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Method &amp; Caveats"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sharedStrings.xml><?xml version="1.0" encoding="utf-8"?>
<sst xmlns="http://schemas.openxmlformats.org/spreadsheetml/2006/main" count="17976" uniqueCount="813">
  <si>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</si>
  <si>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</si>
  <si>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2022 and 2020 with its own weights; those misses are the error terms.</t>
  </si>
  <si>
    <t xml:space="preserve">SCENARIO INPUTS (defaults are built from the tables below; type over them to run another scenario)</t>
  </si>
  <si>
    <t xml:space="preserve">District-wide Brooks share of the two-party vote (input)</t>
  </si>
  <si>
    <t xml:space="preserve">← default: feeder-rule baseline (row 21) — 67% 2022 + 33% 2024,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</si>
  <si>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</si>
  <si>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</si>
  <si>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</si>
  <si>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</si>
  <si>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</si>
  <si>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</si>
  <si>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</si>
  <si>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</si>
  <si>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</si>
  <si>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</si>
  <si>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</si>
  <si>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</si>
  <si>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</si>
  <si>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</si>
  <si>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</si>
  <si>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Feeder-weighted Democratic share: 67% × 2022 + 33% × 2024</t>
  </si>
  <si>
    <t xml:space="preserve">Change in Dem share of two-party registration since the feeder elections (pts)</t>
  </si>
  <si>
    <t xml:space="preserve">Registration-to-vote link (k), measured on precinct changes 2018→2020, 2020→2022, 2022→2024</t>
  </si>
  <si>
    <t xml:space="preserve">Within-district slope: precincts whose registration moved 1 pt toward a party moved about this many pts in vote share (national swing removed).</t>
  </si>
  <si>
    <t xml:space="preserve">Feeder-rule baseline for 2026 = row 18 + k × row 19</t>
  </si>
  <si>
    <t xml:space="preserve">For comparison — pure feeder share with no registration adjustment (row 18)</t>
  </si>
  <si>
    <t xml:space="preserve">2022 turnout in today’s district (House votes ÷ registered voters)</t>
  </si>
  <si>
    <t xml:space="preserve">2026 registered voters (state rolls, summed over precincts)</t>
  </si>
  <si>
    <t xml:space="preserve">District check: 2022 turnout × 2026 registered</t>
  </si>
  <si>
    <t xml:space="preserve">Rule applied precinct by precinct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</si>
  <si>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</si>
  <si>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</si>
  <si>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</si>
  <si>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</si>
  <si>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</si>
  <si>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</si>
  <si>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</si>
  <si>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</si>
  <si>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</si>
  <si>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</si>
  <si>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</si>
  <si>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</si>
  <si>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</si>
  <si>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</si>
  <si>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</si>
  <si>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</si>
  <si>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</si>
  <si>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</si>
  <si>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</si>
  <si>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2020, 2022 and 2024 backtests. Place pattern error terms come from the 2022 and 2024 forward backtests.</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</si>
  <si>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</si>
  <si>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</si>
  <si>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</si>
  <si>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</si>
  <si>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</si>
  <si>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</si>
  <si>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</si>
  <si>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</si>
  <si>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</si>
  <si>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</si>
  <si>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</si>
  <si>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</si>
  <si>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</si>
  <si>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</si>
  <si>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</si>
  <si>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Green = forward backtests (only earlier elections used: 2022 and 2024). 2020 is a hold-out test: its inputs are fed by 2018, but no election before 2020 has its own feeder, so its forest is trained on 2022 and 2024. 2018 is history only. Each year’s error terms come from the other two backtest years.</t>
  </si>
  <si>
    <t xml:space="preserve">FEEDER RULE AND PRECINCT LINES USED IN THIS VERSION</t>
  </si>
  <si>
    <t xml:space="preserve">Feeder rule — which earlier elections feed each election.</t>
  </si>
  <si>
    <t xml:space="preserve">2020 is fed by 2018; 2022 by 2020; 2024 by 2022 (80%) and 2020 (20%); 2026 by 2022 (67%) and 2024 (33%). Every history input to the random forests (past House, top-of-ticket and Senate lean; past turnout by party; electorate make-up; mail use) is the feeder-weighted value, and the district share baseline is the feeder-weighted district result adjusted for the registration shift since those elections. Registration inputs are as of the election itself.</t>
  </si>
  <si>
    <t xml:space="preserve">Precinct lines.</t>
  </si>
  <si>
    <t xml:space="preserve">In Forks, Palmer, Lower Saucon, Upper Nazareth, Bangor and Lower Nazareth the precinct model uses the 27 historical precincts (2018–2024 lines), not the 32 precincts drawn for 2026, because only the 27 have a history. Their 2026 registration is the municipality’s 2026 state roll split by each precinct’s 2024 share; voter-file inputs come from the municipality. Washington (Northampton) keeps its 2 precincts, which match the 2024 lines.</t>
  </si>
  <si>
    <t xml:space="preserve">Backtests.</t>
  </si>
  <si>
    <t xml:space="preserve">2018 is the first year in the data and has no feeder, so it is used only as history. 2024 and 2022 are forward backtests; 2020 is a hold-out test (its inputs are fed by 2018, but its forest is trained on 2022 and 2024).</t>
  </si>
  <si>
    <t xml:space="preserve">Fed by</t>
  </si>
  <si>
    <t xml:space="preserve">Pure feeder share</t>
  </si>
  <si>
    <t xml:space="preserve">Registration adjustment (pts)</t>
  </si>
  <si>
    <t xml:space="preserve">Baseline used</t>
  </si>
  <si>
    <t xml:space="preserve">Actual Dem share</t>
  </si>
  <si>
    <t xml:space="preserve">Baseline miss (pts)</t>
  </si>
  <si>
    <t xml:space="preserve">Turnout rule miss</t>
  </si>
  <si>
    <t xml:space="preserve">Dem votes miss (A)</t>
  </si>
  <si>
    <t xml:space="preserve">Rep votes miss (A)</t>
  </si>
  <si>
    <t xml:space="preserve">2026</t>
  </si>
  <si>
    <t xml:space="preserve">2022 (67%) + 2024 (33%)</t>
  </si>
  <si>
    <t xml:space="preserve">—</t>
  </si>
  <si>
    <t xml:space="preserve">2024 (forward backtest)</t>
  </si>
  <si>
    <t xml:space="preserve">2022 (80%) + 2020 (20%)</t>
  </si>
  <si>
    <t xml:space="preserve">2022 (forward backtest)</t>
  </si>
  <si>
    <t xml:space="preserve">2020 (100%)</t>
  </si>
  <si>
    <t xml:space="preserve">2020 (hold-out test)</t>
  </si>
  <si>
    <t xml:space="preserve">2018 (100%)</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</si>
  <si>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</si>
  <si>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</si>
  <si>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</si>
  <si>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</si>
  <si>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</si>
  <si>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</si>
  <si>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</si>
  <si>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</si>
  <si>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</si>
  <si>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</si>
  <si>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both candidates’ vote counts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</si>
  <si>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</si>
  <si>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</si>
  <si>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precincts.</t>
  </si>
  <si>
    <t xml:space="preserve">2. The place-level forecasts do differ, but only a little.</t>
  </si>
  <si>
    <t xml:space="preserve">Average gap between forecasts: A vs B 0.40 pts (largest 2.1), A vs C 0.17 (largest 0.8), B vs C 0.39 (largest 1.7) — against a 12.9-point spread of leans across precincts.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</si>
  <si>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</si>
  <si>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</si>
  <si>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</si>
  <si>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</si>
  <si>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PRECINCT COMPARISON (Brooks share by forecast, live)</t>
  </si>
  <si>
    <t xml:space="preserve">County</t>
  </si>
  <si>
    <t xml:space="preserve">Municipality</t>
  </si>
  <si>
    <t xml:space="preserve">Precinct</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</si>
  <si>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</si>
  <si>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</si>
  <si>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</si>
  <si>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</si>
  <si>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</si>
  <si>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</si>
  <si>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</si>
  <si>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(2020, 2022 and 2024 backtests).</t>
  </si>
  <si>
    <t xml:space="preserve">Model / scenario</t>
  </si>
  <si>
    <t xml:space="preserve">Random forest on results — Forecast A (Full random forest), precinct model; turnout = 2022 turnout rate × 2026 registered voters</t>
  </si>
  <si>
    <t xml:space="preserve">As-of date</t>
  </si>
  <si>
    <t xml:space="preserve">Prepared by</t>
  </si>
  <si>
    <t xml:space="preserve">Max</t>
  </si>
  <si>
    <t xml:space="preserve">Version</t>
  </si>
  <si>
    <t xml:space="preserve">v9.0 (current map; feeder rule; 27 historical precincts)</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</si>
  <si>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</si>
  <si>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</si>
  <si>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</si>
  <si>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</si>
  <si>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</si>
  <si>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</si>
  <si>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(precinct)</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</si>
  <si>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</si>
  <si>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</si>
  <si>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</si>
  <si>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</si>
  <si>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</si>
  <si>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</si>
  <si>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</si>
  <si>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</si>
  <si>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</si>
  <si>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</si>
  <si>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precincts)</t>
  </si>
  <si>
    <t xml:space="preserve">Headline forecast for the briefing</t>
  </si>
  <si>
    <t xml:space="preserve">Error terms are ±1 standard error: place pattern error by place size (2022 and 2024 forward backtests) plus district-wide and turnout error (2020, 2022 and 2024 backtests). 95% low/high = Brooks share ± 1.96 × total error term.</t>
  </si>
  <si>
    <t xml:space="preserve">PRECINCT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</si>
  <si>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</si>
  <si>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</si>
  <si>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</si>
  <si>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</si>
  <si>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</si>
  <si>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</si>
  <si>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</si>
  <si>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</si>
  <si>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</si>
  <si>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</si>
  <si>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</si>
  <si>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</si>
  <si>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random forest (results only)</t>
  </si>
  <si>
    <t xml:space="preserve">Small</t>
  </si>
  <si>
    <t xml:space="preserve">state rolls, precinct</t>
  </si>
  <si>
    <t xml:space="preserve">BEAVER MEADOWS BOROUGH</t>
  </si>
  <si>
    <t xml:space="preserve">BOWMANSTOWN BOROUGH</t>
  </si>
  <si>
    <t xml:space="preserve">EAST PENN TOWNSHIP</t>
  </si>
  <si>
    <t xml:space="preserve">EAST PENN TOWNSHIP-NORTH</t>
  </si>
  <si>
    <t xml:space="preserve">Medium</t>
  </si>
  <si>
    <t xml:space="preserve">EAST PENN TOWNSHIP-SOUTH</t>
  </si>
  <si>
    <t xml:space="preserve">EAST SIDE BOROUGH</t>
  </si>
  <si>
    <t xml:space="preserve">FRANKLIN TOWNSHIP</t>
  </si>
  <si>
    <t xml:space="preserve">FRANKLIN TOWNSHIP-HARRITY</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</si>
  <si>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</si>
  <si>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</si>
  <si>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</si>
  <si>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</si>
  <si>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</si>
  <si>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</si>
  <si>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</si>
  <si>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</si>
  <si>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</si>
  <si>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</si>
  <si>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</si>
  <si>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</si>
  <si>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</si>
  <si>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</si>
  <si>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</si>
  <si>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</si>
  <si>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</si>
  <si>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</si>
  <si>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</si>
  <si>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</si>
  <si>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</si>
  <si>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</si>
  <si>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</si>
  <si>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</si>
  <si>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</si>
  <si>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</si>
  <si>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</si>
  <si>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</si>
  <si>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</si>
  <si>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</si>
  <si>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</si>
  <si>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</si>
  <si>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</si>
  <si>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</si>
  <si>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</si>
  <si>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</si>
  <si>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</si>
  <si>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</si>
  <si>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</si>
  <si>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</si>
  <si>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</si>
  <si>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</si>
  <si>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</si>
  <si>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</si>
  <si>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</si>
  <si>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</si>
  <si>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</si>
  <si>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</si>
  <si>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</si>
  <si>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</si>
  <si>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</si>
  <si>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</si>
  <si>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</si>
  <si>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</si>
  <si>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</si>
  <si>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</si>
  <si>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</si>
  <si>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</si>
  <si>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</si>
  <si>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</si>
  <si>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</si>
  <si>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</si>
  <si>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</si>
  <si>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</si>
  <si>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</si>
  <si>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</si>
  <si>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</si>
  <si>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</si>
  <si>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</si>
  <si>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</si>
  <si>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</si>
  <si>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</si>
  <si>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</si>
  <si>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</si>
  <si>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</si>
  <si>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</si>
  <si>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</si>
  <si>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</si>
  <si>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</si>
  <si>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</si>
  <si>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</si>
  <si>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</si>
  <si>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</si>
  <si>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</si>
  <si>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</si>
  <si>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</si>
  <si>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</si>
  <si>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</si>
  <si>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</si>
  <si>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</si>
  <si>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</si>
  <si>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history uses its municipality</t>
  </si>
  <si>
    <t xml:space="preserve">ALLENTOWN 17TH WD 4TH DT PARK</t>
  </si>
  <si>
    <t xml:space="preserve">voter file × municipal state/voter-file ratio</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</si>
  <si>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</si>
  <si>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</si>
  <si>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</si>
  <si>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</si>
  <si>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</si>
  <si>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</si>
  <si>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</si>
  <si>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</si>
  <si>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</si>
  <si>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</si>
  <si>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</si>
  <si>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</si>
  <si>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</si>
  <si>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</si>
  <si>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</si>
  <si>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</si>
  <si>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</si>
  <si>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</si>
  <si>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</si>
  <si>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</si>
  <si>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</si>
  <si>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</si>
  <si>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</si>
  <si>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</si>
  <si>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</si>
  <si>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</si>
  <si>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</si>
  <si>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</si>
  <si>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</si>
  <si>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</si>
  <si>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</si>
  <si>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</si>
  <si>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</si>
  <si>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</si>
  <si>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</si>
  <si>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</si>
  <si>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</si>
  <si>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</si>
  <si>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</si>
  <si>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</si>
  <si>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</si>
  <si>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</si>
  <si>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</si>
  <si>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</si>
  <si>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</si>
  <si>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</si>
  <si>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</si>
  <si>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</si>
  <si>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</si>
  <si>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</si>
  <si>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</si>
  <si>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</si>
  <si>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</si>
  <si>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</si>
  <si>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</si>
  <si>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</si>
  <si>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</si>
  <si>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</si>
  <si>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</si>
  <si>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</si>
  <si>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</si>
  <si>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</si>
  <si>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</si>
  <si>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</si>
  <si>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</si>
  <si>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</si>
  <si>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</si>
  <si>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</si>
  <si>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</si>
  <si>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</si>
  <si>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</si>
  <si>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</si>
  <si>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</si>
  <si>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</si>
  <si>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</si>
  <si>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</si>
  <si>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</si>
  <si>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</si>
  <si>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</si>
  <si>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</si>
  <si>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</si>
  <si>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</si>
  <si>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</si>
  <si>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</si>
  <si>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</si>
  <si>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</si>
  <si>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</si>
  <si>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</si>
  <si>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</si>
  <si>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</si>
  <si>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</si>
  <si>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</si>
  <si>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</si>
  <si>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</si>
  <si>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</si>
  <si>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</si>
  <si>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</si>
  <si>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</si>
  <si>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</si>
  <si>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</si>
  <si>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</si>
  <si>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</si>
  <si>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</si>
  <si>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</si>
  <si>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</si>
  <si>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</si>
  <si>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</si>
  <si>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</si>
  <si>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</si>
  <si>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</si>
  <si>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</si>
  <si>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</si>
  <si>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</si>
  <si>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</si>
  <si>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</si>
  <si>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</si>
  <si>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</si>
  <si>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</si>
  <si>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</si>
  <si>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</si>
  <si>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</si>
  <si>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</si>
  <si>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</si>
  <si>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</si>
  <si>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</si>
  <si>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</si>
  <si>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</si>
  <si>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</si>
  <si>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</si>
  <si>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</si>
  <si>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</si>
  <si>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</si>
  <si>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</si>
  <si>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</si>
  <si>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</si>
  <si>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</si>
  <si>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</si>
  <si>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</si>
  <si>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</si>
  <si>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</si>
  <si>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</si>
  <si>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</si>
  <si>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</si>
  <si>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</si>
  <si>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</si>
  <si>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</si>
  <si>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</si>
  <si>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</si>
  <si>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</si>
  <si>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</si>
  <si>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</si>
  <si>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</si>
  <si>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</si>
  <si>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</si>
  <si>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</si>
  <si>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</si>
  <si>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 historical precinct 20</t>
  </si>
  <si>
    <t xml:space="preserve">random forest (results only) — historical precinct (2018–2024 lines; 2026 has more, redrawn precincts here) — 2026 registration allocated from the municipality by 2024 share; voter-file inputs at municipal level</t>
  </si>
  <si>
    <t xml:space="preserve">2026 municipal state roll × precinct’s 2024 share (historical lines)</t>
  </si>
  <si>
    <t xml:space="preserve">BANGOR — historical precinct 30</t>
  </si>
  <si>
    <t xml:space="preserve">BANGOR — historical precinct 40</t>
  </si>
  <si>
    <t xml:space="preserve">BANGOR — historical precinct 50</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</si>
  <si>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</si>
  <si>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</si>
  <si>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</si>
  <si>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</si>
  <si>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</si>
  <si>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</si>
  <si>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</si>
  <si>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</si>
  <si>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</si>
  <si>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</si>
  <si>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</si>
  <si>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</si>
  <si>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</si>
  <si>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</si>
  <si>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</si>
  <si>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</si>
  <si>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</si>
  <si>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</si>
  <si>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</si>
  <si>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</si>
  <si>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</si>
  <si>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</si>
  <si>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</si>
  <si>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</si>
  <si>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</si>
  <si>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</si>
  <si>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</si>
  <si>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</si>
  <si>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</si>
  <si>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</si>
  <si>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</si>
  <si>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</si>
  <si>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</si>
  <si>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</si>
  <si>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</si>
  <si>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</si>
  <si>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</si>
  <si>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</si>
  <si>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</si>
  <si>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</si>
  <si>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</si>
  <si>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</si>
  <si>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</si>
  <si>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</si>
  <si>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</si>
  <si>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</si>
  <si>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</si>
  <si>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</si>
  <si>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</si>
  <si>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</si>
  <si>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</si>
  <si>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</si>
  <si>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</si>
  <si>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</si>
  <si>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</si>
  <si>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</si>
  <si>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</si>
  <si>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</si>
  <si>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</si>
  <si>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</si>
  <si>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</si>
  <si>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</si>
  <si>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</si>
  <si>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</si>
  <si>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</si>
  <si>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</si>
  <si>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</si>
  <si>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 historical precinct 594</t>
  </si>
  <si>
    <t xml:space="preserve">FORKS — historical precinct 601</t>
  </si>
  <si>
    <t xml:space="preserve">FORKS — historical precinct 608</t>
  </si>
  <si>
    <t xml:space="preserve">FORKS — historical precinct 615</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</si>
  <si>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</si>
  <si>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</si>
  <si>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</si>
  <si>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</si>
  <si>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</si>
  <si>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</si>
  <si>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</si>
  <si>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</si>
  <si>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</si>
  <si>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</si>
  <si>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</si>
  <si>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</si>
  <si>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</si>
  <si>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</si>
  <si>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</si>
  <si>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</si>
  <si>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</si>
  <si>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</si>
  <si>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</si>
  <si>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</si>
  <si>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</si>
  <si>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</si>
  <si>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 historical precinct 780</t>
  </si>
  <si>
    <t xml:space="preserve">LOWER NAZARETH — historical precinct 790</t>
  </si>
  <si>
    <t xml:space="preserve">LOWER SAUCON</t>
  </si>
  <si>
    <t xml:space="preserve">LOWER SAUCON — historical precinct 800</t>
  </si>
  <si>
    <t xml:space="preserve">LOWER SAUCON — historical precinct 810</t>
  </si>
  <si>
    <t xml:space="preserve">LOWER SAUCON — historical precinct 820</t>
  </si>
  <si>
    <t xml:space="preserve">LOWER SAUCON — historical precinct 830</t>
  </si>
  <si>
    <t xml:space="preserve">LOWER SAUCON — historical precinct 833</t>
  </si>
  <si>
    <t xml:space="preserve">LOWER SAUCON — historical precinct 837</t>
  </si>
  <si>
    <t xml:space="preserve">LOWER SAUCON — historical precinct 840</t>
  </si>
  <si>
    <t xml:space="preserve">LOWER SAUCON — historical precinct 850</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</si>
  <si>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</si>
  <si>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</si>
  <si>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</si>
  <si>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</si>
  <si>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</si>
  <si>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</si>
  <si>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</si>
  <si>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</si>
  <si>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</si>
  <si>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</si>
  <si>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</si>
  <si>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</si>
  <si>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</si>
  <si>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</si>
  <si>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</si>
  <si>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</si>
  <si>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</si>
  <si>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</si>
  <si>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historical precinct 1000</t>
  </si>
  <si>
    <t xml:space="preserve">PALMER — historical precinct 1010</t>
  </si>
  <si>
    <t xml:space="preserve">PALMER — historical precinct 1020</t>
  </si>
  <si>
    <t xml:space="preserve">PALMER — historical precinct 1030</t>
  </si>
  <si>
    <t xml:space="preserve">PALMER — historical precinct 1040</t>
  </si>
  <si>
    <t xml:space="preserve">PALMER — historical precinct 1050</t>
  </si>
  <si>
    <t xml:space="preserve">PALMER — historical precinct 990</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</si>
  <si>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</si>
  <si>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</si>
  <si>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</si>
  <si>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</si>
  <si>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</si>
  <si>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</si>
  <si>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</si>
  <si>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</si>
  <si>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</si>
  <si>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</si>
  <si>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</si>
  <si>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</si>
  <si>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</si>
  <si>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</si>
  <si>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</si>
  <si>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</si>
  <si>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</si>
  <si>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</si>
  <si>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</si>
  <si>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</si>
  <si>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</si>
  <si>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</si>
  <si>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</si>
  <si>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</si>
  <si>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</si>
  <si>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historical precinct 1230</t>
  </si>
  <si>
    <t xml:space="preserve">UPPER NAZARETH — historical precinct 1240</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</si>
  <si>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</si>
  <si>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</si>
  <si>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</si>
  <si>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</si>
  <si>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</si>
  <si>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</si>
  <si>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</si>
  <si>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</si>
  <si>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</si>
  <si>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</si>
  <si>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</si>
  <si>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</si>
  <si>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</si>
  <si>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</si>
  <si>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</si>
  <si>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</si>
  <si>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</si>
  <si>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turnout rate × 2026 registered voters</t>
  </si>
  <si>
    <t xml:space="preserve">PA-07 2026 House Forecast — Precinct-Level Predictions (Forecast C: shap family-reweighted forest)</t>
  </si>
  <si>
    <t xml:space="preserve">Random forest on results — Forecast C (SHAP family-reweighted forest), precinct model; turnout = 2022 turnout rate × 2026 registered voters</t>
  </si>
  <si>
    <t xml:space="preserve">How the three precinct-level forecasts weigh their inputs (SHAP) — results-only random forests</t>
  </si>
  <si>
    <t xml:space="preserve">Forecast A — Full random forest.</t>
  </si>
  <si>
    <t xml:space="preserve">All 22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</si>
  <si>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</si>
  <si>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(6 of 22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</si>
  <si>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</si>
  <si>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</si>
  <si>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</si>
  <si>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</si>
  <si>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</si>
  <si>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</si>
  <si>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</si>
  <si>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</si>
  <si>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</si>
  <si>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</si>
  <si>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</si>
  <si>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</si>
  <si>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2.58 → 2.57 points.</t>
  </si>
  <si>
    <t xml:space="preserve">Top inputs in each forecast (share of SHAP value in votes)</t>
  </si>
  <si>
    <t xml:space="preserve">#</t>
  </si>
  <si>
    <t xml:space="preserve">Share</t>
  </si>
  <si>
    <t xml:space="preserve">Feeder precinct House lean (district-relative)</t>
  </si>
  <si>
    <t xml:space="preserve">Feeder electorate: R % of ballots</t>
  </si>
  <si>
    <t xml:space="preserve">Feeder municipality House lean</t>
  </si>
  <si>
    <t xml:space="preserve">State registration: R %</t>
  </si>
  <si>
    <t xml:space="preserve">State registration: D %</t>
  </si>
  <si>
    <t xml:space="preserve">State registration: change in D−R margin since the feeder elections</t>
  </si>
  <si>
    <t xml:space="preserve">Voter-file party switch gap (voter-file R % − state R %)</t>
  </si>
  <si>
    <t xml:space="preserve">Feeder precinct vs. its municipality (pts)</t>
  </si>
  <si>
    <t xml:space="preserve">Registered voters (log, state)</t>
  </si>
  <si>
    <t xml:space="preserve">Feeder turnout: R registrants</t>
  </si>
  <si>
    <t xml:space="preserve">State registration: other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</si>
  <si>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</si>
  <si>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</si>
  <si>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</si>
  <si>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</si>
  <si>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</si>
  <si>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</si>
  <si>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</si>
  <si>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Feeder turnout (state, % of registered)</t>
  </si>
  <si>
    <t xml:space="preserve">Feeder mail use: D voters</t>
  </si>
  <si>
    <t xml:space="preserve">Registrants: Millennial + Gen Z %</t>
  </si>
  <si>
    <t xml:space="preserve">County: Carbon</t>
  </si>
  <si>
    <t xml:space="preserve">Registrants: Boomer + Silent %</t>
  </si>
  <si>
    <t xml:space="preserve">Feeder mail use: R voters</t>
  </si>
  <si>
    <t xml:space="preserve">Registrants: female % (known sex)</t>
  </si>
  <si>
    <t xml:space="preserve">Feeder turnout: D registrants</t>
  </si>
  <si>
    <t xml:space="preserve">County: Northampton</t>
  </si>
  <si>
    <t xml:space="preserve">County: Lehigh</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</si>
  <si>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</si>
  <si>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</si>
  <si>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</si>
  <si>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</si>
  <si>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</si>
  <si>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</si>
  <si>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</si>
  <si>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</si>
  <si>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</si>
  <si>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</si>
  <si>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Precinct’s Democratic percent of the two-party House vote, above or below the district average, from the feeder elections (2026: 67% 2022 + 33% 2024)</t>
  </si>
  <si>
    <t xml:space="preserve">Democratic percent of the two-party vote</t>
  </si>
  <si>
    <t xml:space="preserve">Beat all 10 random comparison columns in 20 of 20 refits.</t>
  </si>
  <si>
    <t xml:space="preserve">Kept in B</t>
  </si>
  <si>
    <t xml:space="preserve">Registered Republicans as a percent of everyone who voted, in the feeder elections (voter file)</t>
  </si>
  <si>
    <t xml:space="preserve">The precinct’s municipality’s House lean from the feeder elections</t>
  </si>
  <si>
    <t xml:space="preserve">Registered Republicans as a percent of all registered voters, as of the election (Department of State)</t>
  </si>
  <si>
    <t xml:space="preserve">Registered Democrats as a percent of all registered voters, as of the election (Department of State)</t>
  </si>
  <si>
    <t xml:space="preserve">Registered Democrats minus Republicans (percent) now, minus the same in the feeder elections (Department of State)</t>
  </si>
  <si>
    <t xml:space="preserve">Republican percent in the voter file minus on the state rolls (a party-switching signal)</t>
  </si>
  <si>
    <t xml:space="preserve">Dropped from B</t>
  </si>
  <si>
    <t xml:space="preserve">Precinct’s feeder House lean minus its municipality’s, in points</t>
  </si>
  <si>
    <t xml:space="preserve">Number of registered voters, log scale (Department of State)</t>
  </si>
  <si>
    <t xml:space="preserve">Percent of registered Republicans who voted, in the feeder elections (voter file)</t>
  </si>
  <si>
    <t xml:space="preserve">Ballots cast as a percent of registered voters in the feeder elections (Department of State)</t>
  </si>
  <si>
    <t xml:space="preserve">Registered voters in neither major party, percent of registered, as of the election (Department of State)</t>
  </si>
  <si>
    <t xml:space="preserve">Percent of Democratic voters who voted by mail, in the feeder elections with mail data</t>
  </si>
  <si>
    <t xml:space="preserve">Beat all 10 random comparison columns in 19 of 20 refits.</t>
  </si>
  <si>
    <t xml:space="preserve">Precinct is in Carbon County (1/0)</t>
  </si>
  <si>
    <t xml:space="preserve">Beat all 10 random comparison columns in 18 of 20 refits.</t>
  </si>
  <si>
    <t xml:space="preserve">Registered voters born 1981 or later, percent of all registered</t>
  </si>
  <si>
    <t xml:space="preserve">Beat all 10 random comparison columns in 16 of 20 refits.</t>
  </si>
  <si>
    <t xml:space="preserve">Registered voters born 1964 or earlier, percent of all registered</t>
  </si>
  <si>
    <t xml:space="preserve">Beat all 10 random comparison columns in 13 of 20 refits.</t>
  </si>
  <si>
    <t xml:space="preserve">Women as a percent of registered voters whose sex is recorded</t>
  </si>
  <si>
    <t xml:space="preserve">Beat all 10 random comparison columns in 12 of 20 refits.</t>
  </si>
  <si>
    <t xml:space="preserve">Percent of Republican voters who voted by mail, in the feeder elections with mail data</t>
  </si>
  <si>
    <t xml:space="preserve">Percent of registered Democrats who voted, in the feeder elections (voter file)</t>
  </si>
  <si>
    <t xml:space="preserve">Beat all 10 random comparison columns in 7 of 20 refits.</t>
  </si>
  <si>
    <t xml:space="preserve">Precinct is in Northampton County (1/0)</t>
  </si>
  <si>
    <t xml:space="preserve">Beat all 10 random comparison columns in 0 of 20 refits.</t>
  </si>
  <si>
    <t xml:space="preserve">Precinct is in Lehigh County (1/0)</t>
  </si>
  <si>
    <t xml:space="preserve">Election type: 1 for a midterm year, 0 for a presidential year</t>
  </si>
  <si>
    <t xml:space="preserve">Historical voter data, total</t>
  </si>
  <si>
    <t xml:space="preserve">Geography &amp; municipal context,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</si>
  <si>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</si>
  <si>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</si>
  <si>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</si>
  <si>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</si>
  <si>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</si>
  <si>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365 precincts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</si>
  <si>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</si>
  <si>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</si>
  <si>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</si>
  <si>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</si>
  <si>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max_features=0.6, min_samples_leaf=1, 500 trees, trained on 1073 precinct-elections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</si>
  <si>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</si>
  <si>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Geography &amp; municipal context ×1.08; Historical voter data ×0.96; Voter registration data ×1.27.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</si>
  <si>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</si>
  <si>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</si>
  <si>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</si>
  <si>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</si>
  <si>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</si>
  <si>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</si>
  <si>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</si>
  <si>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</si>
  <si>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</si>
  <si>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2020)</t>
  </si>
  <si>
    <t xml:space="preserve">Error term: district-wide (± pts, from 2022, 2020)</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</si>
  <si>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</si>
  <si>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</si>
  <si>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</si>
  <si>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</si>
  <si>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</si>
  <si>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</si>
  <si>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</si>
  <si>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</si>
  <si>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</si>
  <si>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</si>
  <si>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</si>
  <si>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</si>
  <si>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</si>
  <si>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</si>
  <si>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</si>
  <si>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</si>
  <si>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</si>
  <si>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</si>
  <si>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</si>
  <si>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</si>
  <si>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</si>
  <si>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</si>
  <si>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</si>
  <si>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</si>
  <si>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</si>
  <si>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</si>
  <si>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</si>
  <si>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</si>
  <si>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</si>
  <si>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</si>
  <si>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</si>
  <si>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2020 and 2022 only).</t>
  </si>
  <si>
    <t xml:space="preserve">A forward backtest uses only elections before the one being forecast, like a real forecast.</t>
  </si>
  <si>
    <t xml:space="preserve">Weights: Forecast A — pure random forest on the 22 inputs that existed for 2024.</t>
  </si>
  <si>
    <t xml:space="preserve">Turnout: each row’s votes cast = 2020 turnout rate × 2024 registered voters.</t>
  </si>
  <si>
    <t xml:space="preserve">District share: feeder rule — Democratic share of the feeder elections, 2022 (80%) + 2020 (20%): 50.6%, + 0.58 × the change in Democratic share of two-party registration since those elections = 49.3%. Actual 2024: 49.4%.</t>
  </si>
  <si>
    <t xml:space="preserve">Error terms on this tab come only from the OTHER backtest years (2022, 2020)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</si>
  <si>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</si>
  <si>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</si>
  <si>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 (their result does not line up with the people in today’s precinct who voted, or the precinct did not exist).</t>
  </si>
  <si>
    <t xml:space="preserve">Weights: Forecast B — the SHAP-selected inputs that existed for 2024 (6: Feeder precinct House lean (district-relative); Feeder municipality House lean; Feeder electorate: R % of ballots; State registration: R %; State registration: D %; State registration: change in D−R margin since the feeder elections).</t>
  </si>
  <si>
    <t xml:space="preserve">Weights: Forecast C — the SAME family weights as the 2026 Forecast C (Election type ×1.00; Geography &amp; municipal context ×1.08; Historical voter data ×0.96; Voter registration data ×1.27), applied to the SHAP values of this year’s Forecast A forest. Those weights were fitted using all training elections, so this test is slightly optimistic for C.</t>
  </si>
  <si>
    <t xml:space="preserve">Predicted Republican (Scheller) votes</t>
  </si>
  <si>
    <t xml:space="preserve">Error term: place pattern (± pts, from 2024, 2020)</t>
  </si>
  <si>
    <t xml:space="preserve">Error term: district-wide (± pts, from 2024, 2020)</t>
  </si>
  <si>
    <t xml:space="preserve">No comparable 2022 result</t>
  </si>
  <si>
    <t xml:space="preserve">Rows with a comparable 2022 result</t>
  </si>
  <si>
    <t xml:space="preserve">What this tab is: forward backtest for 2022 — the forecast method run without 2022’s results and compared with the actual 2022 House results (trained on 2020 only).</t>
  </si>
  <si>
    <t xml:space="preserve">Weights: Forecast A — pure random forest on the 22 inputs that existed for 2022.</t>
  </si>
  <si>
    <t xml:space="preserve">Turnout: each row’s votes cast = 2018 turnout rate × 2022 registered voters.</t>
  </si>
  <si>
    <t xml:space="preserve">District share: feeder rule — Democratic share of the feeder elections, 2020 (100%): 49.6%, + 0.72 × the change in Democratic share of two-party registration since those elections = 48.9%. Actual 2022: 50.9%.</t>
  </si>
  <si>
    <t xml:space="preserve">Error terms on this tab come only from the OTHER backtest years (2024, 2020)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</si>
  <si>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</si>
  <si>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 (their result does not line up with the people in today’s precinct who voted, or the precinct did not exist).</t>
  </si>
  <si>
    <t xml:space="preserve">Weights: Forecast B — the SHAP-selected inputs that existed for 2022 (6: Feeder precinct House lean (district-relative); Feeder municipality House lean; Feeder electorate: R % of ballots; State registration: R %; State registration: D %; State registration: change in D−R margin since the feeder elections).</t>
  </si>
  <si>
    <t xml:space="preserve">Error term: place pattern (± pts, from 2024, 2022)</t>
  </si>
  <si>
    <t xml:space="preserve">Error term: district-wide (± pts, from 2024, 2022)</t>
  </si>
  <si>
    <t xml:space="preserve">Actual = PA-09 House race (treated as district result)</t>
  </si>
  <si>
    <t xml:space="preserve">No comparable 2020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</si>
  <si>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</si>
  <si>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</si>
  <si>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</si>
  <si>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2022 and 2024 (later elections) — no election before 2020 has its own feeder, so no earlier training data exists).</t>
  </si>
  <si>
    <t xml:space="preserve">A hold-out test is the closest check possible for 2020: the data begin in 2018, so the forest is trained on the other elections, using only the inputs that existed for 2020. It is not a true forecast (it learns from later elections) and its inputs are thinner than a real 2026 forecast’s.</t>
  </si>
  <si>
    <t xml:space="preserve">Weights: Forecast A — pure random forest on the 22 inputs that existed for 2020.</t>
  </si>
  <si>
    <t xml:space="preserve">Turnout: each row’s votes cast = 2024 turnout rate × 2020 registered voters (no 2016 data — the next presidential year is used instead).</t>
  </si>
  <si>
    <t xml:space="preserve">District share: feeder rule — Democratic share of the feeder elections, 2018 (100%): 53.3%, + 0.48 × the change in Democratic share of two-party registration since those elections = 52.7%. Actual 2020: 49.6%.</t>
  </si>
  <si>
    <t xml:space="preserve">Error terms on this tab come only from the OTHER backtest years (2024, 2022)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</si>
  <si>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</si>
  <si>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 (their result does not line up with the people in today’s precinct who voted, or the precinct did not exist).</t>
  </si>
  <si>
    <t xml:space="preserve">Weights: Forecast B — the SHAP-selected inputs that existed for 2020 (6: Feeder precinct House lean (district-relative); Feeder municipality House lean; Feeder electorate: R % of ballots; State registration: R %; State registration: D %; State registration: change in D−R margin since the feeder elections).</t>
  </si>
  <si>
    <t xml:space="preserve">How this version is built (v9.0)</t>
  </si>
  <si>
    <t xml:space="preserve">Current map in every year: all 89 municipalities and every precinct are treated as if PA-07 had always included them. Carbon (PA-09 in 2018/2020) and Polk (PA-08 in 2018/2020) count as district results; Ross One’s 2018/2020 result is estimated from the whole township.</t>
  </si>
  <si>
    <t xml:space="preserve">Feeder rule (as specified): 2020 is fed by 2018; 2022 by 2020; 2024 by 2022 (80%) and 2020 (20%); 2026 by 2022 (67%) and 2024 (33%). Every history input to the random forests is the feeder-weighted value; the district share baseline is the feeder-weighted district result + k × the change in two-party registration since those elections (k measured from precinct-level changes before the target election).</t>
  </si>
  <si>
    <t xml:space="preserve">Precinct lines: Forks, Palmer, Lower Saucon, Upper Nazareth, Bangor and Lower Nazareth are modelled on their 27 historical precincts (2018–2024 lines from the Department of State precinct summary), not the 32 drawn for 2026, because only the 27 have a history. 2026 registration for each historical precinct = the municipality’s 2026 state roll × the precinct’s 2024 share, with party make-up shifted by the municipality’s 2024→2026 change; voter-file inputs come from the municipality.</t>
  </si>
  <si>
    <t xml:space="preserve">One random forest per forecast, on the results only (Democratic share of the two-party House vote, district-relative); separate forests for municipalities and precincts. Three weightings: A — pure random forest; B — SHAP-selected forest (inputs that beat random columns in ≥18 of 20 refits and carry ≥2% of SHAP, then refit); C — SHAP family-reweighted forest (A’s SHAP values × family weights fitted out-of-sample, bounded ×0.5–×2).</t>
  </si>
  <si>
    <t xml:space="preserve">Turnout: votes cast = each place’s 2022 turnout rate (House votes ÷ registered voters) × its 2026 registered voters; district total ≈ 307,103. Backtests use the same rule one cycle earlier (2024: 2020 turnout × 2024 registered, -0.5%; 2022: 2018 × 2022, -6.0%; 2020: 2024 × 2020, +0.4%).</t>
  </si>
  <si>
    <t xml:space="preserve">Backtests: 2024 (forward, trained on 2020–2022) and 2022 (forward, trained on 2020); 2020 is a hold-out test (fed by 2018, trained on 2022–2024). Each forecast style is backtested with its own weights. Error terms: each backtest year’s from the other two years; 2026 pattern error from the 2022 and 2024 forward backtests, district and turnout error from all three.</t>
  </si>
  <si>
    <t xml:space="preserve">Data</t>
  </si>
  <si>
    <t xml:space="preserve">Source: PA07_Precinct_Data.xlsx (Results Consolidated, Precinct Consolidated, Precinct Summary). Forest training rows: 2020, 2022, 2024 for every municipality/precinct with an observed result (2018 provides history only), including Carbon and Polk in 2020 and the Ross One estimate.</t>
  </si>
  <si>
    <t xml:space="preserve">Registration: linked state precinct rolls; a few unlinked precincts use voter-file registrants scaled by their municipality’s state ÷ voter-file ratio. Where a precinct’s 2022 turnout came out above 95% (tiny or re-paired precincts), its municipality’s 2022 turnout is used instead. Precinct results are used only where certified House votes line up with the people in today’s precinct who voted; for precincts without a comparable 2022 result, 2022 votes = the municipality’s 2022 House votes divided by how many people in each precinct voted.</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</si>
  <si>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</si>
  <si>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</si>
  <si>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</si>
  <si>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</si>
  <si>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The feeder weights for 2024 and 2026 were specified, not estimated; the backtests show how they performed. Turnout swings between elections of the same type (e.g. 2018→2022) cannot be predicted from this data and remain the main source of vote-count error.</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</si>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</sst>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0.49330922527432</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0.532712412352854</v>
      </c>
      <c r="D11" s="11" t="n">
        <v>138964.3634785</v>
      </c>
      <c r="E11" s="11" t="n">
        <v>121897.520450072</v>
      </c>
      <c r="F11" s="11" t="n">
        <v>487006</v>
      </c>
      <c r="G11" s="12" t="n">
        <v>0.567547380963682</v>
      </c>
    </row>
    <row r="12" customFormat="false" ht="15" hidden="false" customHeight="false" outlineLevel="0" collapsed="false">
      <c r="A12" s="9" t="s">
        <v>16</v>
      </c>
      <c r="B12" s="9"/>
      <c r="C12" s="10" t="n">
        <f aca="false">D12/(D12+E12)</f>
        <v>0.496045013832947</v>
      </c>
      <c r="D12" s="11" t="n">
        <v>191745.708602983</v>
      </c>
      <c r="E12" s="11" t="n">
        <v>194803.300571329</v>
      </c>
      <c r="F12" s="11" t="n">
        <v>524392</v>
      </c>
      <c r="G12" s="12" t="n">
        <v>0.556119902801681</v>
      </c>
    </row>
    <row r="13" customFormat="false" ht="15" hidden="false" customHeight="false" outlineLevel="0" collapsed="false">
      <c r="A13" s="9" t="s">
        <v>17</v>
      </c>
      <c r="B13" s="9"/>
      <c r="C13" s="10" t="n">
        <f aca="false">D13/(D13+E13)</f>
        <v>0.508784287165594</v>
      </c>
      <c r="D13" s="11" t="n">
        <v>150244</v>
      </c>
      <c r="E13" s="11" t="n">
        <v>145056</v>
      </c>
      <c r="F13" s="11" t="n">
        <v>517457</v>
      </c>
      <c r="G13" s="12" t="n">
        <v>0.546388514068267</v>
      </c>
    </row>
    <row r="14" customFormat="false" ht="15" hidden="false" customHeight="false" outlineLevel="0" collapsed="false">
      <c r="A14" s="9" t="s">
        <v>18</v>
      </c>
      <c r="B14" s="9"/>
      <c r="C14" s="10" t="n">
        <f aca="false">D14/(D14+E14)</f>
        <v>0.49403979796264</v>
      </c>
      <c r="D14" s="11" t="n">
        <v>197775</v>
      </c>
      <c r="E14" s="11" t="n">
        <v>202547</v>
      </c>
      <c r="F14" s="11" t="n">
        <v>542756</v>
      </c>
      <c r="G14" s="12" t="n">
        <v>0.526293179693225</v>
      </c>
    </row>
    <row r="15" customFormat="false" ht="15" hidden="false" customHeight="false" outlineLevel="0" collapsed="false">
      <c r="A15" s="9" t="s">
        <v>19</v>
      </c>
      <c r="B15" s="9"/>
      <c r="C15" s="9"/>
      <c r="D15" s="9"/>
      <c r="E15" s="9"/>
      <c r="F15" s="11" t="n">
        <v>536459</v>
      </c>
      <c r="G15" s="12" t="n">
        <v>0.520563904575044</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0.67*C13+0.33*C14</f>
        <v>0.50391860572862</v>
      </c>
    </row>
    <row r="19" customFormat="false" ht="15" hidden="false" customHeight="false" outlineLevel="0" collapsed="false">
      <c r="A19" s="2" t="s">
        <v>22</v>
      </c>
      <c r="C19" s="15" t="n">
        <f aca="false">(G15-(0.67*G13+0.33*G14))*100</f>
        <v>-1.91931491494597</v>
      </c>
    </row>
    <row r="20" customFormat="false" ht="15" hidden="false" customHeight="false" outlineLevel="0" collapsed="false">
      <c r="A20" s="2" t="s">
        <v>23</v>
      </c>
      <c r="C20" s="16" t="n">
        <v>0.552769135053475</v>
      </c>
      <c r="D20" s="3" t="s">
        <v>24</v>
      </c>
    </row>
    <row r="21" customFormat="false" ht="15" hidden="false" customHeight="false" outlineLevel="0" collapsed="false">
      <c r="A21" s="5" t="s">
        <v>25</v>
      </c>
      <c r="C21" s="17" t="n">
        <f aca="false">C18+C20*C19/100</f>
        <v>0.49330922527432</v>
      </c>
    </row>
    <row r="22" customFormat="false" ht="15" hidden="false" customHeight="false" outlineLevel="0" collapsed="false">
      <c r="A22" s="2" t="s">
        <v>26</v>
      </c>
      <c r="C22" s="14" t="n">
        <f aca="false">C18</f>
        <v>0.50391860572862</v>
      </c>
    </row>
    <row r="23" customFormat="false" ht="15" hidden="false" customHeight="false" outlineLevel="0" collapsed="false">
      <c r="A23" s="2" t="s">
        <v>27</v>
      </c>
      <c r="C23" s="12" t="n">
        <v>0.571639789756332</v>
      </c>
    </row>
    <row r="24" customFormat="false" ht="15" hidden="false" customHeight="false" outlineLevel="0" collapsed="false">
      <c r="A24" s="2" t="s">
        <v>28</v>
      </c>
      <c r="C24" s="11" t="n">
        <v>538613.350105272</v>
      </c>
    </row>
    <row r="25" customFormat="false" ht="15" hidden="false" customHeight="false" outlineLevel="0" collapsed="false">
      <c r="A25" s="2" t="s">
        <v>29</v>
      </c>
      <c r="C25" s="18" t="n">
        <f aca="false">C23*C24</f>
        <v>307892.822214131</v>
      </c>
    </row>
    <row r="26" customFormat="false" ht="15" hidden="false" customHeight="false" outlineLevel="0" collapsed="false">
      <c r="A26" s="2" t="s">
        <v>30</v>
      </c>
      <c r="C26" s="11" t="n">
        <v>307102.90577645</v>
      </c>
      <c r="D26" s="3" t="s">
        <v>31</v>
      </c>
    </row>
    <row r="27" customFormat="false" ht="15" hidden="false" customHeight="false" outlineLevel="0" collapsed="false">
      <c r="A27" s="5" t="s">
        <v>32</v>
      </c>
      <c r="C27" s="19" t="n">
        <f aca="false">C26*C7</f>
        <v>307102.90577645</v>
      </c>
    </row>
    <row r="29" customFormat="false" ht="15" hidden="false" customHeight="false" outlineLevel="0" collapsed="false">
      <c r="A29" s="4" t="s">
        <v>33</v>
      </c>
      <c r="B29" s="4"/>
      <c r="C29" s="4"/>
      <c r="D29" s="4"/>
      <c r="E29" s="4"/>
      <c r="F29" s="4"/>
      <c r="G29" s="4"/>
      <c r="H29" s="4"/>
      <c r="I29" s="4"/>
      <c r="J29" s="4"/>
    </row>
    <row r="30" customFormat="false" ht="45" hidden="false" customHeight="true" outlineLevel="0" collapsed="false">
      <c r="A30" s="8" t="s">
        <v>34</v>
      </c>
      <c r="B30" s="8" t="s">
        <v>35</v>
      </c>
      <c r="C30" s="8" t="s">
        <v>36</v>
      </c>
      <c r="D30" s="8" t="s">
        <v>37</v>
      </c>
      <c r="E30" s="8" t="s">
        <v>38</v>
      </c>
      <c r="F30" s="8" t="s">
        <v>39</v>
      </c>
      <c r="G30" s="8" t="s">
        <v>40</v>
      </c>
      <c r="H30" s="8" t="s">
        <v>41</v>
      </c>
      <c r="I30" s="8" t="s">
        <v>42</v>
      </c>
      <c r="J30" s="8" t="s">
        <v>43</v>
      </c>
    </row>
    <row r="31" customFormat="false" ht="15" hidden="false" customHeight="false" outlineLevel="0" collapsed="false">
      <c r="A31" s="20" t="s">
        <v>44</v>
      </c>
      <c r="B31" s="21" t="s">
        <v>45</v>
      </c>
      <c r="C31" s="22" t="n">
        <f aca="false">'2026 Forecast A'!D8</f>
        <v>151504</v>
      </c>
      <c r="D31" s="22" t="n">
        <f aca="false">'2026 Forecast A'!E8</f>
        <v>155596</v>
      </c>
      <c r="E31" s="22" t="n">
        <f aca="false">'2026 Forecast A'!F8</f>
        <v>307100</v>
      </c>
      <c r="F31" s="23" t="n">
        <f aca="false">'2026 Forecast A'!G8</f>
        <v>0.493337675024422</v>
      </c>
      <c r="G31" s="24" t="n">
        <f aca="false">'2026 Forecast A'!L8</f>
        <v>2.12540912266671</v>
      </c>
      <c r="H31" s="21" t="str">
        <f aca="false">TEXT('2026 Forecast A'!M8,"0.0%")&amp;" – "&amp;TEXT('2026 Forecast A'!N8,"0.0%")</f>
        <v>45.2% – 53.5%</v>
      </c>
      <c r="I31" s="22" t="n">
        <f aca="false">'2026 Forecast A'!O8</f>
        <v>11264</v>
      </c>
      <c r="J31" s="22" t="n">
        <f aca="false">'2026 Forecast A'!P8</f>
        <v>8572</v>
      </c>
    </row>
    <row r="32" customFormat="false" ht="15" hidden="false" customHeight="false" outlineLevel="0" collapsed="false">
      <c r="A32" s="20" t="s">
        <v>46</v>
      </c>
      <c r="B32" s="21" t="s">
        <v>47</v>
      </c>
      <c r="C32" s="22" t="n">
        <f aca="false">'2026 Forecast B'!D8</f>
        <v>151496</v>
      </c>
      <c r="D32" s="22" t="n">
        <f aca="false">'2026 Forecast B'!E8</f>
        <v>155604</v>
      </c>
      <c r="E32" s="22" t="n">
        <f aca="false">'2026 Forecast B'!F8</f>
        <v>307100</v>
      </c>
      <c r="F32" s="23" t="n">
        <f aca="false">'2026 Forecast B'!G8</f>
        <v>0.49331162487789</v>
      </c>
      <c r="G32" s="24" t="n">
        <f aca="false">'2026 Forecast B'!L8</f>
        <v>2.12570886740458</v>
      </c>
      <c r="H32" s="21" t="str">
        <f aca="false">TEXT('2026 Forecast B'!M8,"0.0%")&amp;" – "&amp;TEXT('2026 Forecast B'!N8,"0.0%")</f>
        <v>45.2% – 53.5%</v>
      </c>
      <c r="I32" s="22" t="n">
        <f aca="false">'2026 Forecast B'!O8</f>
        <v>11264</v>
      </c>
      <c r="J32" s="22" t="n">
        <f aca="false">'2026 Forecast B'!P8</f>
        <v>8573</v>
      </c>
    </row>
    <row r="33" customFormat="false" ht="15" hidden="false" customHeight="false" outlineLevel="0" collapsed="false">
      <c r="A33" s="20" t="s">
        <v>48</v>
      </c>
      <c r="B33" s="21" t="s">
        <v>49</v>
      </c>
      <c r="C33" s="22" t="n">
        <f aca="false">'2026 Forecast C'!D8</f>
        <v>151497</v>
      </c>
      <c r="D33" s="22" t="n">
        <f aca="false">'2026 Forecast C'!E8</f>
        <v>155603</v>
      </c>
      <c r="E33" s="22" t="n">
        <f aca="false">'2026 Forecast C'!F8</f>
        <v>307100</v>
      </c>
      <c r="F33" s="23" t="n">
        <f aca="false">'2026 Forecast C'!G8</f>
        <v>0.493314881146207</v>
      </c>
      <c r="G33" s="24" t="n">
        <f aca="false">'2026 Forecast C'!L8</f>
        <v>2.12535060136845</v>
      </c>
      <c r="H33" s="21" t="str">
        <f aca="false">TEXT('2026 Forecast C'!M8,"0.0%")&amp;" – "&amp;TEXT('2026 Forecast C'!N8,"0.0%")</f>
        <v>45.2% – 53.5%</v>
      </c>
      <c r="I33" s="22" t="n">
        <f aca="false">'2026 Forecast C'!O8</f>
        <v>11264</v>
      </c>
      <c r="J33" s="22" t="n">
        <f aca="false">'2026 Forecast C'!P8</f>
        <v>8572</v>
      </c>
    </row>
    <row r="34" customFormat="false" ht="15" hidden="false" customHeight="false" outlineLevel="0" collapsed="false">
      <c r="A34" s="13" t="s">
        <v>50</v>
      </c>
      <c r="B34" s="13"/>
      <c r="C34" s="13"/>
      <c r="D34" s="13"/>
      <c r="E34" s="13"/>
      <c r="F34" s="13"/>
      <c r="G34" s="13"/>
      <c r="H34" s="13"/>
      <c r="I34" s="13"/>
      <c r="J34" s="13"/>
    </row>
    <row r="36" customFormat="false" ht="15" hidden="false" customHeight="false" outlineLevel="0" collapsed="false">
      <c r="A36" s="4" t="s">
        <v>51</v>
      </c>
      <c r="B36" s="4"/>
      <c r="C36" s="4"/>
      <c r="D36" s="4"/>
      <c r="E36" s="4"/>
      <c r="F36" s="4"/>
      <c r="G36" s="4"/>
      <c r="H36" s="4"/>
      <c r="I36" s="4"/>
      <c r="J36" s="4"/>
      <c r="K36" s="4"/>
      <c r="L36" s="4"/>
    </row>
    <row r="37" customFormat="false" ht="60" hidden="false" customHeight="true" outlineLevel="0" collapsed="false">
      <c r="A37" s="8" t="s">
        <v>34</v>
      </c>
      <c r="B37" s="8" t="s">
        <v>52</v>
      </c>
      <c r="C37" s="8" t="s">
        <v>53</v>
      </c>
      <c r="D37" s="8" t="s">
        <v>54</v>
      </c>
      <c r="E37" s="8" t="s">
        <v>55</v>
      </c>
      <c r="F37" s="8" t="s">
        <v>56</v>
      </c>
      <c r="G37" s="8" t="s">
        <v>57</v>
      </c>
      <c r="H37" s="8" t="s">
        <v>58</v>
      </c>
      <c r="I37" s="8" t="s">
        <v>59</v>
      </c>
      <c r="J37" s="8" t="s">
        <v>60</v>
      </c>
      <c r="K37" s="8" t="s">
        <v>61</v>
      </c>
      <c r="L37" s="8" t="s">
        <v>62</v>
      </c>
    </row>
    <row r="38" customFormat="false" ht="15" hidden="false" customHeight="false" outlineLevel="0" collapsed="false">
      <c r="A38" s="25" t="s">
        <v>44</v>
      </c>
      <c r="B38" s="25" t="s">
        <v>63</v>
      </c>
      <c r="C38" s="26" t="n">
        <f aca="false">'Backtest 2024 A'!F375</f>
        <v>0.0800120663666137</v>
      </c>
      <c r="D38" s="27" t="n">
        <f aca="false">'Backtest 2024 A'!F377</f>
        <v>-0.00362933610830596</v>
      </c>
      <c r="E38" s="28" t="n">
        <f aca="false">'Backtest 2024 A'!F378</f>
        <v>-0.00681372500223976</v>
      </c>
      <c r="F38" s="27" t="n">
        <f aca="false">'Backtest 2024 A'!F379</f>
        <v>-0.00524501571989544</v>
      </c>
      <c r="G38" s="29" t="n">
        <f aca="false">'Backtest 2024 A'!F376</f>
        <v>2.37484362350979</v>
      </c>
      <c r="H38" s="29" t="n">
        <f aca="false">'Backtest 2024 A'!F374</f>
        <v>2.38469220939474</v>
      </c>
      <c r="I38" s="29" t="n">
        <f aca="false">'Backtest 2024 A'!F380</f>
        <v>3.78494209495707</v>
      </c>
      <c r="J38" s="30" t="n">
        <f aca="false">'Backtest 2024 A'!F381</f>
        <v>0.910364145658263</v>
      </c>
      <c r="K38" s="30" t="n">
        <f aca="false">'Backtest 2024 A'!F382</f>
        <v>0.994397759103642</v>
      </c>
      <c r="L38" s="31" t="n">
        <f aca="false">'Backtest 2024 A'!F383</f>
        <v>0.862745098039216</v>
      </c>
    </row>
    <row r="39" customFormat="false" ht="15" hidden="false" customHeight="false" outlineLevel="0" collapsed="false">
      <c r="A39" s="25" t="s">
        <v>46</v>
      </c>
      <c r="B39" s="25" t="s">
        <v>63</v>
      </c>
      <c r="C39" s="26" t="n">
        <f aca="false">'Backtest 2024 B'!F375</f>
        <v>0.0833122455917323</v>
      </c>
      <c r="D39" s="27" t="n">
        <f aca="false">'Backtest 2024 B'!F377</f>
        <v>-0.00356269575603485</v>
      </c>
      <c r="E39" s="28" t="n">
        <f aca="false">'Backtest 2024 B'!F378</f>
        <v>-0.00687842801540928</v>
      </c>
      <c r="F39" s="27" t="n">
        <f aca="false">'Backtest 2024 B'!F379</f>
        <v>-0.00524501571989544</v>
      </c>
      <c r="G39" s="29" t="n">
        <f aca="false">'Backtest 2024 B'!F376</f>
        <v>2.19711509901526</v>
      </c>
      <c r="H39" s="29" t="n">
        <f aca="false">'Backtest 2024 B'!F374</f>
        <v>2.20691002508492</v>
      </c>
      <c r="I39" s="29" t="n">
        <f aca="false">'Backtest 2024 B'!F380</f>
        <v>3.75723257579363</v>
      </c>
      <c r="J39" s="30" t="n">
        <f aca="false">'Backtest 2024 B'!F381</f>
        <v>0.935574229691877</v>
      </c>
      <c r="K39" s="30" t="n">
        <f aca="false">'Backtest 2024 B'!F382</f>
        <v>0.994397759103642</v>
      </c>
      <c r="L39" s="31" t="n">
        <f aca="false">'Backtest 2024 B'!F383</f>
        <v>0.865546218487395</v>
      </c>
    </row>
    <row r="40" customFormat="false" ht="15" hidden="false" customHeight="false" outlineLevel="0" collapsed="false">
      <c r="A40" s="25" t="s">
        <v>48</v>
      </c>
      <c r="B40" s="25" t="s">
        <v>63</v>
      </c>
      <c r="C40" s="26" t="n">
        <f aca="false">'Backtest 2024 C'!F375</f>
        <v>0.0805197862474016</v>
      </c>
      <c r="D40" s="27" t="n">
        <f aca="false">'Backtest 2024 C'!F377</f>
        <v>-0.00361908374641806</v>
      </c>
      <c r="E40" s="28" t="n">
        <f aca="false">'Backtest 2024 C'!F378</f>
        <v>-0.00682367931195815</v>
      </c>
      <c r="F40" s="27" t="n">
        <f aca="false">'Backtest 2024 C'!F379</f>
        <v>-0.00524501571989544</v>
      </c>
      <c r="G40" s="29" t="n">
        <f aca="false">'Backtest 2024 C'!F376</f>
        <v>2.35389864669924</v>
      </c>
      <c r="H40" s="29" t="n">
        <f aca="false">'Backtest 2024 C'!F374</f>
        <v>2.36302823713749</v>
      </c>
      <c r="I40" s="29" t="n">
        <f aca="false">'Backtest 2024 C'!F380</f>
        <v>3.79263846720473</v>
      </c>
      <c r="J40" s="30" t="n">
        <f aca="false">'Backtest 2024 C'!F381</f>
        <v>0.915966386554622</v>
      </c>
      <c r="K40" s="30" t="n">
        <f aca="false">'Backtest 2024 C'!F382</f>
        <v>0.994397759103642</v>
      </c>
      <c r="L40" s="31" t="n">
        <f aca="false">'Backtest 2024 C'!F383</f>
        <v>0.862745098039216</v>
      </c>
    </row>
    <row r="41" customFormat="false" ht="15" hidden="false" customHeight="false" outlineLevel="0" collapsed="false">
      <c r="A41" s="25" t="s">
        <v>44</v>
      </c>
      <c r="B41" s="25" t="s">
        <v>64</v>
      </c>
      <c r="C41" s="26" t="n">
        <f aca="false">'Backtest 2022 A'!F375</f>
        <v>-1.87508686215646</v>
      </c>
      <c r="D41" s="27" t="n">
        <f aca="false">'Backtest 2022 A'!F377</f>
        <v>-0.0978202222941621</v>
      </c>
      <c r="E41" s="28" t="n">
        <f aca="false">'Backtest 2022 A'!F378</f>
        <v>-0.027542019145147</v>
      </c>
      <c r="F41" s="27" t="n">
        <f aca="false">'Backtest 2022 A'!F379</f>
        <v>-0.0632259876171168</v>
      </c>
      <c r="G41" s="29" t="n">
        <f aca="false">'Backtest 2022 A'!F376</f>
        <v>2.70492678398925</v>
      </c>
      <c r="H41" s="29" t="n">
        <f aca="false">'Backtest 2022 A'!F374</f>
        <v>3.72690944236152</v>
      </c>
      <c r="I41" s="29" t="n">
        <f aca="false">'Backtest 2022 A'!F380</f>
        <v>3.42210720927449</v>
      </c>
      <c r="J41" s="30" t="n">
        <f aca="false">'Backtest 2022 A'!F381</f>
        <v>0.61624649859944</v>
      </c>
      <c r="K41" s="30" t="n">
        <f aca="false">'Backtest 2022 A'!F382</f>
        <v>0.946778711484594</v>
      </c>
      <c r="L41" s="31" t="n">
        <f aca="false">'Backtest 2022 A'!F383</f>
        <v>0.540616246498599</v>
      </c>
    </row>
    <row r="42" customFormat="false" ht="15" hidden="false" customHeight="false" outlineLevel="0" collapsed="false">
      <c r="A42" s="25" t="s">
        <v>46</v>
      </c>
      <c r="B42" s="25" t="s">
        <v>64</v>
      </c>
      <c r="C42" s="26" t="n">
        <f aca="false">'Backtest 2022 B'!F375</f>
        <v>-1.87508686215646</v>
      </c>
      <c r="D42" s="27" t="n">
        <f aca="false">'Backtest 2022 B'!F377</f>
        <v>-0.0978202222941621</v>
      </c>
      <c r="E42" s="28" t="n">
        <f aca="false">'Backtest 2022 B'!F378</f>
        <v>-0.027542019145147</v>
      </c>
      <c r="F42" s="27" t="n">
        <f aca="false">'Backtest 2022 B'!F379</f>
        <v>-0.0632259876171168</v>
      </c>
      <c r="G42" s="29" t="n">
        <f aca="false">'Backtest 2022 B'!F376</f>
        <v>2.6088337679247</v>
      </c>
      <c r="H42" s="29" t="n">
        <f aca="false">'Backtest 2022 B'!F374</f>
        <v>3.60608175819762</v>
      </c>
      <c r="I42" s="29" t="n">
        <f aca="false">'Backtest 2022 B'!F380</f>
        <v>3.36894357417692</v>
      </c>
      <c r="J42" s="30" t="n">
        <f aca="false">'Backtest 2022 B'!F381</f>
        <v>0.619047619047619</v>
      </c>
      <c r="K42" s="30" t="n">
        <f aca="false">'Backtest 2022 B'!F382</f>
        <v>0.949579831932773</v>
      </c>
      <c r="L42" s="31" t="n">
        <f aca="false">'Backtest 2022 B'!F383</f>
        <v>0.563025210084034</v>
      </c>
    </row>
    <row r="43" customFormat="false" ht="15" hidden="false" customHeight="false" outlineLevel="0" collapsed="false">
      <c r="A43" s="25" t="s">
        <v>48</v>
      </c>
      <c r="B43" s="25" t="s">
        <v>64</v>
      </c>
      <c r="C43" s="26" t="n">
        <f aca="false">'Backtest 2022 C'!F375</f>
        <v>-1.87399018253679</v>
      </c>
      <c r="D43" s="27" t="n">
        <f aca="false">'Backtest 2022 C'!F377</f>
        <v>-0.0977999892090212</v>
      </c>
      <c r="E43" s="28" t="n">
        <f aca="false">'Backtest 2022 C'!F378</f>
        <v>-0.0275628895814782</v>
      </c>
      <c r="F43" s="27" t="n">
        <f aca="false">'Backtest 2022 C'!F379</f>
        <v>-0.0632259876171168</v>
      </c>
      <c r="G43" s="29" t="n">
        <f aca="false">'Backtest 2022 C'!F376</f>
        <v>2.74286561541956</v>
      </c>
      <c r="H43" s="29" t="n">
        <f aca="false">'Backtest 2022 C'!F374</f>
        <v>3.7657533394178</v>
      </c>
      <c r="I43" s="29" t="n">
        <f aca="false">'Backtest 2022 C'!F380</f>
        <v>3.40908565968406</v>
      </c>
      <c r="J43" s="30" t="n">
        <f aca="false">'Backtest 2022 C'!F381</f>
        <v>0.613445378151261</v>
      </c>
      <c r="K43" s="30" t="n">
        <f aca="false">'Backtest 2022 C'!F382</f>
        <v>0.935574229691877</v>
      </c>
      <c r="L43" s="31" t="n">
        <f aca="false">'Backtest 2022 C'!F383</f>
        <v>0.543417366946779</v>
      </c>
    </row>
    <row r="44" customFormat="false" ht="15" hidden="false" customHeight="false" outlineLevel="0" collapsed="false">
      <c r="A44" s="32" t="s">
        <v>44</v>
      </c>
      <c r="B44" s="32" t="s">
        <v>65</v>
      </c>
      <c r="C44" s="33" t="n">
        <f aca="false">'Backtest 2020 A'!F375</f>
        <v>3.16689935512462</v>
      </c>
      <c r="D44" s="34" t="n">
        <f aca="false">'Backtest 2020 A'!F377</f>
        <v>0.0677570216093932</v>
      </c>
      <c r="E44" s="35" t="n">
        <f aca="false">'Backtest 2020 A'!F378</f>
        <v>-0.0593881192816693</v>
      </c>
      <c r="F44" s="34" t="n">
        <f aca="false">'Backtest 2020 A'!F379</f>
        <v>0.00362630816335563</v>
      </c>
      <c r="G44" s="36" t="n">
        <f aca="false">'Backtest 2020 A'!F376</f>
        <v>2.85529803861095</v>
      </c>
      <c r="H44" s="36" t="n">
        <f aca="false">'Backtest 2020 A'!F374</f>
        <v>4.58347724600967</v>
      </c>
      <c r="I44" s="36" t="n">
        <f aca="false">'Backtest 2020 A'!F380</f>
        <v>2.79534599670549</v>
      </c>
      <c r="J44" s="37" t="n">
        <f aca="false">'Backtest 2020 A'!F381</f>
        <v>0.398328690807799</v>
      </c>
      <c r="K44" s="37" t="n">
        <f aca="false">'Backtest 2020 A'!F382</f>
        <v>0.746518105849582</v>
      </c>
      <c r="L44" s="38" t="n">
        <f aca="false">'Backtest 2020 A'!F383</f>
        <v>0.454038997214485</v>
      </c>
    </row>
    <row r="45" customFormat="false" ht="15" hidden="false" customHeight="false" outlineLevel="0" collapsed="false">
      <c r="A45" s="32" t="s">
        <v>46</v>
      </c>
      <c r="B45" s="32" t="s">
        <v>65</v>
      </c>
      <c r="C45" s="33" t="n">
        <f aca="false">'Backtest 2020 B'!F375</f>
        <v>3.16741774903661</v>
      </c>
      <c r="D45" s="34" t="n">
        <f aca="false">'Backtest 2020 B'!F377</f>
        <v>0.0677675192500487</v>
      </c>
      <c r="E45" s="35" t="n">
        <f aca="false">'Backtest 2020 B'!F378</f>
        <v>-0.059398434196004</v>
      </c>
      <c r="F45" s="34" t="n">
        <f aca="false">'Backtest 2020 B'!F379</f>
        <v>0.00362630816335563</v>
      </c>
      <c r="G45" s="36" t="n">
        <f aca="false">'Backtest 2020 B'!F376</f>
        <v>2.85576234595815</v>
      </c>
      <c r="H45" s="36" t="n">
        <f aca="false">'Backtest 2020 B'!F374</f>
        <v>4.65457904745578</v>
      </c>
      <c r="I45" s="36" t="n">
        <f aca="false">'Backtest 2020 B'!F380</f>
        <v>2.69567126732811</v>
      </c>
      <c r="J45" s="37" t="n">
        <f aca="false">'Backtest 2020 B'!F381</f>
        <v>0.367688022284123</v>
      </c>
      <c r="K45" s="37" t="n">
        <f aca="false">'Backtest 2020 B'!F382</f>
        <v>0.732590529247911</v>
      </c>
      <c r="L45" s="38" t="n">
        <f aca="false">'Backtest 2020 B'!F383</f>
        <v>0.442896935933148</v>
      </c>
    </row>
    <row r="46" customFormat="false" ht="15" hidden="false" customHeight="false" outlineLevel="0" collapsed="false">
      <c r="A46" s="32" t="s">
        <v>48</v>
      </c>
      <c r="B46" s="32" t="s">
        <v>65</v>
      </c>
      <c r="C46" s="33" t="n">
        <f aca="false">'Backtest 2020 C'!F375</f>
        <v>3.16741774903661</v>
      </c>
      <c r="D46" s="34" t="n">
        <f aca="false">'Backtest 2020 C'!F377</f>
        <v>0.0677675192500487</v>
      </c>
      <c r="E46" s="35" t="n">
        <f aca="false">'Backtest 2020 C'!F378</f>
        <v>-0.059398434196004</v>
      </c>
      <c r="F46" s="34" t="n">
        <f aca="false">'Backtest 2020 C'!F379</f>
        <v>0.00362630816335563</v>
      </c>
      <c r="G46" s="36" t="n">
        <f aca="false">'Backtest 2020 C'!F376</f>
        <v>2.83598853804881</v>
      </c>
      <c r="H46" s="36" t="n">
        <f aca="false">'Backtest 2020 C'!F374</f>
        <v>4.57691023634614</v>
      </c>
      <c r="I46" s="36" t="n">
        <f aca="false">'Backtest 2020 C'!F380</f>
        <v>2.80942335697903</v>
      </c>
      <c r="J46" s="37" t="n">
        <f aca="false">'Backtest 2020 C'!F381</f>
        <v>0.398328690807799</v>
      </c>
      <c r="K46" s="37" t="n">
        <f aca="false">'Backtest 2020 C'!F382</f>
        <v>0.757660167130919</v>
      </c>
      <c r="L46" s="38" t="n">
        <f aca="false">'Backtest 2020 C'!F383</f>
        <v>0.454038997214485</v>
      </c>
    </row>
    <row r="47" customFormat="false" ht="15" hidden="false" customHeight="false" outlineLevel="0" collapsed="false">
      <c r="A47" s="13" t="s">
        <v>66</v>
      </c>
      <c r="B47" s="13"/>
      <c r="C47" s="13"/>
      <c r="D47" s="13"/>
      <c r="E47" s="13"/>
      <c r="F47" s="13"/>
      <c r="G47" s="13"/>
      <c r="H47" s="13"/>
      <c r="I47" s="13"/>
      <c r="J47" s="13"/>
      <c r="K47" s="13"/>
      <c r="L47" s="13"/>
    </row>
    <row r="49" customFormat="false" ht="15" hidden="false" customHeight="false" outlineLevel="0" collapsed="false">
      <c r="A49" s="4" t="s">
        <v>67</v>
      </c>
      <c r="B49" s="4"/>
      <c r="C49" s="4"/>
      <c r="D49" s="4"/>
      <c r="E49" s="4"/>
      <c r="F49" s="4"/>
      <c r="G49" s="4"/>
      <c r="H49" s="4"/>
      <c r="I49" s="4"/>
      <c r="J49" s="4"/>
      <c r="K49" s="4"/>
      <c r="L49" s="4"/>
    </row>
    <row r="50" customFormat="false" ht="15" hidden="false" customHeight="false" outlineLevel="0" collapsed="false">
      <c r="A50" s="5" t="s">
        <v>68</v>
      </c>
    </row>
    <row r="51" customFormat="false" ht="49.5" hidden="false" customHeight="true" outlineLevel="0" collapsed="false">
      <c r="A51" s="39" t="s">
        <v>69</v>
      </c>
      <c r="B51" s="39"/>
      <c r="C51" s="39"/>
      <c r="D51" s="39"/>
      <c r="E51" s="39"/>
      <c r="F51" s="39"/>
      <c r="G51" s="39"/>
      <c r="H51" s="39"/>
      <c r="I51" s="39"/>
      <c r="J51" s="39"/>
      <c r="K51" s="39"/>
      <c r="L51" s="39"/>
    </row>
    <row r="52" customFormat="false" ht="15" hidden="false" customHeight="false" outlineLevel="0" collapsed="false">
      <c r="A52" s="5" t="s">
        <v>70</v>
      </c>
    </row>
    <row r="53" customFormat="false" ht="49.5" hidden="false" customHeight="true" outlineLevel="0" collapsed="false">
      <c r="A53" s="39" t="s">
        <v>71</v>
      </c>
      <c r="B53" s="39"/>
      <c r="C53" s="39"/>
      <c r="D53" s="39"/>
      <c r="E53" s="39"/>
      <c r="F53" s="39"/>
      <c r="G53" s="39"/>
      <c r="H53" s="39"/>
      <c r="I53" s="39"/>
      <c r="J53" s="39"/>
      <c r="K53" s="39"/>
      <c r="L53" s="39"/>
    </row>
    <row r="54" customFormat="false" ht="15" hidden="false" customHeight="false" outlineLevel="0" collapsed="false">
      <c r="A54" s="5" t="s">
        <v>72</v>
      </c>
    </row>
    <row r="55" customFormat="false" ht="49.5" hidden="false" customHeight="true" outlineLevel="0" collapsed="false">
      <c r="A55" s="39" t="s">
        <v>73</v>
      </c>
      <c r="B55" s="39"/>
      <c r="C55" s="39"/>
      <c r="D55" s="39"/>
      <c r="E55" s="39"/>
      <c r="F55" s="39"/>
      <c r="G55" s="39"/>
      <c r="H55" s="39"/>
      <c r="I55" s="39"/>
      <c r="J55" s="39"/>
      <c r="K55" s="39"/>
      <c r="L55" s="39"/>
    </row>
    <row r="57" customFormat="false" ht="45" hidden="false" customHeight="true" outlineLevel="0" collapsed="false">
      <c r="A57" s="8" t="s">
        <v>9</v>
      </c>
      <c r="B57" s="8" t="s">
        <v>74</v>
      </c>
      <c r="C57" s="8" t="s">
        <v>75</v>
      </c>
      <c r="D57" s="8" t="s">
        <v>76</v>
      </c>
      <c r="E57" s="8" t="s">
        <v>77</v>
      </c>
      <c r="F57" s="8" t="s">
        <v>78</v>
      </c>
      <c r="G57" s="8" t="s">
        <v>79</v>
      </c>
      <c r="H57" s="8" t="s">
        <v>80</v>
      </c>
      <c r="I57" s="8" t="s">
        <v>81</v>
      </c>
      <c r="J57" s="8" t="s">
        <v>82</v>
      </c>
    </row>
    <row r="58" customFormat="false" ht="15" hidden="false" customHeight="false" outlineLevel="0" collapsed="false">
      <c r="A58" s="32" t="s">
        <v>83</v>
      </c>
      <c r="B58" s="32" t="s">
        <v>84</v>
      </c>
      <c r="C58" s="40" t="n">
        <v>0.50391860572862</v>
      </c>
      <c r="D58" s="41" t="n">
        <v>-1.06093804542992</v>
      </c>
      <c r="E58" s="42" t="n">
        <v>0.49330922527432</v>
      </c>
      <c r="F58" s="40" t="s">
        <v>85</v>
      </c>
      <c r="G58" s="33" t="s">
        <v>85</v>
      </c>
      <c r="H58" s="34" t="s">
        <v>85</v>
      </c>
      <c r="I58" s="34" t="s">
        <v>85</v>
      </c>
      <c r="J58" s="34" t="s">
        <v>85</v>
      </c>
    </row>
    <row r="59" customFormat="false" ht="15" hidden="false" customHeight="false" outlineLevel="0" collapsed="false">
      <c r="A59" s="32" t="s">
        <v>86</v>
      </c>
      <c r="B59" s="32" t="s">
        <v>87</v>
      </c>
      <c r="C59" s="40" t="n">
        <v>0.506236432499065</v>
      </c>
      <c r="D59" s="41" t="n">
        <v>-1.28060521671068</v>
      </c>
      <c r="E59" s="42" t="n">
        <v>0.493430380331958</v>
      </c>
      <c r="F59" s="40" t="n">
        <v>0.49403979796264</v>
      </c>
      <c r="G59" s="33" t="n">
        <v>-0.0609417630682063</v>
      </c>
      <c r="H59" s="34" t="n">
        <v>-0.00496971700959703</v>
      </c>
      <c r="I59" s="34" t="n">
        <v>-0.00362933610830596</v>
      </c>
      <c r="J59" s="34" t="n">
        <v>-0.00681372500223976</v>
      </c>
    </row>
    <row r="60" customFormat="false" ht="15" hidden="false" customHeight="false" outlineLevel="0" collapsed="false">
      <c r="A60" s="32" t="s">
        <v>88</v>
      </c>
      <c r="B60" s="32" t="s">
        <v>89</v>
      </c>
      <c r="C60" s="40" t="n">
        <v>0.496045013832947</v>
      </c>
      <c r="D60" s="41" t="n">
        <v>-0.703990283979966</v>
      </c>
      <c r="E60" s="42" t="n">
        <v>0.489005110993147</v>
      </c>
      <c r="F60" s="40" t="n">
        <v>0.508784287165594</v>
      </c>
      <c r="G60" s="33" t="n">
        <v>-1.97791761724474</v>
      </c>
      <c r="H60" s="34" t="n">
        <v>-0.060214875840597</v>
      </c>
      <c r="I60" s="34" t="n">
        <v>-0.0978202222941621</v>
      </c>
      <c r="J60" s="34" t="n">
        <v>-0.027542019145147</v>
      </c>
    </row>
    <row r="61" customFormat="false" ht="15" hidden="false" customHeight="false" outlineLevel="0" collapsed="false">
      <c r="A61" s="32" t="s">
        <v>90</v>
      </c>
      <c r="B61" s="32" t="s">
        <v>91</v>
      </c>
      <c r="C61" s="40" t="n">
        <v>0.532712412352854</v>
      </c>
      <c r="D61" s="41" t="n">
        <v>-0.543182595929503</v>
      </c>
      <c r="E61" s="42" t="n">
        <v>0.527280586393559</v>
      </c>
      <c r="F61" s="40" t="n">
        <v>0.496045013832947</v>
      </c>
      <c r="G61" s="33" t="n">
        <v>3.12355725606124</v>
      </c>
      <c r="H61" s="34" t="n">
        <v>0.00434230063517327</v>
      </c>
      <c r="I61" s="34" t="n">
        <v>0.0677586547362021</v>
      </c>
      <c r="J61" s="34" t="n">
        <v>-0.0593895774006643</v>
      </c>
    </row>
    <row r="63" customFormat="false" ht="30" hidden="false" customHeight="true" outlineLevel="0" collapsed="false">
      <c r="A63" s="8" t="s">
        <v>92</v>
      </c>
      <c r="B63" s="8" t="s">
        <v>93</v>
      </c>
      <c r="C63" s="8" t="s">
        <v>94</v>
      </c>
      <c r="D63" s="8" t="s">
        <v>36</v>
      </c>
      <c r="E63" s="8" t="s">
        <v>37</v>
      </c>
      <c r="F63" s="8" t="s">
        <v>95</v>
      </c>
    </row>
    <row r="64" customFormat="false" ht="15" hidden="false" customHeight="false" outlineLevel="0" collapsed="false">
      <c r="A64" s="43" t="s">
        <v>96</v>
      </c>
      <c r="B64" s="44" t="n">
        <v>0.939785124159403</v>
      </c>
      <c r="C64" s="18" t="n">
        <f aca="false">'2026 Forecast A'!F8*B64</f>
        <v>288608.011629353</v>
      </c>
      <c r="D64" s="18" t="n">
        <f aca="false">ROUND(C64*'2026 Forecast A'!G8,0)</f>
        <v>142381</v>
      </c>
      <c r="E64" s="18" t="n">
        <f aca="false">C64-D64</f>
        <v>146227.011629353</v>
      </c>
      <c r="F64" s="45" t="s">
        <v>97</v>
      </c>
    </row>
    <row r="65" customFormat="false" ht="15" hidden="false" customHeight="false" outlineLevel="0" collapsed="false">
      <c r="A65" s="43" t="s">
        <v>98</v>
      </c>
      <c r="B65" s="44" t="n">
        <v>1</v>
      </c>
      <c r="C65" s="18" t="n">
        <f aca="false">'2026 Forecast A'!F8*B65</f>
        <v>307100</v>
      </c>
      <c r="D65" s="18" t="n">
        <f aca="false">ROUND(C65*'2026 Forecast A'!G8,0)</f>
        <v>151504</v>
      </c>
      <c r="E65" s="18" t="n">
        <f aca="false">C65-D65</f>
        <v>155596</v>
      </c>
      <c r="F65" s="45" t="s">
        <v>99</v>
      </c>
    </row>
    <row r="66" customFormat="false" ht="15" hidden="false" customHeight="false" outlineLevel="0" collapsed="false">
      <c r="A66" s="43" t="s">
        <v>100</v>
      </c>
      <c r="B66" s="44" t="n">
        <v>1.0602148758406</v>
      </c>
      <c r="C66" s="18" t="n">
        <f aca="false">'2026 Forecast A'!F8*B66</f>
        <v>325591.988370647</v>
      </c>
      <c r="D66" s="18" t="n">
        <f aca="false">ROUND(C66*'2026 Forecast A'!G8,0)</f>
        <v>160627</v>
      </c>
      <c r="E66" s="18" t="n">
        <f aca="false">C66-D66</f>
        <v>164964.988370647</v>
      </c>
      <c r="F66" s="45" t="s">
        <v>101</v>
      </c>
    </row>
    <row r="67" customFormat="false" ht="15" hidden="false" customHeight="false" outlineLevel="0" collapsed="false">
      <c r="A67" s="13" t="s">
        <v>102</v>
      </c>
      <c r="B67" s="13"/>
      <c r="C67" s="13"/>
      <c r="D67" s="13"/>
      <c r="E67" s="13"/>
      <c r="F67" s="13"/>
      <c r="G67" s="13"/>
      <c r="H67" s="13"/>
      <c r="I67" s="13"/>
      <c r="J67" s="13"/>
      <c r="K67" s="13"/>
      <c r="L67" s="13"/>
    </row>
    <row r="69" customFormat="false" ht="15" hidden="false" customHeight="false" outlineLevel="0" collapsed="false">
      <c r="A69" s="4" t="s">
        <v>103</v>
      </c>
      <c r="B69" s="4"/>
      <c r="C69" s="4"/>
      <c r="D69" s="4"/>
      <c r="E69" s="4"/>
      <c r="F69" s="4"/>
      <c r="G69" s="4"/>
      <c r="H69" s="4"/>
      <c r="I69" s="4"/>
      <c r="J69" s="4"/>
      <c r="K69" s="4"/>
      <c r="L69" s="4"/>
    </row>
    <row r="70" customFormat="false" ht="15" hidden="false" customHeight="false" outlineLevel="0" collapsed="false">
      <c r="A70" s="5" t="s">
        <v>104</v>
      </c>
    </row>
    <row r="71" customFormat="false" ht="48" hidden="false" customHeight="true" outlineLevel="0" collapsed="false">
      <c r="A71" s="39" t="s">
        <v>105</v>
      </c>
      <c r="B71" s="39"/>
      <c r="C71" s="39"/>
      <c r="D71" s="39"/>
      <c r="E71" s="39"/>
      <c r="F71" s="39"/>
      <c r="G71" s="39"/>
      <c r="H71" s="39"/>
      <c r="I71" s="39"/>
      <c r="J71" s="39"/>
      <c r="K71" s="39"/>
      <c r="L71" s="39"/>
    </row>
    <row r="72" customFormat="false" ht="15" hidden="false" customHeight="false" outlineLevel="0" collapsed="false">
      <c r="A72" s="5" t="s">
        <v>106</v>
      </c>
    </row>
    <row r="73" customFormat="false" ht="48" hidden="false" customHeight="true" outlineLevel="0" collapsed="false">
      <c r="A73" s="39" t="s">
        <v>107</v>
      </c>
      <c r="B73" s="39"/>
      <c r="C73" s="39"/>
      <c r="D73" s="39"/>
      <c r="E73" s="39"/>
      <c r="F73" s="39"/>
      <c r="G73" s="39"/>
      <c r="H73" s="39"/>
      <c r="I73" s="39"/>
      <c r="J73" s="39"/>
      <c r="K73" s="39"/>
      <c r="L73" s="39"/>
    </row>
    <row r="74" customFormat="false" ht="15" hidden="false" customHeight="false" outlineLevel="0" collapsed="false">
      <c r="A74" s="5" t="s">
        <v>108</v>
      </c>
    </row>
    <row r="75" customFormat="false" ht="48" hidden="false" customHeight="true" outlineLevel="0" collapsed="false">
      <c r="A75" s="39" t="s">
        <v>109</v>
      </c>
      <c r="B75" s="39"/>
      <c r="C75" s="39"/>
      <c r="D75" s="39"/>
      <c r="E75" s="39"/>
      <c r="F75" s="39"/>
      <c r="G75" s="39"/>
      <c r="H75" s="39"/>
      <c r="I75" s="39"/>
      <c r="J75" s="39"/>
      <c r="K75" s="39"/>
      <c r="L75" s="39"/>
    </row>
    <row r="76" customFormat="false" ht="15" hidden="false" customHeight="false" outlineLevel="0" collapsed="false">
      <c r="A76" s="5" t="s">
        <v>110</v>
      </c>
    </row>
    <row r="77" customFormat="false" ht="48" hidden="false" customHeight="true" outlineLevel="0" collapsed="false">
      <c r="A77" s="39" t="s">
        <v>111</v>
      </c>
      <c r="B77" s="39"/>
      <c r="C77" s="39"/>
      <c r="D77" s="39"/>
      <c r="E77" s="39"/>
      <c r="F77" s="39"/>
      <c r="G77" s="39"/>
      <c r="H77" s="39"/>
      <c r="I77" s="39"/>
      <c r="J77" s="39"/>
      <c r="K77" s="39"/>
      <c r="L77" s="39"/>
    </row>
    <row r="79" customFormat="false" ht="15" hidden="false" customHeight="false" outlineLevel="0" collapsed="false">
      <c r="A79" s="4" t="s">
        <v>112</v>
      </c>
      <c r="B79" s="4"/>
      <c r="C79" s="4"/>
      <c r="D79" s="4"/>
      <c r="E79" s="4"/>
      <c r="F79" s="4"/>
      <c r="G79" s="4"/>
      <c r="H79" s="4"/>
      <c r="I79" s="4"/>
      <c r="J79" s="4"/>
      <c r="K79" s="4"/>
      <c r="L79" s="4"/>
    </row>
    <row r="80" customFormat="false" ht="31.5" hidden="false" customHeight="true" outlineLevel="0" collapsed="false">
      <c r="A80" s="8" t="s">
        <v>113</v>
      </c>
      <c r="B80" s="8" t="s">
        <v>114</v>
      </c>
      <c r="C80" s="8" t="s">
        <v>115</v>
      </c>
      <c r="D80" s="8" t="s">
        <v>44</v>
      </c>
      <c r="E80" s="8" t="s">
        <v>46</v>
      </c>
      <c r="F80" s="8" t="s">
        <v>48</v>
      </c>
      <c r="G80" s="8" t="s">
        <v>116</v>
      </c>
      <c r="H80" s="8" t="s">
        <v>117</v>
      </c>
      <c r="I80" s="8" t="s">
        <v>118</v>
      </c>
      <c r="J80" s="8" t="s">
        <v>119</v>
      </c>
      <c r="K80" s="8" t="s">
        <v>94</v>
      </c>
      <c r="L80" s="8" t="s">
        <v>120</v>
      </c>
    </row>
    <row r="81" customFormat="false" ht="15" hidden="false" customHeight="false" outlineLevel="0" collapsed="false">
      <c r="A81" s="9" t="str">
        <f aca="false">'2026 Forecast A'!A12</f>
        <v>Carbon</v>
      </c>
      <c r="B81" s="9" t="str">
        <f aca="false">'2026 Forecast A'!B12</f>
        <v>BANKS TOWNSHIP</v>
      </c>
      <c r="C81" s="9" t="str">
        <f aca="false">'2026 Forecast A'!C12</f>
        <v>BANKS TOWNSHIP</v>
      </c>
      <c r="D81" s="10" t="n">
        <f aca="false">'2026 Forecast A'!G12</f>
        <v>0.381868131868132</v>
      </c>
      <c r="E81" s="10" t="n">
        <f aca="false">'2026 Forecast B'!G12</f>
        <v>0.384615384615385</v>
      </c>
      <c r="F81" s="10" t="n">
        <f aca="false">'2026 Forecast C'!G12</f>
        <v>0.381868131868132</v>
      </c>
      <c r="G81" s="46" t="n">
        <f aca="false">(MAX(D81:F81)-MIN(D81:F81))*100</f>
        <v>0.274725274725279</v>
      </c>
      <c r="H81" s="47" t="n">
        <f aca="false">'2026 Forecast A'!L12</f>
        <v>4.06110524087881</v>
      </c>
      <c r="I81" s="47" t="n">
        <f aca="false">'2026 Forecast B'!L12</f>
        <v>3.90163818954704</v>
      </c>
      <c r="J81" s="47" t="n">
        <f aca="false">'2026 Forecast C'!L12</f>
        <v>4.08429951000569</v>
      </c>
      <c r="K81" s="18" t="n">
        <f aca="false">'2026 Forecast A'!F12</f>
        <v>364</v>
      </c>
      <c r="L81" s="48" t="str">
        <f aca="false">IF(OR(AND(D81&gt;0.5,E81&gt;0.5,F81&gt;0.5),AND(D81&lt;0.5,E81&lt;0.5,F81&lt;0.5)),"Yes","No — toss-up")</f>
        <v>Yes</v>
      </c>
    </row>
    <row r="82" customFormat="false" ht="15" hidden="false" customHeight="false" outlineLevel="0" collapsed="false">
      <c r="A82" s="9" t="str">
        <f aca="false">'2026 Forecast A'!A13</f>
        <v>Carbon</v>
      </c>
      <c r="B82" s="9" t="str">
        <f aca="false">'2026 Forecast A'!B13</f>
        <v>BEAVER MEADOWS BOROUGH</v>
      </c>
      <c r="C82" s="9" t="str">
        <f aca="false">'2026 Forecast A'!C13</f>
        <v>BEAVER MEADOWS BOROUGH</v>
      </c>
      <c r="D82" s="10" t="n">
        <f aca="false">'2026 Forecast A'!G13</f>
        <v>0.284848484848485</v>
      </c>
      <c r="E82" s="10" t="n">
        <f aca="false">'2026 Forecast B'!G13</f>
        <v>0.281818181818182</v>
      </c>
      <c r="F82" s="10" t="n">
        <f aca="false">'2026 Forecast C'!G13</f>
        <v>0.284848484848485</v>
      </c>
      <c r="G82" s="46" t="n">
        <f aca="false">(MAX(D82:F82)-MIN(D82:F82))*100</f>
        <v>0.303030303030305</v>
      </c>
      <c r="H82" s="47" t="n">
        <f aca="false">'2026 Forecast A'!L13</f>
        <v>4.06110524087881</v>
      </c>
      <c r="I82" s="47" t="n">
        <f aca="false">'2026 Forecast B'!L13</f>
        <v>3.90163818954704</v>
      </c>
      <c r="J82" s="47" t="n">
        <f aca="false">'2026 Forecast C'!L13</f>
        <v>4.08429951000569</v>
      </c>
      <c r="K82" s="18" t="n">
        <f aca="false">'2026 Forecast A'!F13</f>
        <v>330</v>
      </c>
      <c r="L82" s="48" t="str">
        <f aca="false">IF(OR(AND(D82&gt;0.5,E82&gt;0.5,F82&gt;0.5),AND(D82&lt;0.5,E82&lt;0.5,F82&lt;0.5)),"Yes","No — toss-up")</f>
        <v>Yes</v>
      </c>
    </row>
    <row r="83" customFormat="false" ht="15" hidden="false" customHeight="false" outlineLevel="0" collapsed="false">
      <c r="A83" s="9" t="str">
        <f aca="false">'2026 Forecast A'!A14</f>
        <v>Carbon</v>
      </c>
      <c r="B83" s="9" t="str">
        <f aca="false">'2026 Forecast A'!B14</f>
        <v>BOWMANSTOWN BOROUGH</v>
      </c>
      <c r="C83" s="9" t="str">
        <f aca="false">'2026 Forecast A'!C14</f>
        <v>BOWMANSTOWN BOROUGH</v>
      </c>
      <c r="D83" s="10" t="n">
        <f aca="false">'2026 Forecast A'!G14</f>
        <v>0.331460674157303</v>
      </c>
      <c r="E83" s="10" t="n">
        <f aca="false">'2026 Forecast B'!G14</f>
        <v>0.342696629213483</v>
      </c>
      <c r="F83" s="10" t="n">
        <f aca="false">'2026 Forecast C'!G14</f>
        <v>0.331460674157303</v>
      </c>
      <c r="G83" s="46" t="n">
        <f aca="false">(MAX(D83:F83)-MIN(D83:F83))*100</f>
        <v>1.12359550561798</v>
      </c>
      <c r="H83" s="47" t="n">
        <f aca="false">'2026 Forecast A'!L14</f>
        <v>4.06110524087881</v>
      </c>
      <c r="I83" s="47" t="n">
        <f aca="false">'2026 Forecast B'!L14</f>
        <v>3.90163818954704</v>
      </c>
      <c r="J83" s="47" t="n">
        <f aca="false">'2026 Forecast C'!L14</f>
        <v>4.08429951000569</v>
      </c>
      <c r="K83" s="18" t="n">
        <f aca="false">'2026 Forecast A'!F14</f>
        <v>356</v>
      </c>
      <c r="L83" s="48" t="str">
        <f aca="false">IF(OR(AND(D83&gt;0.5,E83&gt;0.5,F83&gt;0.5),AND(D83&lt;0.5,E83&lt;0.5,F83&lt;0.5)),"Yes","No — toss-up")</f>
        <v>Yes</v>
      </c>
    </row>
    <row r="84" customFormat="false" ht="15" hidden="false" customHeight="false" outlineLevel="0" collapsed="false">
      <c r="A84" s="9" t="str">
        <f aca="false">'2026 Forecast A'!A15</f>
        <v>Carbon</v>
      </c>
      <c r="B84" s="9" t="str">
        <f aca="false">'2026 Forecast A'!B15</f>
        <v>EAST PENN TOWNSHIP</v>
      </c>
      <c r="C84" s="9" t="str">
        <f aca="false">'2026 Forecast A'!C15</f>
        <v>EAST PENN TOWNSHIP-NORTH</v>
      </c>
      <c r="D84" s="10" t="n">
        <f aca="false">'2026 Forecast A'!G15</f>
        <v>0.262430939226519</v>
      </c>
      <c r="E84" s="10" t="n">
        <f aca="false">'2026 Forecast B'!G15</f>
        <v>0.255524861878453</v>
      </c>
      <c r="F84" s="10" t="n">
        <f aca="false">'2026 Forecast C'!G15</f>
        <v>0.262430939226519</v>
      </c>
      <c r="G84" s="46" t="n">
        <f aca="false">(MAX(D84:F84)-MIN(D84:F84))*100</f>
        <v>0.690607734806631</v>
      </c>
      <c r="H84" s="47" t="n">
        <f aca="false">'2026 Forecast A'!L15</f>
        <v>2.99742823519794</v>
      </c>
      <c r="I84" s="47" t="n">
        <f aca="false">'2026 Forecast B'!L15</f>
        <v>2.87841096010493</v>
      </c>
      <c r="J84" s="47" t="n">
        <f aca="false">'2026 Forecast C'!L15</f>
        <v>3.01471541659441</v>
      </c>
      <c r="K84" s="18" t="n">
        <f aca="false">'2026 Forecast A'!F15</f>
        <v>724</v>
      </c>
      <c r="L84" s="48" t="str">
        <f aca="false">IF(OR(AND(D84&gt;0.5,E84&gt;0.5,F84&gt;0.5),AND(D84&lt;0.5,E84&lt;0.5,F84&lt;0.5)),"Yes","No — toss-up")</f>
        <v>Yes</v>
      </c>
    </row>
    <row r="85" customFormat="false" ht="15" hidden="false" customHeight="false" outlineLevel="0" collapsed="false">
      <c r="A85" s="9" t="str">
        <f aca="false">'2026 Forecast A'!A16</f>
        <v>Carbon</v>
      </c>
      <c r="B85" s="9" t="str">
        <f aca="false">'2026 Forecast A'!B16</f>
        <v>EAST PENN TOWNSHIP</v>
      </c>
      <c r="C85" s="9" t="str">
        <f aca="false">'2026 Forecast A'!C16</f>
        <v>EAST PENN TOWNSHIP-SOUTH</v>
      </c>
      <c r="D85" s="10" t="n">
        <f aca="false">'2026 Forecast A'!G16</f>
        <v>0.284779050736498</v>
      </c>
      <c r="E85" s="10" t="n">
        <f aca="false">'2026 Forecast B'!G16</f>
        <v>0.27986906710311</v>
      </c>
      <c r="F85" s="10" t="n">
        <f aca="false">'2026 Forecast C'!G16</f>
        <v>0.284779050736498</v>
      </c>
      <c r="G85" s="46" t="n">
        <f aca="false">(MAX(D85:F85)-MIN(D85:F85))*100</f>
        <v>0.49099836333879</v>
      </c>
      <c r="H85" s="47" t="n">
        <f aca="false">'2026 Forecast A'!L16</f>
        <v>2.99742823519794</v>
      </c>
      <c r="I85" s="47" t="n">
        <f aca="false">'2026 Forecast B'!L16</f>
        <v>2.87841096010493</v>
      </c>
      <c r="J85" s="47" t="n">
        <f aca="false">'2026 Forecast C'!L16</f>
        <v>3.01471541659441</v>
      </c>
      <c r="K85" s="18" t="n">
        <f aca="false">'2026 Forecast A'!F16</f>
        <v>611</v>
      </c>
      <c r="L85" s="48" t="str">
        <f aca="false">IF(OR(AND(D85&gt;0.5,E85&gt;0.5,F85&gt;0.5),AND(D85&lt;0.5,E85&lt;0.5,F85&lt;0.5)),"Yes","No — toss-up")</f>
        <v>Yes</v>
      </c>
    </row>
    <row r="86" customFormat="false" ht="15" hidden="false" customHeight="false" outlineLevel="0" collapsed="false">
      <c r="A86" s="9" t="str">
        <f aca="false">'2026 Forecast A'!A17</f>
        <v>Carbon</v>
      </c>
      <c r="B86" s="9" t="str">
        <f aca="false">'2026 Forecast A'!B17</f>
        <v>EAST SIDE BOROUGH</v>
      </c>
      <c r="C86" s="9" t="str">
        <f aca="false">'2026 Forecast A'!C17</f>
        <v>EAST SIDE BOROUGH</v>
      </c>
      <c r="D86" s="10" t="n">
        <f aca="false">'2026 Forecast A'!G17</f>
        <v>0.344086021505376</v>
      </c>
      <c r="E86" s="10" t="n">
        <f aca="false">'2026 Forecast B'!G17</f>
        <v>0.344086021505376</v>
      </c>
      <c r="F86" s="10" t="n">
        <f aca="false">'2026 Forecast C'!G17</f>
        <v>0.344086021505376</v>
      </c>
      <c r="G86" s="46" t="n">
        <f aca="false">(MAX(D86:F86)-MIN(D86:F86))*100</f>
        <v>0</v>
      </c>
      <c r="H86" s="47" t="n">
        <f aca="false">'2026 Forecast A'!L17</f>
        <v>4.06110524087881</v>
      </c>
      <c r="I86" s="47" t="n">
        <f aca="false">'2026 Forecast B'!L17</f>
        <v>3.90163818954704</v>
      </c>
      <c r="J86" s="47" t="n">
        <f aca="false">'2026 Forecast C'!L17</f>
        <v>4.08429951000569</v>
      </c>
      <c r="K86" s="18" t="n">
        <f aca="false">'2026 Forecast A'!F17</f>
        <v>93</v>
      </c>
      <c r="L86" s="48" t="str">
        <f aca="false">IF(OR(AND(D86&gt;0.5,E86&gt;0.5,F86&gt;0.5),AND(D86&lt;0.5,E86&lt;0.5,F86&lt;0.5)),"Yes","No — toss-up")</f>
        <v>Yes</v>
      </c>
    </row>
    <row r="87" customFormat="false" ht="15" hidden="false" customHeight="false" outlineLevel="0" collapsed="false">
      <c r="A87" s="9" t="str">
        <f aca="false">'2026 Forecast A'!A18</f>
        <v>Carbon</v>
      </c>
      <c r="B87" s="9" t="str">
        <f aca="false">'2026 Forecast A'!B18</f>
        <v>FRANKLIN TOWNSHIP</v>
      </c>
      <c r="C87" s="9" t="str">
        <f aca="false">'2026 Forecast A'!C18</f>
        <v>FRANKLIN TOWNSHIP-HARRITY</v>
      </c>
      <c r="D87" s="10" t="n">
        <f aca="false">'2026 Forecast A'!G18</f>
        <v>0.288393903868699</v>
      </c>
      <c r="E87" s="10" t="n">
        <f aca="false">'2026 Forecast B'!G18</f>
        <v>0.286049237983587</v>
      </c>
      <c r="F87" s="10" t="n">
        <f aca="false">'2026 Forecast C'!G18</f>
        <v>0.289566236811254</v>
      </c>
      <c r="G87" s="46" t="n">
        <f aca="false">(MAX(D87:F87)-MIN(D87:F87))*100</f>
        <v>0.351699882766704</v>
      </c>
      <c r="H87" s="47" t="n">
        <f aca="false">'2026 Forecast A'!L18</f>
        <v>2.99742823519794</v>
      </c>
      <c r="I87" s="47" t="n">
        <f aca="false">'2026 Forecast B'!L18</f>
        <v>2.87841096010493</v>
      </c>
      <c r="J87" s="47" t="n">
        <f aca="false">'2026 Forecast C'!L18</f>
        <v>3.01471541659441</v>
      </c>
      <c r="K87" s="18" t="n">
        <f aca="false">'2026 Forecast A'!F18</f>
        <v>853</v>
      </c>
      <c r="L87" s="48" t="str">
        <f aca="false">IF(OR(AND(D87&gt;0.5,E87&gt;0.5,F87&gt;0.5),AND(D87&lt;0.5,E87&lt;0.5,F87&lt;0.5)),"Yes","No — toss-up")</f>
        <v>Yes</v>
      </c>
    </row>
    <row r="88" customFormat="false" ht="15" hidden="false" customHeight="false" outlineLevel="0" collapsed="false">
      <c r="A88" s="9" t="str">
        <f aca="false">'2026 Forecast A'!A19</f>
        <v>Carbon</v>
      </c>
      <c r="B88" s="9" t="str">
        <f aca="false">'2026 Forecast A'!B19</f>
        <v>FRANKLIN TOWNSHIP</v>
      </c>
      <c r="C88" s="9" t="str">
        <f aca="false">'2026 Forecast A'!C19</f>
        <v>FRANKLIN TOWNSHIP-IND DIST</v>
      </c>
      <c r="D88" s="10" t="n">
        <f aca="false">'2026 Forecast A'!G19</f>
        <v>0.287946428571429</v>
      </c>
      <c r="E88" s="10" t="n">
        <f aca="false">'2026 Forecast B'!G19</f>
        <v>0.290178571428571</v>
      </c>
      <c r="F88" s="10" t="n">
        <f aca="false">'2026 Forecast C'!G19</f>
        <v>0.290178571428571</v>
      </c>
      <c r="G88" s="46" t="n">
        <f aca="false">(MAX(D88:F88)-MIN(D88:F88))*100</f>
        <v>0.22321428571429</v>
      </c>
      <c r="H88" s="47" t="n">
        <f aca="false">'2026 Forecast A'!L19</f>
        <v>4.06110524087881</v>
      </c>
      <c r="I88" s="47" t="n">
        <f aca="false">'2026 Forecast B'!L19</f>
        <v>3.90163818954704</v>
      </c>
      <c r="J88" s="47" t="n">
        <f aca="false">'2026 Forecast C'!L19</f>
        <v>4.08429951000569</v>
      </c>
      <c r="K88" s="18" t="n">
        <f aca="false">'2026 Forecast A'!F19</f>
        <v>448</v>
      </c>
      <c r="L88" s="48" t="str">
        <f aca="false">IF(OR(AND(D88&gt;0.5,E88&gt;0.5,F88&gt;0.5),AND(D88&lt;0.5,E88&lt;0.5,F88&lt;0.5)),"Yes","No — toss-up")</f>
        <v>Yes</v>
      </c>
    </row>
    <row r="89" customFormat="false" ht="15" hidden="false" customHeight="false" outlineLevel="0" collapsed="false">
      <c r="A89" s="9" t="str">
        <f aca="false">'2026 Forecast A'!A20</f>
        <v>Carbon</v>
      </c>
      <c r="B89" s="9" t="str">
        <f aca="false">'2026 Forecast A'!B20</f>
        <v>FRANKLIN TOWNSHIP</v>
      </c>
      <c r="C89" s="9" t="str">
        <f aca="false">'2026 Forecast A'!C20</f>
        <v>FRANKLIN TOWNSHIP-LONG RUN</v>
      </c>
      <c r="D89" s="10" t="n">
        <f aca="false">'2026 Forecast A'!G20</f>
        <v>0.27086383601757</v>
      </c>
      <c r="E89" s="10" t="n">
        <f aca="false">'2026 Forecast B'!G20</f>
        <v>0.266471449487555</v>
      </c>
      <c r="F89" s="10" t="n">
        <f aca="false">'2026 Forecast C'!G20</f>
        <v>0.272327964860908</v>
      </c>
      <c r="G89" s="46" t="n">
        <f aca="false">(MAX(D89:F89)-MIN(D89:F89))*100</f>
        <v>0.585651537335286</v>
      </c>
      <c r="H89" s="47" t="n">
        <f aca="false">'2026 Forecast A'!L20</f>
        <v>2.99742823519794</v>
      </c>
      <c r="I89" s="47" t="n">
        <f aca="false">'2026 Forecast B'!L20</f>
        <v>2.87841096010493</v>
      </c>
      <c r="J89" s="47" t="n">
        <f aca="false">'2026 Forecast C'!L20</f>
        <v>3.01471541659441</v>
      </c>
      <c r="K89" s="18" t="n">
        <f aca="false">'2026 Forecast A'!F20</f>
        <v>683</v>
      </c>
      <c r="L89" s="48" t="str">
        <f aca="false">IF(OR(AND(D89&gt;0.5,E89&gt;0.5,F89&gt;0.5),AND(D89&lt;0.5,E89&lt;0.5,F89&lt;0.5)),"Yes","No — toss-up")</f>
        <v>Yes</v>
      </c>
    </row>
    <row r="90" customFormat="false" ht="15" hidden="false" customHeight="false" outlineLevel="0" collapsed="false">
      <c r="A90" s="9" t="str">
        <f aca="false">'2026 Forecast A'!A21</f>
        <v>Carbon</v>
      </c>
      <c r="B90" s="9" t="str">
        <f aca="false">'2026 Forecast A'!B21</f>
        <v>JIM THORPE BOROUGH</v>
      </c>
      <c r="C90" s="9" t="str">
        <f aca="false">'2026 Forecast A'!C21</f>
        <v>JIM THORPE BOROUGH-1ST</v>
      </c>
      <c r="D90" s="10" t="n">
        <f aca="false">'2026 Forecast A'!G21</f>
        <v>0.442660550458716</v>
      </c>
      <c r="E90" s="10" t="n">
        <f aca="false">'2026 Forecast B'!G21</f>
        <v>0.44954128440367</v>
      </c>
      <c r="F90" s="10" t="n">
        <f aca="false">'2026 Forecast C'!G21</f>
        <v>0.442660550458716</v>
      </c>
      <c r="G90" s="46" t="n">
        <f aca="false">(MAX(D90:F90)-MIN(D90:F90))*100</f>
        <v>0.688073394495414</v>
      </c>
      <c r="H90" s="47" t="n">
        <f aca="false">'2026 Forecast A'!L21</f>
        <v>4.06110524087881</v>
      </c>
      <c r="I90" s="47" t="n">
        <f aca="false">'2026 Forecast B'!L21</f>
        <v>3.90163818954704</v>
      </c>
      <c r="J90" s="47" t="n">
        <f aca="false">'2026 Forecast C'!L21</f>
        <v>4.08429951000569</v>
      </c>
      <c r="K90" s="18" t="n">
        <f aca="false">'2026 Forecast A'!F21</f>
        <v>436</v>
      </c>
      <c r="L90" s="48" t="str">
        <f aca="false">IF(OR(AND(D90&gt;0.5,E90&gt;0.5,F90&gt;0.5),AND(D90&lt;0.5,E90&lt;0.5,F90&lt;0.5)),"Yes","No — toss-up")</f>
        <v>Yes</v>
      </c>
    </row>
    <row r="91" customFormat="false" ht="15" hidden="false" customHeight="false" outlineLevel="0" collapsed="false">
      <c r="A91" s="9" t="str">
        <f aca="false">'2026 Forecast A'!A22</f>
        <v>Carbon</v>
      </c>
      <c r="B91" s="9" t="str">
        <f aca="false">'2026 Forecast A'!B22</f>
        <v>JIM THORPE BOROUGH</v>
      </c>
      <c r="C91" s="9" t="str">
        <f aca="false">'2026 Forecast A'!C22</f>
        <v>JIM THORPE BOROUGH-2ND</v>
      </c>
      <c r="D91" s="10" t="n">
        <f aca="false">'2026 Forecast A'!G22</f>
        <v>0.428571428571429</v>
      </c>
      <c r="E91" s="10" t="n">
        <f aca="false">'2026 Forecast B'!G22</f>
        <v>0.414285714285714</v>
      </c>
      <c r="F91" s="10" t="n">
        <f aca="false">'2026 Forecast C'!G22</f>
        <v>0.425</v>
      </c>
      <c r="G91" s="46" t="n">
        <f aca="false">(MAX(D91:F91)-MIN(D91:F91))*100</f>
        <v>1.42857142857142</v>
      </c>
      <c r="H91" s="47" t="n">
        <f aca="false">'2026 Forecast A'!L22</f>
        <v>4.06110524087881</v>
      </c>
      <c r="I91" s="47" t="n">
        <f aca="false">'2026 Forecast B'!L22</f>
        <v>3.90163818954704</v>
      </c>
      <c r="J91" s="47" t="n">
        <f aca="false">'2026 Forecast C'!L22</f>
        <v>4.08429951000569</v>
      </c>
      <c r="K91" s="18" t="n">
        <f aca="false">'2026 Forecast A'!F22</f>
        <v>280</v>
      </c>
      <c r="L91" s="48" t="str">
        <f aca="false">IF(OR(AND(D91&gt;0.5,E91&gt;0.5,F91&gt;0.5),AND(D91&lt;0.5,E91&lt;0.5,F91&lt;0.5)),"Yes","No — toss-up")</f>
        <v>Yes</v>
      </c>
    </row>
    <row r="92" customFormat="false" ht="15" hidden="false" customHeight="false" outlineLevel="0" collapsed="false">
      <c r="A92" s="9" t="str">
        <f aca="false">'2026 Forecast A'!A23</f>
        <v>Carbon</v>
      </c>
      <c r="B92" s="9" t="str">
        <f aca="false">'2026 Forecast A'!B23</f>
        <v>JIM THORPE BOROUGH</v>
      </c>
      <c r="C92" s="9" t="str">
        <f aca="false">'2026 Forecast A'!C23</f>
        <v>JIM THORPE BOROUGH-3RD</v>
      </c>
      <c r="D92" s="10" t="n">
        <f aca="false">'2026 Forecast A'!G23</f>
        <v>0.38390092879257</v>
      </c>
      <c r="E92" s="10" t="n">
        <f aca="false">'2026 Forecast B'!G23</f>
        <v>0.382352941176471</v>
      </c>
      <c r="F92" s="10" t="n">
        <f aca="false">'2026 Forecast C'!G23</f>
        <v>0.38390092879257</v>
      </c>
      <c r="G92" s="46" t="n">
        <f aca="false">(MAX(D92:F92)-MIN(D92:F92))*100</f>
        <v>0.154798761609909</v>
      </c>
      <c r="H92" s="47" t="n">
        <f aca="false">'2026 Forecast A'!L23</f>
        <v>2.99742823519794</v>
      </c>
      <c r="I92" s="47" t="n">
        <f aca="false">'2026 Forecast B'!L23</f>
        <v>2.87841096010493</v>
      </c>
      <c r="J92" s="47" t="n">
        <f aca="false">'2026 Forecast C'!L23</f>
        <v>3.01471541659441</v>
      </c>
      <c r="K92" s="18" t="n">
        <f aca="false">'2026 Forecast A'!F23</f>
        <v>646</v>
      </c>
      <c r="L92" s="48" t="str">
        <f aca="false">IF(OR(AND(D92&gt;0.5,E92&gt;0.5,F92&gt;0.5),AND(D92&lt;0.5,E92&lt;0.5,F92&lt;0.5)),"Yes","No — toss-up")</f>
        <v>Yes</v>
      </c>
    </row>
    <row r="93" customFormat="false" ht="15" hidden="false" customHeight="false" outlineLevel="0" collapsed="false">
      <c r="A93" s="9" t="str">
        <f aca="false">'2026 Forecast A'!A24</f>
        <v>Carbon</v>
      </c>
      <c r="B93" s="9" t="str">
        <f aca="false">'2026 Forecast A'!B24</f>
        <v>JIM THORPE BOROUGH</v>
      </c>
      <c r="C93" s="9" t="str">
        <f aca="false">'2026 Forecast A'!C24</f>
        <v>JIM THORPE BOROUGH-4TH</v>
      </c>
      <c r="D93" s="10" t="n">
        <f aca="false">'2026 Forecast A'!G24</f>
        <v>0.528384279475983</v>
      </c>
      <c r="E93" s="10" t="n">
        <f aca="false">'2026 Forecast B'!G24</f>
        <v>0.524017467248908</v>
      </c>
      <c r="F93" s="10" t="n">
        <f aca="false">'2026 Forecast C'!G24</f>
        <v>0.524017467248908</v>
      </c>
      <c r="G93" s="46" t="n">
        <f aca="false">(MAX(D93:F93)-MIN(D93:F93))*100</f>
        <v>0.436681222707425</v>
      </c>
      <c r="H93" s="47" t="n">
        <f aca="false">'2026 Forecast A'!L24</f>
        <v>4.06110524087881</v>
      </c>
      <c r="I93" s="47" t="n">
        <f aca="false">'2026 Forecast B'!L24</f>
        <v>3.90163818954704</v>
      </c>
      <c r="J93" s="47" t="n">
        <f aca="false">'2026 Forecast C'!L24</f>
        <v>4.08429951000569</v>
      </c>
      <c r="K93" s="18" t="n">
        <f aca="false">'2026 Forecast A'!F24</f>
        <v>229</v>
      </c>
      <c r="L93" s="48" t="str">
        <f aca="false">IF(OR(AND(D93&gt;0.5,E93&gt;0.5,F93&gt;0.5),AND(D93&lt;0.5,E93&lt;0.5,F93&lt;0.5)),"Yes","No — toss-up")</f>
        <v>Yes</v>
      </c>
    </row>
    <row r="94" customFormat="false" ht="15" hidden="false" customHeight="false" outlineLevel="0" collapsed="false">
      <c r="A94" s="9" t="str">
        <f aca="false">'2026 Forecast A'!A25</f>
        <v>Carbon</v>
      </c>
      <c r="B94" s="9" t="str">
        <f aca="false">'2026 Forecast A'!B25</f>
        <v>JIM THORPE BOROUGH</v>
      </c>
      <c r="C94" s="9" t="str">
        <f aca="false">'2026 Forecast A'!C25</f>
        <v>JIM THORPE BOROUGH-5TH</v>
      </c>
      <c r="D94" s="10" t="n">
        <f aca="false">'2026 Forecast A'!G25</f>
        <v>0.460500963391137</v>
      </c>
      <c r="E94" s="10" t="n">
        <f aca="false">'2026 Forecast B'!G25</f>
        <v>0.464354527938343</v>
      </c>
      <c r="F94" s="10" t="n">
        <f aca="false">'2026 Forecast C'!G25</f>
        <v>0.460500963391137</v>
      </c>
      <c r="G94" s="46" t="n">
        <f aca="false">(MAX(D94:F94)-MIN(D94:F94))*100</f>
        <v>0.38535645472062</v>
      </c>
      <c r="H94" s="47" t="n">
        <f aca="false">'2026 Forecast A'!L25</f>
        <v>4.06110524087881</v>
      </c>
      <c r="I94" s="47" t="n">
        <f aca="false">'2026 Forecast B'!L25</f>
        <v>3.90163818954704</v>
      </c>
      <c r="J94" s="47" t="n">
        <f aca="false">'2026 Forecast C'!L25</f>
        <v>4.08429951000569</v>
      </c>
      <c r="K94" s="18" t="n">
        <f aca="false">'2026 Forecast A'!F25</f>
        <v>519</v>
      </c>
      <c r="L94" s="48" t="str">
        <f aca="false">IF(OR(AND(D94&gt;0.5,E94&gt;0.5,F94&gt;0.5),AND(D94&lt;0.5,E94&lt;0.5,F94&lt;0.5)),"Yes","No — toss-up")</f>
        <v>Yes</v>
      </c>
    </row>
    <row r="95" customFormat="false" ht="15" hidden="false" customHeight="false" outlineLevel="0" collapsed="false">
      <c r="A95" s="9" t="str">
        <f aca="false">'2026 Forecast A'!A26</f>
        <v>Carbon</v>
      </c>
      <c r="B95" s="9" t="str">
        <f aca="false">'2026 Forecast A'!B26</f>
        <v>KIDDER TOWNSHIP</v>
      </c>
      <c r="C95" s="9" t="str">
        <f aca="false">'2026 Forecast A'!C26</f>
        <v>KIDDER TOWNSHIP-NORTH</v>
      </c>
      <c r="D95" s="10" t="n">
        <f aca="false">'2026 Forecast A'!G26</f>
        <v>0.359550561797753</v>
      </c>
      <c r="E95" s="10" t="n">
        <f aca="false">'2026 Forecast B'!G26</f>
        <v>0.355805243445693</v>
      </c>
      <c r="F95" s="10" t="n">
        <f aca="false">'2026 Forecast C'!G26</f>
        <v>0.359550561797753</v>
      </c>
      <c r="G95" s="46" t="n">
        <f aca="false">(MAX(D95:F95)-MIN(D95:F95))*100</f>
        <v>0.374531835205993</v>
      </c>
      <c r="H95" s="47" t="n">
        <f aca="false">'2026 Forecast A'!L26</f>
        <v>4.06110524087881</v>
      </c>
      <c r="I95" s="47" t="n">
        <f aca="false">'2026 Forecast B'!L26</f>
        <v>3.90163818954704</v>
      </c>
      <c r="J95" s="47" t="n">
        <f aca="false">'2026 Forecast C'!L26</f>
        <v>4.08429951000569</v>
      </c>
      <c r="K95" s="18" t="n">
        <f aca="false">'2026 Forecast A'!F26</f>
        <v>267</v>
      </c>
      <c r="L95" s="48" t="str">
        <f aca="false">IF(OR(AND(D95&gt;0.5,E95&gt;0.5,F95&gt;0.5),AND(D95&lt;0.5,E95&lt;0.5,F95&lt;0.5)),"Yes","No — toss-up")</f>
        <v>Yes</v>
      </c>
    </row>
    <row r="96" customFormat="false" ht="15" hidden="false" customHeight="false" outlineLevel="0" collapsed="false">
      <c r="A96" s="9" t="str">
        <f aca="false">'2026 Forecast A'!A27</f>
        <v>Carbon</v>
      </c>
      <c r="B96" s="9" t="str">
        <f aca="false">'2026 Forecast A'!B27</f>
        <v>KIDDER TOWNSHIP</v>
      </c>
      <c r="C96" s="9" t="str">
        <f aca="false">'2026 Forecast A'!C27</f>
        <v>KIDDER TOWNSHIP-SOUTH</v>
      </c>
      <c r="D96" s="10" t="n">
        <f aca="false">'2026 Forecast A'!G27</f>
        <v>0.317343173431734</v>
      </c>
      <c r="E96" s="10" t="n">
        <f aca="false">'2026 Forecast B'!G27</f>
        <v>0.324723247232472</v>
      </c>
      <c r="F96" s="10" t="n">
        <f aca="false">'2026 Forecast C'!G27</f>
        <v>0.319188191881919</v>
      </c>
      <c r="G96" s="46" t="n">
        <f aca="false">(MAX(D96:F96)-MIN(D96:F96))*100</f>
        <v>0.738007380073802</v>
      </c>
      <c r="H96" s="47" t="n">
        <f aca="false">'2026 Forecast A'!L27</f>
        <v>4.06110524087881</v>
      </c>
      <c r="I96" s="47" t="n">
        <f aca="false">'2026 Forecast B'!L27</f>
        <v>3.90163818954704</v>
      </c>
      <c r="J96" s="47" t="n">
        <f aca="false">'2026 Forecast C'!L27</f>
        <v>4.08429951000569</v>
      </c>
      <c r="K96" s="18" t="n">
        <f aca="false">'2026 Forecast A'!F27</f>
        <v>542</v>
      </c>
      <c r="L96" s="48" t="str">
        <f aca="false">IF(OR(AND(D96&gt;0.5,E96&gt;0.5,F96&gt;0.5),AND(D96&lt;0.5,E96&lt;0.5,F96&lt;0.5)),"Yes","No — toss-up")</f>
        <v>Yes</v>
      </c>
    </row>
    <row r="97" customFormat="false" ht="15" hidden="false" customHeight="false" outlineLevel="0" collapsed="false">
      <c r="A97" s="9" t="str">
        <f aca="false">'2026 Forecast A'!A28</f>
        <v>Carbon</v>
      </c>
      <c r="B97" s="9" t="str">
        <f aca="false">'2026 Forecast A'!B28</f>
        <v>LANSFORD BOROUGH</v>
      </c>
      <c r="C97" s="9" t="str">
        <f aca="false">'2026 Forecast A'!C28</f>
        <v>LANSFORD BOROUGH - EAST WARD</v>
      </c>
      <c r="D97" s="10" t="n">
        <f aca="false">'2026 Forecast A'!G28</f>
        <v>0.400763358778626</v>
      </c>
      <c r="E97" s="10" t="n">
        <f aca="false">'2026 Forecast B'!G28</f>
        <v>0.404580152671756</v>
      </c>
      <c r="F97" s="10" t="n">
        <f aca="false">'2026 Forecast C'!G28</f>
        <v>0.402671755725191</v>
      </c>
      <c r="G97" s="46" t="n">
        <f aca="false">(MAX(D97:F97)-MIN(D97:F97))*100</f>
        <v>0.381679389312978</v>
      </c>
      <c r="H97" s="47" t="n">
        <f aca="false">'2026 Forecast A'!L28</f>
        <v>4.06110524087881</v>
      </c>
      <c r="I97" s="47" t="n">
        <f aca="false">'2026 Forecast B'!L28</f>
        <v>3.90163818954704</v>
      </c>
      <c r="J97" s="47" t="n">
        <f aca="false">'2026 Forecast C'!L28</f>
        <v>4.08429951000569</v>
      </c>
      <c r="K97" s="18" t="n">
        <f aca="false">'2026 Forecast A'!F28</f>
        <v>524</v>
      </c>
      <c r="L97" s="48" t="str">
        <f aca="false">IF(OR(AND(D97&gt;0.5,E97&gt;0.5,F97&gt;0.5),AND(D97&lt;0.5,E97&lt;0.5,F97&lt;0.5)),"Yes","No — toss-up")</f>
        <v>Yes</v>
      </c>
    </row>
    <row r="98" customFormat="false" ht="15" hidden="false" customHeight="false" outlineLevel="0" collapsed="false">
      <c r="A98" s="9" t="str">
        <f aca="false">'2026 Forecast A'!A29</f>
        <v>Carbon</v>
      </c>
      <c r="B98" s="9" t="str">
        <f aca="false">'2026 Forecast A'!B29</f>
        <v>LANSFORD BOROUGH</v>
      </c>
      <c r="C98" s="9" t="str">
        <f aca="false">'2026 Forecast A'!C29</f>
        <v>LANSFORD BOROUGH-MIDDLE WARD</v>
      </c>
      <c r="D98" s="10" t="n">
        <f aca="false">'2026 Forecast A'!G29</f>
        <v>0.399328859060403</v>
      </c>
      <c r="E98" s="10" t="n">
        <f aca="false">'2026 Forecast B'!G29</f>
        <v>0.412751677852349</v>
      </c>
      <c r="F98" s="10" t="n">
        <f aca="false">'2026 Forecast C'!G29</f>
        <v>0.402684563758389</v>
      </c>
      <c r="G98" s="46" t="n">
        <f aca="false">(MAX(D98:F98)-MIN(D98:F98))*100</f>
        <v>1.34228187919463</v>
      </c>
      <c r="H98" s="47" t="n">
        <f aca="false">'2026 Forecast A'!L29</f>
        <v>4.06110524087881</v>
      </c>
      <c r="I98" s="47" t="n">
        <f aca="false">'2026 Forecast B'!L29</f>
        <v>3.90163818954704</v>
      </c>
      <c r="J98" s="47" t="n">
        <f aca="false">'2026 Forecast C'!L29</f>
        <v>4.08429951000569</v>
      </c>
      <c r="K98" s="18" t="n">
        <f aca="false">'2026 Forecast A'!F29</f>
        <v>298</v>
      </c>
      <c r="L98" s="48" t="str">
        <f aca="false">IF(OR(AND(D98&gt;0.5,E98&gt;0.5,F98&gt;0.5),AND(D98&lt;0.5,E98&lt;0.5,F98&lt;0.5)),"Yes","No — toss-up")</f>
        <v>Yes</v>
      </c>
    </row>
    <row r="99" customFormat="false" ht="15" hidden="false" customHeight="false" outlineLevel="0" collapsed="false">
      <c r="A99" s="9" t="str">
        <f aca="false">'2026 Forecast A'!A30</f>
        <v>Carbon</v>
      </c>
      <c r="B99" s="9" t="str">
        <f aca="false">'2026 Forecast A'!B30</f>
        <v>LANSFORD BOROUGH</v>
      </c>
      <c r="C99" s="9" t="str">
        <f aca="false">'2026 Forecast A'!C30</f>
        <v>LANSFORD BOROUGH-WEST WARD</v>
      </c>
      <c r="D99" s="10" t="n">
        <f aca="false">'2026 Forecast A'!G30</f>
        <v>0.409961685823755</v>
      </c>
      <c r="E99" s="10" t="n">
        <f aca="false">'2026 Forecast B'!G30</f>
        <v>0.417624521072797</v>
      </c>
      <c r="F99" s="10" t="n">
        <f aca="false">'2026 Forecast C'!G30</f>
        <v>0.409961685823755</v>
      </c>
      <c r="G99" s="46" t="n">
        <f aca="false">(MAX(D99:F99)-MIN(D99:F99))*100</f>
        <v>0.766283524904216</v>
      </c>
      <c r="H99" s="47" t="n">
        <f aca="false">'2026 Forecast A'!L30</f>
        <v>4.06110524087881</v>
      </c>
      <c r="I99" s="47" t="n">
        <f aca="false">'2026 Forecast B'!L30</f>
        <v>3.90163818954704</v>
      </c>
      <c r="J99" s="47" t="n">
        <f aca="false">'2026 Forecast C'!L30</f>
        <v>4.08429951000569</v>
      </c>
      <c r="K99" s="18" t="n">
        <f aca="false">'2026 Forecast A'!F30</f>
        <v>261</v>
      </c>
      <c r="L99" s="48" t="str">
        <f aca="false">IF(OR(AND(D99&gt;0.5,E99&gt;0.5,F99&gt;0.5),AND(D99&lt;0.5,E99&lt;0.5,F99&lt;0.5)),"Yes","No — toss-up")</f>
        <v>Yes</v>
      </c>
    </row>
    <row r="100" customFormat="false" ht="15" hidden="false" customHeight="false" outlineLevel="0" collapsed="false">
      <c r="A100" s="9" t="str">
        <f aca="false">'2026 Forecast A'!A31</f>
        <v>Carbon</v>
      </c>
      <c r="B100" s="9" t="str">
        <f aca="false">'2026 Forecast A'!B31</f>
        <v>LAUSANNE TOWNSHIP</v>
      </c>
      <c r="C100" s="9" t="str">
        <f aca="false">'2026 Forecast A'!C31</f>
        <v>LAUSANNE TOWNSHIP</v>
      </c>
      <c r="D100" s="10" t="n">
        <f aca="false">'2026 Forecast A'!G31</f>
        <v>0.279661016949153</v>
      </c>
      <c r="E100" s="10" t="n">
        <f aca="false">'2026 Forecast B'!G31</f>
        <v>0.271186440677966</v>
      </c>
      <c r="F100" s="10" t="n">
        <f aca="false">'2026 Forecast C'!G31</f>
        <v>0.279661016949153</v>
      </c>
      <c r="G100" s="46" t="n">
        <f aca="false">(MAX(D100:F100)-MIN(D100:F100))*100</f>
        <v>0.847457627118642</v>
      </c>
      <c r="H100" s="47" t="n">
        <f aca="false">'2026 Forecast A'!L31</f>
        <v>4.06110524087881</v>
      </c>
      <c r="I100" s="47" t="n">
        <f aca="false">'2026 Forecast B'!L31</f>
        <v>3.90163818954704</v>
      </c>
      <c r="J100" s="47" t="n">
        <f aca="false">'2026 Forecast C'!L31</f>
        <v>4.08429951000569</v>
      </c>
      <c r="K100" s="18" t="n">
        <f aca="false">'2026 Forecast A'!F31</f>
        <v>118</v>
      </c>
      <c r="L100" s="48" t="str">
        <f aca="false">IF(OR(AND(D100&gt;0.5,E100&gt;0.5,F100&gt;0.5),AND(D100&lt;0.5,E100&lt;0.5,F100&lt;0.5)),"Yes","No — toss-up")</f>
        <v>Yes</v>
      </c>
    </row>
    <row r="101" customFormat="false" ht="15" hidden="false" customHeight="false" outlineLevel="0" collapsed="false">
      <c r="A101" s="9" t="str">
        <f aca="false">'2026 Forecast A'!A32</f>
        <v>Carbon</v>
      </c>
      <c r="B101" s="9" t="str">
        <f aca="false">'2026 Forecast A'!B32</f>
        <v>LEHIGH TOWNSHIP</v>
      </c>
      <c r="C101" s="9" t="str">
        <f aca="false">'2026 Forecast A'!C32</f>
        <v>LEHIGH TOWNSHIP</v>
      </c>
      <c r="D101" s="10" t="n">
        <f aca="false">'2026 Forecast A'!G32</f>
        <v>0.206751054852321</v>
      </c>
      <c r="E101" s="10" t="n">
        <f aca="false">'2026 Forecast B'!G32</f>
        <v>0.215189873417722</v>
      </c>
      <c r="F101" s="10" t="n">
        <f aca="false">'2026 Forecast C'!G32</f>
        <v>0.20253164556962</v>
      </c>
      <c r="G101" s="46" t="n">
        <f aca="false">(MAX(D101:F101)-MIN(D101:F101))*100</f>
        <v>1.26582278481013</v>
      </c>
      <c r="H101" s="47" t="n">
        <f aca="false">'2026 Forecast A'!L32</f>
        <v>4.06110524087881</v>
      </c>
      <c r="I101" s="47" t="n">
        <f aca="false">'2026 Forecast B'!L32</f>
        <v>3.90163818954704</v>
      </c>
      <c r="J101" s="47" t="n">
        <f aca="false">'2026 Forecast C'!L32</f>
        <v>4.08429951000569</v>
      </c>
      <c r="K101" s="18" t="n">
        <f aca="false">'2026 Forecast A'!F32</f>
        <v>237</v>
      </c>
      <c r="L101" s="48" t="str">
        <f aca="false">IF(OR(AND(D101&gt;0.5,E101&gt;0.5,F101&gt;0.5),AND(D101&lt;0.5,E101&lt;0.5,F101&lt;0.5)),"Yes","No — toss-up")</f>
        <v>Yes</v>
      </c>
    </row>
    <row r="102" customFormat="false" ht="15" hidden="false" customHeight="false" outlineLevel="0" collapsed="false">
      <c r="A102" s="9" t="str">
        <f aca="false">'2026 Forecast A'!A33</f>
        <v>Carbon</v>
      </c>
      <c r="B102" s="9" t="str">
        <f aca="false">'2026 Forecast A'!B33</f>
        <v>LEHIGHTON BOROUGH</v>
      </c>
      <c r="C102" s="9" t="str">
        <f aca="false">'2026 Forecast A'!C33</f>
        <v>LEHIGHTON BOROUGH-1ST</v>
      </c>
      <c r="D102" s="10" t="n">
        <f aca="false">'2026 Forecast A'!G33</f>
        <v>0.394295302013423</v>
      </c>
      <c r="E102" s="10" t="n">
        <f aca="false">'2026 Forecast B'!G33</f>
        <v>0.401006711409396</v>
      </c>
      <c r="F102" s="10" t="n">
        <f aca="false">'2026 Forecast C'!G33</f>
        <v>0.395973154362416</v>
      </c>
      <c r="G102" s="46" t="n">
        <f aca="false">(MAX(D102:F102)-MIN(D102:F102))*100</f>
        <v>0.671140939597315</v>
      </c>
      <c r="H102" s="47" t="n">
        <f aca="false">'2026 Forecast A'!L33</f>
        <v>2.99742823519794</v>
      </c>
      <c r="I102" s="47" t="n">
        <f aca="false">'2026 Forecast B'!L33</f>
        <v>2.87841096010493</v>
      </c>
      <c r="J102" s="47" t="n">
        <f aca="false">'2026 Forecast C'!L33</f>
        <v>3.01471541659441</v>
      </c>
      <c r="K102" s="18" t="n">
        <f aca="false">'2026 Forecast A'!F33</f>
        <v>596</v>
      </c>
      <c r="L102" s="48" t="str">
        <f aca="false">IF(OR(AND(D102&gt;0.5,E102&gt;0.5,F102&gt;0.5),AND(D102&lt;0.5,E102&lt;0.5,F102&lt;0.5)),"Yes","No — toss-up")</f>
        <v>Yes</v>
      </c>
    </row>
    <row r="103" customFormat="false" ht="15" hidden="false" customHeight="false" outlineLevel="0" collapsed="false">
      <c r="A103" s="9" t="str">
        <f aca="false">'2026 Forecast A'!A34</f>
        <v>Carbon</v>
      </c>
      <c r="B103" s="9" t="str">
        <f aca="false">'2026 Forecast A'!B34</f>
        <v>LEHIGHTON BOROUGH</v>
      </c>
      <c r="C103" s="9" t="str">
        <f aca="false">'2026 Forecast A'!C34</f>
        <v>LEHIGHTON BOROUGH-2ND</v>
      </c>
      <c r="D103" s="10" t="n">
        <f aca="false">'2026 Forecast A'!G34</f>
        <v>0.406749555950266</v>
      </c>
      <c r="E103" s="10" t="n">
        <f aca="false">'2026 Forecast B'!G34</f>
        <v>0.396092362344583</v>
      </c>
      <c r="F103" s="10" t="n">
        <f aca="false">'2026 Forecast C'!G34</f>
        <v>0.404973357015986</v>
      </c>
      <c r="G103" s="46" t="n">
        <f aca="false">(MAX(D103:F103)-MIN(D103:F103))*100</f>
        <v>1.06571936056838</v>
      </c>
      <c r="H103" s="47" t="n">
        <f aca="false">'2026 Forecast A'!L34</f>
        <v>4.06110524087881</v>
      </c>
      <c r="I103" s="47" t="n">
        <f aca="false">'2026 Forecast B'!L34</f>
        <v>3.90163818954704</v>
      </c>
      <c r="J103" s="47" t="n">
        <f aca="false">'2026 Forecast C'!L34</f>
        <v>4.08429951000569</v>
      </c>
      <c r="K103" s="18" t="n">
        <f aca="false">'2026 Forecast A'!F34</f>
        <v>563</v>
      </c>
      <c r="L103" s="48" t="str">
        <f aca="false">IF(OR(AND(D103&gt;0.5,E103&gt;0.5,F103&gt;0.5),AND(D103&lt;0.5,E103&lt;0.5,F103&lt;0.5)),"Yes","No — toss-up")</f>
        <v>Yes</v>
      </c>
    </row>
    <row r="104" customFormat="false" ht="15" hidden="false" customHeight="false" outlineLevel="0" collapsed="false">
      <c r="A104" s="9" t="str">
        <f aca="false">'2026 Forecast A'!A35</f>
        <v>Carbon</v>
      </c>
      <c r="B104" s="9" t="str">
        <f aca="false">'2026 Forecast A'!B35</f>
        <v>LEHIGHTON BOROUGH</v>
      </c>
      <c r="C104" s="9" t="str">
        <f aca="false">'2026 Forecast A'!C35</f>
        <v>LEHIGHTON BOROUGH-3RD</v>
      </c>
      <c r="D104" s="10" t="n">
        <f aca="false">'2026 Forecast A'!G35</f>
        <v>0.392255892255892</v>
      </c>
      <c r="E104" s="10" t="n">
        <f aca="false">'2026 Forecast B'!G35</f>
        <v>0.392255892255892</v>
      </c>
      <c r="F104" s="10" t="n">
        <f aca="false">'2026 Forecast C'!G35</f>
        <v>0.392255892255892</v>
      </c>
      <c r="G104" s="46" t="n">
        <f aca="false">(MAX(D104:F104)-MIN(D104:F104))*100</f>
        <v>0</v>
      </c>
      <c r="H104" s="47" t="n">
        <f aca="false">'2026 Forecast A'!L35</f>
        <v>2.99742823519794</v>
      </c>
      <c r="I104" s="47" t="n">
        <f aca="false">'2026 Forecast B'!L35</f>
        <v>2.87841096010493</v>
      </c>
      <c r="J104" s="47" t="n">
        <f aca="false">'2026 Forecast C'!L35</f>
        <v>3.01471541659441</v>
      </c>
      <c r="K104" s="18" t="n">
        <f aca="false">'2026 Forecast A'!F35</f>
        <v>594</v>
      </c>
      <c r="L104" s="48" t="str">
        <f aca="false">IF(OR(AND(D104&gt;0.5,E104&gt;0.5,F104&gt;0.5),AND(D104&lt;0.5,E104&lt;0.5,F104&lt;0.5)),"Yes","No — toss-up")</f>
        <v>Yes</v>
      </c>
    </row>
    <row r="105" customFormat="false" ht="15" hidden="false" customHeight="false" outlineLevel="0" collapsed="false">
      <c r="A105" s="9" t="str">
        <f aca="false">'2026 Forecast A'!A36</f>
        <v>Carbon</v>
      </c>
      <c r="B105" s="9" t="str">
        <f aca="false">'2026 Forecast A'!B36</f>
        <v>LOWER TOWAMENSING TOWNSHIP</v>
      </c>
      <c r="C105" s="9" t="str">
        <f aca="false">'2026 Forecast A'!C36</f>
        <v>LOWER TOWAMENSING TWP.-NORTH</v>
      </c>
      <c r="D105" s="10" t="n">
        <f aca="false">'2026 Forecast A'!G36</f>
        <v>0.287951807228916</v>
      </c>
      <c r="E105" s="10" t="n">
        <f aca="false">'2026 Forecast B'!G36</f>
        <v>0.290361445783133</v>
      </c>
      <c r="F105" s="10" t="n">
        <f aca="false">'2026 Forecast C'!G36</f>
        <v>0.289156626506024</v>
      </c>
      <c r="G105" s="46" t="n">
        <f aca="false">(MAX(D105:F105)-MIN(D105:F105))*100</f>
        <v>0.240963855421689</v>
      </c>
      <c r="H105" s="47" t="n">
        <f aca="false">'2026 Forecast A'!L36</f>
        <v>2.99742823519794</v>
      </c>
      <c r="I105" s="47" t="n">
        <f aca="false">'2026 Forecast B'!L36</f>
        <v>2.87841096010493</v>
      </c>
      <c r="J105" s="47" t="n">
        <f aca="false">'2026 Forecast C'!L36</f>
        <v>3.01471541659441</v>
      </c>
      <c r="K105" s="18" t="n">
        <f aca="false">'2026 Forecast A'!F36</f>
        <v>830</v>
      </c>
      <c r="L105" s="48" t="str">
        <f aca="false">IF(OR(AND(D105&gt;0.5,E105&gt;0.5,F105&gt;0.5),AND(D105&lt;0.5,E105&lt;0.5,F105&lt;0.5)),"Yes","No — toss-up")</f>
        <v>Yes</v>
      </c>
    </row>
    <row r="106" customFormat="false" ht="15" hidden="false" customHeight="false" outlineLevel="0" collapsed="false">
      <c r="A106" s="9" t="str">
        <f aca="false">'2026 Forecast A'!A37</f>
        <v>Carbon</v>
      </c>
      <c r="B106" s="9" t="str">
        <f aca="false">'2026 Forecast A'!B37</f>
        <v>LOWER TOWAMENSING TOWNSHIP</v>
      </c>
      <c r="C106" s="9" t="str">
        <f aca="false">'2026 Forecast A'!C37</f>
        <v>LOWER TOWAMENSING TWP.-SOUTH</v>
      </c>
      <c r="D106" s="10" t="n">
        <f aca="false">'2026 Forecast A'!G37</f>
        <v>0.306479859894921</v>
      </c>
      <c r="E106" s="10" t="n">
        <f aca="false">'2026 Forecast B'!G37</f>
        <v>0.308231173380035</v>
      </c>
      <c r="F106" s="10" t="n">
        <f aca="false">'2026 Forecast C'!G37</f>
        <v>0.306479859894921</v>
      </c>
      <c r="G106" s="46" t="n">
        <f aca="false">(MAX(D106:F106)-MIN(D106:F106))*100</f>
        <v>0.175131348511381</v>
      </c>
      <c r="H106" s="47" t="n">
        <f aca="false">'2026 Forecast A'!L37</f>
        <v>2.99742823519794</v>
      </c>
      <c r="I106" s="47" t="n">
        <f aca="false">'2026 Forecast B'!L37</f>
        <v>2.87841096010493</v>
      </c>
      <c r="J106" s="47" t="n">
        <f aca="false">'2026 Forecast C'!L37</f>
        <v>3.01471541659441</v>
      </c>
      <c r="K106" s="18" t="n">
        <f aca="false">'2026 Forecast A'!F37</f>
        <v>571</v>
      </c>
      <c r="L106" s="48" t="str">
        <f aca="false">IF(OR(AND(D106&gt;0.5,E106&gt;0.5,F106&gt;0.5),AND(D106&lt;0.5,E106&lt;0.5,F106&lt;0.5)),"Yes","No — toss-up")</f>
        <v>Yes</v>
      </c>
    </row>
    <row r="107" customFormat="false" ht="15" hidden="false" customHeight="false" outlineLevel="0" collapsed="false">
      <c r="A107" s="9" t="str">
        <f aca="false">'2026 Forecast A'!A38</f>
        <v>Carbon</v>
      </c>
      <c r="B107" s="9" t="str">
        <f aca="false">'2026 Forecast A'!B38</f>
        <v>MAHONING TOWNSHIP</v>
      </c>
      <c r="C107" s="9" t="str">
        <f aca="false">'2026 Forecast A'!C38</f>
        <v>MAHONING TOWNSHIP - NEW MAHONING</v>
      </c>
      <c r="D107" s="10" t="n">
        <f aca="false">'2026 Forecast A'!G38</f>
        <v>0.262331838565022</v>
      </c>
      <c r="E107" s="10" t="n">
        <f aca="false">'2026 Forecast B'!G38</f>
        <v>0.26457399103139</v>
      </c>
      <c r="F107" s="10" t="n">
        <f aca="false">'2026 Forecast C'!G38</f>
        <v>0.260089686098655</v>
      </c>
      <c r="G107" s="46" t="n">
        <f aca="false">(MAX(D107:F107)-MIN(D107:F107))*100</f>
        <v>0.448430493273544</v>
      </c>
      <c r="H107" s="47" t="n">
        <f aca="false">'2026 Forecast A'!L38</f>
        <v>4.06110524087881</v>
      </c>
      <c r="I107" s="47" t="n">
        <f aca="false">'2026 Forecast B'!L38</f>
        <v>3.90163818954704</v>
      </c>
      <c r="J107" s="47" t="n">
        <f aca="false">'2026 Forecast C'!L38</f>
        <v>4.08429951000569</v>
      </c>
      <c r="K107" s="18" t="n">
        <f aca="false">'2026 Forecast A'!F38</f>
        <v>446</v>
      </c>
      <c r="L107" s="48" t="str">
        <f aca="false">IF(OR(AND(D107&gt;0.5,E107&gt;0.5,F107&gt;0.5),AND(D107&lt;0.5,E107&lt;0.5,F107&lt;0.5)),"Yes","No — toss-up")</f>
        <v>Yes</v>
      </c>
    </row>
    <row r="108" customFormat="false" ht="15" hidden="false" customHeight="false" outlineLevel="0" collapsed="false">
      <c r="A108" s="9" t="str">
        <f aca="false">'2026 Forecast A'!A39</f>
        <v>Carbon</v>
      </c>
      <c r="B108" s="9" t="str">
        <f aca="false">'2026 Forecast A'!B39</f>
        <v>MAHONING TOWNSHIP</v>
      </c>
      <c r="C108" s="9" t="str">
        <f aca="false">'2026 Forecast A'!C39</f>
        <v>MAHONING TOWNSHIP - PACKERTON/JAMESTOWN</v>
      </c>
      <c r="D108" s="10" t="n">
        <f aca="false">'2026 Forecast A'!G39</f>
        <v>0.305647840531561</v>
      </c>
      <c r="E108" s="10" t="n">
        <f aca="false">'2026 Forecast B'!G39</f>
        <v>0.305647840531561</v>
      </c>
      <c r="F108" s="10" t="n">
        <f aca="false">'2026 Forecast C'!G39</f>
        <v>0.305647840531561</v>
      </c>
      <c r="G108" s="46" t="n">
        <f aca="false">(MAX(D108:F108)-MIN(D108:F108))*100</f>
        <v>0</v>
      </c>
      <c r="H108" s="47" t="n">
        <f aca="false">'2026 Forecast A'!L39</f>
        <v>4.06110524087881</v>
      </c>
      <c r="I108" s="47" t="n">
        <f aca="false">'2026 Forecast B'!L39</f>
        <v>3.90163818954704</v>
      </c>
      <c r="J108" s="47" t="n">
        <f aca="false">'2026 Forecast C'!L39</f>
        <v>4.08429951000569</v>
      </c>
      <c r="K108" s="18" t="n">
        <f aca="false">'2026 Forecast A'!F39</f>
        <v>301</v>
      </c>
      <c r="L108" s="48" t="str">
        <f aca="false">IF(OR(AND(D108&gt;0.5,E108&gt;0.5,F108&gt;0.5),AND(D108&lt;0.5,E108&lt;0.5,F108&lt;0.5)),"Yes","No — toss-up")</f>
        <v>Yes</v>
      </c>
    </row>
    <row r="109" customFormat="false" ht="15" hidden="false" customHeight="false" outlineLevel="0" collapsed="false">
      <c r="A109" s="9" t="str">
        <f aca="false">'2026 Forecast A'!A40</f>
        <v>Carbon</v>
      </c>
      <c r="B109" s="9" t="str">
        <f aca="false">'2026 Forecast A'!B40</f>
        <v>MAHONING TOWNSHIP</v>
      </c>
      <c r="C109" s="9" t="str">
        <f aca="false">'2026 Forecast A'!C40</f>
        <v>MAHONING TOWNSHIP-MAHONING</v>
      </c>
      <c r="D109" s="10" t="n">
        <f aca="false">'2026 Forecast A'!G40</f>
        <v>0.294014084507042</v>
      </c>
      <c r="E109" s="10" t="n">
        <f aca="false">'2026 Forecast B'!G40</f>
        <v>0.29137323943662</v>
      </c>
      <c r="F109" s="10" t="n">
        <f aca="false">'2026 Forecast C'!G40</f>
        <v>0.294894366197183</v>
      </c>
      <c r="G109" s="46" t="n">
        <f aca="false">(MAX(D109:F109)-MIN(D109:F109))*100</f>
        <v>0.352112676056343</v>
      </c>
      <c r="H109" s="47" t="n">
        <f aca="false">'2026 Forecast A'!L40</f>
        <v>2.74148858658622</v>
      </c>
      <c r="I109" s="47" t="n">
        <f aca="false">'2026 Forecast B'!L40</f>
        <v>2.7581717768018</v>
      </c>
      <c r="J109" s="47" t="n">
        <f aca="false">'2026 Forecast C'!L40</f>
        <v>2.739213064343</v>
      </c>
      <c r="K109" s="18" t="n">
        <f aca="false">'2026 Forecast A'!F40</f>
        <v>1136</v>
      </c>
      <c r="L109" s="48" t="str">
        <f aca="false">IF(OR(AND(D109&gt;0.5,E109&gt;0.5,F109&gt;0.5),AND(D109&lt;0.5,E109&lt;0.5,F109&lt;0.5)),"Yes","No — toss-up")</f>
        <v>Yes</v>
      </c>
    </row>
    <row r="110" customFormat="false" ht="15" hidden="false" customHeight="false" outlineLevel="0" collapsed="false">
      <c r="A110" s="9" t="str">
        <f aca="false">'2026 Forecast A'!A41</f>
        <v>Carbon</v>
      </c>
      <c r="B110" s="9" t="str">
        <f aca="false">'2026 Forecast A'!B41</f>
        <v>NESQUEHONING BOROUGH</v>
      </c>
      <c r="C110" s="9" t="str">
        <f aca="false">'2026 Forecast A'!C41</f>
        <v>NESQUEHONING BOROUGH-EAST</v>
      </c>
      <c r="D110" s="10" t="n">
        <f aca="false">'2026 Forecast A'!G41</f>
        <v>0.406143344709898</v>
      </c>
      <c r="E110" s="10" t="n">
        <f aca="false">'2026 Forecast B'!G41</f>
        <v>0.397610921501706</v>
      </c>
      <c r="F110" s="10" t="n">
        <f aca="false">'2026 Forecast C'!G41</f>
        <v>0.406143344709898</v>
      </c>
      <c r="G110" s="46" t="n">
        <f aca="false">(MAX(D110:F110)-MIN(D110:F110))*100</f>
        <v>0.853242320819114</v>
      </c>
      <c r="H110" s="47" t="n">
        <f aca="false">'2026 Forecast A'!L41</f>
        <v>2.99742823519794</v>
      </c>
      <c r="I110" s="47" t="n">
        <f aca="false">'2026 Forecast B'!L41</f>
        <v>2.87841096010493</v>
      </c>
      <c r="J110" s="47" t="n">
        <f aca="false">'2026 Forecast C'!L41</f>
        <v>3.01471541659441</v>
      </c>
      <c r="K110" s="18" t="n">
        <f aca="false">'2026 Forecast A'!F41</f>
        <v>586</v>
      </c>
      <c r="L110" s="48" t="str">
        <f aca="false">IF(OR(AND(D110&gt;0.5,E110&gt;0.5,F110&gt;0.5),AND(D110&lt;0.5,E110&lt;0.5,F110&lt;0.5)),"Yes","No — toss-up")</f>
        <v>Yes</v>
      </c>
    </row>
    <row r="111" customFormat="false" ht="15" hidden="false" customHeight="false" outlineLevel="0" collapsed="false">
      <c r="A111" s="9" t="str">
        <f aca="false">'2026 Forecast A'!A42</f>
        <v>Carbon</v>
      </c>
      <c r="B111" s="9" t="str">
        <f aca="false">'2026 Forecast A'!B42</f>
        <v>NESQUEHONING BOROUGH</v>
      </c>
      <c r="C111" s="9" t="str">
        <f aca="false">'2026 Forecast A'!C42</f>
        <v>NESQUEHONING BOROUGH-WEST</v>
      </c>
      <c r="D111" s="10" t="n">
        <f aca="false">'2026 Forecast A'!G42</f>
        <v>0.3879173290938</v>
      </c>
      <c r="E111" s="10" t="n">
        <f aca="false">'2026 Forecast B'!G42</f>
        <v>0.386327503974563</v>
      </c>
      <c r="F111" s="10" t="n">
        <f aca="false">'2026 Forecast C'!G42</f>
        <v>0.389507154213037</v>
      </c>
      <c r="G111" s="46" t="n">
        <f aca="false">(MAX(D111:F111)-MIN(D111:F111))*100</f>
        <v>0.317965023847377</v>
      </c>
      <c r="H111" s="47" t="n">
        <f aca="false">'2026 Forecast A'!L42</f>
        <v>2.99742823519794</v>
      </c>
      <c r="I111" s="47" t="n">
        <f aca="false">'2026 Forecast B'!L42</f>
        <v>2.87841096010493</v>
      </c>
      <c r="J111" s="47" t="n">
        <f aca="false">'2026 Forecast C'!L42</f>
        <v>3.01471541659441</v>
      </c>
      <c r="K111" s="18" t="n">
        <f aca="false">'2026 Forecast A'!F42</f>
        <v>629</v>
      </c>
      <c r="L111" s="48" t="str">
        <f aca="false">IF(OR(AND(D111&gt;0.5,E111&gt;0.5,F111&gt;0.5),AND(D111&lt;0.5,E111&lt;0.5,F111&lt;0.5)),"Yes","No — toss-up")</f>
        <v>Yes</v>
      </c>
    </row>
    <row r="112" customFormat="false" ht="15" hidden="false" customHeight="false" outlineLevel="0" collapsed="false">
      <c r="A112" s="9" t="str">
        <f aca="false">'2026 Forecast A'!A43</f>
        <v>Carbon</v>
      </c>
      <c r="B112" s="9" t="str">
        <f aca="false">'2026 Forecast A'!B43</f>
        <v>PACKER TOWNSHIP</v>
      </c>
      <c r="C112" s="9" t="str">
        <f aca="false">'2026 Forecast A'!C43</f>
        <v>PACKER TOWNSHIP</v>
      </c>
      <c r="D112" s="10" t="n">
        <f aca="false">'2026 Forecast A'!G43</f>
        <v>0.20377358490566</v>
      </c>
      <c r="E112" s="10" t="n">
        <f aca="false">'2026 Forecast B'!G43</f>
        <v>0.2</v>
      </c>
      <c r="F112" s="10" t="n">
        <f aca="false">'2026 Forecast C'!G43</f>
        <v>0.20188679245283</v>
      </c>
      <c r="G112" s="46" t="n">
        <f aca="false">(MAX(D112:F112)-MIN(D112:F112))*100</f>
        <v>0.377358490566038</v>
      </c>
      <c r="H112" s="47" t="n">
        <f aca="false">'2026 Forecast A'!L43</f>
        <v>4.06110524087881</v>
      </c>
      <c r="I112" s="47" t="n">
        <f aca="false">'2026 Forecast B'!L43</f>
        <v>3.90163818954704</v>
      </c>
      <c r="J112" s="47" t="n">
        <f aca="false">'2026 Forecast C'!L43</f>
        <v>4.08429951000569</v>
      </c>
      <c r="K112" s="18" t="n">
        <f aca="false">'2026 Forecast A'!F43</f>
        <v>530</v>
      </c>
      <c r="L112" s="48" t="str">
        <f aca="false">IF(OR(AND(D112&gt;0.5,E112&gt;0.5,F112&gt;0.5),AND(D112&lt;0.5,E112&lt;0.5,F112&lt;0.5)),"Yes","No — toss-up")</f>
        <v>Yes</v>
      </c>
    </row>
    <row r="113" customFormat="false" ht="15" hidden="false" customHeight="false" outlineLevel="0" collapsed="false">
      <c r="A113" s="9" t="str">
        <f aca="false">'2026 Forecast A'!A44</f>
        <v>Carbon</v>
      </c>
      <c r="B113" s="9" t="str">
        <f aca="false">'2026 Forecast A'!B44</f>
        <v>PALMERTON BOROUGH</v>
      </c>
      <c r="C113" s="9" t="str">
        <f aca="false">'2026 Forecast A'!C44</f>
        <v>PALMERTON BOROUGH-EASTERN</v>
      </c>
      <c r="D113" s="10" t="n">
        <f aca="false">'2026 Forecast A'!G44</f>
        <v>0.339568345323741</v>
      </c>
      <c r="E113" s="10" t="n">
        <f aca="false">'2026 Forecast B'!G44</f>
        <v>0.335251798561151</v>
      </c>
      <c r="F113" s="10" t="n">
        <f aca="false">'2026 Forecast C'!G44</f>
        <v>0.339568345323741</v>
      </c>
      <c r="G113" s="46" t="n">
        <f aca="false">(MAX(D113:F113)-MIN(D113:F113))*100</f>
        <v>0.431654676258997</v>
      </c>
      <c r="H113" s="47" t="n">
        <f aca="false">'2026 Forecast A'!L44</f>
        <v>2.99742823519794</v>
      </c>
      <c r="I113" s="47" t="n">
        <f aca="false">'2026 Forecast B'!L44</f>
        <v>2.87841096010493</v>
      </c>
      <c r="J113" s="47" t="n">
        <f aca="false">'2026 Forecast C'!L44</f>
        <v>3.01471541659441</v>
      </c>
      <c r="K113" s="18" t="n">
        <f aca="false">'2026 Forecast A'!F44</f>
        <v>695</v>
      </c>
      <c r="L113" s="48" t="str">
        <f aca="false">IF(OR(AND(D113&gt;0.5,E113&gt;0.5,F113&gt;0.5),AND(D113&lt;0.5,E113&lt;0.5,F113&lt;0.5)),"Yes","No — toss-up")</f>
        <v>Yes</v>
      </c>
    </row>
    <row r="114" customFormat="false" ht="15" hidden="false" customHeight="false" outlineLevel="0" collapsed="false">
      <c r="A114" s="9" t="str">
        <f aca="false">'2026 Forecast A'!A45</f>
        <v>Carbon</v>
      </c>
      <c r="B114" s="9" t="str">
        <f aca="false">'2026 Forecast A'!B45</f>
        <v>PALMERTON BOROUGH</v>
      </c>
      <c r="C114" s="9" t="str">
        <f aca="false">'2026 Forecast A'!C45</f>
        <v>PALMERTON BOROUGH-MIDDLE</v>
      </c>
      <c r="D114" s="10" t="n">
        <f aca="false">'2026 Forecast A'!G45</f>
        <v>0.385162601626016</v>
      </c>
      <c r="E114" s="10" t="n">
        <f aca="false">'2026 Forecast B'!G45</f>
        <v>0.385162601626016</v>
      </c>
      <c r="F114" s="10" t="n">
        <f aca="false">'2026 Forecast C'!G45</f>
        <v>0.385162601626016</v>
      </c>
      <c r="G114" s="46" t="n">
        <f aca="false">(MAX(D114:F114)-MIN(D114:F114))*100</f>
        <v>0</v>
      </c>
      <c r="H114" s="47" t="n">
        <f aca="false">'2026 Forecast A'!L45</f>
        <v>2.74148858658622</v>
      </c>
      <c r="I114" s="47" t="n">
        <f aca="false">'2026 Forecast B'!L45</f>
        <v>2.7581717768018</v>
      </c>
      <c r="J114" s="47" t="n">
        <f aca="false">'2026 Forecast C'!L45</f>
        <v>2.739213064343</v>
      </c>
      <c r="K114" s="18" t="n">
        <f aca="false">'2026 Forecast A'!F45</f>
        <v>984</v>
      </c>
      <c r="L114" s="48" t="str">
        <f aca="false">IF(OR(AND(D114&gt;0.5,E114&gt;0.5,F114&gt;0.5),AND(D114&lt;0.5,E114&lt;0.5,F114&lt;0.5)),"Yes","No — toss-up")</f>
        <v>Yes</v>
      </c>
    </row>
    <row r="115" customFormat="false" ht="15" hidden="false" customHeight="false" outlineLevel="0" collapsed="false">
      <c r="A115" s="9" t="str">
        <f aca="false">'2026 Forecast A'!A46</f>
        <v>Carbon</v>
      </c>
      <c r="B115" s="9" t="str">
        <f aca="false">'2026 Forecast A'!B46</f>
        <v>PALMERTON BOROUGH</v>
      </c>
      <c r="C115" s="9" t="str">
        <f aca="false">'2026 Forecast A'!C46</f>
        <v>PALMERTON BOROUGH-WESTERN</v>
      </c>
      <c r="D115" s="10" t="n">
        <f aca="false">'2026 Forecast A'!G46</f>
        <v>0.347266881028939</v>
      </c>
      <c r="E115" s="10" t="n">
        <f aca="false">'2026 Forecast B'!G46</f>
        <v>0.344051446945338</v>
      </c>
      <c r="F115" s="10" t="n">
        <f aca="false">'2026 Forecast C'!G46</f>
        <v>0.35048231511254</v>
      </c>
      <c r="G115" s="46" t="n">
        <f aca="false">(MAX(D115:F115)-MIN(D115:F115))*100</f>
        <v>0.643086816720256</v>
      </c>
      <c r="H115" s="47" t="n">
        <f aca="false">'2026 Forecast A'!L46</f>
        <v>4.06110524087881</v>
      </c>
      <c r="I115" s="47" t="n">
        <f aca="false">'2026 Forecast B'!L46</f>
        <v>3.90163818954704</v>
      </c>
      <c r="J115" s="47" t="n">
        <f aca="false">'2026 Forecast C'!L46</f>
        <v>4.08429951000569</v>
      </c>
      <c r="K115" s="18" t="n">
        <f aca="false">'2026 Forecast A'!F46</f>
        <v>311</v>
      </c>
      <c r="L115" s="48" t="str">
        <f aca="false">IF(OR(AND(D115&gt;0.5,E115&gt;0.5,F115&gt;0.5),AND(D115&lt;0.5,E115&lt;0.5,F115&lt;0.5)),"Yes","No — toss-up")</f>
        <v>Yes</v>
      </c>
    </row>
    <row r="116" customFormat="false" ht="15" hidden="false" customHeight="false" outlineLevel="0" collapsed="false">
      <c r="A116" s="9" t="str">
        <f aca="false">'2026 Forecast A'!A47</f>
        <v>Carbon</v>
      </c>
      <c r="B116" s="9" t="str">
        <f aca="false">'2026 Forecast A'!B47</f>
        <v>PARRYVILLE BOROUGH</v>
      </c>
      <c r="C116" s="9" t="str">
        <f aca="false">'2026 Forecast A'!C47</f>
        <v>PARRYVILLE BOROUGH</v>
      </c>
      <c r="D116" s="10" t="n">
        <f aca="false">'2026 Forecast A'!G47</f>
        <v>0.297297297297297</v>
      </c>
      <c r="E116" s="10" t="n">
        <f aca="false">'2026 Forecast B'!G47</f>
        <v>0.286486486486487</v>
      </c>
      <c r="F116" s="10" t="n">
        <f aca="false">'2026 Forecast C'!G47</f>
        <v>0.297297297297297</v>
      </c>
      <c r="G116" s="46" t="n">
        <f aca="false">(MAX(D116:F116)-MIN(D116:F116))*100</f>
        <v>1.08108108108108</v>
      </c>
      <c r="H116" s="47" t="n">
        <f aca="false">'2026 Forecast A'!L47</f>
        <v>4.06110524087881</v>
      </c>
      <c r="I116" s="47" t="n">
        <f aca="false">'2026 Forecast B'!L47</f>
        <v>3.90163818954704</v>
      </c>
      <c r="J116" s="47" t="n">
        <f aca="false">'2026 Forecast C'!L47</f>
        <v>4.08429951000569</v>
      </c>
      <c r="K116" s="18" t="n">
        <f aca="false">'2026 Forecast A'!F47</f>
        <v>185</v>
      </c>
      <c r="L116" s="48" t="str">
        <f aca="false">IF(OR(AND(D116&gt;0.5,E116&gt;0.5,F116&gt;0.5),AND(D116&lt;0.5,E116&lt;0.5,F116&lt;0.5)),"Yes","No — toss-up")</f>
        <v>Yes</v>
      </c>
    </row>
    <row r="117" customFormat="false" ht="15" hidden="false" customHeight="false" outlineLevel="0" collapsed="false">
      <c r="A117" s="9" t="str">
        <f aca="false">'2026 Forecast A'!A48</f>
        <v>Carbon</v>
      </c>
      <c r="B117" s="9" t="str">
        <f aca="false">'2026 Forecast A'!B48</f>
        <v>PENN FOREST TOWNSHIP</v>
      </c>
      <c r="C117" s="9" t="str">
        <f aca="false">'2026 Forecast A'!C48</f>
        <v>PENN FOREST TOWNSHIP-EAST</v>
      </c>
      <c r="D117" s="10" t="n">
        <f aca="false">'2026 Forecast A'!G48</f>
        <v>0.377830750893921</v>
      </c>
      <c r="E117" s="10" t="n">
        <f aca="false">'2026 Forecast B'!G48</f>
        <v>0.377830750893921</v>
      </c>
      <c r="F117" s="10" t="n">
        <f aca="false">'2026 Forecast C'!G48</f>
        <v>0.376638855780691</v>
      </c>
      <c r="G117" s="46" t="n">
        <f aca="false">(MAX(D117:F117)-MIN(D117:F117))*100</f>
        <v>0.119189511323003</v>
      </c>
      <c r="H117" s="47" t="n">
        <f aca="false">'2026 Forecast A'!L48</f>
        <v>2.99742823519794</v>
      </c>
      <c r="I117" s="47" t="n">
        <f aca="false">'2026 Forecast B'!L48</f>
        <v>2.87841096010493</v>
      </c>
      <c r="J117" s="47" t="n">
        <f aca="false">'2026 Forecast C'!L48</f>
        <v>3.01471541659441</v>
      </c>
      <c r="K117" s="18" t="n">
        <f aca="false">'2026 Forecast A'!F48</f>
        <v>839</v>
      </c>
      <c r="L117" s="48" t="str">
        <f aca="false">IF(OR(AND(D117&gt;0.5,E117&gt;0.5,F117&gt;0.5),AND(D117&lt;0.5,E117&lt;0.5,F117&lt;0.5)),"Yes","No — toss-up")</f>
        <v>Yes</v>
      </c>
    </row>
    <row r="118" customFormat="false" ht="15" hidden="false" customHeight="false" outlineLevel="0" collapsed="false">
      <c r="A118" s="9" t="str">
        <f aca="false">'2026 Forecast A'!A49</f>
        <v>Carbon</v>
      </c>
      <c r="B118" s="9" t="str">
        <f aca="false">'2026 Forecast A'!B49</f>
        <v>PENN FOREST TOWNSHIP</v>
      </c>
      <c r="C118" s="9" t="str">
        <f aca="false">'2026 Forecast A'!C49</f>
        <v>PENN FOREST TOWNSHIP-MIDDLE</v>
      </c>
      <c r="D118" s="10" t="n">
        <f aca="false">'2026 Forecast A'!G49</f>
        <v>0.370199692780338</v>
      </c>
      <c r="E118" s="10" t="n">
        <f aca="false">'2026 Forecast B'!G49</f>
        <v>0.373271889400922</v>
      </c>
      <c r="F118" s="10" t="n">
        <f aca="false">'2026 Forecast C'!G49</f>
        <v>0.370199692780338</v>
      </c>
      <c r="G118" s="46" t="n">
        <f aca="false">(MAX(D118:F118)-MIN(D118:F118))*100</f>
        <v>0.307219662058372</v>
      </c>
      <c r="H118" s="47" t="n">
        <f aca="false">'2026 Forecast A'!L49</f>
        <v>2.99742823519794</v>
      </c>
      <c r="I118" s="47" t="n">
        <f aca="false">'2026 Forecast B'!L49</f>
        <v>2.87841096010493</v>
      </c>
      <c r="J118" s="47" t="n">
        <f aca="false">'2026 Forecast C'!L49</f>
        <v>3.01471541659441</v>
      </c>
      <c r="K118" s="18" t="n">
        <f aca="false">'2026 Forecast A'!F49</f>
        <v>651</v>
      </c>
      <c r="L118" s="48" t="str">
        <f aca="false">IF(OR(AND(D118&gt;0.5,E118&gt;0.5,F118&gt;0.5),AND(D118&lt;0.5,E118&lt;0.5,F118&lt;0.5)),"Yes","No — toss-up")</f>
        <v>Yes</v>
      </c>
    </row>
    <row r="119" customFormat="false" ht="15" hidden="false" customHeight="false" outlineLevel="0" collapsed="false">
      <c r="A119" s="9" t="str">
        <f aca="false">'2026 Forecast A'!A50</f>
        <v>Carbon</v>
      </c>
      <c r="B119" s="9" t="str">
        <f aca="false">'2026 Forecast A'!B50</f>
        <v>PENN FOREST TOWNSHIP</v>
      </c>
      <c r="C119" s="9" t="str">
        <f aca="false">'2026 Forecast A'!C50</f>
        <v>PENN FOREST TOWNSHIP-NORTH EAST</v>
      </c>
      <c r="D119" s="10" t="n">
        <f aca="false">'2026 Forecast A'!G50</f>
        <v>0.375661375661376</v>
      </c>
      <c r="E119" s="10" t="n">
        <f aca="false">'2026 Forecast B'!G50</f>
        <v>0.377777777777778</v>
      </c>
      <c r="F119" s="10" t="n">
        <f aca="false">'2026 Forecast C'!G50</f>
        <v>0.375661375661376</v>
      </c>
      <c r="G119" s="46" t="n">
        <f aca="false">(MAX(D119:F119)-MIN(D119:F119))*100</f>
        <v>0.211640211640213</v>
      </c>
      <c r="H119" s="47" t="n">
        <f aca="false">'2026 Forecast A'!L50</f>
        <v>2.74148858658622</v>
      </c>
      <c r="I119" s="47" t="n">
        <f aca="false">'2026 Forecast B'!L50</f>
        <v>2.7581717768018</v>
      </c>
      <c r="J119" s="47" t="n">
        <f aca="false">'2026 Forecast C'!L50</f>
        <v>2.739213064343</v>
      </c>
      <c r="K119" s="18" t="n">
        <f aca="false">'2026 Forecast A'!F50</f>
        <v>945</v>
      </c>
      <c r="L119" s="48" t="str">
        <f aca="false">IF(OR(AND(D119&gt;0.5,E119&gt;0.5,F119&gt;0.5),AND(D119&lt;0.5,E119&lt;0.5,F119&lt;0.5)),"Yes","No — toss-up")</f>
        <v>Yes</v>
      </c>
    </row>
    <row r="120" customFormat="false" ht="15" hidden="false" customHeight="false" outlineLevel="0" collapsed="false">
      <c r="A120" s="9" t="str">
        <f aca="false">'2026 Forecast A'!A51</f>
        <v>Carbon</v>
      </c>
      <c r="B120" s="9" t="str">
        <f aca="false">'2026 Forecast A'!B51</f>
        <v>PENN FOREST TOWNSHIP</v>
      </c>
      <c r="C120" s="9" t="str">
        <f aca="false">'2026 Forecast A'!C51</f>
        <v>PENN FOREST TOWNSHIP-NORTH WEST</v>
      </c>
      <c r="D120" s="10" t="n">
        <f aca="false">'2026 Forecast A'!G51</f>
        <v>0.314516129032258</v>
      </c>
      <c r="E120" s="10" t="n">
        <f aca="false">'2026 Forecast B'!G51</f>
        <v>0.318996415770609</v>
      </c>
      <c r="F120" s="10" t="n">
        <f aca="false">'2026 Forecast C'!G51</f>
        <v>0.315412186379928</v>
      </c>
      <c r="G120" s="46" t="n">
        <f aca="false">(MAX(D120:F120)-MIN(D120:F120))*100</f>
        <v>0.448028673835127</v>
      </c>
      <c r="H120" s="47" t="n">
        <f aca="false">'2026 Forecast A'!L51</f>
        <v>2.74148858658622</v>
      </c>
      <c r="I120" s="47" t="n">
        <f aca="false">'2026 Forecast B'!L51</f>
        <v>2.7581717768018</v>
      </c>
      <c r="J120" s="47" t="n">
        <f aca="false">'2026 Forecast C'!L51</f>
        <v>2.739213064343</v>
      </c>
      <c r="K120" s="18" t="n">
        <f aca="false">'2026 Forecast A'!F51</f>
        <v>1116</v>
      </c>
      <c r="L120" s="48" t="str">
        <f aca="false">IF(OR(AND(D120&gt;0.5,E120&gt;0.5,F120&gt;0.5),AND(D120&lt;0.5,E120&lt;0.5,F120&lt;0.5)),"Yes","No — toss-up")</f>
        <v>Yes</v>
      </c>
    </row>
    <row r="121" customFormat="false" ht="15" hidden="false" customHeight="false" outlineLevel="0" collapsed="false">
      <c r="A121" s="9" t="str">
        <f aca="false">'2026 Forecast A'!A52</f>
        <v>Carbon</v>
      </c>
      <c r="B121" s="9" t="str">
        <f aca="false">'2026 Forecast A'!B52</f>
        <v>PENN FOREST TOWNSHIP</v>
      </c>
      <c r="C121" s="9" t="str">
        <f aca="false">'2026 Forecast A'!C52</f>
        <v>PENN FOREST TOWNSHIP-SOUTH WEST</v>
      </c>
      <c r="D121" s="10" t="n">
        <f aca="false">'2026 Forecast A'!G52</f>
        <v>0.347639484978541</v>
      </c>
      <c r="E121" s="10" t="n">
        <f aca="false">'2026 Forecast B'!G52</f>
        <v>0.34549356223176</v>
      </c>
      <c r="F121" s="10" t="n">
        <f aca="false">'2026 Forecast C'!G52</f>
        <v>0.349785407725322</v>
      </c>
      <c r="G121" s="46" t="n">
        <f aca="false">(MAX(D121:F121)-MIN(D121:F121))*100</f>
        <v>0.429184549356226</v>
      </c>
      <c r="H121" s="47" t="n">
        <f aca="false">'2026 Forecast A'!L52</f>
        <v>2.74148858658622</v>
      </c>
      <c r="I121" s="47" t="n">
        <f aca="false">'2026 Forecast B'!L52</f>
        <v>2.7581717768018</v>
      </c>
      <c r="J121" s="47" t="n">
        <f aca="false">'2026 Forecast C'!L52</f>
        <v>2.739213064343</v>
      </c>
      <c r="K121" s="18" t="n">
        <f aca="false">'2026 Forecast A'!F52</f>
        <v>932</v>
      </c>
      <c r="L121" s="48" t="str">
        <f aca="false">IF(OR(AND(D121&gt;0.5,E121&gt;0.5,F121&gt;0.5),AND(D121&lt;0.5,E121&lt;0.5,F121&lt;0.5)),"Yes","No — toss-up")</f>
        <v>Yes</v>
      </c>
    </row>
    <row r="122" customFormat="false" ht="15" hidden="false" customHeight="false" outlineLevel="0" collapsed="false">
      <c r="A122" s="9" t="str">
        <f aca="false">'2026 Forecast A'!A53</f>
        <v>Carbon</v>
      </c>
      <c r="B122" s="9" t="str">
        <f aca="false">'2026 Forecast A'!B53</f>
        <v>SUMMIT HILL BOROUGH</v>
      </c>
      <c r="C122" s="9" t="str">
        <f aca="false">'2026 Forecast A'!C53</f>
        <v>SUMMIT HILL BOROUGH-1ST</v>
      </c>
      <c r="D122" s="10" t="n">
        <f aca="false">'2026 Forecast A'!G53</f>
        <v>0.463815789473684</v>
      </c>
      <c r="E122" s="10" t="n">
        <f aca="false">'2026 Forecast B'!G53</f>
        <v>0.463815789473684</v>
      </c>
      <c r="F122" s="10" t="n">
        <f aca="false">'2026 Forecast C'!G53</f>
        <v>0.460526315789474</v>
      </c>
      <c r="G122" s="46" t="n">
        <f aca="false">(MAX(D122:F122)-MIN(D122:F122))*100</f>
        <v>0.328947368421056</v>
      </c>
      <c r="H122" s="47" t="n">
        <f aca="false">'2026 Forecast A'!L53</f>
        <v>4.06110524087881</v>
      </c>
      <c r="I122" s="47" t="n">
        <f aca="false">'2026 Forecast B'!L53</f>
        <v>3.90163818954704</v>
      </c>
      <c r="J122" s="47" t="n">
        <f aca="false">'2026 Forecast C'!L53</f>
        <v>4.08429951000569</v>
      </c>
      <c r="K122" s="18" t="n">
        <f aca="false">'2026 Forecast A'!F53</f>
        <v>304</v>
      </c>
      <c r="L122" s="48" t="str">
        <f aca="false">IF(OR(AND(D122&gt;0.5,E122&gt;0.5,F122&gt;0.5),AND(D122&lt;0.5,E122&lt;0.5,F122&lt;0.5)),"Yes","No — toss-up")</f>
        <v>Yes</v>
      </c>
    </row>
    <row r="123" customFormat="false" ht="15" hidden="false" customHeight="false" outlineLevel="0" collapsed="false">
      <c r="A123" s="9" t="str">
        <f aca="false">'2026 Forecast A'!A54</f>
        <v>Carbon</v>
      </c>
      <c r="B123" s="9" t="str">
        <f aca="false">'2026 Forecast A'!B54</f>
        <v>SUMMIT HILL BOROUGH</v>
      </c>
      <c r="C123" s="9" t="str">
        <f aca="false">'2026 Forecast A'!C54</f>
        <v>SUMMIT HILL BOROUGH-2ND</v>
      </c>
      <c r="D123" s="10" t="n">
        <f aca="false">'2026 Forecast A'!G54</f>
        <v>0.474926253687316</v>
      </c>
      <c r="E123" s="10" t="n">
        <f aca="false">'2026 Forecast B'!G54</f>
        <v>0.454277286135693</v>
      </c>
      <c r="F123" s="10" t="n">
        <f aca="false">'2026 Forecast C'!G54</f>
        <v>0.469026548672566</v>
      </c>
      <c r="G123" s="46" t="n">
        <f aca="false">(MAX(D123:F123)-MIN(D123:F123))*100</f>
        <v>2.06489675516224</v>
      </c>
      <c r="H123" s="47" t="n">
        <f aca="false">'2026 Forecast A'!L54</f>
        <v>4.06110524087881</v>
      </c>
      <c r="I123" s="47" t="n">
        <f aca="false">'2026 Forecast B'!L54</f>
        <v>3.90163818954704</v>
      </c>
      <c r="J123" s="47" t="n">
        <f aca="false">'2026 Forecast C'!L54</f>
        <v>4.08429951000569</v>
      </c>
      <c r="K123" s="18" t="n">
        <f aca="false">'2026 Forecast A'!F54</f>
        <v>339</v>
      </c>
      <c r="L123" s="48" t="str">
        <f aca="false">IF(OR(AND(D123&gt;0.5,E123&gt;0.5,F123&gt;0.5),AND(D123&lt;0.5,E123&lt;0.5,F123&lt;0.5)),"Yes","No — toss-up")</f>
        <v>Yes</v>
      </c>
    </row>
    <row r="124" customFormat="false" ht="15" hidden="false" customHeight="false" outlineLevel="0" collapsed="false">
      <c r="A124" s="9" t="str">
        <f aca="false">'2026 Forecast A'!A55</f>
        <v>Carbon</v>
      </c>
      <c r="B124" s="9" t="str">
        <f aca="false">'2026 Forecast A'!B55</f>
        <v>SUMMIT HILL BOROUGH</v>
      </c>
      <c r="C124" s="9" t="str">
        <f aca="false">'2026 Forecast A'!C55</f>
        <v>SUMMIT HILL BOROUGH-3RD/2ND</v>
      </c>
      <c r="D124" s="10" t="n">
        <f aca="false">'2026 Forecast A'!G55</f>
        <v>0.374485596707819</v>
      </c>
      <c r="E124" s="10" t="n">
        <f aca="false">'2026 Forecast B'!G55</f>
        <v>0.378600823045268</v>
      </c>
      <c r="F124" s="10" t="n">
        <f aca="false">'2026 Forecast C'!G55</f>
        <v>0.374485596707819</v>
      </c>
      <c r="G124" s="46" t="n">
        <f aca="false">(MAX(D124:F124)-MIN(D124:F124))*100</f>
        <v>0.411522633744854</v>
      </c>
      <c r="H124" s="47" t="n">
        <f aca="false">'2026 Forecast A'!L55</f>
        <v>4.06110524087881</v>
      </c>
      <c r="I124" s="47" t="n">
        <f aca="false">'2026 Forecast B'!L55</f>
        <v>3.90163818954704</v>
      </c>
      <c r="J124" s="47" t="n">
        <f aca="false">'2026 Forecast C'!L55</f>
        <v>4.08429951000569</v>
      </c>
      <c r="K124" s="18" t="n">
        <f aca="false">'2026 Forecast A'!F55</f>
        <v>243</v>
      </c>
      <c r="L124" s="48" t="str">
        <f aca="false">IF(OR(AND(D124&gt;0.5,E124&gt;0.5,F124&gt;0.5),AND(D124&lt;0.5,E124&lt;0.5,F124&lt;0.5)),"Yes","No — toss-up")</f>
        <v>Yes</v>
      </c>
    </row>
    <row r="125" customFormat="false" ht="15" hidden="false" customHeight="false" outlineLevel="0" collapsed="false">
      <c r="A125" s="9" t="str">
        <f aca="false">'2026 Forecast A'!A56</f>
        <v>Carbon</v>
      </c>
      <c r="B125" s="9" t="str">
        <f aca="false">'2026 Forecast A'!B56</f>
        <v>SUMMIT HILL BOROUGH</v>
      </c>
      <c r="C125" s="9" t="str">
        <f aca="false">'2026 Forecast A'!C56</f>
        <v>SUMMIT HILL-3RD/1ST DIST</v>
      </c>
      <c r="D125" s="10" t="n">
        <f aca="false">'2026 Forecast A'!G56</f>
        <v>0.402469135802469</v>
      </c>
      <c r="E125" s="10" t="n">
        <f aca="false">'2026 Forecast B'!G56</f>
        <v>0.4</v>
      </c>
      <c r="F125" s="10" t="n">
        <f aca="false">'2026 Forecast C'!G56</f>
        <v>0.402469135802469</v>
      </c>
      <c r="G125" s="46" t="n">
        <f aca="false">(MAX(D125:F125)-MIN(D125:F125))*100</f>
        <v>0.24691358024691</v>
      </c>
      <c r="H125" s="47" t="n">
        <f aca="false">'2026 Forecast A'!L56</f>
        <v>4.06110524087881</v>
      </c>
      <c r="I125" s="47" t="n">
        <f aca="false">'2026 Forecast B'!L56</f>
        <v>3.90163818954704</v>
      </c>
      <c r="J125" s="47" t="n">
        <f aca="false">'2026 Forecast C'!L56</f>
        <v>4.08429951000569</v>
      </c>
      <c r="K125" s="18" t="n">
        <f aca="false">'2026 Forecast A'!F56</f>
        <v>405</v>
      </c>
      <c r="L125" s="48" t="str">
        <f aca="false">IF(OR(AND(D125&gt;0.5,E125&gt;0.5,F125&gt;0.5),AND(D125&lt;0.5,E125&lt;0.5,F125&lt;0.5)),"Yes","No — toss-up")</f>
        <v>Yes</v>
      </c>
    </row>
    <row r="126" customFormat="false" ht="15" hidden="false" customHeight="false" outlineLevel="0" collapsed="false">
      <c r="A126" s="9" t="str">
        <f aca="false">'2026 Forecast A'!A57</f>
        <v>Carbon</v>
      </c>
      <c r="B126" s="9" t="str">
        <f aca="false">'2026 Forecast A'!B57</f>
        <v>TOWAMENSING TOWNSHIP</v>
      </c>
      <c r="C126" s="9" t="str">
        <f aca="false">'2026 Forecast A'!C57</f>
        <v>TOWAMENSING TOWNSHIP-NORTH</v>
      </c>
      <c r="D126" s="10" t="n">
        <f aca="false">'2026 Forecast A'!G57</f>
        <v>0.302597402597403</v>
      </c>
      <c r="E126" s="10" t="n">
        <f aca="false">'2026 Forecast B'!G57</f>
        <v>0.307792207792208</v>
      </c>
      <c r="F126" s="10" t="n">
        <f aca="false">'2026 Forecast C'!G57</f>
        <v>0.305194805194805</v>
      </c>
      <c r="G126" s="46" t="n">
        <f aca="false">(MAX(D126:F126)-MIN(D126:F126))*100</f>
        <v>0.51948051948052</v>
      </c>
      <c r="H126" s="47" t="n">
        <f aca="false">'2026 Forecast A'!L57</f>
        <v>2.99742823519794</v>
      </c>
      <c r="I126" s="47" t="n">
        <f aca="false">'2026 Forecast B'!L57</f>
        <v>2.87841096010493</v>
      </c>
      <c r="J126" s="47" t="n">
        <f aca="false">'2026 Forecast C'!L57</f>
        <v>3.01471541659441</v>
      </c>
      <c r="K126" s="18" t="n">
        <f aca="false">'2026 Forecast A'!F57</f>
        <v>770</v>
      </c>
      <c r="L126" s="48" t="str">
        <f aca="false">IF(OR(AND(D126&gt;0.5,E126&gt;0.5,F126&gt;0.5),AND(D126&lt;0.5,E126&lt;0.5,F126&lt;0.5)),"Yes","No — toss-up")</f>
        <v>Yes</v>
      </c>
    </row>
    <row r="127" customFormat="false" ht="15" hidden="false" customHeight="false" outlineLevel="0" collapsed="false">
      <c r="A127" s="9" t="str">
        <f aca="false">'2026 Forecast A'!A58</f>
        <v>Carbon</v>
      </c>
      <c r="B127" s="9" t="str">
        <f aca="false">'2026 Forecast A'!B58</f>
        <v>TOWAMENSING TOWNSHIP</v>
      </c>
      <c r="C127" s="9" t="str">
        <f aca="false">'2026 Forecast A'!C58</f>
        <v>TOWAMENSING TOWNSHIP-SOUTH-1</v>
      </c>
      <c r="D127" s="10" t="n">
        <f aca="false">'2026 Forecast A'!G58</f>
        <v>0.28117048346056</v>
      </c>
      <c r="E127" s="10" t="n">
        <f aca="false">'2026 Forecast B'!G58</f>
        <v>0.286259541984733</v>
      </c>
      <c r="F127" s="10" t="n">
        <f aca="false">'2026 Forecast C'!G58</f>
        <v>0.282442748091603</v>
      </c>
      <c r="G127" s="46" t="n">
        <f aca="false">(MAX(D127:F127)-MIN(D127:F127))*100</f>
        <v>0.508905852417302</v>
      </c>
      <c r="H127" s="47" t="n">
        <f aca="false">'2026 Forecast A'!L58</f>
        <v>2.99742823519794</v>
      </c>
      <c r="I127" s="47" t="n">
        <f aca="false">'2026 Forecast B'!L58</f>
        <v>2.87841096010493</v>
      </c>
      <c r="J127" s="47" t="n">
        <f aca="false">'2026 Forecast C'!L58</f>
        <v>3.01471541659441</v>
      </c>
      <c r="K127" s="18" t="n">
        <f aca="false">'2026 Forecast A'!F58</f>
        <v>786</v>
      </c>
      <c r="L127" s="48" t="str">
        <f aca="false">IF(OR(AND(D127&gt;0.5,E127&gt;0.5,F127&gt;0.5),AND(D127&lt;0.5,E127&lt;0.5,F127&lt;0.5)),"Yes","No — toss-up")</f>
        <v>Yes</v>
      </c>
    </row>
    <row r="128" customFormat="false" ht="15" hidden="false" customHeight="false" outlineLevel="0" collapsed="false">
      <c r="A128" s="9" t="str">
        <f aca="false">'2026 Forecast A'!A59</f>
        <v>Carbon</v>
      </c>
      <c r="B128" s="9" t="str">
        <f aca="false">'2026 Forecast A'!B59</f>
        <v>TOWAMENSING TOWNSHIP</v>
      </c>
      <c r="C128" s="9" t="str">
        <f aca="false">'2026 Forecast A'!C59</f>
        <v>TOWAMENSING TOWNSHIP-SOUTH-2</v>
      </c>
      <c r="D128" s="10" t="n">
        <f aca="false">'2026 Forecast A'!G59</f>
        <v>0.286733238231098</v>
      </c>
      <c r="E128" s="10" t="n">
        <f aca="false">'2026 Forecast B'!G59</f>
        <v>0.285306704707561</v>
      </c>
      <c r="F128" s="10" t="n">
        <f aca="false">'2026 Forecast C'!G59</f>
        <v>0.286733238231098</v>
      </c>
      <c r="G128" s="46" t="n">
        <f aca="false">(MAX(D128:F128)-MIN(D128:F128))*100</f>
        <v>0.142653352353778</v>
      </c>
      <c r="H128" s="47" t="n">
        <f aca="false">'2026 Forecast A'!L59</f>
        <v>2.99742823519794</v>
      </c>
      <c r="I128" s="47" t="n">
        <f aca="false">'2026 Forecast B'!L59</f>
        <v>2.87841096010493</v>
      </c>
      <c r="J128" s="47" t="n">
        <f aca="false">'2026 Forecast C'!L59</f>
        <v>3.01471541659441</v>
      </c>
      <c r="K128" s="18" t="n">
        <f aca="false">'2026 Forecast A'!F59</f>
        <v>701</v>
      </c>
      <c r="L128" s="48" t="str">
        <f aca="false">IF(OR(AND(D128&gt;0.5,E128&gt;0.5,F128&gt;0.5),AND(D128&lt;0.5,E128&lt;0.5,F128&lt;0.5)),"Yes","No — toss-up")</f>
        <v>Yes</v>
      </c>
    </row>
    <row r="129" customFormat="false" ht="15" hidden="false" customHeight="false" outlineLevel="0" collapsed="false">
      <c r="A129" s="9" t="str">
        <f aca="false">'2026 Forecast A'!A60</f>
        <v>Carbon</v>
      </c>
      <c r="B129" s="9" t="str">
        <f aca="false">'2026 Forecast A'!B60</f>
        <v>WEATHERLY BOROUGH</v>
      </c>
      <c r="C129" s="9" t="str">
        <f aca="false">'2026 Forecast A'!C60</f>
        <v>WEATHERLY BOROUGH-EAST</v>
      </c>
      <c r="D129" s="10" t="n">
        <f aca="false">'2026 Forecast A'!G60</f>
        <v>0.296173044925125</v>
      </c>
      <c r="E129" s="10" t="n">
        <f aca="false">'2026 Forecast B'!G60</f>
        <v>0.292845257903494</v>
      </c>
      <c r="F129" s="10" t="n">
        <f aca="false">'2026 Forecast C'!G60</f>
        <v>0.299500831946755</v>
      </c>
      <c r="G129" s="46" t="n">
        <f aca="false">(MAX(D129:F129)-MIN(D129:F129))*100</f>
        <v>0.665557404326123</v>
      </c>
      <c r="H129" s="47" t="n">
        <f aca="false">'2026 Forecast A'!L60</f>
        <v>2.99742823519794</v>
      </c>
      <c r="I129" s="47" t="n">
        <f aca="false">'2026 Forecast B'!L60</f>
        <v>2.87841096010493</v>
      </c>
      <c r="J129" s="47" t="n">
        <f aca="false">'2026 Forecast C'!L60</f>
        <v>3.01471541659441</v>
      </c>
      <c r="K129" s="18" t="n">
        <f aca="false">'2026 Forecast A'!F60</f>
        <v>601</v>
      </c>
      <c r="L129" s="48" t="str">
        <f aca="false">IF(OR(AND(D129&gt;0.5,E129&gt;0.5,F129&gt;0.5),AND(D129&lt;0.5,E129&lt;0.5,F129&lt;0.5)),"Yes","No — toss-up")</f>
        <v>Yes</v>
      </c>
    </row>
    <row r="130" customFormat="false" ht="15" hidden="false" customHeight="false" outlineLevel="0" collapsed="false">
      <c r="A130" s="9" t="str">
        <f aca="false">'2026 Forecast A'!A61</f>
        <v>Carbon</v>
      </c>
      <c r="B130" s="9" t="str">
        <f aca="false">'2026 Forecast A'!B61</f>
        <v>WEATHERLY BOROUGH</v>
      </c>
      <c r="C130" s="9" t="str">
        <f aca="false">'2026 Forecast A'!C61</f>
        <v>WEATHERLY BOROUGH-WEST</v>
      </c>
      <c r="D130" s="10" t="n">
        <f aca="false">'2026 Forecast A'!G61</f>
        <v>0.278846153846154</v>
      </c>
      <c r="E130" s="10" t="n">
        <f aca="false">'2026 Forecast B'!G61</f>
        <v>0.275641025641026</v>
      </c>
      <c r="F130" s="10" t="n">
        <f aca="false">'2026 Forecast C'!G61</f>
        <v>0.278846153846154</v>
      </c>
      <c r="G130" s="46" t="n">
        <f aca="false">(MAX(D130:F130)-MIN(D130:F130))*100</f>
        <v>0.320512820512819</v>
      </c>
      <c r="H130" s="47" t="n">
        <f aca="false">'2026 Forecast A'!L61</f>
        <v>4.06110524087881</v>
      </c>
      <c r="I130" s="47" t="n">
        <f aca="false">'2026 Forecast B'!L61</f>
        <v>3.90163818954704</v>
      </c>
      <c r="J130" s="47" t="n">
        <f aca="false">'2026 Forecast C'!L61</f>
        <v>4.08429951000569</v>
      </c>
      <c r="K130" s="18" t="n">
        <f aca="false">'2026 Forecast A'!F61</f>
        <v>312</v>
      </c>
      <c r="L130" s="48" t="str">
        <f aca="false">IF(OR(AND(D130&gt;0.5,E130&gt;0.5,F130&gt;0.5),AND(D130&lt;0.5,E130&lt;0.5,F130&lt;0.5)),"Yes","No — toss-up")</f>
        <v>Yes</v>
      </c>
    </row>
    <row r="131" customFormat="false" ht="15" hidden="false" customHeight="false" outlineLevel="0" collapsed="false">
      <c r="A131" s="9" t="str">
        <f aca="false">'2026 Forecast A'!A62</f>
        <v>Carbon</v>
      </c>
      <c r="B131" s="9" t="str">
        <f aca="false">'2026 Forecast A'!B62</f>
        <v>WEISSPORT BOROUGH</v>
      </c>
      <c r="C131" s="9" t="str">
        <f aca="false">'2026 Forecast A'!C62</f>
        <v>WEISSPORT BOROUGH</v>
      </c>
      <c r="D131" s="10" t="n">
        <f aca="false">'2026 Forecast A'!G62</f>
        <v>0.373831775700935</v>
      </c>
      <c r="E131" s="10" t="n">
        <f aca="false">'2026 Forecast B'!G62</f>
        <v>0.373831775700935</v>
      </c>
      <c r="F131" s="10" t="n">
        <f aca="false">'2026 Forecast C'!G62</f>
        <v>0.373831775700935</v>
      </c>
      <c r="G131" s="46" t="n">
        <f aca="false">(MAX(D131:F131)-MIN(D131:F131))*100</f>
        <v>0</v>
      </c>
      <c r="H131" s="47" t="n">
        <f aca="false">'2026 Forecast A'!L62</f>
        <v>4.06110524087881</v>
      </c>
      <c r="I131" s="47" t="n">
        <f aca="false">'2026 Forecast B'!L62</f>
        <v>3.90163818954704</v>
      </c>
      <c r="J131" s="47" t="n">
        <f aca="false">'2026 Forecast C'!L62</f>
        <v>4.08429951000569</v>
      </c>
      <c r="K131" s="18" t="n">
        <f aca="false">'2026 Forecast A'!F62</f>
        <v>107</v>
      </c>
      <c r="L131" s="48" t="str">
        <f aca="false">IF(OR(AND(D131&gt;0.5,E131&gt;0.5,F131&gt;0.5),AND(D131&lt;0.5,E131&lt;0.5,F131&lt;0.5)),"Yes","No — toss-up")</f>
        <v>Yes</v>
      </c>
    </row>
    <row r="132" customFormat="false" ht="15" hidden="false" customHeight="false" outlineLevel="0" collapsed="false">
      <c r="A132" s="9" t="str">
        <f aca="false">'2026 Forecast A'!A63</f>
        <v>Lehigh</v>
      </c>
      <c r="B132" s="9" t="str">
        <f aca="false">'2026 Forecast A'!B63</f>
        <v>ALBURTIS</v>
      </c>
      <c r="C132" s="9" t="str">
        <f aca="false">'2026 Forecast A'!C63</f>
        <v>ALBURTIS</v>
      </c>
      <c r="D132" s="10" t="n">
        <f aca="false">'2026 Forecast A'!G63</f>
        <v>0.461828463713478</v>
      </c>
      <c r="E132" s="10" t="n">
        <f aca="false">'2026 Forecast B'!G63</f>
        <v>0.466540999057493</v>
      </c>
      <c r="F132" s="10" t="n">
        <f aca="false">'2026 Forecast C'!G63</f>
        <v>0.461828463713478</v>
      </c>
      <c r="G132" s="46" t="n">
        <f aca="false">(MAX(D132:F132)-MIN(D132:F132))*100</f>
        <v>0.471253534401506</v>
      </c>
      <c r="H132" s="47" t="n">
        <f aca="false">'2026 Forecast A'!L63</f>
        <v>2.74148858658622</v>
      </c>
      <c r="I132" s="47" t="n">
        <f aca="false">'2026 Forecast B'!L63</f>
        <v>2.7581717768018</v>
      </c>
      <c r="J132" s="47" t="n">
        <f aca="false">'2026 Forecast C'!L63</f>
        <v>2.739213064343</v>
      </c>
      <c r="K132" s="18" t="n">
        <f aca="false">'2026 Forecast A'!F63</f>
        <v>1061</v>
      </c>
      <c r="L132" s="48" t="str">
        <f aca="false">IF(OR(AND(D132&gt;0.5,E132&gt;0.5,F132&gt;0.5),AND(D132&lt;0.5,E132&lt;0.5,F132&lt;0.5)),"Yes","No — toss-up")</f>
        <v>Yes</v>
      </c>
    </row>
    <row r="133" customFormat="false" ht="15" hidden="false" customHeight="false" outlineLevel="0" collapsed="false">
      <c r="A133" s="9" t="str">
        <f aca="false">'2026 Forecast A'!A64</f>
        <v>Lehigh</v>
      </c>
      <c r="B133" s="9" t="str">
        <f aca="false">'2026 Forecast A'!B64</f>
        <v>ALLENTOWN</v>
      </c>
      <c r="C133" s="9" t="str">
        <f aca="false">'2026 Forecast A'!C64</f>
        <v>ALLENTOWN 10TH WARD 1ST DIST</v>
      </c>
      <c r="D133" s="10" t="n">
        <f aca="false">'2026 Forecast A'!G64</f>
        <v>0.702064896755162</v>
      </c>
      <c r="E133" s="10" t="n">
        <f aca="false">'2026 Forecast B'!G64</f>
        <v>0.710914454277286</v>
      </c>
      <c r="F133" s="10" t="n">
        <f aca="false">'2026 Forecast C'!G64</f>
        <v>0.699115044247788</v>
      </c>
      <c r="G133" s="46" t="n">
        <f aca="false">(MAX(D133:F133)-MIN(D133:F133))*100</f>
        <v>1.17994100294986</v>
      </c>
      <c r="H133" s="47" t="n">
        <f aca="false">'2026 Forecast A'!L64</f>
        <v>4.06110524087881</v>
      </c>
      <c r="I133" s="47" t="n">
        <f aca="false">'2026 Forecast B'!L64</f>
        <v>3.90163818954704</v>
      </c>
      <c r="J133" s="47" t="n">
        <f aca="false">'2026 Forecast C'!L64</f>
        <v>4.08429951000569</v>
      </c>
      <c r="K133" s="18" t="n">
        <f aca="false">'2026 Forecast A'!F64</f>
        <v>339</v>
      </c>
      <c r="L133" s="48" t="str">
        <f aca="false">IF(OR(AND(D133&gt;0.5,E133&gt;0.5,F133&gt;0.5),AND(D133&lt;0.5,E133&lt;0.5,F133&lt;0.5)),"Yes","No — toss-up")</f>
        <v>Yes</v>
      </c>
    </row>
    <row r="134" customFormat="false" ht="15" hidden="false" customHeight="false" outlineLevel="0" collapsed="false">
      <c r="A134" s="9" t="str">
        <f aca="false">'2026 Forecast A'!A65</f>
        <v>Lehigh</v>
      </c>
      <c r="B134" s="9" t="str">
        <f aca="false">'2026 Forecast A'!B65</f>
        <v>ALLENTOWN</v>
      </c>
      <c r="C134" s="9" t="str">
        <f aca="false">'2026 Forecast A'!C65</f>
        <v>ALLENTOWN 10TH WARD 3RD DIST</v>
      </c>
      <c r="D134" s="10" t="n">
        <f aca="false">'2026 Forecast A'!G65</f>
        <v>0.656716417910448</v>
      </c>
      <c r="E134" s="10" t="n">
        <f aca="false">'2026 Forecast B'!G65</f>
        <v>0.661691542288557</v>
      </c>
      <c r="F134" s="10" t="n">
        <f aca="false">'2026 Forecast C'!G65</f>
        <v>0.651741293532338</v>
      </c>
      <c r="G134" s="46" t="n">
        <f aca="false">(MAX(D134:F134)-MIN(D134:F134))*100</f>
        <v>0.995024875621886</v>
      </c>
      <c r="H134" s="47" t="n">
        <f aca="false">'2026 Forecast A'!L65</f>
        <v>4.06110524087881</v>
      </c>
      <c r="I134" s="47" t="n">
        <f aca="false">'2026 Forecast B'!L65</f>
        <v>3.90163818954704</v>
      </c>
      <c r="J134" s="47" t="n">
        <f aca="false">'2026 Forecast C'!L65</f>
        <v>4.08429951000569</v>
      </c>
      <c r="K134" s="18" t="n">
        <f aca="false">'2026 Forecast A'!F65</f>
        <v>201</v>
      </c>
      <c r="L134" s="48" t="str">
        <f aca="false">IF(OR(AND(D134&gt;0.5,E134&gt;0.5,F134&gt;0.5),AND(D134&lt;0.5,E134&lt;0.5,F134&lt;0.5)),"Yes","No — toss-up")</f>
        <v>Yes</v>
      </c>
    </row>
    <row r="135" customFormat="false" ht="15" hidden="false" customHeight="false" outlineLevel="0" collapsed="false">
      <c r="A135" s="9" t="str">
        <f aca="false">'2026 Forecast A'!A66</f>
        <v>Lehigh</v>
      </c>
      <c r="B135" s="9" t="str">
        <f aca="false">'2026 Forecast A'!B66</f>
        <v>ALLENTOWN</v>
      </c>
      <c r="C135" s="9" t="str">
        <f aca="false">'2026 Forecast A'!C66</f>
        <v>ALLENTOWN 10TH WARD 4TH DIST</v>
      </c>
      <c r="D135" s="10" t="n">
        <f aca="false">'2026 Forecast A'!G66</f>
        <v>0.699570815450644</v>
      </c>
      <c r="E135" s="10" t="n">
        <f aca="false">'2026 Forecast B'!G66</f>
        <v>0.699570815450644</v>
      </c>
      <c r="F135" s="10" t="n">
        <f aca="false">'2026 Forecast C'!G66</f>
        <v>0.695278969957082</v>
      </c>
      <c r="G135" s="46" t="n">
        <f aca="false">(MAX(D135:F135)-MIN(D135:F135))*100</f>
        <v>0.429184549356232</v>
      </c>
      <c r="H135" s="47" t="n">
        <f aca="false">'2026 Forecast A'!L66</f>
        <v>4.06110524087881</v>
      </c>
      <c r="I135" s="47" t="n">
        <f aca="false">'2026 Forecast B'!L66</f>
        <v>3.90163818954704</v>
      </c>
      <c r="J135" s="47" t="n">
        <f aca="false">'2026 Forecast C'!L66</f>
        <v>4.08429951000569</v>
      </c>
      <c r="K135" s="18" t="n">
        <f aca="false">'2026 Forecast A'!F66</f>
        <v>233</v>
      </c>
      <c r="L135" s="48" t="str">
        <f aca="false">IF(OR(AND(D135&gt;0.5,E135&gt;0.5,F135&gt;0.5),AND(D135&lt;0.5,E135&lt;0.5,F135&lt;0.5)),"Yes","No — toss-up")</f>
        <v>Yes</v>
      </c>
    </row>
    <row r="136" customFormat="false" ht="15" hidden="false" customHeight="false" outlineLevel="0" collapsed="false">
      <c r="A136" s="9" t="str">
        <f aca="false">'2026 Forecast A'!A67</f>
        <v>Lehigh</v>
      </c>
      <c r="B136" s="9" t="str">
        <f aca="false">'2026 Forecast A'!B67</f>
        <v>ALLENTOWN</v>
      </c>
      <c r="C136" s="9" t="str">
        <f aca="false">'2026 Forecast A'!C67</f>
        <v>ALLENTOWN 11TH WARD 1ST DIST</v>
      </c>
      <c r="D136" s="10" t="n">
        <f aca="false">'2026 Forecast A'!G67</f>
        <v>0.685106382978723</v>
      </c>
      <c r="E136" s="10" t="n">
        <f aca="false">'2026 Forecast B'!G67</f>
        <v>0.68936170212766</v>
      </c>
      <c r="F136" s="10" t="n">
        <f aca="false">'2026 Forecast C'!G67</f>
        <v>0.680851063829787</v>
      </c>
      <c r="G136" s="46" t="n">
        <f aca="false">(MAX(D136:F136)-MIN(D136:F136))*100</f>
        <v>0.851063829787235</v>
      </c>
      <c r="H136" s="47" t="n">
        <f aca="false">'2026 Forecast A'!L67</f>
        <v>4.06110524087881</v>
      </c>
      <c r="I136" s="47" t="n">
        <f aca="false">'2026 Forecast B'!L67</f>
        <v>3.90163818954704</v>
      </c>
      <c r="J136" s="47" t="n">
        <f aca="false">'2026 Forecast C'!L67</f>
        <v>4.08429951000569</v>
      </c>
      <c r="K136" s="18" t="n">
        <f aca="false">'2026 Forecast A'!F67</f>
        <v>235</v>
      </c>
      <c r="L136" s="48" t="str">
        <f aca="false">IF(OR(AND(D136&gt;0.5,E136&gt;0.5,F136&gt;0.5),AND(D136&lt;0.5,E136&lt;0.5,F136&lt;0.5)),"Yes","No — toss-up")</f>
        <v>Yes</v>
      </c>
    </row>
    <row r="137" customFormat="false" ht="15" hidden="false" customHeight="false" outlineLevel="0" collapsed="false">
      <c r="A137" s="9" t="str">
        <f aca="false">'2026 Forecast A'!A68</f>
        <v>Lehigh</v>
      </c>
      <c r="B137" s="9" t="str">
        <f aca="false">'2026 Forecast A'!B68</f>
        <v>ALLENTOWN</v>
      </c>
      <c r="C137" s="9" t="str">
        <f aca="false">'2026 Forecast A'!C68</f>
        <v>ALLENTOWN 11TH WARD 2ND DIST</v>
      </c>
      <c r="D137" s="10" t="n">
        <f aca="false">'2026 Forecast A'!G68</f>
        <v>0.731277533039648</v>
      </c>
      <c r="E137" s="10" t="n">
        <f aca="false">'2026 Forecast B'!G68</f>
        <v>0.726872246696035</v>
      </c>
      <c r="F137" s="10" t="n">
        <f aca="false">'2026 Forecast C'!G68</f>
        <v>0.726872246696035</v>
      </c>
      <c r="G137" s="46" t="n">
        <f aca="false">(MAX(D137:F137)-MIN(D137:F137))*100</f>
        <v>0.440528634361237</v>
      </c>
      <c r="H137" s="47" t="n">
        <f aca="false">'2026 Forecast A'!L68</f>
        <v>4.06110524087881</v>
      </c>
      <c r="I137" s="47" t="n">
        <f aca="false">'2026 Forecast B'!L68</f>
        <v>3.90163818954704</v>
      </c>
      <c r="J137" s="47" t="n">
        <f aca="false">'2026 Forecast C'!L68</f>
        <v>4.08429951000569</v>
      </c>
      <c r="K137" s="18" t="n">
        <f aca="false">'2026 Forecast A'!F68</f>
        <v>227</v>
      </c>
      <c r="L137" s="48" t="str">
        <f aca="false">IF(OR(AND(D137&gt;0.5,E137&gt;0.5,F137&gt;0.5),AND(D137&lt;0.5,E137&lt;0.5,F137&lt;0.5)),"Yes","No — toss-up")</f>
        <v>Yes</v>
      </c>
    </row>
    <row r="138" customFormat="false" ht="15" hidden="false" customHeight="false" outlineLevel="0" collapsed="false">
      <c r="A138" s="9" t="str">
        <f aca="false">'2026 Forecast A'!A69</f>
        <v>Lehigh</v>
      </c>
      <c r="B138" s="9" t="str">
        <f aca="false">'2026 Forecast A'!B69</f>
        <v>ALLENTOWN</v>
      </c>
      <c r="C138" s="9" t="str">
        <f aca="false">'2026 Forecast A'!C69</f>
        <v>ALLENTOWN 11TH WARD 3RD DIST</v>
      </c>
      <c r="D138" s="10" t="n">
        <f aca="false">'2026 Forecast A'!G69</f>
        <v>0.673130193905817</v>
      </c>
      <c r="E138" s="10" t="n">
        <f aca="false">'2026 Forecast B'!G69</f>
        <v>0.664819944598338</v>
      </c>
      <c r="F138" s="10" t="n">
        <f aca="false">'2026 Forecast C'!G69</f>
        <v>0.667590027700831</v>
      </c>
      <c r="G138" s="46" t="n">
        <f aca="false">(MAX(D138:F138)-MIN(D138:F138))*100</f>
        <v>0.831024930747926</v>
      </c>
      <c r="H138" s="47" t="n">
        <f aca="false">'2026 Forecast A'!L69</f>
        <v>4.06110524087881</v>
      </c>
      <c r="I138" s="47" t="n">
        <f aca="false">'2026 Forecast B'!L69</f>
        <v>3.90163818954704</v>
      </c>
      <c r="J138" s="47" t="n">
        <f aca="false">'2026 Forecast C'!L69</f>
        <v>4.08429951000569</v>
      </c>
      <c r="K138" s="18" t="n">
        <f aca="false">'2026 Forecast A'!F69</f>
        <v>361</v>
      </c>
      <c r="L138" s="48" t="str">
        <f aca="false">IF(OR(AND(D138&gt;0.5,E138&gt;0.5,F138&gt;0.5),AND(D138&lt;0.5,E138&lt;0.5,F138&lt;0.5)),"Yes","No — toss-up")</f>
        <v>Yes</v>
      </c>
    </row>
    <row r="139" customFormat="false" ht="15" hidden="false" customHeight="false" outlineLevel="0" collapsed="false">
      <c r="A139" s="9" t="str">
        <f aca="false">'2026 Forecast A'!A70</f>
        <v>Lehigh</v>
      </c>
      <c r="B139" s="9" t="str">
        <f aca="false">'2026 Forecast A'!B70</f>
        <v>ALLENTOWN</v>
      </c>
      <c r="C139" s="9" t="str">
        <f aca="false">'2026 Forecast A'!C70</f>
        <v>ALLENTOWN 11TH WARD 4TH DIST</v>
      </c>
      <c r="D139" s="10" t="n">
        <f aca="false">'2026 Forecast A'!G70</f>
        <v>0.774406332453826</v>
      </c>
      <c r="E139" s="10" t="n">
        <f aca="false">'2026 Forecast B'!G70</f>
        <v>0.763852242744063</v>
      </c>
      <c r="F139" s="10" t="n">
        <f aca="false">'2026 Forecast C'!G70</f>
        <v>0.777044854881267</v>
      </c>
      <c r="G139" s="46" t="n">
        <f aca="false">(MAX(D139:F139)-MIN(D139:F139))*100</f>
        <v>1.31926121372032</v>
      </c>
      <c r="H139" s="47" t="n">
        <f aca="false">'2026 Forecast A'!L70</f>
        <v>2.99742823519794</v>
      </c>
      <c r="I139" s="47" t="n">
        <f aca="false">'2026 Forecast B'!L70</f>
        <v>2.87841096010493</v>
      </c>
      <c r="J139" s="47" t="n">
        <f aca="false">'2026 Forecast C'!L70</f>
        <v>3.01471541659441</v>
      </c>
      <c r="K139" s="18" t="n">
        <f aca="false">'2026 Forecast A'!F70</f>
        <v>758</v>
      </c>
      <c r="L139" s="48" t="str">
        <f aca="false">IF(OR(AND(D139&gt;0.5,E139&gt;0.5,F139&gt;0.5),AND(D139&lt;0.5,E139&lt;0.5,F139&lt;0.5)),"Yes","No — toss-up")</f>
        <v>Yes</v>
      </c>
    </row>
    <row r="140" customFormat="false" ht="15" hidden="false" customHeight="false" outlineLevel="0" collapsed="false">
      <c r="A140" s="9" t="str">
        <f aca="false">'2026 Forecast A'!A71</f>
        <v>Lehigh</v>
      </c>
      <c r="B140" s="9" t="str">
        <f aca="false">'2026 Forecast A'!B71</f>
        <v>ALLENTOWN</v>
      </c>
      <c r="C140" s="9" t="str">
        <f aca="false">'2026 Forecast A'!C71</f>
        <v>ALLENTOWN 11TH WARD 5TH DIST</v>
      </c>
      <c r="D140" s="10" t="n">
        <f aca="false">'2026 Forecast A'!G71</f>
        <v>0.652068126520681</v>
      </c>
      <c r="E140" s="10" t="n">
        <f aca="false">'2026 Forecast B'!G71</f>
        <v>0.652068126520681</v>
      </c>
      <c r="F140" s="10" t="n">
        <f aca="false">'2026 Forecast C'!G71</f>
        <v>0.64963503649635</v>
      </c>
      <c r="G140" s="46" t="n">
        <f aca="false">(MAX(D140:F140)-MIN(D140:F140))*100</f>
        <v>0.24330900243309</v>
      </c>
      <c r="H140" s="47" t="n">
        <f aca="false">'2026 Forecast A'!L71</f>
        <v>4.06110524087881</v>
      </c>
      <c r="I140" s="47" t="n">
        <f aca="false">'2026 Forecast B'!L71</f>
        <v>3.90163818954704</v>
      </c>
      <c r="J140" s="47" t="n">
        <f aca="false">'2026 Forecast C'!L71</f>
        <v>4.08429951000569</v>
      </c>
      <c r="K140" s="18" t="n">
        <f aca="false">'2026 Forecast A'!F71</f>
        <v>411</v>
      </c>
      <c r="L140" s="48" t="str">
        <f aca="false">IF(OR(AND(D140&gt;0.5,E140&gt;0.5,F140&gt;0.5),AND(D140&lt;0.5,E140&lt;0.5,F140&lt;0.5)),"Yes","No — toss-up")</f>
        <v>Yes</v>
      </c>
    </row>
    <row r="141" customFormat="false" ht="15" hidden="false" customHeight="false" outlineLevel="0" collapsed="false">
      <c r="A141" s="9" t="str">
        <f aca="false">'2026 Forecast A'!A72</f>
        <v>Lehigh</v>
      </c>
      <c r="B141" s="9" t="str">
        <f aca="false">'2026 Forecast A'!B72</f>
        <v>ALLENTOWN</v>
      </c>
      <c r="C141" s="9" t="str">
        <f aca="false">'2026 Forecast A'!C72</f>
        <v>ALLENTOWN 11TH WARD 6TH DIST</v>
      </c>
      <c r="D141" s="10" t="n">
        <f aca="false">'2026 Forecast A'!G72</f>
        <v>0.605970149253731</v>
      </c>
      <c r="E141" s="10" t="n">
        <f aca="false">'2026 Forecast B'!G72</f>
        <v>0.613432835820896</v>
      </c>
      <c r="F141" s="10" t="n">
        <f aca="false">'2026 Forecast C'!G72</f>
        <v>0.604477611940299</v>
      </c>
      <c r="G141" s="46" t="n">
        <f aca="false">(MAX(D141:F141)-MIN(D141:F141))*100</f>
        <v>0.8955223880597</v>
      </c>
      <c r="H141" s="47" t="n">
        <f aca="false">'2026 Forecast A'!L72</f>
        <v>2.99742823519794</v>
      </c>
      <c r="I141" s="47" t="n">
        <f aca="false">'2026 Forecast B'!L72</f>
        <v>2.87841096010493</v>
      </c>
      <c r="J141" s="47" t="n">
        <f aca="false">'2026 Forecast C'!L72</f>
        <v>3.01471541659441</v>
      </c>
      <c r="K141" s="18" t="n">
        <f aca="false">'2026 Forecast A'!F72</f>
        <v>670</v>
      </c>
      <c r="L141" s="48" t="str">
        <f aca="false">IF(OR(AND(D141&gt;0.5,E141&gt;0.5,F141&gt;0.5),AND(D141&lt;0.5,E141&lt;0.5,F141&lt;0.5)),"Yes","No — toss-up")</f>
        <v>Yes</v>
      </c>
    </row>
    <row r="142" customFormat="false" ht="15" hidden="false" customHeight="false" outlineLevel="0" collapsed="false">
      <c r="A142" s="9" t="str">
        <f aca="false">'2026 Forecast A'!A73</f>
        <v>Lehigh</v>
      </c>
      <c r="B142" s="9" t="str">
        <f aca="false">'2026 Forecast A'!B73</f>
        <v>ALLENTOWN</v>
      </c>
      <c r="C142" s="9" t="str">
        <f aca="false">'2026 Forecast A'!C73</f>
        <v>ALLENTOWN 11TH WARD 7TH DIST</v>
      </c>
      <c r="D142" s="10" t="n">
        <f aca="false">'2026 Forecast A'!G73</f>
        <v>0.624772313296903</v>
      </c>
      <c r="E142" s="10" t="n">
        <f aca="false">'2026 Forecast B'!G73</f>
        <v>0.626593806921676</v>
      </c>
      <c r="F142" s="10" t="n">
        <f aca="false">'2026 Forecast C'!G73</f>
        <v>0.624772313296903</v>
      </c>
      <c r="G142" s="46" t="n">
        <f aca="false">(MAX(D142:F142)-MIN(D142:F142))*100</f>
        <v>0.182149362477235</v>
      </c>
      <c r="H142" s="47" t="n">
        <f aca="false">'2026 Forecast A'!L73</f>
        <v>4.06110524087881</v>
      </c>
      <c r="I142" s="47" t="n">
        <f aca="false">'2026 Forecast B'!L73</f>
        <v>3.90163818954704</v>
      </c>
      <c r="J142" s="47" t="n">
        <f aca="false">'2026 Forecast C'!L73</f>
        <v>4.08429951000569</v>
      </c>
      <c r="K142" s="18" t="n">
        <f aca="false">'2026 Forecast A'!F73</f>
        <v>549</v>
      </c>
      <c r="L142" s="48" t="str">
        <f aca="false">IF(OR(AND(D142&gt;0.5,E142&gt;0.5,F142&gt;0.5),AND(D142&lt;0.5,E142&lt;0.5,F142&lt;0.5)),"Yes","No — toss-up")</f>
        <v>Yes</v>
      </c>
    </row>
    <row r="143" customFormat="false" ht="15" hidden="false" customHeight="false" outlineLevel="0" collapsed="false">
      <c r="A143" s="9" t="str">
        <f aca="false">'2026 Forecast A'!A74</f>
        <v>Lehigh</v>
      </c>
      <c r="B143" s="9" t="str">
        <f aca="false">'2026 Forecast A'!B74</f>
        <v>ALLENTOWN</v>
      </c>
      <c r="C143" s="9" t="str">
        <f aca="false">'2026 Forecast A'!C74</f>
        <v>ALLENTOWN 12TH WARD 1ST DIST</v>
      </c>
      <c r="D143" s="10" t="n">
        <f aca="false">'2026 Forecast A'!G74</f>
        <v>0.687830687830688</v>
      </c>
      <c r="E143" s="10" t="n">
        <f aca="false">'2026 Forecast B'!G74</f>
        <v>0.67989417989418</v>
      </c>
      <c r="F143" s="10" t="n">
        <f aca="false">'2026 Forecast C'!G74</f>
        <v>0.685185185185185</v>
      </c>
      <c r="G143" s="46" t="n">
        <f aca="false">(MAX(D143:F143)-MIN(D143:F143))*100</f>
        <v>0.793650793650791</v>
      </c>
      <c r="H143" s="47" t="n">
        <f aca="false">'2026 Forecast A'!L74</f>
        <v>4.06110524087881</v>
      </c>
      <c r="I143" s="47" t="n">
        <f aca="false">'2026 Forecast B'!L74</f>
        <v>3.90163818954704</v>
      </c>
      <c r="J143" s="47" t="n">
        <f aca="false">'2026 Forecast C'!L74</f>
        <v>4.08429951000569</v>
      </c>
      <c r="K143" s="18" t="n">
        <f aca="false">'2026 Forecast A'!F74</f>
        <v>378</v>
      </c>
      <c r="L143" s="48" t="str">
        <f aca="false">IF(OR(AND(D143&gt;0.5,E143&gt;0.5,F143&gt;0.5),AND(D143&lt;0.5,E143&lt;0.5,F143&lt;0.5)),"Yes","No — toss-up")</f>
        <v>Yes</v>
      </c>
    </row>
    <row r="144" customFormat="false" ht="15" hidden="false" customHeight="false" outlineLevel="0" collapsed="false">
      <c r="A144" s="9" t="str">
        <f aca="false">'2026 Forecast A'!A75</f>
        <v>Lehigh</v>
      </c>
      <c r="B144" s="9" t="str">
        <f aca="false">'2026 Forecast A'!B75</f>
        <v>ALLENTOWN</v>
      </c>
      <c r="C144" s="9" t="str">
        <f aca="false">'2026 Forecast A'!C75</f>
        <v>ALLENTOWN 12TH WARD 2ND DIST</v>
      </c>
      <c r="D144" s="10" t="n">
        <f aca="false">'2026 Forecast A'!G75</f>
        <v>0.637113402061856</v>
      </c>
      <c r="E144" s="10" t="n">
        <f aca="false">'2026 Forecast B'!G75</f>
        <v>0.635051546391753</v>
      </c>
      <c r="F144" s="10" t="n">
        <f aca="false">'2026 Forecast C'!G75</f>
        <v>0.635051546391753</v>
      </c>
      <c r="G144" s="46" t="n">
        <f aca="false">(MAX(D144:F144)-MIN(D144:F144))*100</f>
        <v>0.206185567010309</v>
      </c>
      <c r="H144" s="47" t="n">
        <f aca="false">'2026 Forecast A'!L75</f>
        <v>4.06110524087881</v>
      </c>
      <c r="I144" s="47" t="n">
        <f aca="false">'2026 Forecast B'!L75</f>
        <v>3.90163818954704</v>
      </c>
      <c r="J144" s="47" t="n">
        <f aca="false">'2026 Forecast C'!L75</f>
        <v>4.08429951000569</v>
      </c>
      <c r="K144" s="18" t="n">
        <f aca="false">'2026 Forecast A'!F75</f>
        <v>485</v>
      </c>
      <c r="L144" s="48" t="str">
        <f aca="false">IF(OR(AND(D144&gt;0.5,E144&gt;0.5,F144&gt;0.5),AND(D144&lt;0.5,E144&lt;0.5,F144&lt;0.5)),"Yes","No — toss-up")</f>
        <v>Yes</v>
      </c>
    </row>
    <row r="145" customFormat="false" ht="15" hidden="false" customHeight="false" outlineLevel="0" collapsed="false">
      <c r="A145" s="9" t="str">
        <f aca="false">'2026 Forecast A'!A76</f>
        <v>Lehigh</v>
      </c>
      <c r="B145" s="9" t="str">
        <f aca="false">'2026 Forecast A'!B76</f>
        <v>ALLENTOWN</v>
      </c>
      <c r="C145" s="9" t="str">
        <f aca="false">'2026 Forecast A'!C76</f>
        <v>ALLENTOWN 12TH WARD 3RD DIST</v>
      </c>
      <c r="D145" s="10" t="n">
        <f aca="false">'2026 Forecast A'!G76</f>
        <v>0.621951219512195</v>
      </c>
      <c r="E145" s="10" t="n">
        <f aca="false">'2026 Forecast B'!G76</f>
        <v>0.621951219512195</v>
      </c>
      <c r="F145" s="10" t="n">
        <f aca="false">'2026 Forecast C'!G76</f>
        <v>0.62020905923345</v>
      </c>
      <c r="G145" s="46" t="n">
        <f aca="false">(MAX(D145:F145)-MIN(D145:F145))*100</f>
        <v>0.174216027874563</v>
      </c>
      <c r="H145" s="47" t="n">
        <f aca="false">'2026 Forecast A'!L76</f>
        <v>2.99742823519794</v>
      </c>
      <c r="I145" s="47" t="n">
        <f aca="false">'2026 Forecast B'!L76</f>
        <v>2.87841096010493</v>
      </c>
      <c r="J145" s="47" t="n">
        <f aca="false">'2026 Forecast C'!L76</f>
        <v>3.01471541659441</v>
      </c>
      <c r="K145" s="18" t="n">
        <f aca="false">'2026 Forecast A'!F76</f>
        <v>574</v>
      </c>
      <c r="L145" s="48" t="str">
        <f aca="false">IF(OR(AND(D145&gt;0.5,E145&gt;0.5,F145&gt;0.5),AND(D145&lt;0.5,E145&lt;0.5,F145&lt;0.5)),"Yes","No — toss-up")</f>
        <v>Yes</v>
      </c>
    </row>
    <row r="146" customFormat="false" ht="15" hidden="false" customHeight="false" outlineLevel="0" collapsed="false">
      <c r="A146" s="9" t="str">
        <f aca="false">'2026 Forecast A'!A77</f>
        <v>Lehigh</v>
      </c>
      <c r="B146" s="9" t="str">
        <f aca="false">'2026 Forecast A'!B77</f>
        <v>ALLENTOWN</v>
      </c>
      <c r="C146" s="9" t="str">
        <f aca="false">'2026 Forecast A'!C77</f>
        <v>ALLENTOWN 12TH WARD 4TH DIST</v>
      </c>
      <c r="D146" s="10" t="n">
        <f aca="false">'2026 Forecast A'!G77</f>
        <v>0.566493955094991</v>
      </c>
      <c r="E146" s="10" t="n">
        <f aca="false">'2026 Forecast B'!G77</f>
        <v>0.569948186528497</v>
      </c>
      <c r="F146" s="10" t="n">
        <f aca="false">'2026 Forecast C'!G77</f>
        <v>0.563039723661485</v>
      </c>
      <c r="G146" s="46" t="n">
        <f aca="false">(MAX(D146:F146)-MIN(D146:F146))*100</f>
        <v>0.690846286701208</v>
      </c>
      <c r="H146" s="47" t="n">
        <f aca="false">'2026 Forecast A'!L77</f>
        <v>2.99742823519794</v>
      </c>
      <c r="I146" s="47" t="n">
        <f aca="false">'2026 Forecast B'!L77</f>
        <v>2.87841096010493</v>
      </c>
      <c r="J146" s="47" t="n">
        <f aca="false">'2026 Forecast C'!L77</f>
        <v>3.01471541659441</v>
      </c>
      <c r="K146" s="18" t="n">
        <f aca="false">'2026 Forecast A'!F77</f>
        <v>579</v>
      </c>
      <c r="L146" s="48" t="str">
        <f aca="false">IF(OR(AND(D146&gt;0.5,E146&gt;0.5,F146&gt;0.5),AND(D146&lt;0.5,E146&lt;0.5,F146&lt;0.5)),"Yes","No — toss-up")</f>
        <v>Yes</v>
      </c>
    </row>
    <row r="147" customFormat="false" ht="15" hidden="false" customHeight="false" outlineLevel="0" collapsed="false">
      <c r="A147" s="9" t="str">
        <f aca="false">'2026 Forecast A'!A78</f>
        <v>Lehigh</v>
      </c>
      <c r="B147" s="9" t="str">
        <f aca="false">'2026 Forecast A'!B78</f>
        <v>ALLENTOWN</v>
      </c>
      <c r="C147" s="9" t="str">
        <f aca="false">'2026 Forecast A'!C78</f>
        <v>ALLENTOWN 12TH WARD 5TH DIST</v>
      </c>
      <c r="D147" s="10" t="n">
        <f aca="false">'2026 Forecast A'!G78</f>
        <v>0.608796296296296</v>
      </c>
      <c r="E147" s="10" t="n">
        <f aca="false">'2026 Forecast B'!G78</f>
        <v>0.608796296296296</v>
      </c>
      <c r="F147" s="10" t="n">
        <f aca="false">'2026 Forecast C'!G78</f>
        <v>0.606481481481482</v>
      </c>
      <c r="G147" s="46" t="n">
        <f aca="false">(MAX(D147:F147)-MIN(D147:F147))*100</f>
        <v>0.231481481481477</v>
      </c>
      <c r="H147" s="47" t="n">
        <f aca="false">'2026 Forecast A'!L78</f>
        <v>4.06110524087881</v>
      </c>
      <c r="I147" s="47" t="n">
        <f aca="false">'2026 Forecast B'!L78</f>
        <v>3.90163818954704</v>
      </c>
      <c r="J147" s="47" t="n">
        <f aca="false">'2026 Forecast C'!L78</f>
        <v>4.08429951000569</v>
      </c>
      <c r="K147" s="18" t="n">
        <f aca="false">'2026 Forecast A'!F78</f>
        <v>432</v>
      </c>
      <c r="L147" s="48" t="str">
        <f aca="false">IF(OR(AND(D147&gt;0.5,E147&gt;0.5,F147&gt;0.5),AND(D147&lt;0.5,E147&lt;0.5,F147&lt;0.5)),"Yes","No — toss-up")</f>
        <v>Yes</v>
      </c>
    </row>
    <row r="148" customFormat="false" ht="15" hidden="false" customHeight="false" outlineLevel="0" collapsed="false">
      <c r="A148" s="9" t="str">
        <f aca="false">'2026 Forecast A'!A79</f>
        <v>Lehigh</v>
      </c>
      <c r="B148" s="9" t="str">
        <f aca="false">'2026 Forecast A'!B79</f>
        <v>ALLENTOWN</v>
      </c>
      <c r="C148" s="9" t="str">
        <f aca="false">'2026 Forecast A'!C79</f>
        <v>ALLENTOWN 13TH WARD 1ST DIST</v>
      </c>
      <c r="D148" s="10" t="n">
        <f aca="false">'2026 Forecast A'!G79</f>
        <v>0.708791208791209</v>
      </c>
      <c r="E148" s="10" t="n">
        <f aca="false">'2026 Forecast B'!G79</f>
        <v>0.714285714285714</v>
      </c>
      <c r="F148" s="10" t="n">
        <f aca="false">'2026 Forecast C'!G79</f>
        <v>0.706043956043956</v>
      </c>
      <c r="G148" s="46" t="n">
        <f aca="false">(MAX(D148:F148)-MIN(D148:F148))*100</f>
        <v>0.824175824175821</v>
      </c>
      <c r="H148" s="47" t="n">
        <f aca="false">'2026 Forecast A'!L79</f>
        <v>4.06110524087881</v>
      </c>
      <c r="I148" s="47" t="n">
        <f aca="false">'2026 Forecast B'!L79</f>
        <v>3.90163818954704</v>
      </c>
      <c r="J148" s="47" t="n">
        <f aca="false">'2026 Forecast C'!L79</f>
        <v>4.08429951000569</v>
      </c>
      <c r="K148" s="18" t="n">
        <f aca="false">'2026 Forecast A'!F79</f>
        <v>364</v>
      </c>
      <c r="L148" s="48" t="str">
        <f aca="false">IF(OR(AND(D148&gt;0.5,E148&gt;0.5,F148&gt;0.5),AND(D148&lt;0.5,E148&lt;0.5,F148&lt;0.5)),"Yes","No — toss-up")</f>
        <v>Yes</v>
      </c>
    </row>
    <row r="149" customFormat="false" ht="15" hidden="false" customHeight="false" outlineLevel="0" collapsed="false">
      <c r="A149" s="9" t="str">
        <f aca="false">'2026 Forecast A'!A80</f>
        <v>Lehigh</v>
      </c>
      <c r="B149" s="9" t="str">
        <f aca="false">'2026 Forecast A'!B80</f>
        <v>ALLENTOWN</v>
      </c>
      <c r="C149" s="9" t="str">
        <f aca="false">'2026 Forecast A'!C80</f>
        <v>ALLENTOWN 13TH WARD 2ND DIST</v>
      </c>
      <c r="D149" s="10" t="n">
        <f aca="false">'2026 Forecast A'!G80</f>
        <v>0.651315789473684</v>
      </c>
      <c r="E149" s="10" t="n">
        <f aca="false">'2026 Forecast B'!G80</f>
        <v>0.651315789473684</v>
      </c>
      <c r="F149" s="10" t="n">
        <f aca="false">'2026 Forecast C'!G80</f>
        <v>0.648026315789474</v>
      </c>
      <c r="G149" s="46" t="n">
        <f aca="false">(MAX(D149:F149)-MIN(D149:F149))*100</f>
        <v>0.328947368421051</v>
      </c>
      <c r="H149" s="47" t="n">
        <f aca="false">'2026 Forecast A'!L80</f>
        <v>4.06110524087881</v>
      </c>
      <c r="I149" s="47" t="n">
        <f aca="false">'2026 Forecast B'!L80</f>
        <v>3.90163818954704</v>
      </c>
      <c r="J149" s="47" t="n">
        <f aca="false">'2026 Forecast C'!L80</f>
        <v>4.08429951000569</v>
      </c>
      <c r="K149" s="18" t="n">
        <f aca="false">'2026 Forecast A'!F80</f>
        <v>304</v>
      </c>
      <c r="L149" s="48" t="str">
        <f aca="false">IF(OR(AND(D149&gt;0.5,E149&gt;0.5,F149&gt;0.5),AND(D149&lt;0.5,E149&lt;0.5,F149&lt;0.5)),"Yes","No — toss-up")</f>
        <v>Yes</v>
      </c>
    </row>
    <row r="150" customFormat="false" ht="15" hidden="false" customHeight="false" outlineLevel="0" collapsed="false">
      <c r="A150" s="9" t="str">
        <f aca="false">'2026 Forecast A'!A81</f>
        <v>Lehigh</v>
      </c>
      <c r="B150" s="9" t="str">
        <f aca="false">'2026 Forecast A'!B81</f>
        <v>ALLENTOWN</v>
      </c>
      <c r="C150" s="9" t="str">
        <f aca="false">'2026 Forecast A'!C81</f>
        <v>ALLENTOWN 13TH WARD 3RD DIST</v>
      </c>
      <c r="D150" s="10" t="n">
        <f aca="false">'2026 Forecast A'!G81</f>
        <v>0.648101265822785</v>
      </c>
      <c r="E150" s="10" t="n">
        <f aca="false">'2026 Forecast B'!G81</f>
        <v>0.648101265822785</v>
      </c>
      <c r="F150" s="10" t="n">
        <f aca="false">'2026 Forecast C'!G81</f>
        <v>0.645569620253165</v>
      </c>
      <c r="G150" s="46" t="n">
        <f aca="false">(MAX(D150:F150)-MIN(D150:F150))*100</f>
        <v>0.253164556962027</v>
      </c>
      <c r="H150" s="47" t="n">
        <f aca="false">'2026 Forecast A'!L81</f>
        <v>4.06110524087881</v>
      </c>
      <c r="I150" s="47" t="n">
        <f aca="false">'2026 Forecast B'!L81</f>
        <v>3.90163818954704</v>
      </c>
      <c r="J150" s="47" t="n">
        <f aca="false">'2026 Forecast C'!L81</f>
        <v>4.08429951000569</v>
      </c>
      <c r="K150" s="18" t="n">
        <f aca="false">'2026 Forecast A'!F81</f>
        <v>395</v>
      </c>
      <c r="L150" s="48" t="str">
        <f aca="false">IF(OR(AND(D150&gt;0.5,E150&gt;0.5,F150&gt;0.5),AND(D150&lt;0.5,E150&lt;0.5,F150&lt;0.5)),"Yes","No — toss-up")</f>
        <v>Yes</v>
      </c>
    </row>
    <row r="151" customFormat="false" ht="15" hidden="false" customHeight="false" outlineLevel="0" collapsed="false">
      <c r="A151" s="9" t="str">
        <f aca="false">'2026 Forecast A'!A82</f>
        <v>Lehigh</v>
      </c>
      <c r="B151" s="9" t="str">
        <f aca="false">'2026 Forecast A'!B82</f>
        <v>ALLENTOWN</v>
      </c>
      <c r="C151" s="9" t="str">
        <f aca="false">'2026 Forecast A'!C82</f>
        <v>ALLENTOWN 13TH WARD 4TH DIST</v>
      </c>
      <c r="D151" s="10" t="n">
        <f aca="false">'2026 Forecast A'!G82</f>
        <v>0.674418604651163</v>
      </c>
      <c r="E151" s="10" t="n">
        <f aca="false">'2026 Forecast B'!G82</f>
        <v>0.67109634551495</v>
      </c>
      <c r="F151" s="10" t="n">
        <f aca="false">'2026 Forecast C'!G82</f>
        <v>0.674418604651163</v>
      </c>
      <c r="G151" s="46" t="n">
        <f aca="false">(MAX(D151:F151)-MIN(D151:F151))*100</f>
        <v>0.332225913621265</v>
      </c>
      <c r="H151" s="47" t="n">
        <f aca="false">'2026 Forecast A'!L82</f>
        <v>4.06110524087881</v>
      </c>
      <c r="I151" s="47" t="n">
        <f aca="false">'2026 Forecast B'!L82</f>
        <v>3.90163818954704</v>
      </c>
      <c r="J151" s="47" t="n">
        <f aca="false">'2026 Forecast C'!L82</f>
        <v>4.08429951000569</v>
      </c>
      <c r="K151" s="18" t="n">
        <f aca="false">'2026 Forecast A'!F82</f>
        <v>301</v>
      </c>
      <c r="L151" s="48" t="str">
        <f aca="false">IF(OR(AND(D151&gt;0.5,E151&gt;0.5,F151&gt;0.5),AND(D151&lt;0.5,E151&lt;0.5,F151&lt;0.5)),"Yes","No — toss-up")</f>
        <v>Yes</v>
      </c>
    </row>
    <row r="152" customFormat="false" ht="15" hidden="false" customHeight="false" outlineLevel="0" collapsed="false">
      <c r="A152" s="9" t="str">
        <f aca="false">'2026 Forecast A'!A83</f>
        <v>Lehigh</v>
      </c>
      <c r="B152" s="9" t="str">
        <f aca="false">'2026 Forecast A'!B83</f>
        <v>ALLENTOWN</v>
      </c>
      <c r="C152" s="9" t="str">
        <f aca="false">'2026 Forecast A'!C83</f>
        <v>ALLENTOWN 14TH WARD 1ST DIST</v>
      </c>
      <c r="D152" s="10" t="n">
        <f aca="false">'2026 Forecast A'!G83</f>
        <v>0.627986348122867</v>
      </c>
      <c r="E152" s="10" t="n">
        <f aca="false">'2026 Forecast B'!G83</f>
        <v>0.631399317406143</v>
      </c>
      <c r="F152" s="10" t="n">
        <f aca="false">'2026 Forecast C'!G83</f>
        <v>0.626279863481229</v>
      </c>
      <c r="G152" s="46" t="n">
        <f aca="false">(MAX(D152:F152)-MIN(D152:F152))*100</f>
        <v>0.511945392491464</v>
      </c>
      <c r="H152" s="47" t="n">
        <f aca="false">'2026 Forecast A'!L83</f>
        <v>2.99742823519794</v>
      </c>
      <c r="I152" s="47" t="n">
        <f aca="false">'2026 Forecast B'!L83</f>
        <v>2.87841096010493</v>
      </c>
      <c r="J152" s="47" t="n">
        <f aca="false">'2026 Forecast C'!L83</f>
        <v>3.01471541659441</v>
      </c>
      <c r="K152" s="18" t="n">
        <f aca="false">'2026 Forecast A'!F83</f>
        <v>586</v>
      </c>
      <c r="L152" s="48" t="str">
        <f aca="false">IF(OR(AND(D152&gt;0.5,E152&gt;0.5,F152&gt;0.5),AND(D152&lt;0.5,E152&lt;0.5,F152&lt;0.5)),"Yes","No — toss-up")</f>
        <v>Yes</v>
      </c>
    </row>
    <row r="153" customFormat="false" ht="15" hidden="false" customHeight="false" outlineLevel="0" collapsed="false">
      <c r="A153" s="9" t="str">
        <f aca="false">'2026 Forecast A'!A84</f>
        <v>Lehigh</v>
      </c>
      <c r="B153" s="9" t="str">
        <f aca="false">'2026 Forecast A'!B84</f>
        <v>ALLENTOWN</v>
      </c>
      <c r="C153" s="9" t="str">
        <f aca="false">'2026 Forecast A'!C84</f>
        <v>ALLENTOWN 14TH WARD 2ND DIST</v>
      </c>
      <c r="D153" s="10" t="n">
        <f aca="false">'2026 Forecast A'!G84</f>
        <v>0.640980735551664</v>
      </c>
      <c r="E153" s="10" t="n">
        <f aca="false">'2026 Forecast B'!G84</f>
        <v>0.640980735551664</v>
      </c>
      <c r="F153" s="10" t="n">
        <f aca="false">'2026 Forecast C'!G84</f>
        <v>0.637478108581436</v>
      </c>
      <c r="G153" s="46" t="n">
        <f aca="false">(MAX(D153:F153)-MIN(D153:F153))*100</f>
        <v>0.350262697022774</v>
      </c>
      <c r="H153" s="47" t="n">
        <f aca="false">'2026 Forecast A'!L84</f>
        <v>2.99742823519794</v>
      </c>
      <c r="I153" s="47" t="n">
        <f aca="false">'2026 Forecast B'!L84</f>
        <v>2.87841096010493</v>
      </c>
      <c r="J153" s="47" t="n">
        <f aca="false">'2026 Forecast C'!L84</f>
        <v>3.01471541659441</v>
      </c>
      <c r="K153" s="18" t="n">
        <f aca="false">'2026 Forecast A'!F84</f>
        <v>571</v>
      </c>
      <c r="L153" s="48" t="str">
        <f aca="false">IF(OR(AND(D153&gt;0.5,E153&gt;0.5,F153&gt;0.5),AND(D153&lt;0.5,E153&lt;0.5,F153&lt;0.5)),"Yes","No — toss-up")</f>
        <v>Yes</v>
      </c>
    </row>
    <row r="154" customFormat="false" ht="15" hidden="false" customHeight="false" outlineLevel="0" collapsed="false">
      <c r="A154" s="9" t="str">
        <f aca="false">'2026 Forecast A'!A85</f>
        <v>Lehigh</v>
      </c>
      <c r="B154" s="9" t="str">
        <f aca="false">'2026 Forecast A'!B85</f>
        <v>ALLENTOWN</v>
      </c>
      <c r="C154" s="9" t="str">
        <f aca="false">'2026 Forecast A'!C85</f>
        <v>ALLENTOWN 15TH WARD 1ST DIST</v>
      </c>
      <c r="D154" s="10" t="n">
        <f aca="false">'2026 Forecast A'!G85</f>
        <v>0.565965583173996</v>
      </c>
      <c r="E154" s="10" t="n">
        <f aca="false">'2026 Forecast B'!G85</f>
        <v>0.575525812619503</v>
      </c>
      <c r="F154" s="10" t="n">
        <f aca="false">'2026 Forecast C'!G85</f>
        <v>0.564053537284895</v>
      </c>
      <c r="G154" s="46" t="n">
        <f aca="false">(MAX(D154:F154)-MIN(D154:F154))*100</f>
        <v>1.1472275334608</v>
      </c>
      <c r="H154" s="47" t="n">
        <f aca="false">'2026 Forecast A'!L85</f>
        <v>4.06110524087881</v>
      </c>
      <c r="I154" s="47" t="n">
        <f aca="false">'2026 Forecast B'!L85</f>
        <v>3.90163818954704</v>
      </c>
      <c r="J154" s="47" t="n">
        <f aca="false">'2026 Forecast C'!L85</f>
        <v>4.08429951000569</v>
      </c>
      <c r="K154" s="18" t="n">
        <f aca="false">'2026 Forecast A'!F85</f>
        <v>523</v>
      </c>
      <c r="L154" s="48" t="str">
        <f aca="false">IF(OR(AND(D154&gt;0.5,E154&gt;0.5,F154&gt;0.5),AND(D154&lt;0.5,E154&lt;0.5,F154&lt;0.5)),"Yes","No — toss-up")</f>
        <v>Yes</v>
      </c>
    </row>
    <row r="155" customFormat="false" ht="15" hidden="false" customHeight="false" outlineLevel="0" collapsed="false">
      <c r="A155" s="9" t="str">
        <f aca="false">'2026 Forecast A'!A86</f>
        <v>Lehigh</v>
      </c>
      <c r="B155" s="9" t="str">
        <f aca="false">'2026 Forecast A'!B86</f>
        <v>ALLENTOWN</v>
      </c>
      <c r="C155" s="9" t="str">
        <f aca="false">'2026 Forecast A'!C86</f>
        <v>ALLENTOWN 15TH WARD 2ND DIST</v>
      </c>
      <c r="D155" s="10" t="n">
        <f aca="false">'2026 Forecast A'!G86</f>
        <v>0.621311475409836</v>
      </c>
      <c r="E155" s="10" t="n">
        <f aca="false">'2026 Forecast B'!G86</f>
        <v>0.619672131147541</v>
      </c>
      <c r="F155" s="10" t="n">
        <f aca="false">'2026 Forecast C'!G86</f>
        <v>0.618032786885246</v>
      </c>
      <c r="G155" s="46" t="n">
        <f aca="false">(MAX(D155:F155)-MIN(D155:F155))*100</f>
        <v>0.327868852459023</v>
      </c>
      <c r="H155" s="47" t="n">
        <f aca="false">'2026 Forecast A'!L86</f>
        <v>2.99742823519794</v>
      </c>
      <c r="I155" s="47" t="n">
        <f aca="false">'2026 Forecast B'!L86</f>
        <v>2.87841096010493</v>
      </c>
      <c r="J155" s="47" t="n">
        <f aca="false">'2026 Forecast C'!L86</f>
        <v>3.01471541659441</v>
      </c>
      <c r="K155" s="18" t="n">
        <f aca="false">'2026 Forecast A'!F86</f>
        <v>610</v>
      </c>
      <c r="L155" s="48" t="str">
        <f aca="false">IF(OR(AND(D155&gt;0.5,E155&gt;0.5,F155&gt;0.5),AND(D155&lt;0.5,E155&lt;0.5,F155&lt;0.5)),"Yes","No — toss-up")</f>
        <v>Yes</v>
      </c>
    </row>
    <row r="156" customFormat="false" ht="15" hidden="false" customHeight="false" outlineLevel="0" collapsed="false">
      <c r="A156" s="9" t="str">
        <f aca="false">'2026 Forecast A'!A87</f>
        <v>Lehigh</v>
      </c>
      <c r="B156" s="9" t="str">
        <f aca="false">'2026 Forecast A'!B87</f>
        <v>ALLENTOWN</v>
      </c>
      <c r="C156" s="9" t="str">
        <f aca="false">'2026 Forecast A'!C87</f>
        <v>ALLENTOWN 15TH WARD 3RD DIST</v>
      </c>
      <c r="D156" s="10" t="n">
        <f aca="false">'2026 Forecast A'!G87</f>
        <v>0.621145374449339</v>
      </c>
      <c r="E156" s="10" t="n">
        <f aca="false">'2026 Forecast B'!G87</f>
        <v>0.621145374449339</v>
      </c>
      <c r="F156" s="10" t="n">
        <f aca="false">'2026 Forecast C'!G87</f>
        <v>0.619676945668135</v>
      </c>
      <c r="G156" s="46" t="n">
        <f aca="false">(MAX(D156:F156)-MIN(D156:F156))*100</f>
        <v>0.146842878120412</v>
      </c>
      <c r="H156" s="47" t="n">
        <f aca="false">'2026 Forecast A'!L87</f>
        <v>2.99742823519794</v>
      </c>
      <c r="I156" s="47" t="n">
        <f aca="false">'2026 Forecast B'!L87</f>
        <v>2.87841096010493</v>
      </c>
      <c r="J156" s="47" t="n">
        <f aca="false">'2026 Forecast C'!L87</f>
        <v>3.01471541659441</v>
      </c>
      <c r="K156" s="18" t="n">
        <f aca="false">'2026 Forecast A'!F87</f>
        <v>681</v>
      </c>
      <c r="L156" s="48" t="str">
        <f aca="false">IF(OR(AND(D156&gt;0.5,E156&gt;0.5,F156&gt;0.5),AND(D156&lt;0.5,E156&lt;0.5,F156&lt;0.5)),"Yes","No — toss-up")</f>
        <v>Yes</v>
      </c>
    </row>
    <row r="157" customFormat="false" ht="15" hidden="false" customHeight="false" outlineLevel="0" collapsed="false">
      <c r="A157" s="9" t="str">
        <f aca="false">'2026 Forecast A'!A88</f>
        <v>Lehigh</v>
      </c>
      <c r="B157" s="9" t="str">
        <f aca="false">'2026 Forecast A'!B88</f>
        <v>ALLENTOWN</v>
      </c>
      <c r="C157" s="9" t="str">
        <f aca="false">'2026 Forecast A'!C88</f>
        <v>ALLENTOWN 15TH WARD 4TH DIST</v>
      </c>
      <c r="D157" s="10" t="n">
        <f aca="false">'2026 Forecast A'!G88</f>
        <v>0.583333333333333</v>
      </c>
      <c r="E157" s="10" t="n">
        <f aca="false">'2026 Forecast B'!G88</f>
        <v>0.58739837398374</v>
      </c>
      <c r="F157" s="10" t="n">
        <f aca="false">'2026 Forecast C'!G88</f>
        <v>0.579268292682927</v>
      </c>
      <c r="G157" s="46" t="n">
        <f aca="false">(MAX(D157:F157)-MIN(D157:F157))*100</f>
        <v>0.813008130081305</v>
      </c>
      <c r="H157" s="47" t="n">
        <f aca="false">'2026 Forecast A'!L88</f>
        <v>4.06110524087881</v>
      </c>
      <c r="I157" s="47" t="n">
        <f aca="false">'2026 Forecast B'!L88</f>
        <v>3.90163818954704</v>
      </c>
      <c r="J157" s="47" t="n">
        <f aca="false">'2026 Forecast C'!L88</f>
        <v>4.08429951000569</v>
      </c>
      <c r="K157" s="18" t="n">
        <f aca="false">'2026 Forecast A'!F88</f>
        <v>492</v>
      </c>
      <c r="L157" s="48" t="str">
        <f aca="false">IF(OR(AND(D157&gt;0.5,E157&gt;0.5,F157&gt;0.5),AND(D157&lt;0.5,E157&lt;0.5,F157&lt;0.5)),"Yes","No — toss-up")</f>
        <v>Yes</v>
      </c>
    </row>
    <row r="158" customFormat="false" ht="15" hidden="false" customHeight="false" outlineLevel="0" collapsed="false">
      <c r="A158" s="9" t="str">
        <f aca="false">'2026 Forecast A'!A89</f>
        <v>Lehigh</v>
      </c>
      <c r="B158" s="9" t="str">
        <f aca="false">'2026 Forecast A'!B89</f>
        <v>ALLENTOWN</v>
      </c>
      <c r="C158" s="9" t="str">
        <f aca="false">'2026 Forecast A'!C89</f>
        <v>ALLENTOWN 16TH WARD 1ST DIST</v>
      </c>
      <c r="D158" s="10" t="n">
        <f aca="false">'2026 Forecast A'!G89</f>
        <v>0.619565217391304</v>
      </c>
      <c r="E158" s="10" t="n">
        <f aca="false">'2026 Forecast B'!G89</f>
        <v>0.61304347826087</v>
      </c>
      <c r="F158" s="10" t="n">
        <f aca="false">'2026 Forecast C'!G89</f>
        <v>0.617391304347826</v>
      </c>
      <c r="G158" s="46" t="n">
        <f aca="false">(MAX(D158:F158)-MIN(D158:F158))*100</f>
        <v>0.652173913043475</v>
      </c>
      <c r="H158" s="47" t="n">
        <f aca="false">'2026 Forecast A'!L89</f>
        <v>4.06110524087881</v>
      </c>
      <c r="I158" s="47" t="n">
        <f aca="false">'2026 Forecast B'!L89</f>
        <v>3.90163818954704</v>
      </c>
      <c r="J158" s="47" t="n">
        <f aca="false">'2026 Forecast C'!L89</f>
        <v>4.08429951000569</v>
      </c>
      <c r="K158" s="18" t="n">
        <f aca="false">'2026 Forecast A'!F89</f>
        <v>460</v>
      </c>
      <c r="L158" s="48" t="str">
        <f aca="false">IF(OR(AND(D158&gt;0.5,E158&gt;0.5,F158&gt;0.5),AND(D158&lt;0.5,E158&lt;0.5,F158&lt;0.5)),"Yes","No — toss-up")</f>
        <v>Yes</v>
      </c>
    </row>
    <row r="159" customFormat="false" ht="15" hidden="false" customHeight="false" outlineLevel="0" collapsed="false">
      <c r="A159" s="9" t="str">
        <f aca="false">'2026 Forecast A'!A90</f>
        <v>Lehigh</v>
      </c>
      <c r="B159" s="9" t="str">
        <f aca="false">'2026 Forecast A'!B90</f>
        <v>ALLENTOWN</v>
      </c>
      <c r="C159" s="9" t="str">
        <f aca="false">'2026 Forecast A'!C90</f>
        <v>ALLENTOWN 16TH WARD 2ND DIST</v>
      </c>
      <c r="D159" s="10" t="n">
        <f aca="false">'2026 Forecast A'!G90</f>
        <v>0.591961023142509</v>
      </c>
      <c r="E159" s="10" t="n">
        <f aca="false">'2026 Forecast B'!G90</f>
        <v>0.585870889159562</v>
      </c>
      <c r="F159" s="10" t="n">
        <f aca="false">'2026 Forecast C'!G90</f>
        <v>0.58952496954933</v>
      </c>
      <c r="G159" s="46" t="n">
        <f aca="false">(MAX(D159:F159)-MIN(D159:F159))*100</f>
        <v>0.609013398294755</v>
      </c>
      <c r="H159" s="47" t="n">
        <f aca="false">'2026 Forecast A'!L90</f>
        <v>2.99742823519794</v>
      </c>
      <c r="I159" s="47" t="n">
        <f aca="false">'2026 Forecast B'!L90</f>
        <v>2.87841096010493</v>
      </c>
      <c r="J159" s="47" t="n">
        <f aca="false">'2026 Forecast C'!L90</f>
        <v>3.01471541659441</v>
      </c>
      <c r="K159" s="18" t="n">
        <f aca="false">'2026 Forecast A'!F90</f>
        <v>821</v>
      </c>
      <c r="L159" s="48" t="str">
        <f aca="false">IF(OR(AND(D159&gt;0.5,E159&gt;0.5,F159&gt;0.5),AND(D159&lt;0.5,E159&lt;0.5,F159&lt;0.5)),"Yes","No — toss-up")</f>
        <v>Yes</v>
      </c>
    </row>
    <row r="160" customFormat="false" ht="15" hidden="false" customHeight="false" outlineLevel="0" collapsed="false">
      <c r="A160" s="9" t="str">
        <f aca="false">'2026 Forecast A'!A91</f>
        <v>Lehigh</v>
      </c>
      <c r="B160" s="9" t="str">
        <f aca="false">'2026 Forecast A'!B91</f>
        <v>ALLENTOWN</v>
      </c>
      <c r="C160" s="9" t="str">
        <f aca="false">'2026 Forecast A'!C91</f>
        <v>ALLENTOWN 17TH WARD 1ST DIST</v>
      </c>
      <c r="D160" s="10" t="n">
        <f aca="false">'2026 Forecast A'!G91</f>
        <v>0.678846153846154</v>
      </c>
      <c r="E160" s="10" t="n">
        <f aca="false">'2026 Forecast B'!G91</f>
        <v>0.682692307692308</v>
      </c>
      <c r="F160" s="10" t="n">
        <f aca="false">'2026 Forecast C'!G91</f>
        <v>0.678846153846154</v>
      </c>
      <c r="G160" s="46" t="n">
        <f aca="false">(MAX(D160:F160)-MIN(D160:F160))*100</f>
        <v>0.384615384615383</v>
      </c>
      <c r="H160" s="47" t="n">
        <f aca="false">'2026 Forecast A'!L91</f>
        <v>4.06110524087881</v>
      </c>
      <c r="I160" s="47" t="n">
        <f aca="false">'2026 Forecast B'!L91</f>
        <v>3.90163818954704</v>
      </c>
      <c r="J160" s="47" t="n">
        <f aca="false">'2026 Forecast C'!L91</f>
        <v>4.08429951000569</v>
      </c>
      <c r="K160" s="18" t="n">
        <f aca="false">'2026 Forecast A'!F91</f>
        <v>520</v>
      </c>
      <c r="L160" s="48" t="str">
        <f aca="false">IF(OR(AND(D160&gt;0.5,E160&gt;0.5,F160&gt;0.5),AND(D160&lt;0.5,E160&lt;0.5,F160&lt;0.5)),"Yes","No — toss-up")</f>
        <v>Yes</v>
      </c>
    </row>
    <row r="161" customFormat="false" ht="15" hidden="false" customHeight="false" outlineLevel="0" collapsed="false">
      <c r="A161" s="9" t="str">
        <f aca="false">'2026 Forecast A'!A92</f>
        <v>Lehigh</v>
      </c>
      <c r="B161" s="9" t="str">
        <f aca="false">'2026 Forecast A'!B92</f>
        <v>ALLENTOWN</v>
      </c>
      <c r="C161" s="9" t="str">
        <f aca="false">'2026 Forecast A'!C92</f>
        <v>ALLENTOWN 17TH WARD 2ND DIST</v>
      </c>
      <c r="D161" s="10" t="n">
        <f aca="false">'2026 Forecast A'!G92</f>
        <v>0.641815235008104</v>
      </c>
      <c r="E161" s="10" t="n">
        <f aca="false">'2026 Forecast B'!G92</f>
        <v>0.643435980551053</v>
      </c>
      <c r="F161" s="10" t="n">
        <f aca="false">'2026 Forecast C'!G92</f>
        <v>0.641815235008104</v>
      </c>
      <c r="G161" s="46" t="n">
        <f aca="false">(MAX(D161:F161)-MIN(D161:F161))*100</f>
        <v>0.162074554294966</v>
      </c>
      <c r="H161" s="47" t="n">
        <f aca="false">'2026 Forecast A'!L92</f>
        <v>2.99742823519794</v>
      </c>
      <c r="I161" s="47" t="n">
        <f aca="false">'2026 Forecast B'!L92</f>
        <v>2.87841096010493</v>
      </c>
      <c r="J161" s="47" t="n">
        <f aca="false">'2026 Forecast C'!L92</f>
        <v>3.01471541659441</v>
      </c>
      <c r="K161" s="18" t="n">
        <f aca="false">'2026 Forecast A'!F92</f>
        <v>617</v>
      </c>
      <c r="L161" s="48" t="str">
        <f aca="false">IF(OR(AND(D161&gt;0.5,E161&gt;0.5,F161&gt;0.5),AND(D161&lt;0.5,E161&lt;0.5,F161&lt;0.5)),"Yes","No — toss-up")</f>
        <v>Yes</v>
      </c>
    </row>
    <row r="162" customFormat="false" ht="15" hidden="false" customHeight="false" outlineLevel="0" collapsed="false">
      <c r="A162" s="9" t="str">
        <f aca="false">'2026 Forecast A'!A93</f>
        <v>Lehigh</v>
      </c>
      <c r="B162" s="9" t="str">
        <f aca="false">'2026 Forecast A'!B93</f>
        <v>ALLENTOWN</v>
      </c>
      <c r="C162" s="9" t="str">
        <f aca="false">'2026 Forecast A'!C93</f>
        <v>ALLENTOWN 17TH WARD 3RD DIST</v>
      </c>
      <c r="D162" s="10" t="n">
        <f aca="false">'2026 Forecast A'!G93</f>
        <v>0.631656804733728</v>
      </c>
      <c r="E162" s="10" t="n">
        <f aca="false">'2026 Forecast B'!G93</f>
        <v>0.634615384615385</v>
      </c>
      <c r="F162" s="10" t="n">
        <f aca="false">'2026 Forecast C'!G93</f>
        <v>0.631656804733728</v>
      </c>
      <c r="G162" s="46" t="n">
        <f aca="false">(MAX(D162:F162)-MIN(D162:F162))*100</f>
        <v>0.295857988165682</v>
      </c>
      <c r="H162" s="47" t="n">
        <f aca="false">'2026 Forecast A'!L93</f>
        <v>2.99742823519794</v>
      </c>
      <c r="I162" s="47" t="n">
        <f aca="false">'2026 Forecast B'!L93</f>
        <v>2.87841096010493</v>
      </c>
      <c r="J162" s="47" t="n">
        <f aca="false">'2026 Forecast C'!L93</f>
        <v>3.01471541659441</v>
      </c>
      <c r="K162" s="18" t="n">
        <f aca="false">'2026 Forecast A'!F93</f>
        <v>676</v>
      </c>
      <c r="L162" s="48" t="str">
        <f aca="false">IF(OR(AND(D162&gt;0.5,E162&gt;0.5,F162&gt;0.5),AND(D162&lt;0.5,E162&lt;0.5,F162&lt;0.5)),"Yes","No — toss-up")</f>
        <v>Yes</v>
      </c>
    </row>
    <row r="163" customFormat="false" ht="15" hidden="false" customHeight="false" outlineLevel="0" collapsed="false">
      <c r="A163" s="9" t="str">
        <f aca="false">'2026 Forecast A'!A94</f>
        <v>Lehigh</v>
      </c>
      <c r="B163" s="9" t="str">
        <f aca="false">'2026 Forecast A'!B94</f>
        <v>ALLENTOWN</v>
      </c>
      <c r="C163" s="9" t="str">
        <f aca="false">'2026 Forecast A'!C94</f>
        <v>ALLENTOWN 17TH WARD 4TH DIST</v>
      </c>
      <c r="D163" s="10" t="n">
        <f aca="false">'2026 Forecast A'!G94</f>
        <v>0.637837837837838</v>
      </c>
      <c r="E163" s="10" t="n">
        <f aca="false">'2026 Forecast B'!G94</f>
        <v>0.634234234234234</v>
      </c>
      <c r="F163" s="10" t="n">
        <f aca="false">'2026 Forecast C'!G94</f>
        <v>0.636036036036036</v>
      </c>
      <c r="G163" s="46" t="n">
        <f aca="false">(MAX(D163:F163)-MIN(D163:F163))*100</f>
        <v>0.360360360360368</v>
      </c>
      <c r="H163" s="47" t="n">
        <f aca="false">'2026 Forecast A'!L94</f>
        <v>4.06110524087881</v>
      </c>
      <c r="I163" s="47" t="n">
        <f aca="false">'2026 Forecast B'!L94</f>
        <v>3.90163818954704</v>
      </c>
      <c r="J163" s="47" t="n">
        <f aca="false">'2026 Forecast C'!L94</f>
        <v>4.08429951000569</v>
      </c>
      <c r="K163" s="18" t="n">
        <f aca="false">'2026 Forecast A'!F94</f>
        <v>555</v>
      </c>
      <c r="L163" s="48" t="str">
        <f aca="false">IF(OR(AND(D163&gt;0.5,E163&gt;0.5,F163&gt;0.5),AND(D163&lt;0.5,E163&lt;0.5,F163&lt;0.5)),"Yes","No — toss-up")</f>
        <v>Yes</v>
      </c>
    </row>
    <row r="164" customFormat="false" ht="15" hidden="false" customHeight="false" outlineLevel="0" collapsed="false">
      <c r="A164" s="9" t="str">
        <f aca="false">'2026 Forecast A'!A95</f>
        <v>Lehigh</v>
      </c>
      <c r="B164" s="9" t="str">
        <f aca="false">'2026 Forecast A'!B95</f>
        <v>ALLENTOWN</v>
      </c>
      <c r="C164" s="9" t="str">
        <f aca="false">'2026 Forecast A'!C95</f>
        <v>ALLENTOWN 17TH WD 4TH DT PARK</v>
      </c>
      <c r="D164" s="10" t="n">
        <f aca="false">'2026 Forecast A'!G95</f>
        <v>0.622719734660033</v>
      </c>
      <c r="E164" s="10" t="n">
        <f aca="false">'2026 Forecast B'!G95</f>
        <v>0.62106135986733</v>
      </c>
      <c r="F164" s="10" t="n">
        <f aca="false">'2026 Forecast C'!G95</f>
        <v>0.616915422885572</v>
      </c>
      <c r="G164" s="46" t="n">
        <f aca="false">(MAX(D164:F164)-MIN(D164:F164))*100</f>
        <v>0.580431177446106</v>
      </c>
      <c r="H164" s="47" t="n">
        <f aca="false">'2026 Forecast A'!L95</f>
        <v>2.74148858658622</v>
      </c>
      <c r="I164" s="47" t="n">
        <f aca="false">'2026 Forecast B'!L95</f>
        <v>2.7581717768018</v>
      </c>
      <c r="J164" s="47" t="n">
        <f aca="false">'2026 Forecast C'!L95</f>
        <v>2.739213064343</v>
      </c>
      <c r="K164" s="18" t="n">
        <f aca="false">'2026 Forecast A'!F95</f>
        <v>1206</v>
      </c>
      <c r="L164" s="48" t="str">
        <f aca="false">IF(OR(AND(D164&gt;0.5,E164&gt;0.5,F164&gt;0.5),AND(D164&lt;0.5,E164&lt;0.5,F164&lt;0.5)),"Yes","No — toss-up")</f>
        <v>Yes</v>
      </c>
    </row>
    <row r="165" customFormat="false" ht="15" hidden="false" customHeight="false" outlineLevel="0" collapsed="false">
      <c r="A165" s="9" t="str">
        <f aca="false">'2026 Forecast A'!A96</f>
        <v>Lehigh</v>
      </c>
      <c r="B165" s="9" t="str">
        <f aca="false">'2026 Forecast A'!B96</f>
        <v>ALLENTOWN</v>
      </c>
      <c r="C165" s="9" t="str">
        <f aca="false">'2026 Forecast A'!C96</f>
        <v>ALLENTOWN 18TH WARD 1ST DIST</v>
      </c>
      <c r="D165" s="10" t="n">
        <f aca="false">'2026 Forecast A'!G96</f>
        <v>0.675213675213675</v>
      </c>
      <c r="E165" s="10" t="n">
        <f aca="false">'2026 Forecast B'!G96</f>
        <v>0.678632478632479</v>
      </c>
      <c r="F165" s="10" t="n">
        <f aca="false">'2026 Forecast C'!G96</f>
        <v>0.675213675213675</v>
      </c>
      <c r="G165" s="46" t="n">
        <f aca="false">(MAX(D165:F165)-MIN(D165:F165))*100</f>
        <v>0.341880341880341</v>
      </c>
      <c r="H165" s="47" t="n">
        <f aca="false">'2026 Forecast A'!L96</f>
        <v>2.99742823519794</v>
      </c>
      <c r="I165" s="47" t="n">
        <f aca="false">'2026 Forecast B'!L96</f>
        <v>2.87841096010493</v>
      </c>
      <c r="J165" s="47" t="n">
        <f aca="false">'2026 Forecast C'!L96</f>
        <v>3.01471541659441</v>
      </c>
      <c r="K165" s="18" t="n">
        <f aca="false">'2026 Forecast A'!F96</f>
        <v>585</v>
      </c>
      <c r="L165" s="48" t="str">
        <f aca="false">IF(OR(AND(D165&gt;0.5,E165&gt;0.5,F165&gt;0.5),AND(D165&lt;0.5,E165&lt;0.5,F165&lt;0.5)),"Yes","No — toss-up")</f>
        <v>Yes</v>
      </c>
    </row>
    <row r="166" customFormat="false" ht="15" hidden="false" customHeight="false" outlineLevel="0" collapsed="false">
      <c r="A166" s="9" t="str">
        <f aca="false">'2026 Forecast A'!A97</f>
        <v>Lehigh</v>
      </c>
      <c r="B166" s="9" t="str">
        <f aca="false">'2026 Forecast A'!B97</f>
        <v>ALLENTOWN</v>
      </c>
      <c r="C166" s="9" t="str">
        <f aca="false">'2026 Forecast A'!C97</f>
        <v>ALLENTOWN 18TH WARD 2ND DIST</v>
      </c>
      <c r="D166" s="10" t="n">
        <f aca="false">'2026 Forecast A'!G97</f>
        <v>0.619108280254777</v>
      </c>
      <c r="E166" s="10" t="n">
        <f aca="false">'2026 Forecast B'!G97</f>
        <v>0.630573248407643</v>
      </c>
      <c r="F166" s="10" t="n">
        <f aca="false">'2026 Forecast C'!G97</f>
        <v>0.619108280254777</v>
      </c>
      <c r="G166" s="46" t="n">
        <f aca="false">(MAX(D166:F166)-MIN(D166:F166))*100</f>
        <v>1.14649681528662</v>
      </c>
      <c r="H166" s="47" t="n">
        <f aca="false">'2026 Forecast A'!L97</f>
        <v>2.99742823519794</v>
      </c>
      <c r="I166" s="47" t="n">
        <f aca="false">'2026 Forecast B'!L97</f>
        <v>2.87841096010493</v>
      </c>
      <c r="J166" s="47" t="n">
        <f aca="false">'2026 Forecast C'!L97</f>
        <v>3.01471541659441</v>
      </c>
      <c r="K166" s="18" t="n">
        <f aca="false">'2026 Forecast A'!F97</f>
        <v>785</v>
      </c>
      <c r="L166" s="48" t="str">
        <f aca="false">IF(OR(AND(D166&gt;0.5,E166&gt;0.5,F166&gt;0.5),AND(D166&lt;0.5,E166&lt;0.5,F166&lt;0.5)),"Yes","No — toss-up")</f>
        <v>Yes</v>
      </c>
    </row>
    <row r="167" customFormat="false" ht="15" hidden="false" customHeight="false" outlineLevel="0" collapsed="false">
      <c r="A167" s="9" t="str">
        <f aca="false">'2026 Forecast A'!A98</f>
        <v>Lehigh</v>
      </c>
      <c r="B167" s="9" t="str">
        <f aca="false">'2026 Forecast A'!B98</f>
        <v>ALLENTOWN</v>
      </c>
      <c r="C167" s="9" t="str">
        <f aca="false">'2026 Forecast A'!C98</f>
        <v>ALLENTOWN 18TH WD 2ND DT PARK</v>
      </c>
      <c r="D167" s="10" t="n">
        <f aca="false">'2026 Forecast A'!G98</f>
        <v>0.6</v>
      </c>
      <c r="E167" s="10" t="n">
        <f aca="false">'2026 Forecast B'!G98</f>
        <v>0.6</v>
      </c>
      <c r="F167" s="10" t="n">
        <f aca="false">'2026 Forecast C'!G98</f>
        <v>0.6</v>
      </c>
      <c r="G167" s="46" t="n">
        <f aca="false">(MAX(D167:F167)-MIN(D167:F167))*100</f>
        <v>0</v>
      </c>
      <c r="H167" s="47" t="n">
        <f aca="false">'2026 Forecast A'!L98</f>
        <v>4.06110524087881</v>
      </c>
      <c r="I167" s="47" t="n">
        <f aca="false">'2026 Forecast B'!L98</f>
        <v>3.90163818954704</v>
      </c>
      <c r="J167" s="47" t="n">
        <f aca="false">'2026 Forecast C'!L98</f>
        <v>4.08429951000569</v>
      </c>
      <c r="K167" s="18" t="n">
        <f aca="false">'2026 Forecast A'!F98</f>
        <v>20</v>
      </c>
      <c r="L167" s="48" t="str">
        <f aca="false">IF(OR(AND(D167&gt;0.5,E167&gt;0.5,F167&gt;0.5),AND(D167&lt;0.5,E167&lt;0.5,F167&lt;0.5)),"Yes","No — toss-up")</f>
        <v>Yes</v>
      </c>
    </row>
    <row r="168" customFormat="false" ht="15" hidden="false" customHeight="false" outlineLevel="0" collapsed="false">
      <c r="A168" s="9" t="str">
        <f aca="false">'2026 Forecast A'!A99</f>
        <v>Lehigh</v>
      </c>
      <c r="B168" s="9" t="str">
        <f aca="false">'2026 Forecast A'!B99</f>
        <v>ALLENTOWN</v>
      </c>
      <c r="C168" s="9" t="str">
        <f aca="false">'2026 Forecast A'!C99</f>
        <v>ALLENTOWN 19TH WARD 1ST DIST</v>
      </c>
      <c r="D168" s="10" t="n">
        <f aca="false">'2026 Forecast A'!G99</f>
        <v>0.561679790026247</v>
      </c>
      <c r="E168" s="10" t="n">
        <f aca="false">'2026 Forecast B'!G99</f>
        <v>0.566929133858268</v>
      </c>
      <c r="F168" s="10" t="n">
        <f aca="false">'2026 Forecast C'!G99</f>
        <v>0.559055118110236</v>
      </c>
      <c r="G168" s="46" t="n">
        <f aca="false">(MAX(D168:F168)-MIN(D168:F168))*100</f>
        <v>0.787401574803148</v>
      </c>
      <c r="H168" s="47" t="n">
        <f aca="false">'2026 Forecast A'!L99</f>
        <v>4.06110524087881</v>
      </c>
      <c r="I168" s="47" t="n">
        <f aca="false">'2026 Forecast B'!L99</f>
        <v>3.90163818954704</v>
      </c>
      <c r="J168" s="47" t="n">
        <f aca="false">'2026 Forecast C'!L99</f>
        <v>4.08429951000569</v>
      </c>
      <c r="K168" s="18" t="n">
        <f aca="false">'2026 Forecast A'!F99</f>
        <v>381</v>
      </c>
      <c r="L168" s="48" t="str">
        <f aca="false">IF(OR(AND(D168&gt;0.5,E168&gt;0.5,F168&gt;0.5),AND(D168&lt;0.5,E168&lt;0.5,F168&lt;0.5)),"Yes","No — toss-up")</f>
        <v>Yes</v>
      </c>
    </row>
    <row r="169" customFormat="false" ht="15" hidden="false" customHeight="false" outlineLevel="0" collapsed="false">
      <c r="A169" s="9" t="str">
        <f aca="false">'2026 Forecast A'!A100</f>
        <v>Lehigh</v>
      </c>
      <c r="B169" s="9" t="str">
        <f aca="false">'2026 Forecast A'!B100</f>
        <v>ALLENTOWN</v>
      </c>
      <c r="C169" s="9" t="str">
        <f aca="false">'2026 Forecast A'!C100</f>
        <v>ALLENTOWN 19TH WARD 2ND DIST</v>
      </c>
      <c r="D169" s="10" t="n">
        <f aca="false">'2026 Forecast A'!G100</f>
        <v>0.65</v>
      </c>
      <c r="E169" s="10" t="n">
        <f aca="false">'2026 Forecast B'!G100</f>
        <v>0.65</v>
      </c>
      <c r="F169" s="10" t="n">
        <f aca="false">'2026 Forecast C'!G100</f>
        <v>0.646428571428572</v>
      </c>
      <c r="G169" s="46" t="n">
        <f aca="false">(MAX(D169:F169)-MIN(D169:F169))*100</f>
        <v>0.357142857142856</v>
      </c>
      <c r="H169" s="47" t="n">
        <f aca="false">'2026 Forecast A'!L100</f>
        <v>4.06110524087881</v>
      </c>
      <c r="I169" s="47" t="n">
        <f aca="false">'2026 Forecast B'!L100</f>
        <v>3.90163818954704</v>
      </c>
      <c r="J169" s="47" t="n">
        <f aca="false">'2026 Forecast C'!L100</f>
        <v>4.08429951000569</v>
      </c>
      <c r="K169" s="18" t="n">
        <f aca="false">'2026 Forecast A'!F100</f>
        <v>560</v>
      </c>
      <c r="L169" s="48" t="str">
        <f aca="false">IF(OR(AND(D169&gt;0.5,E169&gt;0.5,F169&gt;0.5),AND(D169&lt;0.5,E169&lt;0.5,F169&lt;0.5)),"Yes","No — toss-up")</f>
        <v>Yes</v>
      </c>
    </row>
    <row r="170" customFormat="false" ht="15" hidden="false" customHeight="false" outlineLevel="0" collapsed="false">
      <c r="A170" s="9" t="str">
        <f aca="false">'2026 Forecast A'!A101</f>
        <v>Lehigh</v>
      </c>
      <c r="B170" s="9" t="str">
        <f aca="false">'2026 Forecast A'!B101</f>
        <v>ALLENTOWN</v>
      </c>
      <c r="C170" s="9" t="str">
        <f aca="false">'2026 Forecast A'!C101</f>
        <v>ALLENTOWN 19TH WARD 3RD DIST</v>
      </c>
      <c r="D170" s="10" t="n">
        <f aca="false">'2026 Forecast A'!G101</f>
        <v>0.585421412300683</v>
      </c>
      <c r="E170" s="10" t="n">
        <f aca="false">'2026 Forecast B'!G101</f>
        <v>0.592255125284738</v>
      </c>
      <c r="F170" s="10" t="n">
        <f aca="false">'2026 Forecast C'!G101</f>
        <v>0.583143507972665</v>
      </c>
      <c r="G170" s="46" t="n">
        <f aca="false">(MAX(D170:F170)-MIN(D170:F170))*100</f>
        <v>0.911161731207288</v>
      </c>
      <c r="H170" s="47" t="n">
        <f aca="false">'2026 Forecast A'!L101</f>
        <v>4.06110524087881</v>
      </c>
      <c r="I170" s="47" t="n">
        <f aca="false">'2026 Forecast B'!L101</f>
        <v>3.90163818954704</v>
      </c>
      <c r="J170" s="47" t="n">
        <f aca="false">'2026 Forecast C'!L101</f>
        <v>4.08429951000569</v>
      </c>
      <c r="K170" s="18" t="n">
        <f aca="false">'2026 Forecast A'!F101</f>
        <v>439</v>
      </c>
      <c r="L170" s="48" t="str">
        <f aca="false">IF(OR(AND(D170&gt;0.5,E170&gt;0.5,F170&gt;0.5),AND(D170&lt;0.5,E170&lt;0.5,F170&lt;0.5)),"Yes","No — toss-up")</f>
        <v>Yes</v>
      </c>
    </row>
    <row r="171" customFormat="false" ht="15" hidden="false" customHeight="false" outlineLevel="0" collapsed="false">
      <c r="A171" s="9" t="str">
        <f aca="false">'2026 Forecast A'!A102</f>
        <v>Lehigh</v>
      </c>
      <c r="B171" s="9" t="str">
        <f aca="false">'2026 Forecast A'!B102</f>
        <v>ALLENTOWN</v>
      </c>
      <c r="C171" s="9" t="str">
        <f aca="false">'2026 Forecast A'!C102</f>
        <v>ALLENTOWN 19TH WARD 4TH DIST</v>
      </c>
      <c r="D171" s="10" t="n">
        <f aca="false">'2026 Forecast A'!G102</f>
        <v>0.642666666666667</v>
      </c>
      <c r="E171" s="10" t="n">
        <f aca="false">'2026 Forecast B'!G102</f>
        <v>0.642666666666667</v>
      </c>
      <c r="F171" s="10" t="n">
        <f aca="false">'2026 Forecast C'!G102</f>
        <v>0.64</v>
      </c>
      <c r="G171" s="46" t="n">
        <f aca="false">(MAX(D171:F171)-MIN(D171:F171))*100</f>
        <v>0.266666666666671</v>
      </c>
      <c r="H171" s="47" t="n">
        <f aca="false">'2026 Forecast A'!L102</f>
        <v>4.06110524087881</v>
      </c>
      <c r="I171" s="47" t="n">
        <f aca="false">'2026 Forecast B'!L102</f>
        <v>3.90163818954704</v>
      </c>
      <c r="J171" s="47" t="n">
        <f aca="false">'2026 Forecast C'!L102</f>
        <v>4.08429951000569</v>
      </c>
      <c r="K171" s="18" t="n">
        <f aca="false">'2026 Forecast A'!F102</f>
        <v>375</v>
      </c>
      <c r="L171" s="48" t="str">
        <f aca="false">IF(OR(AND(D171&gt;0.5,E171&gt;0.5,F171&gt;0.5),AND(D171&lt;0.5,E171&lt;0.5,F171&lt;0.5)),"Yes","No — toss-up")</f>
        <v>Yes</v>
      </c>
    </row>
    <row r="172" customFormat="false" ht="15" hidden="false" customHeight="false" outlineLevel="0" collapsed="false">
      <c r="A172" s="9" t="str">
        <f aca="false">'2026 Forecast A'!A103</f>
        <v>Lehigh</v>
      </c>
      <c r="B172" s="9" t="str">
        <f aca="false">'2026 Forecast A'!B103</f>
        <v>ALLENTOWN</v>
      </c>
      <c r="C172" s="9" t="str">
        <f aca="false">'2026 Forecast A'!C103</f>
        <v>ALLENTOWN 19TH WARD 5TH DIST</v>
      </c>
      <c r="D172" s="10" t="n">
        <f aca="false">'2026 Forecast A'!G103</f>
        <v>0.572379367720466</v>
      </c>
      <c r="E172" s="10" t="n">
        <f aca="false">'2026 Forecast B'!G103</f>
        <v>0.585690515806988</v>
      </c>
      <c r="F172" s="10" t="n">
        <f aca="false">'2026 Forecast C'!G103</f>
        <v>0.572379367720466</v>
      </c>
      <c r="G172" s="46" t="n">
        <f aca="false">(MAX(D172:F172)-MIN(D172:F172))*100</f>
        <v>1.33111480865225</v>
      </c>
      <c r="H172" s="47" t="n">
        <f aca="false">'2026 Forecast A'!L103</f>
        <v>2.99742823519794</v>
      </c>
      <c r="I172" s="47" t="n">
        <f aca="false">'2026 Forecast B'!L103</f>
        <v>2.87841096010493</v>
      </c>
      <c r="J172" s="47" t="n">
        <f aca="false">'2026 Forecast C'!L103</f>
        <v>3.01471541659441</v>
      </c>
      <c r="K172" s="18" t="n">
        <f aca="false">'2026 Forecast A'!F103</f>
        <v>601</v>
      </c>
      <c r="L172" s="48" t="str">
        <f aca="false">IF(OR(AND(D172&gt;0.5,E172&gt;0.5,F172&gt;0.5),AND(D172&lt;0.5,E172&lt;0.5,F172&lt;0.5)),"Yes","No — toss-up")</f>
        <v>Yes</v>
      </c>
    </row>
    <row r="173" customFormat="false" ht="15" hidden="false" customHeight="false" outlineLevel="0" collapsed="false">
      <c r="A173" s="9" t="str">
        <f aca="false">'2026 Forecast A'!A104</f>
        <v>Lehigh</v>
      </c>
      <c r="B173" s="9" t="str">
        <f aca="false">'2026 Forecast A'!B104</f>
        <v>ALLENTOWN</v>
      </c>
      <c r="C173" s="9" t="str">
        <f aca="false">'2026 Forecast A'!C104</f>
        <v>ALLENTOWN 19TH WARD 5TH DT SAL</v>
      </c>
      <c r="D173" s="10" t="n">
        <f aca="false">'2026 Forecast A'!G104</f>
        <v>0.5</v>
      </c>
      <c r="E173" s="10" t="n">
        <f aca="false">'2026 Forecast B'!G104</f>
        <v>0.5</v>
      </c>
      <c r="F173" s="10" t="n">
        <f aca="false">'2026 Forecast C'!G104</f>
        <v>0.5</v>
      </c>
      <c r="G173" s="46" t="n">
        <f aca="false">(MAX(D173:F173)-MIN(D173:F173))*100</f>
        <v>0</v>
      </c>
      <c r="H173" s="47" t="n">
        <f aca="false">'2026 Forecast A'!L104</f>
        <v>4.06110524087881</v>
      </c>
      <c r="I173" s="47" t="n">
        <f aca="false">'2026 Forecast B'!L104</f>
        <v>3.90163818954704</v>
      </c>
      <c r="J173" s="47" t="n">
        <f aca="false">'2026 Forecast C'!L104</f>
        <v>4.08429951000569</v>
      </c>
      <c r="K173" s="18" t="n">
        <f aca="false">'2026 Forecast A'!F104</f>
        <v>2</v>
      </c>
      <c r="L173" s="48" t="str">
        <f aca="false">IF(OR(AND(D173&gt;0.5,E173&gt;0.5,F173&gt;0.5),AND(D173&lt;0.5,E173&lt;0.5,F173&lt;0.5)),"Yes","No — toss-up")</f>
        <v>No — toss-up</v>
      </c>
    </row>
    <row r="174" customFormat="false" ht="15" hidden="false" customHeight="false" outlineLevel="0" collapsed="false">
      <c r="A174" s="9" t="str">
        <f aca="false">'2026 Forecast A'!A105</f>
        <v>Lehigh</v>
      </c>
      <c r="B174" s="9" t="str">
        <f aca="false">'2026 Forecast A'!B105</f>
        <v>ALLENTOWN</v>
      </c>
      <c r="C174" s="9" t="str">
        <f aca="false">'2026 Forecast A'!C105</f>
        <v>ALLENTOWN 19TH WARD 6TH DIST</v>
      </c>
      <c r="D174" s="10" t="n">
        <f aca="false">'2026 Forecast A'!G105</f>
        <v>0.619897959183674</v>
      </c>
      <c r="E174" s="10" t="n">
        <f aca="false">'2026 Forecast B'!G105</f>
        <v>0.605867346938776</v>
      </c>
      <c r="F174" s="10" t="n">
        <f aca="false">'2026 Forecast C'!G105</f>
        <v>0.618622448979592</v>
      </c>
      <c r="G174" s="46" t="n">
        <f aca="false">(MAX(D174:F174)-MIN(D174:F174))*100</f>
        <v>1.4030612244898</v>
      </c>
      <c r="H174" s="47" t="n">
        <f aca="false">'2026 Forecast A'!L105</f>
        <v>2.99742823519794</v>
      </c>
      <c r="I174" s="47" t="n">
        <f aca="false">'2026 Forecast B'!L105</f>
        <v>2.87841096010493</v>
      </c>
      <c r="J174" s="47" t="n">
        <f aca="false">'2026 Forecast C'!L105</f>
        <v>3.01471541659441</v>
      </c>
      <c r="K174" s="18" t="n">
        <f aca="false">'2026 Forecast A'!F105</f>
        <v>784</v>
      </c>
      <c r="L174" s="48" t="str">
        <f aca="false">IF(OR(AND(D174&gt;0.5,E174&gt;0.5,F174&gt;0.5),AND(D174&lt;0.5,E174&lt;0.5,F174&lt;0.5)),"Yes","No — toss-up")</f>
        <v>Yes</v>
      </c>
    </row>
    <row r="175" customFormat="false" ht="15" hidden="false" customHeight="false" outlineLevel="0" collapsed="false">
      <c r="A175" s="9" t="str">
        <f aca="false">'2026 Forecast A'!A106</f>
        <v>Lehigh</v>
      </c>
      <c r="B175" s="9" t="str">
        <f aca="false">'2026 Forecast A'!B106</f>
        <v>ALLENTOWN</v>
      </c>
      <c r="C175" s="9" t="str">
        <f aca="false">'2026 Forecast A'!C106</f>
        <v>ALLENTOWN 1ST WARD</v>
      </c>
      <c r="D175" s="10" t="n">
        <f aca="false">'2026 Forecast A'!G106</f>
        <v>0.714285714285714</v>
      </c>
      <c r="E175" s="10" t="n">
        <f aca="false">'2026 Forecast B'!G106</f>
        <v>0.727272727272727</v>
      </c>
      <c r="F175" s="10" t="n">
        <f aca="false">'2026 Forecast C'!G106</f>
        <v>0.711038961038961</v>
      </c>
      <c r="G175" s="46" t="n">
        <f aca="false">(MAX(D175:F175)-MIN(D175:F175))*100</f>
        <v>1.62337662337663</v>
      </c>
      <c r="H175" s="47" t="n">
        <f aca="false">'2026 Forecast A'!L106</f>
        <v>4.06110524087881</v>
      </c>
      <c r="I175" s="47" t="n">
        <f aca="false">'2026 Forecast B'!L106</f>
        <v>3.90163818954704</v>
      </c>
      <c r="J175" s="47" t="n">
        <f aca="false">'2026 Forecast C'!L106</f>
        <v>4.08429951000569</v>
      </c>
      <c r="K175" s="18" t="n">
        <f aca="false">'2026 Forecast A'!F106</f>
        <v>308</v>
      </c>
      <c r="L175" s="48" t="str">
        <f aca="false">IF(OR(AND(D175&gt;0.5,E175&gt;0.5,F175&gt;0.5),AND(D175&lt;0.5,E175&lt;0.5,F175&lt;0.5)),"Yes","No — toss-up")</f>
        <v>Yes</v>
      </c>
    </row>
    <row r="176" customFormat="false" ht="15" hidden="false" customHeight="false" outlineLevel="0" collapsed="false">
      <c r="A176" s="9" t="str">
        <f aca="false">'2026 Forecast A'!A107</f>
        <v>Lehigh</v>
      </c>
      <c r="B176" s="9" t="str">
        <f aca="false">'2026 Forecast A'!B107</f>
        <v>ALLENTOWN</v>
      </c>
      <c r="C176" s="9" t="str">
        <f aca="false">'2026 Forecast A'!C107</f>
        <v>ALLENTOWN 2ND WARD</v>
      </c>
      <c r="D176" s="10" t="n">
        <f aca="false">'2026 Forecast A'!G107</f>
        <v>0.702205882352941</v>
      </c>
      <c r="E176" s="10" t="n">
        <f aca="false">'2026 Forecast B'!G107</f>
        <v>0.6875</v>
      </c>
      <c r="F176" s="10" t="n">
        <f aca="false">'2026 Forecast C'!G107</f>
        <v>0.694852941176471</v>
      </c>
      <c r="G176" s="46" t="n">
        <f aca="false">(MAX(D176:F176)-MIN(D176:F176))*100</f>
        <v>1.47058823529411</v>
      </c>
      <c r="H176" s="47" t="n">
        <f aca="false">'2026 Forecast A'!L107</f>
        <v>4.06110524087881</v>
      </c>
      <c r="I176" s="47" t="n">
        <f aca="false">'2026 Forecast B'!L107</f>
        <v>3.90163818954704</v>
      </c>
      <c r="J176" s="47" t="n">
        <f aca="false">'2026 Forecast C'!L107</f>
        <v>4.08429951000569</v>
      </c>
      <c r="K176" s="18" t="n">
        <f aca="false">'2026 Forecast A'!F107</f>
        <v>272</v>
      </c>
      <c r="L176" s="48" t="str">
        <f aca="false">IF(OR(AND(D176&gt;0.5,E176&gt;0.5,F176&gt;0.5),AND(D176&lt;0.5,E176&lt;0.5,F176&lt;0.5)),"Yes","No — toss-up")</f>
        <v>Yes</v>
      </c>
    </row>
    <row r="177" customFormat="false" ht="15" hidden="false" customHeight="false" outlineLevel="0" collapsed="false">
      <c r="A177" s="9" t="str">
        <f aca="false">'2026 Forecast A'!A108</f>
        <v>Lehigh</v>
      </c>
      <c r="B177" s="9" t="str">
        <f aca="false">'2026 Forecast A'!B108</f>
        <v>ALLENTOWN</v>
      </c>
      <c r="C177" s="9" t="str">
        <f aca="false">'2026 Forecast A'!C108</f>
        <v>ALLENTOWN 3RD WARD</v>
      </c>
      <c r="D177" s="10" t="n">
        <f aca="false">'2026 Forecast A'!G108</f>
        <v>0.72</v>
      </c>
      <c r="E177" s="10" t="n">
        <f aca="false">'2026 Forecast B'!G108</f>
        <v>0.72</v>
      </c>
      <c r="F177" s="10" t="n">
        <f aca="false">'2026 Forecast C'!G108</f>
        <v>0.714545454545455</v>
      </c>
      <c r="G177" s="46" t="n">
        <f aca="false">(MAX(D177:F177)-MIN(D177:F177))*100</f>
        <v>0.545454545454538</v>
      </c>
      <c r="H177" s="47" t="n">
        <f aca="false">'2026 Forecast A'!L108</f>
        <v>4.06110524087881</v>
      </c>
      <c r="I177" s="47" t="n">
        <f aca="false">'2026 Forecast B'!L108</f>
        <v>3.90163818954704</v>
      </c>
      <c r="J177" s="47" t="n">
        <f aca="false">'2026 Forecast C'!L108</f>
        <v>4.08429951000569</v>
      </c>
      <c r="K177" s="18" t="n">
        <f aca="false">'2026 Forecast A'!F108</f>
        <v>550</v>
      </c>
      <c r="L177" s="48" t="str">
        <f aca="false">IF(OR(AND(D177&gt;0.5,E177&gt;0.5,F177&gt;0.5),AND(D177&lt;0.5,E177&lt;0.5,F177&lt;0.5)),"Yes","No — toss-up")</f>
        <v>Yes</v>
      </c>
    </row>
    <row r="178" customFormat="false" ht="15" hidden="false" customHeight="false" outlineLevel="0" collapsed="false">
      <c r="A178" s="9" t="str">
        <f aca="false">'2026 Forecast A'!A109</f>
        <v>Lehigh</v>
      </c>
      <c r="B178" s="9" t="str">
        <f aca="false">'2026 Forecast A'!B109</f>
        <v>ALLENTOWN</v>
      </c>
      <c r="C178" s="9" t="str">
        <f aca="false">'2026 Forecast A'!C109</f>
        <v>ALLENTOWN 4TH WARD</v>
      </c>
      <c r="D178" s="10" t="n">
        <f aca="false">'2026 Forecast A'!G109</f>
        <v>0.682403433476395</v>
      </c>
      <c r="E178" s="10" t="n">
        <f aca="false">'2026 Forecast B'!G109</f>
        <v>0.678111587982833</v>
      </c>
      <c r="F178" s="10" t="n">
        <f aca="false">'2026 Forecast C'!G109</f>
        <v>0.678111587982833</v>
      </c>
      <c r="G178" s="46" t="n">
        <f aca="false">(MAX(D178:F178)-MIN(D178:F178))*100</f>
        <v>0.429184549356221</v>
      </c>
      <c r="H178" s="47" t="n">
        <f aca="false">'2026 Forecast A'!L109</f>
        <v>4.06110524087881</v>
      </c>
      <c r="I178" s="47" t="n">
        <f aca="false">'2026 Forecast B'!L109</f>
        <v>3.90163818954704</v>
      </c>
      <c r="J178" s="47" t="n">
        <f aca="false">'2026 Forecast C'!L109</f>
        <v>4.08429951000569</v>
      </c>
      <c r="K178" s="18" t="n">
        <f aca="false">'2026 Forecast A'!F109</f>
        <v>233</v>
      </c>
      <c r="L178" s="48" t="str">
        <f aca="false">IF(OR(AND(D178&gt;0.5,E178&gt;0.5,F178&gt;0.5),AND(D178&lt;0.5,E178&lt;0.5,F178&lt;0.5)),"Yes","No — toss-up")</f>
        <v>Yes</v>
      </c>
    </row>
    <row r="179" customFormat="false" ht="15" hidden="false" customHeight="false" outlineLevel="0" collapsed="false">
      <c r="A179" s="9" t="str">
        <f aca="false">'2026 Forecast A'!A110</f>
        <v>Lehigh</v>
      </c>
      <c r="B179" s="9" t="str">
        <f aca="false">'2026 Forecast A'!B110</f>
        <v>ALLENTOWN</v>
      </c>
      <c r="C179" s="9" t="str">
        <f aca="false">'2026 Forecast A'!C110</f>
        <v>ALLENTOWN 5TH WARD</v>
      </c>
      <c r="D179" s="10" t="n">
        <f aca="false">'2026 Forecast A'!G110</f>
        <v>0.742671009771987</v>
      </c>
      <c r="E179" s="10" t="n">
        <f aca="false">'2026 Forecast B'!G110</f>
        <v>0.755700325732899</v>
      </c>
      <c r="F179" s="10" t="n">
        <f aca="false">'2026 Forecast C'!G110</f>
        <v>0.745928338762215</v>
      </c>
      <c r="G179" s="46" t="n">
        <f aca="false">(MAX(D179:F179)-MIN(D179:F179))*100</f>
        <v>1.30293159609121</v>
      </c>
      <c r="H179" s="47" t="n">
        <f aca="false">'2026 Forecast A'!L110</f>
        <v>4.06110524087881</v>
      </c>
      <c r="I179" s="47" t="n">
        <f aca="false">'2026 Forecast B'!L110</f>
        <v>3.90163818954704</v>
      </c>
      <c r="J179" s="47" t="n">
        <f aca="false">'2026 Forecast C'!L110</f>
        <v>4.08429951000569</v>
      </c>
      <c r="K179" s="18" t="n">
        <f aca="false">'2026 Forecast A'!F110</f>
        <v>307</v>
      </c>
      <c r="L179" s="48" t="str">
        <f aca="false">IF(OR(AND(D179&gt;0.5,E179&gt;0.5,F179&gt;0.5),AND(D179&lt;0.5,E179&lt;0.5,F179&lt;0.5)),"Yes","No — toss-up")</f>
        <v>Yes</v>
      </c>
    </row>
    <row r="180" customFormat="false" ht="15" hidden="false" customHeight="false" outlineLevel="0" collapsed="false">
      <c r="A180" s="9" t="str">
        <f aca="false">'2026 Forecast A'!A111</f>
        <v>Lehigh</v>
      </c>
      <c r="B180" s="9" t="str">
        <f aca="false">'2026 Forecast A'!B111</f>
        <v>ALLENTOWN</v>
      </c>
      <c r="C180" s="9" t="str">
        <f aca="false">'2026 Forecast A'!C111</f>
        <v>ALLENTOWN 6TH WARD 1ST DIST</v>
      </c>
      <c r="D180" s="10" t="n">
        <f aca="false">'2026 Forecast A'!G111</f>
        <v>0.663865546218487</v>
      </c>
      <c r="E180" s="10" t="n">
        <f aca="false">'2026 Forecast B'!G111</f>
        <v>0.672268907563025</v>
      </c>
      <c r="F180" s="10" t="n">
        <f aca="false">'2026 Forecast C'!G111</f>
        <v>0.65546218487395</v>
      </c>
      <c r="G180" s="46" t="n">
        <f aca="false">(MAX(D180:F180)-MIN(D180:F180))*100</f>
        <v>1.68067226890757</v>
      </c>
      <c r="H180" s="47" t="n">
        <f aca="false">'2026 Forecast A'!L111</f>
        <v>4.06110524087881</v>
      </c>
      <c r="I180" s="47" t="n">
        <f aca="false">'2026 Forecast B'!L111</f>
        <v>3.90163818954704</v>
      </c>
      <c r="J180" s="47" t="n">
        <f aca="false">'2026 Forecast C'!L111</f>
        <v>4.08429951000569</v>
      </c>
      <c r="K180" s="18" t="n">
        <f aca="false">'2026 Forecast A'!F111</f>
        <v>119</v>
      </c>
      <c r="L180" s="48" t="str">
        <f aca="false">IF(OR(AND(D180&gt;0.5,E180&gt;0.5,F180&gt;0.5),AND(D180&lt;0.5,E180&lt;0.5,F180&lt;0.5)),"Yes","No — toss-up")</f>
        <v>Yes</v>
      </c>
    </row>
    <row r="181" customFormat="false" ht="15" hidden="false" customHeight="false" outlineLevel="0" collapsed="false">
      <c r="A181" s="9" t="str">
        <f aca="false">'2026 Forecast A'!A112</f>
        <v>Lehigh</v>
      </c>
      <c r="B181" s="9" t="str">
        <f aca="false">'2026 Forecast A'!B112</f>
        <v>ALLENTOWN</v>
      </c>
      <c r="C181" s="9" t="str">
        <f aca="false">'2026 Forecast A'!C112</f>
        <v>ALLENTOWN 6TH WARD 2ND DIST</v>
      </c>
      <c r="D181" s="10" t="n">
        <f aca="false">'2026 Forecast A'!G112</f>
        <v>0.639175257731959</v>
      </c>
      <c r="E181" s="10" t="n">
        <f aca="false">'2026 Forecast B'!G112</f>
        <v>0.642611683848797</v>
      </c>
      <c r="F181" s="10" t="n">
        <f aca="false">'2026 Forecast C'!G112</f>
        <v>0.63573883161512</v>
      </c>
      <c r="G181" s="46" t="n">
        <f aca="false">(MAX(D181:F181)-MIN(D181:F181))*100</f>
        <v>0.687285223367706</v>
      </c>
      <c r="H181" s="47" t="n">
        <f aca="false">'2026 Forecast A'!L112</f>
        <v>4.06110524087881</v>
      </c>
      <c r="I181" s="47" t="n">
        <f aca="false">'2026 Forecast B'!L112</f>
        <v>3.90163818954704</v>
      </c>
      <c r="J181" s="47" t="n">
        <f aca="false">'2026 Forecast C'!L112</f>
        <v>4.08429951000569</v>
      </c>
      <c r="K181" s="18" t="n">
        <f aca="false">'2026 Forecast A'!F112</f>
        <v>291</v>
      </c>
      <c r="L181" s="48" t="str">
        <f aca="false">IF(OR(AND(D181&gt;0.5,E181&gt;0.5,F181&gt;0.5),AND(D181&lt;0.5,E181&lt;0.5,F181&lt;0.5)),"Yes","No — toss-up")</f>
        <v>Yes</v>
      </c>
    </row>
    <row r="182" customFormat="false" ht="15" hidden="false" customHeight="false" outlineLevel="0" collapsed="false">
      <c r="A182" s="9" t="str">
        <f aca="false">'2026 Forecast A'!A113</f>
        <v>Lehigh</v>
      </c>
      <c r="B182" s="9" t="str">
        <f aca="false">'2026 Forecast A'!B113</f>
        <v>ALLENTOWN</v>
      </c>
      <c r="C182" s="9" t="str">
        <f aca="false">'2026 Forecast A'!C113</f>
        <v>ALLENTOWN 7TH WARD</v>
      </c>
      <c r="D182" s="10" t="n">
        <f aca="false">'2026 Forecast A'!G113</f>
        <v>0.722666666666667</v>
      </c>
      <c r="E182" s="10" t="n">
        <f aca="false">'2026 Forecast B'!G113</f>
        <v>0.725333333333333</v>
      </c>
      <c r="F182" s="10" t="n">
        <f aca="false">'2026 Forecast C'!G113</f>
        <v>0.722666666666667</v>
      </c>
      <c r="G182" s="46" t="n">
        <f aca="false">(MAX(D182:F182)-MIN(D182:F182))*100</f>
        <v>0.266666666666671</v>
      </c>
      <c r="H182" s="47" t="n">
        <f aca="false">'2026 Forecast A'!L113</f>
        <v>4.06110524087881</v>
      </c>
      <c r="I182" s="47" t="n">
        <f aca="false">'2026 Forecast B'!L113</f>
        <v>3.90163818954704</v>
      </c>
      <c r="J182" s="47" t="n">
        <f aca="false">'2026 Forecast C'!L113</f>
        <v>4.08429951000569</v>
      </c>
      <c r="K182" s="18" t="n">
        <f aca="false">'2026 Forecast A'!F113</f>
        <v>375</v>
      </c>
      <c r="L182" s="48" t="str">
        <f aca="false">IF(OR(AND(D182&gt;0.5,E182&gt;0.5,F182&gt;0.5),AND(D182&lt;0.5,E182&lt;0.5,F182&lt;0.5)),"Yes","No — toss-up")</f>
        <v>Yes</v>
      </c>
    </row>
    <row r="183" customFormat="false" ht="15" hidden="false" customHeight="false" outlineLevel="0" collapsed="false">
      <c r="A183" s="9" t="str">
        <f aca="false">'2026 Forecast A'!A114</f>
        <v>Lehigh</v>
      </c>
      <c r="B183" s="9" t="str">
        <f aca="false">'2026 Forecast A'!B114</f>
        <v>ALLENTOWN</v>
      </c>
      <c r="C183" s="9" t="str">
        <f aca="false">'2026 Forecast A'!C114</f>
        <v>ALLENTOWN 8TH WARD 1ST DIST</v>
      </c>
      <c r="D183" s="10" t="n">
        <f aca="false">'2026 Forecast A'!G114</f>
        <v>0.722222222222222</v>
      </c>
      <c r="E183" s="10" t="n">
        <f aca="false">'2026 Forecast B'!G114</f>
        <v>0.722222222222222</v>
      </c>
      <c r="F183" s="10" t="n">
        <f aca="false">'2026 Forecast C'!G114</f>
        <v>0.715277777777778</v>
      </c>
      <c r="G183" s="46" t="n">
        <f aca="false">(MAX(D183:F183)-MIN(D183:F183))*100</f>
        <v>0.694444444444442</v>
      </c>
      <c r="H183" s="47" t="n">
        <f aca="false">'2026 Forecast A'!L114</f>
        <v>4.06110524087881</v>
      </c>
      <c r="I183" s="47" t="n">
        <f aca="false">'2026 Forecast B'!L114</f>
        <v>3.90163818954704</v>
      </c>
      <c r="J183" s="47" t="n">
        <f aca="false">'2026 Forecast C'!L114</f>
        <v>4.08429951000569</v>
      </c>
      <c r="K183" s="18" t="n">
        <f aca="false">'2026 Forecast A'!F114</f>
        <v>144</v>
      </c>
      <c r="L183" s="48" t="str">
        <f aca="false">IF(OR(AND(D183&gt;0.5,E183&gt;0.5,F183&gt;0.5),AND(D183&lt;0.5,E183&lt;0.5,F183&lt;0.5)),"Yes","No — toss-up")</f>
        <v>Yes</v>
      </c>
    </row>
    <row r="184" customFormat="false" ht="15" hidden="false" customHeight="false" outlineLevel="0" collapsed="false">
      <c r="A184" s="9" t="str">
        <f aca="false">'2026 Forecast A'!A115</f>
        <v>Lehigh</v>
      </c>
      <c r="B184" s="9" t="str">
        <f aca="false">'2026 Forecast A'!B115</f>
        <v>ALLENTOWN</v>
      </c>
      <c r="C184" s="9" t="str">
        <f aca="false">'2026 Forecast A'!C115</f>
        <v>ALLENTOWN 8TH WARD 2ND DIST</v>
      </c>
      <c r="D184" s="10" t="n">
        <f aca="false">'2026 Forecast A'!G115</f>
        <v>0.731428571428571</v>
      </c>
      <c r="E184" s="10" t="n">
        <f aca="false">'2026 Forecast B'!G115</f>
        <v>0.742857142857143</v>
      </c>
      <c r="F184" s="10" t="n">
        <f aca="false">'2026 Forecast C'!G115</f>
        <v>0.731428571428571</v>
      </c>
      <c r="G184" s="46" t="n">
        <f aca="false">(MAX(D184:F184)-MIN(D184:F184))*100</f>
        <v>1.14285714285715</v>
      </c>
      <c r="H184" s="47" t="n">
        <f aca="false">'2026 Forecast A'!L115</f>
        <v>4.06110524087881</v>
      </c>
      <c r="I184" s="47" t="n">
        <f aca="false">'2026 Forecast B'!L115</f>
        <v>3.90163818954704</v>
      </c>
      <c r="J184" s="47" t="n">
        <f aca="false">'2026 Forecast C'!L115</f>
        <v>4.08429951000569</v>
      </c>
      <c r="K184" s="18" t="n">
        <f aca="false">'2026 Forecast A'!F115</f>
        <v>175</v>
      </c>
      <c r="L184" s="48" t="str">
        <f aca="false">IF(OR(AND(D184&gt;0.5,E184&gt;0.5,F184&gt;0.5),AND(D184&lt;0.5,E184&lt;0.5,F184&lt;0.5)),"Yes","No — toss-up")</f>
        <v>Yes</v>
      </c>
    </row>
    <row r="185" customFormat="false" ht="15" hidden="false" customHeight="false" outlineLevel="0" collapsed="false">
      <c r="A185" s="9" t="str">
        <f aca="false">'2026 Forecast A'!A116</f>
        <v>Lehigh</v>
      </c>
      <c r="B185" s="9" t="str">
        <f aca="false">'2026 Forecast A'!B116</f>
        <v>ALLENTOWN</v>
      </c>
      <c r="C185" s="9" t="str">
        <f aca="false">'2026 Forecast A'!C116</f>
        <v>ALLENTOWN 8TH WARD 3RD DIST</v>
      </c>
      <c r="D185" s="10" t="n">
        <f aca="false">'2026 Forecast A'!G116</f>
        <v>0.726235741444867</v>
      </c>
      <c r="E185" s="10" t="n">
        <f aca="false">'2026 Forecast B'!G116</f>
        <v>0.730038022813688</v>
      </c>
      <c r="F185" s="10" t="n">
        <f aca="false">'2026 Forecast C'!G116</f>
        <v>0.722433460076046</v>
      </c>
      <c r="G185" s="46" t="n">
        <f aca="false">(MAX(D185:F185)-MIN(D185:F185))*100</f>
        <v>0.760456273764265</v>
      </c>
      <c r="H185" s="47" t="n">
        <f aca="false">'2026 Forecast A'!L116</f>
        <v>4.06110524087881</v>
      </c>
      <c r="I185" s="47" t="n">
        <f aca="false">'2026 Forecast B'!L116</f>
        <v>3.90163818954704</v>
      </c>
      <c r="J185" s="47" t="n">
        <f aca="false">'2026 Forecast C'!L116</f>
        <v>4.08429951000569</v>
      </c>
      <c r="K185" s="18" t="n">
        <f aca="false">'2026 Forecast A'!F116</f>
        <v>263</v>
      </c>
      <c r="L185" s="48" t="str">
        <f aca="false">IF(OR(AND(D185&gt;0.5,E185&gt;0.5,F185&gt;0.5),AND(D185&lt;0.5,E185&lt;0.5,F185&lt;0.5)),"Yes","No — toss-up")</f>
        <v>Yes</v>
      </c>
    </row>
    <row r="186" customFormat="false" ht="15" hidden="false" customHeight="false" outlineLevel="0" collapsed="false">
      <c r="A186" s="9" t="str">
        <f aca="false">'2026 Forecast A'!A117</f>
        <v>Lehigh</v>
      </c>
      <c r="B186" s="9" t="str">
        <f aca="false">'2026 Forecast A'!B117</f>
        <v>ALLENTOWN</v>
      </c>
      <c r="C186" s="9" t="str">
        <f aca="false">'2026 Forecast A'!C117</f>
        <v>ALLENTOWN 8TH WARD 4TH DIST</v>
      </c>
      <c r="D186" s="10" t="n">
        <f aca="false">'2026 Forecast A'!G117</f>
        <v>0.653144016227181</v>
      </c>
      <c r="E186" s="10" t="n">
        <f aca="false">'2026 Forecast B'!G117</f>
        <v>0.649087221095335</v>
      </c>
      <c r="F186" s="10" t="n">
        <f aca="false">'2026 Forecast C'!G117</f>
        <v>0.651115618661258</v>
      </c>
      <c r="G186" s="46" t="n">
        <f aca="false">(MAX(D186:F186)-MIN(D186:F186))*100</f>
        <v>0.405679513184587</v>
      </c>
      <c r="H186" s="47" t="n">
        <f aca="false">'2026 Forecast A'!L117</f>
        <v>4.06110524087881</v>
      </c>
      <c r="I186" s="47" t="n">
        <f aca="false">'2026 Forecast B'!L117</f>
        <v>3.90163818954704</v>
      </c>
      <c r="J186" s="47" t="n">
        <f aca="false">'2026 Forecast C'!L117</f>
        <v>4.08429951000569</v>
      </c>
      <c r="K186" s="18" t="n">
        <f aca="false">'2026 Forecast A'!F117</f>
        <v>493</v>
      </c>
      <c r="L186" s="48" t="str">
        <f aca="false">IF(OR(AND(D186&gt;0.5,E186&gt;0.5,F186&gt;0.5),AND(D186&lt;0.5,E186&lt;0.5,F186&lt;0.5)),"Yes","No — toss-up")</f>
        <v>Yes</v>
      </c>
    </row>
    <row r="187" customFormat="false" ht="15" hidden="false" customHeight="false" outlineLevel="0" collapsed="false">
      <c r="A187" s="9" t="str">
        <f aca="false">'2026 Forecast A'!A118</f>
        <v>Lehigh</v>
      </c>
      <c r="B187" s="9" t="str">
        <f aca="false">'2026 Forecast A'!B118</f>
        <v>ALLENTOWN</v>
      </c>
      <c r="C187" s="9" t="str">
        <f aca="false">'2026 Forecast A'!C118</f>
        <v>ALLENTOWN 8TH WARD 5TH DIST</v>
      </c>
      <c r="D187" s="10" t="n">
        <f aca="false">'2026 Forecast A'!G118</f>
        <v>0.674107142857143</v>
      </c>
      <c r="E187" s="10" t="n">
        <f aca="false">'2026 Forecast B'!G118</f>
        <v>0.665178571428571</v>
      </c>
      <c r="F187" s="10" t="n">
        <f aca="false">'2026 Forecast C'!G118</f>
        <v>0.669642857142857</v>
      </c>
      <c r="G187" s="46" t="n">
        <f aca="false">(MAX(D187:F187)-MIN(D187:F187))*100</f>
        <v>0.892857142857151</v>
      </c>
      <c r="H187" s="47" t="n">
        <f aca="false">'2026 Forecast A'!L118</f>
        <v>4.06110524087881</v>
      </c>
      <c r="I187" s="47" t="n">
        <f aca="false">'2026 Forecast B'!L118</f>
        <v>3.90163818954704</v>
      </c>
      <c r="J187" s="47" t="n">
        <f aca="false">'2026 Forecast C'!L118</f>
        <v>4.08429951000569</v>
      </c>
      <c r="K187" s="18" t="n">
        <f aca="false">'2026 Forecast A'!F118</f>
        <v>224</v>
      </c>
      <c r="L187" s="48" t="str">
        <f aca="false">IF(OR(AND(D187&gt;0.5,E187&gt;0.5,F187&gt;0.5),AND(D187&lt;0.5,E187&lt;0.5,F187&lt;0.5)),"Yes","No — toss-up")</f>
        <v>Yes</v>
      </c>
    </row>
    <row r="188" customFormat="false" ht="15" hidden="false" customHeight="false" outlineLevel="0" collapsed="false">
      <c r="A188" s="9" t="str">
        <f aca="false">'2026 Forecast A'!A119</f>
        <v>Lehigh</v>
      </c>
      <c r="B188" s="9" t="str">
        <f aca="false">'2026 Forecast A'!B119</f>
        <v>ALLENTOWN</v>
      </c>
      <c r="C188" s="9" t="str">
        <f aca="false">'2026 Forecast A'!C119</f>
        <v>ALLENTOWN 8TH WARD 6TH DIST</v>
      </c>
      <c r="D188" s="10" t="n">
        <f aca="false">'2026 Forecast A'!G119</f>
        <v>0.702479338842975</v>
      </c>
      <c r="E188" s="10" t="n">
        <f aca="false">'2026 Forecast B'!G119</f>
        <v>0.710743801652893</v>
      </c>
      <c r="F188" s="10" t="n">
        <f aca="false">'2026 Forecast C'!G119</f>
        <v>0.702479338842975</v>
      </c>
      <c r="G188" s="46" t="n">
        <f aca="false">(MAX(D188:F188)-MIN(D188:F188))*100</f>
        <v>0.826446280991733</v>
      </c>
      <c r="H188" s="47" t="n">
        <f aca="false">'2026 Forecast A'!L119</f>
        <v>4.06110524087881</v>
      </c>
      <c r="I188" s="47" t="n">
        <f aca="false">'2026 Forecast B'!L119</f>
        <v>3.90163818954704</v>
      </c>
      <c r="J188" s="47" t="n">
        <f aca="false">'2026 Forecast C'!L119</f>
        <v>4.08429951000569</v>
      </c>
      <c r="K188" s="18" t="n">
        <f aca="false">'2026 Forecast A'!F119</f>
        <v>242</v>
      </c>
      <c r="L188" s="48" t="str">
        <f aca="false">IF(OR(AND(D188&gt;0.5,E188&gt;0.5,F188&gt;0.5),AND(D188&lt;0.5,E188&lt;0.5,F188&lt;0.5)),"Yes","No — toss-up")</f>
        <v>Yes</v>
      </c>
    </row>
    <row r="189" customFormat="false" ht="15" hidden="false" customHeight="false" outlineLevel="0" collapsed="false">
      <c r="A189" s="9" t="str">
        <f aca="false">'2026 Forecast A'!A120</f>
        <v>Lehigh</v>
      </c>
      <c r="B189" s="9" t="str">
        <f aca="false">'2026 Forecast A'!B120</f>
        <v>ALLENTOWN</v>
      </c>
      <c r="C189" s="9" t="str">
        <f aca="false">'2026 Forecast A'!C120</f>
        <v>ALLENTOWN 8TH WARD 7TH DIST</v>
      </c>
      <c r="D189" s="10" t="n">
        <f aca="false">'2026 Forecast A'!G120</f>
        <v>0.623608017817372</v>
      </c>
      <c r="E189" s="10" t="n">
        <f aca="false">'2026 Forecast B'!G120</f>
        <v>0.625835189309577</v>
      </c>
      <c r="F189" s="10" t="n">
        <f aca="false">'2026 Forecast C'!G120</f>
        <v>0.623608017817372</v>
      </c>
      <c r="G189" s="46" t="n">
        <f aca="false">(MAX(D189:F189)-MIN(D189:F189))*100</f>
        <v>0.222717149220486</v>
      </c>
      <c r="H189" s="47" t="n">
        <f aca="false">'2026 Forecast A'!L120</f>
        <v>4.06110524087881</v>
      </c>
      <c r="I189" s="47" t="n">
        <f aca="false">'2026 Forecast B'!L120</f>
        <v>3.90163818954704</v>
      </c>
      <c r="J189" s="47" t="n">
        <f aca="false">'2026 Forecast C'!L120</f>
        <v>4.08429951000569</v>
      </c>
      <c r="K189" s="18" t="n">
        <f aca="false">'2026 Forecast A'!F120</f>
        <v>449</v>
      </c>
      <c r="L189" s="48" t="str">
        <f aca="false">IF(OR(AND(D189&gt;0.5,E189&gt;0.5,F189&gt;0.5),AND(D189&lt;0.5,E189&lt;0.5,F189&lt;0.5)),"Yes","No — toss-up")</f>
        <v>Yes</v>
      </c>
    </row>
    <row r="190" customFormat="false" ht="15" hidden="false" customHeight="false" outlineLevel="0" collapsed="false">
      <c r="A190" s="9" t="str">
        <f aca="false">'2026 Forecast A'!A121</f>
        <v>Lehigh</v>
      </c>
      <c r="B190" s="9" t="str">
        <f aca="false">'2026 Forecast A'!B121</f>
        <v>ALLENTOWN</v>
      </c>
      <c r="C190" s="9" t="str">
        <f aca="false">'2026 Forecast A'!C121</f>
        <v>ALLENTOWN 9TH WARD</v>
      </c>
      <c r="D190" s="10" t="n">
        <f aca="false">'2026 Forecast A'!G121</f>
        <v>0.703225806451613</v>
      </c>
      <c r="E190" s="10" t="n">
        <f aca="false">'2026 Forecast B'!G121</f>
        <v>0.703225806451613</v>
      </c>
      <c r="F190" s="10" t="n">
        <f aca="false">'2026 Forecast C'!G121</f>
        <v>0.7</v>
      </c>
      <c r="G190" s="46" t="n">
        <f aca="false">(MAX(D190:F190)-MIN(D190:F190))*100</f>
        <v>0.322580645161297</v>
      </c>
      <c r="H190" s="47" t="n">
        <f aca="false">'2026 Forecast A'!L121</f>
        <v>4.06110524087881</v>
      </c>
      <c r="I190" s="47" t="n">
        <f aca="false">'2026 Forecast B'!L121</f>
        <v>3.90163818954704</v>
      </c>
      <c r="J190" s="47" t="n">
        <f aca="false">'2026 Forecast C'!L121</f>
        <v>4.08429951000569</v>
      </c>
      <c r="K190" s="18" t="n">
        <f aca="false">'2026 Forecast A'!F121</f>
        <v>310</v>
      </c>
      <c r="L190" s="48" t="str">
        <f aca="false">IF(OR(AND(D190&gt;0.5,E190&gt;0.5,F190&gt;0.5),AND(D190&lt;0.5,E190&lt;0.5,F190&lt;0.5)),"Yes","No — toss-up")</f>
        <v>Yes</v>
      </c>
    </row>
    <row r="191" customFormat="false" ht="15" hidden="false" customHeight="false" outlineLevel="0" collapsed="false">
      <c r="A191" s="9" t="str">
        <f aca="false">'2026 Forecast A'!A122</f>
        <v>Lehigh</v>
      </c>
      <c r="B191" s="9" t="str">
        <f aca="false">'2026 Forecast A'!B122</f>
        <v>BETHLEHEM</v>
      </c>
      <c r="C191" s="9" t="str">
        <f aca="false">'2026 Forecast A'!C122</f>
        <v>BETHLEHEM 10TH WARD</v>
      </c>
      <c r="D191" s="10" t="n">
        <f aca="false">'2026 Forecast A'!G122</f>
        <v>0.707762557077626</v>
      </c>
      <c r="E191" s="10" t="n">
        <f aca="false">'2026 Forecast B'!G122</f>
        <v>0.709284627092846</v>
      </c>
      <c r="F191" s="10" t="n">
        <f aca="false">'2026 Forecast C'!G122</f>
        <v>0.706240487062405</v>
      </c>
      <c r="G191" s="46" t="n">
        <f aca="false">(MAX(D191:F191)-MIN(D191:F191))*100</f>
        <v>0.30441400304414</v>
      </c>
      <c r="H191" s="47" t="n">
        <f aca="false">'2026 Forecast A'!L122</f>
        <v>2.99742823519794</v>
      </c>
      <c r="I191" s="47" t="n">
        <f aca="false">'2026 Forecast B'!L122</f>
        <v>2.87841096010493</v>
      </c>
      <c r="J191" s="47" t="n">
        <f aca="false">'2026 Forecast C'!L122</f>
        <v>3.01471541659441</v>
      </c>
      <c r="K191" s="18" t="n">
        <f aca="false">'2026 Forecast A'!F122</f>
        <v>657</v>
      </c>
      <c r="L191" s="48" t="str">
        <f aca="false">IF(OR(AND(D191&gt;0.5,E191&gt;0.5,F191&gt;0.5),AND(D191&lt;0.5,E191&lt;0.5,F191&lt;0.5)),"Yes","No — toss-up")</f>
        <v>Yes</v>
      </c>
    </row>
    <row r="192" customFormat="false" ht="15" hidden="false" customHeight="false" outlineLevel="0" collapsed="false">
      <c r="A192" s="9" t="str">
        <f aca="false">'2026 Forecast A'!A123</f>
        <v>Lehigh</v>
      </c>
      <c r="B192" s="9" t="str">
        <f aca="false">'2026 Forecast A'!B123</f>
        <v>BETHLEHEM</v>
      </c>
      <c r="C192" s="9" t="str">
        <f aca="false">'2026 Forecast A'!C123</f>
        <v>BETHLEHEM 11TH WARD</v>
      </c>
      <c r="D192" s="10" t="n">
        <f aca="false">'2026 Forecast A'!G123</f>
        <v>0.667381974248927</v>
      </c>
      <c r="E192" s="10" t="n">
        <f aca="false">'2026 Forecast B'!G123</f>
        <v>0.665236051502146</v>
      </c>
      <c r="F192" s="10" t="n">
        <f aca="false">'2026 Forecast C'!G123</f>
        <v>0.667381974248927</v>
      </c>
      <c r="G192" s="46" t="n">
        <f aca="false">(MAX(D192:F192)-MIN(D192:F192))*100</f>
        <v>0.214592274678116</v>
      </c>
      <c r="H192" s="47" t="n">
        <f aca="false">'2026 Forecast A'!L123</f>
        <v>4.06110524087881</v>
      </c>
      <c r="I192" s="47" t="n">
        <f aca="false">'2026 Forecast B'!L123</f>
        <v>3.90163818954704</v>
      </c>
      <c r="J192" s="47" t="n">
        <f aca="false">'2026 Forecast C'!L123</f>
        <v>4.08429951000569</v>
      </c>
      <c r="K192" s="18" t="n">
        <f aca="false">'2026 Forecast A'!F123</f>
        <v>466</v>
      </c>
      <c r="L192" s="48" t="str">
        <f aca="false">IF(OR(AND(D192&gt;0.5,E192&gt;0.5,F192&gt;0.5),AND(D192&lt;0.5,E192&lt;0.5,F192&lt;0.5)),"Yes","No — toss-up")</f>
        <v>Yes</v>
      </c>
    </row>
    <row r="193" customFormat="false" ht="15" hidden="false" customHeight="false" outlineLevel="0" collapsed="false">
      <c r="A193" s="9" t="str">
        <f aca="false">'2026 Forecast A'!A124</f>
        <v>Lehigh</v>
      </c>
      <c r="B193" s="9" t="str">
        <f aca="false">'2026 Forecast A'!B124</f>
        <v>BETHLEHEM</v>
      </c>
      <c r="C193" s="9" t="str">
        <f aca="false">'2026 Forecast A'!C124</f>
        <v>BETHLEHEM 12TH WARD 1ST DIST</v>
      </c>
      <c r="D193" s="10" t="n">
        <f aca="false">'2026 Forecast A'!G124</f>
        <v>0.71047227926078</v>
      </c>
      <c r="E193" s="10" t="n">
        <f aca="false">'2026 Forecast B'!G124</f>
        <v>0.714579055441479</v>
      </c>
      <c r="F193" s="10" t="n">
        <f aca="false">'2026 Forecast C'!G124</f>
        <v>0.708418891170431</v>
      </c>
      <c r="G193" s="46" t="n">
        <f aca="false">(MAX(D193:F193)-MIN(D193:F193))*100</f>
        <v>0.616016427104726</v>
      </c>
      <c r="H193" s="47" t="n">
        <f aca="false">'2026 Forecast A'!L124</f>
        <v>4.06110524087881</v>
      </c>
      <c r="I193" s="47" t="n">
        <f aca="false">'2026 Forecast B'!L124</f>
        <v>3.90163818954704</v>
      </c>
      <c r="J193" s="47" t="n">
        <f aca="false">'2026 Forecast C'!L124</f>
        <v>4.08429951000569</v>
      </c>
      <c r="K193" s="18" t="n">
        <f aca="false">'2026 Forecast A'!F124</f>
        <v>487</v>
      </c>
      <c r="L193" s="48" t="str">
        <f aca="false">IF(OR(AND(D193&gt;0.5,E193&gt;0.5,F193&gt;0.5),AND(D193&lt;0.5,E193&lt;0.5,F193&lt;0.5)),"Yes","No — toss-up")</f>
        <v>Yes</v>
      </c>
    </row>
    <row r="194" customFormat="false" ht="15" hidden="false" customHeight="false" outlineLevel="0" collapsed="false">
      <c r="A194" s="9" t="str">
        <f aca="false">'2026 Forecast A'!A125</f>
        <v>Lehigh</v>
      </c>
      <c r="B194" s="9" t="str">
        <f aca="false">'2026 Forecast A'!B125</f>
        <v>BETHLEHEM</v>
      </c>
      <c r="C194" s="9" t="str">
        <f aca="false">'2026 Forecast A'!C125</f>
        <v>BETHLEHEM 12TH WARD 2ND DIST</v>
      </c>
      <c r="D194" s="10" t="n">
        <f aca="false">'2026 Forecast A'!G125</f>
        <v>0.685557586837294</v>
      </c>
      <c r="E194" s="10" t="n">
        <f aca="false">'2026 Forecast B'!G125</f>
        <v>0.689213893967093</v>
      </c>
      <c r="F194" s="10" t="n">
        <f aca="false">'2026 Forecast C'!G125</f>
        <v>0.687385740402194</v>
      </c>
      <c r="G194" s="46" t="n">
        <f aca="false">(MAX(D194:F194)-MIN(D194:F194))*100</f>
        <v>0.365630712979892</v>
      </c>
      <c r="H194" s="47" t="n">
        <f aca="false">'2026 Forecast A'!L125</f>
        <v>4.06110524087881</v>
      </c>
      <c r="I194" s="47" t="n">
        <f aca="false">'2026 Forecast B'!L125</f>
        <v>3.90163818954704</v>
      </c>
      <c r="J194" s="47" t="n">
        <f aca="false">'2026 Forecast C'!L125</f>
        <v>4.08429951000569</v>
      </c>
      <c r="K194" s="18" t="n">
        <f aca="false">'2026 Forecast A'!F125</f>
        <v>547</v>
      </c>
      <c r="L194" s="48" t="str">
        <f aca="false">IF(OR(AND(D194&gt;0.5,E194&gt;0.5,F194&gt;0.5),AND(D194&lt;0.5,E194&lt;0.5,F194&lt;0.5)),"Yes","No — toss-up")</f>
        <v>Yes</v>
      </c>
    </row>
    <row r="195" customFormat="false" ht="15" hidden="false" customHeight="false" outlineLevel="0" collapsed="false">
      <c r="A195" s="9" t="str">
        <f aca="false">'2026 Forecast A'!A126</f>
        <v>Lehigh</v>
      </c>
      <c r="B195" s="9" t="str">
        <f aca="false">'2026 Forecast A'!B126</f>
        <v>BETHLEHEM</v>
      </c>
      <c r="C195" s="9" t="str">
        <f aca="false">'2026 Forecast A'!C126</f>
        <v>BETHLEHEM 13TH WARD 1ST DIST</v>
      </c>
      <c r="D195" s="10" t="n">
        <f aca="false">'2026 Forecast A'!G126</f>
        <v>0.641425389755011</v>
      </c>
      <c r="E195" s="10" t="n">
        <f aca="false">'2026 Forecast B'!G126</f>
        <v>0.642538975501114</v>
      </c>
      <c r="F195" s="10" t="n">
        <f aca="false">'2026 Forecast C'!G126</f>
        <v>0.640311804008909</v>
      </c>
      <c r="G195" s="46" t="n">
        <f aca="false">(MAX(D195:F195)-MIN(D195:F195))*100</f>
        <v>0.222717149220497</v>
      </c>
      <c r="H195" s="47" t="n">
        <f aca="false">'2026 Forecast A'!L126</f>
        <v>2.99742823519794</v>
      </c>
      <c r="I195" s="47" t="n">
        <f aca="false">'2026 Forecast B'!L126</f>
        <v>2.87841096010493</v>
      </c>
      <c r="J195" s="47" t="n">
        <f aca="false">'2026 Forecast C'!L126</f>
        <v>3.01471541659441</v>
      </c>
      <c r="K195" s="18" t="n">
        <f aca="false">'2026 Forecast A'!F126</f>
        <v>898</v>
      </c>
      <c r="L195" s="48" t="str">
        <f aca="false">IF(OR(AND(D195&gt;0.5,E195&gt;0.5,F195&gt;0.5),AND(D195&lt;0.5,E195&lt;0.5,F195&lt;0.5)),"Yes","No — toss-up")</f>
        <v>Yes</v>
      </c>
    </row>
    <row r="196" customFormat="false" ht="15" hidden="false" customHeight="false" outlineLevel="0" collapsed="false">
      <c r="A196" s="9" t="str">
        <f aca="false">'2026 Forecast A'!A127</f>
        <v>Lehigh</v>
      </c>
      <c r="B196" s="9" t="str">
        <f aca="false">'2026 Forecast A'!B127</f>
        <v>BETHLEHEM</v>
      </c>
      <c r="C196" s="9" t="str">
        <f aca="false">'2026 Forecast A'!C127</f>
        <v>BETHLEHEM 13TH WARD 2ND DIST</v>
      </c>
      <c r="D196" s="10" t="n">
        <f aca="false">'2026 Forecast A'!G127</f>
        <v>0.621451104100946</v>
      </c>
      <c r="E196" s="10" t="n">
        <f aca="false">'2026 Forecast B'!G127</f>
        <v>0.627760252365931</v>
      </c>
      <c r="F196" s="10" t="n">
        <f aca="false">'2026 Forecast C'!G127</f>
        <v>0.621451104100946</v>
      </c>
      <c r="G196" s="46" t="n">
        <f aca="false">(MAX(D196:F196)-MIN(D196:F196))*100</f>
        <v>0.630914826498419</v>
      </c>
      <c r="H196" s="47" t="n">
        <f aca="false">'2026 Forecast A'!L127</f>
        <v>2.99742823519794</v>
      </c>
      <c r="I196" s="47" t="n">
        <f aca="false">'2026 Forecast B'!L127</f>
        <v>2.87841096010493</v>
      </c>
      <c r="J196" s="47" t="n">
        <f aca="false">'2026 Forecast C'!L127</f>
        <v>3.01471541659441</v>
      </c>
      <c r="K196" s="18" t="n">
        <f aca="false">'2026 Forecast A'!F127</f>
        <v>634</v>
      </c>
      <c r="L196" s="48" t="str">
        <f aca="false">IF(OR(AND(D196&gt;0.5,E196&gt;0.5,F196&gt;0.5),AND(D196&lt;0.5,E196&lt;0.5,F196&lt;0.5)),"Yes","No — toss-up")</f>
        <v>Yes</v>
      </c>
    </row>
    <row r="197" customFormat="false" ht="15" hidden="false" customHeight="false" outlineLevel="0" collapsed="false">
      <c r="A197" s="9" t="str">
        <f aca="false">'2026 Forecast A'!A128</f>
        <v>Lehigh</v>
      </c>
      <c r="B197" s="9" t="str">
        <f aca="false">'2026 Forecast A'!B128</f>
        <v>BETHLEHEM</v>
      </c>
      <c r="C197" s="9" t="str">
        <f aca="false">'2026 Forecast A'!C128</f>
        <v>BETHLEHEM 13TH WARD 3RD DIST</v>
      </c>
      <c r="D197" s="10" t="n">
        <f aca="false">'2026 Forecast A'!G128</f>
        <v>0.603851444291609</v>
      </c>
      <c r="E197" s="10" t="n">
        <f aca="false">'2026 Forecast B'!G128</f>
        <v>0.601100412654746</v>
      </c>
      <c r="F197" s="10" t="n">
        <f aca="false">'2026 Forecast C'!G128</f>
        <v>0.601100412654746</v>
      </c>
      <c r="G197" s="46" t="n">
        <f aca="false">(MAX(D197:F197)-MIN(D197:F197))*100</f>
        <v>0.275103163686374</v>
      </c>
      <c r="H197" s="47" t="n">
        <f aca="false">'2026 Forecast A'!L128</f>
        <v>2.99742823519794</v>
      </c>
      <c r="I197" s="47" t="n">
        <f aca="false">'2026 Forecast B'!L128</f>
        <v>2.87841096010493</v>
      </c>
      <c r="J197" s="47" t="n">
        <f aca="false">'2026 Forecast C'!L128</f>
        <v>3.01471541659441</v>
      </c>
      <c r="K197" s="18" t="n">
        <f aca="false">'2026 Forecast A'!F128</f>
        <v>727</v>
      </c>
      <c r="L197" s="48" t="str">
        <f aca="false">IF(OR(AND(D197&gt;0.5,E197&gt;0.5,F197&gt;0.5),AND(D197&lt;0.5,E197&lt;0.5,F197&lt;0.5)),"Yes","No — toss-up")</f>
        <v>Yes</v>
      </c>
    </row>
    <row r="198" customFormat="false" ht="15" hidden="false" customHeight="false" outlineLevel="0" collapsed="false">
      <c r="A198" s="9" t="str">
        <f aca="false">'2026 Forecast A'!A129</f>
        <v>Lehigh</v>
      </c>
      <c r="B198" s="9" t="str">
        <f aca="false">'2026 Forecast A'!B129</f>
        <v>BETHLEHEM</v>
      </c>
      <c r="C198" s="9" t="str">
        <f aca="false">'2026 Forecast A'!C129</f>
        <v>BETHLEHEM 13TH WARD 4TH DIST</v>
      </c>
      <c r="D198" s="10" t="n">
        <f aca="false">'2026 Forecast A'!G129</f>
        <v>0.616926503340757</v>
      </c>
      <c r="E198" s="10" t="n">
        <f aca="false">'2026 Forecast B'!G129</f>
        <v>0.612472160356347</v>
      </c>
      <c r="F198" s="10" t="n">
        <f aca="false">'2026 Forecast C'!G129</f>
        <v>0.615812917594655</v>
      </c>
      <c r="G198" s="46" t="n">
        <f aca="false">(MAX(D198:F198)-MIN(D198:F198))*100</f>
        <v>0.445434298440983</v>
      </c>
      <c r="H198" s="47" t="n">
        <f aca="false">'2026 Forecast A'!L129</f>
        <v>2.99742823519794</v>
      </c>
      <c r="I198" s="47" t="n">
        <f aca="false">'2026 Forecast B'!L129</f>
        <v>2.87841096010493</v>
      </c>
      <c r="J198" s="47" t="n">
        <f aca="false">'2026 Forecast C'!L129</f>
        <v>3.01471541659441</v>
      </c>
      <c r="K198" s="18" t="n">
        <f aca="false">'2026 Forecast A'!F129</f>
        <v>898</v>
      </c>
      <c r="L198" s="48" t="str">
        <f aca="false">IF(OR(AND(D198&gt;0.5,E198&gt;0.5,F198&gt;0.5),AND(D198&lt;0.5,E198&lt;0.5,F198&lt;0.5)),"Yes","No — toss-up")</f>
        <v>Yes</v>
      </c>
    </row>
    <row r="199" customFormat="false" ht="15" hidden="false" customHeight="false" outlineLevel="0" collapsed="false">
      <c r="A199" s="9" t="str">
        <f aca="false">'2026 Forecast A'!A130</f>
        <v>Lehigh</v>
      </c>
      <c r="B199" s="9" t="str">
        <f aca="false">'2026 Forecast A'!B130</f>
        <v>BETHLEHEM</v>
      </c>
      <c r="C199" s="9" t="str">
        <f aca="false">'2026 Forecast A'!C130</f>
        <v>BETHLEHEM 13TH WARD 5TH DIST</v>
      </c>
      <c r="D199" s="10" t="n">
        <f aca="false">'2026 Forecast A'!G130</f>
        <v>0.619548872180451</v>
      </c>
      <c r="E199" s="10" t="n">
        <f aca="false">'2026 Forecast B'!G130</f>
        <v>0.621052631578947</v>
      </c>
      <c r="F199" s="10" t="n">
        <f aca="false">'2026 Forecast C'!G130</f>
        <v>0.618045112781955</v>
      </c>
      <c r="G199" s="46" t="n">
        <f aca="false">(MAX(D199:F199)-MIN(D199:F199))*100</f>
        <v>0.300751879699257</v>
      </c>
      <c r="H199" s="47" t="n">
        <f aca="false">'2026 Forecast A'!L130</f>
        <v>2.99742823519794</v>
      </c>
      <c r="I199" s="47" t="n">
        <f aca="false">'2026 Forecast B'!L130</f>
        <v>2.87841096010493</v>
      </c>
      <c r="J199" s="47" t="n">
        <f aca="false">'2026 Forecast C'!L130</f>
        <v>3.01471541659441</v>
      </c>
      <c r="K199" s="18" t="n">
        <f aca="false">'2026 Forecast A'!F130</f>
        <v>665</v>
      </c>
      <c r="L199" s="48" t="str">
        <f aca="false">IF(OR(AND(D199&gt;0.5,E199&gt;0.5,F199&gt;0.5),AND(D199&lt;0.5,E199&lt;0.5,F199&lt;0.5)),"Yes","No — toss-up")</f>
        <v>Yes</v>
      </c>
    </row>
    <row r="200" customFormat="false" ht="15" hidden="false" customHeight="false" outlineLevel="0" collapsed="false">
      <c r="A200" s="9" t="str">
        <f aca="false">'2026 Forecast A'!A131</f>
        <v>Lehigh</v>
      </c>
      <c r="B200" s="9" t="str">
        <f aca="false">'2026 Forecast A'!B131</f>
        <v>BETHLEHEM</v>
      </c>
      <c r="C200" s="9" t="str">
        <f aca="false">'2026 Forecast A'!C131</f>
        <v>BETHLEHEM 13TH WARD 6TH DIST</v>
      </c>
      <c r="D200" s="10" t="n">
        <f aca="false">'2026 Forecast A'!G131</f>
        <v>0.555172413793103</v>
      </c>
      <c r="E200" s="10" t="n">
        <f aca="false">'2026 Forecast B'!G131</f>
        <v>0.555172413793103</v>
      </c>
      <c r="F200" s="10" t="n">
        <f aca="false">'2026 Forecast C'!G131</f>
        <v>0.551724137931035</v>
      </c>
      <c r="G200" s="46" t="n">
        <f aca="false">(MAX(D200:F200)-MIN(D200:F200))*100</f>
        <v>0.344827586206897</v>
      </c>
      <c r="H200" s="47" t="n">
        <f aca="false">'2026 Forecast A'!L131</f>
        <v>2.99742823519794</v>
      </c>
      <c r="I200" s="47" t="n">
        <f aca="false">'2026 Forecast B'!L131</f>
        <v>2.87841096010493</v>
      </c>
      <c r="J200" s="47" t="n">
        <f aca="false">'2026 Forecast C'!L131</f>
        <v>3.01471541659441</v>
      </c>
      <c r="K200" s="18" t="n">
        <f aca="false">'2026 Forecast A'!F131</f>
        <v>580</v>
      </c>
      <c r="L200" s="48" t="str">
        <f aca="false">IF(OR(AND(D200&gt;0.5,E200&gt;0.5,F200&gt;0.5),AND(D200&lt;0.5,E200&lt;0.5,F200&lt;0.5)),"Yes","No — toss-up")</f>
        <v>Yes</v>
      </c>
    </row>
    <row r="201" customFormat="false" ht="15" hidden="false" customHeight="false" outlineLevel="0" collapsed="false">
      <c r="A201" s="9" t="str">
        <f aca="false">'2026 Forecast A'!A132</f>
        <v>Lehigh</v>
      </c>
      <c r="B201" s="9" t="str">
        <f aca="false">'2026 Forecast A'!B132</f>
        <v>BETHLEHEM</v>
      </c>
      <c r="C201" s="9" t="str">
        <f aca="false">'2026 Forecast A'!C132</f>
        <v>BETHLEHEM 13TH WARD 7TH DIST</v>
      </c>
      <c r="D201" s="10" t="n">
        <f aca="false">'2026 Forecast A'!G132</f>
        <v>0.631419939577039</v>
      </c>
      <c r="E201" s="10" t="n">
        <f aca="false">'2026 Forecast B'!G132</f>
        <v>0.634441087613293</v>
      </c>
      <c r="F201" s="10" t="n">
        <f aca="false">'2026 Forecast C'!G132</f>
        <v>0.629909365558912</v>
      </c>
      <c r="G201" s="46" t="n">
        <f aca="false">(MAX(D201:F201)-MIN(D201:F201))*100</f>
        <v>0.453172205438068</v>
      </c>
      <c r="H201" s="47" t="n">
        <f aca="false">'2026 Forecast A'!L132</f>
        <v>2.99742823519794</v>
      </c>
      <c r="I201" s="47" t="n">
        <f aca="false">'2026 Forecast B'!L132</f>
        <v>2.87841096010493</v>
      </c>
      <c r="J201" s="47" t="n">
        <f aca="false">'2026 Forecast C'!L132</f>
        <v>3.01471541659441</v>
      </c>
      <c r="K201" s="18" t="n">
        <f aca="false">'2026 Forecast A'!F132</f>
        <v>662</v>
      </c>
      <c r="L201" s="48" t="str">
        <f aca="false">IF(OR(AND(D201&gt;0.5,E201&gt;0.5,F201&gt;0.5),AND(D201&lt;0.5,E201&lt;0.5,F201&lt;0.5)),"Yes","No — toss-up")</f>
        <v>Yes</v>
      </c>
    </row>
    <row r="202" customFormat="false" ht="15" hidden="false" customHeight="false" outlineLevel="0" collapsed="false">
      <c r="A202" s="9" t="str">
        <f aca="false">'2026 Forecast A'!A133</f>
        <v>Lehigh</v>
      </c>
      <c r="B202" s="9" t="str">
        <f aca="false">'2026 Forecast A'!B133</f>
        <v>BETHLEHEM</v>
      </c>
      <c r="C202" s="9" t="str">
        <f aca="false">'2026 Forecast A'!C133</f>
        <v>BETHLEHEM 13TH WARD 8TH DIST</v>
      </c>
      <c r="D202" s="10" t="n">
        <f aca="false">'2026 Forecast A'!G133</f>
        <v>0.60840108401084</v>
      </c>
      <c r="E202" s="10" t="n">
        <f aca="false">'2026 Forecast B'!G133</f>
        <v>0.607046070460705</v>
      </c>
      <c r="F202" s="10" t="n">
        <f aca="false">'2026 Forecast C'!G133</f>
        <v>0.60840108401084</v>
      </c>
      <c r="G202" s="46" t="n">
        <f aca="false">(MAX(D202:F202)-MIN(D202:F202))*100</f>
        <v>0.135501355013556</v>
      </c>
      <c r="H202" s="47" t="n">
        <f aca="false">'2026 Forecast A'!L133</f>
        <v>2.99742823519794</v>
      </c>
      <c r="I202" s="47" t="n">
        <f aca="false">'2026 Forecast B'!L133</f>
        <v>2.87841096010493</v>
      </c>
      <c r="J202" s="47" t="n">
        <f aca="false">'2026 Forecast C'!L133</f>
        <v>3.01471541659441</v>
      </c>
      <c r="K202" s="18" t="n">
        <f aca="false">'2026 Forecast A'!F133</f>
        <v>738</v>
      </c>
      <c r="L202" s="48" t="str">
        <f aca="false">IF(OR(AND(D202&gt;0.5,E202&gt;0.5,F202&gt;0.5),AND(D202&lt;0.5,E202&lt;0.5,F202&lt;0.5)),"Yes","No — toss-up")</f>
        <v>Yes</v>
      </c>
    </row>
    <row r="203" customFormat="false" ht="15" hidden="false" customHeight="false" outlineLevel="0" collapsed="false">
      <c r="A203" s="9" t="str">
        <f aca="false">'2026 Forecast A'!A134</f>
        <v>Lehigh</v>
      </c>
      <c r="B203" s="9" t="str">
        <f aca="false">'2026 Forecast A'!B134</f>
        <v>CATASAUQUA</v>
      </c>
      <c r="C203" s="9" t="str">
        <f aca="false">'2026 Forecast A'!C134</f>
        <v>CATASAUQUA 1ST DIST</v>
      </c>
      <c r="D203" s="10" t="n">
        <f aca="false">'2026 Forecast A'!G134</f>
        <v>0.556204379562044</v>
      </c>
      <c r="E203" s="10" t="n">
        <f aca="false">'2026 Forecast B'!G134</f>
        <v>0.559124087591241</v>
      </c>
      <c r="F203" s="10" t="n">
        <f aca="false">'2026 Forecast C'!G134</f>
        <v>0.553284671532847</v>
      </c>
      <c r="G203" s="46" t="n">
        <f aca="false">(MAX(D203:F203)-MIN(D203:F203))*100</f>
        <v>0.583941605839422</v>
      </c>
      <c r="H203" s="47" t="n">
        <f aca="false">'2026 Forecast A'!L134</f>
        <v>2.99742823519794</v>
      </c>
      <c r="I203" s="47" t="n">
        <f aca="false">'2026 Forecast B'!L134</f>
        <v>2.87841096010493</v>
      </c>
      <c r="J203" s="47" t="n">
        <f aca="false">'2026 Forecast C'!L134</f>
        <v>3.01471541659441</v>
      </c>
      <c r="K203" s="18" t="n">
        <f aca="false">'2026 Forecast A'!F134</f>
        <v>685</v>
      </c>
      <c r="L203" s="48" t="str">
        <f aca="false">IF(OR(AND(D203&gt;0.5,E203&gt;0.5,F203&gt;0.5),AND(D203&lt;0.5,E203&lt;0.5,F203&lt;0.5)),"Yes","No — toss-up")</f>
        <v>Yes</v>
      </c>
    </row>
    <row r="204" customFormat="false" ht="15" hidden="false" customHeight="false" outlineLevel="0" collapsed="false">
      <c r="A204" s="9" t="str">
        <f aca="false">'2026 Forecast A'!A135</f>
        <v>Lehigh</v>
      </c>
      <c r="B204" s="9" t="str">
        <f aca="false">'2026 Forecast A'!B135</f>
        <v>CATASAUQUA</v>
      </c>
      <c r="C204" s="9" t="str">
        <f aca="false">'2026 Forecast A'!C135</f>
        <v>CATASAUQUA 2ND DIST</v>
      </c>
      <c r="D204" s="10" t="n">
        <f aca="false">'2026 Forecast A'!G135</f>
        <v>0.486676016830295</v>
      </c>
      <c r="E204" s="10" t="n">
        <f aca="false">'2026 Forecast B'!G135</f>
        <v>0.489481065918654</v>
      </c>
      <c r="F204" s="10" t="n">
        <f aca="false">'2026 Forecast C'!G135</f>
        <v>0.486676016830295</v>
      </c>
      <c r="G204" s="46" t="n">
        <f aca="false">(MAX(D204:F204)-MIN(D204:F204))*100</f>
        <v>0.280504908835905</v>
      </c>
      <c r="H204" s="47" t="n">
        <f aca="false">'2026 Forecast A'!L135</f>
        <v>2.99742823519794</v>
      </c>
      <c r="I204" s="47" t="n">
        <f aca="false">'2026 Forecast B'!L135</f>
        <v>2.87841096010493</v>
      </c>
      <c r="J204" s="47" t="n">
        <f aca="false">'2026 Forecast C'!L135</f>
        <v>3.01471541659441</v>
      </c>
      <c r="K204" s="18" t="n">
        <f aca="false">'2026 Forecast A'!F135</f>
        <v>713</v>
      </c>
      <c r="L204" s="48" t="str">
        <f aca="false">IF(OR(AND(D204&gt;0.5,E204&gt;0.5,F204&gt;0.5),AND(D204&lt;0.5,E204&lt;0.5,F204&lt;0.5)),"Yes","No — toss-up")</f>
        <v>Yes</v>
      </c>
    </row>
    <row r="205" customFormat="false" ht="15" hidden="false" customHeight="false" outlineLevel="0" collapsed="false">
      <c r="A205" s="9" t="str">
        <f aca="false">'2026 Forecast A'!A136</f>
        <v>Lehigh</v>
      </c>
      <c r="B205" s="9" t="str">
        <f aca="false">'2026 Forecast A'!B136</f>
        <v>CATASAUQUA</v>
      </c>
      <c r="C205" s="9" t="str">
        <f aca="false">'2026 Forecast A'!C136</f>
        <v>CATASAUQUA 3RD DIST</v>
      </c>
      <c r="D205" s="10" t="n">
        <f aca="false">'2026 Forecast A'!G136</f>
        <v>0.508322663252241</v>
      </c>
      <c r="E205" s="10" t="n">
        <f aca="false">'2026 Forecast B'!G136</f>
        <v>0.514724711907811</v>
      </c>
      <c r="F205" s="10" t="n">
        <f aca="false">'2026 Forecast C'!G136</f>
        <v>0.507042253521127</v>
      </c>
      <c r="G205" s="46" t="n">
        <f aca="false">(MAX(D205:F205)-MIN(D205:F205))*100</f>
        <v>0.76824583866838</v>
      </c>
      <c r="H205" s="47" t="n">
        <f aca="false">'2026 Forecast A'!L136</f>
        <v>2.99742823519794</v>
      </c>
      <c r="I205" s="47" t="n">
        <f aca="false">'2026 Forecast B'!L136</f>
        <v>2.87841096010493</v>
      </c>
      <c r="J205" s="47" t="n">
        <f aca="false">'2026 Forecast C'!L136</f>
        <v>3.01471541659441</v>
      </c>
      <c r="K205" s="18" t="n">
        <f aca="false">'2026 Forecast A'!F136</f>
        <v>781</v>
      </c>
      <c r="L205" s="48" t="str">
        <f aca="false">IF(OR(AND(D205&gt;0.5,E205&gt;0.5,F205&gt;0.5),AND(D205&lt;0.5,E205&lt;0.5,F205&lt;0.5)),"Yes","No — toss-up")</f>
        <v>Yes</v>
      </c>
    </row>
    <row r="206" customFormat="false" ht="15" hidden="false" customHeight="false" outlineLevel="0" collapsed="false">
      <c r="A206" s="9" t="str">
        <f aca="false">'2026 Forecast A'!A137</f>
        <v>Lehigh</v>
      </c>
      <c r="B206" s="9" t="str">
        <f aca="false">'2026 Forecast A'!B137</f>
        <v>COOPERSBURG</v>
      </c>
      <c r="C206" s="9" t="str">
        <f aca="false">'2026 Forecast A'!C137</f>
        <v>COOPERSBURG</v>
      </c>
      <c r="D206" s="10" t="n">
        <f aca="false">'2026 Forecast A'!G137</f>
        <v>0.494488188976378</v>
      </c>
      <c r="E206" s="10" t="n">
        <f aca="false">'2026 Forecast B'!G137</f>
        <v>0.498425196850394</v>
      </c>
      <c r="F206" s="10" t="n">
        <f aca="false">'2026 Forecast C'!G137</f>
        <v>0.496062992125984</v>
      </c>
      <c r="G206" s="46" t="n">
        <f aca="false">(MAX(D206:F206)-MIN(D206:F206))*100</f>
        <v>0.393700787401574</v>
      </c>
      <c r="H206" s="47" t="n">
        <f aca="false">'2026 Forecast A'!L137</f>
        <v>2.74148858658622</v>
      </c>
      <c r="I206" s="47" t="n">
        <f aca="false">'2026 Forecast B'!L137</f>
        <v>2.7581717768018</v>
      </c>
      <c r="J206" s="47" t="n">
        <f aca="false">'2026 Forecast C'!L137</f>
        <v>2.739213064343</v>
      </c>
      <c r="K206" s="18" t="n">
        <f aca="false">'2026 Forecast A'!F137</f>
        <v>1270</v>
      </c>
      <c r="L206" s="48" t="str">
        <f aca="false">IF(OR(AND(D206&gt;0.5,E206&gt;0.5,F206&gt;0.5),AND(D206&lt;0.5,E206&lt;0.5,F206&lt;0.5)),"Yes","No — toss-up")</f>
        <v>Yes</v>
      </c>
    </row>
    <row r="207" customFormat="false" ht="15" hidden="false" customHeight="false" outlineLevel="0" collapsed="false">
      <c r="A207" s="9" t="str">
        <f aca="false">'2026 Forecast A'!A138</f>
        <v>Lehigh</v>
      </c>
      <c r="B207" s="9" t="str">
        <f aca="false">'2026 Forecast A'!B138</f>
        <v>COPLAY</v>
      </c>
      <c r="C207" s="9" t="str">
        <f aca="false">'2026 Forecast A'!C138</f>
        <v>COPLAY 1ST DISTRICT</v>
      </c>
      <c r="D207" s="10" t="n">
        <f aca="false">'2026 Forecast A'!G138</f>
        <v>0.504347826086957</v>
      </c>
      <c r="E207" s="10" t="n">
        <f aca="false">'2026 Forecast B'!G138</f>
        <v>0.502608695652174</v>
      </c>
      <c r="F207" s="10" t="n">
        <f aca="false">'2026 Forecast C'!G138</f>
        <v>0.502608695652174</v>
      </c>
      <c r="G207" s="46" t="n">
        <f aca="false">(MAX(D207:F207)-MIN(D207:F207))*100</f>
        <v>0.173913043478258</v>
      </c>
      <c r="H207" s="47" t="n">
        <f aca="false">'2026 Forecast A'!L138</f>
        <v>2.99742823519794</v>
      </c>
      <c r="I207" s="47" t="n">
        <f aca="false">'2026 Forecast B'!L138</f>
        <v>2.87841096010493</v>
      </c>
      <c r="J207" s="47" t="n">
        <f aca="false">'2026 Forecast C'!L138</f>
        <v>3.01471541659441</v>
      </c>
      <c r="K207" s="18" t="n">
        <f aca="false">'2026 Forecast A'!F138</f>
        <v>575</v>
      </c>
      <c r="L207" s="48" t="str">
        <f aca="false">IF(OR(AND(D207&gt;0.5,E207&gt;0.5,F207&gt;0.5),AND(D207&lt;0.5,E207&lt;0.5,F207&lt;0.5)),"Yes","No — toss-up")</f>
        <v>Yes</v>
      </c>
    </row>
    <row r="208" customFormat="false" ht="15" hidden="false" customHeight="false" outlineLevel="0" collapsed="false">
      <c r="A208" s="9" t="str">
        <f aca="false">'2026 Forecast A'!A139</f>
        <v>Lehigh</v>
      </c>
      <c r="B208" s="9" t="str">
        <f aca="false">'2026 Forecast A'!B139</f>
        <v>COPLAY</v>
      </c>
      <c r="C208" s="9" t="str">
        <f aca="false">'2026 Forecast A'!C139</f>
        <v>COPLAY 2ND DISTRICT</v>
      </c>
      <c r="D208" s="10" t="n">
        <f aca="false">'2026 Forecast A'!G139</f>
        <v>0.514575411913815</v>
      </c>
      <c r="E208" s="10" t="n">
        <f aca="false">'2026 Forecast B'!G139</f>
        <v>0.518377693282636</v>
      </c>
      <c r="F208" s="10" t="n">
        <f aca="false">'2026 Forecast C'!G139</f>
        <v>0.514575411913815</v>
      </c>
      <c r="G208" s="46" t="n">
        <f aca="false">(MAX(D208:F208)-MIN(D208:F208))*100</f>
        <v>0.380228136882133</v>
      </c>
      <c r="H208" s="47" t="n">
        <f aca="false">'2026 Forecast A'!L139</f>
        <v>2.99742823519794</v>
      </c>
      <c r="I208" s="47" t="n">
        <f aca="false">'2026 Forecast B'!L139</f>
        <v>2.87841096010493</v>
      </c>
      <c r="J208" s="47" t="n">
        <f aca="false">'2026 Forecast C'!L139</f>
        <v>3.01471541659441</v>
      </c>
      <c r="K208" s="18" t="n">
        <f aca="false">'2026 Forecast A'!F139</f>
        <v>789</v>
      </c>
      <c r="L208" s="48" t="str">
        <f aca="false">IF(OR(AND(D208&gt;0.5,E208&gt;0.5,F208&gt;0.5),AND(D208&lt;0.5,E208&lt;0.5,F208&lt;0.5)),"Yes","No — toss-up")</f>
        <v>Yes</v>
      </c>
    </row>
    <row r="209" customFormat="false" ht="15" hidden="false" customHeight="false" outlineLevel="0" collapsed="false">
      <c r="A209" s="9" t="str">
        <f aca="false">'2026 Forecast A'!A140</f>
        <v>Lehigh</v>
      </c>
      <c r="B209" s="9" t="str">
        <f aca="false">'2026 Forecast A'!B140</f>
        <v>EMMAUS</v>
      </c>
      <c r="C209" s="9" t="str">
        <f aca="false">'2026 Forecast A'!C140</f>
        <v>EMMAUS 1ST DISTRICT</v>
      </c>
      <c r="D209" s="10" t="n">
        <f aca="false">'2026 Forecast A'!G140</f>
        <v>0.535539215686275</v>
      </c>
      <c r="E209" s="10" t="n">
        <f aca="false">'2026 Forecast B'!G140</f>
        <v>0.536764705882353</v>
      </c>
      <c r="F209" s="10" t="n">
        <f aca="false">'2026 Forecast C'!G140</f>
        <v>0.534313725490196</v>
      </c>
      <c r="G209" s="46" t="n">
        <f aca="false">(MAX(D209:F209)-MIN(D209:F209))*100</f>
        <v>0.245098039215685</v>
      </c>
      <c r="H209" s="47" t="n">
        <f aca="false">'2026 Forecast A'!L140</f>
        <v>2.99742823519794</v>
      </c>
      <c r="I209" s="47" t="n">
        <f aca="false">'2026 Forecast B'!L140</f>
        <v>2.87841096010493</v>
      </c>
      <c r="J209" s="47" t="n">
        <f aca="false">'2026 Forecast C'!L140</f>
        <v>3.01471541659441</v>
      </c>
      <c r="K209" s="18" t="n">
        <f aca="false">'2026 Forecast A'!F140</f>
        <v>816</v>
      </c>
      <c r="L209" s="48" t="str">
        <f aca="false">IF(OR(AND(D209&gt;0.5,E209&gt;0.5,F209&gt;0.5),AND(D209&lt;0.5,E209&lt;0.5,F209&lt;0.5)),"Yes","No — toss-up")</f>
        <v>Yes</v>
      </c>
    </row>
    <row r="210" customFormat="false" ht="15" hidden="false" customHeight="false" outlineLevel="0" collapsed="false">
      <c r="A210" s="9" t="str">
        <f aca="false">'2026 Forecast A'!A141</f>
        <v>Lehigh</v>
      </c>
      <c r="B210" s="9" t="str">
        <f aca="false">'2026 Forecast A'!B141</f>
        <v>EMMAUS</v>
      </c>
      <c r="C210" s="9" t="str">
        <f aca="false">'2026 Forecast A'!C141</f>
        <v>EMMAUS 2ND DISTRICT</v>
      </c>
      <c r="D210" s="10" t="n">
        <f aca="false">'2026 Forecast A'!G141</f>
        <v>0.527339003645201</v>
      </c>
      <c r="E210" s="10" t="n">
        <f aca="false">'2026 Forecast B'!G141</f>
        <v>0.533414337788578</v>
      </c>
      <c r="F210" s="10" t="n">
        <f aca="false">'2026 Forecast C'!G141</f>
        <v>0.526123936816525</v>
      </c>
      <c r="G210" s="46" t="n">
        <f aca="false">(MAX(D210:F210)-MIN(D210:F210))*100</f>
        <v>0.729040097205347</v>
      </c>
      <c r="H210" s="47" t="n">
        <f aca="false">'2026 Forecast A'!L141</f>
        <v>2.99742823519794</v>
      </c>
      <c r="I210" s="47" t="n">
        <f aca="false">'2026 Forecast B'!L141</f>
        <v>2.87841096010493</v>
      </c>
      <c r="J210" s="47" t="n">
        <f aca="false">'2026 Forecast C'!L141</f>
        <v>3.01471541659441</v>
      </c>
      <c r="K210" s="18" t="n">
        <f aca="false">'2026 Forecast A'!F141</f>
        <v>823</v>
      </c>
      <c r="L210" s="48" t="str">
        <f aca="false">IF(OR(AND(D210&gt;0.5,E210&gt;0.5,F210&gt;0.5),AND(D210&lt;0.5,E210&lt;0.5,F210&lt;0.5)),"Yes","No — toss-up")</f>
        <v>Yes</v>
      </c>
    </row>
    <row r="211" customFormat="false" ht="15" hidden="false" customHeight="false" outlineLevel="0" collapsed="false">
      <c r="A211" s="9" t="str">
        <f aca="false">'2026 Forecast A'!A142</f>
        <v>Lehigh</v>
      </c>
      <c r="B211" s="9" t="str">
        <f aca="false">'2026 Forecast A'!B142</f>
        <v>EMMAUS</v>
      </c>
      <c r="C211" s="9" t="str">
        <f aca="false">'2026 Forecast A'!C142</f>
        <v>EMMAUS 3RD DISTRICT</v>
      </c>
      <c r="D211" s="10" t="n">
        <f aca="false">'2026 Forecast A'!G142</f>
        <v>0.505280259951259</v>
      </c>
      <c r="E211" s="10" t="n">
        <f aca="false">'2026 Forecast B'!G142</f>
        <v>0.510966693744923</v>
      </c>
      <c r="F211" s="10" t="n">
        <f aca="false">'2026 Forecast C'!G142</f>
        <v>0.506904955320877</v>
      </c>
      <c r="G211" s="46" t="n">
        <f aca="false">(MAX(D211:F211)-MIN(D211:F211))*100</f>
        <v>0.568643379366374</v>
      </c>
      <c r="H211" s="47" t="n">
        <f aca="false">'2026 Forecast A'!L142</f>
        <v>2.74148858658622</v>
      </c>
      <c r="I211" s="47" t="n">
        <f aca="false">'2026 Forecast B'!L142</f>
        <v>2.7581717768018</v>
      </c>
      <c r="J211" s="47" t="n">
        <f aca="false">'2026 Forecast C'!L142</f>
        <v>2.739213064343</v>
      </c>
      <c r="K211" s="18" t="n">
        <f aca="false">'2026 Forecast A'!F142</f>
        <v>1231</v>
      </c>
      <c r="L211" s="48" t="str">
        <f aca="false">IF(OR(AND(D211&gt;0.5,E211&gt;0.5,F211&gt;0.5),AND(D211&lt;0.5,E211&lt;0.5,F211&lt;0.5)),"Yes","No — toss-up")</f>
        <v>Yes</v>
      </c>
    </row>
    <row r="212" customFormat="false" ht="15" hidden="false" customHeight="false" outlineLevel="0" collapsed="false">
      <c r="A212" s="9" t="str">
        <f aca="false">'2026 Forecast A'!A143</f>
        <v>Lehigh</v>
      </c>
      <c r="B212" s="9" t="str">
        <f aca="false">'2026 Forecast A'!B143</f>
        <v>EMMAUS</v>
      </c>
      <c r="C212" s="9" t="str">
        <f aca="false">'2026 Forecast A'!C143</f>
        <v>EMMAUS 4TH DISTRICT</v>
      </c>
      <c r="D212" s="10" t="n">
        <f aca="false">'2026 Forecast A'!G143</f>
        <v>0.55663430420712</v>
      </c>
      <c r="E212" s="10" t="n">
        <f aca="false">'2026 Forecast B'!G143</f>
        <v>0.562028047464941</v>
      </c>
      <c r="F212" s="10" t="n">
        <f aca="false">'2026 Forecast C'!G143</f>
        <v>0.554476806903991</v>
      </c>
      <c r="G212" s="46" t="n">
        <f aca="false">(MAX(D212:F212)-MIN(D212:F212))*100</f>
        <v>0.755124056094925</v>
      </c>
      <c r="H212" s="47" t="n">
        <f aca="false">'2026 Forecast A'!L143</f>
        <v>2.74148858658622</v>
      </c>
      <c r="I212" s="47" t="n">
        <f aca="false">'2026 Forecast B'!L143</f>
        <v>2.7581717768018</v>
      </c>
      <c r="J212" s="47" t="n">
        <f aca="false">'2026 Forecast C'!L143</f>
        <v>2.739213064343</v>
      </c>
      <c r="K212" s="18" t="n">
        <f aca="false">'2026 Forecast A'!F143</f>
        <v>927</v>
      </c>
      <c r="L212" s="48" t="str">
        <f aca="false">IF(OR(AND(D212&gt;0.5,E212&gt;0.5,F212&gt;0.5),AND(D212&lt;0.5,E212&lt;0.5,F212&lt;0.5)),"Yes","No — toss-up")</f>
        <v>Yes</v>
      </c>
    </row>
    <row r="213" customFormat="false" ht="15" hidden="false" customHeight="false" outlineLevel="0" collapsed="false">
      <c r="A213" s="9" t="str">
        <f aca="false">'2026 Forecast A'!A144</f>
        <v>Lehigh</v>
      </c>
      <c r="B213" s="9" t="str">
        <f aca="false">'2026 Forecast A'!B144</f>
        <v>EMMAUS</v>
      </c>
      <c r="C213" s="9" t="str">
        <f aca="false">'2026 Forecast A'!C144</f>
        <v>EMMAUS 5TH DISTRICT</v>
      </c>
      <c r="D213" s="10" t="n">
        <f aca="false">'2026 Forecast A'!G144</f>
        <v>0.506129597197898</v>
      </c>
      <c r="E213" s="10" t="n">
        <f aca="false">'2026 Forecast B'!G144</f>
        <v>0.509632224168126</v>
      </c>
      <c r="F213" s="10" t="n">
        <f aca="false">'2026 Forecast C'!G144</f>
        <v>0.506129597197898</v>
      </c>
      <c r="G213" s="46" t="n">
        <f aca="false">(MAX(D213:F213)-MIN(D213:F213))*100</f>
        <v>0.350262697022774</v>
      </c>
      <c r="H213" s="47" t="n">
        <f aca="false">'2026 Forecast A'!L144</f>
        <v>2.99742823519794</v>
      </c>
      <c r="I213" s="47" t="n">
        <f aca="false">'2026 Forecast B'!L144</f>
        <v>2.87841096010493</v>
      </c>
      <c r="J213" s="47" t="n">
        <f aca="false">'2026 Forecast C'!L144</f>
        <v>3.01471541659441</v>
      </c>
      <c r="K213" s="18" t="n">
        <f aca="false">'2026 Forecast A'!F144</f>
        <v>571</v>
      </c>
      <c r="L213" s="48" t="str">
        <f aca="false">IF(OR(AND(D213&gt;0.5,E213&gt;0.5,F213&gt;0.5),AND(D213&lt;0.5,E213&lt;0.5,F213&lt;0.5)),"Yes","No — toss-up")</f>
        <v>Yes</v>
      </c>
    </row>
    <row r="214" customFormat="false" ht="15" hidden="false" customHeight="false" outlineLevel="0" collapsed="false">
      <c r="A214" s="9" t="str">
        <f aca="false">'2026 Forecast A'!A145</f>
        <v>Lehigh</v>
      </c>
      <c r="B214" s="9" t="str">
        <f aca="false">'2026 Forecast A'!B145</f>
        <v>EMMAUS</v>
      </c>
      <c r="C214" s="9" t="str">
        <f aca="false">'2026 Forecast A'!C145</f>
        <v>EMMAUS 6TH DISTRICT</v>
      </c>
      <c r="D214" s="10" t="n">
        <f aca="false">'2026 Forecast A'!G145</f>
        <v>0.571144278606965</v>
      </c>
      <c r="E214" s="10" t="n">
        <f aca="false">'2026 Forecast B'!G145</f>
        <v>0.577114427860697</v>
      </c>
      <c r="F214" s="10" t="n">
        <f aca="false">'2026 Forecast C'!G145</f>
        <v>0.571144278606965</v>
      </c>
      <c r="G214" s="46" t="n">
        <f aca="false">(MAX(D214:F214)-MIN(D214:F214))*100</f>
        <v>0.597014925373141</v>
      </c>
      <c r="H214" s="47" t="n">
        <f aca="false">'2026 Forecast A'!L145</f>
        <v>2.74148858658622</v>
      </c>
      <c r="I214" s="47" t="n">
        <f aca="false">'2026 Forecast B'!L145</f>
        <v>2.7581717768018</v>
      </c>
      <c r="J214" s="47" t="n">
        <f aca="false">'2026 Forecast C'!L145</f>
        <v>2.739213064343</v>
      </c>
      <c r="K214" s="18" t="n">
        <f aca="false">'2026 Forecast A'!F145</f>
        <v>1005</v>
      </c>
      <c r="L214" s="48" t="str">
        <f aca="false">IF(OR(AND(D214&gt;0.5,E214&gt;0.5,F214&gt;0.5),AND(D214&lt;0.5,E214&lt;0.5,F214&lt;0.5)),"Yes","No — toss-up")</f>
        <v>Yes</v>
      </c>
    </row>
    <row r="215" customFormat="false" ht="15" hidden="false" customHeight="false" outlineLevel="0" collapsed="false">
      <c r="A215" s="9" t="str">
        <f aca="false">'2026 Forecast A'!A146</f>
        <v>Lehigh</v>
      </c>
      <c r="B215" s="9" t="str">
        <f aca="false">'2026 Forecast A'!B146</f>
        <v>FOUNTAIN HILL</v>
      </c>
      <c r="C215" s="9" t="str">
        <f aca="false">'2026 Forecast A'!C146</f>
        <v>FOUNTAIN HILL 1ST DIST</v>
      </c>
      <c r="D215" s="10" t="n">
        <f aca="false">'2026 Forecast A'!G146</f>
        <v>0.665008291873964</v>
      </c>
      <c r="E215" s="10" t="n">
        <f aca="false">'2026 Forecast B'!G146</f>
        <v>0.66832504145937</v>
      </c>
      <c r="F215" s="10" t="n">
        <f aca="false">'2026 Forecast C'!G146</f>
        <v>0.66334991708126</v>
      </c>
      <c r="G215" s="46" t="n">
        <f aca="false">(MAX(D215:F215)-MIN(D215:F215))*100</f>
        <v>0.497512437810943</v>
      </c>
      <c r="H215" s="47" t="n">
        <f aca="false">'2026 Forecast A'!L146</f>
        <v>2.99742823519794</v>
      </c>
      <c r="I215" s="47" t="n">
        <f aca="false">'2026 Forecast B'!L146</f>
        <v>2.87841096010493</v>
      </c>
      <c r="J215" s="47" t="n">
        <f aca="false">'2026 Forecast C'!L146</f>
        <v>3.01471541659441</v>
      </c>
      <c r="K215" s="18" t="n">
        <f aca="false">'2026 Forecast A'!F146</f>
        <v>603</v>
      </c>
      <c r="L215" s="48" t="str">
        <f aca="false">IF(OR(AND(D215&gt;0.5,E215&gt;0.5,F215&gt;0.5),AND(D215&lt;0.5,E215&lt;0.5,F215&lt;0.5)),"Yes","No — toss-up")</f>
        <v>Yes</v>
      </c>
    </row>
    <row r="216" customFormat="false" ht="15" hidden="false" customHeight="false" outlineLevel="0" collapsed="false">
      <c r="A216" s="9" t="str">
        <f aca="false">'2026 Forecast A'!A147</f>
        <v>Lehigh</v>
      </c>
      <c r="B216" s="9" t="str">
        <f aca="false">'2026 Forecast A'!B147</f>
        <v>FOUNTAIN HILL</v>
      </c>
      <c r="C216" s="9" t="str">
        <f aca="false">'2026 Forecast A'!C147</f>
        <v>FOUNTAIN HILL 2ND DIST</v>
      </c>
      <c r="D216" s="10" t="n">
        <f aca="false">'2026 Forecast A'!G147</f>
        <v>0.617768595041322</v>
      </c>
      <c r="E216" s="10" t="n">
        <f aca="false">'2026 Forecast B'!G147</f>
        <v>0.607438016528926</v>
      </c>
      <c r="F216" s="10" t="n">
        <f aca="false">'2026 Forecast C'!G147</f>
        <v>0.615702479338843</v>
      </c>
      <c r="G216" s="46" t="n">
        <f aca="false">(MAX(D216:F216)-MIN(D216:F216))*100</f>
        <v>1.03305785123967</v>
      </c>
      <c r="H216" s="47" t="n">
        <f aca="false">'2026 Forecast A'!L147</f>
        <v>4.06110524087881</v>
      </c>
      <c r="I216" s="47" t="n">
        <f aca="false">'2026 Forecast B'!L147</f>
        <v>3.90163818954704</v>
      </c>
      <c r="J216" s="47" t="n">
        <f aca="false">'2026 Forecast C'!L147</f>
        <v>4.08429951000569</v>
      </c>
      <c r="K216" s="18" t="n">
        <f aca="false">'2026 Forecast A'!F147</f>
        <v>484</v>
      </c>
      <c r="L216" s="48" t="str">
        <f aca="false">IF(OR(AND(D216&gt;0.5,E216&gt;0.5,F216&gt;0.5),AND(D216&lt;0.5,E216&lt;0.5,F216&lt;0.5)),"Yes","No — toss-up")</f>
        <v>Yes</v>
      </c>
    </row>
    <row r="217" customFormat="false" ht="15" hidden="false" customHeight="false" outlineLevel="0" collapsed="false">
      <c r="A217" s="9" t="str">
        <f aca="false">'2026 Forecast A'!A148</f>
        <v>Lehigh</v>
      </c>
      <c r="B217" s="9" t="str">
        <f aca="false">'2026 Forecast A'!B148</f>
        <v>FOUNTAIN HILL</v>
      </c>
      <c r="C217" s="9" t="str">
        <f aca="false">'2026 Forecast A'!C148</f>
        <v>FOUNTAIN HILL 3RD DIST</v>
      </c>
      <c r="D217" s="10" t="n">
        <f aca="false">'2026 Forecast A'!G148</f>
        <v>0.652427184466019</v>
      </c>
      <c r="E217" s="10" t="n">
        <f aca="false">'2026 Forecast B'!G148</f>
        <v>0.652427184466019</v>
      </c>
      <c r="F217" s="10" t="n">
        <f aca="false">'2026 Forecast C'!G148</f>
        <v>0.648543689320388</v>
      </c>
      <c r="G217" s="46" t="n">
        <f aca="false">(MAX(D217:F217)-MIN(D217:F217))*100</f>
        <v>0.388349514563113</v>
      </c>
      <c r="H217" s="47" t="n">
        <f aca="false">'2026 Forecast A'!L148</f>
        <v>4.06110524087881</v>
      </c>
      <c r="I217" s="47" t="n">
        <f aca="false">'2026 Forecast B'!L148</f>
        <v>3.90163818954704</v>
      </c>
      <c r="J217" s="47" t="n">
        <f aca="false">'2026 Forecast C'!L148</f>
        <v>4.08429951000569</v>
      </c>
      <c r="K217" s="18" t="n">
        <f aca="false">'2026 Forecast A'!F148</f>
        <v>515</v>
      </c>
      <c r="L217" s="48" t="str">
        <f aca="false">IF(OR(AND(D217&gt;0.5,E217&gt;0.5,F217&gt;0.5),AND(D217&lt;0.5,E217&lt;0.5,F217&lt;0.5)),"Yes","No — toss-up")</f>
        <v>Yes</v>
      </c>
    </row>
    <row r="218" customFormat="false" ht="15" hidden="false" customHeight="false" outlineLevel="0" collapsed="false">
      <c r="A218" s="9" t="str">
        <f aca="false">'2026 Forecast A'!A149</f>
        <v>Lehigh</v>
      </c>
      <c r="B218" s="9" t="str">
        <f aca="false">'2026 Forecast A'!B149</f>
        <v>HANOVER</v>
      </c>
      <c r="C218" s="9" t="str">
        <f aca="false">'2026 Forecast A'!C149</f>
        <v>HANOVER</v>
      </c>
      <c r="D218" s="10" t="n">
        <f aca="false">'2026 Forecast A'!G149</f>
        <v>0.543388429752066</v>
      </c>
      <c r="E218" s="10" t="n">
        <f aca="false">'2026 Forecast B'!G149</f>
        <v>0.545454545454545</v>
      </c>
      <c r="F218" s="10" t="n">
        <f aca="false">'2026 Forecast C'!G149</f>
        <v>0.543388429752066</v>
      </c>
      <c r="G218" s="46" t="n">
        <f aca="false">(MAX(D218:F218)-MIN(D218:F218))*100</f>
        <v>0.206611570247928</v>
      </c>
      <c r="H218" s="47" t="n">
        <f aca="false">'2026 Forecast A'!L149</f>
        <v>4.06110524087881</v>
      </c>
      <c r="I218" s="47" t="n">
        <f aca="false">'2026 Forecast B'!L149</f>
        <v>3.90163818954704</v>
      </c>
      <c r="J218" s="47" t="n">
        <f aca="false">'2026 Forecast C'!L149</f>
        <v>4.08429951000569</v>
      </c>
      <c r="K218" s="18" t="n">
        <f aca="false">'2026 Forecast A'!F149</f>
        <v>484</v>
      </c>
      <c r="L218" s="48" t="str">
        <f aca="false">IF(OR(AND(D218&gt;0.5,E218&gt;0.5,F218&gt;0.5),AND(D218&lt;0.5,E218&lt;0.5,F218&lt;0.5)),"Yes","No — toss-up")</f>
        <v>Yes</v>
      </c>
    </row>
    <row r="219" customFormat="false" ht="15" hidden="false" customHeight="false" outlineLevel="0" collapsed="false">
      <c r="A219" s="9" t="str">
        <f aca="false">'2026 Forecast A'!A150</f>
        <v>Lehigh</v>
      </c>
      <c r="B219" s="9" t="str">
        <f aca="false">'2026 Forecast A'!B150</f>
        <v>HEIDELBERG</v>
      </c>
      <c r="C219" s="9" t="str">
        <f aca="false">'2026 Forecast A'!C150</f>
        <v>HEIDELBERG</v>
      </c>
      <c r="D219" s="10" t="n">
        <f aca="false">'2026 Forecast A'!G150</f>
        <v>0.31864815932408</v>
      </c>
      <c r="E219" s="10" t="n">
        <f aca="false">'2026 Forecast B'!G150</f>
        <v>0.316837658418829</v>
      </c>
      <c r="F219" s="10" t="n">
        <f aca="false">'2026 Forecast C'!G150</f>
        <v>0.32106216053108</v>
      </c>
      <c r="G219" s="46" t="n">
        <f aca="false">(MAX(D219:F219)-MIN(D219:F219))*100</f>
        <v>0.422450211225106</v>
      </c>
      <c r="H219" s="47" t="n">
        <f aca="false">'2026 Forecast A'!L150</f>
        <v>2.74148858658622</v>
      </c>
      <c r="I219" s="47" t="n">
        <f aca="false">'2026 Forecast B'!L150</f>
        <v>2.7581717768018</v>
      </c>
      <c r="J219" s="47" t="n">
        <f aca="false">'2026 Forecast C'!L150</f>
        <v>2.739213064343</v>
      </c>
      <c r="K219" s="18" t="n">
        <f aca="false">'2026 Forecast A'!F150</f>
        <v>1657</v>
      </c>
      <c r="L219" s="48" t="str">
        <f aca="false">IF(OR(AND(D219&gt;0.5,E219&gt;0.5,F219&gt;0.5),AND(D219&lt;0.5,E219&lt;0.5,F219&lt;0.5)),"Yes","No — toss-up")</f>
        <v>Yes</v>
      </c>
    </row>
    <row r="220" customFormat="false" ht="15" hidden="false" customHeight="false" outlineLevel="0" collapsed="false">
      <c r="A220" s="9" t="str">
        <f aca="false">'2026 Forecast A'!A151</f>
        <v>Lehigh</v>
      </c>
      <c r="B220" s="9" t="str">
        <f aca="false">'2026 Forecast A'!B151</f>
        <v>LOWER MACUNGIE</v>
      </c>
      <c r="C220" s="9" t="str">
        <f aca="false">'2026 Forecast A'!C151</f>
        <v>LOWER MACUNGIE 10TH DISTRICT</v>
      </c>
      <c r="D220" s="10" t="n">
        <f aca="false">'2026 Forecast A'!G151</f>
        <v>0.501948051948052</v>
      </c>
      <c r="E220" s="10" t="n">
        <f aca="false">'2026 Forecast B'!G151</f>
        <v>0.502597402597403</v>
      </c>
      <c r="F220" s="10" t="n">
        <f aca="false">'2026 Forecast C'!G151</f>
        <v>0.504545454545455</v>
      </c>
      <c r="G220" s="46" t="n">
        <f aca="false">(MAX(D220:F220)-MIN(D220:F220))*100</f>
        <v>0.25974025974026</v>
      </c>
      <c r="H220" s="47" t="n">
        <f aca="false">'2026 Forecast A'!L151</f>
        <v>2.74148858658622</v>
      </c>
      <c r="I220" s="47" t="n">
        <f aca="false">'2026 Forecast B'!L151</f>
        <v>2.7581717768018</v>
      </c>
      <c r="J220" s="47" t="n">
        <f aca="false">'2026 Forecast C'!L151</f>
        <v>2.739213064343</v>
      </c>
      <c r="K220" s="18" t="n">
        <f aca="false">'2026 Forecast A'!F151</f>
        <v>1540</v>
      </c>
      <c r="L220" s="48" t="str">
        <f aca="false">IF(OR(AND(D220&gt;0.5,E220&gt;0.5,F220&gt;0.5),AND(D220&lt;0.5,E220&lt;0.5,F220&lt;0.5)),"Yes","No — toss-up")</f>
        <v>Yes</v>
      </c>
    </row>
    <row r="221" customFormat="false" ht="15" hidden="false" customHeight="false" outlineLevel="0" collapsed="false">
      <c r="A221" s="9" t="str">
        <f aca="false">'2026 Forecast A'!A152</f>
        <v>Lehigh</v>
      </c>
      <c r="B221" s="9" t="str">
        <f aca="false">'2026 Forecast A'!B152</f>
        <v>LOWER MACUNGIE</v>
      </c>
      <c r="C221" s="9" t="str">
        <f aca="false">'2026 Forecast A'!C152</f>
        <v>LOWER MACUNGIE 1ST DISTRICT</v>
      </c>
      <c r="D221" s="10" t="n">
        <f aca="false">'2026 Forecast A'!G152</f>
        <v>0.507374631268437</v>
      </c>
      <c r="E221" s="10" t="n">
        <f aca="false">'2026 Forecast B'!G152</f>
        <v>0.507374631268437</v>
      </c>
      <c r="F221" s="10" t="n">
        <f aca="false">'2026 Forecast C'!G152</f>
        <v>0.508554572271387</v>
      </c>
      <c r="G221" s="46" t="n">
        <f aca="false">(MAX(D221:F221)-MIN(D221:F221))*100</f>
        <v>0.117994100294982</v>
      </c>
      <c r="H221" s="47" t="n">
        <f aca="false">'2026 Forecast A'!L152</f>
        <v>2.74148858658622</v>
      </c>
      <c r="I221" s="47" t="n">
        <f aca="false">'2026 Forecast B'!L152</f>
        <v>2.7581717768018</v>
      </c>
      <c r="J221" s="47" t="n">
        <f aca="false">'2026 Forecast C'!L152</f>
        <v>2.739213064343</v>
      </c>
      <c r="K221" s="18" t="n">
        <f aca="false">'2026 Forecast A'!F152</f>
        <v>1695</v>
      </c>
      <c r="L221" s="48" t="str">
        <f aca="false">IF(OR(AND(D221&gt;0.5,E221&gt;0.5,F221&gt;0.5),AND(D221&lt;0.5,E221&lt;0.5,F221&lt;0.5)),"Yes","No — toss-up")</f>
        <v>Yes</v>
      </c>
    </row>
    <row r="222" customFormat="false" ht="15" hidden="false" customHeight="false" outlineLevel="0" collapsed="false">
      <c r="A222" s="9" t="str">
        <f aca="false">'2026 Forecast A'!A153</f>
        <v>Lehigh</v>
      </c>
      <c r="B222" s="9" t="str">
        <f aca="false">'2026 Forecast A'!B153</f>
        <v>LOWER MACUNGIE</v>
      </c>
      <c r="C222" s="9" t="str">
        <f aca="false">'2026 Forecast A'!C153</f>
        <v>LOWER MACUNGIE 2ND DISTRICT</v>
      </c>
      <c r="D222" s="10" t="n">
        <f aca="false">'2026 Forecast A'!G153</f>
        <v>0.506239460370995</v>
      </c>
      <c r="E222" s="10" t="n">
        <f aca="false">'2026 Forecast B'!G153</f>
        <v>0.511298482293423</v>
      </c>
      <c r="F222" s="10" t="n">
        <f aca="false">'2026 Forecast C'!G153</f>
        <v>0.507251264755481</v>
      </c>
      <c r="G222" s="46" t="n">
        <f aca="false">(MAX(D222:F222)-MIN(D222:F222))*100</f>
        <v>0.505902192242824</v>
      </c>
      <c r="H222" s="47" t="n">
        <f aca="false">'2026 Forecast A'!L153</f>
        <v>2.74148858658622</v>
      </c>
      <c r="I222" s="47" t="n">
        <f aca="false">'2026 Forecast B'!L153</f>
        <v>2.7581717768018</v>
      </c>
      <c r="J222" s="47" t="n">
        <f aca="false">'2026 Forecast C'!L153</f>
        <v>2.739213064343</v>
      </c>
      <c r="K222" s="18" t="n">
        <f aca="false">'2026 Forecast A'!F153</f>
        <v>2965</v>
      </c>
      <c r="L222" s="48" t="str">
        <f aca="false">IF(OR(AND(D222&gt;0.5,E222&gt;0.5,F222&gt;0.5),AND(D222&lt;0.5,E222&lt;0.5,F222&lt;0.5)),"Yes","No — toss-up")</f>
        <v>Yes</v>
      </c>
    </row>
    <row r="223" customFormat="false" ht="15" hidden="false" customHeight="false" outlineLevel="0" collapsed="false">
      <c r="A223" s="9" t="str">
        <f aca="false">'2026 Forecast A'!A154</f>
        <v>Lehigh</v>
      </c>
      <c r="B223" s="9" t="str">
        <f aca="false">'2026 Forecast A'!B154</f>
        <v>LOWER MACUNGIE</v>
      </c>
      <c r="C223" s="9" t="str">
        <f aca="false">'2026 Forecast A'!C154</f>
        <v>LOWER MACUNGIE 3RD DISTRICT</v>
      </c>
      <c r="D223" s="10" t="n">
        <f aca="false">'2026 Forecast A'!G154</f>
        <v>0.497347480106101</v>
      </c>
      <c r="E223" s="10" t="n">
        <f aca="false">'2026 Forecast B'!G154</f>
        <v>0.493368700265252</v>
      </c>
      <c r="F223" s="10" t="n">
        <f aca="false">'2026 Forecast C'!G154</f>
        <v>0.499336870026525</v>
      </c>
      <c r="G223" s="46" t="n">
        <f aca="false">(MAX(D223:F223)-MIN(D223:F223))*100</f>
        <v>0.596816976127323</v>
      </c>
      <c r="H223" s="47" t="n">
        <f aca="false">'2026 Forecast A'!L154</f>
        <v>2.74148858658622</v>
      </c>
      <c r="I223" s="47" t="n">
        <f aca="false">'2026 Forecast B'!L154</f>
        <v>2.7581717768018</v>
      </c>
      <c r="J223" s="47" t="n">
        <f aca="false">'2026 Forecast C'!L154</f>
        <v>2.739213064343</v>
      </c>
      <c r="K223" s="18" t="n">
        <f aca="false">'2026 Forecast A'!F154</f>
        <v>1508</v>
      </c>
      <c r="L223" s="48" t="str">
        <f aca="false">IF(OR(AND(D223&gt;0.5,E223&gt;0.5,F223&gt;0.5),AND(D223&lt;0.5,E223&lt;0.5,F223&lt;0.5)),"Yes","No — toss-up")</f>
        <v>Yes</v>
      </c>
    </row>
    <row r="224" customFormat="false" ht="15" hidden="false" customHeight="false" outlineLevel="0" collapsed="false">
      <c r="A224" s="9" t="str">
        <f aca="false">'2026 Forecast A'!A155</f>
        <v>Lehigh</v>
      </c>
      <c r="B224" s="9" t="str">
        <f aca="false">'2026 Forecast A'!B155</f>
        <v>LOWER MACUNGIE</v>
      </c>
      <c r="C224" s="9" t="str">
        <f aca="false">'2026 Forecast A'!C155</f>
        <v>LOWER MACUNGIE 4TH DISTRICT</v>
      </c>
      <c r="D224" s="10" t="n">
        <f aca="false">'2026 Forecast A'!G155</f>
        <v>0.494942196531792</v>
      </c>
      <c r="E224" s="10" t="n">
        <f aca="false">'2026 Forecast B'!G155</f>
        <v>0.494942196531792</v>
      </c>
      <c r="F224" s="10" t="n">
        <f aca="false">'2026 Forecast C'!G155</f>
        <v>0.494942196531792</v>
      </c>
      <c r="G224" s="46" t="n">
        <f aca="false">(MAX(D224:F224)-MIN(D224:F224))*100</f>
        <v>0</v>
      </c>
      <c r="H224" s="47" t="n">
        <f aca="false">'2026 Forecast A'!L155</f>
        <v>2.74148858658622</v>
      </c>
      <c r="I224" s="47" t="n">
        <f aca="false">'2026 Forecast B'!L155</f>
        <v>2.7581717768018</v>
      </c>
      <c r="J224" s="47" t="n">
        <f aca="false">'2026 Forecast C'!L155</f>
        <v>2.739213064343</v>
      </c>
      <c r="K224" s="18" t="n">
        <f aca="false">'2026 Forecast A'!F155</f>
        <v>1384</v>
      </c>
      <c r="L224" s="48" t="str">
        <f aca="false">IF(OR(AND(D224&gt;0.5,E224&gt;0.5,F224&gt;0.5),AND(D224&lt;0.5,E224&lt;0.5,F224&lt;0.5)),"Yes","No — toss-up")</f>
        <v>Yes</v>
      </c>
    </row>
    <row r="225" customFormat="false" ht="15" hidden="false" customHeight="false" outlineLevel="0" collapsed="false">
      <c r="A225" s="9" t="str">
        <f aca="false">'2026 Forecast A'!A156</f>
        <v>Lehigh</v>
      </c>
      <c r="B225" s="9" t="str">
        <f aca="false">'2026 Forecast A'!B156</f>
        <v>LOWER MACUNGIE</v>
      </c>
      <c r="C225" s="9" t="str">
        <f aca="false">'2026 Forecast A'!C156</f>
        <v>LOWER MACUNGIE 5TH DISTRICT</v>
      </c>
      <c r="D225" s="10" t="n">
        <f aca="false">'2026 Forecast A'!G156</f>
        <v>0.516074450084602</v>
      </c>
      <c r="E225" s="10" t="n">
        <f aca="false">'2026 Forecast B'!G156</f>
        <v>0.516074450084602</v>
      </c>
      <c r="F225" s="10" t="n">
        <f aca="false">'2026 Forecast C'!G156</f>
        <v>0.517766497461929</v>
      </c>
      <c r="G225" s="46" t="n">
        <f aca="false">(MAX(D225:F225)-MIN(D225:F225))*100</f>
        <v>0.169204737732653</v>
      </c>
      <c r="H225" s="47" t="n">
        <f aca="false">'2026 Forecast A'!L156</f>
        <v>2.74148858658622</v>
      </c>
      <c r="I225" s="47" t="n">
        <f aca="false">'2026 Forecast B'!L156</f>
        <v>2.7581717768018</v>
      </c>
      <c r="J225" s="47" t="n">
        <f aca="false">'2026 Forecast C'!L156</f>
        <v>2.739213064343</v>
      </c>
      <c r="K225" s="18" t="n">
        <f aca="false">'2026 Forecast A'!F156</f>
        <v>1182</v>
      </c>
      <c r="L225" s="48" t="str">
        <f aca="false">IF(OR(AND(D225&gt;0.5,E225&gt;0.5,F225&gt;0.5),AND(D225&lt;0.5,E225&lt;0.5,F225&lt;0.5)),"Yes","No — toss-up")</f>
        <v>Yes</v>
      </c>
    </row>
    <row r="226" customFormat="false" ht="15" hidden="false" customHeight="false" outlineLevel="0" collapsed="false">
      <c r="A226" s="9" t="str">
        <f aca="false">'2026 Forecast A'!A157</f>
        <v>Lehigh</v>
      </c>
      <c r="B226" s="9" t="str">
        <f aca="false">'2026 Forecast A'!B157</f>
        <v>LOWER MACUNGIE</v>
      </c>
      <c r="C226" s="9" t="str">
        <f aca="false">'2026 Forecast A'!C157</f>
        <v>LOWER MACUNGIE 6TH DISTRICT</v>
      </c>
      <c r="D226" s="10" t="n">
        <f aca="false">'2026 Forecast A'!G157</f>
        <v>0.496802557953637</v>
      </c>
      <c r="E226" s="10" t="n">
        <f aca="false">'2026 Forecast B'!G157</f>
        <v>0.500399680255795</v>
      </c>
      <c r="F226" s="10" t="n">
        <f aca="false">'2026 Forecast C'!G157</f>
        <v>0.496402877697842</v>
      </c>
      <c r="G226" s="46" t="n">
        <f aca="false">(MAX(D226:F226)-MIN(D226:F226))*100</f>
        <v>0.399680255795365</v>
      </c>
      <c r="H226" s="47" t="n">
        <f aca="false">'2026 Forecast A'!L157</f>
        <v>2.74148858658622</v>
      </c>
      <c r="I226" s="47" t="n">
        <f aca="false">'2026 Forecast B'!L157</f>
        <v>2.7581717768018</v>
      </c>
      <c r="J226" s="47" t="n">
        <f aca="false">'2026 Forecast C'!L157</f>
        <v>2.739213064343</v>
      </c>
      <c r="K226" s="18" t="n">
        <f aca="false">'2026 Forecast A'!F157</f>
        <v>2502</v>
      </c>
      <c r="L226" s="48" t="str">
        <f aca="false">IF(OR(AND(D226&gt;0.5,E226&gt;0.5,F226&gt;0.5),AND(D226&lt;0.5,E226&lt;0.5,F226&lt;0.5)),"Yes","No — toss-up")</f>
        <v>No — toss-up</v>
      </c>
    </row>
    <row r="227" customFormat="false" ht="15" hidden="false" customHeight="false" outlineLevel="0" collapsed="false">
      <c r="A227" s="9" t="str">
        <f aca="false">'2026 Forecast A'!A158</f>
        <v>Lehigh</v>
      </c>
      <c r="B227" s="9" t="str">
        <f aca="false">'2026 Forecast A'!B158</f>
        <v>LOWER MACUNGIE</v>
      </c>
      <c r="C227" s="9" t="str">
        <f aca="false">'2026 Forecast A'!C158</f>
        <v>LOWER MACUNGIE 7TH DISTRICT</v>
      </c>
      <c r="D227" s="10" t="n">
        <f aca="false">'2026 Forecast A'!G158</f>
        <v>0.536176694592536</v>
      </c>
      <c r="E227" s="10" t="n">
        <f aca="false">'2026 Forecast B'!G158</f>
        <v>0.536176694592536</v>
      </c>
      <c r="F227" s="10" t="n">
        <f aca="false">'2026 Forecast C'!G158</f>
        <v>0.534653465346535</v>
      </c>
      <c r="G227" s="46" t="n">
        <f aca="false">(MAX(D227:F227)-MIN(D227:F227))*100</f>
        <v>0.152322924600146</v>
      </c>
      <c r="H227" s="47" t="n">
        <f aca="false">'2026 Forecast A'!L158</f>
        <v>2.74148858658622</v>
      </c>
      <c r="I227" s="47" t="n">
        <f aca="false">'2026 Forecast B'!L158</f>
        <v>2.7581717768018</v>
      </c>
      <c r="J227" s="47" t="n">
        <f aca="false">'2026 Forecast C'!L158</f>
        <v>2.739213064343</v>
      </c>
      <c r="K227" s="18" t="n">
        <f aca="false">'2026 Forecast A'!F158</f>
        <v>1313</v>
      </c>
      <c r="L227" s="48" t="str">
        <f aca="false">IF(OR(AND(D227&gt;0.5,E227&gt;0.5,F227&gt;0.5),AND(D227&lt;0.5,E227&lt;0.5,F227&lt;0.5)),"Yes","No — toss-up")</f>
        <v>Yes</v>
      </c>
    </row>
    <row r="228" customFormat="false" ht="15" hidden="false" customHeight="false" outlineLevel="0" collapsed="false">
      <c r="A228" s="9" t="str">
        <f aca="false">'2026 Forecast A'!A159</f>
        <v>Lehigh</v>
      </c>
      <c r="B228" s="9" t="str">
        <f aca="false">'2026 Forecast A'!B159</f>
        <v>LOWER MACUNGIE</v>
      </c>
      <c r="C228" s="9" t="str">
        <f aca="false">'2026 Forecast A'!C159</f>
        <v>LOWER MACUNGIE 8TH DISTRICT</v>
      </c>
      <c r="D228" s="10" t="n">
        <f aca="false">'2026 Forecast A'!G159</f>
        <v>0.520119225037258</v>
      </c>
      <c r="E228" s="10" t="n">
        <f aca="false">'2026 Forecast B'!G159</f>
        <v>0.518628912071535</v>
      </c>
      <c r="F228" s="10" t="n">
        <f aca="false">'2026 Forecast C'!G159</f>
        <v>0.520864381520119</v>
      </c>
      <c r="G228" s="46" t="n">
        <f aca="false">(MAX(D228:F228)-MIN(D228:F228))*100</f>
        <v>0.223546944858422</v>
      </c>
      <c r="H228" s="47" t="n">
        <f aca="false">'2026 Forecast A'!L159</f>
        <v>2.74148858658622</v>
      </c>
      <c r="I228" s="47" t="n">
        <f aca="false">'2026 Forecast B'!L159</f>
        <v>2.7581717768018</v>
      </c>
      <c r="J228" s="47" t="n">
        <f aca="false">'2026 Forecast C'!L159</f>
        <v>2.739213064343</v>
      </c>
      <c r="K228" s="18" t="n">
        <f aca="false">'2026 Forecast A'!F159</f>
        <v>1342</v>
      </c>
      <c r="L228" s="48" t="str">
        <f aca="false">IF(OR(AND(D228&gt;0.5,E228&gt;0.5,F228&gt;0.5),AND(D228&lt;0.5,E228&lt;0.5,F228&lt;0.5)),"Yes","No — toss-up")</f>
        <v>Yes</v>
      </c>
    </row>
    <row r="229" customFormat="false" ht="15" hidden="false" customHeight="false" outlineLevel="0" collapsed="false">
      <c r="A229" s="9" t="str">
        <f aca="false">'2026 Forecast A'!A160</f>
        <v>Lehigh</v>
      </c>
      <c r="B229" s="9" t="str">
        <f aca="false">'2026 Forecast A'!B160</f>
        <v>LOWER MACUNGIE</v>
      </c>
      <c r="C229" s="9" t="str">
        <f aca="false">'2026 Forecast A'!C160</f>
        <v>LOWER MACUNGIE 9TH DISTRICT</v>
      </c>
      <c r="D229" s="10" t="n">
        <f aca="false">'2026 Forecast A'!G160</f>
        <v>0.518181818181818</v>
      </c>
      <c r="E229" s="10" t="n">
        <f aca="false">'2026 Forecast B'!G160</f>
        <v>0.518181818181818</v>
      </c>
      <c r="F229" s="10" t="n">
        <f aca="false">'2026 Forecast C'!G160</f>
        <v>0.518181818181818</v>
      </c>
      <c r="G229" s="46" t="n">
        <f aca="false">(MAX(D229:F229)-MIN(D229:F229))*100</f>
        <v>0</v>
      </c>
      <c r="H229" s="47" t="n">
        <f aca="false">'2026 Forecast A'!L160</f>
        <v>2.99742823519794</v>
      </c>
      <c r="I229" s="47" t="n">
        <f aca="false">'2026 Forecast B'!L160</f>
        <v>2.87841096010493</v>
      </c>
      <c r="J229" s="47" t="n">
        <f aca="false">'2026 Forecast C'!L160</f>
        <v>3.01471541659441</v>
      </c>
      <c r="K229" s="18" t="n">
        <f aca="false">'2026 Forecast A'!F160</f>
        <v>880</v>
      </c>
      <c r="L229" s="48" t="str">
        <f aca="false">IF(OR(AND(D229&gt;0.5,E229&gt;0.5,F229&gt;0.5),AND(D229&lt;0.5,E229&lt;0.5,F229&lt;0.5)),"Yes","No — toss-up")</f>
        <v>Yes</v>
      </c>
    </row>
    <row r="230" customFormat="false" ht="15" hidden="false" customHeight="false" outlineLevel="0" collapsed="false">
      <c r="A230" s="9" t="str">
        <f aca="false">'2026 Forecast A'!A161</f>
        <v>Lehigh</v>
      </c>
      <c r="B230" s="9" t="str">
        <f aca="false">'2026 Forecast A'!B161</f>
        <v>LOWER MILFORD</v>
      </c>
      <c r="C230" s="9" t="str">
        <f aca="false">'2026 Forecast A'!C161</f>
        <v>LOWER MILFORD</v>
      </c>
      <c r="D230" s="10" t="n">
        <f aca="false">'2026 Forecast A'!G161</f>
        <v>0.384301270417423</v>
      </c>
      <c r="E230" s="10" t="n">
        <f aca="false">'2026 Forecast B'!G161</f>
        <v>0.387931034482759</v>
      </c>
      <c r="F230" s="10" t="n">
        <f aca="false">'2026 Forecast C'!G161</f>
        <v>0.386116152450091</v>
      </c>
      <c r="G230" s="46" t="n">
        <f aca="false">(MAX(D230:F230)-MIN(D230:F230))*100</f>
        <v>0.362976406533577</v>
      </c>
      <c r="H230" s="47" t="n">
        <f aca="false">'2026 Forecast A'!L161</f>
        <v>2.74148858658622</v>
      </c>
      <c r="I230" s="47" t="n">
        <f aca="false">'2026 Forecast B'!L161</f>
        <v>2.7581717768018</v>
      </c>
      <c r="J230" s="47" t="n">
        <f aca="false">'2026 Forecast C'!L161</f>
        <v>2.739213064343</v>
      </c>
      <c r="K230" s="18" t="n">
        <f aca="false">'2026 Forecast A'!F161</f>
        <v>2204</v>
      </c>
      <c r="L230" s="48" t="str">
        <f aca="false">IF(OR(AND(D230&gt;0.5,E230&gt;0.5,F230&gt;0.5),AND(D230&lt;0.5,E230&lt;0.5,F230&lt;0.5)),"Yes","No — toss-up")</f>
        <v>Yes</v>
      </c>
    </row>
    <row r="231" customFormat="false" ht="15" hidden="false" customHeight="false" outlineLevel="0" collapsed="false">
      <c r="A231" s="9" t="str">
        <f aca="false">'2026 Forecast A'!A162</f>
        <v>Lehigh</v>
      </c>
      <c r="B231" s="9" t="str">
        <f aca="false">'2026 Forecast A'!B162</f>
        <v>LOWHILL</v>
      </c>
      <c r="C231" s="9" t="str">
        <f aca="false">'2026 Forecast A'!C162</f>
        <v>LOWHILL</v>
      </c>
      <c r="D231" s="10" t="n">
        <f aca="false">'2026 Forecast A'!G162</f>
        <v>0.360549717057397</v>
      </c>
      <c r="E231" s="10" t="n">
        <f aca="false">'2026 Forecast B'!G162</f>
        <v>0.359741309620049</v>
      </c>
      <c r="F231" s="10" t="n">
        <f aca="false">'2026 Forecast C'!G162</f>
        <v>0.361358124494745</v>
      </c>
      <c r="G231" s="46" t="n">
        <f aca="false">(MAX(D231:F231)-MIN(D231:F231))*100</f>
        <v>0.161681487469684</v>
      </c>
      <c r="H231" s="47" t="n">
        <f aca="false">'2026 Forecast A'!L162</f>
        <v>2.74148858658622</v>
      </c>
      <c r="I231" s="47" t="n">
        <f aca="false">'2026 Forecast B'!L162</f>
        <v>2.7581717768018</v>
      </c>
      <c r="J231" s="47" t="n">
        <f aca="false">'2026 Forecast C'!L162</f>
        <v>2.739213064343</v>
      </c>
      <c r="K231" s="18" t="n">
        <f aca="false">'2026 Forecast A'!F162</f>
        <v>1237</v>
      </c>
      <c r="L231" s="48" t="str">
        <f aca="false">IF(OR(AND(D231&gt;0.5,E231&gt;0.5,F231&gt;0.5),AND(D231&lt;0.5,E231&lt;0.5,F231&lt;0.5)),"Yes","No — toss-up")</f>
        <v>Yes</v>
      </c>
    </row>
    <row r="232" customFormat="false" ht="15" hidden="false" customHeight="false" outlineLevel="0" collapsed="false">
      <c r="A232" s="9" t="str">
        <f aca="false">'2026 Forecast A'!A163</f>
        <v>Lehigh</v>
      </c>
      <c r="B232" s="9" t="str">
        <f aca="false">'2026 Forecast A'!B163</f>
        <v>LYNN</v>
      </c>
      <c r="C232" s="9" t="str">
        <f aca="false">'2026 Forecast A'!C163</f>
        <v>LYNN JACKSONVILLE DISTRICT</v>
      </c>
      <c r="D232" s="10" t="n">
        <f aca="false">'2026 Forecast A'!G163</f>
        <v>0.282415630550622</v>
      </c>
      <c r="E232" s="10" t="n">
        <f aca="false">'2026 Forecast B'!G163</f>
        <v>0.282415630550622</v>
      </c>
      <c r="F232" s="10" t="n">
        <f aca="false">'2026 Forecast C'!G163</f>
        <v>0.284191829484902</v>
      </c>
      <c r="G232" s="46" t="n">
        <f aca="false">(MAX(D232:F232)-MIN(D232:F232))*100</f>
        <v>0.17761989342806</v>
      </c>
      <c r="H232" s="47" t="n">
        <f aca="false">'2026 Forecast A'!L163</f>
        <v>4.06110524087881</v>
      </c>
      <c r="I232" s="47" t="n">
        <f aca="false">'2026 Forecast B'!L163</f>
        <v>3.90163818954704</v>
      </c>
      <c r="J232" s="47" t="n">
        <f aca="false">'2026 Forecast C'!L163</f>
        <v>4.08429951000569</v>
      </c>
      <c r="K232" s="18" t="n">
        <f aca="false">'2026 Forecast A'!F163</f>
        <v>563</v>
      </c>
      <c r="L232" s="48" t="str">
        <f aca="false">IF(OR(AND(D232&gt;0.5,E232&gt;0.5,F232&gt;0.5),AND(D232&lt;0.5,E232&lt;0.5,F232&lt;0.5)),"Yes","No — toss-up")</f>
        <v>Yes</v>
      </c>
    </row>
    <row r="233" customFormat="false" ht="15" hidden="false" customHeight="false" outlineLevel="0" collapsed="false">
      <c r="A233" s="9" t="str">
        <f aca="false">'2026 Forecast A'!A164</f>
        <v>Lehigh</v>
      </c>
      <c r="B233" s="9" t="str">
        <f aca="false">'2026 Forecast A'!B164</f>
        <v>LYNN</v>
      </c>
      <c r="C233" s="9" t="str">
        <f aca="false">'2026 Forecast A'!C164</f>
        <v>LYNN LYNNVILLE DISTRICT</v>
      </c>
      <c r="D233" s="10" t="n">
        <f aca="false">'2026 Forecast A'!G164</f>
        <v>0.31331592689295</v>
      </c>
      <c r="E233" s="10" t="n">
        <f aca="false">'2026 Forecast B'!G164</f>
        <v>0.315926892950392</v>
      </c>
      <c r="F233" s="10" t="n">
        <f aca="false">'2026 Forecast C'!G164</f>
        <v>0.31331592689295</v>
      </c>
      <c r="G233" s="46" t="n">
        <f aca="false">(MAX(D233:F233)-MIN(D233:F233))*100</f>
        <v>0.261096605744127</v>
      </c>
      <c r="H233" s="47" t="n">
        <f aca="false">'2026 Forecast A'!L164</f>
        <v>4.06110524087881</v>
      </c>
      <c r="I233" s="47" t="n">
        <f aca="false">'2026 Forecast B'!L164</f>
        <v>3.90163818954704</v>
      </c>
      <c r="J233" s="47" t="n">
        <f aca="false">'2026 Forecast C'!L164</f>
        <v>4.08429951000569</v>
      </c>
      <c r="K233" s="18" t="n">
        <f aca="false">'2026 Forecast A'!F164</f>
        <v>383</v>
      </c>
      <c r="L233" s="48" t="str">
        <f aca="false">IF(OR(AND(D233&gt;0.5,E233&gt;0.5,F233&gt;0.5),AND(D233&lt;0.5,E233&lt;0.5,F233&lt;0.5)),"Yes","No — toss-up")</f>
        <v>Yes</v>
      </c>
    </row>
    <row r="234" customFormat="false" ht="15" hidden="false" customHeight="false" outlineLevel="0" collapsed="false">
      <c r="A234" s="9" t="str">
        <f aca="false">'2026 Forecast A'!A165</f>
        <v>Lehigh</v>
      </c>
      <c r="B234" s="9" t="str">
        <f aca="false">'2026 Forecast A'!B165</f>
        <v>LYNN</v>
      </c>
      <c r="C234" s="9" t="str">
        <f aca="false">'2026 Forecast A'!C165</f>
        <v>LYNN NEW TRIPOLI DISTRICT</v>
      </c>
      <c r="D234" s="10" t="n">
        <f aca="false">'2026 Forecast A'!G165</f>
        <v>0.338141025641026</v>
      </c>
      <c r="E234" s="10" t="n">
        <f aca="false">'2026 Forecast B'!G165</f>
        <v>0.338141025641026</v>
      </c>
      <c r="F234" s="10" t="n">
        <f aca="false">'2026 Forecast C'!G165</f>
        <v>0.340544871794872</v>
      </c>
      <c r="G234" s="46" t="n">
        <f aca="false">(MAX(D234:F234)-MIN(D234:F234))*100</f>
        <v>0.240384615384615</v>
      </c>
      <c r="H234" s="47" t="n">
        <f aca="false">'2026 Forecast A'!L165</f>
        <v>2.74148858658622</v>
      </c>
      <c r="I234" s="47" t="n">
        <f aca="false">'2026 Forecast B'!L165</f>
        <v>2.7581717768018</v>
      </c>
      <c r="J234" s="47" t="n">
        <f aca="false">'2026 Forecast C'!L165</f>
        <v>2.739213064343</v>
      </c>
      <c r="K234" s="18" t="n">
        <f aca="false">'2026 Forecast A'!F165</f>
        <v>1248</v>
      </c>
      <c r="L234" s="48" t="str">
        <f aca="false">IF(OR(AND(D234&gt;0.5,E234&gt;0.5,F234&gt;0.5),AND(D234&lt;0.5,E234&lt;0.5,F234&lt;0.5)),"Yes","No — toss-up")</f>
        <v>Yes</v>
      </c>
    </row>
    <row r="235" customFormat="false" ht="15" hidden="false" customHeight="false" outlineLevel="0" collapsed="false">
      <c r="A235" s="9" t="str">
        <f aca="false">'2026 Forecast A'!A166</f>
        <v>Lehigh</v>
      </c>
      <c r="B235" s="9" t="str">
        <f aca="false">'2026 Forecast A'!B166</f>
        <v>MACUNGIE</v>
      </c>
      <c r="C235" s="9" t="str">
        <f aca="false">'2026 Forecast A'!C166</f>
        <v>MACUNGIE</v>
      </c>
      <c r="D235" s="10" t="n">
        <f aca="false">'2026 Forecast A'!G166</f>
        <v>0.533377395902181</v>
      </c>
      <c r="E235" s="10" t="n">
        <f aca="false">'2026 Forecast B'!G166</f>
        <v>0.534699272967614</v>
      </c>
      <c r="F235" s="10" t="n">
        <f aca="false">'2026 Forecast C'!G166</f>
        <v>0.531394580304032</v>
      </c>
      <c r="G235" s="46" t="n">
        <f aca="false">(MAX(D235:F235)-MIN(D235:F235))*100</f>
        <v>0.330469266358224</v>
      </c>
      <c r="H235" s="47" t="n">
        <f aca="false">'2026 Forecast A'!L166</f>
        <v>2.74148858658622</v>
      </c>
      <c r="I235" s="47" t="n">
        <f aca="false">'2026 Forecast B'!L166</f>
        <v>2.7581717768018</v>
      </c>
      <c r="J235" s="47" t="n">
        <f aca="false">'2026 Forecast C'!L166</f>
        <v>2.739213064343</v>
      </c>
      <c r="K235" s="18" t="n">
        <f aca="false">'2026 Forecast A'!F166</f>
        <v>1513</v>
      </c>
      <c r="L235" s="48" t="str">
        <f aca="false">IF(OR(AND(D235&gt;0.5,E235&gt;0.5,F235&gt;0.5),AND(D235&lt;0.5,E235&lt;0.5,F235&lt;0.5)),"Yes","No — toss-up")</f>
        <v>Yes</v>
      </c>
    </row>
    <row r="236" customFormat="false" ht="15" hidden="false" customHeight="false" outlineLevel="0" collapsed="false">
      <c r="A236" s="9" t="str">
        <f aca="false">'2026 Forecast A'!A167</f>
        <v>Lehigh</v>
      </c>
      <c r="B236" s="9" t="str">
        <f aca="false">'2026 Forecast A'!B167</f>
        <v>NORTH WHITEHALL</v>
      </c>
      <c r="C236" s="9" t="str">
        <f aca="false">'2026 Forecast A'!C167</f>
        <v>NORTH WHITEHALL 1ST DISTRICT</v>
      </c>
      <c r="D236" s="10" t="n">
        <f aca="false">'2026 Forecast A'!G167</f>
        <v>0.430825881115203</v>
      </c>
      <c r="E236" s="10" t="n">
        <f aca="false">'2026 Forecast B'!G167</f>
        <v>0.427143608627038</v>
      </c>
      <c r="F236" s="10" t="n">
        <f aca="false">'2026 Forecast C'!G167</f>
        <v>0.431877958968964</v>
      </c>
      <c r="G236" s="46" t="n">
        <f aca="false">(MAX(D236:F236)-MIN(D236:F236))*100</f>
        <v>0.473435034192532</v>
      </c>
      <c r="H236" s="47" t="n">
        <f aca="false">'2026 Forecast A'!L167</f>
        <v>2.74148858658622</v>
      </c>
      <c r="I236" s="47" t="n">
        <f aca="false">'2026 Forecast B'!L167</f>
        <v>2.7581717768018</v>
      </c>
      <c r="J236" s="47" t="n">
        <f aca="false">'2026 Forecast C'!L167</f>
        <v>2.739213064343</v>
      </c>
      <c r="K236" s="18" t="n">
        <f aca="false">'2026 Forecast A'!F167</f>
        <v>1901</v>
      </c>
      <c r="L236" s="48" t="str">
        <f aca="false">IF(OR(AND(D236&gt;0.5,E236&gt;0.5,F236&gt;0.5),AND(D236&lt;0.5,E236&lt;0.5,F236&lt;0.5)),"Yes","No — toss-up")</f>
        <v>Yes</v>
      </c>
    </row>
    <row r="237" customFormat="false" ht="15" hidden="false" customHeight="false" outlineLevel="0" collapsed="false">
      <c r="A237" s="9" t="str">
        <f aca="false">'2026 Forecast A'!A168</f>
        <v>Lehigh</v>
      </c>
      <c r="B237" s="9" t="str">
        <f aca="false">'2026 Forecast A'!B168</f>
        <v>NORTH WHITEHALL</v>
      </c>
      <c r="C237" s="9" t="str">
        <f aca="false">'2026 Forecast A'!C168</f>
        <v>NORTH WHITEHALL 2ND DISTRICT</v>
      </c>
      <c r="D237" s="10" t="n">
        <f aca="false">'2026 Forecast A'!G168</f>
        <v>0.4</v>
      </c>
      <c r="E237" s="10" t="n">
        <f aca="false">'2026 Forecast B'!G168</f>
        <v>0.398214285714286</v>
      </c>
      <c r="F237" s="10" t="n">
        <f aca="false">'2026 Forecast C'!G168</f>
        <v>0.402380952380952</v>
      </c>
      <c r="G237" s="46" t="n">
        <f aca="false">(MAX(D237:F237)-MIN(D237:F237))*100</f>
        <v>0.416666666666671</v>
      </c>
      <c r="H237" s="47" t="n">
        <f aca="false">'2026 Forecast A'!L168</f>
        <v>2.74148858658622</v>
      </c>
      <c r="I237" s="47" t="n">
        <f aca="false">'2026 Forecast B'!L168</f>
        <v>2.7581717768018</v>
      </c>
      <c r="J237" s="47" t="n">
        <f aca="false">'2026 Forecast C'!L168</f>
        <v>2.739213064343</v>
      </c>
      <c r="K237" s="18" t="n">
        <f aca="false">'2026 Forecast A'!F168</f>
        <v>1680</v>
      </c>
      <c r="L237" s="48" t="str">
        <f aca="false">IF(OR(AND(D237&gt;0.5,E237&gt;0.5,F237&gt;0.5),AND(D237&lt;0.5,E237&lt;0.5,F237&lt;0.5)),"Yes","No — toss-up")</f>
        <v>Yes</v>
      </c>
    </row>
    <row r="238" customFormat="false" ht="15" hidden="false" customHeight="false" outlineLevel="0" collapsed="false">
      <c r="A238" s="9" t="str">
        <f aca="false">'2026 Forecast A'!A169</f>
        <v>Lehigh</v>
      </c>
      <c r="B238" s="9" t="str">
        <f aca="false">'2026 Forecast A'!B169</f>
        <v>NORTH WHITEHALL</v>
      </c>
      <c r="C238" s="9" t="str">
        <f aca="false">'2026 Forecast A'!C169</f>
        <v>NORTH WHITEHALL 3RD DISTRICT</v>
      </c>
      <c r="D238" s="10" t="n">
        <f aca="false">'2026 Forecast A'!G169</f>
        <v>0.400444938820912</v>
      </c>
      <c r="E238" s="10" t="n">
        <f aca="false">'2026 Forecast B'!G169</f>
        <v>0.397107897664071</v>
      </c>
      <c r="F238" s="10" t="n">
        <f aca="false">'2026 Forecast C'!G169</f>
        <v>0.400444938820912</v>
      </c>
      <c r="G238" s="46" t="n">
        <f aca="false">(MAX(D238:F238)-MIN(D238:F238))*100</f>
        <v>0.333704115684097</v>
      </c>
      <c r="H238" s="47" t="n">
        <f aca="false">'2026 Forecast A'!L169</f>
        <v>2.99742823519794</v>
      </c>
      <c r="I238" s="47" t="n">
        <f aca="false">'2026 Forecast B'!L169</f>
        <v>2.87841096010493</v>
      </c>
      <c r="J238" s="47" t="n">
        <f aca="false">'2026 Forecast C'!L169</f>
        <v>3.01471541659441</v>
      </c>
      <c r="K238" s="18" t="n">
        <f aca="false">'2026 Forecast A'!F169</f>
        <v>899</v>
      </c>
      <c r="L238" s="48" t="str">
        <f aca="false">IF(OR(AND(D238&gt;0.5,E238&gt;0.5,F238&gt;0.5),AND(D238&lt;0.5,E238&lt;0.5,F238&lt;0.5)),"Yes","No — toss-up")</f>
        <v>Yes</v>
      </c>
    </row>
    <row r="239" customFormat="false" ht="15" hidden="false" customHeight="false" outlineLevel="0" collapsed="false">
      <c r="A239" s="9" t="str">
        <f aca="false">'2026 Forecast A'!A170</f>
        <v>Lehigh</v>
      </c>
      <c r="B239" s="9" t="str">
        <f aca="false">'2026 Forecast A'!B170</f>
        <v>NORTH WHITEHALL</v>
      </c>
      <c r="C239" s="9" t="str">
        <f aca="false">'2026 Forecast A'!C170</f>
        <v>NORTH WHITEHALL 4TH DISTRICT</v>
      </c>
      <c r="D239" s="10" t="n">
        <f aca="false">'2026 Forecast A'!G170</f>
        <v>0.403165033911078</v>
      </c>
      <c r="E239" s="10" t="n">
        <f aca="false">'2026 Forecast B'!G170</f>
        <v>0.403165033911078</v>
      </c>
      <c r="F239" s="10" t="n">
        <f aca="false">'2026 Forecast C'!G170</f>
        <v>0.404672192916353</v>
      </c>
      <c r="G239" s="46" t="n">
        <f aca="false">(MAX(D239:F239)-MIN(D239:F239))*100</f>
        <v>0.150715900527509</v>
      </c>
      <c r="H239" s="47" t="n">
        <f aca="false">'2026 Forecast A'!L170</f>
        <v>2.74148858658622</v>
      </c>
      <c r="I239" s="47" t="n">
        <f aca="false">'2026 Forecast B'!L170</f>
        <v>2.7581717768018</v>
      </c>
      <c r="J239" s="47" t="n">
        <f aca="false">'2026 Forecast C'!L170</f>
        <v>2.739213064343</v>
      </c>
      <c r="K239" s="18" t="n">
        <f aca="false">'2026 Forecast A'!F170</f>
        <v>1327</v>
      </c>
      <c r="L239" s="48" t="str">
        <f aca="false">IF(OR(AND(D239&gt;0.5,E239&gt;0.5,F239&gt;0.5),AND(D239&lt;0.5,E239&lt;0.5,F239&lt;0.5)),"Yes","No — toss-up")</f>
        <v>Yes</v>
      </c>
    </row>
    <row r="240" customFormat="false" ht="15" hidden="false" customHeight="false" outlineLevel="0" collapsed="false">
      <c r="A240" s="9" t="str">
        <f aca="false">'2026 Forecast A'!A171</f>
        <v>Lehigh</v>
      </c>
      <c r="B240" s="9" t="str">
        <f aca="false">'2026 Forecast A'!B171</f>
        <v>NORTH WHITEHALL</v>
      </c>
      <c r="C240" s="9" t="str">
        <f aca="false">'2026 Forecast A'!C171</f>
        <v>NORTH WHITEHALL 5TH DISTRICT</v>
      </c>
      <c r="D240" s="10" t="n">
        <f aca="false">'2026 Forecast A'!G171</f>
        <v>0.389410760034159</v>
      </c>
      <c r="E240" s="10" t="n">
        <f aca="false">'2026 Forecast B'!G171</f>
        <v>0.387702818104184</v>
      </c>
      <c r="F240" s="10" t="n">
        <f aca="false">'2026 Forecast C'!G171</f>
        <v>0.39197267292912</v>
      </c>
      <c r="G240" s="46" t="n">
        <f aca="false">(MAX(D240:F240)-MIN(D240:F240))*100</f>
        <v>0.426985482493597</v>
      </c>
      <c r="H240" s="47" t="n">
        <f aca="false">'2026 Forecast A'!L171</f>
        <v>2.74148858658622</v>
      </c>
      <c r="I240" s="47" t="n">
        <f aca="false">'2026 Forecast B'!L171</f>
        <v>2.7581717768018</v>
      </c>
      <c r="J240" s="47" t="n">
        <f aca="false">'2026 Forecast C'!L171</f>
        <v>2.739213064343</v>
      </c>
      <c r="K240" s="18" t="n">
        <f aca="false">'2026 Forecast A'!F171</f>
        <v>1171</v>
      </c>
      <c r="L240" s="48" t="str">
        <f aca="false">IF(OR(AND(D240&gt;0.5,E240&gt;0.5,F240&gt;0.5),AND(D240&lt;0.5,E240&lt;0.5,F240&lt;0.5)),"Yes","No — toss-up")</f>
        <v>Yes</v>
      </c>
    </row>
    <row r="241" customFormat="false" ht="15" hidden="false" customHeight="false" outlineLevel="0" collapsed="false">
      <c r="A241" s="9" t="str">
        <f aca="false">'2026 Forecast A'!A172</f>
        <v>Lehigh</v>
      </c>
      <c r="B241" s="9" t="str">
        <f aca="false">'2026 Forecast A'!B172</f>
        <v>NORTH WHITEHALL</v>
      </c>
      <c r="C241" s="9" t="str">
        <f aca="false">'2026 Forecast A'!C172</f>
        <v>NORTH WHITEHALL 6TH DISTRICT</v>
      </c>
      <c r="D241" s="10" t="n">
        <f aca="false">'2026 Forecast A'!G172</f>
        <v>0.429353778751369</v>
      </c>
      <c r="E241" s="10" t="n">
        <f aca="false">'2026 Forecast B'!G172</f>
        <v>0.430449069003286</v>
      </c>
      <c r="F241" s="10" t="n">
        <f aca="false">'2026 Forecast C'!G172</f>
        <v>0.428258488499452</v>
      </c>
      <c r="G241" s="46" t="n">
        <f aca="false">(MAX(D241:F241)-MIN(D241:F241))*100</f>
        <v>0.219058050383353</v>
      </c>
      <c r="H241" s="47" t="n">
        <f aca="false">'2026 Forecast A'!L172</f>
        <v>2.99742823519794</v>
      </c>
      <c r="I241" s="47" t="n">
        <f aca="false">'2026 Forecast B'!L172</f>
        <v>2.87841096010493</v>
      </c>
      <c r="J241" s="47" t="n">
        <f aca="false">'2026 Forecast C'!L172</f>
        <v>3.01471541659441</v>
      </c>
      <c r="K241" s="18" t="n">
        <f aca="false">'2026 Forecast A'!F172</f>
        <v>913</v>
      </c>
      <c r="L241" s="48" t="str">
        <f aca="false">IF(OR(AND(D241&gt;0.5,E241&gt;0.5,F241&gt;0.5),AND(D241&lt;0.5,E241&lt;0.5,F241&lt;0.5)),"Yes","No — toss-up")</f>
        <v>Yes</v>
      </c>
    </row>
    <row r="242" customFormat="false" ht="15" hidden="false" customHeight="false" outlineLevel="0" collapsed="false">
      <c r="A242" s="9" t="str">
        <f aca="false">'2026 Forecast A'!A173</f>
        <v>Lehigh</v>
      </c>
      <c r="B242" s="9" t="str">
        <f aca="false">'2026 Forecast A'!B173</f>
        <v>SALISBURY</v>
      </c>
      <c r="C242" s="9" t="str">
        <f aca="false">'2026 Forecast A'!C173</f>
        <v>SALISBURY 1ST WARD</v>
      </c>
      <c r="D242" s="10" t="n">
        <f aca="false">'2026 Forecast A'!G173</f>
        <v>0.494602551521099</v>
      </c>
      <c r="E242" s="10" t="n">
        <f aca="false">'2026 Forecast B'!G173</f>
        <v>0.497546614327772</v>
      </c>
      <c r="F242" s="10" t="n">
        <f aca="false">'2026 Forecast C'!G173</f>
        <v>0.49558390578999</v>
      </c>
      <c r="G242" s="46" t="n">
        <f aca="false">(MAX(D242:F242)-MIN(D242:F242))*100</f>
        <v>0.29440628066732</v>
      </c>
      <c r="H242" s="47" t="n">
        <f aca="false">'2026 Forecast A'!L173</f>
        <v>2.74148858658622</v>
      </c>
      <c r="I242" s="47" t="n">
        <f aca="false">'2026 Forecast B'!L173</f>
        <v>2.7581717768018</v>
      </c>
      <c r="J242" s="47" t="n">
        <f aca="false">'2026 Forecast C'!L173</f>
        <v>2.739213064343</v>
      </c>
      <c r="K242" s="18" t="n">
        <f aca="false">'2026 Forecast A'!F173</f>
        <v>1019</v>
      </c>
      <c r="L242" s="48" t="str">
        <f aca="false">IF(OR(AND(D242&gt;0.5,E242&gt;0.5,F242&gt;0.5),AND(D242&lt;0.5,E242&lt;0.5,F242&lt;0.5)),"Yes","No — toss-up")</f>
        <v>Yes</v>
      </c>
    </row>
    <row r="243" customFormat="false" ht="15" hidden="false" customHeight="false" outlineLevel="0" collapsed="false">
      <c r="A243" s="9" t="str">
        <f aca="false">'2026 Forecast A'!A174</f>
        <v>Lehigh</v>
      </c>
      <c r="B243" s="9" t="str">
        <f aca="false">'2026 Forecast A'!B174</f>
        <v>SALISBURY</v>
      </c>
      <c r="C243" s="9" t="str">
        <f aca="false">'2026 Forecast A'!C174</f>
        <v>SALISBURY 2ND WARD</v>
      </c>
      <c r="D243" s="10" t="n">
        <f aca="false">'2026 Forecast A'!G174</f>
        <v>0.500406173842405</v>
      </c>
      <c r="E243" s="10" t="n">
        <f aca="false">'2026 Forecast B'!G174</f>
        <v>0.503655564581641</v>
      </c>
      <c r="F243" s="10" t="n">
        <f aca="false">'2026 Forecast C'!G174</f>
        <v>0.500406173842405</v>
      </c>
      <c r="G243" s="46" t="n">
        <f aca="false">(MAX(D243:F243)-MIN(D243:F243))*100</f>
        <v>0.324939073923636</v>
      </c>
      <c r="H243" s="47" t="n">
        <f aca="false">'2026 Forecast A'!L174</f>
        <v>2.74148858658622</v>
      </c>
      <c r="I243" s="47" t="n">
        <f aca="false">'2026 Forecast B'!L174</f>
        <v>2.7581717768018</v>
      </c>
      <c r="J243" s="47" t="n">
        <f aca="false">'2026 Forecast C'!L174</f>
        <v>2.739213064343</v>
      </c>
      <c r="K243" s="18" t="n">
        <f aca="false">'2026 Forecast A'!F174</f>
        <v>1231</v>
      </c>
      <c r="L243" s="48" t="str">
        <f aca="false">IF(OR(AND(D243&gt;0.5,E243&gt;0.5,F243&gt;0.5),AND(D243&lt;0.5,E243&lt;0.5,F243&lt;0.5)),"Yes","No — toss-up")</f>
        <v>Yes</v>
      </c>
    </row>
    <row r="244" customFormat="false" ht="15" hidden="false" customHeight="false" outlineLevel="0" collapsed="false">
      <c r="A244" s="9" t="str">
        <f aca="false">'2026 Forecast A'!A175</f>
        <v>Lehigh</v>
      </c>
      <c r="B244" s="9" t="str">
        <f aca="false">'2026 Forecast A'!B175</f>
        <v>SALISBURY</v>
      </c>
      <c r="C244" s="9" t="str">
        <f aca="false">'2026 Forecast A'!C175</f>
        <v>SALISBURY 3RD WARD 1ST DIST</v>
      </c>
      <c r="D244" s="10" t="n">
        <f aca="false">'2026 Forecast A'!G175</f>
        <v>0.501805054151625</v>
      </c>
      <c r="E244" s="10" t="n">
        <f aca="false">'2026 Forecast B'!G175</f>
        <v>0.501805054151625</v>
      </c>
      <c r="F244" s="10" t="n">
        <f aca="false">'2026 Forecast C'!G175</f>
        <v>0.501805054151625</v>
      </c>
      <c r="G244" s="46" t="n">
        <f aca="false">(MAX(D244:F244)-MIN(D244:F244))*100</f>
        <v>0</v>
      </c>
      <c r="H244" s="47" t="n">
        <f aca="false">'2026 Forecast A'!L175</f>
        <v>4.06110524087881</v>
      </c>
      <c r="I244" s="47" t="n">
        <f aca="false">'2026 Forecast B'!L175</f>
        <v>3.90163818954704</v>
      </c>
      <c r="J244" s="47" t="n">
        <f aca="false">'2026 Forecast C'!L175</f>
        <v>4.08429951000569</v>
      </c>
      <c r="K244" s="18" t="n">
        <f aca="false">'2026 Forecast A'!F175</f>
        <v>554</v>
      </c>
      <c r="L244" s="48" t="str">
        <f aca="false">IF(OR(AND(D244&gt;0.5,E244&gt;0.5,F244&gt;0.5),AND(D244&lt;0.5,E244&lt;0.5,F244&lt;0.5)),"Yes","No — toss-up")</f>
        <v>Yes</v>
      </c>
    </row>
    <row r="245" customFormat="false" ht="15" hidden="false" customHeight="false" outlineLevel="0" collapsed="false">
      <c r="A245" s="9" t="str">
        <f aca="false">'2026 Forecast A'!A176</f>
        <v>Lehigh</v>
      </c>
      <c r="B245" s="9" t="str">
        <f aca="false">'2026 Forecast A'!B176</f>
        <v>SALISBURY</v>
      </c>
      <c r="C245" s="9" t="str">
        <f aca="false">'2026 Forecast A'!C176</f>
        <v>SALISBURY 3RD WARD 2ND DIST</v>
      </c>
      <c r="D245" s="10" t="n">
        <f aca="false">'2026 Forecast A'!G176</f>
        <v>0.507836990595611</v>
      </c>
      <c r="E245" s="10" t="n">
        <f aca="false">'2026 Forecast B'!G176</f>
        <v>0.507836990595611</v>
      </c>
      <c r="F245" s="10" t="n">
        <f aca="false">'2026 Forecast C'!G176</f>
        <v>0.507836990595611</v>
      </c>
      <c r="G245" s="46" t="n">
        <f aca="false">(MAX(D245:F245)-MIN(D245:F245))*100</f>
        <v>0</v>
      </c>
      <c r="H245" s="47" t="n">
        <f aca="false">'2026 Forecast A'!L176</f>
        <v>2.99742823519794</v>
      </c>
      <c r="I245" s="47" t="n">
        <f aca="false">'2026 Forecast B'!L176</f>
        <v>2.87841096010493</v>
      </c>
      <c r="J245" s="47" t="n">
        <f aca="false">'2026 Forecast C'!L176</f>
        <v>3.01471541659441</v>
      </c>
      <c r="K245" s="18" t="n">
        <f aca="false">'2026 Forecast A'!F176</f>
        <v>638</v>
      </c>
      <c r="L245" s="48" t="str">
        <f aca="false">IF(OR(AND(D245&gt;0.5,E245&gt;0.5,F245&gt;0.5),AND(D245&lt;0.5,E245&lt;0.5,F245&lt;0.5)),"Yes","No — toss-up")</f>
        <v>Yes</v>
      </c>
    </row>
    <row r="246" customFormat="false" ht="15" hidden="false" customHeight="false" outlineLevel="0" collapsed="false">
      <c r="A246" s="9" t="str">
        <f aca="false">'2026 Forecast A'!A177</f>
        <v>Lehigh</v>
      </c>
      <c r="B246" s="9" t="str">
        <f aca="false">'2026 Forecast A'!B177</f>
        <v>SALISBURY</v>
      </c>
      <c r="C246" s="9" t="str">
        <f aca="false">'2026 Forecast A'!C177</f>
        <v>SALISBURY 4TH WARD 1ST DIST</v>
      </c>
      <c r="D246" s="10" t="n">
        <f aca="false">'2026 Forecast A'!G177</f>
        <v>0.483644859813084</v>
      </c>
      <c r="E246" s="10" t="n">
        <f aca="false">'2026 Forecast B'!G177</f>
        <v>0.482476635514019</v>
      </c>
      <c r="F246" s="10" t="n">
        <f aca="false">'2026 Forecast C'!G177</f>
        <v>0.48481308411215</v>
      </c>
      <c r="G246" s="46" t="n">
        <f aca="false">(MAX(D246:F246)-MIN(D246:F246))*100</f>
        <v>0.233644859813081</v>
      </c>
      <c r="H246" s="47" t="n">
        <f aca="false">'2026 Forecast A'!L177</f>
        <v>2.99742823519794</v>
      </c>
      <c r="I246" s="47" t="n">
        <f aca="false">'2026 Forecast B'!L177</f>
        <v>2.87841096010493</v>
      </c>
      <c r="J246" s="47" t="n">
        <f aca="false">'2026 Forecast C'!L177</f>
        <v>3.01471541659441</v>
      </c>
      <c r="K246" s="18" t="n">
        <f aca="false">'2026 Forecast A'!F177</f>
        <v>856</v>
      </c>
      <c r="L246" s="48" t="str">
        <f aca="false">IF(OR(AND(D246&gt;0.5,E246&gt;0.5,F246&gt;0.5),AND(D246&lt;0.5,E246&lt;0.5,F246&lt;0.5)),"Yes","No — toss-up")</f>
        <v>Yes</v>
      </c>
    </row>
    <row r="247" customFormat="false" ht="15" hidden="false" customHeight="false" outlineLevel="0" collapsed="false">
      <c r="A247" s="9" t="str">
        <f aca="false">'2026 Forecast A'!A178</f>
        <v>Lehigh</v>
      </c>
      <c r="B247" s="9" t="str">
        <f aca="false">'2026 Forecast A'!B178</f>
        <v>SALISBURY</v>
      </c>
      <c r="C247" s="9" t="str">
        <f aca="false">'2026 Forecast A'!C178</f>
        <v>SALISBURY 4TH WARD 2ND DIST</v>
      </c>
      <c r="D247" s="10" t="n">
        <f aca="false">'2026 Forecast A'!G178</f>
        <v>0.492063492063492</v>
      </c>
      <c r="E247" s="10" t="n">
        <f aca="false">'2026 Forecast B'!G178</f>
        <v>0.497354497354497</v>
      </c>
      <c r="F247" s="10" t="n">
        <f aca="false">'2026 Forecast C'!G178</f>
        <v>0.495590828924162</v>
      </c>
      <c r="G247" s="46" t="n">
        <f aca="false">(MAX(D247:F247)-MIN(D247:F247))*100</f>
        <v>0.529100529100529</v>
      </c>
      <c r="H247" s="47" t="n">
        <f aca="false">'2026 Forecast A'!L178</f>
        <v>2.99742823519794</v>
      </c>
      <c r="I247" s="47" t="n">
        <f aca="false">'2026 Forecast B'!L178</f>
        <v>2.87841096010493</v>
      </c>
      <c r="J247" s="47" t="n">
        <f aca="false">'2026 Forecast C'!L178</f>
        <v>3.01471541659441</v>
      </c>
      <c r="K247" s="18" t="n">
        <f aca="false">'2026 Forecast A'!F178</f>
        <v>567</v>
      </c>
      <c r="L247" s="48" t="str">
        <f aca="false">IF(OR(AND(D247&gt;0.5,E247&gt;0.5,F247&gt;0.5),AND(D247&lt;0.5,E247&lt;0.5,F247&lt;0.5)),"Yes","No — toss-up")</f>
        <v>Yes</v>
      </c>
    </row>
    <row r="248" customFormat="false" ht="15" hidden="false" customHeight="false" outlineLevel="0" collapsed="false">
      <c r="A248" s="9" t="str">
        <f aca="false">'2026 Forecast A'!A179</f>
        <v>Lehigh</v>
      </c>
      <c r="B248" s="9" t="str">
        <f aca="false">'2026 Forecast A'!B179</f>
        <v>SALISBURY</v>
      </c>
      <c r="C248" s="9" t="str">
        <f aca="false">'2026 Forecast A'!C179</f>
        <v>SALISBURY 5TH WARD 1ST DIST</v>
      </c>
      <c r="D248" s="10" t="n">
        <f aca="false">'2026 Forecast A'!G179</f>
        <v>0.532625189681335</v>
      </c>
      <c r="E248" s="10" t="n">
        <f aca="false">'2026 Forecast B'!G179</f>
        <v>0.532625189681335</v>
      </c>
      <c r="F248" s="10" t="n">
        <f aca="false">'2026 Forecast C'!G179</f>
        <v>0.534142640364188</v>
      </c>
      <c r="G248" s="46" t="n">
        <f aca="false">(MAX(D248:F248)-MIN(D248:F248))*100</f>
        <v>0.151745068285281</v>
      </c>
      <c r="H248" s="47" t="n">
        <f aca="false">'2026 Forecast A'!L179</f>
        <v>2.99742823519794</v>
      </c>
      <c r="I248" s="47" t="n">
        <f aca="false">'2026 Forecast B'!L179</f>
        <v>2.87841096010493</v>
      </c>
      <c r="J248" s="47" t="n">
        <f aca="false">'2026 Forecast C'!L179</f>
        <v>3.01471541659441</v>
      </c>
      <c r="K248" s="18" t="n">
        <f aca="false">'2026 Forecast A'!F179</f>
        <v>659</v>
      </c>
      <c r="L248" s="48" t="str">
        <f aca="false">IF(OR(AND(D248&gt;0.5,E248&gt;0.5,F248&gt;0.5),AND(D248&lt;0.5,E248&lt;0.5,F248&lt;0.5)),"Yes","No — toss-up")</f>
        <v>Yes</v>
      </c>
    </row>
    <row r="249" customFormat="false" ht="15" hidden="false" customHeight="false" outlineLevel="0" collapsed="false">
      <c r="A249" s="9" t="str">
        <f aca="false">'2026 Forecast A'!A180</f>
        <v>Lehigh</v>
      </c>
      <c r="B249" s="9" t="str">
        <f aca="false">'2026 Forecast A'!B180</f>
        <v>SALISBURY</v>
      </c>
      <c r="C249" s="9" t="str">
        <f aca="false">'2026 Forecast A'!C180</f>
        <v>SALISBURY 5TH WARD 2ND DIST</v>
      </c>
      <c r="D249" s="10" t="n">
        <f aca="false">'2026 Forecast A'!G180</f>
        <v>0.507777777777778</v>
      </c>
      <c r="E249" s="10" t="n">
        <f aca="false">'2026 Forecast B'!G180</f>
        <v>0.512222222222222</v>
      </c>
      <c r="F249" s="10" t="n">
        <f aca="false">'2026 Forecast C'!G180</f>
        <v>0.508888888888889</v>
      </c>
      <c r="G249" s="46" t="n">
        <f aca="false">(MAX(D249:F249)-MIN(D249:F249))*100</f>
        <v>0.444444444444447</v>
      </c>
      <c r="H249" s="47" t="n">
        <f aca="false">'2026 Forecast A'!L180</f>
        <v>2.99742823519794</v>
      </c>
      <c r="I249" s="47" t="n">
        <f aca="false">'2026 Forecast B'!L180</f>
        <v>2.87841096010493</v>
      </c>
      <c r="J249" s="47" t="n">
        <f aca="false">'2026 Forecast C'!L180</f>
        <v>3.01471541659441</v>
      </c>
      <c r="K249" s="18" t="n">
        <f aca="false">'2026 Forecast A'!F180</f>
        <v>900</v>
      </c>
      <c r="L249" s="48" t="str">
        <f aca="false">IF(OR(AND(D249&gt;0.5,E249&gt;0.5,F249&gt;0.5),AND(D249&lt;0.5,E249&lt;0.5,F249&lt;0.5)),"Yes","No — toss-up")</f>
        <v>Yes</v>
      </c>
    </row>
    <row r="250" customFormat="false" ht="15" hidden="false" customHeight="false" outlineLevel="0" collapsed="false">
      <c r="A250" s="9" t="str">
        <f aca="false">'2026 Forecast A'!A181</f>
        <v>Lehigh</v>
      </c>
      <c r="B250" s="9" t="str">
        <f aca="false">'2026 Forecast A'!B181</f>
        <v>SLATINGTON</v>
      </c>
      <c r="C250" s="9" t="str">
        <f aca="false">'2026 Forecast A'!C181</f>
        <v>SLATINGTON 1ST DIST</v>
      </c>
      <c r="D250" s="10" t="n">
        <f aca="false">'2026 Forecast A'!G181</f>
        <v>0.437340153452685</v>
      </c>
      <c r="E250" s="10" t="n">
        <f aca="false">'2026 Forecast B'!G181</f>
        <v>0.450127877237852</v>
      </c>
      <c r="F250" s="10" t="n">
        <f aca="false">'2026 Forecast C'!G181</f>
        <v>0.437340153452685</v>
      </c>
      <c r="G250" s="46" t="n">
        <f aca="false">(MAX(D250:F250)-MIN(D250:F250))*100</f>
        <v>1.27877237851662</v>
      </c>
      <c r="H250" s="47" t="n">
        <f aca="false">'2026 Forecast A'!L181</f>
        <v>4.06110524087881</v>
      </c>
      <c r="I250" s="47" t="n">
        <f aca="false">'2026 Forecast B'!L181</f>
        <v>3.90163818954704</v>
      </c>
      <c r="J250" s="47" t="n">
        <f aca="false">'2026 Forecast C'!L181</f>
        <v>4.08429951000569</v>
      </c>
      <c r="K250" s="18" t="n">
        <f aca="false">'2026 Forecast A'!F181</f>
        <v>391</v>
      </c>
      <c r="L250" s="48" t="str">
        <f aca="false">IF(OR(AND(D250&gt;0.5,E250&gt;0.5,F250&gt;0.5),AND(D250&lt;0.5,E250&lt;0.5,F250&lt;0.5)),"Yes","No — toss-up")</f>
        <v>Yes</v>
      </c>
    </row>
    <row r="251" customFormat="false" ht="15" hidden="false" customHeight="false" outlineLevel="0" collapsed="false">
      <c r="A251" s="9" t="str">
        <f aca="false">'2026 Forecast A'!A182</f>
        <v>Lehigh</v>
      </c>
      <c r="B251" s="9" t="str">
        <f aca="false">'2026 Forecast A'!B182</f>
        <v>SLATINGTON</v>
      </c>
      <c r="C251" s="9" t="str">
        <f aca="false">'2026 Forecast A'!C182</f>
        <v>SLATINGTON 2ND DIST</v>
      </c>
      <c r="D251" s="10" t="n">
        <f aca="false">'2026 Forecast A'!G182</f>
        <v>0.401898734177215</v>
      </c>
      <c r="E251" s="10" t="n">
        <f aca="false">'2026 Forecast B'!G182</f>
        <v>0.408227848101266</v>
      </c>
      <c r="F251" s="10" t="n">
        <f aca="false">'2026 Forecast C'!G182</f>
        <v>0.401898734177215</v>
      </c>
      <c r="G251" s="46" t="n">
        <f aca="false">(MAX(D251:F251)-MIN(D251:F251))*100</f>
        <v>0.632911392405067</v>
      </c>
      <c r="H251" s="47" t="n">
        <f aca="false">'2026 Forecast A'!L182</f>
        <v>4.06110524087881</v>
      </c>
      <c r="I251" s="47" t="n">
        <f aca="false">'2026 Forecast B'!L182</f>
        <v>3.90163818954704</v>
      </c>
      <c r="J251" s="47" t="n">
        <f aca="false">'2026 Forecast C'!L182</f>
        <v>4.08429951000569</v>
      </c>
      <c r="K251" s="18" t="n">
        <f aca="false">'2026 Forecast A'!F182</f>
        <v>316</v>
      </c>
      <c r="L251" s="48" t="str">
        <f aca="false">IF(OR(AND(D251&gt;0.5,E251&gt;0.5,F251&gt;0.5),AND(D251&lt;0.5,E251&lt;0.5,F251&lt;0.5)),"Yes","No — toss-up")</f>
        <v>Yes</v>
      </c>
    </row>
    <row r="252" customFormat="false" ht="15" hidden="false" customHeight="false" outlineLevel="0" collapsed="false">
      <c r="A252" s="9" t="str">
        <f aca="false">'2026 Forecast A'!A183</f>
        <v>Lehigh</v>
      </c>
      <c r="B252" s="9" t="str">
        <f aca="false">'2026 Forecast A'!B183</f>
        <v>SLATINGTON</v>
      </c>
      <c r="C252" s="9" t="str">
        <f aca="false">'2026 Forecast A'!C183</f>
        <v>SLATINGTON 3RD DIST</v>
      </c>
      <c r="D252" s="10" t="n">
        <f aca="false">'2026 Forecast A'!G183</f>
        <v>0.421052631578947</v>
      </c>
      <c r="E252" s="10" t="n">
        <f aca="false">'2026 Forecast B'!G183</f>
        <v>0.425438596491228</v>
      </c>
      <c r="F252" s="10" t="n">
        <f aca="false">'2026 Forecast C'!G183</f>
        <v>0.421052631578947</v>
      </c>
      <c r="G252" s="46" t="n">
        <f aca="false">(MAX(D252:F252)-MIN(D252:F252))*100</f>
        <v>0.438596491228072</v>
      </c>
      <c r="H252" s="47" t="n">
        <f aca="false">'2026 Forecast A'!L183</f>
        <v>2.99742823519794</v>
      </c>
      <c r="I252" s="47" t="n">
        <f aca="false">'2026 Forecast B'!L183</f>
        <v>2.87841096010493</v>
      </c>
      <c r="J252" s="47" t="n">
        <f aca="false">'2026 Forecast C'!L183</f>
        <v>3.01471541659441</v>
      </c>
      <c r="K252" s="18" t="n">
        <f aca="false">'2026 Forecast A'!F183</f>
        <v>684</v>
      </c>
      <c r="L252" s="48" t="str">
        <f aca="false">IF(OR(AND(D252&gt;0.5,E252&gt;0.5,F252&gt;0.5),AND(D252&lt;0.5,E252&lt;0.5,F252&lt;0.5)),"Yes","No — toss-up")</f>
        <v>Yes</v>
      </c>
    </row>
    <row r="253" customFormat="false" ht="15" hidden="false" customHeight="false" outlineLevel="0" collapsed="false">
      <c r="A253" s="9" t="str">
        <f aca="false">'2026 Forecast A'!A184</f>
        <v>Lehigh</v>
      </c>
      <c r="B253" s="9" t="str">
        <f aca="false">'2026 Forecast A'!B184</f>
        <v>SOUTH WHITEHALL</v>
      </c>
      <c r="C253" s="9" t="str">
        <f aca="false">'2026 Forecast A'!C184</f>
        <v>SOUTH WHITEHALL 1ST DISTRICT</v>
      </c>
      <c r="D253" s="10" t="n">
        <f aca="false">'2026 Forecast A'!G184</f>
        <v>0.501057082452431</v>
      </c>
      <c r="E253" s="10" t="n">
        <f aca="false">'2026 Forecast B'!G184</f>
        <v>0.500352360817477</v>
      </c>
      <c r="F253" s="10" t="n">
        <f aca="false">'2026 Forecast C'!G184</f>
        <v>0.501057082452431</v>
      </c>
      <c r="G253" s="46" t="n">
        <f aca="false">(MAX(D253:F253)-MIN(D253:F253))*100</f>
        <v>0.0704721634954164</v>
      </c>
      <c r="H253" s="47" t="n">
        <f aca="false">'2026 Forecast A'!L184</f>
        <v>2.74148858658622</v>
      </c>
      <c r="I253" s="47" t="n">
        <f aca="false">'2026 Forecast B'!L184</f>
        <v>2.7581717768018</v>
      </c>
      <c r="J253" s="47" t="n">
        <f aca="false">'2026 Forecast C'!L184</f>
        <v>2.739213064343</v>
      </c>
      <c r="K253" s="18" t="n">
        <f aca="false">'2026 Forecast A'!F184</f>
        <v>1419</v>
      </c>
      <c r="L253" s="48" t="str">
        <f aca="false">IF(OR(AND(D253&gt;0.5,E253&gt;0.5,F253&gt;0.5),AND(D253&lt;0.5,E253&lt;0.5,F253&lt;0.5)),"Yes","No — toss-up")</f>
        <v>Yes</v>
      </c>
    </row>
    <row r="254" customFormat="false" ht="15" hidden="false" customHeight="false" outlineLevel="0" collapsed="false">
      <c r="A254" s="9" t="str">
        <f aca="false">'2026 Forecast A'!A185</f>
        <v>Lehigh</v>
      </c>
      <c r="B254" s="9" t="str">
        <f aca="false">'2026 Forecast A'!B185</f>
        <v>SOUTH WHITEHALL</v>
      </c>
      <c r="C254" s="9" t="str">
        <f aca="false">'2026 Forecast A'!C185</f>
        <v>SOUTH WHITEHALL 2ND DISTRICT</v>
      </c>
      <c r="D254" s="10" t="n">
        <f aca="false">'2026 Forecast A'!G185</f>
        <v>0.505295007564297</v>
      </c>
      <c r="E254" s="10" t="n">
        <f aca="false">'2026 Forecast B'!G185</f>
        <v>0.506807866868381</v>
      </c>
      <c r="F254" s="10" t="n">
        <f aca="false">'2026 Forecast C'!G185</f>
        <v>0.503782148260212</v>
      </c>
      <c r="G254" s="46" t="n">
        <f aca="false">(MAX(D254:F254)-MIN(D254:F254))*100</f>
        <v>0.302571860816936</v>
      </c>
      <c r="H254" s="47" t="n">
        <f aca="false">'2026 Forecast A'!L185</f>
        <v>2.99742823519794</v>
      </c>
      <c r="I254" s="47" t="n">
        <f aca="false">'2026 Forecast B'!L185</f>
        <v>2.87841096010493</v>
      </c>
      <c r="J254" s="47" t="n">
        <f aca="false">'2026 Forecast C'!L185</f>
        <v>3.01471541659441</v>
      </c>
      <c r="K254" s="18" t="n">
        <f aca="false">'2026 Forecast A'!F185</f>
        <v>661</v>
      </c>
      <c r="L254" s="48" t="str">
        <f aca="false">IF(OR(AND(D254&gt;0.5,E254&gt;0.5,F254&gt;0.5),AND(D254&lt;0.5,E254&lt;0.5,F254&lt;0.5)),"Yes","No — toss-up")</f>
        <v>Yes</v>
      </c>
    </row>
    <row r="255" customFormat="false" ht="15" hidden="false" customHeight="false" outlineLevel="0" collapsed="false">
      <c r="A255" s="9" t="str">
        <f aca="false">'2026 Forecast A'!A186</f>
        <v>Lehigh</v>
      </c>
      <c r="B255" s="9" t="str">
        <f aca="false">'2026 Forecast A'!B186</f>
        <v>SOUTH WHITEHALL</v>
      </c>
      <c r="C255" s="9" t="str">
        <f aca="false">'2026 Forecast A'!C186</f>
        <v>SOUTH WHITEHALL 3RD DISTRICT</v>
      </c>
      <c r="D255" s="10" t="n">
        <f aca="false">'2026 Forecast A'!G186</f>
        <v>0.558070279928529</v>
      </c>
      <c r="E255" s="10" t="n">
        <f aca="false">'2026 Forecast B'!G186</f>
        <v>0.555092316855271</v>
      </c>
      <c r="F255" s="10" t="n">
        <f aca="false">'2026 Forecast C'!G186</f>
        <v>0.555092316855271</v>
      </c>
      <c r="G255" s="46" t="n">
        <f aca="false">(MAX(D255:F255)-MIN(D255:F255))*100</f>
        <v>0.297796307325793</v>
      </c>
      <c r="H255" s="47" t="n">
        <f aca="false">'2026 Forecast A'!L186</f>
        <v>2.74148858658622</v>
      </c>
      <c r="I255" s="47" t="n">
        <f aca="false">'2026 Forecast B'!L186</f>
        <v>2.7581717768018</v>
      </c>
      <c r="J255" s="47" t="n">
        <f aca="false">'2026 Forecast C'!L186</f>
        <v>2.739213064343</v>
      </c>
      <c r="K255" s="18" t="n">
        <f aca="false">'2026 Forecast A'!F186</f>
        <v>1679</v>
      </c>
      <c r="L255" s="48" t="str">
        <f aca="false">IF(OR(AND(D255&gt;0.5,E255&gt;0.5,F255&gt;0.5),AND(D255&lt;0.5,E255&lt;0.5,F255&lt;0.5)),"Yes","No — toss-up")</f>
        <v>Yes</v>
      </c>
    </row>
    <row r="256" customFormat="false" ht="15" hidden="false" customHeight="false" outlineLevel="0" collapsed="false">
      <c r="A256" s="9" t="str">
        <f aca="false">'2026 Forecast A'!A187</f>
        <v>Lehigh</v>
      </c>
      <c r="B256" s="9" t="str">
        <f aca="false">'2026 Forecast A'!B187</f>
        <v>SOUTH WHITEHALL</v>
      </c>
      <c r="C256" s="9" t="str">
        <f aca="false">'2026 Forecast A'!C187</f>
        <v>SOUTH WHITEHALL 4TH DISTRICT</v>
      </c>
      <c r="D256" s="10" t="n">
        <f aca="false">'2026 Forecast A'!G187</f>
        <v>0.483870967741936</v>
      </c>
      <c r="E256" s="10" t="n">
        <f aca="false">'2026 Forecast B'!G187</f>
        <v>0.486175115207373</v>
      </c>
      <c r="F256" s="10" t="n">
        <f aca="false">'2026 Forecast C'!G187</f>
        <v>0.486175115207373</v>
      </c>
      <c r="G256" s="46" t="n">
        <f aca="false">(MAX(D256:F256)-MIN(D256:F256))*100</f>
        <v>0.230414746543778</v>
      </c>
      <c r="H256" s="47" t="n">
        <f aca="false">'2026 Forecast A'!L187</f>
        <v>2.99742823519794</v>
      </c>
      <c r="I256" s="47" t="n">
        <f aca="false">'2026 Forecast B'!L187</f>
        <v>2.87841096010493</v>
      </c>
      <c r="J256" s="47" t="n">
        <f aca="false">'2026 Forecast C'!L187</f>
        <v>3.01471541659441</v>
      </c>
      <c r="K256" s="18" t="n">
        <f aca="false">'2026 Forecast A'!F187</f>
        <v>868</v>
      </c>
      <c r="L256" s="48" t="str">
        <f aca="false">IF(OR(AND(D256&gt;0.5,E256&gt;0.5,F256&gt;0.5),AND(D256&lt;0.5,E256&lt;0.5,F256&lt;0.5)),"Yes","No — toss-up")</f>
        <v>Yes</v>
      </c>
    </row>
    <row r="257" customFormat="false" ht="15" hidden="false" customHeight="false" outlineLevel="0" collapsed="false">
      <c r="A257" s="9" t="str">
        <f aca="false">'2026 Forecast A'!A188</f>
        <v>Lehigh</v>
      </c>
      <c r="B257" s="9" t="str">
        <f aca="false">'2026 Forecast A'!B188</f>
        <v>SOUTH WHITEHALL</v>
      </c>
      <c r="C257" s="9" t="str">
        <f aca="false">'2026 Forecast A'!C188</f>
        <v>SOUTH WHITEHALL 5TH DISTRICT</v>
      </c>
      <c r="D257" s="10" t="n">
        <f aca="false">'2026 Forecast A'!G188</f>
        <v>0.599731363331095</v>
      </c>
      <c r="E257" s="10" t="n">
        <f aca="false">'2026 Forecast B'!G188</f>
        <v>0.599059771658831</v>
      </c>
      <c r="F257" s="10" t="n">
        <f aca="false">'2026 Forecast C'!G188</f>
        <v>0.599059771658831</v>
      </c>
      <c r="G257" s="46" t="n">
        <f aca="false">(MAX(D257:F257)-MIN(D257:F257))*100</f>
        <v>0.0671591672263272</v>
      </c>
      <c r="H257" s="47" t="n">
        <f aca="false">'2026 Forecast A'!L188</f>
        <v>2.74148858658622</v>
      </c>
      <c r="I257" s="47" t="n">
        <f aca="false">'2026 Forecast B'!L188</f>
        <v>2.7581717768018</v>
      </c>
      <c r="J257" s="47" t="n">
        <f aca="false">'2026 Forecast C'!L188</f>
        <v>2.739213064343</v>
      </c>
      <c r="K257" s="18" t="n">
        <f aca="false">'2026 Forecast A'!F188</f>
        <v>1489</v>
      </c>
      <c r="L257" s="48" t="str">
        <f aca="false">IF(OR(AND(D257&gt;0.5,E257&gt;0.5,F257&gt;0.5),AND(D257&lt;0.5,E257&lt;0.5,F257&lt;0.5)),"Yes","No — toss-up")</f>
        <v>Yes</v>
      </c>
    </row>
    <row r="258" customFormat="false" ht="15" hidden="false" customHeight="false" outlineLevel="0" collapsed="false">
      <c r="A258" s="9" t="str">
        <f aca="false">'2026 Forecast A'!A189</f>
        <v>Lehigh</v>
      </c>
      <c r="B258" s="9" t="str">
        <f aca="false">'2026 Forecast A'!B189</f>
        <v>SOUTH WHITEHALL</v>
      </c>
      <c r="C258" s="9" t="str">
        <f aca="false">'2026 Forecast A'!C189</f>
        <v>SOUTH WHITEHALL 6TH DISTRICT</v>
      </c>
      <c r="D258" s="10" t="n">
        <f aca="false">'2026 Forecast A'!G189</f>
        <v>0.600675675675676</v>
      </c>
      <c r="E258" s="10" t="n">
        <f aca="false">'2026 Forecast B'!G189</f>
        <v>0.599324324324324</v>
      </c>
      <c r="F258" s="10" t="n">
        <f aca="false">'2026 Forecast C'!G189</f>
        <v>0.597297297297297</v>
      </c>
      <c r="G258" s="46" t="n">
        <f aca="false">(MAX(D258:F258)-MIN(D258:F258))*100</f>
        <v>0.33783783783784</v>
      </c>
      <c r="H258" s="47" t="n">
        <f aca="false">'2026 Forecast A'!L189</f>
        <v>2.74148858658622</v>
      </c>
      <c r="I258" s="47" t="n">
        <f aca="false">'2026 Forecast B'!L189</f>
        <v>2.7581717768018</v>
      </c>
      <c r="J258" s="47" t="n">
        <f aca="false">'2026 Forecast C'!L189</f>
        <v>2.739213064343</v>
      </c>
      <c r="K258" s="18" t="n">
        <f aca="false">'2026 Forecast A'!F189</f>
        <v>1480</v>
      </c>
      <c r="L258" s="48" t="str">
        <f aca="false">IF(OR(AND(D258&gt;0.5,E258&gt;0.5,F258&gt;0.5),AND(D258&lt;0.5,E258&lt;0.5,F258&lt;0.5)),"Yes","No — toss-up")</f>
        <v>Yes</v>
      </c>
    </row>
    <row r="259" customFormat="false" ht="15" hidden="false" customHeight="false" outlineLevel="0" collapsed="false">
      <c r="A259" s="9" t="str">
        <f aca="false">'2026 Forecast A'!A190</f>
        <v>Lehigh</v>
      </c>
      <c r="B259" s="9" t="str">
        <f aca="false">'2026 Forecast A'!B190</f>
        <v>SOUTH WHITEHALL</v>
      </c>
      <c r="C259" s="9" t="str">
        <f aca="false">'2026 Forecast A'!C190</f>
        <v>SOUTH WHITEHALL 7TH DISTRICT</v>
      </c>
      <c r="D259" s="10" t="n">
        <f aca="false">'2026 Forecast A'!G190</f>
        <v>0.525773195876289</v>
      </c>
      <c r="E259" s="10" t="n">
        <f aca="false">'2026 Forecast B'!G190</f>
        <v>0.525773195876289</v>
      </c>
      <c r="F259" s="10" t="n">
        <f aca="false">'2026 Forecast C'!G190</f>
        <v>0.524484536082474</v>
      </c>
      <c r="G259" s="46" t="n">
        <f aca="false">(MAX(D259:F259)-MIN(D259:F259))*100</f>
        <v>0.128865979381443</v>
      </c>
      <c r="H259" s="47" t="n">
        <f aca="false">'2026 Forecast A'!L190</f>
        <v>2.99742823519794</v>
      </c>
      <c r="I259" s="47" t="n">
        <f aca="false">'2026 Forecast B'!L190</f>
        <v>2.87841096010493</v>
      </c>
      <c r="J259" s="47" t="n">
        <f aca="false">'2026 Forecast C'!L190</f>
        <v>3.01471541659441</v>
      </c>
      <c r="K259" s="18" t="n">
        <f aca="false">'2026 Forecast A'!F190</f>
        <v>776</v>
      </c>
      <c r="L259" s="48" t="str">
        <f aca="false">IF(OR(AND(D259&gt;0.5,E259&gt;0.5,F259&gt;0.5),AND(D259&lt;0.5,E259&lt;0.5,F259&lt;0.5)),"Yes","No — toss-up")</f>
        <v>Yes</v>
      </c>
    </row>
    <row r="260" customFormat="false" ht="15" hidden="false" customHeight="false" outlineLevel="0" collapsed="false">
      <c r="A260" s="9" t="str">
        <f aca="false">'2026 Forecast A'!A191</f>
        <v>Lehigh</v>
      </c>
      <c r="B260" s="9" t="str">
        <f aca="false">'2026 Forecast A'!B191</f>
        <v>SOUTH WHITEHALL</v>
      </c>
      <c r="C260" s="9" t="str">
        <f aca="false">'2026 Forecast A'!C191</f>
        <v>SOUTH WHITEHALL 8TH DISTRICT</v>
      </c>
      <c r="D260" s="10" t="n">
        <f aca="false">'2026 Forecast A'!G191</f>
        <v>0.506855791962175</v>
      </c>
      <c r="E260" s="10" t="n">
        <f aca="false">'2026 Forecast B'!G191</f>
        <v>0.505910165484634</v>
      </c>
      <c r="F260" s="10" t="n">
        <f aca="false">'2026 Forecast C'!G191</f>
        <v>0.507328605200946</v>
      </c>
      <c r="G260" s="46" t="n">
        <f aca="false">(MAX(D260:F260)-MIN(D260:F260))*100</f>
        <v>0.141843971631206</v>
      </c>
      <c r="H260" s="47" t="n">
        <f aca="false">'2026 Forecast A'!L191</f>
        <v>2.74148858658622</v>
      </c>
      <c r="I260" s="47" t="n">
        <f aca="false">'2026 Forecast B'!L191</f>
        <v>2.7581717768018</v>
      </c>
      <c r="J260" s="47" t="n">
        <f aca="false">'2026 Forecast C'!L191</f>
        <v>2.739213064343</v>
      </c>
      <c r="K260" s="18" t="n">
        <f aca="false">'2026 Forecast A'!F191</f>
        <v>2115</v>
      </c>
      <c r="L260" s="48" t="str">
        <f aca="false">IF(OR(AND(D260&gt;0.5,E260&gt;0.5,F260&gt;0.5),AND(D260&lt;0.5,E260&lt;0.5,F260&lt;0.5)),"Yes","No — toss-up")</f>
        <v>Yes</v>
      </c>
    </row>
    <row r="261" customFormat="false" ht="15" hidden="false" customHeight="false" outlineLevel="0" collapsed="false">
      <c r="A261" s="9" t="str">
        <f aca="false">'2026 Forecast A'!A192</f>
        <v>Lehigh</v>
      </c>
      <c r="B261" s="9" t="str">
        <f aca="false">'2026 Forecast A'!B192</f>
        <v>UPPER MACUNGIE</v>
      </c>
      <c r="C261" s="9" t="str">
        <f aca="false">'2026 Forecast A'!C192</f>
        <v>UPPER MACUNGIE 1ST DISTRICT</v>
      </c>
      <c r="D261" s="10" t="n">
        <f aca="false">'2026 Forecast A'!G192</f>
        <v>0.514018691588785</v>
      </c>
      <c r="E261" s="10" t="n">
        <f aca="false">'2026 Forecast B'!G192</f>
        <v>0.514018691588785</v>
      </c>
      <c r="F261" s="10" t="n">
        <f aca="false">'2026 Forecast C'!G192</f>
        <v>0.514018691588785</v>
      </c>
      <c r="G261" s="46" t="n">
        <f aca="false">(MAX(D261:F261)-MIN(D261:F261))*100</f>
        <v>0</v>
      </c>
      <c r="H261" s="47" t="n">
        <f aca="false">'2026 Forecast A'!L192</f>
        <v>2.74148858658622</v>
      </c>
      <c r="I261" s="47" t="n">
        <f aca="false">'2026 Forecast B'!L192</f>
        <v>2.7581717768018</v>
      </c>
      <c r="J261" s="47" t="n">
        <f aca="false">'2026 Forecast C'!L192</f>
        <v>2.739213064343</v>
      </c>
      <c r="K261" s="18" t="n">
        <f aca="false">'2026 Forecast A'!F192</f>
        <v>1498</v>
      </c>
      <c r="L261" s="48" t="str">
        <f aca="false">IF(OR(AND(D261&gt;0.5,E261&gt;0.5,F261&gt;0.5),AND(D261&lt;0.5,E261&lt;0.5,F261&lt;0.5)),"Yes","No — toss-up")</f>
        <v>Yes</v>
      </c>
    </row>
    <row r="262" customFormat="false" ht="15" hidden="false" customHeight="false" outlineLevel="0" collapsed="false">
      <c r="A262" s="9" t="str">
        <f aca="false">'2026 Forecast A'!A193</f>
        <v>Lehigh</v>
      </c>
      <c r="B262" s="9" t="str">
        <f aca="false">'2026 Forecast A'!B193</f>
        <v>UPPER MACUNGIE</v>
      </c>
      <c r="C262" s="9" t="str">
        <f aca="false">'2026 Forecast A'!C193</f>
        <v>UPPER MACUNGIE 2ND DISTRICT</v>
      </c>
      <c r="D262" s="10" t="n">
        <f aca="false">'2026 Forecast A'!G193</f>
        <v>0.514691478942214</v>
      </c>
      <c r="E262" s="10" t="n">
        <f aca="false">'2026 Forecast B'!G193</f>
        <v>0.513222331047992</v>
      </c>
      <c r="F262" s="10" t="n">
        <f aca="false">'2026 Forecast C'!G193</f>
        <v>0.515670910871694</v>
      </c>
      <c r="G262" s="46" t="n">
        <f aca="false">(MAX(D262:F262)-MIN(D262:F262))*100</f>
        <v>0.244857982370217</v>
      </c>
      <c r="H262" s="47" t="n">
        <f aca="false">'2026 Forecast A'!L193</f>
        <v>2.74148858658622</v>
      </c>
      <c r="I262" s="47" t="n">
        <f aca="false">'2026 Forecast B'!L193</f>
        <v>2.7581717768018</v>
      </c>
      <c r="J262" s="47" t="n">
        <f aca="false">'2026 Forecast C'!L193</f>
        <v>2.739213064343</v>
      </c>
      <c r="K262" s="18" t="n">
        <f aca="false">'2026 Forecast A'!F193</f>
        <v>2042</v>
      </c>
      <c r="L262" s="48" t="str">
        <f aca="false">IF(OR(AND(D262&gt;0.5,E262&gt;0.5,F262&gt;0.5),AND(D262&lt;0.5,E262&lt;0.5,F262&lt;0.5)),"Yes","No — toss-up")</f>
        <v>Yes</v>
      </c>
    </row>
    <row r="263" customFormat="false" ht="15" hidden="false" customHeight="false" outlineLevel="0" collapsed="false">
      <c r="A263" s="9" t="str">
        <f aca="false">'2026 Forecast A'!A194</f>
        <v>Lehigh</v>
      </c>
      <c r="B263" s="9" t="str">
        <f aca="false">'2026 Forecast A'!B194</f>
        <v>UPPER MACUNGIE</v>
      </c>
      <c r="C263" s="9" t="str">
        <f aca="false">'2026 Forecast A'!C194</f>
        <v>UPPER MACUNGIE 3RD DISTRICT</v>
      </c>
      <c r="D263" s="10" t="n">
        <f aca="false">'2026 Forecast A'!G194</f>
        <v>0.469230769230769</v>
      </c>
      <c r="E263" s="10" t="n">
        <f aca="false">'2026 Forecast B'!G194</f>
        <v>0.472781065088757</v>
      </c>
      <c r="F263" s="10" t="n">
        <f aca="false">'2026 Forecast C'!G194</f>
        <v>0.469822485207101</v>
      </c>
      <c r="G263" s="46" t="n">
        <f aca="false">(MAX(D263:F263)-MIN(D263:F263))*100</f>
        <v>0.355029585798816</v>
      </c>
      <c r="H263" s="47" t="n">
        <f aca="false">'2026 Forecast A'!L194</f>
        <v>2.74148858658622</v>
      </c>
      <c r="I263" s="47" t="n">
        <f aca="false">'2026 Forecast B'!L194</f>
        <v>2.7581717768018</v>
      </c>
      <c r="J263" s="47" t="n">
        <f aca="false">'2026 Forecast C'!L194</f>
        <v>2.739213064343</v>
      </c>
      <c r="K263" s="18" t="n">
        <f aca="false">'2026 Forecast A'!F194</f>
        <v>1690</v>
      </c>
      <c r="L263" s="48" t="str">
        <f aca="false">IF(OR(AND(D263&gt;0.5,E263&gt;0.5,F263&gt;0.5),AND(D263&lt;0.5,E263&lt;0.5,F263&lt;0.5)),"Yes","No — toss-up")</f>
        <v>Yes</v>
      </c>
    </row>
    <row r="264" customFormat="false" ht="15" hidden="false" customHeight="false" outlineLevel="0" collapsed="false">
      <c r="A264" s="9" t="str">
        <f aca="false">'2026 Forecast A'!A195</f>
        <v>Lehigh</v>
      </c>
      <c r="B264" s="9" t="str">
        <f aca="false">'2026 Forecast A'!B195</f>
        <v>UPPER MACUNGIE</v>
      </c>
      <c r="C264" s="9" t="str">
        <f aca="false">'2026 Forecast A'!C195</f>
        <v>UPPER MACUNGIE 4TH DISTRICT</v>
      </c>
      <c r="D264" s="10" t="n">
        <f aca="false">'2026 Forecast A'!G195</f>
        <v>0.541012216404887</v>
      </c>
      <c r="E264" s="10" t="n">
        <f aca="false">'2026 Forecast B'!G195</f>
        <v>0.538394415357766</v>
      </c>
      <c r="F264" s="10" t="n">
        <f aca="false">'2026 Forecast C'!G195</f>
        <v>0.540139616055846</v>
      </c>
      <c r="G264" s="46" t="n">
        <f aca="false">(MAX(D264:F264)-MIN(D264:F264))*100</f>
        <v>0.261780104712051</v>
      </c>
      <c r="H264" s="47" t="n">
        <f aca="false">'2026 Forecast A'!L195</f>
        <v>2.74148858658622</v>
      </c>
      <c r="I264" s="47" t="n">
        <f aca="false">'2026 Forecast B'!L195</f>
        <v>2.7581717768018</v>
      </c>
      <c r="J264" s="47" t="n">
        <f aca="false">'2026 Forecast C'!L195</f>
        <v>2.739213064343</v>
      </c>
      <c r="K264" s="18" t="n">
        <f aca="false">'2026 Forecast A'!F195</f>
        <v>1146</v>
      </c>
      <c r="L264" s="48" t="str">
        <f aca="false">IF(OR(AND(D264&gt;0.5,E264&gt;0.5,F264&gt;0.5),AND(D264&lt;0.5,E264&lt;0.5,F264&lt;0.5)),"Yes","No — toss-up")</f>
        <v>Yes</v>
      </c>
    </row>
    <row r="265" customFormat="false" ht="15" hidden="false" customHeight="false" outlineLevel="0" collapsed="false">
      <c r="A265" s="9" t="str">
        <f aca="false">'2026 Forecast A'!A196</f>
        <v>Lehigh</v>
      </c>
      <c r="B265" s="9" t="str">
        <f aca="false">'2026 Forecast A'!B196</f>
        <v>UPPER MACUNGIE</v>
      </c>
      <c r="C265" s="9" t="str">
        <f aca="false">'2026 Forecast A'!C196</f>
        <v>UPPER MACUNGIE 5TH DISTRICT</v>
      </c>
      <c r="D265" s="10" t="n">
        <f aca="false">'2026 Forecast A'!G196</f>
        <v>0.541911764705882</v>
      </c>
      <c r="E265" s="10" t="n">
        <f aca="false">'2026 Forecast B'!G196</f>
        <v>0.540808823529412</v>
      </c>
      <c r="F265" s="10" t="n">
        <f aca="false">'2026 Forecast C'!G196</f>
        <v>0.541911764705882</v>
      </c>
      <c r="G265" s="46" t="n">
        <f aca="false">(MAX(D265:F265)-MIN(D265:F265))*100</f>
        <v>0.110294117647058</v>
      </c>
      <c r="H265" s="47" t="n">
        <f aca="false">'2026 Forecast A'!L196</f>
        <v>2.74148858658622</v>
      </c>
      <c r="I265" s="47" t="n">
        <f aca="false">'2026 Forecast B'!L196</f>
        <v>2.7581717768018</v>
      </c>
      <c r="J265" s="47" t="n">
        <f aca="false">'2026 Forecast C'!L196</f>
        <v>2.739213064343</v>
      </c>
      <c r="K265" s="18" t="n">
        <f aca="false">'2026 Forecast A'!F196</f>
        <v>2720</v>
      </c>
      <c r="L265" s="48" t="str">
        <f aca="false">IF(OR(AND(D265&gt;0.5,E265&gt;0.5,F265&gt;0.5),AND(D265&lt;0.5,E265&lt;0.5,F265&lt;0.5)),"Yes","No — toss-up")</f>
        <v>Yes</v>
      </c>
    </row>
    <row r="266" customFormat="false" ht="15" hidden="false" customHeight="false" outlineLevel="0" collapsed="false">
      <c r="A266" s="9" t="str">
        <f aca="false">'2026 Forecast A'!A197</f>
        <v>Lehigh</v>
      </c>
      <c r="B266" s="9" t="str">
        <f aca="false">'2026 Forecast A'!B197</f>
        <v>UPPER MACUNGIE</v>
      </c>
      <c r="C266" s="9" t="str">
        <f aca="false">'2026 Forecast A'!C197</f>
        <v>UPPER MACUNGIE 6TH DISTRICT</v>
      </c>
      <c r="D266" s="10" t="n">
        <f aca="false">'2026 Forecast A'!G197</f>
        <v>0.521155830753354</v>
      </c>
      <c r="E266" s="10" t="n">
        <f aca="false">'2026 Forecast B'!G197</f>
        <v>0.518059855521156</v>
      </c>
      <c r="F266" s="10" t="n">
        <f aca="false">'2026 Forecast C'!G197</f>
        <v>0.521155830753354</v>
      </c>
      <c r="G266" s="46" t="n">
        <f aca="false">(MAX(D266:F266)-MIN(D266:F266))*100</f>
        <v>0.309597523219807</v>
      </c>
      <c r="H266" s="47" t="n">
        <f aca="false">'2026 Forecast A'!L197</f>
        <v>2.74148858658622</v>
      </c>
      <c r="I266" s="47" t="n">
        <f aca="false">'2026 Forecast B'!L197</f>
        <v>2.7581717768018</v>
      </c>
      <c r="J266" s="47" t="n">
        <f aca="false">'2026 Forecast C'!L197</f>
        <v>2.739213064343</v>
      </c>
      <c r="K266" s="18" t="n">
        <f aca="false">'2026 Forecast A'!F197</f>
        <v>969</v>
      </c>
      <c r="L266" s="48" t="str">
        <f aca="false">IF(OR(AND(D266&gt;0.5,E266&gt;0.5,F266&gt;0.5),AND(D266&lt;0.5,E266&lt;0.5,F266&lt;0.5)),"Yes","No — toss-up")</f>
        <v>Yes</v>
      </c>
    </row>
    <row r="267" customFormat="false" ht="15" hidden="false" customHeight="false" outlineLevel="0" collapsed="false">
      <c r="A267" s="9" t="str">
        <f aca="false">'2026 Forecast A'!A198</f>
        <v>Lehigh</v>
      </c>
      <c r="B267" s="9" t="str">
        <f aca="false">'2026 Forecast A'!B198</f>
        <v>UPPER MACUNGIE</v>
      </c>
      <c r="C267" s="9" t="str">
        <f aca="false">'2026 Forecast A'!C198</f>
        <v>UPPER MACUNGIE 7TH DISTRICT</v>
      </c>
      <c r="D267" s="10" t="n">
        <f aca="false">'2026 Forecast A'!G198</f>
        <v>0.551612903225807</v>
      </c>
      <c r="E267" s="10" t="n">
        <f aca="false">'2026 Forecast B'!G198</f>
        <v>0.555913978494624</v>
      </c>
      <c r="F267" s="10" t="n">
        <f aca="false">'2026 Forecast C'!G198</f>
        <v>0.552688172043011</v>
      </c>
      <c r="G267" s="46" t="n">
        <f aca="false">(MAX(D267:F267)-MIN(D267:F267))*100</f>
        <v>0.430107526881718</v>
      </c>
      <c r="H267" s="47" t="n">
        <f aca="false">'2026 Forecast A'!L198</f>
        <v>2.74148858658622</v>
      </c>
      <c r="I267" s="47" t="n">
        <f aca="false">'2026 Forecast B'!L198</f>
        <v>2.7581717768018</v>
      </c>
      <c r="J267" s="47" t="n">
        <f aca="false">'2026 Forecast C'!L198</f>
        <v>2.739213064343</v>
      </c>
      <c r="K267" s="18" t="n">
        <f aca="false">'2026 Forecast A'!F198</f>
        <v>930</v>
      </c>
      <c r="L267" s="48" t="str">
        <f aca="false">IF(OR(AND(D267&gt;0.5,E267&gt;0.5,F267&gt;0.5),AND(D267&lt;0.5,E267&lt;0.5,F267&lt;0.5)),"Yes","No — toss-up")</f>
        <v>Yes</v>
      </c>
    </row>
    <row r="268" customFormat="false" ht="15" hidden="false" customHeight="false" outlineLevel="0" collapsed="false">
      <c r="A268" s="9" t="str">
        <f aca="false">'2026 Forecast A'!A199</f>
        <v>Lehigh</v>
      </c>
      <c r="B268" s="9" t="str">
        <f aca="false">'2026 Forecast A'!B199</f>
        <v>UPPER MACUNGIE</v>
      </c>
      <c r="C268" s="9" t="str">
        <f aca="false">'2026 Forecast A'!C199</f>
        <v>UPPER MACUNGIE 8TH DISTRICT</v>
      </c>
      <c r="D268" s="10" t="n">
        <f aca="false">'2026 Forecast A'!G199</f>
        <v>0.515325670498084</v>
      </c>
      <c r="E268" s="10" t="n">
        <f aca="false">'2026 Forecast B'!G199</f>
        <v>0.518199233716475</v>
      </c>
      <c r="F268" s="10" t="n">
        <f aca="false">'2026 Forecast C'!G199</f>
        <v>0.516283524904215</v>
      </c>
      <c r="G268" s="46" t="n">
        <f aca="false">(MAX(D268:F268)-MIN(D268:F268))*100</f>
        <v>0.287356321839083</v>
      </c>
      <c r="H268" s="47" t="n">
        <f aca="false">'2026 Forecast A'!L199</f>
        <v>2.74148858658622</v>
      </c>
      <c r="I268" s="47" t="n">
        <f aca="false">'2026 Forecast B'!L199</f>
        <v>2.7581717768018</v>
      </c>
      <c r="J268" s="47" t="n">
        <f aca="false">'2026 Forecast C'!L199</f>
        <v>2.739213064343</v>
      </c>
      <c r="K268" s="18" t="n">
        <f aca="false">'2026 Forecast A'!F199</f>
        <v>1044</v>
      </c>
      <c r="L268" s="48" t="str">
        <f aca="false">IF(OR(AND(D268&gt;0.5,E268&gt;0.5,F268&gt;0.5),AND(D268&lt;0.5,E268&lt;0.5,F268&lt;0.5)),"Yes","No — toss-up")</f>
        <v>Yes</v>
      </c>
    </row>
    <row r="269" customFormat="false" ht="15" hidden="false" customHeight="false" outlineLevel="0" collapsed="false">
      <c r="A269" s="9" t="str">
        <f aca="false">'2026 Forecast A'!A200</f>
        <v>Lehigh</v>
      </c>
      <c r="B269" s="9" t="str">
        <f aca="false">'2026 Forecast A'!B200</f>
        <v>UPPER MILFORD</v>
      </c>
      <c r="C269" s="9" t="str">
        <f aca="false">'2026 Forecast A'!C200</f>
        <v>UPPER MILFORD EASTERN DISTRICT</v>
      </c>
      <c r="D269" s="10" t="n">
        <f aca="false">'2026 Forecast A'!G200</f>
        <v>0.470565894417015</v>
      </c>
      <c r="E269" s="10" t="n">
        <f aca="false">'2026 Forecast B'!G200</f>
        <v>0.467527535131029</v>
      </c>
      <c r="F269" s="10" t="n">
        <f aca="false">'2026 Forecast C'!G200</f>
        <v>0.471325484238511</v>
      </c>
      <c r="G269" s="46" t="n">
        <f aca="false">(MAX(D269:F269)-MIN(D269:F269))*100</f>
        <v>0.379794910748199</v>
      </c>
      <c r="H269" s="47" t="n">
        <f aca="false">'2026 Forecast A'!L200</f>
        <v>2.74148858658622</v>
      </c>
      <c r="I269" s="47" t="n">
        <f aca="false">'2026 Forecast B'!L200</f>
        <v>2.7581717768018</v>
      </c>
      <c r="J269" s="47" t="n">
        <f aca="false">'2026 Forecast C'!L200</f>
        <v>2.739213064343</v>
      </c>
      <c r="K269" s="18" t="n">
        <f aca="false">'2026 Forecast A'!F200</f>
        <v>2633</v>
      </c>
      <c r="L269" s="48" t="str">
        <f aca="false">IF(OR(AND(D269&gt;0.5,E269&gt;0.5,F269&gt;0.5),AND(D269&lt;0.5,E269&lt;0.5,F269&lt;0.5)),"Yes","No — toss-up")</f>
        <v>Yes</v>
      </c>
    </row>
    <row r="270" customFormat="false" ht="15" hidden="false" customHeight="false" outlineLevel="0" collapsed="false">
      <c r="A270" s="9" t="str">
        <f aca="false">'2026 Forecast A'!A201</f>
        <v>Lehigh</v>
      </c>
      <c r="B270" s="9" t="str">
        <f aca="false">'2026 Forecast A'!B201</f>
        <v>UPPER MILFORD</v>
      </c>
      <c r="C270" s="9" t="str">
        <f aca="false">'2026 Forecast A'!C201</f>
        <v>UPPER MILFORD WESTERN DISTRICT</v>
      </c>
      <c r="D270" s="10" t="n">
        <f aca="false">'2026 Forecast A'!G201</f>
        <v>0.392622536634664</v>
      </c>
      <c r="E270" s="10" t="n">
        <f aca="false">'2026 Forecast B'!G201</f>
        <v>0.389085396664982</v>
      </c>
      <c r="F270" s="10" t="n">
        <f aca="false">'2026 Forecast C'!G201</f>
        <v>0.394138453764528</v>
      </c>
      <c r="G270" s="46" t="n">
        <f aca="false">(MAX(D270:F270)-MIN(D270:F270))*100</f>
        <v>0.505305709954523</v>
      </c>
      <c r="H270" s="47" t="n">
        <f aca="false">'2026 Forecast A'!L201</f>
        <v>2.74148858658622</v>
      </c>
      <c r="I270" s="47" t="n">
        <f aca="false">'2026 Forecast B'!L201</f>
        <v>2.7581717768018</v>
      </c>
      <c r="J270" s="47" t="n">
        <f aca="false">'2026 Forecast C'!L201</f>
        <v>2.739213064343</v>
      </c>
      <c r="K270" s="18" t="n">
        <f aca="false">'2026 Forecast A'!F201</f>
        <v>1979</v>
      </c>
      <c r="L270" s="48" t="str">
        <f aca="false">IF(OR(AND(D270&gt;0.5,E270&gt;0.5,F270&gt;0.5),AND(D270&lt;0.5,E270&lt;0.5,F270&lt;0.5)),"Yes","No — toss-up")</f>
        <v>Yes</v>
      </c>
    </row>
    <row r="271" customFormat="false" ht="15" hidden="false" customHeight="false" outlineLevel="0" collapsed="false">
      <c r="A271" s="9" t="str">
        <f aca="false">'2026 Forecast A'!A202</f>
        <v>Lehigh</v>
      </c>
      <c r="B271" s="9" t="str">
        <f aca="false">'2026 Forecast A'!B202</f>
        <v>UPPER SAUCON</v>
      </c>
      <c r="C271" s="9" t="str">
        <f aca="false">'2026 Forecast A'!C202</f>
        <v>UPPER SAUCON 1ST DISTRICT</v>
      </c>
      <c r="D271" s="10" t="n">
        <f aca="false">'2026 Forecast A'!G202</f>
        <v>0.494629734313171</v>
      </c>
      <c r="E271" s="10" t="n">
        <f aca="false">'2026 Forecast B'!G202</f>
        <v>0.494064443188242</v>
      </c>
      <c r="F271" s="10" t="n">
        <f aca="false">'2026 Forecast C'!G202</f>
        <v>0.495195025438101</v>
      </c>
      <c r="G271" s="46" t="n">
        <f aca="false">(MAX(D271:F271)-MIN(D271:F271))*100</f>
        <v>0.113058224985868</v>
      </c>
      <c r="H271" s="47" t="n">
        <f aca="false">'2026 Forecast A'!L202</f>
        <v>2.74148858658622</v>
      </c>
      <c r="I271" s="47" t="n">
        <f aca="false">'2026 Forecast B'!L202</f>
        <v>2.7581717768018</v>
      </c>
      <c r="J271" s="47" t="n">
        <f aca="false">'2026 Forecast C'!L202</f>
        <v>2.739213064343</v>
      </c>
      <c r="K271" s="18" t="n">
        <f aca="false">'2026 Forecast A'!F202</f>
        <v>1769</v>
      </c>
      <c r="L271" s="48" t="str">
        <f aca="false">IF(OR(AND(D271&gt;0.5,E271&gt;0.5,F271&gt;0.5),AND(D271&lt;0.5,E271&lt;0.5,F271&lt;0.5)),"Yes","No — toss-up")</f>
        <v>Yes</v>
      </c>
    </row>
    <row r="272" customFormat="false" ht="15" hidden="false" customHeight="false" outlineLevel="0" collapsed="false">
      <c r="A272" s="9" t="str">
        <f aca="false">'2026 Forecast A'!A203</f>
        <v>Lehigh</v>
      </c>
      <c r="B272" s="9" t="str">
        <f aca="false">'2026 Forecast A'!B203</f>
        <v>UPPER SAUCON</v>
      </c>
      <c r="C272" s="9" t="str">
        <f aca="false">'2026 Forecast A'!C203</f>
        <v>UPPER SAUCON 2ND DISTRICT</v>
      </c>
      <c r="D272" s="10" t="n">
        <f aca="false">'2026 Forecast A'!G203</f>
        <v>0.475862068965517</v>
      </c>
      <c r="E272" s="10" t="n">
        <f aca="false">'2026 Forecast B'!G203</f>
        <v>0.475095785440613</v>
      </c>
      <c r="F272" s="10" t="n">
        <f aca="false">'2026 Forecast C'!G203</f>
        <v>0.476628352490421</v>
      </c>
      <c r="G272" s="46" t="n">
        <f aca="false">(MAX(D272:F272)-MIN(D272:F272))*100</f>
        <v>0.153256704980842</v>
      </c>
      <c r="H272" s="47" t="n">
        <f aca="false">'2026 Forecast A'!L203</f>
        <v>2.74148858658622</v>
      </c>
      <c r="I272" s="47" t="n">
        <f aca="false">'2026 Forecast B'!L203</f>
        <v>2.7581717768018</v>
      </c>
      <c r="J272" s="47" t="n">
        <f aca="false">'2026 Forecast C'!L203</f>
        <v>2.739213064343</v>
      </c>
      <c r="K272" s="18" t="n">
        <f aca="false">'2026 Forecast A'!F203</f>
        <v>1305</v>
      </c>
      <c r="L272" s="48" t="str">
        <f aca="false">IF(OR(AND(D272&gt;0.5,E272&gt;0.5,F272&gt;0.5),AND(D272&lt;0.5,E272&lt;0.5,F272&lt;0.5)),"Yes","No — toss-up")</f>
        <v>Yes</v>
      </c>
    </row>
    <row r="273" customFormat="false" ht="15" hidden="false" customHeight="false" outlineLevel="0" collapsed="false">
      <c r="A273" s="9" t="str">
        <f aca="false">'2026 Forecast A'!A204</f>
        <v>Lehigh</v>
      </c>
      <c r="B273" s="9" t="str">
        <f aca="false">'2026 Forecast A'!B204</f>
        <v>UPPER SAUCON</v>
      </c>
      <c r="C273" s="9" t="str">
        <f aca="false">'2026 Forecast A'!C204</f>
        <v>UPPER SAUCON 3RD DISTRICT</v>
      </c>
      <c r="D273" s="10" t="n">
        <f aca="false">'2026 Forecast A'!G204</f>
        <v>0.481735159817352</v>
      </c>
      <c r="E273" s="10" t="n">
        <f aca="false">'2026 Forecast B'!G204</f>
        <v>0.479452054794521</v>
      </c>
      <c r="F273" s="10" t="n">
        <f aca="false">'2026 Forecast C'!G204</f>
        <v>0.483257229832572</v>
      </c>
      <c r="G273" s="46" t="n">
        <f aca="false">(MAX(D273:F273)-MIN(D273:F273))*100</f>
        <v>0.380517503805178</v>
      </c>
      <c r="H273" s="47" t="n">
        <f aca="false">'2026 Forecast A'!L204</f>
        <v>2.74148858658622</v>
      </c>
      <c r="I273" s="47" t="n">
        <f aca="false">'2026 Forecast B'!L204</f>
        <v>2.7581717768018</v>
      </c>
      <c r="J273" s="47" t="n">
        <f aca="false">'2026 Forecast C'!L204</f>
        <v>2.739213064343</v>
      </c>
      <c r="K273" s="18" t="n">
        <f aca="false">'2026 Forecast A'!F204</f>
        <v>1314</v>
      </c>
      <c r="L273" s="48" t="str">
        <f aca="false">IF(OR(AND(D273&gt;0.5,E273&gt;0.5,F273&gt;0.5),AND(D273&lt;0.5,E273&lt;0.5,F273&lt;0.5)),"Yes","No — toss-up")</f>
        <v>Yes</v>
      </c>
    </row>
    <row r="274" customFormat="false" ht="15" hidden="false" customHeight="false" outlineLevel="0" collapsed="false">
      <c r="A274" s="9" t="str">
        <f aca="false">'2026 Forecast A'!A205</f>
        <v>Lehigh</v>
      </c>
      <c r="B274" s="9" t="str">
        <f aca="false">'2026 Forecast A'!B205</f>
        <v>UPPER SAUCON</v>
      </c>
      <c r="C274" s="9" t="str">
        <f aca="false">'2026 Forecast A'!C205</f>
        <v>UPPER SAUCON 4TH DISTRICT</v>
      </c>
      <c r="D274" s="10" t="n">
        <f aca="false">'2026 Forecast A'!G205</f>
        <v>0.482067510548523</v>
      </c>
      <c r="E274" s="10" t="n">
        <f aca="false">'2026 Forecast B'!G205</f>
        <v>0.485583684950774</v>
      </c>
      <c r="F274" s="10" t="n">
        <f aca="false">'2026 Forecast C'!G205</f>
        <v>0.483122362869198</v>
      </c>
      <c r="G274" s="46" t="n">
        <f aca="false">(MAX(D274:F274)-MIN(D274:F274))*100</f>
        <v>0.351617440225033</v>
      </c>
      <c r="H274" s="47" t="n">
        <f aca="false">'2026 Forecast A'!L205</f>
        <v>2.74148858658622</v>
      </c>
      <c r="I274" s="47" t="n">
        <f aca="false">'2026 Forecast B'!L205</f>
        <v>2.7581717768018</v>
      </c>
      <c r="J274" s="47" t="n">
        <f aca="false">'2026 Forecast C'!L205</f>
        <v>2.739213064343</v>
      </c>
      <c r="K274" s="18" t="n">
        <f aca="false">'2026 Forecast A'!F205</f>
        <v>2844</v>
      </c>
      <c r="L274" s="48" t="str">
        <f aca="false">IF(OR(AND(D274&gt;0.5,E274&gt;0.5,F274&gt;0.5),AND(D274&lt;0.5,E274&lt;0.5,F274&lt;0.5)),"Yes","No — toss-up")</f>
        <v>Yes</v>
      </c>
    </row>
    <row r="275" customFormat="false" ht="15" hidden="false" customHeight="false" outlineLevel="0" collapsed="false">
      <c r="A275" s="9" t="str">
        <f aca="false">'2026 Forecast A'!A206</f>
        <v>Lehigh</v>
      </c>
      <c r="B275" s="9" t="str">
        <f aca="false">'2026 Forecast A'!B206</f>
        <v>UPPER SAUCON</v>
      </c>
      <c r="C275" s="9" t="str">
        <f aca="false">'2026 Forecast A'!C206</f>
        <v>UPPER SAUCON 5TH DISTRICT</v>
      </c>
      <c r="D275" s="10" t="n">
        <f aca="false">'2026 Forecast A'!G206</f>
        <v>0.510036496350365</v>
      </c>
      <c r="E275" s="10" t="n">
        <f aca="false">'2026 Forecast B'!G206</f>
        <v>0.512773722627737</v>
      </c>
      <c r="F275" s="10" t="n">
        <f aca="false">'2026 Forecast C'!G206</f>
        <v>0.511861313868613</v>
      </c>
      <c r="G275" s="46" t="n">
        <f aca="false">(MAX(D275:F275)-MIN(D275:F275))*100</f>
        <v>0.273722627737227</v>
      </c>
      <c r="H275" s="47" t="n">
        <f aca="false">'2026 Forecast A'!L206</f>
        <v>2.74148858658622</v>
      </c>
      <c r="I275" s="47" t="n">
        <f aca="false">'2026 Forecast B'!L206</f>
        <v>2.7581717768018</v>
      </c>
      <c r="J275" s="47" t="n">
        <f aca="false">'2026 Forecast C'!L206</f>
        <v>2.739213064343</v>
      </c>
      <c r="K275" s="18" t="n">
        <f aca="false">'2026 Forecast A'!F206</f>
        <v>1096</v>
      </c>
      <c r="L275" s="48" t="str">
        <f aca="false">IF(OR(AND(D275&gt;0.5,E275&gt;0.5,F275&gt;0.5),AND(D275&lt;0.5,E275&lt;0.5,F275&lt;0.5)),"Yes","No — toss-up")</f>
        <v>Yes</v>
      </c>
    </row>
    <row r="276" customFormat="false" ht="15" hidden="false" customHeight="false" outlineLevel="0" collapsed="false">
      <c r="A276" s="9" t="str">
        <f aca="false">'2026 Forecast A'!A207</f>
        <v>Lehigh</v>
      </c>
      <c r="B276" s="9" t="str">
        <f aca="false">'2026 Forecast A'!B207</f>
        <v>UPPER SAUCON</v>
      </c>
      <c r="C276" s="9" t="str">
        <f aca="false">'2026 Forecast A'!C207</f>
        <v>UPPER SAUCON 6TH DISTRICT</v>
      </c>
      <c r="D276" s="10" t="n">
        <f aca="false">'2026 Forecast A'!G207</f>
        <v>0.5302734375</v>
      </c>
      <c r="E276" s="10" t="n">
        <f aca="false">'2026 Forecast B'!G207</f>
        <v>0.5283203125</v>
      </c>
      <c r="F276" s="10" t="n">
        <f aca="false">'2026 Forecast C'!G207</f>
        <v>0.5302734375</v>
      </c>
      <c r="G276" s="46" t="n">
        <f aca="false">(MAX(D276:F276)-MIN(D276:F276))*100</f>
        <v>0.1953125</v>
      </c>
      <c r="H276" s="47" t="n">
        <f aca="false">'2026 Forecast A'!L207</f>
        <v>2.74148858658622</v>
      </c>
      <c r="I276" s="47" t="n">
        <f aca="false">'2026 Forecast B'!L207</f>
        <v>2.7581717768018</v>
      </c>
      <c r="J276" s="47" t="n">
        <f aca="false">'2026 Forecast C'!L207</f>
        <v>2.739213064343</v>
      </c>
      <c r="K276" s="18" t="n">
        <f aca="false">'2026 Forecast A'!F207</f>
        <v>1024</v>
      </c>
      <c r="L276" s="48" t="str">
        <f aca="false">IF(OR(AND(D276&gt;0.5,E276&gt;0.5,F276&gt;0.5),AND(D276&lt;0.5,E276&lt;0.5,F276&lt;0.5)),"Yes","No — toss-up")</f>
        <v>Yes</v>
      </c>
    </row>
    <row r="277" customFormat="false" ht="15" hidden="false" customHeight="false" outlineLevel="0" collapsed="false">
      <c r="A277" s="9" t="str">
        <f aca="false">'2026 Forecast A'!A208</f>
        <v>Lehigh</v>
      </c>
      <c r="B277" s="9" t="str">
        <f aca="false">'2026 Forecast A'!B208</f>
        <v>WASHINGTON</v>
      </c>
      <c r="C277" s="9" t="str">
        <f aca="false">'2026 Forecast A'!C208</f>
        <v>WASHINGTON EASTERN DISTRICT</v>
      </c>
      <c r="D277" s="10" t="n">
        <f aca="false">'2026 Forecast A'!G208</f>
        <v>0.317880794701987</v>
      </c>
      <c r="E277" s="10" t="n">
        <f aca="false">'2026 Forecast B'!G208</f>
        <v>0.324503311258278</v>
      </c>
      <c r="F277" s="10" t="n">
        <f aca="false">'2026 Forecast C'!G208</f>
        <v>0.321192052980132</v>
      </c>
      <c r="G277" s="46" t="n">
        <f aca="false">(MAX(D277:F277)-MIN(D277:F277))*100</f>
        <v>0.662251655629137</v>
      </c>
      <c r="H277" s="47" t="n">
        <f aca="false">'2026 Forecast A'!L208</f>
        <v>2.99742823519794</v>
      </c>
      <c r="I277" s="47" t="n">
        <f aca="false">'2026 Forecast B'!L208</f>
        <v>2.87841096010493</v>
      </c>
      <c r="J277" s="47" t="n">
        <f aca="false">'2026 Forecast C'!L208</f>
        <v>3.01471541659441</v>
      </c>
      <c r="K277" s="18" t="n">
        <f aca="false">'2026 Forecast A'!F208</f>
        <v>604</v>
      </c>
      <c r="L277" s="48" t="str">
        <f aca="false">IF(OR(AND(D277&gt;0.5,E277&gt;0.5,F277&gt;0.5),AND(D277&lt;0.5,E277&lt;0.5,F277&lt;0.5)),"Yes","No — toss-up")</f>
        <v>Yes</v>
      </c>
    </row>
    <row r="278" customFormat="false" ht="15" hidden="false" customHeight="false" outlineLevel="0" collapsed="false">
      <c r="A278" s="9" t="str">
        <f aca="false">'2026 Forecast A'!A209</f>
        <v>Lehigh</v>
      </c>
      <c r="B278" s="9" t="str">
        <f aca="false">'2026 Forecast A'!B209</f>
        <v>WASHINGTON</v>
      </c>
      <c r="C278" s="9" t="str">
        <f aca="false">'2026 Forecast A'!C209</f>
        <v>WASHINGTON SOUTHERN DISTRICT</v>
      </c>
      <c r="D278" s="10" t="n">
        <f aca="false">'2026 Forecast A'!G209</f>
        <v>0.342871742462954</v>
      </c>
      <c r="E278" s="10" t="n">
        <f aca="false">'2026 Forecast B'!G209</f>
        <v>0.341338783852836</v>
      </c>
      <c r="F278" s="10" t="n">
        <f aca="false">'2026 Forecast C'!G209</f>
        <v>0.344404701073071</v>
      </c>
      <c r="G278" s="46" t="n">
        <f aca="false">(MAX(D278:F278)-MIN(D278:F278))*100</f>
        <v>0.306591722023508</v>
      </c>
      <c r="H278" s="47" t="n">
        <f aca="false">'2026 Forecast A'!L209</f>
        <v>2.74148858658622</v>
      </c>
      <c r="I278" s="47" t="n">
        <f aca="false">'2026 Forecast B'!L209</f>
        <v>2.7581717768018</v>
      </c>
      <c r="J278" s="47" t="n">
        <f aca="false">'2026 Forecast C'!L209</f>
        <v>2.739213064343</v>
      </c>
      <c r="K278" s="18" t="n">
        <f aca="false">'2026 Forecast A'!F209</f>
        <v>1957</v>
      </c>
      <c r="L278" s="48" t="str">
        <f aca="false">IF(OR(AND(D278&gt;0.5,E278&gt;0.5,F278&gt;0.5),AND(D278&lt;0.5,E278&lt;0.5,F278&lt;0.5)),"Yes","No — toss-up")</f>
        <v>Yes</v>
      </c>
    </row>
    <row r="279" customFormat="false" ht="15" hidden="false" customHeight="false" outlineLevel="0" collapsed="false">
      <c r="A279" s="9" t="str">
        <f aca="false">'2026 Forecast A'!A210</f>
        <v>Lehigh</v>
      </c>
      <c r="B279" s="9" t="str">
        <f aca="false">'2026 Forecast A'!B210</f>
        <v>WASHINGTON</v>
      </c>
      <c r="C279" s="9" t="str">
        <f aca="false">'2026 Forecast A'!C210</f>
        <v>WASHINGTON WESTERN DISTRICT</v>
      </c>
      <c r="D279" s="10" t="n">
        <f aca="false">'2026 Forecast A'!G210</f>
        <v>0.302583025830258</v>
      </c>
      <c r="E279" s="10" t="n">
        <f aca="false">'2026 Forecast B'!G210</f>
        <v>0.300738007380074</v>
      </c>
      <c r="F279" s="10" t="n">
        <f aca="false">'2026 Forecast C'!G210</f>
        <v>0.302583025830258</v>
      </c>
      <c r="G279" s="46" t="n">
        <f aca="false">(MAX(D279:F279)-MIN(D279:F279))*100</f>
        <v>0.184501845018453</v>
      </c>
      <c r="H279" s="47" t="n">
        <f aca="false">'2026 Forecast A'!L210</f>
        <v>4.06110524087881</v>
      </c>
      <c r="I279" s="47" t="n">
        <f aca="false">'2026 Forecast B'!L210</f>
        <v>3.90163818954704</v>
      </c>
      <c r="J279" s="47" t="n">
        <f aca="false">'2026 Forecast C'!L210</f>
        <v>4.08429951000569</v>
      </c>
      <c r="K279" s="18" t="n">
        <f aca="false">'2026 Forecast A'!F210</f>
        <v>542</v>
      </c>
      <c r="L279" s="48" t="str">
        <f aca="false">IF(OR(AND(D279&gt;0.5,E279&gt;0.5,F279&gt;0.5),AND(D279&lt;0.5,E279&lt;0.5,F279&lt;0.5)),"Yes","No — toss-up")</f>
        <v>Yes</v>
      </c>
    </row>
    <row r="280" customFormat="false" ht="15" hidden="false" customHeight="false" outlineLevel="0" collapsed="false">
      <c r="A280" s="9" t="str">
        <f aca="false">'2026 Forecast A'!A211</f>
        <v>Lehigh</v>
      </c>
      <c r="B280" s="9" t="str">
        <f aca="false">'2026 Forecast A'!B211</f>
        <v>WEISENBERG</v>
      </c>
      <c r="C280" s="9" t="str">
        <f aca="false">'2026 Forecast A'!C211</f>
        <v>WEISENBERG</v>
      </c>
      <c r="D280" s="10" t="n">
        <f aca="false">'2026 Forecast A'!G211</f>
        <v>0.344160583941606</v>
      </c>
      <c r="E280" s="10" t="n">
        <f aca="false">'2026 Forecast B'!G211</f>
        <v>0.345985401459854</v>
      </c>
      <c r="F280" s="10" t="n">
        <f aca="false">'2026 Forecast C'!G211</f>
        <v>0.346715328467153</v>
      </c>
      <c r="G280" s="46" t="n">
        <f aca="false">(MAX(D280:F280)-MIN(D280:F280))*100</f>
        <v>0.255474452554749</v>
      </c>
      <c r="H280" s="47" t="n">
        <f aca="false">'2026 Forecast A'!L211</f>
        <v>2.74148858658622</v>
      </c>
      <c r="I280" s="47" t="n">
        <f aca="false">'2026 Forecast B'!L211</f>
        <v>2.7581717768018</v>
      </c>
      <c r="J280" s="47" t="n">
        <f aca="false">'2026 Forecast C'!L211</f>
        <v>2.739213064343</v>
      </c>
      <c r="K280" s="18" t="n">
        <f aca="false">'2026 Forecast A'!F211</f>
        <v>2740</v>
      </c>
      <c r="L280" s="48" t="str">
        <f aca="false">IF(OR(AND(D280&gt;0.5,E280&gt;0.5,F280&gt;0.5),AND(D280&lt;0.5,E280&lt;0.5,F280&lt;0.5)),"Yes","No — toss-up")</f>
        <v>Yes</v>
      </c>
    </row>
    <row r="281" customFormat="false" ht="15" hidden="false" customHeight="false" outlineLevel="0" collapsed="false">
      <c r="A281" s="9" t="str">
        <f aca="false">'2026 Forecast A'!A212</f>
        <v>Lehigh</v>
      </c>
      <c r="B281" s="9" t="str">
        <f aca="false">'2026 Forecast A'!B212</f>
        <v>WHITEHALL</v>
      </c>
      <c r="C281" s="9" t="str">
        <f aca="false">'2026 Forecast A'!C212</f>
        <v>WHITEHALL 10TH DISTRICT</v>
      </c>
      <c r="D281" s="10" t="n">
        <f aca="false">'2026 Forecast A'!G212</f>
        <v>0.474452554744526</v>
      </c>
      <c r="E281" s="10" t="n">
        <f aca="false">'2026 Forecast B'!G212</f>
        <v>0.472992700729927</v>
      </c>
      <c r="F281" s="10" t="n">
        <f aca="false">'2026 Forecast C'!G212</f>
        <v>0.475182481751825</v>
      </c>
      <c r="G281" s="46" t="n">
        <f aca="false">(MAX(D281:F281)-MIN(D281:F281))*100</f>
        <v>0.218978102189782</v>
      </c>
      <c r="H281" s="47" t="n">
        <f aca="false">'2026 Forecast A'!L212</f>
        <v>2.74148858658622</v>
      </c>
      <c r="I281" s="47" t="n">
        <f aca="false">'2026 Forecast B'!L212</f>
        <v>2.7581717768018</v>
      </c>
      <c r="J281" s="47" t="n">
        <f aca="false">'2026 Forecast C'!L212</f>
        <v>2.739213064343</v>
      </c>
      <c r="K281" s="18" t="n">
        <f aca="false">'2026 Forecast A'!F212</f>
        <v>1370</v>
      </c>
      <c r="L281" s="48" t="str">
        <f aca="false">IF(OR(AND(D281&gt;0.5,E281&gt;0.5,F281&gt;0.5),AND(D281&lt;0.5,E281&lt;0.5,F281&lt;0.5)),"Yes","No — toss-up")</f>
        <v>Yes</v>
      </c>
    </row>
    <row r="282" customFormat="false" ht="15" hidden="false" customHeight="false" outlineLevel="0" collapsed="false">
      <c r="A282" s="9" t="str">
        <f aca="false">'2026 Forecast A'!A213</f>
        <v>Lehigh</v>
      </c>
      <c r="B282" s="9" t="str">
        <f aca="false">'2026 Forecast A'!B213</f>
        <v>WHITEHALL</v>
      </c>
      <c r="C282" s="9" t="str">
        <f aca="false">'2026 Forecast A'!C213</f>
        <v>WHITEHALL 11TH DISTRICT</v>
      </c>
      <c r="D282" s="10" t="n">
        <f aca="false">'2026 Forecast A'!G213</f>
        <v>0.473360655737705</v>
      </c>
      <c r="E282" s="10" t="n">
        <f aca="false">'2026 Forecast B'!G213</f>
        <v>0.474385245901639</v>
      </c>
      <c r="F282" s="10" t="n">
        <f aca="false">'2026 Forecast C'!G213</f>
        <v>0.475409836065574</v>
      </c>
      <c r="G282" s="46" t="n">
        <f aca="false">(MAX(D282:F282)-MIN(D282:F282))*100</f>
        <v>0.204918032786883</v>
      </c>
      <c r="H282" s="47" t="n">
        <f aca="false">'2026 Forecast A'!L213</f>
        <v>2.74148858658622</v>
      </c>
      <c r="I282" s="47" t="n">
        <f aca="false">'2026 Forecast B'!L213</f>
        <v>2.7581717768018</v>
      </c>
      <c r="J282" s="47" t="n">
        <f aca="false">'2026 Forecast C'!L213</f>
        <v>2.739213064343</v>
      </c>
      <c r="K282" s="18" t="n">
        <f aca="false">'2026 Forecast A'!F213</f>
        <v>976</v>
      </c>
      <c r="L282" s="48" t="str">
        <f aca="false">IF(OR(AND(D282&gt;0.5,E282&gt;0.5,F282&gt;0.5),AND(D282&lt;0.5,E282&lt;0.5,F282&lt;0.5)),"Yes","No — toss-up")</f>
        <v>Yes</v>
      </c>
    </row>
    <row r="283" customFormat="false" ht="15" hidden="false" customHeight="false" outlineLevel="0" collapsed="false">
      <c r="A283" s="9" t="str">
        <f aca="false">'2026 Forecast A'!A214</f>
        <v>Lehigh</v>
      </c>
      <c r="B283" s="9" t="str">
        <f aca="false">'2026 Forecast A'!B214</f>
        <v>WHITEHALL</v>
      </c>
      <c r="C283" s="9" t="str">
        <f aca="false">'2026 Forecast A'!C214</f>
        <v>WHITEHALL 12TH DISTRICT</v>
      </c>
      <c r="D283" s="10" t="n">
        <f aca="false">'2026 Forecast A'!G214</f>
        <v>0.55709711846318</v>
      </c>
      <c r="E283" s="10" t="n">
        <f aca="false">'2026 Forecast B'!G214</f>
        <v>0.560298826040555</v>
      </c>
      <c r="F283" s="10" t="n">
        <f aca="false">'2026 Forecast C'!G214</f>
        <v>0.552828175026681</v>
      </c>
      <c r="G283" s="46" t="n">
        <f aca="false">(MAX(D283:F283)-MIN(D283:F283))*100</f>
        <v>0.747065101387401</v>
      </c>
      <c r="H283" s="47" t="n">
        <f aca="false">'2026 Forecast A'!L214</f>
        <v>2.74148858658622</v>
      </c>
      <c r="I283" s="47" t="n">
        <f aca="false">'2026 Forecast B'!L214</f>
        <v>2.7581717768018</v>
      </c>
      <c r="J283" s="47" t="n">
        <f aca="false">'2026 Forecast C'!L214</f>
        <v>2.739213064343</v>
      </c>
      <c r="K283" s="18" t="n">
        <f aca="false">'2026 Forecast A'!F214</f>
        <v>937</v>
      </c>
      <c r="L283" s="48" t="str">
        <f aca="false">IF(OR(AND(D283&gt;0.5,E283&gt;0.5,F283&gt;0.5),AND(D283&lt;0.5,E283&lt;0.5,F283&lt;0.5)),"Yes","No — toss-up")</f>
        <v>Yes</v>
      </c>
    </row>
    <row r="284" customFormat="false" ht="15" hidden="false" customHeight="false" outlineLevel="0" collapsed="false">
      <c r="A284" s="9" t="str">
        <f aca="false">'2026 Forecast A'!A215</f>
        <v>Lehigh</v>
      </c>
      <c r="B284" s="9" t="str">
        <f aca="false">'2026 Forecast A'!B215</f>
        <v>WHITEHALL</v>
      </c>
      <c r="C284" s="9" t="str">
        <f aca="false">'2026 Forecast A'!C215</f>
        <v>WHITEHALL 1ST DISTRICT</v>
      </c>
      <c r="D284" s="10" t="n">
        <f aca="false">'2026 Forecast A'!G215</f>
        <v>0.585657370517928</v>
      </c>
      <c r="E284" s="10" t="n">
        <f aca="false">'2026 Forecast B'!G215</f>
        <v>0.587649402390438</v>
      </c>
      <c r="F284" s="10" t="n">
        <f aca="false">'2026 Forecast C'!G215</f>
        <v>0.582669322709163</v>
      </c>
      <c r="G284" s="46" t="n">
        <f aca="false">(MAX(D284:F284)-MIN(D284:F284))*100</f>
        <v>0.49800796812749</v>
      </c>
      <c r="H284" s="47" t="n">
        <f aca="false">'2026 Forecast A'!L215</f>
        <v>2.74148858658622</v>
      </c>
      <c r="I284" s="47" t="n">
        <f aca="false">'2026 Forecast B'!L215</f>
        <v>2.7581717768018</v>
      </c>
      <c r="J284" s="47" t="n">
        <f aca="false">'2026 Forecast C'!L215</f>
        <v>2.739213064343</v>
      </c>
      <c r="K284" s="18" t="n">
        <f aca="false">'2026 Forecast A'!F215</f>
        <v>1004</v>
      </c>
      <c r="L284" s="48" t="str">
        <f aca="false">IF(OR(AND(D284&gt;0.5,E284&gt;0.5,F284&gt;0.5),AND(D284&lt;0.5,E284&lt;0.5,F284&lt;0.5)),"Yes","No — toss-up")</f>
        <v>Yes</v>
      </c>
    </row>
    <row r="285" customFormat="false" ht="15" hidden="false" customHeight="false" outlineLevel="0" collapsed="false">
      <c r="A285" s="9" t="str">
        <f aca="false">'2026 Forecast A'!A216</f>
        <v>Lehigh</v>
      </c>
      <c r="B285" s="9" t="str">
        <f aca="false">'2026 Forecast A'!B216</f>
        <v>WHITEHALL</v>
      </c>
      <c r="C285" s="9" t="str">
        <f aca="false">'2026 Forecast A'!C216</f>
        <v>WHITEHALL 2ND DISTRICT</v>
      </c>
      <c r="D285" s="10" t="n">
        <f aca="false">'2026 Forecast A'!G216</f>
        <v>0.546365914786967</v>
      </c>
      <c r="E285" s="10" t="n">
        <f aca="false">'2026 Forecast B'!G216</f>
        <v>0.548872180451128</v>
      </c>
      <c r="F285" s="10" t="n">
        <f aca="false">'2026 Forecast C'!G216</f>
        <v>0.543859649122807</v>
      </c>
      <c r="G285" s="46" t="n">
        <f aca="false">(MAX(D285:F285)-MIN(D285:F285))*100</f>
        <v>0.50125313283208</v>
      </c>
      <c r="H285" s="47" t="n">
        <f aca="false">'2026 Forecast A'!L216</f>
        <v>4.06110524087881</v>
      </c>
      <c r="I285" s="47" t="n">
        <f aca="false">'2026 Forecast B'!L216</f>
        <v>3.90163818954704</v>
      </c>
      <c r="J285" s="47" t="n">
        <f aca="false">'2026 Forecast C'!L216</f>
        <v>4.08429951000569</v>
      </c>
      <c r="K285" s="18" t="n">
        <f aca="false">'2026 Forecast A'!F216</f>
        <v>399</v>
      </c>
      <c r="L285" s="48" t="str">
        <f aca="false">IF(OR(AND(D285&gt;0.5,E285&gt;0.5,F285&gt;0.5),AND(D285&lt;0.5,E285&lt;0.5,F285&lt;0.5)),"Yes","No — toss-up")</f>
        <v>Yes</v>
      </c>
    </row>
    <row r="286" customFormat="false" ht="15" hidden="false" customHeight="false" outlineLevel="0" collapsed="false">
      <c r="A286" s="9" t="str">
        <f aca="false">'2026 Forecast A'!A217</f>
        <v>Lehigh</v>
      </c>
      <c r="B286" s="9" t="str">
        <f aca="false">'2026 Forecast A'!B217</f>
        <v>WHITEHALL</v>
      </c>
      <c r="C286" s="9" t="str">
        <f aca="false">'2026 Forecast A'!C217</f>
        <v>WHITEHALL 3RD DISTRICT</v>
      </c>
      <c r="D286" s="10" t="n">
        <f aca="false">'2026 Forecast A'!G217</f>
        <v>0.613461538461539</v>
      </c>
      <c r="E286" s="10" t="n">
        <f aca="false">'2026 Forecast B'!G217</f>
        <v>0.611538461538462</v>
      </c>
      <c r="F286" s="10" t="n">
        <f aca="false">'2026 Forecast C'!G217</f>
        <v>0.609615384615385</v>
      </c>
      <c r="G286" s="46" t="n">
        <f aca="false">(MAX(D286:F286)-MIN(D286:F286))*100</f>
        <v>0.384615384615383</v>
      </c>
      <c r="H286" s="47" t="n">
        <f aca="false">'2026 Forecast A'!L217</f>
        <v>4.06110524087881</v>
      </c>
      <c r="I286" s="47" t="n">
        <f aca="false">'2026 Forecast B'!L217</f>
        <v>3.90163818954704</v>
      </c>
      <c r="J286" s="47" t="n">
        <f aca="false">'2026 Forecast C'!L217</f>
        <v>4.08429951000569</v>
      </c>
      <c r="K286" s="18" t="n">
        <f aca="false">'2026 Forecast A'!F217</f>
        <v>520</v>
      </c>
      <c r="L286" s="48" t="str">
        <f aca="false">IF(OR(AND(D286&gt;0.5,E286&gt;0.5,F286&gt;0.5),AND(D286&lt;0.5,E286&lt;0.5,F286&lt;0.5)),"Yes","No — toss-up")</f>
        <v>Yes</v>
      </c>
    </row>
    <row r="287" customFormat="false" ht="15" hidden="false" customHeight="false" outlineLevel="0" collapsed="false">
      <c r="A287" s="9" t="str">
        <f aca="false">'2026 Forecast A'!A218</f>
        <v>Lehigh</v>
      </c>
      <c r="B287" s="9" t="str">
        <f aca="false">'2026 Forecast A'!B218</f>
        <v>WHITEHALL</v>
      </c>
      <c r="C287" s="9" t="str">
        <f aca="false">'2026 Forecast A'!C218</f>
        <v>WHITEHALL 4TH DISTRICT</v>
      </c>
      <c r="D287" s="10" t="n">
        <f aca="false">'2026 Forecast A'!G218</f>
        <v>0.548762736535662</v>
      </c>
      <c r="E287" s="10" t="n">
        <f aca="false">'2026 Forecast B'!G218</f>
        <v>0.550218340611354</v>
      </c>
      <c r="F287" s="10" t="n">
        <f aca="false">'2026 Forecast C'!G218</f>
        <v>0.54585152838428</v>
      </c>
      <c r="G287" s="46" t="n">
        <f aca="false">(MAX(D287:F287)-MIN(D287:F287))*100</f>
        <v>0.436681222707414</v>
      </c>
      <c r="H287" s="47" t="n">
        <f aca="false">'2026 Forecast A'!L218</f>
        <v>2.99742823519794</v>
      </c>
      <c r="I287" s="47" t="n">
        <f aca="false">'2026 Forecast B'!L218</f>
        <v>2.87841096010493</v>
      </c>
      <c r="J287" s="47" t="n">
        <f aca="false">'2026 Forecast C'!L218</f>
        <v>3.01471541659441</v>
      </c>
      <c r="K287" s="18" t="n">
        <f aca="false">'2026 Forecast A'!F218</f>
        <v>687</v>
      </c>
      <c r="L287" s="48" t="str">
        <f aca="false">IF(OR(AND(D287&gt;0.5,E287&gt;0.5,F287&gt;0.5),AND(D287&lt;0.5,E287&lt;0.5,F287&lt;0.5)),"Yes","No — toss-up")</f>
        <v>Yes</v>
      </c>
    </row>
    <row r="288" customFormat="false" ht="15" hidden="false" customHeight="false" outlineLevel="0" collapsed="false">
      <c r="A288" s="9" t="str">
        <f aca="false">'2026 Forecast A'!A219</f>
        <v>Lehigh</v>
      </c>
      <c r="B288" s="9" t="str">
        <f aca="false">'2026 Forecast A'!B219</f>
        <v>WHITEHALL</v>
      </c>
      <c r="C288" s="9" t="str">
        <f aca="false">'2026 Forecast A'!C219</f>
        <v>WHITEHALL 5TH DISTRICT</v>
      </c>
      <c r="D288" s="10" t="n">
        <f aca="false">'2026 Forecast A'!G219</f>
        <v>0.473333333333333</v>
      </c>
      <c r="E288" s="10" t="n">
        <f aca="false">'2026 Forecast B'!G219</f>
        <v>0.464444444444444</v>
      </c>
      <c r="F288" s="10" t="n">
        <f aca="false">'2026 Forecast C'!G219</f>
        <v>0.473333333333333</v>
      </c>
      <c r="G288" s="46" t="n">
        <f aca="false">(MAX(D288:F288)-MIN(D288:F288))*100</f>
        <v>0.888888888888889</v>
      </c>
      <c r="H288" s="47" t="n">
        <f aca="false">'2026 Forecast A'!L219</f>
        <v>4.06110524087881</v>
      </c>
      <c r="I288" s="47" t="n">
        <f aca="false">'2026 Forecast B'!L219</f>
        <v>3.90163818954704</v>
      </c>
      <c r="J288" s="47" t="n">
        <f aca="false">'2026 Forecast C'!L219</f>
        <v>4.08429951000569</v>
      </c>
      <c r="K288" s="18" t="n">
        <f aca="false">'2026 Forecast A'!F219</f>
        <v>450</v>
      </c>
      <c r="L288" s="48" t="str">
        <f aca="false">IF(OR(AND(D288&gt;0.5,E288&gt;0.5,F288&gt;0.5),AND(D288&lt;0.5,E288&lt;0.5,F288&lt;0.5)),"Yes","No — toss-up")</f>
        <v>Yes</v>
      </c>
    </row>
    <row r="289" customFormat="false" ht="15" hidden="false" customHeight="false" outlineLevel="0" collapsed="false">
      <c r="A289" s="9" t="str">
        <f aca="false">'2026 Forecast A'!A220</f>
        <v>Lehigh</v>
      </c>
      <c r="B289" s="9" t="str">
        <f aca="false">'2026 Forecast A'!B220</f>
        <v>WHITEHALL</v>
      </c>
      <c r="C289" s="9" t="str">
        <f aca="false">'2026 Forecast A'!C220</f>
        <v>WHITEHALL 6TH DISTRICT</v>
      </c>
      <c r="D289" s="10" t="n">
        <f aca="false">'2026 Forecast A'!G220</f>
        <v>0.517241379310345</v>
      </c>
      <c r="E289" s="10" t="n">
        <f aca="false">'2026 Forecast B'!G220</f>
        <v>0.519795657726692</v>
      </c>
      <c r="F289" s="10" t="n">
        <f aca="false">'2026 Forecast C'!G220</f>
        <v>0.515964240102171</v>
      </c>
      <c r="G289" s="46" t="n">
        <f aca="false">(MAX(D289:F289)-MIN(D289:F289))*100</f>
        <v>0.383141762452111</v>
      </c>
      <c r="H289" s="47" t="n">
        <f aca="false">'2026 Forecast A'!L220</f>
        <v>2.99742823519794</v>
      </c>
      <c r="I289" s="47" t="n">
        <f aca="false">'2026 Forecast B'!L220</f>
        <v>2.87841096010493</v>
      </c>
      <c r="J289" s="47" t="n">
        <f aca="false">'2026 Forecast C'!L220</f>
        <v>3.01471541659441</v>
      </c>
      <c r="K289" s="18" t="n">
        <f aca="false">'2026 Forecast A'!F220</f>
        <v>783</v>
      </c>
      <c r="L289" s="48" t="str">
        <f aca="false">IF(OR(AND(D289&gt;0.5,E289&gt;0.5,F289&gt;0.5),AND(D289&lt;0.5,E289&lt;0.5,F289&lt;0.5)),"Yes","No — toss-up")</f>
        <v>Yes</v>
      </c>
    </row>
    <row r="290" customFormat="false" ht="15" hidden="false" customHeight="false" outlineLevel="0" collapsed="false">
      <c r="A290" s="9" t="str">
        <f aca="false">'2026 Forecast A'!A221</f>
        <v>Lehigh</v>
      </c>
      <c r="B290" s="9" t="str">
        <f aca="false">'2026 Forecast A'!B221</f>
        <v>WHITEHALL</v>
      </c>
      <c r="C290" s="9" t="str">
        <f aca="false">'2026 Forecast A'!C221</f>
        <v>WHITEHALL 7TH DISTRICT</v>
      </c>
      <c r="D290" s="10" t="n">
        <f aca="false">'2026 Forecast A'!G221</f>
        <v>0.473835125448029</v>
      </c>
      <c r="E290" s="10" t="n">
        <f aca="false">'2026 Forecast B'!G221</f>
        <v>0.472401433691756</v>
      </c>
      <c r="F290" s="10" t="n">
        <f aca="false">'2026 Forecast C'!G221</f>
        <v>0.474551971326165</v>
      </c>
      <c r="G290" s="46" t="n">
        <f aca="false">(MAX(D290:F290)-MIN(D290:F290))*100</f>
        <v>0.215053763440864</v>
      </c>
      <c r="H290" s="47" t="n">
        <f aca="false">'2026 Forecast A'!L221</f>
        <v>2.74148858658622</v>
      </c>
      <c r="I290" s="47" t="n">
        <f aca="false">'2026 Forecast B'!L221</f>
        <v>2.7581717768018</v>
      </c>
      <c r="J290" s="47" t="n">
        <f aca="false">'2026 Forecast C'!L221</f>
        <v>2.739213064343</v>
      </c>
      <c r="K290" s="18" t="n">
        <f aca="false">'2026 Forecast A'!F221</f>
        <v>1395</v>
      </c>
      <c r="L290" s="48" t="str">
        <f aca="false">IF(OR(AND(D290&gt;0.5,E290&gt;0.5,F290&gt;0.5),AND(D290&lt;0.5,E290&lt;0.5,F290&lt;0.5)),"Yes","No — toss-up")</f>
        <v>Yes</v>
      </c>
    </row>
    <row r="291" customFormat="false" ht="15" hidden="false" customHeight="false" outlineLevel="0" collapsed="false">
      <c r="A291" s="9" t="str">
        <f aca="false">'2026 Forecast A'!A222</f>
        <v>Lehigh</v>
      </c>
      <c r="B291" s="9" t="str">
        <f aca="false">'2026 Forecast A'!B222</f>
        <v>WHITEHALL</v>
      </c>
      <c r="C291" s="9" t="str">
        <f aca="false">'2026 Forecast A'!C222</f>
        <v>WHITEHALL 8TH DISTRICT</v>
      </c>
      <c r="D291" s="10" t="n">
        <f aca="false">'2026 Forecast A'!G222</f>
        <v>0.490282685512368</v>
      </c>
      <c r="E291" s="10" t="n">
        <f aca="false">'2026 Forecast B'!G222</f>
        <v>0.495583038869258</v>
      </c>
      <c r="F291" s="10" t="n">
        <f aca="false">'2026 Forecast C'!G222</f>
        <v>0.491166077738516</v>
      </c>
      <c r="G291" s="46" t="n">
        <f aca="false">(MAX(D291:F291)-MIN(D291:F291))*100</f>
        <v>0.53003533568905</v>
      </c>
      <c r="H291" s="47" t="n">
        <f aca="false">'2026 Forecast A'!L222</f>
        <v>2.74148858658622</v>
      </c>
      <c r="I291" s="47" t="n">
        <f aca="false">'2026 Forecast B'!L222</f>
        <v>2.7581717768018</v>
      </c>
      <c r="J291" s="47" t="n">
        <f aca="false">'2026 Forecast C'!L222</f>
        <v>2.739213064343</v>
      </c>
      <c r="K291" s="18" t="n">
        <f aca="false">'2026 Forecast A'!F222</f>
        <v>1132</v>
      </c>
      <c r="L291" s="48" t="str">
        <f aca="false">IF(OR(AND(D291&gt;0.5,E291&gt;0.5,F291&gt;0.5),AND(D291&lt;0.5,E291&lt;0.5,F291&lt;0.5)),"Yes","No — toss-up")</f>
        <v>Yes</v>
      </c>
    </row>
    <row r="292" customFormat="false" ht="15" hidden="false" customHeight="false" outlineLevel="0" collapsed="false">
      <c r="A292" s="9" t="str">
        <f aca="false">'2026 Forecast A'!A223</f>
        <v>Lehigh</v>
      </c>
      <c r="B292" s="9" t="str">
        <f aca="false">'2026 Forecast A'!B223</f>
        <v>WHITEHALL</v>
      </c>
      <c r="C292" s="9" t="str">
        <f aca="false">'2026 Forecast A'!C223</f>
        <v>WHITEHALL 9TH DISTRICT</v>
      </c>
      <c r="D292" s="10" t="n">
        <f aca="false">'2026 Forecast A'!G223</f>
        <v>0.52046783625731</v>
      </c>
      <c r="E292" s="10" t="n">
        <f aca="false">'2026 Forecast B'!G223</f>
        <v>0.51812865497076</v>
      </c>
      <c r="F292" s="10" t="n">
        <f aca="false">'2026 Forecast C'!G223</f>
        <v>0.52046783625731</v>
      </c>
      <c r="G292" s="46" t="n">
        <f aca="false">(MAX(D292:F292)-MIN(D292:F292))*100</f>
        <v>0.233918128654975</v>
      </c>
      <c r="H292" s="47" t="n">
        <f aca="false">'2026 Forecast A'!L223</f>
        <v>2.99742823519794</v>
      </c>
      <c r="I292" s="47" t="n">
        <f aca="false">'2026 Forecast B'!L223</f>
        <v>2.87841096010493</v>
      </c>
      <c r="J292" s="47" t="n">
        <f aca="false">'2026 Forecast C'!L223</f>
        <v>3.01471541659441</v>
      </c>
      <c r="K292" s="18" t="n">
        <f aca="false">'2026 Forecast A'!F223</f>
        <v>855</v>
      </c>
      <c r="L292" s="48" t="str">
        <f aca="false">IF(OR(AND(D292&gt;0.5,E292&gt;0.5,F292&gt;0.5),AND(D292&lt;0.5,E292&lt;0.5,F292&lt;0.5)),"Yes","No — toss-up")</f>
        <v>Yes</v>
      </c>
    </row>
    <row r="293" customFormat="false" ht="15" hidden="false" customHeight="false" outlineLevel="0" collapsed="false">
      <c r="A293" s="9" t="str">
        <f aca="false">'2026 Forecast A'!A224</f>
        <v>Monroe</v>
      </c>
      <c r="B293" s="9" t="str">
        <f aca="false">'2026 Forecast A'!B224</f>
        <v>ELDRED TOWNSHIP</v>
      </c>
      <c r="C293" s="9" t="str">
        <f aca="false">'2026 Forecast A'!C224</f>
        <v>ELDRED</v>
      </c>
      <c r="D293" s="10" t="n">
        <f aca="false">'2026 Forecast A'!G224</f>
        <v>0.299837925445705</v>
      </c>
      <c r="E293" s="10" t="n">
        <f aca="false">'2026 Forecast B'!G224</f>
        <v>0.293354943273906</v>
      </c>
      <c r="F293" s="10" t="n">
        <f aca="false">'2026 Forecast C'!G224</f>
        <v>0.30226904376013</v>
      </c>
      <c r="G293" s="46" t="n">
        <f aca="false">(MAX(D293:F293)-MIN(D293:F293))*100</f>
        <v>0.891410048622365</v>
      </c>
      <c r="H293" s="47" t="n">
        <f aca="false">'2026 Forecast A'!L224</f>
        <v>2.74148858658622</v>
      </c>
      <c r="I293" s="47" t="n">
        <f aca="false">'2026 Forecast B'!L224</f>
        <v>2.7581717768018</v>
      </c>
      <c r="J293" s="47" t="n">
        <f aca="false">'2026 Forecast C'!L224</f>
        <v>2.739213064343</v>
      </c>
      <c r="K293" s="18" t="n">
        <f aca="false">'2026 Forecast A'!F224</f>
        <v>1234</v>
      </c>
      <c r="L293" s="48" t="str">
        <f aca="false">IF(OR(AND(D293&gt;0.5,E293&gt;0.5,F293&gt;0.5),AND(D293&lt;0.5,E293&lt;0.5,F293&lt;0.5)),"Yes","No — toss-up")</f>
        <v>Yes</v>
      </c>
    </row>
    <row r="294" customFormat="false" ht="15" hidden="false" customHeight="false" outlineLevel="0" collapsed="false">
      <c r="A294" s="9" t="str">
        <f aca="false">'2026 Forecast A'!A225</f>
        <v>Monroe</v>
      </c>
      <c r="B294" s="9" t="str">
        <f aca="false">'2026 Forecast A'!B225</f>
        <v>POLK TOWNSHIP</v>
      </c>
      <c r="C294" s="9" t="str">
        <f aca="false">'2026 Forecast A'!C225</f>
        <v>POLK</v>
      </c>
      <c r="D294" s="10" t="n">
        <f aca="false">'2026 Forecast A'!G225</f>
        <v>0.334285714285714</v>
      </c>
      <c r="E294" s="10" t="n">
        <f aca="false">'2026 Forecast B'!G225</f>
        <v>0.331746031746032</v>
      </c>
      <c r="F294" s="10" t="n">
        <f aca="false">'2026 Forecast C'!G225</f>
        <v>0.336190476190476</v>
      </c>
      <c r="G294" s="46" t="n">
        <f aca="false">(MAX(D294:F294)-MIN(D294:F294))*100</f>
        <v>0.444444444444447</v>
      </c>
      <c r="H294" s="47" t="n">
        <f aca="false">'2026 Forecast A'!L225</f>
        <v>2.74148858658622</v>
      </c>
      <c r="I294" s="47" t="n">
        <f aca="false">'2026 Forecast B'!L225</f>
        <v>2.7581717768018</v>
      </c>
      <c r="J294" s="47" t="n">
        <f aca="false">'2026 Forecast C'!L225</f>
        <v>2.739213064343</v>
      </c>
      <c r="K294" s="18" t="n">
        <f aca="false">'2026 Forecast A'!F225</f>
        <v>3150</v>
      </c>
      <c r="L294" s="48" t="str">
        <f aca="false">IF(OR(AND(D294&gt;0.5,E294&gt;0.5,F294&gt;0.5),AND(D294&lt;0.5,E294&lt;0.5,F294&lt;0.5)),"Yes","No — toss-up")</f>
        <v>Yes</v>
      </c>
    </row>
    <row r="295" customFormat="false" ht="15" hidden="false" customHeight="false" outlineLevel="0" collapsed="false">
      <c r="A295" s="9" t="str">
        <f aca="false">'2026 Forecast A'!A226</f>
        <v>Monroe</v>
      </c>
      <c r="B295" s="9" t="str">
        <f aca="false">'2026 Forecast A'!B226</f>
        <v>ROSS TOWNSHIP</v>
      </c>
      <c r="C295" s="9" t="str">
        <f aca="false">'2026 Forecast A'!C226</f>
        <v>ROSS 1</v>
      </c>
      <c r="D295" s="10" t="n">
        <f aca="false">'2026 Forecast A'!G226</f>
        <v>0.338172502134927</v>
      </c>
      <c r="E295" s="10" t="n">
        <f aca="false">'2026 Forecast B'!G226</f>
        <v>0.340734415029889</v>
      </c>
      <c r="F295" s="10" t="n">
        <f aca="false">'2026 Forecast C'!G226</f>
        <v>0.339880444064902</v>
      </c>
      <c r="G295" s="46" t="n">
        <f aca="false">(MAX(D295:F295)-MIN(D295:F295))*100</f>
        <v>0.25619128949616</v>
      </c>
      <c r="H295" s="47" t="n">
        <f aca="false">'2026 Forecast A'!L226</f>
        <v>2.74148858658622</v>
      </c>
      <c r="I295" s="47" t="n">
        <f aca="false">'2026 Forecast B'!L226</f>
        <v>2.7581717768018</v>
      </c>
      <c r="J295" s="47" t="n">
        <f aca="false">'2026 Forecast C'!L226</f>
        <v>2.739213064343</v>
      </c>
      <c r="K295" s="18" t="n">
        <f aca="false">'2026 Forecast A'!F226</f>
        <v>1171</v>
      </c>
      <c r="L295" s="48" t="str">
        <f aca="false">IF(OR(AND(D295&gt;0.5,E295&gt;0.5,F295&gt;0.5),AND(D295&lt;0.5,E295&lt;0.5,F295&lt;0.5)),"Yes","No — toss-up")</f>
        <v>Yes</v>
      </c>
    </row>
    <row r="296" customFormat="false" ht="15" hidden="false" customHeight="false" outlineLevel="0" collapsed="false">
      <c r="A296" s="9" t="str">
        <f aca="false">'2026 Forecast A'!A227</f>
        <v>Northampton</v>
      </c>
      <c r="B296" s="9" t="str">
        <f aca="false">'2026 Forecast A'!B227</f>
        <v>ALLEN</v>
      </c>
      <c r="C296" s="9" t="str">
        <f aca="false">'2026 Forecast A'!C227</f>
        <v>ALLEN TWSP - NORTH</v>
      </c>
      <c r="D296" s="10" t="n">
        <f aca="false">'2026 Forecast A'!G227</f>
        <v>0.408831908831909</v>
      </c>
      <c r="E296" s="10" t="n">
        <f aca="false">'2026 Forecast B'!G227</f>
        <v>0.41025641025641</v>
      </c>
      <c r="F296" s="10" t="n">
        <f aca="false">'2026 Forecast C'!G227</f>
        <v>0.410968660968661</v>
      </c>
      <c r="G296" s="46" t="n">
        <f aca="false">(MAX(D296:F296)-MIN(D296:F296))*100</f>
        <v>0.213675213675213</v>
      </c>
      <c r="H296" s="47" t="n">
        <f aca="false">'2026 Forecast A'!L227</f>
        <v>2.74148858658622</v>
      </c>
      <c r="I296" s="47" t="n">
        <f aca="false">'2026 Forecast B'!L227</f>
        <v>2.7581717768018</v>
      </c>
      <c r="J296" s="47" t="n">
        <f aca="false">'2026 Forecast C'!L227</f>
        <v>2.739213064343</v>
      </c>
      <c r="K296" s="18" t="n">
        <f aca="false">'2026 Forecast A'!F227</f>
        <v>1404</v>
      </c>
      <c r="L296" s="48" t="str">
        <f aca="false">IF(OR(AND(D296&gt;0.5,E296&gt;0.5,F296&gt;0.5),AND(D296&lt;0.5,E296&lt;0.5,F296&lt;0.5)),"Yes","No — toss-up")</f>
        <v>Yes</v>
      </c>
    </row>
    <row r="297" customFormat="false" ht="15" hidden="false" customHeight="false" outlineLevel="0" collapsed="false">
      <c r="A297" s="9" t="str">
        <f aca="false">'2026 Forecast A'!A228</f>
        <v>Northampton</v>
      </c>
      <c r="B297" s="9" t="str">
        <f aca="false">'2026 Forecast A'!B228</f>
        <v>ALLEN</v>
      </c>
      <c r="C297" s="9" t="str">
        <f aca="false">'2026 Forecast A'!C228</f>
        <v>ALLEN TWSP - SOUTH</v>
      </c>
      <c r="D297" s="10" t="n">
        <f aca="false">'2026 Forecast A'!G228</f>
        <v>0.465346534653465</v>
      </c>
      <c r="E297" s="10" t="n">
        <f aca="false">'2026 Forecast B'!G228</f>
        <v>0.463061690784463</v>
      </c>
      <c r="F297" s="10" t="n">
        <f aca="false">'2026 Forecast C'!G228</f>
        <v>0.465346534653465</v>
      </c>
      <c r="G297" s="46" t="n">
        <f aca="false">(MAX(D297:F297)-MIN(D297:F297))*100</f>
        <v>0.22848438690023</v>
      </c>
      <c r="H297" s="47" t="n">
        <f aca="false">'2026 Forecast A'!L228</f>
        <v>2.74148858658622</v>
      </c>
      <c r="I297" s="47" t="n">
        <f aca="false">'2026 Forecast B'!L228</f>
        <v>2.7581717768018</v>
      </c>
      <c r="J297" s="47" t="n">
        <f aca="false">'2026 Forecast C'!L228</f>
        <v>2.739213064343</v>
      </c>
      <c r="K297" s="18" t="n">
        <f aca="false">'2026 Forecast A'!F228</f>
        <v>1313</v>
      </c>
      <c r="L297" s="48" t="str">
        <f aca="false">IF(OR(AND(D297&gt;0.5,E297&gt;0.5,F297&gt;0.5),AND(D297&lt;0.5,E297&lt;0.5,F297&lt;0.5)),"Yes","No — toss-up")</f>
        <v>Yes</v>
      </c>
    </row>
    <row r="298" customFormat="false" ht="15" hidden="false" customHeight="false" outlineLevel="0" collapsed="false">
      <c r="A298" s="9" t="str">
        <f aca="false">'2026 Forecast A'!A229</f>
        <v>Northampton</v>
      </c>
      <c r="B298" s="9" t="str">
        <f aca="false">'2026 Forecast A'!B229</f>
        <v>BANGOR</v>
      </c>
      <c r="C298" s="9" t="str">
        <f aca="false">'2026 Forecast A'!C229</f>
        <v>BANGOR — historical precinct 20</v>
      </c>
      <c r="D298" s="10" t="n">
        <f aca="false">'2026 Forecast A'!G229</f>
        <v>0.419117647058824</v>
      </c>
      <c r="E298" s="10" t="n">
        <f aca="false">'2026 Forecast B'!G229</f>
        <v>0.419117647058824</v>
      </c>
      <c r="F298" s="10" t="n">
        <f aca="false">'2026 Forecast C'!G229</f>
        <v>0.416666666666667</v>
      </c>
      <c r="G298" s="46" t="n">
        <f aca="false">(MAX(D298:F298)-MIN(D298:F298))*100</f>
        <v>0.245098039215685</v>
      </c>
      <c r="H298" s="47" t="n">
        <f aca="false">'2026 Forecast A'!L229</f>
        <v>4.06110524087881</v>
      </c>
      <c r="I298" s="47" t="n">
        <f aca="false">'2026 Forecast B'!L229</f>
        <v>3.90163818954704</v>
      </c>
      <c r="J298" s="47" t="n">
        <f aca="false">'2026 Forecast C'!L229</f>
        <v>4.08429951000569</v>
      </c>
      <c r="K298" s="18" t="n">
        <f aca="false">'2026 Forecast A'!F229</f>
        <v>408</v>
      </c>
      <c r="L298" s="48" t="str">
        <f aca="false">IF(OR(AND(D298&gt;0.5,E298&gt;0.5,F298&gt;0.5),AND(D298&lt;0.5,E298&lt;0.5,F298&lt;0.5)),"Yes","No — toss-up")</f>
        <v>Yes</v>
      </c>
    </row>
    <row r="299" customFormat="false" ht="15" hidden="false" customHeight="false" outlineLevel="0" collapsed="false">
      <c r="A299" s="9" t="str">
        <f aca="false">'2026 Forecast A'!A230</f>
        <v>Northampton</v>
      </c>
      <c r="B299" s="9" t="str">
        <f aca="false">'2026 Forecast A'!B230</f>
        <v>BANGOR</v>
      </c>
      <c r="C299" s="9" t="str">
        <f aca="false">'2026 Forecast A'!C230</f>
        <v>BANGOR — historical precinct 30</v>
      </c>
      <c r="D299" s="10" t="n">
        <f aca="false">'2026 Forecast A'!G230</f>
        <v>0.428571428571429</v>
      </c>
      <c r="E299" s="10" t="n">
        <f aca="false">'2026 Forecast B'!G230</f>
        <v>0.417989417989418</v>
      </c>
      <c r="F299" s="10" t="n">
        <f aca="false">'2026 Forecast C'!G230</f>
        <v>0.425925925925926</v>
      </c>
      <c r="G299" s="46" t="n">
        <f aca="false">(MAX(D299:F299)-MIN(D299:F299))*100</f>
        <v>1.05820105820106</v>
      </c>
      <c r="H299" s="47" t="n">
        <f aca="false">'2026 Forecast A'!L230</f>
        <v>4.06110524087881</v>
      </c>
      <c r="I299" s="47" t="n">
        <f aca="false">'2026 Forecast B'!L230</f>
        <v>3.90163818954704</v>
      </c>
      <c r="J299" s="47" t="n">
        <f aca="false">'2026 Forecast C'!L230</f>
        <v>4.08429951000569</v>
      </c>
      <c r="K299" s="18" t="n">
        <f aca="false">'2026 Forecast A'!F230</f>
        <v>378</v>
      </c>
      <c r="L299" s="48" t="str">
        <f aca="false">IF(OR(AND(D299&gt;0.5,E299&gt;0.5,F299&gt;0.5),AND(D299&lt;0.5,E299&lt;0.5,F299&lt;0.5)),"Yes","No — toss-up")</f>
        <v>Yes</v>
      </c>
    </row>
    <row r="300" customFormat="false" ht="15" hidden="false" customHeight="false" outlineLevel="0" collapsed="false">
      <c r="A300" s="9" t="str">
        <f aca="false">'2026 Forecast A'!A231</f>
        <v>Northampton</v>
      </c>
      <c r="B300" s="9" t="str">
        <f aca="false">'2026 Forecast A'!B231</f>
        <v>BANGOR</v>
      </c>
      <c r="C300" s="9" t="str">
        <f aca="false">'2026 Forecast A'!C231</f>
        <v>BANGOR — historical precinct 40</v>
      </c>
      <c r="D300" s="10" t="n">
        <f aca="false">'2026 Forecast A'!G231</f>
        <v>0.425661914460285</v>
      </c>
      <c r="E300" s="10" t="n">
        <f aca="false">'2026 Forecast B'!G231</f>
        <v>0.427698574338086</v>
      </c>
      <c r="F300" s="10" t="n">
        <f aca="false">'2026 Forecast C'!G231</f>
        <v>0.425661914460285</v>
      </c>
      <c r="G300" s="46" t="n">
        <f aca="false">(MAX(D300:F300)-MIN(D300:F300))*100</f>
        <v>0.203665987780044</v>
      </c>
      <c r="H300" s="47" t="n">
        <f aca="false">'2026 Forecast A'!L231</f>
        <v>4.06110524087881</v>
      </c>
      <c r="I300" s="47" t="n">
        <f aca="false">'2026 Forecast B'!L231</f>
        <v>3.90163818954704</v>
      </c>
      <c r="J300" s="47" t="n">
        <f aca="false">'2026 Forecast C'!L231</f>
        <v>4.08429951000569</v>
      </c>
      <c r="K300" s="18" t="n">
        <f aca="false">'2026 Forecast A'!F231</f>
        <v>491</v>
      </c>
      <c r="L300" s="48" t="str">
        <f aca="false">IF(OR(AND(D300&gt;0.5,E300&gt;0.5,F300&gt;0.5),AND(D300&lt;0.5,E300&lt;0.5,F300&lt;0.5)),"Yes","No — toss-up")</f>
        <v>Yes</v>
      </c>
    </row>
    <row r="301" customFormat="false" ht="15" hidden="false" customHeight="false" outlineLevel="0" collapsed="false">
      <c r="A301" s="9" t="str">
        <f aca="false">'2026 Forecast A'!A232</f>
        <v>Northampton</v>
      </c>
      <c r="B301" s="9" t="str">
        <f aca="false">'2026 Forecast A'!B232</f>
        <v>BANGOR</v>
      </c>
      <c r="C301" s="9" t="str">
        <f aca="false">'2026 Forecast A'!C232</f>
        <v>BANGOR — historical precinct 50</v>
      </c>
      <c r="D301" s="10" t="n">
        <f aca="false">'2026 Forecast A'!G232</f>
        <v>0.395180722891566</v>
      </c>
      <c r="E301" s="10" t="n">
        <f aca="false">'2026 Forecast B'!G232</f>
        <v>0.395180722891566</v>
      </c>
      <c r="F301" s="10" t="n">
        <f aca="false">'2026 Forecast C'!G232</f>
        <v>0.395180722891566</v>
      </c>
      <c r="G301" s="46" t="n">
        <f aca="false">(MAX(D301:F301)-MIN(D301:F301))*100</f>
        <v>0</v>
      </c>
      <c r="H301" s="47" t="n">
        <f aca="false">'2026 Forecast A'!L232</f>
        <v>4.06110524087881</v>
      </c>
      <c r="I301" s="47" t="n">
        <f aca="false">'2026 Forecast B'!L232</f>
        <v>3.90163818954704</v>
      </c>
      <c r="J301" s="47" t="n">
        <f aca="false">'2026 Forecast C'!L232</f>
        <v>4.08429951000569</v>
      </c>
      <c r="K301" s="18" t="n">
        <f aca="false">'2026 Forecast A'!F232</f>
        <v>415</v>
      </c>
      <c r="L301" s="48" t="str">
        <f aca="false">IF(OR(AND(D301&gt;0.5,E301&gt;0.5,F301&gt;0.5),AND(D301&lt;0.5,E301&lt;0.5,F301&lt;0.5)),"Yes","No — toss-up")</f>
        <v>Yes</v>
      </c>
    </row>
    <row r="302" customFormat="false" ht="15" hidden="false" customHeight="false" outlineLevel="0" collapsed="false">
      <c r="A302" s="9" t="str">
        <f aca="false">'2026 Forecast A'!A233</f>
        <v>Northampton</v>
      </c>
      <c r="B302" s="9" t="str">
        <f aca="false">'2026 Forecast A'!B233</f>
        <v>BATH</v>
      </c>
      <c r="C302" s="9" t="str">
        <f aca="false">'2026 Forecast A'!C233</f>
        <v>BATH BORO</v>
      </c>
      <c r="D302" s="10" t="n">
        <f aca="false">'2026 Forecast A'!G233</f>
        <v>0.464566929133858</v>
      </c>
      <c r="E302" s="10" t="n">
        <f aca="false">'2026 Forecast B'!G233</f>
        <v>0.466535433070866</v>
      </c>
      <c r="F302" s="10" t="n">
        <f aca="false">'2026 Forecast C'!G233</f>
        <v>0.466535433070866</v>
      </c>
      <c r="G302" s="46" t="n">
        <f aca="false">(MAX(D302:F302)-MIN(D302:F302))*100</f>
        <v>0.196850393700787</v>
      </c>
      <c r="H302" s="47" t="n">
        <f aca="false">'2026 Forecast A'!L233</f>
        <v>2.74148858658622</v>
      </c>
      <c r="I302" s="47" t="n">
        <f aca="false">'2026 Forecast B'!L233</f>
        <v>2.7581717768018</v>
      </c>
      <c r="J302" s="47" t="n">
        <f aca="false">'2026 Forecast C'!L233</f>
        <v>2.739213064343</v>
      </c>
      <c r="K302" s="18" t="n">
        <f aca="false">'2026 Forecast A'!F233</f>
        <v>1016</v>
      </c>
      <c r="L302" s="48" t="str">
        <f aca="false">IF(OR(AND(D302&gt;0.5,E302&gt;0.5,F302&gt;0.5),AND(D302&lt;0.5,E302&lt;0.5,F302&lt;0.5)),"Yes","No — toss-up")</f>
        <v>Yes</v>
      </c>
    </row>
    <row r="303" customFormat="false" ht="15" hidden="false" customHeight="false" outlineLevel="0" collapsed="false">
      <c r="A303" s="9" t="str">
        <f aca="false">'2026 Forecast A'!A234</f>
        <v>Northampton</v>
      </c>
      <c r="B303" s="9" t="str">
        <f aca="false">'2026 Forecast A'!B234</f>
        <v>BETHLEHEM</v>
      </c>
      <c r="C303" s="9" t="str">
        <f aca="false">'2026 Forecast A'!C234</f>
        <v>BETHLEHEM 14TH WARD 1ST DISTRICT</v>
      </c>
      <c r="D303" s="10" t="n">
        <f aca="false">'2026 Forecast A'!G234</f>
        <v>0.623100303951368</v>
      </c>
      <c r="E303" s="10" t="n">
        <f aca="false">'2026 Forecast B'!G234</f>
        <v>0.624113475177305</v>
      </c>
      <c r="F303" s="10" t="n">
        <f aca="false">'2026 Forecast C'!G234</f>
        <v>0.623100303951368</v>
      </c>
      <c r="G303" s="46" t="n">
        <f aca="false">(MAX(D303:F303)-MIN(D303:F303))*100</f>
        <v>0.101317122593725</v>
      </c>
      <c r="H303" s="47" t="n">
        <f aca="false">'2026 Forecast A'!L234</f>
        <v>2.74148858658622</v>
      </c>
      <c r="I303" s="47" t="n">
        <f aca="false">'2026 Forecast B'!L234</f>
        <v>2.7581717768018</v>
      </c>
      <c r="J303" s="47" t="n">
        <f aca="false">'2026 Forecast C'!L234</f>
        <v>2.739213064343</v>
      </c>
      <c r="K303" s="18" t="n">
        <f aca="false">'2026 Forecast A'!F234</f>
        <v>987</v>
      </c>
      <c r="L303" s="48" t="str">
        <f aca="false">IF(OR(AND(D303&gt;0.5,E303&gt;0.5,F303&gt;0.5),AND(D303&lt;0.5,E303&lt;0.5,F303&lt;0.5)),"Yes","No — toss-up")</f>
        <v>Yes</v>
      </c>
    </row>
    <row r="304" customFormat="false" ht="15" hidden="false" customHeight="false" outlineLevel="0" collapsed="false">
      <c r="A304" s="9" t="str">
        <f aca="false">'2026 Forecast A'!A235</f>
        <v>Northampton</v>
      </c>
      <c r="B304" s="9" t="str">
        <f aca="false">'2026 Forecast A'!B235</f>
        <v>BETHLEHEM</v>
      </c>
      <c r="C304" s="9" t="str">
        <f aca="false">'2026 Forecast A'!C235</f>
        <v>BETHLEHEM 14TH WARD 2ND DISTRICT</v>
      </c>
      <c r="D304" s="10" t="n">
        <f aca="false">'2026 Forecast A'!G235</f>
        <v>0.6</v>
      </c>
      <c r="E304" s="10" t="n">
        <f aca="false">'2026 Forecast B'!G235</f>
        <v>0.599298245614035</v>
      </c>
      <c r="F304" s="10" t="n">
        <f aca="false">'2026 Forecast C'!G235</f>
        <v>0.59859649122807</v>
      </c>
      <c r="G304" s="46" t="n">
        <f aca="false">(MAX(D304:F304)-MIN(D304:F304))*100</f>
        <v>0.140350877192985</v>
      </c>
      <c r="H304" s="47" t="n">
        <f aca="false">'2026 Forecast A'!L235</f>
        <v>2.74148858658622</v>
      </c>
      <c r="I304" s="47" t="n">
        <f aca="false">'2026 Forecast B'!L235</f>
        <v>2.7581717768018</v>
      </c>
      <c r="J304" s="47" t="n">
        <f aca="false">'2026 Forecast C'!L235</f>
        <v>2.739213064343</v>
      </c>
      <c r="K304" s="18" t="n">
        <f aca="false">'2026 Forecast A'!F235</f>
        <v>1425</v>
      </c>
      <c r="L304" s="48" t="str">
        <f aca="false">IF(OR(AND(D304&gt;0.5,E304&gt;0.5,F304&gt;0.5),AND(D304&lt;0.5,E304&lt;0.5,F304&lt;0.5)),"Yes","No — toss-up")</f>
        <v>Yes</v>
      </c>
    </row>
    <row r="305" customFormat="false" ht="15" hidden="false" customHeight="false" outlineLevel="0" collapsed="false">
      <c r="A305" s="9" t="str">
        <f aca="false">'2026 Forecast A'!A236</f>
        <v>Northampton</v>
      </c>
      <c r="B305" s="9" t="str">
        <f aca="false">'2026 Forecast A'!B236</f>
        <v>BETHLEHEM</v>
      </c>
      <c r="C305" s="9" t="str">
        <f aca="false">'2026 Forecast A'!C236</f>
        <v>BETHLEHEM 14TH WARD 3RD DISTRICT</v>
      </c>
      <c r="D305" s="10" t="n">
        <f aca="false">'2026 Forecast A'!G236</f>
        <v>0.6419624217119</v>
      </c>
      <c r="E305" s="10" t="n">
        <f aca="false">'2026 Forecast B'!G236</f>
        <v>0.640918580375783</v>
      </c>
      <c r="F305" s="10" t="n">
        <f aca="false">'2026 Forecast C'!G236</f>
        <v>0.640918580375783</v>
      </c>
      <c r="G305" s="46" t="n">
        <f aca="false">(MAX(D305:F305)-MIN(D305:F305))*100</f>
        <v>0.10438413361169</v>
      </c>
      <c r="H305" s="47" t="n">
        <f aca="false">'2026 Forecast A'!L236</f>
        <v>2.74148858658622</v>
      </c>
      <c r="I305" s="47" t="n">
        <f aca="false">'2026 Forecast B'!L236</f>
        <v>2.7581717768018</v>
      </c>
      <c r="J305" s="47" t="n">
        <f aca="false">'2026 Forecast C'!L236</f>
        <v>2.739213064343</v>
      </c>
      <c r="K305" s="18" t="n">
        <f aca="false">'2026 Forecast A'!F236</f>
        <v>958</v>
      </c>
      <c r="L305" s="48" t="str">
        <f aca="false">IF(OR(AND(D305&gt;0.5,E305&gt;0.5,F305&gt;0.5),AND(D305&lt;0.5,E305&lt;0.5,F305&lt;0.5)),"Yes","No — toss-up")</f>
        <v>Yes</v>
      </c>
    </row>
    <row r="306" customFormat="false" ht="15" hidden="false" customHeight="false" outlineLevel="0" collapsed="false">
      <c r="A306" s="9" t="str">
        <f aca="false">'2026 Forecast A'!A237</f>
        <v>Northampton</v>
      </c>
      <c r="B306" s="9" t="str">
        <f aca="false">'2026 Forecast A'!B237</f>
        <v>BETHLEHEM</v>
      </c>
      <c r="C306" s="9" t="str">
        <f aca="false">'2026 Forecast A'!C237</f>
        <v>BETHLEHEM 14TH WARD 4TH DISTRICT</v>
      </c>
      <c r="D306" s="10" t="n">
        <f aca="false">'2026 Forecast A'!G237</f>
        <v>0.634746922024624</v>
      </c>
      <c r="E306" s="10" t="n">
        <f aca="false">'2026 Forecast B'!G237</f>
        <v>0.636114911080711</v>
      </c>
      <c r="F306" s="10" t="n">
        <f aca="false">'2026 Forecast C'!G237</f>
        <v>0.633378932968536</v>
      </c>
      <c r="G306" s="46" t="n">
        <f aca="false">(MAX(D306:F306)-MIN(D306:F306))*100</f>
        <v>0.273597811217519</v>
      </c>
      <c r="H306" s="47" t="n">
        <f aca="false">'2026 Forecast A'!L237</f>
        <v>2.99742823519794</v>
      </c>
      <c r="I306" s="47" t="n">
        <f aca="false">'2026 Forecast B'!L237</f>
        <v>2.87841096010493</v>
      </c>
      <c r="J306" s="47" t="n">
        <f aca="false">'2026 Forecast C'!L237</f>
        <v>3.01471541659441</v>
      </c>
      <c r="K306" s="18" t="n">
        <f aca="false">'2026 Forecast A'!F237</f>
        <v>731</v>
      </c>
      <c r="L306" s="48" t="str">
        <f aca="false">IF(OR(AND(D306&gt;0.5,E306&gt;0.5,F306&gt;0.5),AND(D306&lt;0.5,E306&lt;0.5,F306&lt;0.5)),"Yes","No — toss-up")</f>
        <v>Yes</v>
      </c>
    </row>
    <row r="307" customFormat="false" ht="15" hidden="false" customHeight="false" outlineLevel="0" collapsed="false">
      <c r="A307" s="9" t="str">
        <f aca="false">'2026 Forecast A'!A238</f>
        <v>Northampton</v>
      </c>
      <c r="B307" s="9" t="str">
        <f aca="false">'2026 Forecast A'!B238</f>
        <v>BETHLEHEM</v>
      </c>
      <c r="C307" s="9" t="str">
        <f aca="false">'2026 Forecast A'!C238</f>
        <v>BETHLEHEM 14TH WARD 5TH DISTRICT</v>
      </c>
      <c r="D307" s="10" t="n">
        <f aca="false">'2026 Forecast A'!G238</f>
        <v>0.600203458799593</v>
      </c>
      <c r="E307" s="10" t="n">
        <f aca="false">'2026 Forecast B'!G238</f>
        <v>0.602238046795524</v>
      </c>
      <c r="F307" s="10" t="n">
        <f aca="false">'2026 Forecast C'!G238</f>
        <v>0.600203458799593</v>
      </c>
      <c r="G307" s="46" t="n">
        <f aca="false">(MAX(D307:F307)-MIN(D307:F307))*100</f>
        <v>0.203458799593081</v>
      </c>
      <c r="H307" s="47" t="n">
        <f aca="false">'2026 Forecast A'!L238</f>
        <v>2.74148858658622</v>
      </c>
      <c r="I307" s="47" t="n">
        <f aca="false">'2026 Forecast B'!L238</f>
        <v>2.7581717768018</v>
      </c>
      <c r="J307" s="47" t="n">
        <f aca="false">'2026 Forecast C'!L238</f>
        <v>2.739213064343</v>
      </c>
      <c r="K307" s="18" t="n">
        <f aca="false">'2026 Forecast A'!F238</f>
        <v>983</v>
      </c>
      <c r="L307" s="48" t="str">
        <f aca="false">IF(OR(AND(D307&gt;0.5,E307&gt;0.5,F307&gt;0.5),AND(D307&lt;0.5,E307&lt;0.5,F307&lt;0.5)),"Yes","No — toss-up")</f>
        <v>Yes</v>
      </c>
    </row>
    <row r="308" customFormat="false" ht="15" hidden="false" customHeight="false" outlineLevel="0" collapsed="false">
      <c r="A308" s="9" t="str">
        <f aca="false">'2026 Forecast A'!A239</f>
        <v>Northampton</v>
      </c>
      <c r="B308" s="9" t="str">
        <f aca="false">'2026 Forecast A'!B239</f>
        <v>BETHLEHEM</v>
      </c>
      <c r="C308" s="9" t="str">
        <f aca="false">'2026 Forecast A'!C239</f>
        <v>BETHLEHEM 14TH WARD 6TH DISTRICT</v>
      </c>
      <c r="D308" s="10" t="n">
        <f aca="false">'2026 Forecast A'!G239</f>
        <v>0.624789207419899</v>
      </c>
      <c r="E308" s="10" t="n">
        <f aca="false">'2026 Forecast B'!G239</f>
        <v>0.633220910623946</v>
      </c>
      <c r="F308" s="10" t="n">
        <f aca="false">'2026 Forecast C'!G239</f>
        <v>0.623946037099494</v>
      </c>
      <c r="G308" s="46" t="n">
        <f aca="false">(MAX(D308:F308)-MIN(D308:F308))*100</f>
        <v>0.927487352445189</v>
      </c>
      <c r="H308" s="47" t="n">
        <f aca="false">'2026 Forecast A'!L239</f>
        <v>2.74148858658622</v>
      </c>
      <c r="I308" s="47" t="n">
        <f aca="false">'2026 Forecast B'!L239</f>
        <v>2.7581717768018</v>
      </c>
      <c r="J308" s="47" t="n">
        <f aca="false">'2026 Forecast C'!L239</f>
        <v>2.739213064343</v>
      </c>
      <c r="K308" s="18" t="n">
        <f aca="false">'2026 Forecast A'!F239</f>
        <v>1186</v>
      </c>
      <c r="L308" s="48" t="str">
        <f aca="false">IF(OR(AND(D308&gt;0.5,E308&gt;0.5,F308&gt;0.5),AND(D308&lt;0.5,E308&lt;0.5,F308&lt;0.5)),"Yes","No — toss-up")</f>
        <v>Yes</v>
      </c>
    </row>
    <row r="309" customFormat="false" ht="15" hidden="false" customHeight="false" outlineLevel="0" collapsed="false">
      <c r="A309" s="9" t="str">
        <f aca="false">'2026 Forecast A'!A240</f>
        <v>Northampton</v>
      </c>
      <c r="B309" s="9" t="str">
        <f aca="false">'2026 Forecast A'!B240</f>
        <v>BETHLEHEM</v>
      </c>
      <c r="C309" s="9" t="str">
        <f aca="false">'2026 Forecast A'!C240</f>
        <v>BETHLEHEM 14TH WARD 7TH DISTRICT</v>
      </c>
      <c r="D309" s="10" t="n">
        <f aca="false">'2026 Forecast A'!G240</f>
        <v>0.580099502487562</v>
      </c>
      <c r="E309" s="10" t="n">
        <f aca="false">'2026 Forecast B'!G240</f>
        <v>0.586069651741294</v>
      </c>
      <c r="F309" s="10" t="n">
        <f aca="false">'2026 Forecast C'!G240</f>
        <v>0.57910447761194</v>
      </c>
      <c r="G309" s="46" t="n">
        <f aca="false">(MAX(D309:F309)-MIN(D309:F309))*100</f>
        <v>0.696517412935327</v>
      </c>
      <c r="H309" s="47" t="n">
        <f aca="false">'2026 Forecast A'!L240</f>
        <v>2.74148858658622</v>
      </c>
      <c r="I309" s="47" t="n">
        <f aca="false">'2026 Forecast B'!L240</f>
        <v>2.7581717768018</v>
      </c>
      <c r="J309" s="47" t="n">
        <f aca="false">'2026 Forecast C'!L240</f>
        <v>2.739213064343</v>
      </c>
      <c r="K309" s="18" t="n">
        <f aca="false">'2026 Forecast A'!F240</f>
        <v>1005</v>
      </c>
      <c r="L309" s="48" t="str">
        <f aca="false">IF(OR(AND(D309&gt;0.5,E309&gt;0.5,F309&gt;0.5),AND(D309&lt;0.5,E309&lt;0.5,F309&lt;0.5)),"Yes","No — toss-up")</f>
        <v>Yes</v>
      </c>
    </row>
    <row r="310" customFormat="false" ht="15" hidden="false" customHeight="false" outlineLevel="0" collapsed="false">
      <c r="A310" s="9" t="str">
        <f aca="false">'2026 Forecast A'!A241</f>
        <v>Northampton</v>
      </c>
      <c r="B310" s="9" t="str">
        <f aca="false">'2026 Forecast A'!B241</f>
        <v>BETHLEHEM</v>
      </c>
      <c r="C310" s="9" t="str">
        <f aca="false">'2026 Forecast A'!C241</f>
        <v>BETHLEHEM 14TH WARD 8TH DISTRICT</v>
      </c>
      <c r="D310" s="10" t="n">
        <f aca="false">'2026 Forecast A'!G241</f>
        <v>0.637535816618911</v>
      </c>
      <c r="E310" s="10" t="n">
        <f aca="false">'2026 Forecast B'!G241</f>
        <v>0.638968481375358</v>
      </c>
      <c r="F310" s="10" t="n">
        <f aca="false">'2026 Forecast C'!G241</f>
        <v>0.636103151862464</v>
      </c>
      <c r="G310" s="46" t="n">
        <f aca="false">(MAX(D310:F310)-MIN(D310:F310))*100</f>
        <v>0.286532951289409</v>
      </c>
      <c r="H310" s="47" t="n">
        <f aca="false">'2026 Forecast A'!L241</f>
        <v>2.99742823519794</v>
      </c>
      <c r="I310" s="47" t="n">
        <f aca="false">'2026 Forecast B'!L241</f>
        <v>2.87841096010493</v>
      </c>
      <c r="J310" s="47" t="n">
        <f aca="false">'2026 Forecast C'!L241</f>
        <v>3.01471541659441</v>
      </c>
      <c r="K310" s="18" t="n">
        <f aca="false">'2026 Forecast A'!F241</f>
        <v>698</v>
      </c>
      <c r="L310" s="48" t="str">
        <f aca="false">IF(OR(AND(D310&gt;0.5,E310&gt;0.5,F310&gt;0.5),AND(D310&lt;0.5,E310&lt;0.5,F310&lt;0.5)),"Yes","No — toss-up")</f>
        <v>Yes</v>
      </c>
    </row>
    <row r="311" customFormat="false" ht="15" hidden="false" customHeight="false" outlineLevel="0" collapsed="false">
      <c r="A311" s="9" t="str">
        <f aca="false">'2026 Forecast A'!A242</f>
        <v>Northampton</v>
      </c>
      <c r="B311" s="9" t="str">
        <f aca="false">'2026 Forecast A'!B242</f>
        <v>BETHLEHEM</v>
      </c>
      <c r="C311" s="9" t="str">
        <f aca="false">'2026 Forecast A'!C242</f>
        <v>BETHLEHEM 15TH WARD 1ST DISTRICT</v>
      </c>
      <c r="D311" s="10" t="n">
        <f aca="false">'2026 Forecast A'!G242</f>
        <v>0.657010428736964</v>
      </c>
      <c r="E311" s="10" t="n">
        <f aca="false">'2026 Forecast B'!G242</f>
        <v>0.659327925840093</v>
      </c>
      <c r="F311" s="10" t="n">
        <f aca="false">'2026 Forecast C'!G242</f>
        <v>0.6558516801854</v>
      </c>
      <c r="G311" s="46" t="n">
        <f aca="false">(MAX(D311:F311)-MIN(D311:F311))*100</f>
        <v>0.347624565469296</v>
      </c>
      <c r="H311" s="47" t="n">
        <f aca="false">'2026 Forecast A'!L242</f>
        <v>2.99742823519794</v>
      </c>
      <c r="I311" s="47" t="n">
        <f aca="false">'2026 Forecast B'!L242</f>
        <v>2.87841096010493</v>
      </c>
      <c r="J311" s="47" t="n">
        <f aca="false">'2026 Forecast C'!L242</f>
        <v>3.01471541659441</v>
      </c>
      <c r="K311" s="18" t="n">
        <f aca="false">'2026 Forecast A'!F242</f>
        <v>863</v>
      </c>
      <c r="L311" s="48" t="str">
        <f aca="false">IF(OR(AND(D311&gt;0.5,E311&gt;0.5,F311&gt;0.5),AND(D311&lt;0.5,E311&lt;0.5,F311&lt;0.5)),"Yes","No — toss-up")</f>
        <v>Yes</v>
      </c>
    </row>
    <row r="312" customFormat="false" ht="15" hidden="false" customHeight="false" outlineLevel="0" collapsed="false">
      <c r="A312" s="9" t="str">
        <f aca="false">'2026 Forecast A'!A243</f>
        <v>Northampton</v>
      </c>
      <c r="B312" s="9" t="str">
        <f aca="false">'2026 Forecast A'!B243</f>
        <v>BETHLEHEM</v>
      </c>
      <c r="C312" s="9" t="str">
        <f aca="false">'2026 Forecast A'!C243</f>
        <v>BETHLEHEM 15TH WARD 2ND DISTRICT</v>
      </c>
      <c r="D312" s="10" t="n">
        <f aca="false">'2026 Forecast A'!G243</f>
        <v>0.614500442086649</v>
      </c>
      <c r="E312" s="10" t="n">
        <f aca="false">'2026 Forecast B'!G243</f>
        <v>0.618921308576481</v>
      </c>
      <c r="F312" s="10" t="n">
        <f aca="false">'2026 Forecast C'!G243</f>
        <v>0.613616268788683</v>
      </c>
      <c r="G312" s="46" t="n">
        <f aca="false">(MAX(D312:F312)-MIN(D312:F312))*100</f>
        <v>0.530503978779839</v>
      </c>
      <c r="H312" s="47" t="n">
        <f aca="false">'2026 Forecast A'!L243</f>
        <v>2.74148858658622</v>
      </c>
      <c r="I312" s="47" t="n">
        <f aca="false">'2026 Forecast B'!L243</f>
        <v>2.7581717768018</v>
      </c>
      <c r="J312" s="47" t="n">
        <f aca="false">'2026 Forecast C'!L243</f>
        <v>2.739213064343</v>
      </c>
      <c r="K312" s="18" t="n">
        <f aca="false">'2026 Forecast A'!F243</f>
        <v>1131</v>
      </c>
      <c r="L312" s="48" t="str">
        <f aca="false">IF(OR(AND(D312&gt;0.5,E312&gt;0.5,F312&gt;0.5),AND(D312&lt;0.5,E312&lt;0.5,F312&lt;0.5)),"Yes","No — toss-up")</f>
        <v>Yes</v>
      </c>
    </row>
    <row r="313" customFormat="false" ht="15" hidden="false" customHeight="false" outlineLevel="0" collapsed="false">
      <c r="A313" s="9" t="str">
        <f aca="false">'2026 Forecast A'!A244</f>
        <v>Northampton</v>
      </c>
      <c r="B313" s="9" t="str">
        <f aca="false">'2026 Forecast A'!B244</f>
        <v>BETHLEHEM</v>
      </c>
      <c r="C313" s="9" t="str">
        <f aca="false">'2026 Forecast A'!C244</f>
        <v>BETHLEHEM 15TH WARD 3RD DISTRICT</v>
      </c>
      <c r="D313" s="10" t="n">
        <f aca="false">'2026 Forecast A'!G244</f>
        <v>0.667567567567568</v>
      </c>
      <c r="E313" s="10" t="n">
        <f aca="false">'2026 Forecast B'!G244</f>
        <v>0.656756756756757</v>
      </c>
      <c r="F313" s="10" t="n">
        <f aca="false">'2026 Forecast C'!G244</f>
        <v>0.664864864864865</v>
      </c>
      <c r="G313" s="46" t="n">
        <f aca="false">(MAX(D313:F313)-MIN(D313:F313))*100</f>
        <v>1.08108108108108</v>
      </c>
      <c r="H313" s="47" t="n">
        <f aca="false">'2026 Forecast A'!L244</f>
        <v>2.99742823519794</v>
      </c>
      <c r="I313" s="47" t="n">
        <f aca="false">'2026 Forecast B'!L244</f>
        <v>2.87841096010493</v>
      </c>
      <c r="J313" s="47" t="n">
        <f aca="false">'2026 Forecast C'!L244</f>
        <v>3.01471541659441</v>
      </c>
      <c r="K313" s="18" t="n">
        <f aca="false">'2026 Forecast A'!F244</f>
        <v>740</v>
      </c>
      <c r="L313" s="48" t="str">
        <f aca="false">IF(OR(AND(D313&gt;0.5,E313&gt;0.5,F313&gt;0.5),AND(D313&lt;0.5,E313&lt;0.5,F313&lt;0.5)),"Yes","No — toss-up")</f>
        <v>Yes</v>
      </c>
    </row>
    <row r="314" customFormat="false" ht="15" hidden="false" customHeight="false" outlineLevel="0" collapsed="false">
      <c r="A314" s="9" t="str">
        <f aca="false">'2026 Forecast A'!A245</f>
        <v>Northampton</v>
      </c>
      <c r="B314" s="9" t="str">
        <f aca="false">'2026 Forecast A'!B245</f>
        <v>BETHLEHEM</v>
      </c>
      <c r="C314" s="9" t="str">
        <f aca="false">'2026 Forecast A'!C245</f>
        <v>BETHLEHEM 16TH WARD</v>
      </c>
      <c r="D314" s="10" t="n">
        <f aca="false">'2026 Forecast A'!G245</f>
        <v>0.621125143513203</v>
      </c>
      <c r="E314" s="10" t="n">
        <f aca="false">'2026 Forecast B'!G245</f>
        <v>0.623421354764638</v>
      </c>
      <c r="F314" s="10" t="n">
        <f aca="false">'2026 Forecast C'!G245</f>
        <v>0.618828932261768</v>
      </c>
      <c r="G314" s="46" t="n">
        <f aca="false">(MAX(D314:F314)-MIN(D314:F314))*100</f>
        <v>0.459242250287029</v>
      </c>
      <c r="H314" s="47" t="n">
        <f aca="false">'2026 Forecast A'!L245</f>
        <v>2.99742823519794</v>
      </c>
      <c r="I314" s="47" t="n">
        <f aca="false">'2026 Forecast B'!L245</f>
        <v>2.87841096010493</v>
      </c>
      <c r="J314" s="47" t="n">
        <f aca="false">'2026 Forecast C'!L245</f>
        <v>3.01471541659441</v>
      </c>
      <c r="K314" s="18" t="n">
        <f aca="false">'2026 Forecast A'!F245</f>
        <v>871</v>
      </c>
      <c r="L314" s="48" t="str">
        <f aca="false">IF(OR(AND(D314&gt;0.5,E314&gt;0.5,F314&gt;0.5),AND(D314&lt;0.5,E314&lt;0.5,F314&lt;0.5)),"Yes","No — toss-up")</f>
        <v>Yes</v>
      </c>
    </row>
    <row r="315" customFormat="false" ht="15" hidden="false" customHeight="false" outlineLevel="0" collapsed="false">
      <c r="A315" s="9" t="str">
        <f aca="false">'2026 Forecast A'!A246</f>
        <v>Northampton</v>
      </c>
      <c r="B315" s="9" t="str">
        <f aca="false">'2026 Forecast A'!B246</f>
        <v>BETHLEHEM</v>
      </c>
      <c r="C315" s="9" t="str">
        <f aca="false">'2026 Forecast A'!C246</f>
        <v>BETHLEHEM 17TH WARD</v>
      </c>
      <c r="D315" s="10" t="n">
        <f aca="false">'2026 Forecast A'!G246</f>
        <v>0.706976744186047</v>
      </c>
      <c r="E315" s="10" t="n">
        <f aca="false">'2026 Forecast B'!G246</f>
        <v>0.697674418604651</v>
      </c>
      <c r="F315" s="10" t="n">
        <f aca="false">'2026 Forecast C'!G246</f>
        <v>0.702325581395349</v>
      </c>
      <c r="G315" s="46" t="n">
        <f aca="false">(MAX(D315:F315)-MIN(D315:F315))*100</f>
        <v>0.930232558139532</v>
      </c>
      <c r="H315" s="47" t="n">
        <f aca="false">'2026 Forecast A'!L246</f>
        <v>4.06110524087881</v>
      </c>
      <c r="I315" s="47" t="n">
        <f aca="false">'2026 Forecast B'!L246</f>
        <v>3.90163818954704</v>
      </c>
      <c r="J315" s="47" t="n">
        <f aca="false">'2026 Forecast C'!L246</f>
        <v>4.08429951000569</v>
      </c>
      <c r="K315" s="18" t="n">
        <f aca="false">'2026 Forecast A'!F246</f>
        <v>215</v>
      </c>
      <c r="L315" s="48" t="str">
        <f aca="false">IF(OR(AND(D315&gt;0.5,E315&gt;0.5,F315&gt;0.5),AND(D315&lt;0.5,E315&lt;0.5,F315&lt;0.5)),"Yes","No — toss-up")</f>
        <v>Yes</v>
      </c>
    </row>
    <row r="316" customFormat="false" ht="15" hidden="false" customHeight="false" outlineLevel="0" collapsed="false">
      <c r="A316" s="9" t="str">
        <f aca="false">'2026 Forecast A'!A247</f>
        <v>Northampton</v>
      </c>
      <c r="B316" s="9" t="str">
        <f aca="false">'2026 Forecast A'!B247</f>
        <v>BETHLEHEM</v>
      </c>
      <c r="C316" s="9" t="str">
        <f aca="false">'2026 Forecast A'!C247</f>
        <v>BETHLEHEM 1ST WARD - NORTHERN</v>
      </c>
      <c r="D316" s="10" t="n">
        <f aca="false">'2026 Forecast A'!G247</f>
        <v>0.718820861678005</v>
      </c>
      <c r="E316" s="10" t="n">
        <f aca="false">'2026 Forecast B'!G247</f>
        <v>0.707482993197279</v>
      </c>
      <c r="F316" s="10" t="n">
        <f aca="false">'2026 Forecast C'!G247</f>
        <v>0.71655328798186</v>
      </c>
      <c r="G316" s="46" t="n">
        <f aca="false">(MAX(D316:F316)-MIN(D316:F316))*100</f>
        <v>1.13378684807256</v>
      </c>
      <c r="H316" s="47" t="n">
        <f aca="false">'2026 Forecast A'!L247</f>
        <v>4.06110524087881</v>
      </c>
      <c r="I316" s="47" t="n">
        <f aca="false">'2026 Forecast B'!L247</f>
        <v>3.90163818954704</v>
      </c>
      <c r="J316" s="47" t="n">
        <f aca="false">'2026 Forecast C'!L247</f>
        <v>4.08429951000569</v>
      </c>
      <c r="K316" s="18" t="n">
        <f aca="false">'2026 Forecast A'!F247</f>
        <v>441</v>
      </c>
      <c r="L316" s="48" t="str">
        <f aca="false">IF(OR(AND(D316&gt;0.5,E316&gt;0.5,F316&gt;0.5),AND(D316&lt;0.5,E316&lt;0.5,F316&lt;0.5)),"Yes","No — toss-up")</f>
        <v>Yes</v>
      </c>
    </row>
    <row r="317" customFormat="false" ht="15" hidden="false" customHeight="false" outlineLevel="0" collapsed="false">
      <c r="A317" s="9" t="str">
        <f aca="false">'2026 Forecast A'!A248</f>
        <v>Northampton</v>
      </c>
      <c r="B317" s="9" t="str">
        <f aca="false">'2026 Forecast A'!B248</f>
        <v>BETHLEHEM</v>
      </c>
      <c r="C317" s="9" t="str">
        <f aca="false">'2026 Forecast A'!C248</f>
        <v>BETHLEHEM 1ST WARD - SOUTHERN</v>
      </c>
      <c r="D317" s="10" t="n">
        <f aca="false">'2026 Forecast A'!G248</f>
        <v>0.711956521739131</v>
      </c>
      <c r="E317" s="10" t="n">
        <f aca="false">'2026 Forecast B'!G248</f>
        <v>0.701086956521739</v>
      </c>
      <c r="F317" s="10" t="n">
        <f aca="false">'2026 Forecast C'!G248</f>
        <v>0.709239130434783</v>
      </c>
      <c r="G317" s="46" t="n">
        <f aca="false">(MAX(D317:F317)-MIN(D317:F317))*100</f>
        <v>1.08695652173914</v>
      </c>
      <c r="H317" s="47" t="n">
        <f aca="false">'2026 Forecast A'!L248</f>
        <v>4.06110524087881</v>
      </c>
      <c r="I317" s="47" t="n">
        <f aca="false">'2026 Forecast B'!L248</f>
        <v>3.90163818954704</v>
      </c>
      <c r="J317" s="47" t="n">
        <f aca="false">'2026 Forecast C'!L248</f>
        <v>4.08429951000569</v>
      </c>
      <c r="K317" s="18" t="n">
        <f aca="false">'2026 Forecast A'!F248</f>
        <v>368</v>
      </c>
      <c r="L317" s="48" t="str">
        <f aca="false">IF(OR(AND(D317&gt;0.5,E317&gt;0.5,F317&gt;0.5),AND(D317&lt;0.5,E317&lt;0.5,F317&lt;0.5)),"Yes","No — toss-up")</f>
        <v>Yes</v>
      </c>
    </row>
    <row r="318" customFormat="false" ht="15" hidden="false" customHeight="false" outlineLevel="0" collapsed="false">
      <c r="A318" s="9" t="str">
        <f aca="false">'2026 Forecast A'!A249</f>
        <v>Northampton</v>
      </c>
      <c r="B318" s="9" t="str">
        <f aca="false">'2026 Forecast A'!B249</f>
        <v>BETHLEHEM</v>
      </c>
      <c r="C318" s="9" t="str">
        <f aca="false">'2026 Forecast A'!C249</f>
        <v>BETHLEHEM 2ND WARD</v>
      </c>
      <c r="D318" s="10" t="n">
        <f aca="false">'2026 Forecast A'!G249</f>
        <v>0.757383966244726</v>
      </c>
      <c r="E318" s="10" t="n">
        <f aca="false">'2026 Forecast B'!G249</f>
        <v>0.746835443037975</v>
      </c>
      <c r="F318" s="10" t="n">
        <f aca="false">'2026 Forecast C'!G249</f>
        <v>0.759493670886076</v>
      </c>
      <c r="G318" s="46" t="n">
        <f aca="false">(MAX(D318:F318)-MIN(D318:F318))*100</f>
        <v>1.26582278481013</v>
      </c>
      <c r="H318" s="47" t="n">
        <f aca="false">'2026 Forecast A'!L249</f>
        <v>4.06110524087881</v>
      </c>
      <c r="I318" s="47" t="n">
        <f aca="false">'2026 Forecast B'!L249</f>
        <v>3.90163818954704</v>
      </c>
      <c r="J318" s="47" t="n">
        <f aca="false">'2026 Forecast C'!L249</f>
        <v>4.08429951000569</v>
      </c>
      <c r="K318" s="18" t="n">
        <f aca="false">'2026 Forecast A'!F249</f>
        <v>474</v>
      </c>
      <c r="L318" s="48" t="str">
        <f aca="false">IF(OR(AND(D318&gt;0.5,E318&gt;0.5,F318&gt;0.5),AND(D318&lt;0.5,E318&lt;0.5,F318&lt;0.5)),"Yes","No — toss-up")</f>
        <v>Yes</v>
      </c>
    </row>
    <row r="319" customFormat="false" ht="15" hidden="false" customHeight="false" outlineLevel="0" collapsed="false">
      <c r="A319" s="9" t="str">
        <f aca="false">'2026 Forecast A'!A250</f>
        <v>Northampton</v>
      </c>
      <c r="B319" s="9" t="str">
        <f aca="false">'2026 Forecast A'!B250</f>
        <v>BETHLEHEM</v>
      </c>
      <c r="C319" s="9" t="str">
        <f aca="false">'2026 Forecast A'!C250</f>
        <v>BETHLEHEM 3RD WARD</v>
      </c>
      <c r="D319" s="10" t="n">
        <f aca="false">'2026 Forecast A'!G250</f>
        <v>0.807416267942584</v>
      </c>
      <c r="E319" s="10" t="n">
        <f aca="false">'2026 Forecast B'!G250</f>
        <v>0.813397129186603</v>
      </c>
      <c r="F319" s="10" t="n">
        <f aca="false">'2026 Forecast C'!G250</f>
        <v>0.815789473684211</v>
      </c>
      <c r="G319" s="46" t="n">
        <f aca="false">(MAX(D319:F319)-MIN(D319:F319))*100</f>
        <v>0.837320574162681</v>
      </c>
      <c r="H319" s="47" t="n">
        <f aca="false">'2026 Forecast A'!L250</f>
        <v>2.99742823519794</v>
      </c>
      <c r="I319" s="47" t="n">
        <f aca="false">'2026 Forecast B'!L250</f>
        <v>2.87841096010493</v>
      </c>
      <c r="J319" s="47" t="n">
        <f aca="false">'2026 Forecast C'!L250</f>
        <v>3.01471541659441</v>
      </c>
      <c r="K319" s="18" t="n">
        <f aca="false">'2026 Forecast A'!F250</f>
        <v>836</v>
      </c>
      <c r="L319" s="48" t="str">
        <f aca="false">IF(OR(AND(D319&gt;0.5,E319&gt;0.5,F319&gt;0.5),AND(D319&lt;0.5,E319&lt;0.5,F319&lt;0.5)),"Yes","No — toss-up")</f>
        <v>Yes</v>
      </c>
    </row>
    <row r="320" customFormat="false" ht="15" hidden="false" customHeight="false" outlineLevel="0" collapsed="false">
      <c r="A320" s="9" t="str">
        <f aca="false">'2026 Forecast A'!A251</f>
        <v>Northampton</v>
      </c>
      <c r="B320" s="9" t="str">
        <f aca="false">'2026 Forecast A'!B251</f>
        <v>BETHLEHEM</v>
      </c>
      <c r="C320" s="9" t="str">
        <f aca="false">'2026 Forecast A'!C251</f>
        <v>BETHLEHEM 4TH WARD</v>
      </c>
      <c r="D320" s="10" t="n">
        <f aca="false">'2026 Forecast A'!G251</f>
        <v>0.732283464566929</v>
      </c>
      <c r="E320" s="10" t="n">
        <f aca="false">'2026 Forecast B'!G251</f>
        <v>0.730314960629921</v>
      </c>
      <c r="F320" s="10" t="n">
        <f aca="false">'2026 Forecast C'!G251</f>
        <v>0.732283464566929</v>
      </c>
      <c r="G320" s="46" t="n">
        <f aca="false">(MAX(D320:F320)-MIN(D320:F320))*100</f>
        <v>0.196850393700787</v>
      </c>
      <c r="H320" s="47" t="n">
        <f aca="false">'2026 Forecast A'!L251</f>
        <v>4.06110524087881</v>
      </c>
      <c r="I320" s="47" t="n">
        <f aca="false">'2026 Forecast B'!L251</f>
        <v>3.90163818954704</v>
      </c>
      <c r="J320" s="47" t="n">
        <f aca="false">'2026 Forecast C'!L251</f>
        <v>4.08429951000569</v>
      </c>
      <c r="K320" s="18" t="n">
        <f aca="false">'2026 Forecast A'!F251</f>
        <v>508</v>
      </c>
      <c r="L320" s="48" t="str">
        <f aca="false">IF(OR(AND(D320&gt;0.5,E320&gt;0.5,F320&gt;0.5),AND(D320&lt;0.5,E320&lt;0.5,F320&lt;0.5)),"Yes","No — toss-up")</f>
        <v>Yes</v>
      </c>
    </row>
    <row r="321" customFormat="false" ht="15" hidden="false" customHeight="false" outlineLevel="0" collapsed="false">
      <c r="A321" s="9" t="str">
        <f aca="false">'2026 Forecast A'!A252</f>
        <v>Northampton</v>
      </c>
      <c r="B321" s="9" t="str">
        <f aca="false">'2026 Forecast A'!B252</f>
        <v>BETHLEHEM</v>
      </c>
      <c r="C321" s="9" t="str">
        <f aca="false">'2026 Forecast A'!C252</f>
        <v>BETHLEHEM 5TH WARD</v>
      </c>
      <c r="D321" s="10" t="n">
        <f aca="false">'2026 Forecast A'!G252</f>
        <v>0.711422845691383</v>
      </c>
      <c r="E321" s="10" t="n">
        <f aca="false">'2026 Forecast B'!G252</f>
        <v>0.707414829659319</v>
      </c>
      <c r="F321" s="10" t="n">
        <f aca="false">'2026 Forecast C'!G252</f>
        <v>0.709418837675351</v>
      </c>
      <c r="G321" s="46" t="n">
        <f aca="false">(MAX(D321:F321)-MIN(D321:F321))*100</f>
        <v>0.400801603206413</v>
      </c>
      <c r="H321" s="47" t="n">
        <f aca="false">'2026 Forecast A'!L252</f>
        <v>4.06110524087881</v>
      </c>
      <c r="I321" s="47" t="n">
        <f aca="false">'2026 Forecast B'!L252</f>
        <v>3.90163818954704</v>
      </c>
      <c r="J321" s="47" t="n">
        <f aca="false">'2026 Forecast C'!L252</f>
        <v>4.08429951000569</v>
      </c>
      <c r="K321" s="18" t="n">
        <f aca="false">'2026 Forecast A'!F252</f>
        <v>499</v>
      </c>
      <c r="L321" s="48" t="str">
        <f aca="false">IF(OR(AND(D321&gt;0.5,E321&gt;0.5,F321&gt;0.5),AND(D321&lt;0.5,E321&lt;0.5,F321&lt;0.5)),"Yes","No — toss-up")</f>
        <v>Yes</v>
      </c>
    </row>
    <row r="322" customFormat="false" ht="15" hidden="false" customHeight="false" outlineLevel="0" collapsed="false">
      <c r="A322" s="9" t="str">
        <f aca="false">'2026 Forecast A'!A253</f>
        <v>Northampton</v>
      </c>
      <c r="B322" s="9" t="str">
        <f aca="false">'2026 Forecast A'!B253</f>
        <v>BETHLEHEM</v>
      </c>
      <c r="C322" s="9" t="str">
        <f aca="false">'2026 Forecast A'!C253</f>
        <v>BETHLEHEM 6TH WARD</v>
      </c>
      <c r="D322" s="10" t="n">
        <f aca="false">'2026 Forecast A'!G253</f>
        <v>0.724719101123596</v>
      </c>
      <c r="E322" s="10" t="n">
        <f aca="false">'2026 Forecast B'!G253</f>
        <v>0.715355805243446</v>
      </c>
      <c r="F322" s="10" t="n">
        <f aca="false">'2026 Forecast C'!G253</f>
        <v>0.724719101123596</v>
      </c>
      <c r="G322" s="46" t="n">
        <f aca="false">(MAX(D322:F322)-MIN(D322:F322))*100</f>
        <v>0.936329588014984</v>
      </c>
      <c r="H322" s="47" t="n">
        <f aca="false">'2026 Forecast A'!L253</f>
        <v>4.06110524087881</v>
      </c>
      <c r="I322" s="47" t="n">
        <f aca="false">'2026 Forecast B'!L253</f>
        <v>3.90163818954704</v>
      </c>
      <c r="J322" s="47" t="n">
        <f aca="false">'2026 Forecast C'!L253</f>
        <v>4.08429951000569</v>
      </c>
      <c r="K322" s="18" t="n">
        <f aca="false">'2026 Forecast A'!F253</f>
        <v>534</v>
      </c>
      <c r="L322" s="48" t="str">
        <f aca="false">IF(OR(AND(D322&gt;0.5,E322&gt;0.5,F322&gt;0.5),AND(D322&lt;0.5,E322&lt;0.5,F322&lt;0.5)),"Yes","No — toss-up")</f>
        <v>Yes</v>
      </c>
    </row>
    <row r="323" customFormat="false" ht="15" hidden="false" customHeight="false" outlineLevel="0" collapsed="false">
      <c r="A323" s="9" t="str">
        <f aca="false">'2026 Forecast A'!A254</f>
        <v>Northampton</v>
      </c>
      <c r="B323" s="9" t="str">
        <f aca="false">'2026 Forecast A'!B254</f>
        <v>BETHLEHEM</v>
      </c>
      <c r="C323" s="9" t="str">
        <f aca="false">'2026 Forecast A'!C254</f>
        <v>BETHLEHEM 7TH WARD</v>
      </c>
      <c r="D323" s="10" t="n">
        <f aca="false">'2026 Forecast A'!G254</f>
        <v>0.711779448621554</v>
      </c>
      <c r="E323" s="10" t="n">
        <f aca="false">'2026 Forecast B'!G254</f>
        <v>0.714285714285714</v>
      </c>
      <c r="F323" s="10" t="n">
        <f aca="false">'2026 Forecast C'!G254</f>
        <v>0.710526315789474</v>
      </c>
      <c r="G323" s="46" t="n">
        <f aca="false">(MAX(D323:F323)-MIN(D323:F323))*100</f>
        <v>0.375939849624063</v>
      </c>
      <c r="H323" s="47" t="n">
        <f aca="false">'2026 Forecast A'!L254</f>
        <v>2.99742823519794</v>
      </c>
      <c r="I323" s="47" t="n">
        <f aca="false">'2026 Forecast B'!L254</f>
        <v>2.87841096010493</v>
      </c>
      <c r="J323" s="47" t="n">
        <f aca="false">'2026 Forecast C'!L254</f>
        <v>3.01471541659441</v>
      </c>
      <c r="K323" s="18" t="n">
        <f aca="false">'2026 Forecast A'!F254</f>
        <v>798</v>
      </c>
      <c r="L323" s="48" t="str">
        <f aca="false">IF(OR(AND(D323&gt;0.5,E323&gt;0.5,F323&gt;0.5),AND(D323&lt;0.5,E323&lt;0.5,F323&lt;0.5)),"Yes","No — toss-up")</f>
        <v>Yes</v>
      </c>
    </row>
    <row r="324" customFormat="false" ht="15" hidden="false" customHeight="false" outlineLevel="0" collapsed="false">
      <c r="A324" s="9" t="str">
        <f aca="false">'2026 Forecast A'!A255</f>
        <v>Northampton</v>
      </c>
      <c r="B324" s="9" t="str">
        <f aca="false">'2026 Forecast A'!B255</f>
        <v>BETHLEHEM</v>
      </c>
      <c r="C324" s="9" t="str">
        <f aca="false">'2026 Forecast A'!C255</f>
        <v>BETHLEHEM 8TH WARD</v>
      </c>
      <c r="D324" s="10" t="n">
        <f aca="false">'2026 Forecast A'!G255</f>
        <v>0.675953079178886</v>
      </c>
      <c r="E324" s="10" t="n">
        <f aca="false">'2026 Forecast B'!G255</f>
        <v>0.668621700879765</v>
      </c>
      <c r="F324" s="10" t="n">
        <f aca="false">'2026 Forecast C'!G255</f>
        <v>0.674486803519062</v>
      </c>
      <c r="G324" s="46" t="n">
        <f aca="false">(MAX(D324:F324)-MIN(D324:F324))*100</f>
        <v>0.733137829912023</v>
      </c>
      <c r="H324" s="47" t="n">
        <f aca="false">'2026 Forecast A'!L255</f>
        <v>2.99742823519794</v>
      </c>
      <c r="I324" s="47" t="n">
        <f aca="false">'2026 Forecast B'!L255</f>
        <v>2.87841096010493</v>
      </c>
      <c r="J324" s="47" t="n">
        <f aca="false">'2026 Forecast C'!L255</f>
        <v>3.01471541659441</v>
      </c>
      <c r="K324" s="18" t="n">
        <f aca="false">'2026 Forecast A'!F255</f>
        <v>682</v>
      </c>
      <c r="L324" s="48" t="str">
        <f aca="false">IF(OR(AND(D324&gt;0.5,E324&gt;0.5,F324&gt;0.5),AND(D324&lt;0.5,E324&lt;0.5,F324&lt;0.5)),"Yes","No — toss-up")</f>
        <v>Yes</v>
      </c>
    </row>
    <row r="325" customFormat="false" ht="15" hidden="false" customHeight="false" outlineLevel="0" collapsed="false">
      <c r="A325" s="9" t="str">
        <f aca="false">'2026 Forecast A'!A256</f>
        <v>Northampton</v>
      </c>
      <c r="B325" s="9" t="str">
        <f aca="false">'2026 Forecast A'!B256</f>
        <v>BETHLEHEM</v>
      </c>
      <c r="C325" s="9" t="str">
        <f aca="false">'2026 Forecast A'!C256</f>
        <v>BETHLEHEM 9TH WARD EAST</v>
      </c>
      <c r="D325" s="10" t="n">
        <f aca="false">'2026 Forecast A'!G256</f>
        <v>0.676433121019108</v>
      </c>
      <c r="E325" s="10" t="n">
        <f aca="false">'2026 Forecast B'!G256</f>
        <v>0.684076433121019</v>
      </c>
      <c r="F325" s="10" t="n">
        <f aca="false">'2026 Forecast C'!G256</f>
        <v>0.677707006369427</v>
      </c>
      <c r="G325" s="46" t="n">
        <f aca="false">(MAX(D325:F325)-MIN(D325:F325))*100</f>
        <v>0.764331210191083</v>
      </c>
      <c r="H325" s="47" t="n">
        <f aca="false">'2026 Forecast A'!L256</f>
        <v>2.99742823519794</v>
      </c>
      <c r="I325" s="47" t="n">
        <f aca="false">'2026 Forecast B'!L256</f>
        <v>2.87841096010493</v>
      </c>
      <c r="J325" s="47" t="n">
        <f aca="false">'2026 Forecast C'!L256</f>
        <v>3.01471541659441</v>
      </c>
      <c r="K325" s="18" t="n">
        <f aca="false">'2026 Forecast A'!F256</f>
        <v>785</v>
      </c>
      <c r="L325" s="48" t="str">
        <f aca="false">IF(OR(AND(D325&gt;0.5,E325&gt;0.5,F325&gt;0.5),AND(D325&lt;0.5,E325&lt;0.5,F325&lt;0.5)),"Yes","No — toss-up")</f>
        <v>Yes</v>
      </c>
    </row>
    <row r="326" customFormat="false" ht="15" hidden="false" customHeight="false" outlineLevel="0" collapsed="false">
      <c r="A326" s="9" t="str">
        <f aca="false">'2026 Forecast A'!A257</f>
        <v>Northampton</v>
      </c>
      <c r="B326" s="9" t="str">
        <f aca="false">'2026 Forecast A'!B257</f>
        <v>BETHLEHEM</v>
      </c>
      <c r="C326" s="9" t="str">
        <f aca="false">'2026 Forecast A'!C257</f>
        <v>BETHLEHEM 9TH WARD WEST</v>
      </c>
      <c r="D326" s="10" t="n">
        <f aca="false">'2026 Forecast A'!G257</f>
        <v>0.653361344537815</v>
      </c>
      <c r="E326" s="10" t="n">
        <f aca="false">'2026 Forecast B'!G257</f>
        <v>0.653361344537815</v>
      </c>
      <c r="F326" s="10" t="n">
        <f aca="false">'2026 Forecast C'!G257</f>
        <v>0.651260504201681</v>
      </c>
      <c r="G326" s="46" t="n">
        <f aca="false">(MAX(D326:F326)-MIN(D326:F326))*100</f>
        <v>0.210084033613445</v>
      </c>
      <c r="H326" s="47" t="n">
        <f aca="false">'2026 Forecast A'!L257</f>
        <v>2.74148858658622</v>
      </c>
      <c r="I326" s="47" t="n">
        <f aca="false">'2026 Forecast B'!L257</f>
        <v>2.7581717768018</v>
      </c>
      <c r="J326" s="47" t="n">
        <f aca="false">'2026 Forecast C'!L257</f>
        <v>2.739213064343</v>
      </c>
      <c r="K326" s="18" t="n">
        <f aca="false">'2026 Forecast A'!F257</f>
        <v>1428</v>
      </c>
      <c r="L326" s="48" t="str">
        <f aca="false">IF(OR(AND(D326&gt;0.5,E326&gt;0.5,F326&gt;0.5),AND(D326&lt;0.5,E326&lt;0.5,F326&lt;0.5)),"Yes","No — toss-up")</f>
        <v>Yes</v>
      </c>
    </row>
    <row r="327" customFormat="false" ht="15" hidden="false" customHeight="false" outlineLevel="0" collapsed="false">
      <c r="A327" s="9" t="str">
        <f aca="false">'2026 Forecast A'!A258</f>
        <v>Northampton</v>
      </c>
      <c r="B327" s="9" t="str">
        <f aca="false">'2026 Forecast A'!B258</f>
        <v>BETHLEHEM TOWNSHIP</v>
      </c>
      <c r="C327" s="9" t="str">
        <f aca="false">'2026 Forecast A'!C258</f>
        <v>BETHLEHEM TWSP 1ST WARD 1ST DISTRICT</v>
      </c>
      <c r="D327" s="10" t="n">
        <f aca="false">'2026 Forecast A'!G258</f>
        <v>0.528511821974965</v>
      </c>
      <c r="E327" s="10" t="n">
        <f aca="false">'2026 Forecast B'!G258</f>
        <v>0.527121001390821</v>
      </c>
      <c r="F327" s="10" t="n">
        <f aca="false">'2026 Forecast C'!G258</f>
        <v>0.52990264255911</v>
      </c>
      <c r="G327" s="46" t="n">
        <f aca="false">(MAX(D327:F327)-MIN(D327:F327))*100</f>
        <v>0.278164116828927</v>
      </c>
      <c r="H327" s="47" t="n">
        <f aca="false">'2026 Forecast A'!L258</f>
        <v>2.99742823519794</v>
      </c>
      <c r="I327" s="47" t="n">
        <f aca="false">'2026 Forecast B'!L258</f>
        <v>2.87841096010493</v>
      </c>
      <c r="J327" s="47" t="n">
        <f aca="false">'2026 Forecast C'!L258</f>
        <v>3.01471541659441</v>
      </c>
      <c r="K327" s="18" t="n">
        <f aca="false">'2026 Forecast A'!F258</f>
        <v>719</v>
      </c>
      <c r="L327" s="48" t="str">
        <f aca="false">IF(OR(AND(D327&gt;0.5,E327&gt;0.5,F327&gt;0.5),AND(D327&lt;0.5,E327&lt;0.5,F327&lt;0.5)),"Yes","No — toss-up")</f>
        <v>Yes</v>
      </c>
    </row>
    <row r="328" customFormat="false" ht="15" hidden="false" customHeight="false" outlineLevel="0" collapsed="false">
      <c r="A328" s="9" t="str">
        <f aca="false">'2026 Forecast A'!A259</f>
        <v>Northampton</v>
      </c>
      <c r="B328" s="9" t="str">
        <f aca="false">'2026 Forecast A'!B259</f>
        <v>BETHLEHEM TOWNSHIP</v>
      </c>
      <c r="C328" s="9" t="str">
        <f aca="false">'2026 Forecast A'!C259</f>
        <v>BETHLEHEM TWSP 1ST WARD 2ND DISTRICT</v>
      </c>
      <c r="D328" s="10" t="n">
        <f aca="false">'2026 Forecast A'!G259</f>
        <v>0.526372443487621</v>
      </c>
      <c r="E328" s="10" t="n">
        <f aca="false">'2026 Forecast B'!G259</f>
        <v>0.52529601722282</v>
      </c>
      <c r="F328" s="10" t="n">
        <f aca="false">'2026 Forecast C'!G259</f>
        <v>0.527448869752422</v>
      </c>
      <c r="G328" s="46" t="n">
        <f aca="false">(MAX(D328:F328)-MIN(D328:F328))*100</f>
        <v>0.215285252960173</v>
      </c>
      <c r="H328" s="47" t="n">
        <f aca="false">'2026 Forecast A'!L259</f>
        <v>2.74148858658622</v>
      </c>
      <c r="I328" s="47" t="n">
        <f aca="false">'2026 Forecast B'!L259</f>
        <v>2.7581717768018</v>
      </c>
      <c r="J328" s="47" t="n">
        <f aca="false">'2026 Forecast C'!L259</f>
        <v>2.739213064343</v>
      </c>
      <c r="K328" s="18" t="n">
        <f aca="false">'2026 Forecast A'!F259</f>
        <v>929</v>
      </c>
      <c r="L328" s="48" t="str">
        <f aca="false">IF(OR(AND(D328&gt;0.5,E328&gt;0.5,F328&gt;0.5),AND(D328&lt;0.5,E328&lt;0.5,F328&lt;0.5)),"Yes","No — toss-up")</f>
        <v>Yes</v>
      </c>
    </row>
    <row r="329" customFormat="false" ht="15" hidden="false" customHeight="false" outlineLevel="0" collapsed="false">
      <c r="A329" s="9" t="str">
        <f aca="false">'2026 Forecast A'!A260</f>
        <v>Northampton</v>
      </c>
      <c r="B329" s="9" t="str">
        <f aca="false">'2026 Forecast A'!B260</f>
        <v>BETHLEHEM TOWNSHIP</v>
      </c>
      <c r="C329" s="9" t="str">
        <f aca="false">'2026 Forecast A'!C260</f>
        <v>BETHLEHEM TWSP 1ST WARD 3RD DISTRICT</v>
      </c>
      <c r="D329" s="10" t="n">
        <f aca="false">'2026 Forecast A'!G260</f>
        <v>0.547474747474747</v>
      </c>
      <c r="E329" s="10" t="n">
        <f aca="false">'2026 Forecast B'!G260</f>
        <v>0.543434343434343</v>
      </c>
      <c r="F329" s="10" t="n">
        <f aca="false">'2026 Forecast C'!G260</f>
        <v>0.544444444444444</v>
      </c>
      <c r="G329" s="46" t="n">
        <f aca="false">(MAX(D329:F329)-MIN(D329:F329))*100</f>
        <v>0.404040404040407</v>
      </c>
      <c r="H329" s="47" t="n">
        <f aca="false">'2026 Forecast A'!L260</f>
        <v>2.74148858658622</v>
      </c>
      <c r="I329" s="47" t="n">
        <f aca="false">'2026 Forecast B'!L260</f>
        <v>2.7581717768018</v>
      </c>
      <c r="J329" s="47" t="n">
        <f aca="false">'2026 Forecast C'!L260</f>
        <v>2.739213064343</v>
      </c>
      <c r="K329" s="18" t="n">
        <f aca="false">'2026 Forecast A'!F260</f>
        <v>990</v>
      </c>
      <c r="L329" s="48" t="str">
        <f aca="false">IF(OR(AND(D329&gt;0.5,E329&gt;0.5,F329&gt;0.5),AND(D329&lt;0.5,E329&lt;0.5,F329&lt;0.5)),"Yes","No — toss-up")</f>
        <v>Yes</v>
      </c>
    </row>
    <row r="330" customFormat="false" ht="15" hidden="false" customHeight="false" outlineLevel="0" collapsed="false">
      <c r="A330" s="9" t="str">
        <f aca="false">'2026 Forecast A'!A261</f>
        <v>Northampton</v>
      </c>
      <c r="B330" s="9" t="str">
        <f aca="false">'2026 Forecast A'!B261</f>
        <v>BETHLEHEM TOWNSHIP</v>
      </c>
      <c r="C330" s="9" t="str">
        <f aca="false">'2026 Forecast A'!C261</f>
        <v>BETHLEHEM TWSP 1ST WARD 4TH DISTRICT</v>
      </c>
      <c r="D330" s="10" t="n">
        <f aca="false">'2026 Forecast A'!G261</f>
        <v>0.48443579766537</v>
      </c>
      <c r="E330" s="10" t="n">
        <f aca="false">'2026 Forecast B'!G261</f>
        <v>0.48443579766537</v>
      </c>
      <c r="F330" s="10" t="n">
        <f aca="false">'2026 Forecast C'!G261</f>
        <v>0.486381322957198</v>
      </c>
      <c r="G330" s="46" t="n">
        <f aca="false">(MAX(D330:F330)-MIN(D330:F330))*100</f>
        <v>0.194552529182879</v>
      </c>
      <c r="H330" s="47" t="n">
        <f aca="false">'2026 Forecast A'!L261</f>
        <v>4.06110524087881</v>
      </c>
      <c r="I330" s="47" t="n">
        <f aca="false">'2026 Forecast B'!L261</f>
        <v>3.90163818954704</v>
      </c>
      <c r="J330" s="47" t="n">
        <f aca="false">'2026 Forecast C'!L261</f>
        <v>4.08429951000569</v>
      </c>
      <c r="K330" s="18" t="n">
        <f aca="false">'2026 Forecast A'!F261</f>
        <v>514</v>
      </c>
      <c r="L330" s="48" t="str">
        <f aca="false">IF(OR(AND(D330&gt;0.5,E330&gt;0.5,F330&gt;0.5),AND(D330&lt;0.5,E330&lt;0.5,F330&lt;0.5)),"Yes","No — toss-up")</f>
        <v>Yes</v>
      </c>
    </row>
    <row r="331" customFormat="false" ht="15" hidden="false" customHeight="false" outlineLevel="0" collapsed="false">
      <c r="A331" s="9" t="str">
        <f aca="false">'2026 Forecast A'!A262</f>
        <v>Northampton</v>
      </c>
      <c r="B331" s="9" t="str">
        <f aca="false">'2026 Forecast A'!B262</f>
        <v>BETHLEHEM TOWNSHIP</v>
      </c>
      <c r="C331" s="9" t="str">
        <f aca="false">'2026 Forecast A'!C262</f>
        <v>BETHLEHEM TWSP 2ND WARD 1ST DISTRICT</v>
      </c>
      <c r="D331" s="10" t="n">
        <f aca="false">'2026 Forecast A'!G262</f>
        <v>0.553030303030303</v>
      </c>
      <c r="E331" s="10" t="n">
        <f aca="false">'2026 Forecast B'!G262</f>
        <v>0.555555555555556</v>
      </c>
      <c r="F331" s="10" t="n">
        <f aca="false">'2026 Forecast C'!G262</f>
        <v>0.549242424242424</v>
      </c>
      <c r="G331" s="46" t="n">
        <f aca="false">(MAX(D331:F331)-MIN(D331:F331))*100</f>
        <v>0.631313131313138</v>
      </c>
      <c r="H331" s="47" t="n">
        <f aca="false">'2026 Forecast A'!L262</f>
        <v>2.99742823519794</v>
      </c>
      <c r="I331" s="47" t="n">
        <f aca="false">'2026 Forecast B'!L262</f>
        <v>2.87841096010493</v>
      </c>
      <c r="J331" s="47" t="n">
        <f aca="false">'2026 Forecast C'!L262</f>
        <v>3.01471541659441</v>
      </c>
      <c r="K331" s="18" t="n">
        <f aca="false">'2026 Forecast A'!F262</f>
        <v>792</v>
      </c>
      <c r="L331" s="48" t="str">
        <f aca="false">IF(OR(AND(D331&gt;0.5,E331&gt;0.5,F331&gt;0.5),AND(D331&lt;0.5,E331&lt;0.5,F331&lt;0.5)),"Yes","No — toss-up")</f>
        <v>Yes</v>
      </c>
    </row>
    <row r="332" customFormat="false" ht="15" hidden="false" customHeight="false" outlineLevel="0" collapsed="false">
      <c r="A332" s="9" t="str">
        <f aca="false">'2026 Forecast A'!A263</f>
        <v>Northampton</v>
      </c>
      <c r="B332" s="9" t="str">
        <f aca="false">'2026 Forecast A'!B263</f>
        <v>BETHLEHEM TOWNSHIP</v>
      </c>
      <c r="C332" s="9" t="str">
        <f aca="false">'2026 Forecast A'!C263</f>
        <v>BETHLEHEM TWSP 2ND WARD 2ND DISTRICT</v>
      </c>
      <c r="D332" s="10" t="n">
        <f aca="false">'2026 Forecast A'!G263</f>
        <v>0.523809523809524</v>
      </c>
      <c r="E332" s="10" t="n">
        <f aca="false">'2026 Forecast B'!G263</f>
        <v>0.523809523809524</v>
      </c>
      <c r="F332" s="10" t="n">
        <f aca="false">'2026 Forecast C'!G263</f>
        <v>0.522619047619048</v>
      </c>
      <c r="G332" s="46" t="n">
        <f aca="false">(MAX(D332:F332)-MIN(D332:F332))*100</f>
        <v>0.119047619047619</v>
      </c>
      <c r="H332" s="47" t="n">
        <f aca="false">'2026 Forecast A'!L263</f>
        <v>2.99742823519794</v>
      </c>
      <c r="I332" s="47" t="n">
        <f aca="false">'2026 Forecast B'!L263</f>
        <v>2.87841096010493</v>
      </c>
      <c r="J332" s="47" t="n">
        <f aca="false">'2026 Forecast C'!L263</f>
        <v>3.01471541659441</v>
      </c>
      <c r="K332" s="18" t="n">
        <f aca="false">'2026 Forecast A'!F263</f>
        <v>840</v>
      </c>
      <c r="L332" s="48" t="str">
        <f aca="false">IF(OR(AND(D332&gt;0.5,E332&gt;0.5,F332&gt;0.5),AND(D332&lt;0.5,E332&lt;0.5,F332&lt;0.5)),"Yes","No — toss-up")</f>
        <v>Yes</v>
      </c>
    </row>
    <row r="333" customFormat="false" ht="15" hidden="false" customHeight="false" outlineLevel="0" collapsed="false">
      <c r="A333" s="9" t="str">
        <f aca="false">'2026 Forecast A'!A264</f>
        <v>Northampton</v>
      </c>
      <c r="B333" s="9" t="str">
        <f aca="false">'2026 Forecast A'!B264</f>
        <v>BETHLEHEM TOWNSHIP</v>
      </c>
      <c r="C333" s="9" t="str">
        <f aca="false">'2026 Forecast A'!C264</f>
        <v>BETHLEHEM TWSP 2ND WARD 3RD DISTRICT</v>
      </c>
      <c r="D333" s="10" t="n">
        <f aca="false">'2026 Forecast A'!G264</f>
        <v>0.538910505836576</v>
      </c>
      <c r="E333" s="10" t="n">
        <f aca="false">'2026 Forecast B'!G264</f>
        <v>0.535019455252918</v>
      </c>
      <c r="F333" s="10" t="n">
        <f aca="false">'2026 Forecast C'!G264</f>
        <v>0.536964980544747</v>
      </c>
      <c r="G333" s="46" t="n">
        <f aca="false">(MAX(D333:F333)-MIN(D333:F333))*100</f>
        <v>0.389105058365757</v>
      </c>
      <c r="H333" s="47" t="n">
        <f aca="false">'2026 Forecast A'!L264</f>
        <v>4.06110524087881</v>
      </c>
      <c r="I333" s="47" t="n">
        <f aca="false">'2026 Forecast B'!L264</f>
        <v>3.90163818954704</v>
      </c>
      <c r="J333" s="47" t="n">
        <f aca="false">'2026 Forecast C'!L264</f>
        <v>4.08429951000569</v>
      </c>
      <c r="K333" s="18" t="n">
        <f aca="false">'2026 Forecast A'!F264</f>
        <v>514</v>
      </c>
      <c r="L333" s="48" t="str">
        <f aca="false">IF(OR(AND(D333&gt;0.5,E333&gt;0.5,F333&gt;0.5),AND(D333&lt;0.5,E333&lt;0.5,F333&lt;0.5)),"Yes","No — toss-up")</f>
        <v>Yes</v>
      </c>
    </row>
    <row r="334" customFormat="false" ht="15" hidden="false" customHeight="false" outlineLevel="0" collapsed="false">
      <c r="A334" s="9" t="str">
        <f aca="false">'2026 Forecast A'!A265</f>
        <v>Northampton</v>
      </c>
      <c r="B334" s="9" t="str">
        <f aca="false">'2026 Forecast A'!B265</f>
        <v>BETHLEHEM TOWNSHIP</v>
      </c>
      <c r="C334" s="9" t="str">
        <f aca="false">'2026 Forecast A'!C265</f>
        <v>BETHLEHEM TWSP 2ND WARD 4TH DISTRICT</v>
      </c>
      <c r="D334" s="10" t="n">
        <f aca="false">'2026 Forecast A'!G265</f>
        <v>0.570821529745043</v>
      </c>
      <c r="E334" s="10" t="n">
        <f aca="false">'2026 Forecast B'!G265</f>
        <v>0.575070821529745</v>
      </c>
      <c r="F334" s="10" t="n">
        <f aca="false">'2026 Forecast C'!G265</f>
        <v>0.56657223796034</v>
      </c>
      <c r="G334" s="46" t="n">
        <f aca="false">(MAX(D334:F334)-MIN(D334:F334))*100</f>
        <v>0.849858356940514</v>
      </c>
      <c r="H334" s="47" t="n">
        <f aca="false">'2026 Forecast A'!L265</f>
        <v>2.99742823519794</v>
      </c>
      <c r="I334" s="47" t="n">
        <f aca="false">'2026 Forecast B'!L265</f>
        <v>2.87841096010493</v>
      </c>
      <c r="J334" s="47" t="n">
        <f aca="false">'2026 Forecast C'!L265</f>
        <v>3.01471541659441</v>
      </c>
      <c r="K334" s="18" t="n">
        <f aca="false">'2026 Forecast A'!F265</f>
        <v>706</v>
      </c>
      <c r="L334" s="48" t="str">
        <f aca="false">IF(OR(AND(D334&gt;0.5,E334&gt;0.5,F334&gt;0.5),AND(D334&lt;0.5,E334&lt;0.5,F334&lt;0.5)),"Yes","No — toss-up")</f>
        <v>Yes</v>
      </c>
    </row>
    <row r="335" customFormat="false" ht="15" hidden="false" customHeight="false" outlineLevel="0" collapsed="false">
      <c r="A335" s="9" t="str">
        <f aca="false">'2026 Forecast A'!A266</f>
        <v>Northampton</v>
      </c>
      <c r="B335" s="9" t="str">
        <f aca="false">'2026 Forecast A'!B266</f>
        <v>BETHLEHEM TOWNSHIP</v>
      </c>
      <c r="C335" s="9" t="str">
        <f aca="false">'2026 Forecast A'!C266</f>
        <v>BETHLEHEM TWSP 3RD WARD 1ST DISTRICT</v>
      </c>
      <c r="D335" s="10" t="n">
        <f aca="false">'2026 Forecast A'!G266</f>
        <v>0.592074592074592</v>
      </c>
      <c r="E335" s="10" t="n">
        <f aca="false">'2026 Forecast B'!G266</f>
        <v>0.592074592074592</v>
      </c>
      <c r="F335" s="10" t="n">
        <f aca="false">'2026 Forecast C'!G266</f>
        <v>0.58974358974359</v>
      </c>
      <c r="G335" s="46" t="n">
        <f aca="false">(MAX(D335:F335)-MIN(D335:F335))*100</f>
        <v>0.233100233100236</v>
      </c>
      <c r="H335" s="47" t="n">
        <f aca="false">'2026 Forecast A'!L266</f>
        <v>4.06110524087881</v>
      </c>
      <c r="I335" s="47" t="n">
        <f aca="false">'2026 Forecast B'!L266</f>
        <v>3.90163818954704</v>
      </c>
      <c r="J335" s="47" t="n">
        <f aca="false">'2026 Forecast C'!L266</f>
        <v>4.08429951000569</v>
      </c>
      <c r="K335" s="18" t="n">
        <f aca="false">'2026 Forecast A'!F266</f>
        <v>429</v>
      </c>
      <c r="L335" s="48" t="str">
        <f aca="false">IF(OR(AND(D335&gt;0.5,E335&gt;0.5,F335&gt;0.5),AND(D335&lt;0.5,E335&lt;0.5,F335&lt;0.5)),"Yes","No — toss-up")</f>
        <v>Yes</v>
      </c>
    </row>
    <row r="336" customFormat="false" ht="15" hidden="false" customHeight="false" outlineLevel="0" collapsed="false">
      <c r="A336" s="9" t="str">
        <f aca="false">'2026 Forecast A'!A267</f>
        <v>Northampton</v>
      </c>
      <c r="B336" s="9" t="str">
        <f aca="false">'2026 Forecast A'!B267</f>
        <v>BETHLEHEM TOWNSHIP</v>
      </c>
      <c r="C336" s="9" t="str">
        <f aca="false">'2026 Forecast A'!C267</f>
        <v>BETHLEHEM TWSP 3RD WARD 2ND DISTRICT</v>
      </c>
      <c r="D336" s="10" t="n">
        <f aca="false">'2026 Forecast A'!G267</f>
        <v>0.507352941176471</v>
      </c>
      <c r="E336" s="10" t="n">
        <f aca="false">'2026 Forecast B'!G267</f>
        <v>0.503676470588235</v>
      </c>
      <c r="F336" s="10" t="n">
        <f aca="false">'2026 Forecast C'!G267</f>
        <v>0.507352941176471</v>
      </c>
      <c r="G336" s="46" t="n">
        <f aca="false">(MAX(D336:F336)-MIN(D336:F336))*100</f>
        <v>0.367647058823528</v>
      </c>
      <c r="H336" s="47" t="n">
        <f aca="false">'2026 Forecast A'!L267</f>
        <v>4.06110524087881</v>
      </c>
      <c r="I336" s="47" t="n">
        <f aca="false">'2026 Forecast B'!L267</f>
        <v>3.90163818954704</v>
      </c>
      <c r="J336" s="47" t="n">
        <f aca="false">'2026 Forecast C'!L267</f>
        <v>4.08429951000569</v>
      </c>
      <c r="K336" s="18" t="n">
        <f aca="false">'2026 Forecast A'!F267</f>
        <v>544</v>
      </c>
      <c r="L336" s="48" t="str">
        <f aca="false">IF(OR(AND(D336&gt;0.5,E336&gt;0.5,F336&gt;0.5),AND(D336&lt;0.5,E336&lt;0.5,F336&lt;0.5)),"Yes","No — toss-up")</f>
        <v>Yes</v>
      </c>
    </row>
    <row r="337" customFormat="false" ht="15" hidden="false" customHeight="false" outlineLevel="0" collapsed="false">
      <c r="A337" s="9" t="str">
        <f aca="false">'2026 Forecast A'!A268</f>
        <v>Northampton</v>
      </c>
      <c r="B337" s="9" t="str">
        <f aca="false">'2026 Forecast A'!B268</f>
        <v>BETHLEHEM TOWNSHIP</v>
      </c>
      <c r="C337" s="9" t="str">
        <f aca="false">'2026 Forecast A'!C268</f>
        <v>BETHLEHEM TWSP 3RD WARD 3RD DISTRICT</v>
      </c>
      <c r="D337" s="10" t="n">
        <f aca="false">'2026 Forecast A'!G268</f>
        <v>0.531393568147014</v>
      </c>
      <c r="E337" s="10" t="n">
        <f aca="false">'2026 Forecast B'!G268</f>
        <v>0.531393568147014</v>
      </c>
      <c r="F337" s="10" t="n">
        <f aca="false">'2026 Forecast C'!G268</f>
        <v>0.531393568147014</v>
      </c>
      <c r="G337" s="46" t="n">
        <f aca="false">(MAX(D337:F337)-MIN(D337:F337))*100</f>
        <v>0</v>
      </c>
      <c r="H337" s="47" t="n">
        <f aca="false">'2026 Forecast A'!L268</f>
        <v>2.99742823519794</v>
      </c>
      <c r="I337" s="47" t="n">
        <f aca="false">'2026 Forecast B'!L268</f>
        <v>2.87841096010493</v>
      </c>
      <c r="J337" s="47" t="n">
        <f aca="false">'2026 Forecast C'!L268</f>
        <v>3.01471541659441</v>
      </c>
      <c r="K337" s="18" t="n">
        <f aca="false">'2026 Forecast A'!F268</f>
        <v>653</v>
      </c>
      <c r="L337" s="48" t="str">
        <f aca="false">IF(OR(AND(D337&gt;0.5,E337&gt;0.5,F337&gt;0.5),AND(D337&lt;0.5,E337&lt;0.5,F337&lt;0.5)),"Yes","No — toss-up")</f>
        <v>Yes</v>
      </c>
    </row>
    <row r="338" customFormat="false" ht="15" hidden="false" customHeight="false" outlineLevel="0" collapsed="false">
      <c r="A338" s="9" t="str">
        <f aca="false">'2026 Forecast A'!A269</f>
        <v>Northampton</v>
      </c>
      <c r="B338" s="9" t="str">
        <f aca="false">'2026 Forecast A'!B269</f>
        <v>BETHLEHEM TOWNSHIP</v>
      </c>
      <c r="C338" s="9" t="str">
        <f aca="false">'2026 Forecast A'!C269</f>
        <v>BETHLEHEM TWSP 3RD WARD 4TH DISTRICT</v>
      </c>
      <c r="D338" s="10" t="n">
        <f aca="false">'2026 Forecast A'!G269</f>
        <v>0.55974025974026</v>
      </c>
      <c r="E338" s="10" t="n">
        <f aca="false">'2026 Forecast B'!G269</f>
        <v>0.563636363636364</v>
      </c>
      <c r="F338" s="10" t="n">
        <f aca="false">'2026 Forecast C'!G269</f>
        <v>0.557142857142857</v>
      </c>
      <c r="G338" s="46" t="n">
        <f aca="false">(MAX(D338:F338)-MIN(D338:F338))*100</f>
        <v>0.649350649350644</v>
      </c>
      <c r="H338" s="47" t="n">
        <f aca="false">'2026 Forecast A'!L269</f>
        <v>2.99742823519794</v>
      </c>
      <c r="I338" s="47" t="n">
        <f aca="false">'2026 Forecast B'!L269</f>
        <v>2.87841096010493</v>
      </c>
      <c r="J338" s="47" t="n">
        <f aca="false">'2026 Forecast C'!L269</f>
        <v>3.01471541659441</v>
      </c>
      <c r="K338" s="18" t="n">
        <f aca="false">'2026 Forecast A'!F269</f>
        <v>770</v>
      </c>
      <c r="L338" s="48" t="str">
        <f aca="false">IF(OR(AND(D338&gt;0.5,E338&gt;0.5,F338&gt;0.5),AND(D338&lt;0.5,E338&lt;0.5,F338&lt;0.5)),"Yes","No — toss-up")</f>
        <v>Yes</v>
      </c>
    </row>
    <row r="339" customFormat="false" ht="15" hidden="false" customHeight="false" outlineLevel="0" collapsed="false">
      <c r="A339" s="9" t="str">
        <f aca="false">'2026 Forecast A'!A270</f>
        <v>Northampton</v>
      </c>
      <c r="B339" s="9" t="str">
        <f aca="false">'2026 Forecast A'!B270</f>
        <v>BETHLEHEM TOWNSHIP</v>
      </c>
      <c r="C339" s="9" t="str">
        <f aca="false">'2026 Forecast A'!C270</f>
        <v>BETHLEHEM TWSP 3RD WARD 5TH DISTRICT</v>
      </c>
      <c r="D339" s="10" t="n">
        <f aca="false">'2026 Forecast A'!G270</f>
        <v>0.508245877061469</v>
      </c>
      <c r="E339" s="10" t="n">
        <f aca="false">'2026 Forecast B'!G270</f>
        <v>0.503748125937031</v>
      </c>
      <c r="F339" s="10" t="n">
        <f aca="false">'2026 Forecast C'!G270</f>
        <v>0.509745127436282</v>
      </c>
      <c r="G339" s="46" t="n">
        <f aca="false">(MAX(D339:F339)-MIN(D339:F339))*100</f>
        <v>0.599700149925042</v>
      </c>
      <c r="H339" s="47" t="n">
        <f aca="false">'2026 Forecast A'!L270</f>
        <v>2.99742823519794</v>
      </c>
      <c r="I339" s="47" t="n">
        <f aca="false">'2026 Forecast B'!L270</f>
        <v>2.87841096010493</v>
      </c>
      <c r="J339" s="47" t="n">
        <f aca="false">'2026 Forecast C'!L270</f>
        <v>3.01471541659441</v>
      </c>
      <c r="K339" s="18" t="n">
        <f aca="false">'2026 Forecast A'!F270</f>
        <v>667</v>
      </c>
      <c r="L339" s="48" t="str">
        <f aca="false">IF(OR(AND(D339&gt;0.5,E339&gt;0.5,F339&gt;0.5),AND(D339&lt;0.5,E339&lt;0.5,F339&lt;0.5)),"Yes","No — toss-up")</f>
        <v>Yes</v>
      </c>
    </row>
    <row r="340" customFormat="false" ht="15" hidden="false" customHeight="false" outlineLevel="0" collapsed="false">
      <c r="A340" s="9" t="str">
        <f aca="false">'2026 Forecast A'!A271</f>
        <v>Northampton</v>
      </c>
      <c r="B340" s="9" t="str">
        <f aca="false">'2026 Forecast A'!B271</f>
        <v>BETHLEHEM TOWNSHIP</v>
      </c>
      <c r="C340" s="9" t="str">
        <f aca="false">'2026 Forecast A'!C271</f>
        <v>BETHLEHEM TWSP 4TH WARD 1ST DISTRICT</v>
      </c>
      <c r="D340" s="10" t="n">
        <f aca="false">'2026 Forecast A'!G271</f>
        <v>0.558069381598793</v>
      </c>
      <c r="E340" s="10" t="n">
        <f aca="false">'2026 Forecast B'!G271</f>
        <v>0.557315233785822</v>
      </c>
      <c r="F340" s="10" t="n">
        <f aca="false">'2026 Forecast C'!G271</f>
        <v>0.555052790346908</v>
      </c>
      <c r="G340" s="46" t="n">
        <f aca="false">(MAX(D340:F340)-MIN(D340:F340))*100</f>
        <v>0.301659125188536</v>
      </c>
      <c r="H340" s="47" t="n">
        <f aca="false">'2026 Forecast A'!L271</f>
        <v>2.74148858658622</v>
      </c>
      <c r="I340" s="47" t="n">
        <f aca="false">'2026 Forecast B'!L271</f>
        <v>2.7581717768018</v>
      </c>
      <c r="J340" s="47" t="n">
        <f aca="false">'2026 Forecast C'!L271</f>
        <v>2.739213064343</v>
      </c>
      <c r="K340" s="18" t="n">
        <f aca="false">'2026 Forecast A'!F271</f>
        <v>1326</v>
      </c>
      <c r="L340" s="48" t="str">
        <f aca="false">IF(OR(AND(D340&gt;0.5,E340&gt;0.5,F340&gt;0.5),AND(D340&lt;0.5,E340&lt;0.5,F340&lt;0.5)),"Yes","No — toss-up")</f>
        <v>Yes</v>
      </c>
    </row>
    <row r="341" customFormat="false" ht="15" hidden="false" customHeight="false" outlineLevel="0" collapsed="false">
      <c r="A341" s="9" t="str">
        <f aca="false">'2026 Forecast A'!A272</f>
        <v>Northampton</v>
      </c>
      <c r="B341" s="9" t="str">
        <f aca="false">'2026 Forecast A'!B272</f>
        <v>BETHLEHEM TOWNSHIP</v>
      </c>
      <c r="C341" s="9" t="str">
        <f aca="false">'2026 Forecast A'!C272</f>
        <v>BETHLEHEM TWSP 4TH WARD 2ND DISTRICT</v>
      </c>
      <c r="D341" s="10" t="n">
        <f aca="false">'2026 Forecast A'!G272</f>
        <v>0.511221945137157</v>
      </c>
      <c r="E341" s="10" t="n">
        <f aca="false">'2026 Forecast B'!G272</f>
        <v>0.506234413965087</v>
      </c>
      <c r="F341" s="10" t="n">
        <f aca="false">'2026 Forecast C'!G272</f>
        <v>0.512468827930175</v>
      </c>
      <c r="G341" s="46" t="n">
        <f aca="false">(MAX(D341:F341)-MIN(D341:F341))*100</f>
        <v>0.623441396508728</v>
      </c>
      <c r="H341" s="47" t="n">
        <f aca="false">'2026 Forecast A'!L272</f>
        <v>2.99742823519794</v>
      </c>
      <c r="I341" s="47" t="n">
        <f aca="false">'2026 Forecast B'!L272</f>
        <v>2.87841096010493</v>
      </c>
      <c r="J341" s="47" t="n">
        <f aca="false">'2026 Forecast C'!L272</f>
        <v>3.01471541659441</v>
      </c>
      <c r="K341" s="18" t="n">
        <f aca="false">'2026 Forecast A'!F272</f>
        <v>802</v>
      </c>
      <c r="L341" s="48" t="str">
        <f aca="false">IF(OR(AND(D341&gt;0.5,E341&gt;0.5,F341&gt;0.5),AND(D341&lt;0.5,E341&lt;0.5,F341&lt;0.5)),"Yes","No — toss-up")</f>
        <v>Yes</v>
      </c>
    </row>
    <row r="342" customFormat="false" ht="15" hidden="false" customHeight="false" outlineLevel="0" collapsed="false">
      <c r="A342" s="9" t="str">
        <f aca="false">'2026 Forecast A'!A273</f>
        <v>Northampton</v>
      </c>
      <c r="B342" s="9" t="str">
        <f aca="false">'2026 Forecast A'!B273</f>
        <v>BETHLEHEM TOWNSHIP</v>
      </c>
      <c r="C342" s="9" t="str">
        <f aca="false">'2026 Forecast A'!C273</f>
        <v>BETHLEHEM TWSP 4TH WARD 3RD DISTRICT</v>
      </c>
      <c r="D342" s="10" t="n">
        <f aca="false">'2026 Forecast A'!G273</f>
        <v>0.51213282247765</v>
      </c>
      <c r="E342" s="10" t="n">
        <f aca="false">'2026 Forecast B'!G273</f>
        <v>0.510855683269476</v>
      </c>
      <c r="F342" s="10" t="n">
        <f aca="false">'2026 Forecast C'!G273</f>
        <v>0.513409961685824</v>
      </c>
      <c r="G342" s="46" t="n">
        <f aca="false">(MAX(D342:F342)-MIN(D342:F342))*100</f>
        <v>0.255427841634737</v>
      </c>
      <c r="H342" s="47" t="n">
        <f aca="false">'2026 Forecast A'!L273</f>
        <v>2.99742823519794</v>
      </c>
      <c r="I342" s="47" t="n">
        <f aca="false">'2026 Forecast B'!L273</f>
        <v>2.87841096010493</v>
      </c>
      <c r="J342" s="47" t="n">
        <f aca="false">'2026 Forecast C'!L273</f>
        <v>3.01471541659441</v>
      </c>
      <c r="K342" s="18" t="n">
        <f aca="false">'2026 Forecast A'!F273</f>
        <v>783</v>
      </c>
      <c r="L342" s="48" t="str">
        <f aca="false">IF(OR(AND(D342&gt;0.5,E342&gt;0.5,F342&gt;0.5),AND(D342&lt;0.5,E342&lt;0.5,F342&lt;0.5)),"Yes","No — toss-up")</f>
        <v>Yes</v>
      </c>
    </row>
    <row r="343" customFormat="false" ht="15" hidden="false" customHeight="false" outlineLevel="0" collapsed="false">
      <c r="A343" s="9" t="str">
        <f aca="false">'2026 Forecast A'!A274</f>
        <v>Northampton</v>
      </c>
      <c r="B343" s="9" t="str">
        <f aca="false">'2026 Forecast A'!B274</f>
        <v>BETHLEHEM TOWNSHIP</v>
      </c>
      <c r="C343" s="9" t="str">
        <f aca="false">'2026 Forecast A'!C274</f>
        <v>BETHLEHEM TWSP 4TH WARD 4TH DISTRICT</v>
      </c>
      <c r="D343" s="10" t="n">
        <f aca="false">'2026 Forecast A'!G274</f>
        <v>0.523117569352708</v>
      </c>
      <c r="E343" s="10" t="n">
        <f aca="false">'2026 Forecast B'!G274</f>
        <v>0.521796565389696</v>
      </c>
      <c r="F343" s="10" t="n">
        <f aca="false">'2026 Forecast C'!G274</f>
        <v>0.523117569352708</v>
      </c>
      <c r="G343" s="46" t="n">
        <f aca="false">(MAX(D343:F343)-MIN(D343:F343))*100</f>
        <v>0.132100396301182</v>
      </c>
      <c r="H343" s="47" t="n">
        <f aca="false">'2026 Forecast A'!L274</f>
        <v>2.99742823519794</v>
      </c>
      <c r="I343" s="47" t="n">
        <f aca="false">'2026 Forecast B'!L274</f>
        <v>2.87841096010493</v>
      </c>
      <c r="J343" s="47" t="n">
        <f aca="false">'2026 Forecast C'!L274</f>
        <v>3.01471541659441</v>
      </c>
      <c r="K343" s="18" t="n">
        <f aca="false">'2026 Forecast A'!F274</f>
        <v>757</v>
      </c>
      <c r="L343" s="48" t="str">
        <f aca="false">IF(OR(AND(D343&gt;0.5,E343&gt;0.5,F343&gt;0.5),AND(D343&lt;0.5,E343&lt;0.5,F343&lt;0.5)),"Yes","No — toss-up")</f>
        <v>Yes</v>
      </c>
    </row>
    <row r="344" customFormat="false" ht="15" hidden="false" customHeight="false" outlineLevel="0" collapsed="false">
      <c r="A344" s="9" t="str">
        <f aca="false">'2026 Forecast A'!A275</f>
        <v>Northampton</v>
      </c>
      <c r="B344" s="9" t="str">
        <f aca="false">'2026 Forecast A'!B275</f>
        <v>BUSHKILL</v>
      </c>
      <c r="C344" s="9" t="str">
        <f aca="false">'2026 Forecast A'!C275</f>
        <v>BUSHKILL TWSP - BUSHKILL CENTER</v>
      </c>
      <c r="D344" s="10" t="n">
        <f aca="false">'2026 Forecast A'!G275</f>
        <v>0.385360602798708</v>
      </c>
      <c r="E344" s="10" t="n">
        <f aca="false">'2026 Forecast B'!G275</f>
        <v>0.38805166846071</v>
      </c>
      <c r="F344" s="10" t="n">
        <f aca="false">'2026 Forecast C'!G275</f>
        <v>0.38751345532831</v>
      </c>
      <c r="G344" s="46" t="n">
        <f aca="false">(MAX(D344:F344)-MIN(D344:F344))*100</f>
        <v>0.269106566200217</v>
      </c>
      <c r="H344" s="47" t="n">
        <f aca="false">'2026 Forecast A'!L275</f>
        <v>2.74148858658622</v>
      </c>
      <c r="I344" s="47" t="n">
        <f aca="false">'2026 Forecast B'!L275</f>
        <v>2.7581717768018</v>
      </c>
      <c r="J344" s="47" t="n">
        <f aca="false">'2026 Forecast C'!L275</f>
        <v>2.739213064343</v>
      </c>
      <c r="K344" s="18" t="n">
        <f aca="false">'2026 Forecast A'!F275</f>
        <v>1858</v>
      </c>
      <c r="L344" s="48" t="str">
        <f aca="false">IF(OR(AND(D344&gt;0.5,E344&gt;0.5,F344&gt;0.5),AND(D344&lt;0.5,E344&lt;0.5,F344&lt;0.5)),"Yes","No — toss-up")</f>
        <v>Yes</v>
      </c>
    </row>
    <row r="345" customFormat="false" ht="15" hidden="false" customHeight="false" outlineLevel="0" collapsed="false">
      <c r="A345" s="9" t="str">
        <f aca="false">'2026 Forecast A'!A276</f>
        <v>Northampton</v>
      </c>
      <c r="B345" s="9" t="str">
        <f aca="false">'2026 Forecast A'!B276</f>
        <v>BUSHKILL</v>
      </c>
      <c r="C345" s="9" t="str">
        <f aca="false">'2026 Forecast A'!C276</f>
        <v>BUSHKILL TWSP - CHERRY HILL</v>
      </c>
      <c r="D345" s="10" t="n">
        <f aca="false">'2026 Forecast A'!G276</f>
        <v>0.410625</v>
      </c>
      <c r="E345" s="10" t="n">
        <f aca="false">'2026 Forecast B'!G276</f>
        <v>0.401875</v>
      </c>
      <c r="F345" s="10" t="n">
        <f aca="false">'2026 Forecast C'!G276</f>
        <v>0.410625</v>
      </c>
      <c r="G345" s="46" t="n">
        <f aca="false">(MAX(D345:F345)-MIN(D345:F345))*100</f>
        <v>0.875000000000004</v>
      </c>
      <c r="H345" s="47" t="n">
        <f aca="false">'2026 Forecast A'!L276</f>
        <v>2.74148858658622</v>
      </c>
      <c r="I345" s="47" t="n">
        <f aca="false">'2026 Forecast B'!L276</f>
        <v>2.7581717768018</v>
      </c>
      <c r="J345" s="47" t="n">
        <f aca="false">'2026 Forecast C'!L276</f>
        <v>2.739213064343</v>
      </c>
      <c r="K345" s="18" t="n">
        <f aca="false">'2026 Forecast A'!F276</f>
        <v>1600</v>
      </c>
      <c r="L345" s="48" t="str">
        <f aca="false">IF(OR(AND(D345&gt;0.5,E345&gt;0.5,F345&gt;0.5),AND(D345&lt;0.5,E345&lt;0.5,F345&lt;0.5)),"Yes","No — toss-up")</f>
        <v>Yes</v>
      </c>
    </row>
    <row r="346" customFormat="false" ht="15" hidden="false" customHeight="false" outlineLevel="0" collapsed="false">
      <c r="A346" s="9" t="str">
        <f aca="false">'2026 Forecast A'!A277</f>
        <v>Northampton</v>
      </c>
      <c r="B346" s="9" t="str">
        <f aca="false">'2026 Forecast A'!B277</f>
        <v>BUSHKILL</v>
      </c>
      <c r="C346" s="9" t="str">
        <f aca="false">'2026 Forecast A'!C277</f>
        <v>BUSHKILL TWSP - CLEARFIELD</v>
      </c>
      <c r="D346" s="10" t="n">
        <f aca="false">'2026 Forecast A'!G277</f>
        <v>0.347871235721703</v>
      </c>
      <c r="E346" s="10" t="n">
        <f aca="false">'2026 Forecast B'!G277</f>
        <v>0.356178608515057</v>
      </c>
      <c r="F346" s="10" t="n">
        <f aca="false">'2026 Forecast C'!G277</f>
        <v>0.35202492211838</v>
      </c>
      <c r="G346" s="46" t="n">
        <f aca="false">(MAX(D346:F346)-MIN(D346:F346))*100</f>
        <v>0.830737279335408</v>
      </c>
      <c r="H346" s="47" t="n">
        <f aca="false">'2026 Forecast A'!L277</f>
        <v>2.74148858658622</v>
      </c>
      <c r="I346" s="47" t="n">
        <f aca="false">'2026 Forecast B'!L277</f>
        <v>2.7581717768018</v>
      </c>
      <c r="J346" s="47" t="n">
        <f aca="false">'2026 Forecast C'!L277</f>
        <v>2.739213064343</v>
      </c>
      <c r="K346" s="18" t="n">
        <f aca="false">'2026 Forecast A'!F277</f>
        <v>963</v>
      </c>
      <c r="L346" s="48" t="str">
        <f aca="false">IF(OR(AND(D346&gt;0.5,E346&gt;0.5,F346&gt;0.5),AND(D346&lt;0.5,E346&lt;0.5,F346&lt;0.5)),"Yes","No — toss-up")</f>
        <v>Yes</v>
      </c>
    </row>
    <row r="347" customFormat="false" ht="15" hidden="false" customHeight="false" outlineLevel="0" collapsed="false">
      <c r="A347" s="9" t="str">
        <f aca="false">'2026 Forecast A'!A278</f>
        <v>Northampton</v>
      </c>
      <c r="B347" s="9" t="str">
        <f aca="false">'2026 Forecast A'!B278</f>
        <v>CHAPMAN</v>
      </c>
      <c r="C347" s="9" t="str">
        <f aca="false">'2026 Forecast A'!C278</f>
        <v>CHAPMAN</v>
      </c>
      <c r="D347" s="10" t="n">
        <f aca="false">'2026 Forecast A'!G278</f>
        <v>0.350515463917526</v>
      </c>
      <c r="E347" s="10" t="n">
        <f aca="false">'2026 Forecast B'!G278</f>
        <v>0.360824742268041</v>
      </c>
      <c r="F347" s="10" t="n">
        <f aca="false">'2026 Forecast C'!G278</f>
        <v>0.350515463917526</v>
      </c>
      <c r="G347" s="46" t="n">
        <f aca="false">(MAX(D347:F347)-MIN(D347:F347))*100</f>
        <v>1.03092783505155</v>
      </c>
      <c r="H347" s="47" t="n">
        <f aca="false">'2026 Forecast A'!L278</f>
        <v>4.06110524087881</v>
      </c>
      <c r="I347" s="47" t="n">
        <f aca="false">'2026 Forecast B'!L278</f>
        <v>3.90163818954704</v>
      </c>
      <c r="J347" s="47" t="n">
        <f aca="false">'2026 Forecast C'!L278</f>
        <v>4.08429951000569</v>
      </c>
      <c r="K347" s="18" t="n">
        <f aca="false">'2026 Forecast A'!F278</f>
        <v>97</v>
      </c>
      <c r="L347" s="48" t="str">
        <f aca="false">IF(OR(AND(D347&gt;0.5,E347&gt;0.5,F347&gt;0.5),AND(D347&lt;0.5,E347&lt;0.5,F347&lt;0.5)),"Yes","No — toss-up")</f>
        <v>Yes</v>
      </c>
    </row>
    <row r="348" customFormat="false" ht="15" hidden="false" customHeight="false" outlineLevel="0" collapsed="false">
      <c r="A348" s="9" t="str">
        <f aca="false">'2026 Forecast A'!A279</f>
        <v>Northampton</v>
      </c>
      <c r="B348" s="9" t="str">
        <f aca="false">'2026 Forecast A'!B279</f>
        <v>EAST ALLEN</v>
      </c>
      <c r="C348" s="9" t="str">
        <f aca="false">'2026 Forecast A'!C279</f>
        <v>EAST ALLEN TWSP - EASTERN</v>
      </c>
      <c r="D348" s="10" t="n">
        <f aca="false">'2026 Forecast A'!G279</f>
        <v>0.422018348623853</v>
      </c>
      <c r="E348" s="10" t="n">
        <f aca="false">'2026 Forecast B'!G279</f>
        <v>0.417078334509527</v>
      </c>
      <c r="F348" s="10" t="n">
        <f aca="false">'2026 Forecast C'!G279</f>
        <v>0.423429781227946</v>
      </c>
      <c r="G348" s="46" t="n">
        <f aca="false">(MAX(D348:F348)-MIN(D348:F348))*100</f>
        <v>0.63514467184192</v>
      </c>
      <c r="H348" s="47" t="n">
        <f aca="false">'2026 Forecast A'!L279</f>
        <v>2.74148858658622</v>
      </c>
      <c r="I348" s="47" t="n">
        <f aca="false">'2026 Forecast B'!L279</f>
        <v>2.7581717768018</v>
      </c>
      <c r="J348" s="47" t="n">
        <f aca="false">'2026 Forecast C'!L279</f>
        <v>2.739213064343</v>
      </c>
      <c r="K348" s="18" t="n">
        <f aca="false">'2026 Forecast A'!F279</f>
        <v>1417</v>
      </c>
      <c r="L348" s="48" t="str">
        <f aca="false">IF(OR(AND(D348&gt;0.5,E348&gt;0.5,F348&gt;0.5),AND(D348&lt;0.5,E348&lt;0.5,F348&lt;0.5)),"Yes","No — toss-up")</f>
        <v>Yes</v>
      </c>
    </row>
    <row r="349" customFormat="false" ht="15" hidden="false" customHeight="false" outlineLevel="0" collapsed="false">
      <c r="A349" s="9" t="str">
        <f aca="false">'2026 Forecast A'!A280</f>
        <v>Northampton</v>
      </c>
      <c r="B349" s="9" t="str">
        <f aca="false">'2026 Forecast A'!B280</f>
        <v>EAST ALLEN</v>
      </c>
      <c r="C349" s="9" t="str">
        <f aca="false">'2026 Forecast A'!C280</f>
        <v>EAST ALLEN TWSP - WESTERN</v>
      </c>
      <c r="D349" s="10" t="n">
        <f aca="false">'2026 Forecast A'!G280</f>
        <v>0.44</v>
      </c>
      <c r="E349" s="10" t="n">
        <f aca="false">'2026 Forecast B'!G280</f>
        <v>0.435918367346939</v>
      </c>
      <c r="F349" s="10" t="n">
        <f aca="false">'2026 Forecast C'!G280</f>
        <v>0.440816326530612</v>
      </c>
      <c r="G349" s="46" t="n">
        <f aca="false">(MAX(D349:F349)-MIN(D349:F349))*100</f>
        <v>0.489795918367347</v>
      </c>
      <c r="H349" s="47" t="n">
        <f aca="false">'2026 Forecast A'!L280</f>
        <v>2.74148858658622</v>
      </c>
      <c r="I349" s="47" t="n">
        <f aca="false">'2026 Forecast B'!L280</f>
        <v>2.7581717768018</v>
      </c>
      <c r="J349" s="47" t="n">
        <f aca="false">'2026 Forecast C'!L280</f>
        <v>2.739213064343</v>
      </c>
      <c r="K349" s="18" t="n">
        <f aca="false">'2026 Forecast A'!F280</f>
        <v>1225</v>
      </c>
      <c r="L349" s="48" t="str">
        <f aca="false">IF(OR(AND(D349&gt;0.5,E349&gt;0.5,F349&gt;0.5),AND(D349&lt;0.5,E349&lt;0.5,F349&lt;0.5)),"Yes","No — toss-up")</f>
        <v>Yes</v>
      </c>
    </row>
    <row r="350" customFormat="false" ht="15" hidden="false" customHeight="false" outlineLevel="0" collapsed="false">
      <c r="A350" s="9" t="str">
        <f aca="false">'2026 Forecast A'!A281</f>
        <v>Northampton</v>
      </c>
      <c r="B350" s="9" t="str">
        <f aca="false">'2026 Forecast A'!B281</f>
        <v>EAST BANGOR</v>
      </c>
      <c r="C350" s="9" t="str">
        <f aca="false">'2026 Forecast A'!C281</f>
        <v>EAST BANGOR</v>
      </c>
      <c r="D350" s="10" t="n">
        <f aca="false">'2026 Forecast A'!G281</f>
        <v>0.391666666666667</v>
      </c>
      <c r="E350" s="10" t="n">
        <f aca="false">'2026 Forecast B'!G281</f>
        <v>0.388888888888889</v>
      </c>
      <c r="F350" s="10" t="n">
        <f aca="false">'2026 Forecast C'!G281</f>
        <v>0.391666666666667</v>
      </c>
      <c r="G350" s="46" t="n">
        <f aca="false">(MAX(D350:F350)-MIN(D350:F350))*100</f>
        <v>0.277777777777777</v>
      </c>
      <c r="H350" s="47" t="n">
        <f aca="false">'2026 Forecast A'!L281</f>
        <v>4.06110524087881</v>
      </c>
      <c r="I350" s="47" t="n">
        <f aca="false">'2026 Forecast B'!L281</f>
        <v>3.90163818954704</v>
      </c>
      <c r="J350" s="47" t="n">
        <f aca="false">'2026 Forecast C'!L281</f>
        <v>4.08429951000569</v>
      </c>
      <c r="K350" s="18" t="n">
        <f aca="false">'2026 Forecast A'!F281</f>
        <v>360</v>
      </c>
      <c r="L350" s="48" t="str">
        <f aca="false">IF(OR(AND(D350&gt;0.5,E350&gt;0.5,F350&gt;0.5),AND(D350&lt;0.5,E350&lt;0.5,F350&lt;0.5)),"Yes","No — toss-up")</f>
        <v>Yes</v>
      </c>
    </row>
    <row r="351" customFormat="false" ht="15" hidden="false" customHeight="false" outlineLevel="0" collapsed="false">
      <c r="A351" s="9" t="str">
        <f aca="false">'2026 Forecast A'!A282</f>
        <v>Northampton</v>
      </c>
      <c r="B351" s="9" t="str">
        <f aca="false">'2026 Forecast A'!B282</f>
        <v>EASTON</v>
      </c>
      <c r="C351" s="9" t="str">
        <f aca="false">'2026 Forecast A'!C282</f>
        <v>EASTON 10TH WARD</v>
      </c>
      <c r="D351" s="10" t="n">
        <f aca="false">'2026 Forecast A'!G282</f>
        <v>0.687727825030377</v>
      </c>
      <c r="E351" s="10" t="n">
        <f aca="false">'2026 Forecast B'!G282</f>
        <v>0.685297691373026</v>
      </c>
      <c r="F351" s="10" t="n">
        <f aca="false">'2026 Forecast C'!G282</f>
        <v>0.68408262454435</v>
      </c>
      <c r="G351" s="46" t="n">
        <f aca="false">(MAX(D351:F351)-MIN(D351:F351))*100</f>
        <v>0.364520048602668</v>
      </c>
      <c r="H351" s="47" t="n">
        <f aca="false">'2026 Forecast A'!L282</f>
        <v>2.99742823519794</v>
      </c>
      <c r="I351" s="47" t="n">
        <f aca="false">'2026 Forecast B'!L282</f>
        <v>2.87841096010493</v>
      </c>
      <c r="J351" s="47" t="n">
        <f aca="false">'2026 Forecast C'!L282</f>
        <v>3.01471541659441</v>
      </c>
      <c r="K351" s="18" t="n">
        <f aca="false">'2026 Forecast A'!F282</f>
        <v>823</v>
      </c>
      <c r="L351" s="48" t="str">
        <f aca="false">IF(OR(AND(D351&gt;0.5,E351&gt;0.5,F351&gt;0.5),AND(D351&lt;0.5,E351&lt;0.5,F351&lt;0.5)),"Yes","No — toss-up")</f>
        <v>Yes</v>
      </c>
    </row>
    <row r="352" customFormat="false" ht="15" hidden="false" customHeight="false" outlineLevel="0" collapsed="false">
      <c r="A352" s="9" t="str">
        <f aca="false">'2026 Forecast A'!A283</f>
        <v>Northampton</v>
      </c>
      <c r="B352" s="9" t="str">
        <f aca="false">'2026 Forecast A'!B283</f>
        <v>EASTON</v>
      </c>
      <c r="C352" s="9" t="str">
        <f aca="false">'2026 Forecast A'!C283</f>
        <v>EASTON 11TH WARD</v>
      </c>
      <c r="D352" s="10" t="n">
        <f aca="false">'2026 Forecast A'!G283</f>
        <v>0.680769230769231</v>
      </c>
      <c r="E352" s="10" t="n">
        <f aca="false">'2026 Forecast B'!G283</f>
        <v>0.676923076923077</v>
      </c>
      <c r="F352" s="10" t="n">
        <f aca="false">'2026 Forecast C'!G283</f>
        <v>0.676923076923077</v>
      </c>
      <c r="G352" s="46" t="n">
        <f aca="false">(MAX(D352:F352)-MIN(D352:F352))*100</f>
        <v>0.384615384615383</v>
      </c>
      <c r="H352" s="47" t="n">
        <f aca="false">'2026 Forecast A'!L283</f>
        <v>2.99742823519794</v>
      </c>
      <c r="I352" s="47" t="n">
        <f aca="false">'2026 Forecast B'!L283</f>
        <v>2.87841096010493</v>
      </c>
      <c r="J352" s="47" t="n">
        <f aca="false">'2026 Forecast C'!L283</f>
        <v>3.01471541659441</v>
      </c>
      <c r="K352" s="18" t="n">
        <f aca="false">'2026 Forecast A'!F283</f>
        <v>780</v>
      </c>
      <c r="L352" s="48" t="str">
        <f aca="false">IF(OR(AND(D352&gt;0.5,E352&gt;0.5,F352&gt;0.5),AND(D352&lt;0.5,E352&lt;0.5,F352&lt;0.5)),"Yes","No — toss-up")</f>
        <v>Yes</v>
      </c>
    </row>
    <row r="353" customFormat="false" ht="15" hidden="false" customHeight="false" outlineLevel="0" collapsed="false">
      <c r="A353" s="9" t="str">
        <f aca="false">'2026 Forecast A'!A284</f>
        <v>Northampton</v>
      </c>
      <c r="B353" s="9" t="str">
        <f aca="false">'2026 Forecast A'!B284</f>
        <v>EASTON</v>
      </c>
      <c r="C353" s="9" t="str">
        <f aca="false">'2026 Forecast A'!C284</f>
        <v>EASTON 2ND WARD</v>
      </c>
      <c r="D353" s="10" t="n">
        <f aca="false">'2026 Forecast A'!G284</f>
        <v>0.713101160862355</v>
      </c>
      <c r="E353" s="10" t="n">
        <f aca="false">'2026 Forecast B'!G284</f>
        <v>0.701492537313433</v>
      </c>
      <c r="F353" s="10" t="n">
        <f aca="false">'2026 Forecast C'!G284</f>
        <v>0.711442786069652</v>
      </c>
      <c r="G353" s="46" t="n">
        <f aca="false">(MAX(D353:F353)-MIN(D353:F353))*100</f>
        <v>1.1608623548922</v>
      </c>
      <c r="H353" s="47" t="n">
        <f aca="false">'2026 Forecast A'!L284</f>
        <v>2.99742823519794</v>
      </c>
      <c r="I353" s="47" t="n">
        <f aca="false">'2026 Forecast B'!L284</f>
        <v>2.87841096010493</v>
      </c>
      <c r="J353" s="47" t="n">
        <f aca="false">'2026 Forecast C'!L284</f>
        <v>3.01471541659441</v>
      </c>
      <c r="K353" s="18" t="n">
        <f aca="false">'2026 Forecast A'!F284</f>
        <v>603</v>
      </c>
      <c r="L353" s="48" t="str">
        <f aca="false">IF(OR(AND(D353&gt;0.5,E353&gt;0.5,F353&gt;0.5),AND(D353&lt;0.5,E353&lt;0.5,F353&lt;0.5)),"Yes","No — toss-up")</f>
        <v>Yes</v>
      </c>
    </row>
    <row r="354" customFormat="false" ht="15" hidden="false" customHeight="false" outlineLevel="0" collapsed="false">
      <c r="A354" s="9" t="str">
        <f aca="false">'2026 Forecast A'!A285</f>
        <v>Northampton</v>
      </c>
      <c r="B354" s="9" t="str">
        <f aca="false">'2026 Forecast A'!B285</f>
        <v>EASTON</v>
      </c>
      <c r="C354" s="9" t="str">
        <f aca="false">'2026 Forecast A'!C285</f>
        <v>EASTON 3RD WARD 2ND DISTRICT</v>
      </c>
      <c r="D354" s="10" t="n">
        <f aca="false">'2026 Forecast A'!G285</f>
        <v>0.732034104750305</v>
      </c>
      <c r="E354" s="10" t="n">
        <f aca="false">'2026 Forecast B'!G285</f>
        <v>0.735688185140073</v>
      </c>
      <c r="F354" s="10" t="n">
        <f aca="false">'2026 Forecast C'!G285</f>
        <v>0.732034104750305</v>
      </c>
      <c r="G354" s="46" t="n">
        <f aca="false">(MAX(D354:F354)-MIN(D354:F354))*100</f>
        <v>0.365408038976856</v>
      </c>
      <c r="H354" s="47" t="n">
        <f aca="false">'2026 Forecast A'!L285</f>
        <v>2.99742823519794</v>
      </c>
      <c r="I354" s="47" t="n">
        <f aca="false">'2026 Forecast B'!L285</f>
        <v>2.87841096010493</v>
      </c>
      <c r="J354" s="47" t="n">
        <f aca="false">'2026 Forecast C'!L285</f>
        <v>3.01471541659441</v>
      </c>
      <c r="K354" s="18" t="n">
        <f aca="false">'2026 Forecast A'!F285</f>
        <v>821</v>
      </c>
      <c r="L354" s="48" t="str">
        <f aca="false">IF(OR(AND(D354&gt;0.5,E354&gt;0.5,F354&gt;0.5),AND(D354&lt;0.5,E354&lt;0.5,F354&lt;0.5)),"Yes","No — toss-up")</f>
        <v>Yes</v>
      </c>
    </row>
    <row r="355" customFormat="false" ht="15" hidden="false" customHeight="false" outlineLevel="0" collapsed="false">
      <c r="A355" s="9" t="str">
        <f aca="false">'2026 Forecast A'!A286</f>
        <v>Northampton</v>
      </c>
      <c r="B355" s="9" t="str">
        <f aca="false">'2026 Forecast A'!B286</f>
        <v>EASTON</v>
      </c>
      <c r="C355" s="9" t="str">
        <f aca="false">'2026 Forecast A'!C286</f>
        <v>EASTON 3RD WARD 3RD DISTRICT</v>
      </c>
      <c r="D355" s="10" t="n">
        <f aca="false">'2026 Forecast A'!G286</f>
        <v>0.790186125211506</v>
      </c>
      <c r="E355" s="10" t="n">
        <f aca="false">'2026 Forecast B'!G286</f>
        <v>0.7834179357022</v>
      </c>
      <c r="F355" s="10" t="n">
        <f aca="false">'2026 Forecast C'!G286</f>
        <v>0.795262267343486</v>
      </c>
      <c r="G355" s="46" t="n">
        <f aca="false">(MAX(D355:F355)-MIN(D355:F355))*100</f>
        <v>1.1844331641286</v>
      </c>
      <c r="H355" s="47" t="n">
        <f aca="false">'2026 Forecast A'!L286</f>
        <v>2.99742823519794</v>
      </c>
      <c r="I355" s="47" t="n">
        <f aca="false">'2026 Forecast B'!L286</f>
        <v>2.87841096010493</v>
      </c>
      <c r="J355" s="47" t="n">
        <f aca="false">'2026 Forecast C'!L286</f>
        <v>3.01471541659441</v>
      </c>
      <c r="K355" s="18" t="n">
        <f aca="false">'2026 Forecast A'!F286</f>
        <v>591</v>
      </c>
      <c r="L355" s="48" t="str">
        <f aca="false">IF(OR(AND(D355&gt;0.5,E355&gt;0.5,F355&gt;0.5),AND(D355&lt;0.5,E355&lt;0.5,F355&lt;0.5)),"Yes","No — toss-up")</f>
        <v>Yes</v>
      </c>
    </row>
    <row r="356" customFormat="false" ht="15" hidden="false" customHeight="false" outlineLevel="0" collapsed="false">
      <c r="A356" s="9" t="str">
        <f aca="false">'2026 Forecast A'!A287</f>
        <v>Northampton</v>
      </c>
      <c r="B356" s="9" t="str">
        <f aca="false">'2026 Forecast A'!B287</f>
        <v>EASTON</v>
      </c>
      <c r="C356" s="9" t="str">
        <f aca="false">'2026 Forecast A'!C287</f>
        <v>EASTON 3RD WARD 4TH DISTRICT</v>
      </c>
      <c r="D356" s="10" t="n">
        <f aca="false">'2026 Forecast A'!G287</f>
        <v>0.693198263386397</v>
      </c>
      <c r="E356" s="10" t="n">
        <f aca="false">'2026 Forecast B'!G287</f>
        <v>0.690303907380608</v>
      </c>
      <c r="F356" s="10" t="n">
        <f aca="false">'2026 Forecast C'!G287</f>
        <v>0.688856729377714</v>
      </c>
      <c r="G356" s="46" t="n">
        <f aca="false">(MAX(D356:F356)-MIN(D356:F356))*100</f>
        <v>0.434153400868309</v>
      </c>
      <c r="H356" s="47" t="n">
        <f aca="false">'2026 Forecast A'!L287</f>
        <v>2.99742823519794</v>
      </c>
      <c r="I356" s="47" t="n">
        <f aca="false">'2026 Forecast B'!L287</f>
        <v>2.87841096010493</v>
      </c>
      <c r="J356" s="47" t="n">
        <f aca="false">'2026 Forecast C'!L287</f>
        <v>3.01471541659441</v>
      </c>
      <c r="K356" s="18" t="n">
        <f aca="false">'2026 Forecast A'!F287</f>
        <v>691</v>
      </c>
      <c r="L356" s="48" t="str">
        <f aca="false">IF(OR(AND(D356&gt;0.5,E356&gt;0.5,F356&gt;0.5),AND(D356&lt;0.5,E356&lt;0.5,F356&lt;0.5)),"Yes","No — toss-up")</f>
        <v>Yes</v>
      </c>
    </row>
    <row r="357" customFormat="false" ht="15" hidden="false" customHeight="false" outlineLevel="0" collapsed="false">
      <c r="A357" s="9" t="str">
        <f aca="false">'2026 Forecast A'!A288</f>
        <v>Northampton</v>
      </c>
      <c r="B357" s="9" t="str">
        <f aca="false">'2026 Forecast A'!B288</f>
        <v>EASTON</v>
      </c>
      <c r="C357" s="9" t="str">
        <f aca="false">'2026 Forecast A'!C288</f>
        <v>EASTON 4TH WARD</v>
      </c>
      <c r="D357" s="10" t="n">
        <f aca="false">'2026 Forecast A'!G288</f>
        <v>0.652941176470588</v>
      </c>
      <c r="E357" s="10" t="n">
        <f aca="false">'2026 Forecast B'!G288</f>
        <v>0.654901960784314</v>
      </c>
      <c r="F357" s="10" t="n">
        <f aca="false">'2026 Forecast C'!G288</f>
        <v>0.649019607843137</v>
      </c>
      <c r="G357" s="46" t="n">
        <f aca="false">(MAX(D357:F357)-MIN(D357:F357))*100</f>
        <v>0.588235294117645</v>
      </c>
      <c r="H357" s="47" t="n">
        <f aca="false">'2026 Forecast A'!L288</f>
        <v>4.06110524087881</v>
      </c>
      <c r="I357" s="47" t="n">
        <f aca="false">'2026 Forecast B'!L288</f>
        <v>3.90163818954704</v>
      </c>
      <c r="J357" s="47" t="n">
        <f aca="false">'2026 Forecast C'!L288</f>
        <v>4.08429951000569</v>
      </c>
      <c r="K357" s="18" t="n">
        <f aca="false">'2026 Forecast A'!F288</f>
        <v>510</v>
      </c>
      <c r="L357" s="48" t="str">
        <f aca="false">IF(OR(AND(D357&gt;0.5,E357&gt;0.5,F357&gt;0.5),AND(D357&lt;0.5,E357&lt;0.5,F357&lt;0.5)),"Yes","No — toss-up")</f>
        <v>Yes</v>
      </c>
    </row>
    <row r="358" customFormat="false" ht="15" hidden="false" customHeight="false" outlineLevel="0" collapsed="false">
      <c r="A358" s="9" t="str">
        <f aca="false">'2026 Forecast A'!A289</f>
        <v>Northampton</v>
      </c>
      <c r="B358" s="9" t="str">
        <f aca="false">'2026 Forecast A'!B289</f>
        <v>EASTON</v>
      </c>
      <c r="C358" s="9" t="str">
        <f aca="false">'2026 Forecast A'!C289</f>
        <v>EASTON 5TH WARD</v>
      </c>
      <c r="D358" s="10" t="n">
        <f aca="false">'2026 Forecast A'!G289</f>
        <v>0.719211822660099</v>
      </c>
      <c r="E358" s="10" t="n">
        <f aca="false">'2026 Forecast B'!G289</f>
        <v>0.719211822660099</v>
      </c>
      <c r="F358" s="10" t="n">
        <f aca="false">'2026 Forecast C'!G289</f>
        <v>0.714285714285714</v>
      </c>
      <c r="G358" s="46" t="n">
        <f aca="false">(MAX(D358:F358)-MIN(D358:F358))*100</f>
        <v>0.492610837438423</v>
      </c>
      <c r="H358" s="47" t="n">
        <f aca="false">'2026 Forecast A'!L289</f>
        <v>4.06110524087881</v>
      </c>
      <c r="I358" s="47" t="n">
        <f aca="false">'2026 Forecast B'!L289</f>
        <v>3.90163818954704</v>
      </c>
      <c r="J358" s="47" t="n">
        <f aca="false">'2026 Forecast C'!L289</f>
        <v>4.08429951000569</v>
      </c>
      <c r="K358" s="18" t="n">
        <f aca="false">'2026 Forecast A'!F289</f>
        <v>203</v>
      </c>
      <c r="L358" s="48" t="str">
        <f aca="false">IF(OR(AND(D358&gt;0.5,E358&gt;0.5,F358&gt;0.5),AND(D358&lt;0.5,E358&lt;0.5,F358&lt;0.5)),"Yes","No — toss-up")</f>
        <v>Yes</v>
      </c>
    </row>
    <row r="359" customFormat="false" ht="15" hidden="false" customHeight="false" outlineLevel="0" collapsed="false">
      <c r="A359" s="9" t="str">
        <f aca="false">'2026 Forecast A'!A290</f>
        <v>Northampton</v>
      </c>
      <c r="B359" s="9" t="str">
        <f aca="false">'2026 Forecast A'!B290</f>
        <v>EASTON</v>
      </c>
      <c r="C359" s="9" t="str">
        <f aca="false">'2026 Forecast A'!C290</f>
        <v>EASTON 6TH WARD</v>
      </c>
      <c r="D359" s="10" t="n">
        <f aca="false">'2026 Forecast A'!G290</f>
        <v>0.716981132075472</v>
      </c>
      <c r="E359" s="10" t="n">
        <f aca="false">'2026 Forecast B'!G290</f>
        <v>0.70440251572327</v>
      </c>
      <c r="F359" s="10" t="n">
        <f aca="false">'2026 Forecast C'!G290</f>
        <v>0.713836477987421</v>
      </c>
      <c r="G359" s="46" t="n">
        <f aca="false">(MAX(D359:F359)-MIN(D359:F359))*100</f>
        <v>1.25786163522013</v>
      </c>
      <c r="H359" s="47" t="n">
        <f aca="false">'2026 Forecast A'!L290</f>
        <v>4.06110524087881</v>
      </c>
      <c r="I359" s="47" t="n">
        <f aca="false">'2026 Forecast B'!L290</f>
        <v>3.90163818954704</v>
      </c>
      <c r="J359" s="47" t="n">
        <f aca="false">'2026 Forecast C'!L290</f>
        <v>4.08429951000569</v>
      </c>
      <c r="K359" s="18" t="n">
        <f aca="false">'2026 Forecast A'!F290</f>
        <v>318</v>
      </c>
      <c r="L359" s="48" t="str">
        <f aca="false">IF(OR(AND(D359&gt;0.5,E359&gt;0.5,F359&gt;0.5),AND(D359&lt;0.5,E359&lt;0.5,F359&lt;0.5)),"Yes","No — toss-up")</f>
        <v>Yes</v>
      </c>
    </row>
    <row r="360" customFormat="false" ht="15" hidden="false" customHeight="false" outlineLevel="0" collapsed="false">
      <c r="A360" s="9" t="str">
        <f aca="false">'2026 Forecast A'!A291</f>
        <v>Northampton</v>
      </c>
      <c r="B360" s="9" t="str">
        <f aca="false">'2026 Forecast A'!B291</f>
        <v>EASTON</v>
      </c>
      <c r="C360" s="9" t="str">
        <f aca="false">'2026 Forecast A'!C291</f>
        <v>EASTON 7TH WARD</v>
      </c>
      <c r="D360" s="10" t="n">
        <f aca="false">'2026 Forecast A'!G291</f>
        <v>0.692307692307692</v>
      </c>
      <c r="E360" s="10" t="n">
        <f aca="false">'2026 Forecast B'!G291</f>
        <v>0.683760683760684</v>
      </c>
      <c r="F360" s="10" t="n">
        <f aca="false">'2026 Forecast C'!G291</f>
        <v>0.686609686609687</v>
      </c>
      <c r="G360" s="46" t="n">
        <f aca="false">(MAX(D360:F360)-MIN(D360:F360))*100</f>
        <v>0.854700854700852</v>
      </c>
      <c r="H360" s="47" t="n">
        <f aca="false">'2026 Forecast A'!L291</f>
        <v>4.06110524087881</v>
      </c>
      <c r="I360" s="47" t="n">
        <f aca="false">'2026 Forecast B'!L291</f>
        <v>3.90163818954704</v>
      </c>
      <c r="J360" s="47" t="n">
        <f aca="false">'2026 Forecast C'!L291</f>
        <v>4.08429951000569</v>
      </c>
      <c r="K360" s="18" t="n">
        <f aca="false">'2026 Forecast A'!F291</f>
        <v>351</v>
      </c>
      <c r="L360" s="48" t="str">
        <f aca="false">IF(OR(AND(D360&gt;0.5,E360&gt;0.5,F360&gt;0.5),AND(D360&lt;0.5,E360&lt;0.5,F360&lt;0.5)),"Yes","No — toss-up")</f>
        <v>Yes</v>
      </c>
    </row>
    <row r="361" customFormat="false" ht="15" hidden="false" customHeight="false" outlineLevel="0" collapsed="false">
      <c r="A361" s="9" t="str">
        <f aca="false">'2026 Forecast A'!A292</f>
        <v>Northampton</v>
      </c>
      <c r="B361" s="9" t="str">
        <f aca="false">'2026 Forecast A'!B292</f>
        <v>EASTON</v>
      </c>
      <c r="C361" s="9" t="str">
        <f aca="false">'2026 Forecast A'!C292</f>
        <v>EASTON 8TH WARD</v>
      </c>
      <c r="D361" s="10" t="n">
        <f aca="false">'2026 Forecast A'!G292</f>
        <v>0.67885435709933</v>
      </c>
      <c r="E361" s="10" t="n">
        <f aca="false">'2026 Forecast B'!G292</f>
        <v>0.680073126142596</v>
      </c>
      <c r="F361" s="10" t="n">
        <f aca="false">'2026 Forecast C'!G292</f>
        <v>0.675198049969531</v>
      </c>
      <c r="G361" s="46" t="n">
        <f aca="false">(MAX(D361:F361)-MIN(D361:F361))*100</f>
        <v>0.487507617306515</v>
      </c>
      <c r="H361" s="47" t="n">
        <f aca="false">'2026 Forecast A'!L292</f>
        <v>2.74148858658622</v>
      </c>
      <c r="I361" s="47" t="n">
        <f aca="false">'2026 Forecast B'!L292</f>
        <v>2.7581717768018</v>
      </c>
      <c r="J361" s="47" t="n">
        <f aca="false">'2026 Forecast C'!L292</f>
        <v>2.739213064343</v>
      </c>
      <c r="K361" s="18" t="n">
        <f aca="false">'2026 Forecast A'!F292</f>
        <v>1641</v>
      </c>
      <c r="L361" s="48" t="str">
        <f aca="false">IF(OR(AND(D361&gt;0.5,E361&gt;0.5,F361&gt;0.5),AND(D361&lt;0.5,E361&lt;0.5,F361&lt;0.5)),"Yes","No — toss-up")</f>
        <v>Yes</v>
      </c>
    </row>
    <row r="362" customFormat="false" ht="15" hidden="false" customHeight="false" outlineLevel="0" collapsed="false">
      <c r="A362" s="9" t="str">
        <f aca="false">'2026 Forecast A'!A293</f>
        <v>Northampton</v>
      </c>
      <c r="B362" s="9" t="str">
        <f aca="false">'2026 Forecast A'!B293</f>
        <v>EASTON</v>
      </c>
      <c r="C362" s="9" t="str">
        <f aca="false">'2026 Forecast A'!C293</f>
        <v>EASTON 9TH WARD</v>
      </c>
      <c r="D362" s="10" t="n">
        <f aca="false">'2026 Forecast A'!G293</f>
        <v>0.665226781857451</v>
      </c>
      <c r="E362" s="10" t="n">
        <f aca="false">'2026 Forecast B'!G293</f>
        <v>0.661987041036717</v>
      </c>
      <c r="F362" s="10" t="n">
        <f aca="false">'2026 Forecast C'!G293</f>
        <v>0.663066954643629</v>
      </c>
      <c r="G362" s="46" t="n">
        <f aca="false">(MAX(D362:F362)-MIN(D362:F362))*100</f>
        <v>0.323974082073442</v>
      </c>
      <c r="H362" s="47" t="n">
        <f aca="false">'2026 Forecast A'!L293</f>
        <v>2.74148858658622</v>
      </c>
      <c r="I362" s="47" t="n">
        <f aca="false">'2026 Forecast B'!L293</f>
        <v>2.7581717768018</v>
      </c>
      <c r="J362" s="47" t="n">
        <f aca="false">'2026 Forecast C'!L293</f>
        <v>2.739213064343</v>
      </c>
      <c r="K362" s="18" t="n">
        <f aca="false">'2026 Forecast A'!F293</f>
        <v>926</v>
      </c>
      <c r="L362" s="48" t="str">
        <f aca="false">IF(OR(AND(D362&gt;0.5,E362&gt;0.5,F362&gt;0.5),AND(D362&lt;0.5,E362&lt;0.5,F362&lt;0.5)),"Yes","No — toss-up")</f>
        <v>Yes</v>
      </c>
    </row>
    <row r="363" customFormat="false" ht="15" hidden="false" customHeight="false" outlineLevel="0" collapsed="false">
      <c r="A363" s="9" t="str">
        <f aca="false">'2026 Forecast A'!A294</f>
        <v>Northampton</v>
      </c>
      <c r="B363" s="9" t="str">
        <f aca="false">'2026 Forecast A'!B294</f>
        <v>FORKS</v>
      </c>
      <c r="C363" s="9" t="str">
        <f aca="false">'2026 Forecast A'!C294</f>
        <v>FORKS — historical precinct 594</v>
      </c>
      <c r="D363" s="10" t="n">
        <f aca="false">'2026 Forecast A'!G294</f>
        <v>0.494196428571429</v>
      </c>
      <c r="E363" s="10" t="n">
        <f aca="false">'2026 Forecast B'!G294</f>
        <v>0.490178571428571</v>
      </c>
      <c r="F363" s="10" t="n">
        <f aca="false">'2026 Forecast C'!G294</f>
        <v>0.494642857142857</v>
      </c>
      <c r="G363" s="46" t="n">
        <f aca="false">(MAX(D363:F363)-MIN(D363:F363))*100</f>
        <v>0.446428571428575</v>
      </c>
      <c r="H363" s="47" t="n">
        <f aca="false">'2026 Forecast A'!L294</f>
        <v>2.74148858658622</v>
      </c>
      <c r="I363" s="47" t="n">
        <f aca="false">'2026 Forecast B'!L294</f>
        <v>2.7581717768018</v>
      </c>
      <c r="J363" s="47" t="n">
        <f aca="false">'2026 Forecast C'!L294</f>
        <v>2.739213064343</v>
      </c>
      <c r="K363" s="18" t="n">
        <f aca="false">'2026 Forecast A'!F294</f>
        <v>2240</v>
      </c>
      <c r="L363" s="48" t="str">
        <f aca="false">IF(OR(AND(D363&gt;0.5,E363&gt;0.5,F363&gt;0.5),AND(D363&lt;0.5,E363&lt;0.5,F363&lt;0.5)),"Yes","No — toss-up")</f>
        <v>Yes</v>
      </c>
    </row>
    <row r="364" customFormat="false" ht="15" hidden="false" customHeight="false" outlineLevel="0" collapsed="false">
      <c r="A364" s="9" t="str">
        <f aca="false">'2026 Forecast A'!A295</f>
        <v>Northampton</v>
      </c>
      <c r="B364" s="9" t="str">
        <f aca="false">'2026 Forecast A'!B295</f>
        <v>FORKS</v>
      </c>
      <c r="C364" s="9" t="str">
        <f aca="false">'2026 Forecast A'!C295</f>
        <v>FORKS — historical precinct 601</v>
      </c>
      <c r="D364" s="10" t="n">
        <f aca="false">'2026 Forecast A'!G295</f>
        <v>0.526677445432498</v>
      </c>
      <c r="E364" s="10" t="n">
        <f aca="false">'2026 Forecast B'!G295</f>
        <v>0.522635408245756</v>
      </c>
      <c r="F364" s="10" t="n">
        <f aca="false">'2026 Forecast C'!G295</f>
        <v>0.527485852869846</v>
      </c>
      <c r="G364" s="46" t="n">
        <f aca="false">(MAX(D364:F364)-MIN(D364:F364))*100</f>
        <v>0.485044462409057</v>
      </c>
      <c r="H364" s="47" t="n">
        <f aca="false">'2026 Forecast A'!L295</f>
        <v>2.74148858658622</v>
      </c>
      <c r="I364" s="47" t="n">
        <f aca="false">'2026 Forecast B'!L295</f>
        <v>2.7581717768018</v>
      </c>
      <c r="J364" s="47" t="n">
        <f aca="false">'2026 Forecast C'!L295</f>
        <v>2.739213064343</v>
      </c>
      <c r="K364" s="18" t="n">
        <f aca="false">'2026 Forecast A'!F295</f>
        <v>2474</v>
      </c>
      <c r="L364" s="48" t="str">
        <f aca="false">IF(OR(AND(D364&gt;0.5,E364&gt;0.5,F364&gt;0.5),AND(D364&lt;0.5,E364&lt;0.5,F364&lt;0.5)),"Yes","No — toss-up")</f>
        <v>Yes</v>
      </c>
    </row>
    <row r="365" customFormat="false" ht="15" hidden="false" customHeight="false" outlineLevel="0" collapsed="false">
      <c r="A365" s="9" t="str">
        <f aca="false">'2026 Forecast A'!A296</f>
        <v>Northampton</v>
      </c>
      <c r="B365" s="9" t="str">
        <f aca="false">'2026 Forecast A'!B296</f>
        <v>FORKS</v>
      </c>
      <c r="C365" s="9" t="str">
        <f aca="false">'2026 Forecast A'!C296</f>
        <v>FORKS — historical precinct 608</v>
      </c>
      <c r="D365" s="10" t="n">
        <f aca="false">'2026 Forecast A'!G296</f>
        <v>0.52456839309429</v>
      </c>
      <c r="E365" s="10" t="n">
        <f aca="false">'2026 Forecast B'!G296</f>
        <v>0.52058432934927</v>
      </c>
      <c r="F365" s="10" t="n">
        <f aca="false">'2026 Forecast C'!G296</f>
        <v>0.52456839309429</v>
      </c>
      <c r="G365" s="46" t="n">
        <f aca="false">(MAX(D365:F365)-MIN(D365:F365))*100</f>
        <v>0.398406374501992</v>
      </c>
      <c r="H365" s="47" t="n">
        <f aca="false">'2026 Forecast A'!L296</f>
        <v>2.74148858658622</v>
      </c>
      <c r="I365" s="47" t="n">
        <f aca="false">'2026 Forecast B'!L296</f>
        <v>2.7581717768018</v>
      </c>
      <c r="J365" s="47" t="n">
        <f aca="false">'2026 Forecast C'!L296</f>
        <v>2.739213064343</v>
      </c>
      <c r="K365" s="18" t="n">
        <f aca="false">'2026 Forecast A'!F296</f>
        <v>1506</v>
      </c>
      <c r="L365" s="48" t="str">
        <f aca="false">IF(OR(AND(D365&gt;0.5,E365&gt;0.5,F365&gt;0.5),AND(D365&lt;0.5,E365&lt;0.5,F365&lt;0.5)),"Yes","No — toss-up")</f>
        <v>Yes</v>
      </c>
    </row>
    <row r="366" customFormat="false" ht="15" hidden="false" customHeight="false" outlineLevel="0" collapsed="false">
      <c r="A366" s="9" t="str">
        <f aca="false">'2026 Forecast A'!A297</f>
        <v>Northampton</v>
      </c>
      <c r="B366" s="9" t="str">
        <f aca="false">'2026 Forecast A'!B297</f>
        <v>FORKS</v>
      </c>
      <c r="C366" s="9" t="str">
        <f aca="false">'2026 Forecast A'!C297</f>
        <v>FORKS — historical precinct 615</v>
      </c>
      <c r="D366" s="10" t="n">
        <f aca="false">'2026 Forecast A'!G297</f>
        <v>0.526584867075665</v>
      </c>
      <c r="E366" s="10" t="n">
        <f aca="false">'2026 Forecast B'!G297</f>
        <v>0.5219836400818</v>
      </c>
      <c r="F366" s="10" t="n">
        <f aca="false">'2026 Forecast C'!G297</f>
        <v>0.52760736196319</v>
      </c>
      <c r="G366" s="46" t="n">
        <f aca="false">(MAX(D366:F366)-MIN(D366:F366))*100</f>
        <v>0.56237218813906</v>
      </c>
      <c r="H366" s="47" t="n">
        <f aca="false">'2026 Forecast A'!L297</f>
        <v>2.74148858658622</v>
      </c>
      <c r="I366" s="47" t="n">
        <f aca="false">'2026 Forecast B'!L297</f>
        <v>2.7581717768018</v>
      </c>
      <c r="J366" s="47" t="n">
        <f aca="false">'2026 Forecast C'!L297</f>
        <v>2.739213064343</v>
      </c>
      <c r="K366" s="18" t="n">
        <f aca="false">'2026 Forecast A'!F297</f>
        <v>1956</v>
      </c>
      <c r="L366" s="48" t="str">
        <f aca="false">IF(OR(AND(D366&gt;0.5,E366&gt;0.5,F366&gt;0.5),AND(D366&lt;0.5,E366&lt;0.5,F366&lt;0.5)),"Yes","No — toss-up")</f>
        <v>Yes</v>
      </c>
    </row>
    <row r="367" customFormat="false" ht="15" hidden="false" customHeight="false" outlineLevel="0" collapsed="false">
      <c r="A367" s="9" t="str">
        <f aca="false">'2026 Forecast A'!A298</f>
        <v>Northampton</v>
      </c>
      <c r="B367" s="9" t="str">
        <f aca="false">'2026 Forecast A'!B298</f>
        <v>FREEMANSBURG</v>
      </c>
      <c r="C367" s="9" t="str">
        <f aca="false">'2026 Forecast A'!C298</f>
        <v>FREEMANSBURG</v>
      </c>
      <c r="D367" s="10" t="n">
        <f aca="false">'2026 Forecast A'!G298</f>
        <v>0.585696670776819</v>
      </c>
      <c r="E367" s="10" t="n">
        <f aca="false">'2026 Forecast B'!G298</f>
        <v>0.589395807644883</v>
      </c>
      <c r="F367" s="10" t="n">
        <f aca="false">'2026 Forecast C'!G298</f>
        <v>0.584463625154131</v>
      </c>
      <c r="G367" s="46" t="n">
        <f aca="false">(MAX(D367:F367)-MIN(D367:F367))*100</f>
        <v>0.493218249075211</v>
      </c>
      <c r="H367" s="47" t="n">
        <f aca="false">'2026 Forecast A'!L298</f>
        <v>2.99742823519794</v>
      </c>
      <c r="I367" s="47" t="n">
        <f aca="false">'2026 Forecast B'!L298</f>
        <v>2.87841096010493</v>
      </c>
      <c r="J367" s="47" t="n">
        <f aca="false">'2026 Forecast C'!L298</f>
        <v>3.01471541659441</v>
      </c>
      <c r="K367" s="18" t="n">
        <f aca="false">'2026 Forecast A'!F298</f>
        <v>811</v>
      </c>
      <c r="L367" s="48" t="str">
        <f aca="false">IF(OR(AND(D367&gt;0.5,E367&gt;0.5,F367&gt;0.5),AND(D367&lt;0.5,E367&lt;0.5,F367&lt;0.5)),"Yes","No — toss-up")</f>
        <v>Yes</v>
      </c>
    </row>
    <row r="368" customFormat="false" ht="15" hidden="false" customHeight="false" outlineLevel="0" collapsed="false">
      <c r="A368" s="9" t="str">
        <f aca="false">'2026 Forecast A'!A299</f>
        <v>Northampton</v>
      </c>
      <c r="B368" s="9" t="str">
        <f aca="false">'2026 Forecast A'!B299</f>
        <v>GLENDON</v>
      </c>
      <c r="C368" s="9" t="str">
        <f aca="false">'2026 Forecast A'!C299</f>
        <v>GLENDON</v>
      </c>
      <c r="D368" s="10" t="n">
        <f aca="false">'2026 Forecast A'!G299</f>
        <v>0.506944444444444</v>
      </c>
      <c r="E368" s="10" t="n">
        <f aca="false">'2026 Forecast B'!G299</f>
        <v>0.493055555555556</v>
      </c>
      <c r="F368" s="10" t="n">
        <f aca="false">'2026 Forecast C'!G299</f>
        <v>0.506944444444444</v>
      </c>
      <c r="G368" s="46" t="n">
        <f aca="false">(MAX(D368:F368)-MIN(D368:F368))*100</f>
        <v>1.38888888888888</v>
      </c>
      <c r="H368" s="47" t="n">
        <f aca="false">'2026 Forecast A'!L299</f>
        <v>4.06110524087881</v>
      </c>
      <c r="I368" s="47" t="n">
        <f aca="false">'2026 Forecast B'!L299</f>
        <v>3.90163818954704</v>
      </c>
      <c r="J368" s="47" t="n">
        <f aca="false">'2026 Forecast C'!L299</f>
        <v>4.08429951000569</v>
      </c>
      <c r="K368" s="18" t="n">
        <f aca="false">'2026 Forecast A'!F299</f>
        <v>144</v>
      </c>
      <c r="L368" s="48" t="str">
        <f aca="false">IF(OR(AND(D368&gt;0.5,E368&gt;0.5,F368&gt;0.5),AND(D368&lt;0.5,E368&lt;0.5,F368&lt;0.5)),"Yes","No — toss-up")</f>
        <v>No — toss-up</v>
      </c>
    </row>
    <row r="369" customFormat="false" ht="15" hidden="false" customHeight="false" outlineLevel="0" collapsed="false">
      <c r="A369" s="9" t="str">
        <f aca="false">'2026 Forecast A'!A300</f>
        <v>Northampton</v>
      </c>
      <c r="B369" s="9" t="str">
        <f aca="false">'2026 Forecast A'!B300</f>
        <v>HANOVER</v>
      </c>
      <c r="C369" s="9" t="str">
        <f aca="false">'2026 Forecast A'!C300</f>
        <v>HANOVER #1</v>
      </c>
      <c r="D369" s="10" t="n">
        <f aca="false">'2026 Forecast A'!G300</f>
        <v>0.574845679012346</v>
      </c>
      <c r="E369" s="10" t="n">
        <f aca="false">'2026 Forecast B'!G300</f>
        <v>0.573302469135803</v>
      </c>
      <c r="F369" s="10" t="n">
        <f aca="false">'2026 Forecast C'!G300</f>
        <v>0.572530864197531</v>
      </c>
      <c r="G369" s="46" t="n">
        <f aca="false">(MAX(D369:F369)-MIN(D369:F369))*100</f>
        <v>0.231481481481488</v>
      </c>
      <c r="H369" s="47" t="n">
        <f aca="false">'2026 Forecast A'!L300</f>
        <v>2.74148858658622</v>
      </c>
      <c r="I369" s="47" t="n">
        <f aca="false">'2026 Forecast B'!L300</f>
        <v>2.7581717768018</v>
      </c>
      <c r="J369" s="47" t="n">
        <f aca="false">'2026 Forecast C'!L300</f>
        <v>2.739213064343</v>
      </c>
      <c r="K369" s="18" t="n">
        <f aca="false">'2026 Forecast A'!F300</f>
        <v>1296</v>
      </c>
      <c r="L369" s="48" t="str">
        <f aca="false">IF(OR(AND(D369&gt;0.5,E369&gt;0.5,F369&gt;0.5),AND(D369&lt;0.5,E369&lt;0.5,F369&lt;0.5)),"Yes","No — toss-up")</f>
        <v>Yes</v>
      </c>
    </row>
    <row r="370" customFormat="false" ht="15" hidden="false" customHeight="false" outlineLevel="0" collapsed="false">
      <c r="A370" s="9" t="str">
        <f aca="false">'2026 Forecast A'!A301</f>
        <v>Northampton</v>
      </c>
      <c r="B370" s="9" t="str">
        <f aca="false">'2026 Forecast A'!B301</f>
        <v>HANOVER</v>
      </c>
      <c r="C370" s="9" t="str">
        <f aca="false">'2026 Forecast A'!C301</f>
        <v>HANOVER #2</v>
      </c>
      <c r="D370" s="10" t="n">
        <f aca="false">'2026 Forecast A'!G301</f>
        <v>0.54261796042618</v>
      </c>
      <c r="E370" s="10" t="n">
        <f aca="false">'2026 Forecast B'!G301</f>
        <v>0.541856925418569</v>
      </c>
      <c r="F370" s="10" t="n">
        <f aca="false">'2026 Forecast C'!G301</f>
        <v>0.541856925418569</v>
      </c>
      <c r="G370" s="46" t="n">
        <f aca="false">(MAX(D370:F370)-MIN(D370:F370))*100</f>
        <v>0.0761035007610378</v>
      </c>
      <c r="H370" s="47" t="n">
        <f aca="false">'2026 Forecast A'!L301</f>
        <v>2.74148858658622</v>
      </c>
      <c r="I370" s="47" t="n">
        <f aca="false">'2026 Forecast B'!L301</f>
        <v>2.7581717768018</v>
      </c>
      <c r="J370" s="47" t="n">
        <f aca="false">'2026 Forecast C'!L301</f>
        <v>2.739213064343</v>
      </c>
      <c r="K370" s="18" t="n">
        <f aca="false">'2026 Forecast A'!F301</f>
        <v>1314</v>
      </c>
      <c r="L370" s="48" t="str">
        <f aca="false">IF(OR(AND(D370&gt;0.5,E370&gt;0.5,F370&gt;0.5),AND(D370&lt;0.5,E370&lt;0.5,F370&lt;0.5)),"Yes","No — toss-up")</f>
        <v>Yes</v>
      </c>
    </row>
    <row r="371" customFormat="false" ht="15" hidden="false" customHeight="false" outlineLevel="0" collapsed="false">
      <c r="A371" s="9" t="str">
        <f aca="false">'2026 Forecast A'!A302</f>
        <v>Northampton</v>
      </c>
      <c r="B371" s="9" t="str">
        <f aca="false">'2026 Forecast A'!B302</f>
        <v>HANOVER</v>
      </c>
      <c r="C371" s="9" t="str">
        <f aca="false">'2026 Forecast A'!C302</f>
        <v>HANOVER #3</v>
      </c>
      <c r="D371" s="10" t="n">
        <f aca="false">'2026 Forecast A'!G302</f>
        <v>0.523287671232877</v>
      </c>
      <c r="E371" s="10" t="n">
        <f aca="false">'2026 Forecast B'!G302</f>
        <v>0.521917808219178</v>
      </c>
      <c r="F371" s="10" t="n">
        <f aca="false">'2026 Forecast C'!G302</f>
        <v>0.523287671232877</v>
      </c>
      <c r="G371" s="46" t="n">
        <f aca="false">(MAX(D371:F371)-MIN(D371:F371))*100</f>
        <v>0.136986301369857</v>
      </c>
      <c r="H371" s="47" t="n">
        <f aca="false">'2026 Forecast A'!L302</f>
        <v>2.99742823519794</v>
      </c>
      <c r="I371" s="47" t="n">
        <f aca="false">'2026 Forecast B'!L302</f>
        <v>2.87841096010493</v>
      </c>
      <c r="J371" s="47" t="n">
        <f aca="false">'2026 Forecast C'!L302</f>
        <v>3.01471541659441</v>
      </c>
      <c r="K371" s="18" t="n">
        <f aca="false">'2026 Forecast A'!F302</f>
        <v>730</v>
      </c>
      <c r="L371" s="48" t="str">
        <f aca="false">IF(OR(AND(D371&gt;0.5,E371&gt;0.5,F371&gt;0.5),AND(D371&lt;0.5,E371&lt;0.5,F371&lt;0.5)),"Yes","No — toss-up")</f>
        <v>Yes</v>
      </c>
    </row>
    <row r="372" customFormat="false" ht="15" hidden="false" customHeight="false" outlineLevel="0" collapsed="false">
      <c r="A372" s="9" t="str">
        <f aca="false">'2026 Forecast A'!A303</f>
        <v>Northampton</v>
      </c>
      <c r="B372" s="9" t="str">
        <f aca="false">'2026 Forecast A'!B303</f>
        <v>HANOVER</v>
      </c>
      <c r="C372" s="9" t="str">
        <f aca="false">'2026 Forecast A'!C303</f>
        <v>HANOVER #4</v>
      </c>
      <c r="D372" s="10" t="n">
        <f aca="false">'2026 Forecast A'!G303</f>
        <v>0.52034632034632</v>
      </c>
      <c r="E372" s="10" t="n">
        <f aca="false">'2026 Forecast B'!G303</f>
        <v>0.519480519480519</v>
      </c>
      <c r="F372" s="10" t="n">
        <f aca="false">'2026 Forecast C'!G303</f>
        <v>0.521212121212121</v>
      </c>
      <c r="G372" s="46" t="n">
        <f aca="false">(MAX(D372:F372)-MIN(D372:F372))*100</f>
        <v>0.173160173160181</v>
      </c>
      <c r="H372" s="47" t="n">
        <f aca="false">'2026 Forecast A'!L303</f>
        <v>2.74148858658622</v>
      </c>
      <c r="I372" s="47" t="n">
        <f aca="false">'2026 Forecast B'!L303</f>
        <v>2.7581717768018</v>
      </c>
      <c r="J372" s="47" t="n">
        <f aca="false">'2026 Forecast C'!L303</f>
        <v>2.739213064343</v>
      </c>
      <c r="K372" s="18" t="n">
        <f aca="false">'2026 Forecast A'!F303</f>
        <v>1155</v>
      </c>
      <c r="L372" s="48" t="str">
        <f aca="false">IF(OR(AND(D372&gt;0.5,E372&gt;0.5,F372&gt;0.5),AND(D372&lt;0.5,E372&lt;0.5,F372&lt;0.5)),"Yes","No — toss-up")</f>
        <v>Yes</v>
      </c>
    </row>
    <row r="373" customFormat="false" ht="15" hidden="false" customHeight="false" outlineLevel="0" collapsed="false">
      <c r="A373" s="9" t="str">
        <f aca="false">'2026 Forecast A'!A304</f>
        <v>Northampton</v>
      </c>
      <c r="B373" s="9" t="str">
        <f aca="false">'2026 Forecast A'!B304</f>
        <v>HANOVER</v>
      </c>
      <c r="C373" s="9" t="str">
        <f aca="false">'2026 Forecast A'!C304</f>
        <v>HANOVER #5</v>
      </c>
      <c r="D373" s="10" t="n">
        <f aca="false">'2026 Forecast A'!G304</f>
        <v>0.548709408825978</v>
      </c>
      <c r="E373" s="10" t="n">
        <f aca="false">'2026 Forecast B'!G304</f>
        <v>0.548709408825978</v>
      </c>
      <c r="F373" s="10" t="n">
        <f aca="false">'2026 Forecast C'!G304</f>
        <v>0.546211490424646</v>
      </c>
      <c r="G373" s="46" t="n">
        <f aca="false">(MAX(D373:F373)-MIN(D373:F373))*100</f>
        <v>0.249791840133229</v>
      </c>
      <c r="H373" s="47" t="n">
        <f aca="false">'2026 Forecast A'!L304</f>
        <v>2.74148858658622</v>
      </c>
      <c r="I373" s="47" t="n">
        <f aca="false">'2026 Forecast B'!L304</f>
        <v>2.7581717768018</v>
      </c>
      <c r="J373" s="47" t="n">
        <f aca="false">'2026 Forecast C'!L304</f>
        <v>2.739213064343</v>
      </c>
      <c r="K373" s="18" t="n">
        <f aca="false">'2026 Forecast A'!F304</f>
        <v>1201</v>
      </c>
      <c r="L373" s="48" t="str">
        <f aca="false">IF(OR(AND(D373&gt;0.5,E373&gt;0.5,F373&gt;0.5),AND(D373&lt;0.5,E373&lt;0.5,F373&lt;0.5)),"Yes","No — toss-up")</f>
        <v>Yes</v>
      </c>
    </row>
    <row r="374" customFormat="false" ht="15" hidden="false" customHeight="false" outlineLevel="0" collapsed="false">
      <c r="A374" s="9" t="str">
        <f aca="false">'2026 Forecast A'!A305</f>
        <v>Northampton</v>
      </c>
      <c r="B374" s="9" t="str">
        <f aca="false">'2026 Forecast A'!B305</f>
        <v>HANOVER</v>
      </c>
      <c r="C374" s="9" t="str">
        <f aca="false">'2026 Forecast A'!C305</f>
        <v>HANOVER #6</v>
      </c>
      <c r="D374" s="10" t="n">
        <f aca="false">'2026 Forecast A'!G305</f>
        <v>0.531506849315069</v>
      </c>
      <c r="E374" s="10" t="n">
        <f aca="false">'2026 Forecast B'!G305</f>
        <v>0.528767123287671</v>
      </c>
      <c r="F374" s="10" t="n">
        <f aca="false">'2026 Forecast C'!G305</f>
        <v>0.531506849315069</v>
      </c>
      <c r="G374" s="46" t="n">
        <f aca="false">(MAX(D374:F374)-MIN(D374:F374))*100</f>
        <v>0.273972602739725</v>
      </c>
      <c r="H374" s="47" t="n">
        <f aca="false">'2026 Forecast A'!L305</f>
        <v>2.99742823519794</v>
      </c>
      <c r="I374" s="47" t="n">
        <f aca="false">'2026 Forecast B'!L305</f>
        <v>2.87841096010493</v>
      </c>
      <c r="J374" s="47" t="n">
        <f aca="false">'2026 Forecast C'!L305</f>
        <v>3.01471541659441</v>
      </c>
      <c r="K374" s="18" t="n">
        <f aca="false">'2026 Forecast A'!F305</f>
        <v>730</v>
      </c>
      <c r="L374" s="48" t="str">
        <f aca="false">IF(OR(AND(D374&gt;0.5,E374&gt;0.5,F374&gt;0.5),AND(D374&lt;0.5,E374&lt;0.5,F374&lt;0.5)),"Yes","No — toss-up")</f>
        <v>Yes</v>
      </c>
    </row>
    <row r="375" customFormat="false" ht="15" hidden="false" customHeight="false" outlineLevel="0" collapsed="false">
      <c r="A375" s="9" t="str">
        <f aca="false">'2026 Forecast A'!A306</f>
        <v>Northampton</v>
      </c>
      <c r="B375" s="9" t="str">
        <f aca="false">'2026 Forecast A'!B306</f>
        <v>HELLERTOWN</v>
      </c>
      <c r="C375" s="9" t="str">
        <f aca="false">'2026 Forecast A'!C306</f>
        <v>HELLERTOWN BORO 1ST WARD</v>
      </c>
      <c r="D375" s="10" t="n">
        <f aca="false">'2026 Forecast A'!G306</f>
        <v>0.483516483516484</v>
      </c>
      <c r="E375" s="10" t="n">
        <f aca="false">'2026 Forecast B'!G306</f>
        <v>0.485714285714286</v>
      </c>
      <c r="F375" s="10" t="n">
        <f aca="false">'2026 Forecast C'!G306</f>
        <v>0.484615384615385</v>
      </c>
      <c r="G375" s="46" t="n">
        <f aca="false">(MAX(D375:F375)-MIN(D375:F375))*100</f>
        <v>0.219780219780219</v>
      </c>
      <c r="H375" s="47" t="n">
        <f aca="false">'2026 Forecast A'!L306</f>
        <v>2.99742823519794</v>
      </c>
      <c r="I375" s="47" t="n">
        <f aca="false">'2026 Forecast B'!L306</f>
        <v>2.87841096010493</v>
      </c>
      <c r="J375" s="47" t="n">
        <f aca="false">'2026 Forecast C'!L306</f>
        <v>3.01471541659441</v>
      </c>
      <c r="K375" s="18" t="n">
        <f aca="false">'2026 Forecast A'!F306</f>
        <v>910</v>
      </c>
      <c r="L375" s="48" t="str">
        <f aca="false">IF(OR(AND(D375&gt;0.5,E375&gt;0.5,F375&gt;0.5),AND(D375&lt;0.5,E375&lt;0.5,F375&lt;0.5)),"Yes","No — toss-up")</f>
        <v>Yes</v>
      </c>
    </row>
    <row r="376" customFormat="false" ht="15" hidden="false" customHeight="false" outlineLevel="0" collapsed="false">
      <c r="A376" s="9" t="str">
        <f aca="false">'2026 Forecast A'!A307</f>
        <v>Northampton</v>
      </c>
      <c r="B376" s="9" t="str">
        <f aca="false">'2026 Forecast A'!B307</f>
        <v>HELLERTOWN</v>
      </c>
      <c r="C376" s="9" t="str">
        <f aca="false">'2026 Forecast A'!C307</f>
        <v>HELLERTOWN BORO 2ND WARD</v>
      </c>
      <c r="D376" s="10" t="n">
        <f aca="false">'2026 Forecast A'!G307</f>
        <v>0.513552068473609</v>
      </c>
      <c r="E376" s="10" t="n">
        <f aca="false">'2026 Forecast B'!G307</f>
        <v>0.516405135520685</v>
      </c>
      <c r="F376" s="10" t="n">
        <f aca="false">'2026 Forecast C'!G307</f>
        <v>0.513552068473609</v>
      </c>
      <c r="G376" s="46" t="n">
        <f aca="false">(MAX(D376:F376)-MIN(D376:F376))*100</f>
        <v>0.285306704707566</v>
      </c>
      <c r="H376" s="47" t="n">
        <f aca="false">'2026 Forecast A'!L307</f>
        <v>2.99742823519794</v>
      </c>
      <c r="I376" s="47" t="n">
        <f aca="false">'2026 Forecast B'!L307</f>
        <v>2.87841096010493</v>
      </c>
      <c r="J376" s="47" t="n">
        <f aca="false">'2026 Forecast C'!L307</f>
        <v>3.01471541659441</v>
      </c>
      <c r="K376" s="18" t="n">
        <f aca="false">'2026 Forecast A'!F307</f>
        <v>701</v>
      </c>
      <c r="L376" s="48" t="str">
        <f aca="false">IF(OR(AND(D376&gt;0.5,E376&gt;0.5,F376&gt;0.5),AND(D376&lt;0.5,E376&lt;0.5,F376&lt;0.5)),"Yes","No — toss-up")</f>
        <v>Yes</v>
      </c>
    </row>
    <row r="377" customFormat="false" ht="15" hidden="false" customHeight="false" outlineLevel="0" collapsed="false">
      <c r="A377" s="9" t="str">
        <f aca="false">'2026 Forecast A'!A308</f>
        <v>Northampton</v>
      </c>
      <c r="B377" s="9" t="str">
        <f aca="false">'2026 Forecast A'!B308</f>
        <v>HELLERTOWN</v>
      </c>
      <c r="C377" s="9" t="str">
        <f aca="false">'2026 Forecast A'!C308</f>
        <v>HELLERTOWN BORO 3RD WARD</v>
      </c>
      <c r="D377" s="10" t="n">
        <f aca="false">'2026 Forecast A'!G308</f>
        <v>0.531956735496559</v>
      </c>
      <c r="E377" s="10" t="n">
        <f aca="false">'2026 Forecast B'!G308</f>
        <v>0.529990167158309</v>
      </c>
      <c r="F377" s="10" t="n">
        <f aca="false">'2026 Forecast C'!G308</f>
        <v>0.529006882989184</v>
      </c>
      <c r="G377" s="46" t="n">
        <f aca="false">(MAX(D377:F377)-MIN(D377:F377))*100</f>
        <v>0.294985250737467</v>
      </c>
      <c r="H377" s="47" t="n">
        <f aca="false">'2026 Forecast A'!L308</f>
        <v>2.74148858658622</v>
      </c>
      <c r="I377" s="47" t="n">
        <f aca="false">'2026 Forecast B'!L308</f>
        <v>2.7581717768018</v>
      </c>
      <c r="J377" s="47" t="n">
        <f aca="false">'2026 Forecast C'!L308</f>
        <v>2.739213064343</v>
      </c>
      <c r="K377" s="18" t="n">
        <f aca="false">'2026 Forecast A'!F308</f>
        <v>1017</v>
      </c>
      <c r="L377" s="48" t="str">
        <f aca="false">IF(OR(AND(D377&gt;0.5,E377&gt;0.5,F377&gt;0.5),AND(D377&lt;0.5,E377&lt;0.5,F377&lt;0.5)),"Yes","No — toss-up")</f>
        <v>Yes</v>
      </c>
    </row>
    <row r="378" customFormat="false" ht="15" hidden="false" customHeight="false" outlineLevel="0" collapsed="false">
      <c r="A378" s="9" t="str">
        <f aca="false">'2026 Forecast A'!A309</f>
        <v>Northampton</v>
      </c>
      <c r="B378" s="9" t="str">
        <f aca="false">'2026 Forecast A'!B309</f>
        <v>LEHIGH</v>
      </c>
      <c r="C378" s="9" t="str">
        <f aca="false">'2026 Forecast A'!C309</f>
        <v>LEHIGH TWSP - CENTRAL</v>
      </c>
      <c r="D378" s="10" t="n">
        <f aca="false">'2026 Forecast A'!G309</f>
        <v>0.343539955190441</v>
      </c>
      <c r="E378" s="10" t="n">
        <f aca="false">'2026 Forecast B'!G309</f>
        <v>0.34503360716953</v>
      </c>
      <c r="F378" s="10" t="n">
        <f aca="false">'2026 Forecast C'!G309</f>
        <v>0.345780433159074</v>
      </c>
      <c r="G378" s="46" t="n">
        <f aca="false">(MAX(D378:F378)-MIN(D378:F378))*100</f>
        <v>0.22404779686333</v>
      </c>
      <c r="H378" s="47" t="n">
        <f aca="false">'2026 Forecast A'!L309</f>
        <v>2.74148858658622</v>
      </c>
      <c r="I378" s="47" t="n">
        <f aca="false">'2026 Forecast B'!L309</f>
        <v>2.7581717768018</v>
      </c>
      <c r="J378" s="47" t="n">
        <f aca="false">'2026 Forecast C'!L309</f>
        <v>2.739213064343</v>
      </c>
      <c r="K378" s="18" t="n">
        <f aca="false">'2026 Forecast A'!F309</f>
        <v>1339</v>
      </c>
      <c r="L378" s="48" t="str">
        <f aca="false">IF(OR(AND(D378&gt;0.5,E378&gt;0.5,F378&gt;0.5),AND(D378&lt;0.5,E378&lt;0.5,F378&lt;0.5)),"Yes","No — toss-up")</f>
        <v>Yes</v>
      </c>
    </row>
    <row r="379" customFormat="false" ht="15" hidden="false" customHeight="false" outlineLevel="0" collapsed="false">
      <c r="A379" s="9" t="str">
        <f aca="false">'2026 Forecast A'!A310</f>
        <v>Northampton</v>
      </c>
      <c r="B379" s="9" t="str">
        <f aca="false">'2026 Forecast A'!B310</f>
        <v>LEHIGH</v>
      </c>
      <c r="C379" s="9" t="str">
        <f aca="false">'2026 Forecast A'!C310</f>
        <v>LEHIGH TWSP - DANIELSVILLE</v>
      </c>
      <c r="D379" s="10" t="n">
        <f aca="false">'2026 Forecast A'!G310</f>
        <v>0.341137123745819</v>
      </c>
      <c r="E379" s="10" t="n">
        <f aca="false">'2026 Forecast B'!G310</f>
        <v>0.339130434782609</v>
      </c>
      <c r="F379" s="10" t="n">
        <f aca="false">'2026 Forecast C'!G310</f>
        <v>0.34247491638796</v>
      </c>
      <c r="G379" s="46" t="n">
        <f aca="false">(MAX(D379:F379)-MIN(D379:F379))*100</f>
        <v>0.334448160535117</v>
      </c>
      <c r="H379" s="47" t="n">
        <f aca="false">'2026 Forecast A'!L310</f>
        <v>2.74148858658622</v>
      </c>
      <c r="I379" s="47" t="n">
        <f aca="false">'2026 Forecast B'!L310</f>
        <v>2.7581717768018</v>
      </c>
      <c r="J379" s="47" t="n">
        <f aca="false">'2026 Forecast C'!L310</f>
        <v>2.739213064343</v>
      </c>
      <c r="K379" s="18" t="n">
        <f aca="false">'2026 Forecast A'!F310</f>
        <v>1495</v>
      </c>
      <c r="L379" s="48" t="str">
        <f aca="false">IF(OR(AND(D379&gt;0.5,E379&gt;0.5,F379&gt;0.5),AND(D379&lt;0.5,E379&lt;0.5,F379&lt;0.5)),"Yes","No — toss-up")</f>
        <v>Yes</v>
      </c>
    </row>
    <row r="380" customFormat="false" ht="15" hidden="false" customHeight="false" outlineLevel="0" collapsed="false">
      <c r="A380" s="9" t="str">
        <f aca="false">'2026 Forecast A'!A311</f>
        <v>Northampton</v>
      </c>
      <c r="B380" s="9" t="str">
        <f aca="false">'2026 Forecast A'!B311</f>
        <v>LEHIGH</v>
      </c>
      <c r="C380" s="9" t="str">
        <f aca="false">'2026 Forecast A'!C311</f>
        <v>LEHIGH TWSP - NORTHWESTERN</v>
      </c>
      <c r="D380" s="10" t="n">
        <f aca="false">'2026 Forecast A'!G311</f>
        <v>0.311764705882353</v>
      </c>
      <c r="E380" s="10" t="n">
        <f aca="false">'2026 Forecast B'!G311</f>
        <v>0.307843137254902</v>
      </c>
      <c r="F380" s="10" t="n">
        <f aca="false">'2026 Forecast C'!G311</f>
        <v>0.313725490196078</v>
      </c>
      <c r="G380" s="46" t="n">
        <f aca="false">(MAX(D380:F380)-MIN(D380:F380))*100</f>
        <v>0.588235294117645</v>
      </c>
      <c r="H380" s="47" t="n">
        <f aca="false">'2026 Forecast A'!L311</f>
        <v>4.06110524087881</v>
      </c>
      <c r="I380" s="47" t="n">
        <f aca="false">'2026 Forecast B'!L311</f>
        <v>3.90163818954704</v>
      </c>
      <c r="J380" s="47" t="n">
        <f aca="false">'2026 Forecast C'!L311</f>
        <v>4.08429951000569</v>
      </c>
      <c r="K380" s="18" t="n">
        <f aca="false">'2026 Forecast A'!F311</f>
        <v>510</v>
      </c>
      <c r="L380" s="48" t="str">
        <f aca="false">IF(OR(AND(D380&gt;0.5,E380&gt;0.5,F380&gt;0.5),AND(D380&lt;0.5,E380&lt;0.5,F380&lt;0.5)),"Yes","No — toss-up")</f>
        <v>Yes</v>
      </c>
    </row>
    <row r="381" customFormat="false" ht="15" hidden="false" customHeight="false" outlineLevel="0" collapsed="false">
      <c r="A381" s="9" t="str">
        <f aca="false">'2026 Forecast A'!A312</f>
        <v>Northampton</v>
      </c>
      <c r="B381" s="9" t="str">
        <f aca="false">'2026 Forecast A'!B312</f>
        <v>LEHIGH</v>
      </c>
      <c r="C381" s="9" t="str">
        <f aca="false">'2026 Forecast A'!C312</f>
        <v>LEHIGH TWSP - PENNSVILLE</v>
      </c>
      <c r="D381" s="10" t="n">
        <f aca="false">'2026 Forecast A'!G312</f>
        <v>0.342807924203273</v>
      </c>
      <c r="E381" s="10" t="n">
        <f aca="false">'2026 Forecast B'!G312</f>
        <v>0.343669250645995</v>
      </c>
      <c r="F381" s="10" t="n">
        <f aca="false">'2026 Forecast C'!G312</f>
        <v>0.345391903531438</v>
      </c>
      <c r="G381" s="46" t="n">
        <f aca="false">(MAX(D381:F381)-MIN(D381:F381))*100</f>
        <v>0.258397932816534</v>
      </c>
      <c r="H381" s="47" t="n">
        <f aca="false">'2026 Forecast A'!L312</f>
        <v>2.74148858658622</v>
      </c>
      <c r="I381" s="47" t="n">
        <f aca="false">'2026 Forecast B'!L312</f>
        <v>2.7581717768018</v>
      </c>
      <c r="J381" s="47" t="n">
        <f aca="false">'2026 Forecast C'!L312</f>
        <v>2.739213064343</v>
      </c>
      <c r="K381" s="18" t="n">
        <f aca="false">'2026 Forecast A'!F312</f>
        <v>1161</v>
      </c>
      <c r="L381" s="48" t="str">
        <f aca="false">IF(OR(AND(D381&gt;0.5,E381&gt;0.5,F381&gt;0.5),AND(D381&lt;0.5,E381&lt;0.5,F381&lt;0.5)),"Yes","No — toss-up")</f>
        <v>Yes</v>
      </c>
    </row>
    <row r="382" customFormat="false" ht="15" hidden="false" customHeight="false" outlineLevel="0" collapsed="false">
      <c r="A382" s="9" t="str">
        <f aca="false">'2026 Forecast A'!A313</f>
        <v>Northampton</v>
      </c>
      <c r="B382" s="9" t="str">
        <f aca="false">'2026 Forecast A'!B313</f>
        <v>LEHIGH</v>
      </c>
      <c r="C382" s="9" t="str">
        <f aca="false">'2026 Forecast A'!C313</f>
        <v>LEHIGH TWSP - TREICHLERS</v>
      </c>
      <c r="D382" s="10" t="n">
        <f aca="false">'2026 Forecast A'!G313</f>
        <v>0.362545018007203</v>
      </c>
      <c r="E382" s="10" t="n">
        <f aca="false">'2026 Forecast B'!G313</f>
        <v>0.361344537815126</v>
      </c>
      <c r="F382" s="10" t="n">
        <f aca="false">'2026 Forecast C'!G313</f>
        <v>0.36374549819928</v>
      </c>
      <c r="G382" s="46" t="n">
        <f aca="false">(MAX(D382:F382)-MIN(D382:F382))*100</f>
        <v>0.240096038415366</v>
      </c>
      <c r="H382" s="47" t="n">
        <f aca="false">'2026 Forecast A'!L313</f>
        <v>2.99742823519794</v>
      </c>
      <c r="I382" s="47" t="n">
        <f aca="false">'2026 Forecast B'!L313</f>
        <v>2.87841096010493</v>
      </c>
      <c r="J382" s="47" t="n">
        <f aca="false">'2026 Forecast C'!L313</f>
        <v>3.01471541659441</v>
      </c>
      <c r="K382" s="18" t="n">
        <f aca="false">'2026 Forecast A'!F313</f>
        <v>833</v>
      </c>
      <c r="L382" s="48" t="str">
        <f aca="false">IF(OR(AND(D382&gt;0.5,E382&gt;0.5,F382&gt;0.5),AND(D382&lt;0.5,E382&lt;0.5,F382&lt;0.5)),"Yes","No — toss-up")</f>
        <v>Yes</v>
      </c>
    </row>
    <row r="383" customFormat="false" ht="15" hidden="false" customHeight="false" outlineLevel="0" collapsed="false">
      <c r="A383" s="9" t="str">
        <f aca="false">'2026 Forecast A'!A314</f>
        <v>Northampton</v>
      </c>
      <c r="B383" s="9" t="str">
        <f aca="false">'2026 Forecast A'!B314</f>
        <v>LOWER MOUNT BETHEL</v>
      </c>
      <c r="C383" s="9" t="str">
        <f aca="false">'2026 Forecast A'!C314</f>
        <v>LOWER MT BETHEL - LOWER</v>
      </c>
      <c r="D383" s="10" t="n">
        <f aca="false">'2026 Forecast A'!G314</f>
        <v>0.366412213740458</v>
      </c>
      <c r="E383" s="10" t="n">
        <f aca="false">'2026 Forecast B'!G314</f>
        <v>0.366412213740458</v>
      </c>
      <c r="F383" s="10" t="n">
        <f aca="false">'2026 Forecast C'!G314</f>
        <v>0.366412213740458</v>
      </c>
      <c r="G383" s="46" t="n">
        <f aca="false">(MAX(D383:F383)-MIN(D383:F383))*100</f>
        <v>0</v>
      </c>
      <c r="H383" s="47" t="n">
        <f aca="false">'2026 Forecast A'!L314</f>
        <v>4.06110524087881</v>
      </c>
      <c r="I383" s="47" t="n">
        <f aca="false">'2026 Forecast B'!L314</f>
        <v>3.90163818954704</v>
      </c>
      <c r="J383" s="47" t="n">
        <f aca="false">'2026 Forecast C'!L314</f>
        <v>4.08429951000569</v>
      </c>
      <c r="K383" s="18" t="n">
        <f aca="false">'2026 Forecast A'!F314</f>
        <v>131</v>
      </c>
      <c r="L383" s="48" t="str">
        <f aca="false">IF(OR(AND(D383&gt;0.5,E383&gt;0.5,F383&gt;0.5),AND(D383&lt;0.5,E383&lt;0.5,F383&lt;0.5)),"Yes","No — toss-up")</f>
        <v>Yes</v>
      </c>
    </row>
    <row r="384" customFormat="false" ht="15" hidden="false" customHeight="false" outlineLevel="0" collapsed="false">
      <c r="A384" s="9" t="str">
        <f aca="false">'2026 Forecast A'!A315</f>
        <v>Northampton</v>
      </c>
      <c r="B384" s="9" t="str">
        <f aca="false">'2026 Forecast A'!B315</f>
        <v>LOWER MOUNT BETHEL</v>
      </c>
      <c r="C384" s="9" t="str">
        <f aca="false">'2026 Forecast A'!C315</f>
        <v>LOWER MT BETHEL - UPPER</v>
      </c>
      <c r="D384" s="10" t="n">
        <f aca="false">'2026 Forecast A'!G315</f>
        <v>0.333710407239819</v>
      </c>
      <c r="E384" s="10" t="n">
        <f aca="false">'2026 Forecast B'!G315</f>
        <v>0.331447963800905</v>
      </c>
      <c r="F384" s="10" t="n">
        <f aca="false">'2026 Forecast C'!G315</f>
        <v>0.333710407239819</v>
      </c>
      <c r="G384" s="46" t="n">
        <f aca="false">(MAX(D384:F384)-MIN(D384:F384))*100</f>
        <v>0.226244343891402</v>
      </c>
      <c r="H384" s="47" t="n">
        <f aca="false">'2026 Forecast A'!L315</f>
        <v>2.99742823519794</v>
      </c>
      <c r="I384" s="47" t="n">
        <f aca="false">'2026 Forecast B'!L315</f>
        <v>2.87841096010493</v>
      </c>
      <c r="J384" s="47" t="n">
        <f aca="false">'2026 Forecast C'!L315</f>
        <v>3.01471541659441</v>
      </c>
      <c r="K384" s="18" t="n">
        <f aca="false">'2026 Forecast A'!F315</f>
        <v>884</v>
      </c>
      <c r="L384" s="48" t="str">
        <f aca="false">IF(OR(AND(D384&gt;0.5,E384&gt;0.5,F384&gt;0.5),AND(D384&lt;0.5,E384&lt;0.5,F384&lt;0.5)),"Yes","No — toss-up")</f>
        <v>Yes</v>
      </c>
    </row>
    <row r="385" customFormat="false" ht="15" hidden="false" customHeight="false" outlineLevel="0" collapsed="false">
      <c r="A385" s="9" t="str">
        <f aca="false">'2026 Forecast A'!A316</f>
        <v>Northampton</v>
      </c>
      <c r="B385" s="9" t="str">
        <f aca="false">'2026 Forecast A'!B316</f>
        <v>LOWER NAZARETH</v>
      </c>
      <c r="C385" s="9" t="str">
        <f aca="false">'2026 Forecast A'!C316</f>
        <v>LOWER NAZARETH — historical precinct 780</v>
      </c>
      <c r="D385" s="10" t="n">
        <f aca="false">'2026 Forecast A'!G316</f>
        <v>0.453209590100541</v>
      </c>
      <c r="E385" s="10" t="n">
        <f aca="false">'2026 Forecast B'!G316</f>
        <v>0.443155452436195</v>
      </c>
      <c r="F385" s="10" t="n">
        <f aca="false">'2026 Forecast C'!G316</f>
        <v>0.454756380510441</v>
      </c>
      <c r="G385" s="46" t="n">
        <f aca="false">(MAX(D385:F385)-MIN(D385:F385))*100</f>
        <v>1.16009280742459</v>
      </c>
      <c r="H385" s="47" t="n">
        <f aca="false">'2026 Forecast A'!L316</f>
        <v>2.74148858658622</v>
      </c>
      <c r="I385" s="47" t="n">
        <f aca="false">'2026 Forecast B'!L316</f>
        <v>2.7581717768018</v>
      </c>
      <c r="J385" s="47" t="n">
        <f aca="false">'2026 Forecast C'!L316</f>
        <v>2.739213064343</v>
      </c>
      <c r="K385" s="18" t="n">
        <f aca="false">'2026 Forecast A'!F316</f>
        <v>2586</v>
      </c>
      <c r="L385" s="48" t="str">
        <f aca="false">IF(OR(AND(D385&gt;0.5,E385&gt;0.5,F385&gt;0.5),AND(D385&lt;0.5,E385&lt;0.5,F385&lt;0.5)),"Yes","No — toss-up")</f>
        <v>Yes</v>
      </c>
    </row>
    <row r="386" customFormat="false" ht="15" hidden="false" customHeight="false" outlineLevel="0" collapsed="false">
      <c r="A386" s="9" t="str">
        <f aca="false">'2026 Forecast A'!A317</f>
        <v>Northampton</v>
      </c>
      <c r="B386" s="9" t="str">
        <f aca="false">'2026 Forecast A'!B317</f>
        <v>LOWER NAZARETH</v>
      </c>
      <c r="C386" s="9" t="str">
        <f aca="false">'2026 Forecast A'!C317</f>
        <v>LOWER NAZARETH — historical precinct 790</v>
      </c>
      <c r="D386" s="10" t="n">
        <f aca="false">'2026 Forecast A'!G317</f>
        <v>0.423043095866315</v>
      </c>
      <c r="E386" s="10" t="n">
        <f aca="false">'2026 Forecast B'!G317</f>
        <v>0.419525065963061</v>
      </c>
      <c r="F386" s="10" t="n">
        <f aca="false">'2026 Forecast C'!G317</f>
        <v>0.425681618293756</v>
      </c>
      <c r="G386" s="46" t="n">
        <f aca="false">(MAX(D386:F386)-MIN(D386:F386))*100</f>
        <v>0.615655233069484</v>
      </c>
      <c r="H386" s="47" t="n">
        <f aca="false">'2026 Forecast A'!L317</f>
        <v>2.74148858658622</v>
      </c>
      <c r="I386" s="47" t="n">
        <f aca="false">'2026 Forecast B'!L317</f>
        <v>2.7581717768018</v>
      </c>
      <c r="J386" s="47" t="n">
        <f aca="false">'2026 Forecast C'!L317</f>
        <v>2.739213064343</v>
      </c>
      <c r="K386" s="18" t="n">
        <f aca="false">'2026 Forecast A'!F317</f>
        <v>1137</v>
      </c>
      <c r="L386" s="48" t="str">
        <f aca="false">IF(OR(AND(D386&gt;0.5,E386&gt;0.5,F386&gt;0.5),AND(D386&lt;0.5,E386&lt;0.5,F386&lt;0.5)),"Yes","No — toss-up")</f>
        <v>Yes</v>
      </c>
    </row>
    <row r="387" customFormat="false" ht="15" hidden="false" customHeight="false" outlineLevel="0" collapsed="false">
      <c r="A387" s="9" t="str">
        <f aca="false">'2026 Forecast A'!A318</f>
        <v>Northampton</v>
      </c>
      <c r="B387" s="9" t="str">
        <f aca="false">'2026 Forecast A'!B318</f>
        <v>LOWER SAUCON</v>
      </c>
      <c r="C387" s="9" t="str">
        <f aca="false">'2026 Forecast A'!C318</f>
        <v>LOWER SAUCON — historical precinct 800</v>
      </c>
      <c r="D387" s="10" t="n">
        <f aca="false">'2026 Forecast A'!G318</f>
        <v>0.527352297592998</v>
      </c>
      <c r="E387" s="10" t="n">
        <f aca="false">'2026 Forecast B'!G318</f>
        <v>0.526258205689278</v>
      </c>
      <c r="F387" s="10" t="n">
        <f aca="false">'2026 Forecast C'!G318</f>
        <v>0.527352297592998</v>
      </c>
      <c r="G387" s="46" t="n">
        <f aca="false">(MAX(D387:F387)-MIN(D387:F387))*100</f>
        <v>0.10940919037199</v>
      </c>
      <c r="H387" s="47" t="n">
        <f aca="false">'2026 Forecast A'!L318</f>
        <v>2.74148858658622</v>
      </c>
      <c r="I387" s="47" t="n">
        <f aca="false">'2026 Forecast B'!L318</f>
        <v>2.7581717768018</v>
      </c>
      <c r="J387" s="47" t="n">
        <f aca="false">'2026 Forecast C'!L318</f>
        <v>2.739213064343</v>
      </c>
      <c r="K387" s="18" t="n">
        <f aca="false">'2026 Forecast A'!F318</f>
        <v>914</v>
      </c>
      <c r="L387" s="48" t="str">
        <f aca="false">IF(OR(AND(D387&gt;0.5,E387&gt;0.5,F387&gt;0.5),AND(D387&lt;0.5,E387&lt;0.5,F387&lt;0.5)),"Yes","No — toss-up")</f>
        <v>Yes</v>
      </c>
    </row>
    <row r="388" customFormat="false" ht="15" hidden="false" customHeight="false" outlineLevel="0" collapsed="false">
      <c r="A388" s="9" t="str">
        <f aca="false">'2026 Forecast A'!A319</f>
        <v>Northampton</v>
      </c>
      <c r="B388" s="9" t="str">
        <f aca="false">'2026 Forecast A'!B319</f>
        <v>LOWER SAUCON</v>
      </c>
      <c r="C388" s="9" t="str">
        <f aca="false">'2026 Forecast A'!C319</f>
        <v>LOWER SAUCON — historical precinct 810</v>
      </c>
      <c r="D388" s="10" t="n">
        <f aca="false">'2026 Forecast A'!G319</f>
        <v>0.434567901234568</v>
      </c>
      <c r="E388" s="10" t="n">
        <f aca="false">'2026 Forecast B'!G319</f>
        <v>0.430452674897119</v>
      </c>
      <c r="F388" s="10" t="n">
        <f aca="false">'2026 Forecast C'!G319</f>
        <v>0.435390946502058</v>
      </c>
      <c r="G388" s="46" t="n">
        <f aca="false">(MAX(D388:F388)-MIN(D388:F388))*100</f>
        <v>0.493827160493826</v>
      </c>
      <c r="H388" s="47" t="n">
        <f aca="false">'2026 Forecast A'!L319</f>
        <v>2.74148858658622</v>
      </c>
      <c r="I388" s="47" t="n">
        <f aca="false">'2026 Forecast B'!L319</f>
        <v>2.7581717768018</v>
      </c>
      <c r="J388" s="47" t="n">
        <f aca="false">'2026 Forecast C'!L319</f>
        <v>2.739213064343</v>
      </c>
      <c r="K388" s="18" t="n">
        <f aca="false">'2026 Forecast A'!F319</f>
        <v>1215</v>
      </c>
      <c r="L388" s="48" t="str">
        <f aca="false">IF(OR(AND(D388&gt;0.5,E388&gt;0.5,F388&gt;0.5),AND(D388&lt;0.5,E388&lt;0.5,F388&lt;0.5)),"Yes","No — toss-up")</f>
        <v>Yes</v>
      </c>
    </row>
    <row r="389" customFormat="false" ht="15" hidden="false" customHeight="false" outlineLevel="0" collapsed="false">
      <c r="A389" s="9" t="str">
        <f aca="false">'2026 Forecast A'!A320</f>
        <v>Northampton</v>
      </c>
      <c r="B389" s="9" t="str">
        <f aca="false">'2026 Forecast A'!B320</f>
        <v>LOWER SAUCON</v>
      </c>
      <c r="C389" s="9" t="str">
        <f aca="false">'2026 Forecast A'!C320</f>
        <v>LOWER SAUCON — historical precinct 820</v>
      </c>
      <c r="D389" s="10" t="n">
        <f aca="false">'2026 Forecast A'!G320</f>
        <v>0.430260047281324</v>
      </c>
      <c r="E389" s="10" t="n">
        <f aca="false">'2026 Forecast B'!G320</f>
        <v>0.430260047281324</v>
      </c>
      <c r="F389" s="10" t="n">
        <f aca="false">'2026 Forecast C'!G320</f>
        <v>0.42789598108747</v>
      </c>
      <c r="G389" s="46" t="n">
        <f aca="false">(MAX(D389:F389)-MIN(D389:F389))*100</f>
        <v>0.236406619385343</v>
      </c>
      <c r="H389" s="47" t="n">
        <f aca="false">'2026 Forecast A'!L320</f>
        <v>4.06110524087881</v>
      </c>
      <c r="I389" s="47" t="n">
        <f aca="false">'2026 Forecast B'!L320</f>
        <v>3.90163818954704</v>
      </c>
      <c r="J389" s="47" t="n">
        <f aca="false">'2026 Forecast C'!L320</f>
        <v>4.08429951000569</v>
      </c>
      <c r="K389" s="18" t="n">
        <f aca="false">'2026 Forecast A'!F320</f>
        <v>423</v>
      </c>
      <c r="L389" s="48" t="str">
        <f aca="false">IF(OR(AND(D389&gt;0.5,E389&gt;0.5,F389&gt;0.5),AND(D389&lt;0.5,E389&lt;0.5,F389&lt;0.5)),"Yes","No — toss-up")</f>
        <v>Yes</v>
      </c>
    </row>
    <row r="390" customFormat="false" ht="15" hidden="false" customHeight="false" outlineLevel="0" collapsed="false">
      <c r="A390" s="9" t="str">
        <f aca="false">'2026 Forecast A'!A321</f>
        <v>Northampton</v>
      </c>
      <c r="B390" s="9" t="str">
        <f aca="false">'2026 Forecast A'!B321</f>
        <v>LOWER SAUCON</v>
      </c>
      <c r="C390" s="9" t="str">
        <f aca="false">'2026 Forecast A'!C321</f>
        <v>LOWER SAUCON — historical precinct 830</v>
      </c>
      <c r="D390" s="10" t="n">
        <f aca="false">'2026 Forecast A'!G321</f>
        <v>0.518716577540107</v>
      </c>
      <c r="E390" s="10" t="n">
        <f aca="false">'2026 Forecast B'!G321</f>
        <v>0.520053475935829</v>
      </c>
      <c r="F390" s="10" t="n">
        <f aca="false">'2026 Forecast C'!G321</f>
        <v>0.518716577540107</v>
      </c>
      <c r="G390" s="46" t="n">
        <f aca="false">(MAX(D390:F390)-MIN(D390:F390))*100</f>
        <v>0.133689839572193</v>
      </c>
      <c r="H390" s="47" t="n">
        <f aca="false">'2026 Forecast A'!L321</f>
        <v>2.99742823519794</v>
      </c>
      <c r="I390" s="47" t="n">
        <f aca="false">'2026 Forecast B'!L321</f>
        <v>2.87841096010493</v>
      </c>
      <c r="J390" s="47" t="n">
        <f aca="false">'2026 Forecast C'!L321</f>
        <v>3.01471541659441</v>
      </c>
      <c r="K390" s="18" t="n">
        <f aca="false">'2026 Forecast A'!F321</f>
        <v>748</v>
      </c>
      <c r="L390" s="48" t="str">
        <f aca="false">IF(OR(AND(D390&gt;0.5,E390&gt;0.5,F390&gt;0.5),AND(D390&lt;0.5,E390&lt;0.5,F390&lt;0.5)),"Yes","No — toss-up")</f>
        <v>Yes</v>
      </c>
    </row>
    <row r="391" customFormat="false" ht="15" hidden="false" customHeight="false" outlineLevel="0" collapsed="false">
      <c r="A391" s="9" t="str">
        <f aca="false">'2026 Forecast A'!A322</f>
        <v>Northampton</v>
      </c>
      <c r="B391" s="9" t="str">
        <f aca="false">'2026 Forecast A'!B322</f>
        <v>LOWER SAUCON</v>
      </c>
      <c r="C391" s="9" t="str">
        <f aca="false">'2026 Forecast A'!C322</f>
        <v>LOWER SAUCON — historical precinct 833</v>
      </c>
      <c r="D391" s="10" t="n">
        <f aca="false">'2026 Forecast A'!G322</f>
        <v>0.521959459459459</v>
      </c>
      <c r="E391" s="10" t="n">
        <f aca="false">'2026 Forecast B'!G322</f>
        <v>0.518581081081081</v>
      </c>
      <c r="F391" s="10" t="n">
        <f aca="false">'2026 Forecast C'!G322</f>
        <v>0.52027027027027</v>
      </c>
      <c r="G391" s="46" t="n">
        <f aca="false">(MAX(D391:F391)-MIN(D391:F391))*100</f>
        <v>0.33783783783784</v>
      </c>
      <c r="H391" s="47" t="n">
        <f aca="false">'2026 Forecast A'!L322</f>
        <v>2.99742823519794</v>
      </c>
      <c r="I391" s="47" t="n">
        <f aca="false">'2026 Forecast B'!L322</f>
        <v>2.87841096010493</v>
      </c>
      <c r="J391" s="47" t="n">
        <f aca="false">'2026 Forecast C'!L322</f>
        <v>3.01471541659441</v>
      </c>
      <c r="K391" s="18" t="n">
        <f aca="false">'2026 Forecast A'!F322</f>
        <v>592</v>
      </c>
      <c r="L391" s="48" t="str">
        <f aca="false">IF(OR(AND(D391&gt;0.5,E391&gt;0.5,F391&gt;0.5),AND(D391&lt;0.5,E391&lt;0.5,F391&lt;0.5)),"Yes","No — toss-up")</f>
        <v>Yes</v>
      </c>
    </row>
    <row r="392" customFormat="false" ht="15" hidden="false" customHeight="false" outlineLevel="0" collapsed="false">
      <c r="A392" s="9" t="str">
        <f aca="false">'2026 Forecast A'!A323</f>
        <v>Northampton</v>
      </c>
      <c r="B392" s="9" t="str">
        <f aca="false">'2026 Forecast A'!B323</f>
        <v>LOWER SAUCON</v>
      </c>
      <c r="C392" s="9" t="str">
        <f aca="false">'2026 Forecast A'!C323</f>
        <v>LOWER SAUCON — historical precinct 837</v>
      </c>
      <c r="D392" s="10" t="n">
        <f aca="false">'2026 Forecast A'!G323</f>
        <v>0.547257876312719</v>
      </c>
      <c r="E392" s="10" t="n">
        <f aca="false">'2026 Forecast B'!G323</f>
        <v>0.542590431738623</v>
      </c>
      <c r="F392" s="10" t="n">
        <f aca="false">'2026 Forecast C'!G323</f>
        <v>0.544924154025671</v>
      </c>
      <c r="G392" s="46" t="n">
        <f aca="false">(MAX(D392:F392)-MIN(D392:F392))*100</f>
        <v>0.466744457409574</v>
      </c>
      <c r="H392" s="47" t="n">
        <f aca="false">'2026 Forecast A'!L323</f>
        <v>2.99742823519794</v>
      </c>
      <c r="I392" s="47" t="n">
        <f aca="false">'2026 Forecast B'!L323</f>
        <v>2.87841096010493</v>
      </c>
      <c r="J392" s="47" t="n">
        <f aca="false">'2026 Forecast C'!L323</f>
        <v>3.01471541659441</v>
      </c>
      <c r="K392" s="18" t="n">
        <f aca="false">'2026 Forecast A'!F323</f>
        <v>857</v>
      </c>
      <c r="L392" s="48" t="str">
        <f aca="false">IF(OR(AND(D392&gt;0.5,E392&gt;0.5,F392&gt;0.5),AND(D392&lt;0.5,E392&lt;0.5,F392&lt;0.5)),"Yes","No — toss-up")</f>
        <v>Yes</v>
      </c>
    </row>
    <row r="393" customFormat="false" ht="15" hidden="false" customHeight="false" outlineLevel="0" collapsed="false">
      <c r="A393" s="9" t="str">
        <f aca="false">'2026 Forecast A'!A324</f>
        <v>Northampton</v>
      </c>
      <c r="B393" s="9" t="str">
        <f aca="false">'2026 Forecast A'!B324</f>
        <v>LOWER SAUCON</v>
      </c>
      <c r="C393" s="9" t="str">
        <f aca="false">'2026 Forecast A'!C324</f>
        <v>LOWER SAUCON — historical precinct 840</v>
      </c>
      <c r="D393" s="10" t="n">
        <f aca="false">'2026 Forecast A'!G324</f>
        <v>0.419642857142857</v>
      </c>
      <c r="E393" s="10" t="n">
        <f aca="false">'2026 Forecast B'!G324</f>
        <v>0.422619047619048</v>
      </c>
      <c r="F393" s="10" t="n">
        <f aca="false">'2026 Forecast C'!G324</f>
        <v>0.422619047619048</v>
      </c>
      <c r="G393" s="46" t="n">
        <f aca="false">(MAX(D393:F393)-MIN(D393:F393))*100</f>
        <v>0.297619047619047</v>
      </c>
      <c r="H393" s="47" t="n">
        <f aca="false">'2026 Forecast A'!L324</f>
        <v>4.06110524087881</v>
      </c>
      <c r="I393" s="47" t="n">
        <f aca="false">'2026 Forecast B'!L324</f>
        <v>3.90163818954704</v>
      </c>
      <c r="J393" s="47" t="n">
        <f aca="false">'2026 Forecast C'!L324</f>
        <v>4.08429951000569</v>
      </c>
      <c r="K393" s="18" t="n">
        <f aca="false">'2026 Forecast A'!F324</f>
        <v>336</v>
      </c>
      <c r="L393" s="48" t="str">
        <f aca="false">IF(OR(AND(D393&gt;0.5,E393&gt;0.5,F393&gt;0.5),AND(D393&lt;0.5,E393&lt;0.5,F393&lt;0.5)),"Yes","No — toss-up")</f>
        <v>Yes</v>
      </c>
    </row>
    <row r="394" customFormat="false" ht="15" hidden="false" customHeight="false" outlineLevel="0" collapsed="false">
      <c r="A394" s="9" t="str">
        <f aca="false">'2026 Forecast A'!A325</f>
        <v>Northampton</v>
      </c>
      <c r="B394" s="9" t="str">
        <f aca="false">'2026 Forecast A'!B325</f>
        <v>LOWER SAUCON</v>
      </c>
      <c r="C394" s="9" t="str">
        <f aca="false">'2026 Forecast A'!C325</f>
        <v>LOWER SAUCON — historical precinct 850</v>
      </c>
      <c r="D394" s="10" t="n">
        <f aca="false">'2026 Forecast A'!G325</f>
        <v>0.420047732696897</v>
      </c>
      <c r="E394" s="10" t="n">
        <f aca="false">'2026 Forecast B'!G325</f>
        <v>0.422434367541766</v>
      </c>
      <c r="F394" s="10" t="n">
        <f aca="false">'2026 Forecast C'!G325</f>
        <v>0.421241050119332</v>
      </c>
      <c r="G394" s="46" t="n">
        <f aca="false">(MAX(D394:F394)-MIN(D394:F394))*100</f>
        <v>0.238663484486873</v>
      </c>
      <c r="H394" s="47" t="n">
        <f aca="false">'2026 Forecast A'!L325</f>
        <v>2.99742823519794</v>
      </c>
      <c r="I394" s="47" t="n">
        <f aca="false">'2026 Forecast B'!L325</f>
        <v>2.87841096010493</v>
      </c>
      <c r="J394" s="47" t="n">
        <f aca="false">'2026 Forecast C'!L325</f>
        <v>3.01471541659441</v>
      </c>
      <c r="K394" s="18" t="n">
        <f aca="false">'2026 Forecast A'!F325</f>
        <v>838</v>
      </c>
      <c r="L394" s="48" t="str">
        <f aca="false">IF(OR(AND(D394&gt;0.5,E394&gt;0.5,F394&gt;0.5),AND(D394&lt;0.5,E394&lt;0.5,F394&lt;0.5)),"Yes","No — toss-up")</f>
        <v>Yes</v>
      </c>
    </row>
    <row r="395" customFormat="false" ht="15" hidden="false" customHeight="false" outlineLevel="0" collapsed="false">
      <c r="A395" s="9" t="str">
        <f aca="false">'2026 Forecast A'!A326</f>
        <v>Northampton</v>
      </c>
      <c r="B395" s="9" t="str">
        <f aca="false">'2026 Forecast A'!B326</f>
        <v>MOORE</v>
      </c>
      <c r="C395" s="9" t="str">
        <f aca="false">'2026 Forecast A'!C326</f>
        <v>MOORE TWSP - BEERSVILLE</v>
      </c>
      <c r="D395" s="10" t="n">
        <f aca="false">'2026 Forecast A'!G326</f>
        <v>0.338235294117647</v>
      </c>
      <c r="E395" s="10" t="n">
        <f aca="false">'2026 Forecast B'!G326</f>
        <v>0.332983193277311</v>
      </c>
      <c r="F395" s="10" t="n">
        <f aca="false">'2026 Forecast C'!G326</f>
        <v>0.340336134453782</v>
      </c>
      <c r="G395" s="46" t="n">
        <f aca="false">(MAX(D395:F395)-MIN(D395:F395))*100</f>
        <v>0.735294117647062</v>
      </c>
      <c r="H395" s="47" t="n">
        <f aca="false">'2026 Forecast A'!L326</f>
        <v>2.74148858658622</v>
      </c>
      <c r="I395" s="47" t="n">
        <f aca="false">'2026 Forecast B'!L326</f>
        <v>2.7581717768018</v>
      </c>
      <c r="J395" s="47" t="n">
        <f aca="false">'2026 Forecast C'!L326</f>
        <v>2.739213064343</v>
      </c>
      <c r="K395" s="18" t="n">
        <f aca="false">'2026 Forecast A'!F326</f>
        <v>952</v>
      </c>
      <c r="L395" s="48" t="str">
        <f aca="false">IF(OR(AND(D395&gt;0.5,E395&gt;0.5,F395&gt;0.5),AND(D395&lt;0.5,E395&lt;0.5,F395&lt;0.5)),"Yes","No — toss-up")</f>
        <v>Yes</v>
      </c>
    </row>
    <row r="396" customFormat="false" ht="15" hidden="false" customHeight="false" outlineLevel="0" collapsed="false">
      <c r="A396" s="9" t="str">
        <f aca="false">'2026 Forecast A'!A327</f>
        <v>Northampton</v>
      </c>
      <c r="B396" s="9" t="str">
        <f aca="false">'2026 Forecast A'!B327</f>
        <v>MOORE</v>
      </c>
      <c r="C396" s="9" t="str">
        <f aca="false">'2026 Forecast A'!C327</f>
        <v>MOORE TWSP - EASTERN</v>
      </c>
      <c r="D396" s="10" t="n">
        <f aca="false">'2026 Forecast A'!G327</f>
        <v>0.339622641509434</v>
      </c>
      <c r="E396" s="10" t="n">
        <f aca="false">'2026 Forecast B'!G327</f>
        <v>0.342767295597484</v>
      </c>
      <c r="F396" s="10" t="n">
        <f aca="false">'2026 Forecast C'!G327</f>
        <v>0.341194968553459</v>
      </c>
      <c r="G396" s="46" t="n">
        <f aca="false">(MAX(D396:F396)-MIN(D396:F396))*100</f>
        <v>0.314465408805031</v>
      </c>
      <c r="H396" s="47" t="n">
        <f aca="false">'2026 Forecast A'!L327</f>
        <v>2.74148858658622</v>
      </c>
      <c r="I396" s="47" t="n">
        <f aca="false">'2026 Forecast B'!L327</f>
        <v>2.7581717768018</v>
      </c>
      <c r="J396" s="47" t="n">
        <f aca="false">'2026 Forecast C'!L327</f>
        <v>2.739213064343</v>
      </c>
      <c r="K396" s="18" t="n">
        <f aca="false">'2026 Forecast A'!F327</f>
        <v>1908</v>
      </c>
      <c r="L396" s="48" t="str">
        <f aca="false">IF(OR(AND(D396&gt;0.5,E396&gt;0.5,F396&gt;0.5),AND(D396&lt;0.5,E396&lt;0.5,F396&lt;0.5)),"Yes","No — toss-up")</f>
        <v>Yes</v>
      </c>
    </row>
    <row r="397" customFormat="false" ht="15" hidden="false" customHeight="false" outlineLevel="0" collapsed="false">
      <c r="A397" s="9" t="str">
        <f aca="false">'2026 Forecast A'!A328</f>
        <v>Northampton</v>
      </c>
      <c r="B397" s="9" t="str">
        <f aca="false">'2026 Forecast A'!B328</f>
        <v>MOORE</v>
      </c>
      <c r="C397" s="9" t="str">
        <f aca="false">'2026 Forecast A'!C328</f>
        <v>MOORE TWSP - KLECKNERSVILLE</v>
      </c>
      <c r="D397" s="10" t="n">
        <f aca="false">'2026 Forecast A'!G328</f>
        <v>0.318485523385301</v>
      </c>
      <c r="E397" s="10" t="n">
        <f aca="false">'2026 Forecast B'!G328</f>
        <v>0.320712694877506</v>
      </c>
      <c r="F397" s="10" t="n">
        <f aca="false">'2026 Forecast C'!G328</f>
        <v>0.319227913882702</v>
      </c>
      <c r="G397" s="46" t="n">
        <f aca="false">(MAX(D397:F397)-MIN(D397:F397))*100</f>
        <v>0.222717149220492</v>
      </c>
      <c r="H397" s="47" t="n">
        <f aca="false">'2026 Forecast A'!L328</f>
        <v>2.74148858658622</v>
      </c>
      <c r="I397" s="47" t="n">
        <f aca="false">'2026 Forecast B'!L328</f>
        <v>2.7581717768018</v>
      </c>
      <c r="J397" s="47" t="n">
        <f aca="false">'2026 Forecast C'!L328</f>
        <v>2.739213064343</v>
      </c>
      <c r="K397" s="18" t="n">
        <f aca="false">'2026 Forecast A'!F328</f>
        <v>1347</v>
      </c>
      <c r="L397" s="48" t="str">
        <f aca="false">IF(OR(AND(D397&gt;0.5,E397&gt;0.5,F397&gt;0.5),AND(D397&lt;0.5,E397&lt;0.5,F397&lt;0.5)),"Yes","No — toss-up")</f>
        <v>Yes</v>
      </c>
    </row>
    <row r="398" customFormat="false" ht="15" hidden="false" customHeight="false" outlineLevel="0" collapsed="false">
      <c r="A398" s="9" t="str">
        <f aca="false">'2026 Forecast A'!A329</f>
        <v>Northampton</v>
      </c>
      <c r="B398" s="9" t="str">
        <f aca="false">'2026 Forecast A'!B329</f>
        <v>MOORE</v>
      </c>
      <c r="C398" s="9" t="str">
        <f aca="false">'2026 Forecast A'!C329</f>
        <v>MOORE TWSP - POINT PHILLIPS</v>
      </c>
      <c r="D398" s="10" t="n">
        <f aca="false">'2026 Forecast A'!G329</f>
        <v>0.33125</v>
      </c>
      <c r="E398" s="10" t="n">
        <f aca="false">'2026 Forecast B'!G329</f>
        <v>0.3375</v>
      </c>
      <c r="F398" s="10" t="n">
        <f aca="false">'2026 Forecast C'!G329</f>
        <v>0.33125</v>
      </c>
      <c r="G398" s="46" t="n">
        <f aca="false">(MAX(D398:F398)-MIN(D398:F398))*100</f>
        <v>0.625000000000003</v>
      </c>
      <c r="H398" s="47" t="n">
        <f aca="false">'2026 Forecast A'!L329</f>
        <v>2.99742823519794</v>
      </c>
      <c r="I398" s="47" t="n">
        <f aca="false">'2026 Forecast B'!L329</f>
        <v>2.87841096010493</v>
      </c>
      <c r="J398" s="47" t="n">
        <f aca="false">'2026 Forecast C'!L329</f>
        <v>3.01471541659441</v>
      </c>
      <c r="K398" s="18" t="n">
        <f aca="false">'2026 Forecast A'!F329</f>
        <v>640</v>
      </c>
      <c r="L398" s="48" t="str">
        <f aca="false">IF(OR(AND(D398&gt;0.5,E398&gt;0.5,F398&gt;0.5),AND(D398&lt;0.5,E398&lt;0.5,F398&lt;0.5)),"Yes","No — toss-up")</f>
        <v>Yes</v>
      </c>
    </row>
    <row r="399" customFormat="false" ht="15" hidden="false" customHeight="false" outlineLevel="0" collapsed="false">
      <c r="A399" s="9" t="str">
        <f aca="false">'2026 Forecast A'!A330</f>
        <v>Northampton</v>
      </c>
      <c r="B399" s="9" t="str">
        <f aca="false">'2026 Forecast A'!B330</f>
        <v>NAZARETH</v>
      </c>
      <c r="C399" s="9" t="str">
        <f aca="false">'2026 Forecast A'!C330</f>
        <v>NAZARETH BORO 1ST WARD</v>
      </c>
      <c r="D399" s="10" t="n">
        <f aca="false">'2026 Forecast A'!G330</f>
        <v>0.5</v>
      </c>
      <c r="E399" s="10" t="n">
        <f aca="false">'2026 Forecast B'!G330</f>
        <v>0.493865030674847</v>
      </c>
      <c r="F399" s="10" t="n">
        <f aca="false">'2026 Forecast C'!G330</f>
        <v>0.501022494887526</v>
      </c>
      <c r="G399" s="46" t="n">
        <f aca="false">(MAX(D399:F399)-MIN(D399:F399))*100</f>
        <v>0.715746421267899</v>
      </c>
      <c r="H399" s="47" t="n">
        <f aca="false">'2026 Forecast A'!L330</f>
        <v>2.74148858658622</v>
      </c>
      <c r="I399" s="47" t="n">
        <f aca="false">'2026 Forecast B'!L330</f>
        <v>2.7581717768018</v>
      </c>
      <c r="J399" s="47" t="n">
        <f aca="false">'2026 Forecast C'!L330</f>
        <v>2.739213064343</v>
      </c>
      <c r="K399" s="18" t="n">
        <f aca="false">'2026 Forecast A'!F330</f>
        <v>978</v>
      </c>
      <c r="L399" s="48" t="str">
        <f aca="false">IF(OR(AND(D399&gt;0.5,E399&gt;0.5,F399&gt;0.5),AND(D399&lt;0.5,E399&lt;0.5,F399&lt;0.5)),"Yes","No — toss-up")</f>
        <v>No — toss-up</v>
      </c>
    </row>
    <row r="400" customFormat="false" ht="15" hidden="false" customHeight="false" outlineLevel="0" collapsed="false">
      <c r="A400" s="9" t="str">
        <f aca="false">'2026 Forecast A'!A331</f>
        <v>Northampton</v>
      </c>
      <c r="B400" s="9" t="str">
        <f aca="false">'2026 Forecast A'!B331</f>
        <v>NAZARETH</v>
      </c>
      <c r="C400" s="9" t="str">
        <f aca="false">'2026 Forecast A'!C331</f>
        <v>NAZARETH BORO 2ND WARD</v>
      </c>
      <c r="D400" s="10" t="n">
        <f aca="false">'2026 Forecast A'!G331</f>
        <v>0.510883482714469</v>
      </c>
      <c r="E400" s="10" t="n">
        <f aca="false">'2026 Forecast B'!G331</f>
        <v>0.518565941101152</v>
      </c>
      <c r="F400" s="10" t="n">
        <f aca="false">'2026 Forecast C'!G331</f>
        <v>0.510883482714469</v>
      </c>
      <c r="G400" s="46" t="n">
        <f aca="false">(MAX(D400:F400)-MIN(D400:F400))*100</f>
        <v>0.76824583866838</v>
      </c>
      <c r="H400" s="47" t="n">
        <f aca="false">'2026 Forecast A'!L331</f>
        <v>2.99742823519794</v>
      </c>
      <c r="I400" s="47" t="n">
        <f aca="false">'2026 Forecast B'!L331</f>
        <v>2.87841096010493</v>
      </c>
      <c r="J400" s="47" t="n">
        <f aca="false">'2026 Forecast C'!L331</f>
        <v>3.01471541659441</v>
      </c>
      <c r="K400" s="18" t="n">
        <f aca="false">'2026 Forecast A'!F331</f>
        <v>781</v>
      </c>
      <c r="L400" s="48" t="str">
        <f aca="false">IF(OR(AND(D400&gt;0.5,E400&gt;0.5,F400&gt;0.5),AND(D400&lt;0.5,E400&lt;0.5,F400&lt;0.5)),"Yes","No — toss-up")</f>
        <v>Yes</v>
      </c>
    </row>
    <row r="401" customFormat="false" ht="15" hidden="false" customHeight="false" outlineLevel="0" collapsed="false">
      <c r="A401" s="9" t="str">
        <f aca="false">'2026 Forecast A'!A332</f>
        <v>Northampton</v>
      </c>
      <c r="B401" s="9" t="str">
        <f aca="false">'2026 Forecast A'!B332</f>
        <v>NAZARETH</v>
      </c>
      <c r="C401" s="9" t="str">
        <f aca="false">'2026 Forecast A'!C332</f>
        <v>NAZARETH BORO 3RD WARD</v>
      </c>
      <c r="D401" s="10" t="n">
        <f aca="false">'2026 Forecast A'!G332</f>
        <v>0.484808454425363</v>
      </c>
      <c r="E401" s="10" t="n">
        <f aca="false">'2026 Forecast B'!G332</f>
        <v>0.474240422721268</v>
      </c>
      <c r="F401" s="10" t="n">
        <f aca="false">'2026 Forecast C'!G332</f>
        <v>0.483487450462351</v>
      </c>
      <c r="G401" s="46" t="n">
        <f aca="false">(MAX(D401:F401)-MIN(D401:F401))*100</f>
        <v>1.05680317040951</v>
      </c>
      <c r="H401" s="47" t="n">
        <f aca="false">'2026 Forecast A'!L332</f>
        <v>2.99742823519794</v>
      </c>
      <c r="I401" s="47" t="n">
        <f aca="false">'2026 Forecast B'!L332</f>
        <v>2.87841096010493</v>
      </c>
      <c r="J401" s="47" t="n">
        <f aca="false">'2026 Forecast C'!L332</f>
        <v>3.01471541659441</v>
      </c>
      <c r="K401" s="18" t="n">
        <f aca="false">'2026 Forecast A'!F332</f>
        <v>757</v>
      </c>
      <c r="L401" s="48" t="str">
        <f aca="false">IF(OR(AND(D401&gt;0.5,E401&gt;0.5,F401&gt;0.5),AND(D401&lt;0.5,E401&lt;0.5,F401&lt;0.5)),"Yes","No — toss-up")</f>
        <v>Yes</v>
      </c>
    </row>
    <row r="402" customFormat="false" ht="15" hidden="false" customHeight="false" outlineLevel="0" collapsed="false">
      <c r="A402" s="9" t="str">
        <f aca="false">'2026 Forecast A'!A333</f>
        <v>Northampton</v>
      </c>
      <c r="B402" s="9" t="str">
        <f aca="false">'2026 Forecast A'!B333</f>
        <v>NORTH CATASAUQUA</v>
      </c>
      <c r="C402" s="9" t="str">
        <f aca="false">'2026 Forecast A'!C333</f>
        <v>NORTH CATASAUQUA 1ST WARD</v>
      </c>
      <c r="D402" s="10" t="n">
        <f aca="false">'2026 Forecast A'!G333</f>
        <v>0.454308093994778</v>
      </c>
      <c r="E402" s="10" t="n">
        <f aca="false">'2026 Forecast B'!G333</f>
        <v>0.462140992167102</v>
      </c>
      <c r="F402" s="10" t="n">
        <f aca="false">'2026 Forecast C'!G333</f>
        <v>0.454308093994778</v>
      </c>
      <c r="G402" s="46" t="n">
        <f aca="false">(MAX(D402:F402)-MIN(D402:F402))*100</f>
        <v>0.783289817232374</v>
      </c>
      <c r="H402" s="47" t="n">
        <f aca="false">'2026 Forecast A'!L333</f>
        <v>4.06110524087881</v>
      </c>
      <c r="I402" s="47" t="n">
        <f aca="false">'2026 Forecast B'!L333</f>
        <v>3.90163818954704</v>
      </c>
      <c r="J402" s="47" t="n">
        <f aca="false">'2026 Forecast C'!L333</f>
        <v>4.08429951000569</v>
      </c>
      <c r="K402" s="18" t="n">
        <f aca="false">'2026 Forecast A'!F333</f>
        <v>383</v>
      </c>
      <c r="L402" s="48" t="str">
        <f aca="false">IF(OR(AND(D402&gt;0.5,E402&gt;0.5,F402&gt;0.5),AND(D402&lt;0.5,E402&lt;0.5,F402&lt;0.5)),"Yes","No — toss-up")</f>
        <v>Yes</v>
      </c>
    </row>
    <row r="403" customFormat="false" ht="15" hidden="false" customHeight="false" outlineLevel="0" collapsed="false">
      <c r="A403" s="9" t="str">
        <f aca="false">'2026 Forecast A'!A334</f>
        <v>Northampton</v>
      </c>
      <c r="B403" s="9" t="str">
        <f aca="false">'2026 Forecast A'!B334</f>
        <v>NORTH CATASAUQUA</v>
      </c>
      <c r="C403" s="9" t="str">
        <f aca="false">'2026 Forecast A'!C334</f>
        <v>NORTH CATASAUQUA 2ND WARD</v>
      </c>
      <c r="D403" s="10" t="n">
        <f aca="false">'2026 Forecast A'!G334</f>
        <v>0.506196377502383</v>
      </c>
      <c r="E403" s="10" t="n">
        <f aca="false">'2026 Forecast B'!G334</f>
        <v>0.504289799809342</v>
      </c>
      <c r="F403" s="10" t="n">
        <f aca="false">'2026 Forecast C'!G334</f>
        <v>0.506196377502383</v>
      </c>
      <c r="G403" s="46" t="n">
        <f aca="false">(MAX(D403:F403)-MIN(D403:F403))*100</f>
        <v>0.190657769304103</v>
      </c>
      <c r="H403" s="47" t="n">
        <f aca="false">'2026 Forecast A'!L334</f>
        <v>2.74148858658622</v>
      </c>
      <c r="I403" s="47" t="n">
        <f aca="false">'2026 Forecast B'!L334</f>
        <v>2.7581717768018</v>
      </c>
      <c r="J403" s="47" t="n">
        <f aca="false">'2026 Forecast C'!L334</f>
        <v>2.739213064343</v>
      </c>
      <c r="K403" s="18" t="n">
        <f aca="false">'2026 Forecast A'!F334</f>
        <v>1049</v>
      </c>
      <c r="L403" s="48" t="str">
        <f aca="false">IF(OR(AND(D403&gt;0.5,E403&gt;0.5,F403&gt;0.5),AND(D403&lt;0.5,E403&lt;0.5,F403&lt;0.5)),"Yes","No — toss-up")</f>
        <v>Yes</v>
      </c>
    </row>
    <row r="404" customFormat="false" ht="15" hidden="false" customHeight="false" outlineLevel="0" collapsed="false">
      <c r="A404" s="9" t="str">
        <f aca="false">'2026 Forecast A'!A335</f>
        <v>Northampton</v>
      </c>
      <c r="B404" s="9" t="str">
        <f aca="false">'2026 Forecast A'!B335</f>
        <v>NORTHAMPTON</v>
      </c>
      <c r="C404" s="9" t="str">
        <f aca="false">'2026 Forecast A'!C335</f>
        <v>NORTHAMPTON BORO 1ST WARD</v>
      </c>
      <c r="D404" s="10" t="n">
        <f aca="false">'2026 Forecast A'!G335</f>
        <v>0.473735408560311</v>
      </c>
      <c r="E404" s="10" t="n">
        <f aca="false">'2026 Forecast B'!G335</f>
        <v>0.479571984435798</v>
      </c>
      <c r="F404" s="10" t="n">
        <f aca="false">'2026 Forecast C'!G335</f>
        <v>0.474708171206226</v>
      </c>
      <c r="G404" s="46" t="n">
        <f aca="false">(MAX(D404:F404)-MIN(D404:F404))*100</f>
        <v>0.583657587548642</v>
      </c>
      <c r="H404" s="47" t="n">
        <f aca="false">'2026 Forecast A'!L335</f>
        <v>2.74148858658622</v>
      </c>
      <c r="I404" s="47" t="n">
        <f aca="false">'2026 Forecast B'!L335</f>
        <v>2.7581717768018</v>
      </c>
      <c r="J404" s="47" t="n">
        <f aca="false">'2026 Forecast C'!L335</f>
        <v>2.739213064343</v>
      </c>
      <c r="K404" s="18" t="n">
        <f aca="false">'2026 Forecast A'!F335</f>
        <v>1028</v>
      </c>
      <c r="L404" s="48" t="str">
        <f aca="false">IF(OR(AND(D404&gt;0.5,E404&gt;0.5,F404&gt;0.5),AND(D404&lt;0.5,E404&lt;0.5,F404&lt;0.5)),"Yes","No — toss-up")</f>
        <v>Yes</v>
      </c>
    </row>
    <row r="405" customFormat="false" ht="15" hidden="false" customHeight="false" outlineLevel="0" collapsed="false">
      <c r="A405" s="9" t="str">
        <f aca="false">'2026 Forecast A'!A336</f>
        <v>Northampton</v>
      </c>
      <c r="B405" s="9" t="str">
        <f aca="false">'2026 Forecast A'!B336</f>
        <v>NORTHAMPTON</v>
      </c>
      <c r="C405" s="9" t="str">
        <f aca="false">'2026 Forecast A'!C336</f>
        <v>NORTHAMPTON BORO 2ND WARD</v>
      </c>
      <c r="D405" s="10" t="n">
        <f aca="false">'2026 Forecast A'!G336</f>
        <v>0.497695852534562</v>
      </c>
      <c r="E405" s="10" t="n">
        <f aca="false">'2026 Forecast B'!G336</f>
        <v>0.494239631336406</v>
      </c>
      <c r="F405" s="10" t="n">
        <f aca="false">'2026 Forecast C'!G336</f>
        <v>0.497695852534562</v>
      </c>
      <c r="G405" s="46" t="n">
        <f aca="false">(MAX(D405:F405)-MIN(D405:F405))*100</f>
        <v>0.34562211981567</v>
      </c>
      <c r="H405" s="47" t="n">
        <f aca="false">'2026 Forecast A'!L336</f>
        <v>2.99742823519794</v>
      </c>
      <c r="I405" s="47" t="n">
        <f aca="false">'2026 Forecast B'!L336</f>
        <v>2.87841096010493</v>
      </c>
      <c r="J405" s="47" t="n">
        <f aca="false">'2026 Forecast C'!L336</f>
        <v>3.01471541659441</v>
      </c>
      <c r="K405" s="18" t="n">
        <f aca="false">'2026 Forecast A'!F336</f>
        <v>868</v>
      </c>
      <c r="L405" s="48" t="str">
        <f aca="false">IF(OR(AND(D405&gt;0.5,E405&gt;0.5,F405&gt;0.5),AND(D405&lt;0.5,E405&lt;0.5,F405&lt;0.5)),"Yes","No — toss-up")</f>
        <v>Yes</v>
      </c>
    </row>
    <row r="406" customFormat="false" ht="15" hidden="false" customHeight="false" outlineLevel="0" collapsed="false">
      <c r="A406" s="9" t="str">
        <f aca="false">'2026 Forecast A'!A337</f>
        <v>Northampton</v>
      </c>
      <c r="B406" s="9" t="str">
        <f aca="false">'2026 Forecast A'!B337</f>
        <v>NORTHAMPTON</v>
      </c>
      <c r="C406" s="9" t="str">
        <f aca="false">'2026 Forecast A'!C337</f>
        <v>NORTHAMPTON BORO 3RD WARD</v>
      </c>
      <c r="D406" s="10" t="n">
        <f aca="false">'2026 Forecast A'!G337</f>
        <v>0.470651013874066</v>
      </c>
      <c r="E406" s="10" t="n">
        <f aca="false">'2026 Forecast B'!G337</f>
        <v>0.473852721451441</v>
      </c>
      <c r="F406" s="10" t="n">
        <f aca="false">'2026 Forecast C'!G337</f>
        <v>0.470117395944504</v>
      </c>
      <c r="G406" s="46" t="n">
        <f aca="false">(MAX(D406:F406)-MIN(D406:F406))*100</f>
        <v>0.3735325506937</v>
      </c>
      <c r="H406" s="47" t="n">
        <f aca="false">'2026 Forecast A'!L337</f>
        <v>2.74148858658622</v>
      </c>
      <c r="I406" s="47" t="n">
        <f aca="false">'2026 Forecast B'!L337</f>
        <v>2.7581717768018</v>
      </c>
      <c r="J406" s="47" t="n">
        <f aca="false">'2026 Forecast C'!L337</f>
        <v>2.739213064343</v>
      </c>
      <c r="K406" s="18" t="n">
        <f aca="false">'2026 Forecast A'!F337</f>
        <v>1874</v>
      </c>
      <c r="L406" s="48" t="str">
        <f aca="false">IF(OR(AND(D406&gt;0.5,E406&gt;0.5,F406&gt;0.5),AND(D406&lt;0.5,E406&lt;0.5,F406&lt;0.5)),"Yes","No — toss-up")</f>
        <v>Yes</v>
      </c>
    </row>
    <row r="407" customFormat="false" ht="15" hidden="false" customHeight="false" outlineLevel="0" collapsed="false">
      <c r="A407" s="9" t="str">
        <f aca="false">'2026 Forecast A'!A338</f>
        <v>Northampton</v>
      </c>
      <c r="B407" s="9" t="str">
        <f aca="false">'2026 Forecast A'!B338</f>
        <v>NORTHAMPTON</v>
      </c>
      <c r="C407" s="9" t="str">
        <f aca="false">'2026 Forecast A'!C338</f>
        <v>NORTHAMPTON BORO 4TH WARD</v>
      </c>
      <c r="D407" s="10" t="n">
        <f aca="false">'2026 Forecast A'!G338</f>
        <v>0.459798994974874</v>
      </c>
      <c r="E407" s="10" t="n">
        <f aca="false">'2026 Forecast B'!G338</f>
        <v>0.454773869346734</v>
      </c>
      <c r="F407" s="10" t="n">
        <f aca="false">'2026 Forecast C'!G338</f>
        <v>0.457286432160804</v>
      </c>
      <c r="G407" s="46" t="n">
        <f aca="false">(MAX(D407:F407)-MIN(D407:F407))*100</f>
        <v>0.502512562814067</v>
      </c>
      <c r="H407" s="47" t="n">
        <f aca="false">'2026 Forecast A'!L338</f>
        <v>4.06110524087881</v>
      </c>
      <c r="I407" s="47" t="n">
        <f aca="false">'2026 Forecast B'!L338</f>
        <v>3.90163818954704</v>
      </c>
      <c r="J407" s="47" t="n">
        <f aca="false">'2026 Forecast C'!L338</f>
        <v>4.08429951000569</v>
      </c>
      <c r="K407" s="18" t="n">
        <f aca="false">'2026 Forecast A'!F338</f>
        <v>398</v>
      </c>
      <c r="L407" s="48" t="str">
        <f aca="false">IF(OR(AND(D407&gt;0.5,E407&gt;0.5,F407&gt;0.5),AND(D407&lt;0.5,E407&lt;0.5,F407&lt;0.5)),"Yes","No — toss-up")</f>
        <v>Yes</v>
      </c>
    </row>
    <row r="408" customFormat="false" ht="15" hidden="false" customHeight="false" outlineLevel="0" collapsed="false">
      <c r="A408" s="9" t="str">
        <f aca="false">'2026 Forecast A'!A339</f>
        <v>Northampton</v>
      </c>
      <c r="B408" s="9" t="str">
        <f aca="false">'2026 Forecast A'!B339</f>
        <v>PALMER</v>
      </c>
      <c r="C408" s="9" t="str">
        <f aca="false">'2026 Forecast A'!C339</f>
        <v>PALMER — historical precinct 1000</v>
      </c>
      <c r="D408" s="10" t="n">
        <f aca="false">'2026 Forecast A'!G339</f>
        <v>0.481951219512195</v>
      </c>
      <c r="E408" s="10" t="n">
        <f aca="false">'2026 Forecast B'!G339</f>
        <v>0.48</v>
      </c>
      <c r="F408" s="10" t="n">
        <f aca="false">'2026 Forecast C'!G339</f>
        <v>0.482926829268293</v>
      </c>
      <c r="G408" s="46" t="n">
        <f aca="false">(MAX(D408:F408)-MIN(D408:F408))*100</f>
        <v>0.292682926829269</v>
      </c>
      <c r="H408" s="47" t="n">
        <f aca="false">'2026 Forecast A'!L339</f>
        <v>2.74148858658622</v>
      </c>
      <c r="I408" s="47" t="n">
        <f aca="false">'2026 Forecast B'!L339</f>
        <v>2.7581717768018</v>
      </c>
      <c r="J408" s="47" t="n">
        <f aca="false">'2026 Forecast C'!L339</f>
        <v>2.739213064343</v>
      </c>
      <c r="K408" s="18" t="n">
        <f aca="false">'2026 Forecast A'!F339</f>
        <v>1025</v>
      </c>
      <c r="L408" s="48" t="str">
        <f aca="false">IF(OR(AND(D408&gt;0.5,E408&gt;0.5,F408&gt;0.5),AND(D408&lt;0.5,E408&lt;0.5,F408&lt;0.5)),"Yes","No — toss-up")</f>
        <v>Yes</v>
      </c>
    </row>
    <row r="409" customFormat="false" ht="15" hidden="false" customHeight="false" outlineLevel="0" collapsed="false">
      <c r="A409" s="9" t="str">
        <f aca="false">'2026 Forecast A'!A340</f>
        <v>Northampton</v>
      </c>
      <c r="B409" s="9" t="str">
        <f aca="false">'2026 Forecast A'!B340</f>
        <v>PALMER</v>
      </c>
      <c r="C409" s="9" t="str">
        <f aca="false">'2026 Forecast A'!C340</f>
        <v>PALMER — historical precinct 1010</v>
      </c>
      <c r="D409" s="10" t="n">
        <f aca="false">'2026 Forecast A'!G340</f>
        <v>0.51764705882353</v>
      </c>
      <c r="E409" s="10" t="n">
        <f aca="false">'2026 Forecast B'!G340</f>
        <v>0.51921568627451</v>
      </c>
      <c r="F409" s="10" t="n">
        <f aca="false">'2026 Forecast C'!G340</f>
        <v>0.51764705882353</v>
      </c>
      <c r="G409" s="46" t="n">
        <f aca="false">(MAX(D409:F409)-MIN(D409:F409))*100</f>
        <v>0.15686274509803</v>
      </c>
      <c r="H409" s="47" t="n">
        <f aca="false">'2026 Forecast A'!L340</f>
        <v>2.74148858658622</v>
      </c>
      <c r="I409" s="47" t="n">
        <f aca="false">'2026 Forecast B'!L340</f>
        <v>2.7581717768018</v>
      </c>
      <c r="J409" s="47" t="n">
        <f aca="false">'2026 Forecast C'!L340</f>
        <v>2.739213064343</v>
      </c>
      <c r="K409" s="18" t="n">
        <f aca="false">'2026 Forecast A'!F340</f>
        <v>1275</v>
      </c>
      <c r="L409" s="48" t="str">
        <f aca="false">IF(OR(AND(D409&gt;0.5,E409&gt;0.5,F409&gt;0.5),AND(D409&lt;0.5,E409&lt;0.5,F409&lt;0.5)),"Yes","No — toss-up")</f>
        <v>Yes</v>
      </c>
    </row>
    <row r="410" customFormat="false" ht="15" hidden="false" customHeight="false" outlineLevel="0" collapsed="false">
      <c r="A410" s="9" t="str">
        <f aca="false">'2026 Forecast A'!A341</f>
        <v>Northampton</v>
      </c>
      <c r="B410" s="9" t="str">
        <f aca="false">'2026 Forecast A'!B341</f>
        <v>PALMER</v>
      </c>
      <c r="C410" s="9" t="str">
        <f aca="false">'2026 Forecast A'!C341</f>
        <v>PALMER — historical precinct 1020</v>
      </c>
      <c r="D410" s="10" t="n">
        <f aca="false">'2026 Forecast A'!G341</f>
        <v>0.475661375661376</v>
      </c>
      <c r="E410" s="10" t="n">
        <f aca="false">'2026 Forecast B'!G341</f>
        <v>0.477777777777778</v>
      </c>
      <c r="F410" s="10" t="n">
        <f aca="false">'2026 Forecast C'!G341</f>
        <v>0.476719576719577</v>
      </c>
      <c r="G410" s="46" t="n">
        <f aca="false">(MAX(D410:F410)-MIN(D410:F410))*100</f>
        <v>0.211640211640213</v>
      </c>
      <c r="H410" s="47" t="n">
        <f aca="false">'2026 Forecast A'!L341</f>
        <v>2.74148858658622</v>
      </c>
      <c r="I410" s="47" t="n">
        <f aca="false">'2026 Forecast B'!L341</f>
        <v>2.7581717768018</v>
      </c>
      <c r="J410" s="47" t="n">
        <f aca="false">'2026 Forecast C'!L341</f>
        <v>2.739213064343</v>
      </c>
      <c r="K410" s="18" t="n">
        <f aca="false">'2026 Forecast A'!F341</f>
        <v>1890</v>
      </c>
      <c r="L410" s="48" t="str">
        <f aca="false">IF(OR(AND(D410&gt;0.5,E410&gt;0.5,F410&gt;0.5),AND(D410&lt;0.5,E410&lt;0.5,F410&lt;0.5)),"Yes","No — toss-up")</f>
        <v>Yes</v>
      </c>
    </row>
    <row r="411" customFormat="false" ht="15" hidden="false" customHeight="false" outlineLevel="0" collapsed="false">
      <c r="A411" s="9" t="str">
        <f aca="false">'2026 Forecast A'!A342</f>
        <v>Northampton</v>
      </c>
      <c r="B411" s="9" t="str">
        <f aca="false">'2026 Forecast A'!B342</f>
        <v>PALMER</v>
      </c>
      <c r="C411" s="9" t="str">
        <f aca="false">'2026 Forecast A'!C342</f>
        <v>PALMER — historical precinct 1030</v>
      </c>
      <c r="D411" s="10" t="n">
        <f aca="false">'2026 Forecast A'!G342</f>
        <v>0.542107181917608</v>
      </c>
      <c r="E411" s="10" t="n">
        <f aca="false">'2026 Forecast B'!G342</f>
        <v>0.541378053226394</v>
      </c>
      <c r="F411" s="10" t="n">
        <f aca="false">'2026 Forecast C'!G342</f>
        <v>0.541378053226394</v>
      </c>
      <c r="G411" s="46" t="n">
        <f aca="false">(MAX(D411:F411)-MIN(D411:F411))*100</f>
        <v>0.0729128691213998</v>
      </c>
      <c r="H411" s="47" t="n">
        <f aca="false">'2026 Forecast A'!L342</f>
        <v>2.74148858658622</v>
      </c>
      <c r="I411" s="47" t="n">
        <f aca="false">'2026 Forecast B'!L342</f>
        <v>2.7581717768018</v>
      </c>
      <c r="J411" s="47" t="n">
        <f aca="false">'2026 Forecast C'!L342</f>
        <v>2.739213064343</v>
      </c>
      <c r="K411" s="18" t="n">
        <f aca="false">'2026 Forecast A'!F342</f>
        <v>2743</v>
      </c>
      <c r="L411" s="48" t="str">
        <f aca="false">IF(OR(AND(D411&gt;0.5,E411&gt;0.5,F411&gt;0.5),AND(D411&lt;0.5,E411&lt;0.5,F411&lt;0.5)),"Yes","No — toss-up")</f>
        <v>Yes</v>
      </c>
    </row>
    <row r="412" customFormat="false" ht="15" hidden="false" customHeight="false" outlineLevel="0" collapsed="false">
      <c r="A412" s="9" t="str">
        <f aca="false">'2026 Forecast A'!A343</f>
        <v>Northampton</v>
      </c>
      <c r="B412" s="9" t="str">
        <f aca="false">'2026 Forecast A'!B343</f>
        <v>PALMER</v>
      </c>
      <c r="C412" s="9" t="str">
        <f aca="false">'2026 Forecast A'!C343</f>
        <v>PALMER — historical precinct 1040</v>
      </c>
      <c r="D412" s="10" t="n">
        <f aca="false">'2026 Forecast A'!G343</f>
        <v>0.481254781943382</v>
      </c>
      <c r="E412" s="10" t="n">
        <f aca="false">'2026 Forecast B'!G343</f>
        <v>0.482019892884468</v>
      </c>
      <c r="F412" s="10" t="n">
        <f aca="false">'2026 Forecast C'!G343</f>
        <v>0.482785003825555</v>
      </c>
      <c r="G412" s="46" t="n">
        <f aca="false">(MAX(D412:F412)-MIN(D412:F412))*100</f>
        <v>0.153022188217294</v>
      </c>
      <c r="H412" s="47" t="n">
        <f aca="false">'2026 Forecast A'!L343</f>
        <v>2.74148858658622</v>
      </c>
      <c r="I412" s="47" t="n">
        <f aca="false">'2026 Forecast B'!L343</f>
        <v>2.7581717768018</v>
      </c>
      <c r="J412" s="47" t="n">
        <f aca="false">'2026 Forecast C'!L343</f>
        <v>2.739213064343</v>
      </c>
      <c r="K412" s="18" t="n">
        <f aca="false">'2026 Forecast A'!F343</f>
        <v>1307</v>
      </c>
      <c r="L412" s="48" t="str">
        <f aca="false">IF(OR(AND(D412&gt;0.5,E412&gt;0.5,F412&gt;0.5),AND(D412&lt;0.5,E412&lt;0.5,F412&lt;0.5)),"Yes","No — toss-up")</f>
        <v>Yes</v>
      </c>
    </row>
    <row r="413" customFormat="false" ht="15" hidden="false" customHeight="false" outlineLevel="0" collapsed="false">
      <c r="A413" s="9" t="str">
        <f aca="false">'2026 Forecast A'!A344</f>
        <v>Northampton</v>
      </c>
      <c r="B413" s="9" t="str">
        <f aca="false">'2026 Forecast A'!B344</f>
        <v>PALMER</v>
      </c>
      <c r="C413" s="9" t="str">
        <f aca="false">'2026 Forecast A'!C344</f>
        <v>PALMER — historical precinct 1050</v>
      </c>
      <c r="D413" s="10" t="n">
        <f aca="false">'2026 Forecast A'!G344</f>
        <v>0.454113924050633</v>
      </c>
      <c r="E413" s="10" t="n">
        <f aca="false">'2026 Forecast B'!G344</f>
        <v>0.457278481012658</v>
      </c>
      <c r="F413" s="10" t="n">
        <f aca="false">'2026 Forecast C'!G344</f>
        <v>0.454113924050633</v>
      </c>
      <c r="G413" s="46" t="n">
        <f aca="false">(MAX(D413:F413)-MIN(D413:F413))*100</f>
        <v>0.316455696202533</v>
      </c>
      <c r="H413" s="47" t="n">
        <f aca="false">'2026 Forecast A'!L344</f>
        <v>2.99742823519794</v>
      </c>
      <c r="I413" s="47" t="n">
        <f aca="false">'2026 Forecast B'!L344</f>
        <v>2.87841096010493</v>
      </c>
      <c r="J413" s="47" t="n">
        <f aca="false">'2026 Forecast C'!L344</f>
        <v>3.01471541659441</v>
      </c>
      <c r="K413" s="18" t="n">
        <f aca="false">'2026 Forecast A'!F344</f>
        <v>632</v>
      </c>
      <c r="L413" s="48" t="str">
        <f aca="false">IF(OR(AND(D413&gt;0.5,E413&gt;0.5,F413&gt;0.5),AND(D413&lt;0.5,E413&lt;0.5,F413&lt;0.5)),"Yes","No — toss-up")</f>
        <v>Yes</v>
      </c>
    </row>
    <row r="414" customFormat="false" ht="15" hidden="false" customHeight="false" outlineLevel="0" collapsed="false">
      <c r="A414" s="9" t="str">
        <f aca="false">'2026 Forecast A'!A345</f>
        <v>Northampton</v>
      </c>
      <c r="B414" s="9" t="str">
        <f aca="false">'2026 Forecast A'!B345</f>
        <v>PALMER</v>
      </c>
      <c r="C414" s="9" t="str">
        <f aca="false">'2026 Forecast A'!C345</f>
        <v>PALMER — historical precinct 990</v>
      </c>
      <c r="D414" s="10" t="n">
        <f aca="false">'2026 Forecast A'!G345</f>
        <v>0.552380952380952</v>
      </c>
      <c r="E414" s="10" t="n">
        <f aca="false">'2026 Forecast B'!G345</f>
        <v>0.552380952380952</v>
      </c>
      <c r="F414" s="10" t="n">
        <f aca="false">'2026 Forecast C'!G345</f>
        <v>0.550700280112045</v>
      </c>
      <c r="G414" s="46" t="n">
        <f aca="false">(MAX(D414:F414)-MIN(D414:F414))*100</f>
        <v>0.168067226890756</v>
      </c>
      <c r="H414" s="47" t="n">
        <f aca="false">'2026 Forecast A'!L345</f>
        <v>2.74148858658622</v>
      </c>
      <c r="I414" s="47" t="n">
        <f aca="false">'2026 Forecast B'!L345</f>
        <v>2.7581717768018</v>
      </c>
      <c r="J414" s="47" t="n">
        <f aca="false">'2026 Forecast C'!L345</f>
        <v>2.739213064343</v>
      </c>
      <c r="K414" s="18" t="n">
        <f aca="false">'2026 Forecast A'!F345</f>
        <v>1785</v>
      </c>
      <c r="L414" s="48" t="str">
        <f aca="false">IF(OR(AND(D414&gt;0.5,E414&gt;0.5,F414&gt;0.5),AND(D414&lt;0.5,E414&lt;0.5,F414&lt;0.5)),"Yes","No — toss-up")</f>
        <v>Yes</v>
      </c>
    </row>
    <row r="415" customFormat="false" ht="15" hidden="false" customHeight="false" outlineLevel="0" collapsed="false">
      <c r="A415" s="9" t="str">
        <f aca="false">'2026 Forecast A'!A346</f>
        <v>Northampton</v>
      </c>
      <c r="B415" s="9" t="str">
        <f aca="false">'2026 Forecast A'!B346</f>
        <v>PEN ARGYL</v>
      </c>
      <c r="C415" s="9" t="str">
        <f aca="false">'2026 Forecast A'!C346</f>
        <v>PEN ARGYL BORO 1ST WARD</v>
      </c>
      <c r="D415" s="10" t="n">
        <f aca="false">'2026 Forecast A'!G346</f>
        <v>0.381395348837209</v>
      </c>
      <c r="E415" s="10" t="n">
        <f aca="false">'2026 Forecast B'!G346</f>
        <v>0.381395348837209</v>
      </c>
      <c r="F415" s="10" t="n">
        <f aca="false">'2026 Forecast C'!G346</f>
        <v>0.381395348837209</v>
      </c>
      <c r="G415" s="46" t="n">
        <f aca="false">(MAX(D415:F415)-MIN(D415:F415))*100</f>
        <v>0</v>
      </c>
      <c r="H415" s="47" t="n">
        <f aca="false">'2026 Forecast A'!L346</f>
        <v>4.06110524087881</v>
      </c>
      <c r="I415" s="47" t="n">
        <f aca="false">'2026 Forecast B'!L346</f>
        <v>3.90163818954704</v>
      </c>
      <c r="J415" s="47" t="n">
        <f aca="false">'2026 Forecast C'!L346</f>
        <v>4.08429951000569</v>
      </c>
      <c r="K415" s="18" t="n">
        <f aca="false">'2026 Forecast A'!F346</f>
        <v>215</v>
      </c>
      <c r="L415" s="48" t="str">
        <f aca="false">IF(OR(AND(D415&gt;0.5,E415&gt;0.5,F415&gt;0.5),AND(D415&lt;0.5,E415&lt;0.5,F415&lt;0.5)),"Yes","No — toss-up")</f>
        <v>Yes</v>
      </c>
    </row>
    <row r="416" customFormat="false" ht="15" hidden="false" customHeight="false" outlineLevel="0" collapsed="false">
      <c r="A416" s="9" t="str">
        <f aca="false">'2026 Forecast A'!A347</f>
        <v>Northampton</v>
      </c>
      <c r="B416" s="9" t="str">
        <f aca="false">'2026 Forecast A'!B347</f>
        <v>PEN ARGYL</v>
      </c>
      <c r="C416" s="9" t="str">
        <f aca="false">'2026 Forecast A'!C347</f>
        <v>PEN ARGYL BORO 2ND WARD</v>
      </c>
      <c r="D416" s="10" t="n">
        <f aca="false">'2026 Forecast A'!G347</f>
        <v>0.346358792184725</v>
      </c>
      <c r="E416" s="10" t="n">
        <f aca="false">'2026 Forecast B'!G347</f>
        <v>0.349911190053286</v>
      </c>
      <c r="F416" s="10" t="n">
        <f aca="false">'2026 Forecast C'!G347</f>
        <v>0.348134991119005</v>
      </c>
      <c r="G416" s="46" t="n">
        <f aca="false">(MAX(D416:F416)-MIN(D416:F416))*100</f>
        <v>0.355239786856126</v>
      </c>
      <c r="H416" s="47" t="n">
        <f aca="false">'2026 Forecast A'!L347</f>
        <v>4.06110524087881</v>
      </c>
      <c r="I416" s="47" t="n">
        <f aca="false">'2026 Forecast B'!L347</f>
        <v>3.90163818954704</v>
      </c>
      <c r="J416" s="47" t="n">
        <f aca="false">'2026 Forecast C'!L347</f>
        <v>4.08429951000569</v>
      </c>
      <c r="K416" s="18" t="n">
        <f aca="false">'2026 Forecast A'!F347</f>
        <v>563</v>
      </c>
      <c r="L416" s="48" t="str">
        <f aca="false">IF(OR(AND(D416&gt;0.5,E416&gt;0.5,F416&gt;0.5),AND(D416&lt;0.5,E416&lt;0.5,F416&lt;0.5)),"Yes","No — toss-up")</f>
        <v>Yes</v>
      </c>
    </row>
    <row r="417" customFormat="false" ht="15" hidden="false" customHeight="false" outlineLevel="0" collapsed="false">
      <c r="A417" s="9" t="str">
        <f aca="false">'2026 Forecast A'!A348</f>
        <v>Northampton</v>
      </c>
      <c r="B417" s="9" t="str">
        <f aca="false">'2026 Forecast A'!B348</f>
        <v>PEN ARGYL</v>
      </c>
      <c r="C417" s="9" t="str">
        <f aca="false">'2026 Forecast A'!C348</f>
        <v>PEN ARGYL BORO 3RD WARD</v>
      </c>
      <c r="D417" s="10" t="n">
        <f aca="false">'2026 Forecast A'!G348</f>
        <v>0.408839779005525</v>
      </c>
      <c r="E417" s="10" t="n">
        <f aca="false">'2026 Forecast B'!G348</f>
        <v>0.411602209944751</v>
      </c>
      <c r="F417" s="10" t="n">
        <f aca="false">'2026 Forecast C'!G348</f>
        <v>0.408839779005525</v>
      </c>
      <c r="G417" s="46" t="n">
        <f aca="false">(MAX(D417:F417)-MIN(D417:F417))*100</f>
        <v>0.276243093922651</v>
      </c>
      <c r="H417" s="47" t="n">
        <f aca="false">'2026 Forecast A'!L348</f>
        <v>4.06110524087881</v>
      </c>
      <c r="I417" s="47" t="n">
        <f aca="false">'2026 Forecast B'!L348</f>
        <v>3.90163818954704</v>
      </c>
      <c r="J417" s="47" t="n">
        <f aca="false">'2026 Forecast C'!L348</f>
        <v>4.08429951000569</v>
      </c>
      <c r="K417" s="18" t="n">
        <f aca="false">'2026 Forecast A'!F348</f>
        <v>362</v>
      </c>
      <c r="L417" s="48" t="str">
        <f aca="false">IF(OR(AND(D417&gt;0.5,E417&gt;0.5,F417&gt;0.5),AND(D417&lt;0.5,E417&lt;0.5,F417&lt;0.5)),"Yes","No — toss-up")</f>
        <v>Yes</v>
      </c>
    </row>
    <row r="418" customFormat="false" ht="15" hidden="false" customHeight="false" outlineLevel="0" collapsed="false">
      <c r="A418" s="9" t="str">
        <f aca="false">'2026 Forecast A'!A349</f>
        <v>Northampton</v>
      </c>
      <c r="B418" s="9" t="str">
        <f aca="false">'2026 Forecast A'!B349</f>
        <v>PEN ARGYL</v>
      </c>
      <c r="C418" s="9" t="str">
        <f aca="false">'2026 Forecast A'!C349</f>
        <v>PEN ARGYL BORO 4TH WARD</v>
      </c>
      <c r="D418" s="10" t="n">
        <f aca="false">'2026 Forecast A'!G349</f>
        <v>0.407407407407407</v>
      </c>
      <c r="E418" s="10" t="n">
        <f aca="false">'2026 Forecast B'!G349</f>
        <v>0.398148148148148</v>
      </c>
      <c r="F418" s="10" t="n">
        <f aca="false">'2026 Forecast C'!G349</f>
        <v>0.402777777777778</v>
      </c>
      <c r="G418" s="46" t="n">
        <f aca="false">(MAX(D418:F418)-MIN(D418:F418))*100</f>
        <v>0.925925925925925</v>
      </c>
      <c r="H418" s="47" t="n">
        <f aca="false">'2026 Forecast A'!L349</f>
        <v>4.06110524087881</v>
      </c>
      <c r="I418" s="47" t="n">
        <f aca="false">'2026 Forecast B'!L349</f>
        <v>3.90163818954704</v>
      </c>
      <c r="J418" s="47" t="n">
        <f aca="false">'2026 Forecast C'!L349</f>
        <v>4.08429951000569</v>
      </c>
      <c r="K418" s="18" t="n">
        <f aca="false">'2026 Forecast A'!F349</f>
        <v>216</v>
      </c>
      <c r="L418" s="48" t="str">
        <f aca="false">IF(OR(AND(D418&gt;0.5,E418&gt;0.5,F418&gt;0.5),AND(D418&lt;0.5,E418&lt;0.5,F418&lt;0.5)),"Yes","No — toss-up")</f>
        <v>Yes</v>
      </c>
    </row>
    <row r="419" customFormat="false" ht="15" hidden="false" customHeight="false" outlineLevel="0" collapsed="false">
      <c r="A419" s="9" t="str">
        <f aca="false">'2026 Forecast A'!A350</f>
        <v>Northampton</v>
      </c>
      <c r="B419" s="9" t="str">
        <f aca="false">'2026 Forecast A'!B350</f>
        <v>PLAINFIELD</v>
      </c>
      <c r="C419" s="9" t="str">
        <f aca="false">'2026 Forecast A'!C350</f>
        <v>PLAINFIELD TWSP - BELFAST</v>
      </c>
      <c r="D419" s="10" t="n">
        <f aca="false">'2026 Forecast A'!G350</f>
        <v>0.345951629863302</v>
      </c>
      <c r="E419" s="10" t="n">
        <f aca="false">'2026 Forecast B'!G350</f>
        <v>0.345951629863302</v>
      </c>
      <c r="F419" s="10" t="n">
        <f aca="false">'2026 Forecast C'!G350</f>
        <v>0.347003154574133</v>
      </c>
      <c r="G419" s="46" t="n">
        <f aca="false">(MAX(D419:F419)-MIN(D419:F419))*100</f>
        <v>0.10515247108307</v>
      </c>
      <c r="H419" s="47" t="n">
        <f aca="false">'2026 Forecast A'!L350</f>
        <v>2.74148858658622</v>
      </c>
      <c r="I419" s="47" t="n">
        <f aca="false">'2026 Forecast B'!L350</f>
        <v>2.7581717768018</v>
      </c>
      <c r="J419" s="47" t="n">
        <f aca="false">'2026 Forecast C'!L350</f>
        <v>2.739213064343</v>
      </c>
      <c r="K419" s="18" t="n">
        <f aca="false">'2026 Forecast A'!F350</f>
        <v>951</v>
      </c>
      <c r="L419" s="48" t="str">
        <f aca="false">IF(OR(AND(D419&gt;0.5,E419&gt;0.5,F419&gt;0.5),AND(D419&lt;0.5,E419&lt;0.5,F419&lt;0.5)),"Yes","No — toss-up")</f>
        <v>Yes</v>
      </c>
    </row>
    <row r="420" customFormat="false" ht="15" hidden="false" customHeight="false" outlineLevel="0" collapsed="false">
      <c r="A420" s="9" t="str">
        <f aca="false">'2026 Forecast A'!A351</f>
        <v>Northampton</v>
      </c>
      <c r="B420" s="9" t="str">
        <f aca="false">'2026 Forecast A'!B351</f>
        <v>PLAINFIELD</v>
      </c>
      <c r="C420" s="9" t="str">
        <f aca="false">'2026 Forecast A'!C351</f>
        <v>PLAINFIELD TWSP - DELABOLE</v>
      </c>
      <c r="D420" s="10" t="n">
        <f aca="false">'2026 Forecast A'!G351</f>
        <v>0.361815754339119</v>
      </c>
      <c r="E420" s="10" t="n">
        <f aca="false">'2026 Forecast B'!G351</f>
        <v>0.363150867823765</v>
      </c>
      <c r="F420" s="10" t="n">
        <f aca="false">'2026 Forecast C'!G351</f>
        <v>0.361815754339119</v>
      </c>
      <c r="G420" s="46" t="n">
        <f aca="false">(MAX(D420:F420)-MIN(D420:F420))*100</f>
        <v>0.133511348464621</v>
      </c>
      <c r="H420" s="47" t="n">
        <f aca="false">'2026 Forecast A'!L351</f>
        <v>2.99742823519794</v>
      </c>
      <c r="I420" s="47" t="n">
        <f aca="false">'2026 Forecast B'!L351</f>
        <v>2.87841096010493</v>
      </c>
      <c r="J420" s="47" t="n">
        <f aca="false">'2026 Forecast C'!L351</f>
        <v>3.01471541659441</v>
      </c>
      <c r="K420" s="18" t="n">
        <f aca="false">'2026 Forecast A'!F351</f>
        <v>749</v>
      </c>
      <c r="L420" s="48" t="str">
        <f aca="false">IF(OR(AND(D420&gt;0.5,E420&gt;0.5,F420&gt;0.5),AND(D420&lt;0.5,E420&lt;0.5,F420&lt;0.5)),"Yes","No — toss-up")</f>
        <v>Yes</v>
      </c>
    </row>
    <row r="421" customFormat="false" ht="15" hidden="false" customHeight="false" outlineLevel="0" collapsed="false">
      <c r="A421" s="9" t="str">
        <f aca="false">'2026 Forecast A'!A352</f>
        <v>Northampton</v>
      </c>
      <c r="B421" s="9" t="str">
        <f aca="false">'2026 Forecast A'!B352</f>
        <v>PLAINFIELD</v>
      </c>
      <c r="C421" s="9" t="str">
        <f aca="false">'2026 Forecast A'!C352</f>
        <v>PLAINFIELD TWSP - KESSLERSVILLE</v>
      </c>
      <c r="D421" s="10" t="n">
        <f aca="false">'2026 Forecast A'!G352</f>
        <v>0.338048090523338</v>
      </c>
      <c r="E421" s="10" t="n">
        <f aca="false">'2026 Forecast B'!G352</f>
        <v>0.342291371994342</v>
      </c>
      <c r="F421" s="10" t="n">
        <f aca="false">'2026 Forecast C'!G352</f>
        <v>0.340876944837341</v>
      </c>
      <c r="G421" s="46" t="n">
        <f aca="false">(MAX(D421:F421)-MIN(D421:F421))*100</f>
        <v>0.424328147100422</v>
      </c>
      <c r="H421" s="47" t="n">
        <f aca="false">'2026 Forecast A'!L352</f>
        <v>2.99742823519794</v>
      </c>
      <c r="I421" s="47" t="n">
        <f aca="false">'2026 Forecast B'!L352</f>
        <v>2.87841096010493</v>
      </c>
      <c r="J421" s="47" t="n">
        <f aca="false">'2026 Forecast C'!L352</f>
        <v>3.01471541659441</v>
      </c>
      <c r="K421" s="18" t="n">
        <f aca="false">'2026 Forecast A'!F352</f>
        <v>707</v>
      </c>
      <c r="L421" s="48" t="str">
        <f aca="false">IF(OR(AND(D421&gt;0.5,E421&gt;0.5,F421&gt;0.5),AND(D421&lt;0.5,E421&lt;0.5,F421&lt;0.5)),"Yes","No — toss-up")</f>
        <v>Yes</v>
      </c>
    </row>
    <row r="422" customFormat="false" ht="15" hidden="false" customHeight="false" outlineLevel="0" collapsed="false">
      <c r="A422" s="9" t="str">
        <f aca="false">'2026 Forecast A'!A353</f>
        <v>Northampton</v>
      </c>
      <c r="B422" s="9" t="str">
        <f aca="false">'2026 Forecast A'!B353</f>
        <v>PLAINFIELD</v>
      </c>
      <c r="C422" s="9" t="str">
        <f aca="false">'2026 Forecast A'!C353</f>
        <v>PLAINFIELD TWSP - PLAINFIELD CHURCH</v>
      </c>
      <c r="D422" s="10" t="n">
        <f aca="false">'2026 Forecast A'!G353</f>
        <v>0.332398316970547</v>
      </c>
      <c r="E422" s="10" t="n">
        <f aca="false">'2026 Forecast B'!G353</f>
        <v>0.339410939691445</v>
      </c>
      <c r="F422" s="10" t="n">
        <f aca="false">'2026 Forecast C'!G353</f>
        <v>0.335203366058906</v>
      </c>
      <c r="G422" s="46" t="n">
        <f aca="false">(MAX(D422:F422)-MIN(D422:F422))*100</f>
        <v>0.701262272089759</v>
      </c>
      <c r="H422" s="47" t="n">
        <f aca="false">'2026 Forecast A'!L353</f>
        <v>2.99742823519794</v>
      </c>
      <c r="I422" s="47" t="n">
        <f aca="false">'2026 Forecast B'!L353</f>
        <v>2.87841096010493</v>
      </c>
      <c r="J422" s="47" t="n">
        <f aca="false">'2026 Forecast C'!L353</f>
        <v>3.01471541659441</v>
      </c>
      <c r="K422" s="18" t="n">
        <f aca="false">'2026 Forecast A'!F353</f>
        <v>713</v>
      </c>
      <c r="L422" s="48" t="str">
        <f aca="false">IF(OR(AND(D422&gt;0.5,E422&gt;0.5,F422&gt;0.5),AND(D422&lt;0.5,E422&lt;0.5,F422&lt;0.5)),"Yes","No — toss-up")</f>
        <v>Yes</v>
      </c>
    </row>
    <row r="423" customFormat="false" ht="15" hidden="false" customHeight="false" outlineLevel="0" collapsed="false">
      <c r="A423" s="9" t="str">
        <f aca="false">'2026 Forecast A'!A354</f>
        <v>Northampton</v>
      </c>
      <c r="B423" s="9" t="str">
        <f aca="false">'2026 Forecast A'!B354</f>
        <v>PORTLAND</v>
      </c>
      <c r="C423" s="9" t="str">
        <f aca="false">'2026 Forecast A'!C354</f>
        <v>PORTLAND BORO</v>
      </c>
      <c r="D423" s="10" t="n">
        <f aca="false">'2026 Forecast A'!G354</f>
        <v>0.331632653061224</v>
      </c>
      <c r="E423" s="10" t="n">
        <f aca="false">'2026 Forecast B'!G354</f>
        <v>0.326530612244898</v>
      </c>
      <c r="F423" s="10" t="n">
        <f aca="false">'2026 Forecast C'!G354</f>
        <v>0.331632653061224</v>
      </c>
      <c r="G423" s="46" t="n">
        <f aca="false">(MAX(D423:F423)-MIN(D423:F423))*100</f>
        <v>0.510204081632654</v>
      </c>
      <c r="H423" s="47" t="n">
        <f aca="false">'2026 Forecast A'!L354</f>
        <v>4.06110524087881</v>
      </c>
      <c r="I423" s="47" t="n">
        <f aca="false">'2026 Forecast B'!L354</f>
        <v>3.90163818954704</v>
      </c>
      <c r="J423" s="47" t="n">
        <f aca="false">'2026 Forecast C'!L354</f>
        <v>4.08429951000569</v>
      </c>
      <c r="K423" s="18" t="n">
        <f aca="false">'2026 Forecast A'!F354</f>
        <v>196</v>
      </c>
      <c r="L423" s="48" t="str">
        <f aca="false">IF(OR(AND(D423&gt;0.5,E423&gt;0.5,F423&gt;0.5),AND(D423&lt;0.5,E423&lt;0.5,F423&lt;0.5)),"Yes","No — toss-up")</f>
        <v>Yes</v>
      </c>
    </row>
    <row r="424" customFormat="false" ht="15" hidden="false" customHeight="false" outlineLevel="0" collapsed="false">
      <c r="A424" s="9" t="str">
        <f aca="false">'2026 Forecast A'!A355</f>
        <v>Northampton</v>
      </c>
      <c r="B424" s="9" t="str">
        <f aca="false">'2026 Forecast A'!B355</f>
        <v>ROSETO</v>
      </c>
      <c r="C424" s="9" t="str">
        <f aca="false">'2026 Forecast A'!C355</f>
        <v>ROSETO BORO</v>
      </c>
      <c r="D424" s="10" t="n">
        <f aca="false">'2026 Forecast A'!G355</f>
        <v>0.37719298245614</v>
      </c>
      <c r="E424" s="10" t="n">
        <f aca="false">'2026 Forecast B'!G355</f>
        <v>0.383040935672515</v>
      </c>
      <c r="F424" s="10" t="n">
        <f aca="false">'2026 Forecast C'!G355</f>
        <v>0.378654970760234</v>
      </c>
      <c r="G424" s="46" t="n">
        <f aca="false">(MAX(D424:F424)-MIN(D424:F424))*100</f>
        <v>0.584795321637427</v>
      </c>
      <c r="H424" s="47" t="n">
        <f aca="false">'2026 Forecast A'!L355</f>
        <v>2.99742823519794</v>
      </c>
      <c r="I424" s="47" t="n">
        <f aca="false">'2026 Forecast B'!L355</f>
        <v>2.87841096010493</v>
      </c>
      <c r="J424" s="47" t="n">
        <f aca="false">'2026 Forecast C'!L355</f>
        <v>3.01471541659441</v>
      </c>
      <c r="K424" s="18" t="n">
        <f aca="false">'2026 Forecast A'!F355</f>
        <v>684</v>
      </c>
      <c r="L424" s="48" t="str">
        <f aca="false">IF(OR(AND(D424&gt;0.5,E424&gt;0.5,F424&gt;0.5),AND(D424&lt;0.5,E424&lt;0.5,F424&lt;0.5)),"Yes","No — toss-up")</f>
        <v>Yes</v>
      </c>
    </row>
    <row r="425" customFormat="false" ht="15" hidden="false" customHeight="false" outlineLevel="0" collapsed="false">
      <c r="A425" s="9" t="str">
        <f aca="false">'2026 Forecast A'!A356</f>
        <v>Northampton</v>
      </c>
      <c r="B425" s="9" t="str">
        <f aca="false">'2026 Forecast A'!B356</f>
        <v>STOCKERTOWN</v>
      </c>
      <c r="C425" s="9" t="str">
        <f aca="false">'2026 Forecast A'!C356</f>
        <v>STOCKERTOWN BORO</v>
      </c>
      <c r="D425" s="10" t="n">
        <f aca="false">'2026 Forecast A'!G356</f>
        <v>0.403598971722365</v>
      </c>
      <c r="E425" s="10" t="n">
        <f aca="false">'2026 Forecast B'!G356</f>
        <v>0.395886889460154</v>
      </c>
      <c r="F425" s="10" t="n">
        <f aca="false">'2026 Forecast C'!G356</f>
        <v>0.401028277634961</v>
      </c>
      <c r="G425" s="46" t="n">
        <f aca="false">(MAX(D425:F425)-MIN(D425:F425))*100</f>
        <v>0.771208226221076</v>
      </c>
      <c r="H425" s="47" t="n">
        <f aca="false">'2026 Forecast A'!L356</f>
        <v>4.06110524087881</v>
      </c>
      <c r="I425" s="47" t="n">
        <f aca="false">'2026 Forecast B'!L356</f>
        <v>3.90163818954704</v>
      </c>
      <c r="J425" s="47" t="n">
        <f aca="false">'2026 Forecast C'!L356</f>
        <v>4.08429951000569</v>
      </c>
      <c r="K425" s="18" t="n">
        <f aca="false">'2026 Forecast A'!F356</f>
        <v>389</v>
      </c>
      <c r="L425" s="48" t="str">
        <f aca="false">IF(OR(AND(D425&gt;0.5,E425&gt;0.5,F425&gt;0.5),AND(D425&lt;0.5,E425&lt;0.5,F425&lt;0.5)),"Yes","No — toss-up")</f>
        <v>Yes</v>
      </c>
    </row>
    <row r="426" customFormat="false" ht="15" hidden="false" customHeight="false" outlineLevel="0" collapsed="false">
      <c r="A426" s="9" t="str">
        <f aca="false">'2026 Forecast A'!A357</f>
        <v>Northampton</v>
      </c>
      <c r="B426" s="9" t="str">
        <f aca="false">'2026 Forecast A'!B357</f>
        <v>TATAMY</v>
      </c>
      <c r="C426" s="9" t="str">
        <f aca="false">'2026 Forecast A'!C357</f>
        <v>TATAMY BORO</v>
      </c>
      <c r="D426" s="10" t="n">
        <f aca="false">'2026 Forecast A'!G357</f>
        <v>0.431893687707641</v>
      </c>
      <c r="E426" s="10" t="n">
        <f aca="false">'2026 Forecast B'!G357</f>
        <v>0.433554817275748</v>
      </c>
      <c r="F426" s="10" t="n">
        <f aca="false">'2026 Forecast C'!G357</f>
        <v>0.435215946843854</v>
      </c>
      <c r="G426" s="46" t="n">
        <f aca="false">(MAX(D426:F426)-MIN(D426:F426))*100</f>
        <v>0.332225913621265</v>
      </c>
      <c r="H426" s="47" t="n">
        <f aca="false">'2026 Forecast A'!L357</f>
        <v>2.99742823519794</v>
      </c>
      <c r="I426" s="47" t="n">
        <f aca="false">'2026 Forecast B'!L357</f>
        <v>2.87841096010493</v>
      </c>
      <c r="J426" s="47" t="n">
        <f aca="false">'2026 Forecast C'!L357</f>
        <v>3.01471541659441</v>
      </c>
      <c r="K426" s="18" t="n">
        <f aca="false">'2026 Forecast A'!F357</f>
        <v>602</v>
      </c>
      <c r="L426" s="48" t="str">
        <f aca="false">IF(OR(AND(D426&gt;0.5,E426&gt;0.5,F426&gt;0.5),AND(D426&lt;0.5,E426&lt;0.5,F426&lt;0.5)),"Yes","No — toss-up")</f>
        <v>Yes</v>
      </c>
    </row>
    <row r="427" customFormat="false" ht="15" hidden="false" customHeight="false" outlineLevel="0" collapsed="false">
      <c r="A427" s="9" t="str">
        <f aca="false">'2026 Forecast A'!A358</f>
        <v>Northampton</v>
      </c>
      <c r="B427" s="9" t="str">
        <f aca="false">'2026 Forecast A'!B358</f>
        <v>UPPER MOUNT BETHEL</v>
      </c>
      <c r="C427" s="9" t="str">
        <f aca="false">'2026 Forecast A'!C358</f>
        <v>UPPER MT BETHEL TWSP - CENTERVILLE</v>
      </c>
      <c r="D427" s="10" t="n">
        <f aca="false">'2026 Forecast A'!G358</f>
        <v>0.287469287469287</v>
      </c>
      <c r="E427" s="10" t="n">
        <f aca="false">'2026 Forecast B'!G358</f>
        <v>0.287469287469287</v>
      </c>
      <c r="F427" s="10" t="n">
        <f aca="false">'2026 Forecast C'!G358</f>
        <v>0.288697788697789</v>
      </c>
      <c r="G427" s="46" t="n">
        <f aca="false">(MAX(D427:F427)-MIN(D427:F427))*100</f>
        <v>0.122850122850121</v>
      </c>
      <c r="H427" s="47" t="n">
        <f aca="false">'2026 Forecast A'!L358</f>
        <v>2.99742823519794</v>
      </c>
      <c r="I427" s="47" t="n">
        <f aca="false">'2026 Forecast B'!L358</f>
        <v>2.87841096010493</v>
      </c>
      <c r="J427" s="47" t="n">
        <f aca="false">'2026 Forecast C'!L358</f>
        <v>3.01471541659441</v>
      </c>
      <c r="K427" s="18" t="n">
        <f aca="false">'2026 Forecast A'!F358</f>
        <v>814</v>
      </c>
      <c r="L427" s="48" t="str">
        <f aca="false">IF(OR(AND(D427&gt;0.5,E427&gt;0.5,F427&gt;0.5),AND(D427&lt;0.5,E427&lt;0.5,F427&lt;0.5)),"Yes","No — toss-up")</f>
        <v>Yes</v>
      </c>
    </row>
    <row r="428" customFormat="false" ht="15" hidden="false" customHeight="false" outlineLevel="0" collapsed="false">
      <c r="A428" s="9" t="str">
        <f aca="false">'2026 Forecast A'!A359</f>
        <v>Northampton</v>
      </c>
      <c r="B428" s="9" t="str">
        <f aca="false">'2026 Forecast A'!B359</f>
        <v>UPPER MOUNT BETHEL</v>
      </c>
      <c r="C428" s="9" t="str">
        <f aca="false">'2026 Forecast A'!C359</f>
        <v>UPPER MT BETHEL TWSP - JOHNSONVILLE</v>
      </c>
      <c r="D428" s="10" t="n">
        <f aca="false">'2026 Forecast A'!G359</f>
        <v>0.319286871961102</v>
      </c>
      <c r="E428" s="10" t="n">
        <f aca="false">'2026 Forecast B'!G359</f>
        <v>0.327390599675851</v>
      </c>
      <c r="F428" s="10" t="n">
        <f aca="false">'2026 Forecast C'!G359</f>
        <v>0.320907617504052</v>
      </c>
      <c r="G428" s="46" t="n">
        <f aca="false">(MAX(D428:F428)-MIN(D428:F428))*100</f>
        <v>0.810372771474877</v>
      </c>
      <c r="H428" s="47" t="n">
        <f aca="false">'2026 Forecast A'!L359</f>
        <v>2.99742823519794</v>
      </c>
      <c r="I428" s="47" t="n">
        <f aca="false">'2026 Forecast B'!L359</f>
        <v>2.87841096010493</v>
      </c>
      <c r="J428" s="47" t="n">
        <f aca="false">'2026 Forecast C'!L359</f>
        <v>3.01471541659441</v>
      </c>
      <c r="K428" s="18" t="n">
        <f aca="false">'2026 Forecast A'!F359</f>
        <v>617</v>
      </c>
      <c r="L428" s="48" t="str">
        <f aca="false">IF(OR(AND(D428&gt;0.5,E428&gt;0.5,F428&gt;0.5),AND(D428&lt;0.5,E428&lt;0.5,F428&lt;0.5)),"Yes","No — toss-up")</f>
        <v>Yes</v>
      </c>
    </row>
    <row r="429" customFormat="false" ht="15" hidden="false" customHeight="false" outlineLevel="0" collapsed="false">
      <c r="A429" s="9" t="str">
        <f aca="false">'2026 Forecast A'!A360</f>
        <v>Northampton</v>
      </c>
      <c r="B429" s="9" t="str">
        <f aca="false">'2026 Forecast A'!B360</f>
        <v>UPPER MOUNT BETHEL</v>
      </c>
      <c r="C429" s="9" t="str">
        <f aca="false">'2026 Forecast A'!C360</f>
        <v>UPPER MT BETHEL TWSP - NORTH BANGOR</v>
      </c>
      <c r="D429" s="10" t="n">
        <f aca="false">'2026 Forecast A'!G360</f>
        <v>0.291666666666667</v>
      </c>
      <c r="E429" s="10" t="n">
        <f aca="false">'2026 Forecast B'!G360</f>
        <v>0.301136363636364</v>
      </c>
      <c r="F429" s="10" t="n">
        <f aca="false">'2026 Forecast C'!G360</f>
        <v>0.293560606060606</v>
      </c>
      <c r="G429" s="46" t="n">
        <f aca="false">(MAX(D429:F429)-MIN(D429:F429))*100</f>
        <v>0.946969696969696</v>
      </c>
      <c r="H429" s="47" t="n">
        <f aca="false">'2026 Forecast A'!L360</f>
        <v>4.06110524087881</v>
      </c>
      <c r="I429" s="47" t="n">
        <f aca="false">'2026 Forecast B'!L360</f>
        <v>3.90163818954704</v>
      </c>
      <c r="J429" s="47" t="n">
        <f aca="false">'2026 Forecast C'!L360</f>
        <v>4.08429951000569</v>
      </c>
      <c r="K429" s="18" t="n">
        <f aca="false">'2026 Forecast A'!F360</f>
        <v>528</v>
      </c>
      <c r="L429" s="48" t="str">
        <f aca="false">IF(OR(AND(D429&gt;0.5,E429&gt;0.5,F429&gt;0.5),AND(D429&lt;0.5,E429&lt;0.5,F429&lt;0.5)),"Yes","No — toss-up")</f>
        <v>Yes</v>
      </c>
    </row>
    <row r="430" customFormat="false" ht="15" hidden="false" customHeight="false" outlineLevel="0" collapsed="false">
      <c r="A430" s="9" t="str">
        <f aca="false">'2026 Forecast A'!A361</f>
        <v>Northampton</v>
      </c>
      <c r="B430" s="9" t="str">
        <f aca="false">'2026 Forecast A'!B361</f>
        <v>UPPER MOUNT BETHEL</v>
      </c>
      <c r="C430" s="9" t="str">
        <f aca="false">'2026 Forecast A'!C361</f>
        <v>UPPER MT BETHEL TWSP - SLATEFORD</v>
      </c>
      <c r="D430" s="10" t="n">
        <f aca="false">'2026 Forecast A'!G361</f>
        <v>0.302375809935205</v>
      </c>
      <c r="E430" s="10" t="n">
        <f aca="false">'2026 Forecast B'!G361</f>
        <v>0.302375809935205</v>
      </c>
      <c r="F430" s="10" t="n">
        <f aca="false">'2026 Forecast C'!G361</f>
        <v>0.302375809935205</v>
      </c>
      <c r="G430" s="46" t="n">
        <f aca="false">(MAX(D430:F430)-MIN(D430:F430))*100</f>
        <v>0</v>
      </c>
      <c r="H430" s="47" t="n">
        <f aca="false">'2026 Forecast A'!L361</f>
        <v>4.06110524087881</v>
      </c>
      <c r="I430" s="47" t="n">
        <f aca="false">'2026 Forecast B'!L361</f>
        <v>3.90163818954704</v>
      </c>
      <c r="J430" s="47" t="n">
        <f aca="false">'2026 Forecast C'!L361</f>
        <v>4.08429951000569</v>
      </c>
      <c r="K430" s="18" t="n">
        <f aca="false">'2026 Forecast A'!F361</f>
        <v>463</v>
      </c>
      <c r="L430" s="48" t="str">
        <f aca="false">IF(OR(AND(D430&gt;0.5,E430&gt;0.5,F430&gt;0.5),AND(D430&lt;0.5,E430&lt;0.5,F430&lt;0.5)),"Yes","No — toss-up")</f>
        <v>Yes</v>
      </c>
    </row>
    <row r="431" customFormat="false" ht="15" hidden="false" customHeight="false" outlineLevel="0" collapsed="false">
      <c r="A431" s="9" t="str">
        <f aca="false">'2026 Forecast A'!A362</f>
        <v>Northampton</v>
      </c>
      <c r="B431" s="9" t="str">
        <f aca="false">'2026 Forecast A'!B362</f>
        <v>UPPER MOUNT BETHEL</v>
      </c>
      <c r="C431" s="9" t="str">
        <f aca="false">'2026 Forecast A'!C362</f>
        <v>UPPER MT BETHEL TWSP - WILLIAMSBURG</v>
      </c>
      <c r="D431" s="10" t="n">
        <f aca="false">'2026 Forecast A'!G362</f>
        <v>0.37603305785124</v>
      </c>
      <c r="E431" s="10" t="n">
        <f aca="false">'2026 Forecast B'!G362</f>
        <v>0.37603305785124</v>
      </c>
      <c r="F431" s="10" t="n">
        <f aca="false">'2026 Forecast C'!G362</f>
        <v>0.37465564738292</v>
      </c>
      <c r="G431" s="46" t="n">
        <f aca="false">(MAX(D431:F431)-MIN(D431:F431))*100</f>
        <v>0.137741046831957</v>
      </c>
      <c r="H431" s="47" t="n">
        <f aca="false">'2026 Forecast A'!L362</f>
        <v>2.99742823519794</v>
      </c>
      <c r="I431" s="47" t="n">
        <f aca="false">'2026 Forecast B'!L362</f>
        <v>2.87841096010493</v>
      </c>
      <c r="J431" s="47" t="n">
        <f aca="false">'2026 Forecast C'!L362</f>
        <v>3.01471541659441</v>
      </c>
      <c r="K431" s="18" t="n">
        <f aca="false">'2026 Forecast A'!F362</f>
        <v>726</v>
      </c>
      <c r="L431" s="48" t="str">
        <f aca="false">IF(OR(AND(D431&gt;0.5,E431&gt;0.5,F431&gt;0.5),AND(D431&lt;0.5,E431&lt;0.5,F431&lt;0.5)),"Yes","No — toss-up")</f>
        <v>Yes</v>
      </c>
    </row>
    <row r="432" customFormat="false" ht="15" hidden="false" customHeight="false" outlineLevel="0" collapsed="false">
      <c r="A432" s="9" t="str">
        <f aca="false">'2026 Forecast A'!A363</f>
        <v>Northampton</v>
      </c>
      <c r="B432" s="9" t="str">
        <f aca="false">'2026 Forecast A'!B363</f>
        <v>UPPER NAZARETH</v>
      </c>
      <c r="C432" s="9" t="str">
        <f aca="false">'2026 Forecast A'!C363</f>
        <v>UPPER NAZARETH — historical precinct 1230</v>
      </c>
      <c r="D432" s="10" t="n">
        <f aca="false">'2026 Forecast A'!G363</f>
        <v>0.489487870619946</v>
      </c>
      <c r="E432" s="10" t="n">
        <f aca="false">'2026 Forecast B'!G363</f>
        <v>0.488409703504043</v>
      </c>
      <c r="F432" s="10" t="n">
        <f aca="false">'2026 Forecast C'!G363</f>
        <v>0.489487870619946</v>
      </c>
      <c r="G432" s="46" t="n">
        <f aca="false">(MAX(D432:F432)-MIN(D432:F432))*100</f>
        <v>0.107816711590297</v>
      </c>
      <c r="H432" s="47" t="n">
        <f aca="false">'2026 Forecast A'!L363</f>
        <v>2.74148858658622</v>
      </c>
      <c r="I432" s="47" t="n">
        <f aca="false">'2026 Forecast B'!L363</f>
        <v>2.7581717768018</v>
      </c>
      <c r="J432" s="47" t="n">
        <f aca="false">'2026 Forecast C'!L363</f>
        <v>2.739213064343</v>
      </c>
      <c r="K432" s="18" t="n">
        <f aca="false">'2026 Forecast A'!F363</f>
        <v>1855</v>
      </c>
      <c r="L432" s="48" t="str">
        <f aca="false">IF(OR(AND(D432&gt;0.5,E432&gt;0.5,F432&gt;0.5),AND(D432&lt;0.5,E432&lt;0.5,F432&lt;0.5)),"Yes","No — toss-up")</f>
        <v>Yes</v>
      </c>
    </row>
    <row r="433" customFormat="false" ht="15" hidden="false" customHeight="false" outlineLevel="0" collapsed="false">
      <c r="A433" s="9" t="str">
        <f aca="false">'2026 Forecast A'!A364</f>
        <v>Northampton</v>
      </c>
      <c r="B433" s="9" t="str">
        <f aca="false">'2026 Forecast A'!B364</f>
        <v>UPPER NAZARETH</v>
      </c>
      <c r="C433" s="9" t="str">
        <f aca="false">'2026 Forecast A'!C364</f>
        <v>UPPER NAZARETH — historical precinct 1240</v>
      </c>
      <c r="D433" s="10" t="n">
        <f aca="false">'2026 Forecast A'!G364</f>
        <v>0.476760563380282</v>
      </c>
      <c r="E433" s="10" t="n">
        <f aca="false">'2026 Forecast B'!G364</f>
        <v>0.480281690140845</v>
      </c>
      <c r="F433" s="10" t="n">
        <f aca="false">'2026 Forecast C'!G364</f>
        <v>0.476760563380282</v>
      </c>
      <c r="G433" s="46" t="n">
        <f aca="false">(MAX(D433:F433)-MIN(D433:F433))*100</f>
        <v>0.352112676056343</v>
      </c>
      <c r="H433" s="47" t="n">
        <f aca="false">'2026 Forecast A'!L364</f>
        <v>2.74148858658622</v>
      </c>
      <c r="I433" s="47" t="n">
        <f aca="false">'2026 Forecast B'!L364</f>
        <v>2.7581717768018</v>
      </c>
      <c r="J433" s="47" t="n">
        <f aca="false">'2026 Forecast C'!L364</f>
        <v>2.739213064343</v>
      </c>
      <c r="K433" s="18" t="n">
        <f aca="false">'2026 Forecast A'!F364</f>
        <v>1420</v>
      </c>
      <c r="L433" s="48" t="str">
        <f aca="false">IF(OR(AND(D433&gt;0.5,E433&gt;0.5,F433&gt;0.5),AND(D433&lt;0.5,E433&lt;0.5,F433&lt;0.5)),"Yes","No — toss-up")</f>
        <v>Yes</v>
      </c>
    </row>
    <row r="434" customFormat="false" ht="15" hidden="false" customHeight="false" outlineLevel="0" collapsed="false">
      <c r="A434" s="9" t="str">
        <f aca="false">'2026 Forecast A'!A365</f>
        <v>Northampton</v>
      </c>
      <c r="B434" s="9" t="str">
        <f aca="false">'2026 Forecast A'!B365</f>
        <v>WALNUTPORT</v>
      </c>
      <c r="C434" s="9" t="str">
        <f aca="false">'2026 Forecast A'!C365</f>
        <v>WALNUTPORT BORO</v>
      </c>
      <c r="D434" s="10" t="n">
        <f aca="false">'2026 Forecast A'!G365</f>
        <v>0.400788436268068</v>
      </c>
      <c r="E434" s="10" t="n">
        <f aca="false">'2026 Forecast B'!G365</f>
        <v>0.399474375821288</v>
      </c>
      <c r="F434" s="10" t="n">
        <f aca="false">'2026 Forecast C'!G365</f>
        <v>0.400788436268068</v>
      </c>
      <c r="G434" s="46" t="n">
        <f aca="false">(MAX(D434:F434)-MIN(D434:F434))*100</f>
        <v>0.131406044678056</v>
      </c>
      <c r="H434" s="47" t="n">
        <f aca="false">'2026 Forecast A'!L365</f>
        <v>2.99742823519794</v>
      </c>
      <c r="I434" s="47" t="n">
        <f aca="false">'2026 Forecast B'!L365</f>
        <v>2.87841096010493</v>
      </c>
      <c r="J434" s="47" t="n">
        <f aca="false">'2026 Forecast C'!L365</f>
        <v>3.01471541659441</v>
      </c>
      <c r="K434" s="18" t="n">
        <f aca="false">'2026 Forecast A'!F365</f>
        <v>761</v>
      </c>
      <c r="L434" s="48" t="str">
        <f aca="false">IF(OR(AND(D434&gt;0.5,E434&gt;0.5,F434&gt;0.5),AND(D434&lt;0.5,E434&lt;0.5,F434&lt;0.5)),"Yes","No — toss-up")</f>
        <v>Yes</v>
      </c>
    </row>
    <row r="435" customFormat="false" ht="15" hidden="false" customHeight="false" outlineLevel="0" collapsed="false">
      <c r="A435" s="9" t="str">
        <f aca="false">'2026 Forecast A'!A366</f>
        <v>Northampton</v>
      </c>
      <c r="B435" s="9" t="str">
        <f aca="false">'2026 Forecast A'!B366</f>
        <v>WASHINGTON</v>
      </c>
      <c r="C435" s="9" t="str">
        <f aca="false">'2026 Forecast A'!C366</f>
        <v>WASHINGTON TWSP - LOWER</v>
      </c>
      <c r="D435" s="10" t="n">
        <f aca="false">'2026 Forecast A'!G366</f>
        <v>0.3392</v>
      </c>
      <c r="E435" s="10" t="n">
        <f aca="false">'2026 Forecast B'!G366</f>
        <v>0.3424</v>
      </c>
      <c r="F435" s="10" t="n">
        <f aca="false">'2026 Forecast C'!G366</f>
        <v>0.3408</v>
      </c>
      <c r="G435" s="46" t="n">
        <f aca="false">(MAX(D435:F435)-MIN(D435:F435))*100</f>
        <v>0.319999999999998</v>
      </c>
      <c r="H435" s="47" t="n">
        <f aca="false">'2026 Forecast A'!L366</f>
        <v>2.74148858658622</v>
      </c>
      <c r="I435" s="47" t="n">
        <f aca="false">'2026 Forecast B'!L366</f>
        <v>2.7581717768018</v>
      </c>
      <c r="J435" s="47" t="n">
        <f aca="false">'2026 Forecast C'!L366</f>
        <v>2.739213064343</v>
      </c>
      <c r="K435" s="18" t="n">
        <f aca="false">'2026 Forecast A'!F366</f>
        <v>1250</v>
      </c>
      <c r="L435" s="48" t="str">
        <f aca="false">IF(OR(AND(D435&gt;0.5,E435&gt;0.5,F435&gt;0.5),AND(D435&lt;0.5,E435&lt;0.5,F435&lt;0.5)),"Yes","No — toss-up")</f>
        <v>Yes</v>
      </c>
    </row>
    <row r="436" customFormat="false" ht="15" hidden="false" customHeight="false" outlineLevel="0" collapsed="false">
      <c r="A436" s="9" t="str">
        <f aca="false">'2026 Forecast A'!A367</f>
        <v>Northampton</v>
      </c>
      <c r="B436" s="9" t="str">
        <f aca="false">'2026 Forecast A'!B367</f>
        <v>WASHINGTON</v>
      </c>
      <c r="C436" s="9" t="str">
        <f aca="false">'2026 Forecast A'!C367</f>
        <v>WASHINGTON TWSP - UPPER</v>
      </c>
      <c r="D436" s="10" t="n">
        <f aca="false">'2026 Forecast A'!G367</f>
        <v>0.342733188720174</v>
      </c>
      <c r="E436" s="10" t="n">
        <f aca="false">'2026 Forecast B'!G367</f>
        <v>0.347794649313088</v>
      </c>
      <c r="F436" s="10" t="n">
        <f aca="false">'2026 Forecast C'!G367</f>
        <v>0.344179320318149</v>
      </c>
      <c r="G436" s="46" t="n">
        <f aca="false">(MAX(D436:F436)-MIN(D436:F436))*100</f>
        <v>0.506146059291396</v>
      </c>
      <c r="H436" s="47" t="n">
        <f aca="false">'2026 Forecast A'!L367</f>
        <v>2.74148858658622</v>
      </c>
      <c r="I436" s="47" t="n">
        <f aca="false">'2026 Forecast B'!L367</f>
        <v>2.7581717768018</v>
      </c>
      <c r="J436" s="47" t="n">
        <f aca="false">'2026 Forecast C'!L367</f>
        <v>2.739213064343</v>
      </c>
      <c r="K436" s="18" t="n">
        <f aca="false">'2026 Forecast A'!F367</f>
        <v>1383</v>
      </c>
      <c r="L436" s="48" t="str">
        <f aca="false">IF(OR(AND(D436&gt;0.5,E436&gt;0.5,F436&gt;0.5),AND(D436&lt;0.5,E436&lt;0.5,F436&lt;0.5)),"Yes","No — toss-up")</f>
        <v>Yes</v>
      </c>
    </row>
    <row r="437" customFormat="false" ht="15" hidden="false" customHeight="false" outlineLevel="0" collapsed="false">
      <c r="A437" s="9" t="str">
        <f aca="false">'2026 Forecast A'!A368</f>
        <v>Northampton</v>
      </c>
      <c r="B437" s="9" t="str">
        <f aca="false">'2026 Forecast A'!B368</f>
        <v>WEST EASTON</v>
      </c>
      <c r="C437" s="9" t="str">
        <f aca="false">'2026 Forecast A'!C368</f>
        <v>WEST EASTON</v>
      </c>
      <c r="D437" s="10" t="n">
        <f aca="false">'2026 Forecast A'!G368</f>
        <v>0.465753424657534</v>
      </c>
      <c r="E437" s="10" t="n">
        <f aca="false">'2026 Forecast B'!G368</f>
        <v>0.463470319634703</v>
      </c>
      <c r="F437" s="10" t="n">
        <f aca="false">'2026 Forecast C'!G368</f>
        <v>0.465753424657534</v>
      </c>
      <c r="G437" s="46" t="n">
        <f aca="false">(MAX(D437:F437)-MIN(D437:F437))*100</f>
        <v>0.228310502283102</v>
      </c>
      <c r="H437" s="47" t="n">
        <f aca="false">'2026 Forecast A'!L368</f>
        <v>4.06110524087881</v>
      </c>
      <c r="I437" s="47" t="n">
        <f aca="false">'2026 Forecast B'!L368</f>
        <v>3.90163818954704</v>
      </c>
      <c r="J437" s="47" t="n">
        <f aca="false">'2026 Forecast C'!L368</f>
        <v>4.08429951000569</v>
      </c>
      <c r="K437" s="18" t="n">
        <f aca="false">'2026 Forecast A'!F368</f>
        <v>438</v>
      </c>
      <c r="L437" s="48" t="str">
        <f aca="false">IF(OR(AND(D437&gt;0.5,E437&gt;0.5,F437&gt;0.5),AND(D437&lt;0.5,E437&lt;0.5,F437&lt;0.5)),"Yes","No — toss-up")</f>
        <v>Yes</v>
      </c>
    </row>
    <row r="438" customFormat="false" ht="15" hidden="false" customHeight="false" outlineLevel="0" collapsed="false">
      <c r="A438" s="9" t="str">
        <f aca="false">'2026 Forecast A'!A369</f>
        <v>Northampton</v>
      </c>
      <c r="B438" s="9" t="str">
        <f aca="false">'2026 Forecast A'!B369</f>
        <v>WILLIAMS TOWNSHIP</v>
      </c>
      <c r="C438" s="9" t="str">
        <f aca="false">'2026 Forecast A'!C369</f>
        <v>WILLAMS TWSP - EASTERN</v>
      </c>
      <c r="D438" s="10" t="n">
        <f aca="false">'2026 Forecast A'!G369</f>
        <v>0.422880490296221</v>
      </c>
      <c r="E438" s="10" t="n">
        <f aca="false">'2026 Forecast B'!G369</f>
        <v>0.422880490296221</v>
      </c>
      <c r="F438" s="10" t="n">
        <f aca="false">'2026 Forecast C'!G369</f>
        <v>0.422880490296221</v>
      </c>
      <c r="G438" s="46" t="n">
        <f aca="false">(MAX(D438:F438)-MIN(D438:F438))*100</f>
        <v>0</v>
      </c>
      <c r="H438" s="47" t="n">
        <f aca="false">'2026 Forecast A'!L369</f>
        <v>2.74148858658622</v>
      </c>
      <c r="I438" s="47" t="n">
        <f aca="false">'2026 Forecast B'!L369</f>
        <v>2.7581717768018</v>
      </c>
      <c r="J438" s="47" t="n">
        <f aca="false">'2026 Forecast C'!L369</f>
        <v>2.739213064343</v>
      </c>
      <c r="K438" s="18" t="n">
        <f aca="false">'2026 Forecast A'!F369</f>
        <v>979</v>
      </c>
      <c r="L438" s="48" t="str">
        <f aca="false">IF(OR(AND(D438&gt;0.5,E438&gt;0.5,F438&gt;0.5),AND(D438&lt;0.5,E438&lt;0.5,F438&lt;0.5)),"Yes","No — toss-up")</f>
        <v>Yes</v>
      </c>
    </row>
    <row r="439" customFormat="false" ht="15" hidden="false" customHeight="false" outlineLevel="0" collapsed="false">
      <c r="A439" s="9" t="str">
        <f aca="false">'2026 Forecast A'!A370</f>
        <v>Northampton</v>
      </c>
      <c r="B439" s="9" t="str">
        <f aca="false">'2026 Forecast A'!B370</f>
        <v>WILLIAMS TOWNSHIP</v>
      </c>
      <c r="C439" s="9" t="str">
        <f aca="false">'2026 Forecast A'!C370</f>
        <v>WILLIAMS TWSP - MIDDLE</v>
      </c>
      <c r="D439" s="10" t="n">
        <f aca="false">'2026 Forecast A'!G370</f>
        <v>0.394396551724138</v>
      </c>
      <c r="E439" s="10" t="n">
        <f aca="false">'2026 Forecast B'!G370</f>
        <v>0.395474137931035</v>
      </c>
      <c r="F439" s="10" t="n">
        <f aca="false">'2026 Forecast C'!G370</f>
        <v>0.395474137931035</v>
      </c>
      <c r="G439" s="46" t="n">
        <f aca="false">(MAX(D439:F439)-MIN(D439:F439))*100</f>
        <v>0.107758620689652</v>
      </c>
      <c r="H439" s="47" t="n">
        <f aca="false">'2026 Forecast A'!L370</f>
        <v>2.74148858658622</v>
      </c>
      <c r="I439" s="47" t="n">
        <f aca="false">'2026 Forecast B'!L370</f>
        <v>2.7581717768018</v>
      </c>
      <c r="J439" s="47" t="n">
        <f aca="false">'2026 Forecast C'!L370</f>
        <v>2.739213064343</v>
      </c>
      <c r="K439" s="18" t="n">
        <f aca="false">'2026 Forecast A'!F370</f>
        <v>928</v>
      </c>
      <c r="L439" s="48" t="str">
        <f aca="false">IF(OR(AND(D439&gt;0.5,E439&gt;0.5,F439&gt;0.5),AND(D439&lt;0.5,E439&lt;0.5,F439&lt;0.5)),"Yes","No — toss-up")</f>
        <v>Yes</v>
      </c>
    </row>
    <row r="440" customFormat="false" ht="15" hidden="false" customHeight="false" outlineLevel="0" collapsed="false">
      <c r="A440" s="9" t="str">
        <f aca="false">'2026 Forecast A'!A371</f>
        <v>Northampton</v>
      </c>
      <c r="B440" s="9" t="str">
        <f aca="false">'2026 Forecast A'!B371</f>
        <v>WILLIAMS TOWNSHIP</v>
      </c>
      <c r="C440" s="9" t="str">
        <f aca="false">'2026 Forecast A'!C371</f>
        <v>WILLIAMS TWSP - UPPER</v>
      </c>
      <c r="D440" s="10" t="n">
        <f aca="false">'2026 Forecast A'!G371</f>
        <v>0.484814398200225</v>
      </c>
      <c r="E440" s="10" t="n">
        <f aca="false">'2026 Forecast B'!G371</f>
        <v>0.480314960629921</v>
      </c>
      <c r="F440" s="10" t="n">
        <f aca="false">'2026 Forecast C'!G371</f>
        <v>0.485939257592801</v>
      </c>
      <c r="G440" s="46" t="n">
        <f aca="false">(MAX(D440:F440)-MIN(D440:F440))*100</f>
        <v>0.562429696287964</v>
      </c>
      <c r="H440" s="47" t="n">
        <f aca="false">'2026 Forecast A'!L371</f>
        <v>2.99742823519794</v>
      </c>
      <c r="I440" s="47" t="n">
        <f aca="false">'2026 Forecast B'!L371</f>
        <v>2.87841096010493</v>
      </c>
      <c r="J440" s="47" t="n">
        <f aca="false">'2026 Forecast C'!L371</f>
        <v>3.01471541659441</v>
      </c>
      <c r="K440" s="18" t="n">
        <f aca="false">'2026 Forecast A'!F371</f>
        <v>889</v>
      </c>
      <c r="L440" s="48" t="str">
        <f aca="false">IF(OR(AND(D440&gt;0.5,E440&gt;0.5,F440&gt;0.5),AND(D440&lt;0.5,E440&lt;0.5,F440&lt;0.5)),"Yes","No — toss-up")</f>
        <v>Yes</v>
      </c>
    </row>
    <row r="441" customFormat="false" ht="15" hidden="false" customHeight="false" outlineLevel="0" collapsed="false">
      <c r="A441" s="9" t="str">
        <f aca="false">'2026 Forecast A'!A372</f>
        <v>Northampton</v>
      </c>
      <c r="B441" s="9" t="str">
        <f aca="false">'2026 Forecast A'!B372</f>
        <v>WILLIAMS TOWNSHIP</v>
      </c>
      <c r="C441" s="9" t="str">
        <f aca="false">'2026 Forecast A'!C372</f>
        <v>WILLIAMS TWSP - WESTERN</v>
      </c>
      <c r="D441" s="10" t="n">
        <f aca="false">'2026 Forecast A'!G372</f>
        <v>0.414802065404475</v>
      </c>
      <c r="E441" s="10" t="n">
        <f aca="false">'2026 Forecast B'!G372</f>
        <v>0.418244406196213</v>
      </c>
      <c r="F441" s="10" t="n">
        <f aca="false">'2026 Forecast C'!G372</f>
        <v>0.414802065404475</v>
      </c>
      <c r="G441" s="46" t="n">
        <f aca="false">(MAX(D441:F441)-MIN(D441:F441))*100</f>
        <v>0.344234079173839</v>
      </c>
      <c r="H441" s="47" t="n">
        <f aca="false">'2026 Forecast A'!L372</f>
        <v>2.99742823519794</v>
      </c>
      <c r="I441" s="47" t="n">
        <f aca="false">'2026 Forecast B'!L372</f>
        <v>2.87841096010493</v>
      </c>
      <c r="J441" s="47" t="n">
        <f aca="false">'2026 Forecast C'!L372</f>
        <v>3.01471541659441</v>
      </c>
      <c r="K441" s="18" t="n">
        <f aca="false">'2026 Forecast A'!F372</f>
        <v>581</v>
      </c>
      <c r="L441" s="48" t="str">
        <f aca="false">IF(OR(AND(D441&gt;0.5,E441&gt;0.5,F441&gt;0.5),AND(D441&lt;0.5,E441&lt;0.5,F441&lt;0.5)),"Yes","No — toss-up")</f>
        <v>Yes</v>
      </c>
    </row>
    <row r="442" customFormat="false" ht="15" hidden="false" customHeight="false" outlineLevel="0" collapsed="false">
      <c r="A442" s="9" t="str">
        <f aca="false">'2026 Forecast A'!A373</f>
        <v>Northampton</v>
      </c>
      <c r="B442" s="9" t="str">
        <f aca="false">'2026 Forecast A'!B373</f>
        <v>WILSON</v>
      </c>
      <c r="C442" s="9" t="str">
        <f aca="false">'2026 Forecast A'!C373</f>
        <v>WILSON BORO 1ST WARD</v>
      </c>
      <c r="D442" s="10" t="n">
        <f aca="false">'2026 Forecast A'!G373</f>
        <v>0.592156862745098</v>
      </c>
      <c r="E442" s="10" t="n">
        <f aca="false">'2026 Forecast B'!G373</f>
        <v>0.593464052287582</v>
      </c>
      <c r="F442" s="10" t="n">
        <f aca="false">'2026 Forecast C'!G373</f>
        <v>0.589542483660131</v>
      </c>
      <c r="G442" s="46" t="n">
        <f aca="false">(MAX(D442:F442)-MIN(D442:F442))*100</f>
        <v>0.392156862745097</v>
      </c>
      <c r="H442" s="47" t="n">
        <f aca="false">'2026 Forecast A'!L373</f>
        <v>2.99742823519794</v>
      </c>
      <c r="I442" s="47" t="n">
        <f aca="false">'2026 Forecast B'!L373</f>
        <v>2.87841096010493</v>
      </c>
      <c r="J442" s="47" t="n">
        <f aca="false">'2026 Forecast C'!L373</f>
        <v>3.01471541659441</v>
      </c>
      <c r="K442" s="18" t="n">
        <f aca="false">'2026 Forecast A'!F373</f>
        <v>765</v>
      </c>
      <c r="L442" s="48" t="str">
        <f aca="false">IF(OR(AND(D442&gt;0.5,E442&gt;0.5,F442&gt;0.5),AND(D442&lt;0.5,E442&lt;0.5,F442&lt;0.5)),"Yes","No — toss-up")</f>
        <v>Yes</v>
      </c>
    </row>
    <row r="443" customFormat="false" ht="15" hidden="false" customHeight="false" outlineLevel="0" collapsed="false">
      <c r="A443" s="9" t="str">
        <f aca="false">'2026 Forecast A'!A374</f>
        <v>Northampton</v>
      </c>
      <c r="B443" s="9" t="str">
        <f aca="false">'2026 Forecast A'!B374</f>
        <v>WILSON</v>
      </c>
      <c r="C443" s="9" t="str">
        <f aca="false">'2026 Forecast A'!C374</f>
        <v>WILSON BORO 2ND WARD</v>
      </c>
      <c r="D443" s="10" t="n">
        <f aca="false">'2026 Forecast A'!G374</f>
        <v>0.555735056542811</v>
      </c>
      <c r="E443" s="10" t="n">
        <f aca="false">'2026 Forecast B'!G374</f>
        <v>0.562197092084007</v>
      </c>
      <c r="F443" s="10" t="n">
        <f aca="false">'2026 Forecast C'!G374</f>
        <v>0.554119547657512</v>
      </c>
      <c r="G443" s="46" t="n">
        <f aca="false">(MAX(D443:F443)-MIN(D443:F443))*100</f>
        <v>0.807754442649433</v>
      </c>
      <c r="H443" s="47" t="n">
        <f aca="false">'2026 Forecast A'!L374</f>
        <v>2.99742823519794</v>
      </c>
      <c r="I443" s="47" t="n">
        <f aca="false">'2026 Forecast B'!L374</f>
        <v>2.87841096010493</v>
      </c>
      <c r="J443" s="47" t="n">
        <f aca="false">'2026 Forecast C'!L374</f>
        <v>3.01471541659441</v>
      </c>
      <c r="K443" s="18" t="n">
        <f aca="false">'2026 Forecast A'!F374</f>
        <v>619</v>
      </c>
      <c r="L443" s="48" t="str">
        <f aca="false">IF(OR(AND(D443&gt;0.5,E443&gt;0.5,F443&gt;0.5),AND(D443&lt;0.5,E443&lt;0.5,F443&lt;0.5)),"Yes","No — toss-up")</f>
        <v>Yes</v>
      </c>
    </row>
    <row r="444" customFormat="false" ht="15" hidden="false" customHeight="false" outlineLevel="0" collapsed="false">
      <c r="A444" s="9" t="str">
        <f aca="false">'2026 Forecast A'!A375</f>
        <v>Northampton</v>
      </c>
      <c r="B444" s="9" t="str">
        <f aca="false">'2026 Forecast A'!B375</f>
        <v>WILSON</v>
      </c>
      <c r="C444" s="9" t="str">
        <f aca="false">'2026 Forecast A'!C375</f>
        <v>WILSON BORO 3RD WARD</v>
      </c>
      <c r="D444" s="10" t="n">
        <f aca="false">'2026 Forecast A'!G375</f>
        <v>0.539337474120083</v>
      </c>
      <c r="E444" s="10" t="n">
        <f aca="false">'2026 Forecast B'!G375</f>
        <v>0.540372670807453</v>
      </c>
      <c r="F444" s="10" t="n">
        <f aca="false">'2026 Forecast C'!G375</f>
        <v>0.538302277432712</v>
      </c>
      <c r="G444" s="46" t="n">
        <f aca="false">(MAX(D444:F444)-MIN(D444:F444))*100</f>
        <v>0.207039337474124</v>
      </c>
      <c r="H444" s="47" t="n">
        <f aca="false">'2026 Forecast A'!L375</f>
        <v>2.74148858658622</v>
      </c>
      <c r="I444" s="47" t="n">
        <f aca="false">'2026 Forecast B'!L375</f>
        <v>2.7581717768018</v>
      </c>
      <c r="J444" s="47" t="n">
        <f aca="false">'2026 Forecast C'!L375</f>
        <v>2.739213064343</v>
      </c>
      <c r="K444" s="18" t="n">
        <f aca="false">'2026 Forecast A'!F375</f>
        <v>966</v>
      </c>
      <c r="L444" s="48" t="str">
        <f aca="false">IF(OR(AND(D444&gt;0.5,E444&gt;0.5,F444&gt;0.5),AND(D444&lt;0.5,E444&lt;0.5,F444&lt;0.5)),"Yes","No — toss-up")</f>
        <v>Yes</v>
      </c>
    </row>
    <row r="445" customFormat="false" ht="15" hidden="false" customHeight="false" outlineLevel="0" collapsed="false">
      <c r="A445" s="9" t="str">
        <f aca="false">'2026 Forecast A'!A376</f>
        <v>Northampton</v>
      </c>
      <c r="B445" s="9" t="str">
        <f aca="false">'2026 Forecast A'!B376</f>
        <v>WIND GAP</v>
      </c>
      <c r="C445" s="9" t="str">
        <f aca="false">'2026 Forecast A'!C376</f>
        <v>WIND GAP</v>
      </c>
      <c r="D445" s="10" t="n">
        <f aca="false">'2026 Forecast A'!G376</f>
        <v>0.429694323144105</v>
      </c>
      <c r="E445" s="10" t="n">
        <f aca="false">'2026 Forecast B'!G376</f>
        <v>0.421834061135371</v>
      </c>
      <c r="F445" s="10" t="n">
        <f aca="false">'2026 Forecast C'!G376</f>
        <v>0.42882096069869</v>
      </c>
      <c r="G445" s="46" t="n">
        <f aca="false">(MAX(D445:F445)-MIN(D445:F445))*100</f>
        <v>0.786026200873363</v>
      </c>
      <c r="H445" s="47" t="n">
        <f aca="false">'2026 Forecast A'!L376</f>
        <v>2.74148858658622</v>
      </c>
      <c r="I445" s="47" t="n">
        <f aca="false">'2026 Forecast B'!L376</f>
        <v>2.7581717768018</v>
      </c>
      <c r="J445" s="47" t="n">
        <f aca="false">'2026 Forecast C'!L376</f>
        <v>2.739213064343</v>
      </c>
      <c r="K445" s="18" t="n">
        <f aca="false">'2026 Forecast A'!F376</f>
        <v>1145</v>
      </c>
      <c r="L445" s="48" t="str">
        <f aca="false">IF(OR(AND(D445&gt;0.5,E445&gt;0.5,F445&gt;0.5),AND(D445&lt;0.5,E445&lt;0.5,F445&lt;0.5)),"Yes","No — toss-up")</f>
        <v>Yes</v>
      </c>
    </row>
  </sheetData>
  <mergeCells count="18">
    <mergeCell ref="A5:I5"/>
    <mergeCell ref="A9:I9"/>
    <mergeCell ref="A16:I16"/>
    <mergeCell ref="A29:J29"/>
    <mergeCell ref="A34:J34"/>
    <mergeCell ref="A36:L36"/>
    <mergeCell ref="A47:L47"/>
    <mergeCell ref="A49:L49"/>
    <mergeCell ref="A51:L51"/>
    <mergeCell ref="A53:L53"/>
    <mergeCell ref="A55:L55"/>
    <mergeCell ref="A67:L67"/>
    <mergeCell ref="A69:L69"/>
    <mergeCell ref="A71:L71"/>
    <mergeCell ref="A73:L73"/>
    <mergeCell ref="A75:L75"/>
    <mergeCell ref="A77:L77"/>
    <mergeCell ref="A79:L79"/>
  </mergeCells>
  <conditionalFormatting sqref="D81:F445">
    <cfRule type="colorScale" priority="2">
      <colorScale>
        <cfvo type="num" val="0.25"/>
        <cfvo type="num" val="0.5"/>
        <cfvo type="num" val="0.75"/>
        <color rgb="FFF4B6B6"/>
        <color rgb="FFFFFFFF"/>
        <color rgb="FFB4C7E7"/>
      </colorScale>
    </cfRule>
  </conditionalFormatting>
  <conditionalFormatting sqref="L81:L445">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121</v>
      </c>
    </row>
    <row r="2" customFormat="false" ht="15" hidden="false" customHeight="false" outlineLevel="0" collapsed="false">
      <c r="A2" s="2" t="s">
        <v>122</v>
      </c>
    </row>
    <row r="3" customFormat="false" ht="15" hidden="false" customHeight="false" outlineLevel="0" collapsed="false">
      <c r="A3" s="13" t="s">
        <v>123</v>
      </c>
      <c r="B3" s="13"/>
      <c r="C3" s="13"/>
      <c r="D3" s="13"/>
      <c r="E3" s="13"/>
      <c r="F3" s="13"/>
      <c r="G3" s="13"/>
      <c r="H3" s="13"/>
      <c r="I3" s="13"/>
    </row>
    <row r="4" customFormat="false" ht="15" hidden="false" customHeight="false" outlineLevel="0" collapsed="false">
      <c r="A4" s="0" t="s">
        <v>124</v>
      </c>
      <c r="B4" s="0" t="s">
        <v>125</v>
      </c>
      <c r="C4" s="0" t="s">
        <v>126</v>
      </c>
      <c r="D4" s="49" t="n">
        <v>46300</v>
      </c>
      <c r="E4" s="50" t="s">
        <v>127</v>
      </c>
      <c r="F4" s="50" t="s">
        <v>128</v>
      </c>
      <c r="G4" s="50" t="s">
        <v>129</v>
      </c>
      <c r="H4" s="50" t="s">
        <v>130</v>
      </c>
    </row>
    <row r="5" customFormat="false" ht="15" hidden="false" customHeight="false" outlineLevel="0" collapsed="false">
      <c r="A5" s="0" t="s">
        <v>131</v>
      </c>
      <c r="B5" s="51" t="n">
        <f aca="false">'Scenario &amp; Comparison'!$C$6</f>
        <v>0.49330922527432</v>
      </c>
      <c r="C5" s="50" t="s">
        <v>132</v>
      </c>
      <c r="D5" s="52" t="n">
        <f aca="false">B5-SUMPRODUCT(R12:R376,S12:S376)/SUM(S12:S376)/100</f>
        <v>0.507777621037619</v>
      </c>
      <c r="E5" s="50" t="s">
        <v>133</v>
      </c>
      <c r="F5" s="53" t="n">
        <f aca="false">'Scenario &amp; Comparison'!$C$7</f>
        <v>1</v>
      </c>
    </row>
    <row r="6" customFormat="false" ht="15" hidden="false" customHeight="false" outlineLevel="0" collapsed="false">
      <c r="A6" s="4" t="s">
        <v>134</v>
      </c>
      <c r="B6" s="4"/>
      <c r="C6" s="4"/>
      <c r="D6" s="4"/>
      <c r="E6" s="4"/>
      <c r="F6" s="4"/>
      <c r="G6" s="4"/>
      <c r="H6" s="4"/>
      <c r="I6" s="4"/>
      <c r="J6" s="4"/>
      <c r="K6" s="4"/>
      <c r="L6" s="4"/>
      <c r="M6" s="4"/>
      <c r="N6" s="4"/>
      <c r="O6" s="4"/>
      <c r="P6" s="4"/>
    </row>
    <row r="7" customFormat="false" ht="45" hidden="false" customHeight="true" outlineLevel="0" collapsed="false">
      <c r="A7" s="8" t="s">
        <v>135</v>
      </c>
      <c r="B7" s="8" t="s">
        <v>136</v>
      </c>
      <c r="C7" s="8" t="s">
        <v>137</v>
      </c>
      <c r="D7" s="8" t="s">
        <v>36</v>
      </c>
      <c r="E7" s="8" t="s">
        <v>37</v>
      </c>
      <c r="F7" s="8" t="s">
        <v>38</v>
      </c>
      <c r="G7" s="8" t="s">
        <v>39</v>
      </c>
      <c r="H7" s="8" t="s">
        <v>138</v>
      </c>
      <c r="I7" s="8" t="s">
        <v>139</v>
      </c>
      <c r="J7" s="8" t="s">
        <v>140</v>
      </c>
      <c r="K7" s="8" t="s">
        <v>141</v>
      </c>
      <c r="L7" s="8" t="s">
        <v>142</v>
      </c>
      <c r="M7" s="8" t="s">
        <v>143</v>
      </c>
      <c r="N7" s="8" t="s">
        <v>144</v>
      </c>
      <c r="O7" s="8" t="s">
        <v>145</v>
      </c>
      <c r="P7" s="8" t="s">
        <v>146</v>
      </c>
    </row>
    <row r="8" customFormat="false" ht="15" hidden="false" customHeight="false" outlineLevel="0" collapsed="false">
      <c r="A8" s="20" t="s">
        <v>147</v>
      </c>
      <c r="B8" s="20" t="s">
        <v>148</v>
      </c>
      <c r="C8" s="20"/>
      <c r="D8" s="54" t="n">
        <f aca="false">SUM(D12:D376)</f>
        <v>151504</v>
      </c>
      <c r="E8" s="54" t="n">
        <f aca="false">SUM(E12:E376)</f>
        <v>155596</v>
      </c>
      <c r="F8" s="54" t="n">
        <f aca="false">D8+E8</f>
        <v>307100</v>
      </c>
      <c r="G8" s="55" t="n">
        <f aca="false">IF(F8=0,"",D8/F8)</f>
        <v>0.493337675024422</v>
      </c>
      <c r="H8" s="55" t="n">
        <f aca="false">IF(F8=0,"",E8/F8)</f>
        <v>0.506662324975578</v>
      </c>
      <c r="I8" s="20" t="s">
        <v>149</v>
      </c>
      <c r="J8" s="56" t="n">
        <v>0</v>
      </c>
      <c r="K8" s="56" t="n">
        <v>2.12540912266671</v>
      </c>
      <c r="L8" s="56" t="n">
        <f aca="false">SQRT(J8^2+K8^2)</f>
        <v>2.12540912266671</v>
      </c>
      <c r="M8" s="55" t="n">
        <f aca="false">G8-1.96*L8/100</f>
        <v>0.451679656220155</v>
      </c>
      <c r="N8" s="55" t="n">
        <f aca="false">G8+1.96*L8/100</f>
        <v>0.53499569382869</v>
      </c>
      <c r="O8" s="54" t="n">
        <f aca="false">ROUND(F8*0.03668,0)</f>
        <v>11264</v>
      </c>
      <c r="P8" s="54" t="n">
        <f aca="false">ROUND(SQRT((F8*L8/100)^2+(G8*O8)^2),0)</f>
        <v>8572</v>
      </c>
    </row>
    <row r="9" customFormat="false" ht="15" hidden="false" customHeight="false" outlineLevel="0" collapsed="false">
      <c r="A9" s="13" t="s">
        <v>150</v>
      </c>
      <c r="B9" s="13"/>
      <c r="C9" s="13"/>
      <c r="D9" s="13"/>
      <c r="E9" s="13"/>
      <c r="F9" s="13"/>
      <c r="G9" s="13"/>
      <c r="H9" s="13"/>
      <c r="I9" s="13"/>
      <c r="J9" s="13"/>
      <c r="K9" s="13"/>
      <c r="L9" s="13"/>
      <c r="M9" s="13"/>
      <c r="N9" s="13"/>
      <c r="O9" s="13"/>
      <c r="P9" s="13"/>
    </row>
    <row r="10" customFormat="false" ht="15" hidden="false" customHeight="false" outlineLevel="0" collapsed="false">
      <c r="A10" s="4" t="s">
        <v>151</v>
      </c>
      <c r="B10" s="4"/>
      <c r="C10" s="4"/>
      <c r="D10" s="4"/>
      <c r="E10" s="4"/>
      <c r="F10" s="4"/>
      <c r="G10" s="4"/>
      <c r="H10" s="4"/>
      <c r="I10" s="4"/>
      <c r="J10" s="4"/>
      <c r="K10" s="4"/>
      <c r="L10" s="4"/>
      <c r="M10" s="4"/>
      <c r="N10" s="4"/>
      <c r="O10" s="4"/>
      <c r="P10" s="4"/>
      <c r="R10" s="57" t="s">
        <v>152</v>
      </c>
      <c r="S10" s="58"/>
      <c r="T10" s="58"/>
      <c r="U10" s="58"/>
      <c r="V10" s="58"/>
      <c r="W10" s="58"/>
      <c r="X10" s="58"/>
      <c r="Y10" s="58"/>
    </row>
    <row r="11" customFormat="false" ht="31.5" hidden="false" customHeight="true" outlineLevel="0" collapsed="false">
      <c r="A11" s="8" t="s">
        <v>113</v>
      </c>
      <c r="B11" s="8" t="s">
        <v>114</v>
      </c>
      <c r="C11" s="8" t="s">
        <v>115</v>
      </c>
      <c r="D11" s="8" t="s">
        <v>36</v>
      </c>
      <c r="E11" s="8" t="s">
        <v>37</v>
      </c>
      <c r="F11" s="8" t="s">
        <v>38</v>
      </c>
      <c r="G11" s="8" t="s">
        <v>39</v>
      </c>
      <c r="H11" s="8" t="s">
        <v>138</v>
      </c>
      <c r="I11" s="8" t="s">
        <v>153</v>
      </c>
      <c r="J11" s="8" t="s">
        <v>140</v>
      </c>
      <c r="K11" s="8" t="s">
        <v>141</v>
      </c>
      <c r="L11" s="8" t="s">
        <v>142</v>
      </c>
      <c r="M11" s="8" t="s">
        <v>143</v>
      </c>
      <c r="N11" s="8" t="s">
        <v>144</v>
      </c>
      <c r="O11" s="8" t="s">
        <v>145</v>
      </c>
      <c r="P11" s="8" t="s">
        <v>146</v>
      </c>
      <c r="R11" s="59" t="s">
        <v>154</v>
      </c>
      <c r="S11" s="59" t="s">
        <v>155</v>
      </c>
      <c r="T11" s="59" t="s">
        <v>156</v>
      </c>
      <c r="U11" s="59" t="s">
        <v>157</v>
      </c>
      <c r="V11" s="59" t="s">
        <v>158</v>
      </c>
      <c r="W11" s="59" t="s">
        <v>159</v>
      </c>
      <c r="X11" s="59" t="s">
        <v>160</v>
      </c>
      <c r="Y11" s="59" t="s">
        <v>161</v>
      </c>
    </row>
    <row r="12" customFormat="false" ht="15" hidden="false" customHeight="false" outlineLevel="0" collapsed="false">
      <c r="A12" s="32" t="s">
        <v>162</v>
      </c>
      <c r="B12" s="32" t="s">
        <v>163</v>
      </c>
      <c r="C12" s="32" t="s">
        <v>163</v>
      </c>
      <c r="D12" s="60" t="n">
        <f aca="false">ROUND(S12*T12,0)</f>
        <v>139</v>
      </c>
      <c r="E12" s="60" t="n">
        <f aca="false">ROUND(S12,0)-D12</f>
        <v>225</v>
      </c>
      <c r="F12" s="60" t="n">
        <f aca="false">IF(COUNTA(D12:E12)=0,"",SUM(D12:E12))</f>
        <v>364</v>
      </c>
      <c r="G12" s="40" t="n">
        <f aca="false">IF(OR(F12="",F12=0),"",D12/F12)</f>
        <v>0.381868131868132</v>
      </c>
      <c r="H12" s="40" t="n">
        <f aca="false">IF(OR(F12="",F12=0),"",E12/F12)</f>
        <v>0.618131868131868</v>
      </c>
      <c r="I12" s="32" t="s">
        <v>164</v>
      </c>
      <c r="J12" s="36" t="n">
        <v>3.46052190265839</v>
      </c>
      <c r="K12" s="36" t="n">
        <f aca="false">$K$8</f>
        <v>2.12540912266671</v>
      </c>
      <c r="L12" s="36" t="n">
        <f aca="false">SQRT(J12^2+K12^2)</f>
        <v>4.06110524087881</v>
      </c>
      <c r="M12" s="40" t="n">
        <f aca="false">IF(G12="","",MAX(0,G12-1.96*L12/100))</f>
        <v>0.302270469146907</v>
      </c>
      <c r="N12" s="40" t="n">
        <f aca="false">IF(G12="","",MIN(1,G12+1.96*L12/100))</f>
        <v>0.461465794589357</v>
      </c>
      <c r="O12" s="60" t="n">
        <f aca="false">ROUND(S12*W12,0)</f>
        <v>53</v>
      </c>
      <c r="P12" s="60" t="n">
        <f aca="false">IF(F12="","",ROUND(SQRT((F12*L12/100)^2+(G12*O12)^2),0))</f>
        <v>25</v>
      </c>
      <c r="R12" s="61" t="n">
        <v>-12.7032703855279</v>
      </c>
      <c r="S12" s="62" t="n">
        <f aca="false">U12*V12*$F$5</f>
        <v>364.490963855422</v>
      </c>
      <c r="T12" s="63" t="n">
        <f aca="false">MAX(0,MIN(1,R12/100+$D$5))</f>
        <v>0.380744917182341</v>
      </c>
      <c r="U12" s="63" t="n">
        <v>0.58132530120482</v>
      </c>
      <c r="V12" s="62" t="n">
        <v>627</v>
      </c>
      <c r="W12" s="63" t="n">
        <v>0.144238908687966</v>
      </c>
      <c r="X12" s="64" t="s">
        <v>165</v>
      </c>
      <c r="Y12" s="64" t="s">
        <v>166</v>
      </c>
    </row>
    <row r="13" customFormat="false" ht="15" hidden="false" customHeight="false" outlineLevel="0" collapsed="false">
      <c r="A13" s="32" t="s">
        <v>162</v>
      </c>
      <c r="B13" s="32" t="s">
        <v>167</v>
      </c>
      <c r="C13" s="32" t="s">
        <v>167</v>
      </c>
      <c r="D13" s="60" t="n">
        <f aca="false">ROUND(S13*T13,0)</f>
        <v>94</v>
      </c>
      <c r="E13" s="60" t="n">
        <f aca="false">ROUND(S13,0)-D13</f>
        <v>236</v>
      </c>
      <c r="F13" s="60" t="n">
        <f aca="false">IF(COUNTA(D13:E13)=0,"",SUM(D13:E13))</f>
        <v>330</v>
      </c>
      <c r="G13" s="40" t="n">
        <f aca="false">IF(OR(F13="",F13=0),"",D13/F13)</f>
        <v>0.284848484848485</v>
      </c>
      <c r="H13" s="40" t="n">
        <f aca="false">IF(OR(F13="",F13=0),"",E13/F13)</f>
        <v>0.715151515151515</v>
      </c>
      <c r="I13" s="32" t="s">
        <v>164</v>
      </c>
      <c r="J13" s="36" t="n">
        <v>3.46052190265839</v>
      </c>
      <c r="K13" s="36" t="n">
        <f aca="false">$K$8</f>
        <v>2.12540912266671</v>
      </c>
      <c r="L13" s="36" t="n">
        <f aca="false">SQRT(J13^2+K13^2)</f>
        <v>4.06110524087881</v>
      </c>
      <c r="M13" s="40" t="n">
        <f aca="false">IF(G13="","",MAX(0,G13-1.96*L13/100))</f>
        <v>0.20525082212726</v>
      </c>
      <c r="N13" s="40" t="n">
        <f aca="false">IF(G13="","",MIN(1,G13+1.96*L13/100))</f>
        <v>0.36444614756971</v>
      </c>
      <c r="O13" s="60" t="n">
        <f aca="false">ROUND(S13*W13,0)</f>
        <v>48</v>
      </c>
      <c r="P13" s="60" t="n">
        <f aca="false">IF(F13="","",ROUND(SQRT((F13*L13/100)^2+(G13*O13)^2),0))</f>
        <v>19</v>
      </c>
      <c r="R13" s="61" t="n">
        <v>-22.3233932804764</v>
      </c>
      <c r="S13" s="62" t="n">
        <f aca="false">U13*V13*$F$5</f>
        <v>330.130136986301</v>
      </c>
      <c r="T13" s="63" t="n">
        <f aca="false">MAX(0,MIN(1,R13/100+$D$5))</f>
        <v>0.284543688232856</v>
      </c>
      <c r="U13" s="63" t="n">
        <v>0.537671232876712</v>
      </c>
      <c r="V13" s="62" t="n">
        <v>614</v>
      </c>
      <c r="W13" s="63" t="n">
        <v>0.144238908687966</v>
      </c>
      <c r="X13" s="64" t="s">
        <v>165</v>
      </c>
      <c r="Y13" s="64" t="s">
        <v>166</v>
      </c>
    </row>
    <row r="14" customFormat="false" ht="15" hidden="false" customHeight="false" outlineLevel="0" collapsed="false">
      <c r="A14" s="32" t="s">
        <v>162</v>
      </c>
      <c r="B14" s="32" t="s">
        <v>168</v>
      </c>
      <c r="C14" s="32" t="s">
        <v>168</v>
      </c>
      <c r="D14" s="60" t="n">
        <f aca="false">ROUND(S14*T14,0)</f>
        <v>118</v>
      </c>
      <c r="E14" s="60" t="n">
        <f aca="false">ROUND(S14,0)-D14</f>
        <v>238</v>
      </c>
      <c r="F14" s="60" t="n">
        <f aca="false">IF(COUNTA(D14:E14)=0,"",SUM(D14:E14))</f>
        <v>356</v>
      </c>
      <c r="G14" s="40" t="n">
        <f aca="false">IF(OR(F14="",F14=0),"",D14/F14)</f>
        <v>0.331460674157303</v>
      </c>
      <c r="H14" s="40" t="n">
        <f aca="false">IF(OR(F14="",F14=0),"",E14/F14)</f>
        <v>0.668539325842697</v>
      </c>
      <c r="I14" s="32" t="s">
        <v>164</v>
      </c>
      <c r="J14" s="36" t="n">
        <v>3.46052190265839</v>
      </c>
      <c r="K14" s="36" t="n">
        <f aca="false">$K$8</f>
        <v>2.12540912266671</v>
      </c>
      <c r="L14" s="36" t="n">
        <f aca="false">SQRT(J14^2+K14^2)</f>
        <v>4.06110524087881</v>
      </c>
      <c r="M14" s="40" t="n">
        <f aca="false">IF(G14="","",MAX(0,G14-1.96*L14/100))</f>
        <v>0.251863011436079</v>
      </c>
      <c r="N14" s="40" t="n">
        <f aca="false">IF(G14="","",MIN(1,G14+1.96*L14/100))</f>
        <v>0.411058336878528</v>
      </c>
      <c r="O14" s="60" t="n">
        <f aca="false">ROUND(S14*W14,0)</f>
        <v>51</v>
      </c>
      <c r="P14" s="60" t="n">
        <f aca="false">IF(F14="","",ROUND(SQRT((F14*L14/100)^2+(G14*O14)^2),0))</f>
        <v>22</v>
      </c>
      <c r="R14" s="61" t="n">
        <v>-17.5537778366583</v>
      </c>
      <c r="S14" s="62" t="n">
        <f aca="false">U14*V14*$F$5</f>
        <v>355.63436928702</v>
      </c>
      <c r="T14" s="63" t="n">
        <f aca="false">MAX(0,MIN(1,R14/100+$D$5))</f>
        <v>0.332239842671036</v>
      </c>
      <c r="U14" s="63" t="n">
        <v>0.636197440585009</v>
      </c>
      <c r="V14" s="62" t="n">
        <v>559</v>
      </c>
      <c r="W14" s="63" t="n">
        <v>0.144238908687966</v>
      </c>
      <c r="X14" s="64" t="s">
        <v>165</v>
      </c>
      <c r="Y14" s="64" t="s">
        <v>166</v>
      </c>
    </row>
    <row r="15" customFormat="false" ht="15" hidden="false" customHeight="false" outlineLevel="0" collapsed="false">
      <c r="A15" s="32" t="s">
        <v>162</v>
      </c>
      <c r="B15" s="32" t="s">
        <v>169</v>
      </c>
      <c r="C15" s="32" t="s">
        <v>170</v>
      </c>
      <c r="D15" s="60" t="n">
        <f aca="false">ROUND(S15*T15,0)</f>
        <v>190</v>
      </c>
      <c r="E15" s="60" t="n">
        <f aca="false">ROUND(S15,0)-D15</f>
        <v>534</v>
      </c>
      <c r="F15" s="60" t="n">
        <f aca="false">IF(COUNTA(D15:E15)=0,"",SUM(D15:E15))</f>
        <v>724</v>
      </c>
      <c r="G15" s="40" t="n">
        <f aca="false">IF(OR(F15="",F15=0),"",D15/F15)</f>
        <v>0.262430939226519</v>
      </c>
      <c r="H15" s="40" t="n">
        <f aca="false">IF(OR(F15="",F15=0),"",E15/F15)</f>
        <v>0.737569060773481</v>
      </c>
      <c r="I15" s="32" t="s">
        <v>164</v>
      </c>
      <c r="J15" s="36" t="n">
        <v>2.11357802942001</v>
      </c>
      <c r="K15" s="36" t="n">
        <f aca="false">$K$8</f>
        <v>2.12540912266671</v>
      </c>
      <c r="L15" s="36" t="n">
        <f aca="false">SQRT(J15^2+K15^2)</f>
        <v>2.99742823519794</v>
      </c>
      <c r="M15" s="40" t="n">
        <f aca="false">IF(G15="","",MAX(0,G15-1.96*L15/100))</f>
        <v>0.20368134581664</v>
      </c>
      <c r="N15" s="40" t="n">
        <f aca="false">IF(G15="","",MIN(1,G15+1.96*L15/100))</f>
        <v>0.321180532636399</v>
      </c>
      <c r="O15" s="60" t="n">
        <f aca="false">ROUND(S15*W15,0)</f>
        <v>61</v>
      </c>
      <c r="P15" s="60" t="n">
        <f aca="false">IF(F15="","",ROUND(SQRT((F15*L15/100)^2+(G15*O15)^2),0))</f>
        <v>27</v>
      </c>
      <c r="R15" s="61" t="n">
        <v>-24.5361134325999</v>
      </c>
      <c r="S15" s="62" t="n">
        <f aca="false">U15*V15*$F$5</f>
        <v>724.377906976744</v>
      </c>
      <c r="T15" s="63" t="n">
        <f aca="false">MAX(0,MIN(1,R15/100+$D$5))</f>
        <v>0.262416486711621</v>
      </c>
      <c r="U15" s="63" t="n">
        <v>0.676356589147287</v>
      </c>
      <c r="V15" s="62" t="n">
        <v>1071</v>
      </c>
      <c r="W15" s="63" t="n">
        <v>0.084758520671361</v>
      </c>
      <c r="X15" s="64" t="s">
        <v>171</v>
      </c>
      <c r="Y15" s="64" t="s">
        <v>166</v>
      </c>
    </row>
    <row r="16" customFormat="false" ht="15" hidden="false" customHeight="false" outlineLevel="0" collapsed="false">
      <c r="A16" s="32" t="s">
        <v>162</v>
      </c>
      <c r="B16" s="32" t="s">
        <v>169</v>
      </c>
      <c r="C16" s="32" t="s">
        <v>172</v>
      </c>
      <c r="D16" s="60" t="n">
        <f aca="false">ROUND(S16*T16,0)</f>
        <v>174</v>
      </c>
      <c r="E16" s="60" t="n">
        <f aca="false">ROUND(S16,0)-D16</f>
        <v>437</v>
      </c>
      <c r="F16" s="60" t="n">
        <f aca="false">IF(COUNTA(D16:E16)=0,"",SUM(D16:E16))</f>
        <v>611</v>
      </c>
      <c r="G16" s="40" t="n">
        <f aca="false">IF(OR(F16="",F16=0),"",D16/F16)</f>
        <v>0.284779050736498</v>
      </c>
      <c r="H16" s="40" t="n">
        <f aca="false">IF(OR(F16="",F16=0),"",E16/F16)</f>
        <v>0.715220949263502</v>
      </c>
      <c r="I16" s="32" t="s">
        <v>164</v>
      </c>
      <c r="J16" s="36" t="n">
        <v>2.11357802942001</v>
      </c>
      <c r="K16" s="36" t="n">
        <f aca="false">$K$8</f>
        <v>2.12540912266671</v>
      </c>
      <c r="L16" s="36" t="n">
        <f aca="false">SQRT(J16^2+K16^2)</f>
        <v>2.99742823519794</v>
      </c>
      <c r="M16" s="40" t="n">
        <f aca="false">IF(G16="","",MAX(0,G16-1.96*L16/100))</f>
        <v>0.226029457326618</v>
      </c>
      <c r="N16" s="40" t="n">
        <f aca="false">IF(G16="","",MIN(1,G16+1.96*L16/100))</f>
        <v>0.343528644146377</v>
      </c>
      <c r="O16" s="60" t="n">
        <f aca="false">ROUND(S16*W16,0)</f>
        <v>52</v>
      </c>
      <c r="P16" s="60" t="n">
        <f aca="false">IF(F16="","",ROUND(SQRT((F16*L16/100)^2+(G16*O16)^2),0))</f>
        <v>24</v>
      </c>
      <c r="R16" s="61" t="n">
        <v>-22.3071321303574</v>
      </c>
      <c r="S16" s="62" t="n">
        <f aca="false">U16*V16*$F$5</f>
        <v>610.89237199582</v>
      </c>
      <c r="T16" s="63" t="n">
        <f aca="false">MAX(0,MIN(1,R16/100+$D$5))</f>
        <v>0.284706299734046</v>
      </c>
      <c r="U16" s="63" t="n">
        <v>0.625914315569488</v>
      </c>
      <c r="V16" s="62" t="n">
        <v>976</v>
      </c>
      <c r="W16" s="63" t="n">
        <v>0.084758520671361</v>
      </c>
      <c r="X16" s="64" t="s">
        <v>171</v>
      </c>
      <c r="Y16" s="64" t="s">
        <v>166</v>
      </c>
    </row>
    <row r="17" customFormat="false" ht="15" hidden="false" customHeight="false" outlineLevel="0" collapsed="false">
      <c r="A17" s="32" t="s">
        <v>162</v>
      </c>
      <c r="B17" s="32" t="s">
        <v>173</v>
      </c>
      <c r="C17" s="32" t="s">
        <v>173</v>
      </c>
      <c r="D17" s="60" t="n">
        <f aca="false">ROUND(S17*T17,0)</f>
        <v>32</v>
      </c>
      <c r="E17" s="60" t="n">
        <f aca="false">ROUND(S17,0)-D17</f>
        <v>61</v>
      </c>
      <c r="F17" s="60" t="n">
        <f aca="false">IF(COUNTA(D17:E17)=0,"",SUM(D17:E17))</f>
        <v>93</v>
      </c>
      <c r="G17" s="40" t="n">
        <f aca="false">IF(OR(F17="",F17=0),"",D17/F17)</f>
        <v>0.344086021505376</v>
      </c>
      <c r="H17" s="40" t="n">
        <f aca="false">IF(OR(F17="",F17=0),"",E17/F17)</f>
        <v>0.655913978494624</v>
      </c>
      <c r="I17" s="32" t="s">
        <v>164</v>
      </c>
      <c r="J17" s="36" t="n">
        <v>3.46052190265839</v>
      </c>
      <c r="K17" s="36" t="n">
        <f aca="false">$K$8</f>
        <v>2.12540912266671</v>
      </c>
      <c r="L17" s="36" t="n">
        <f aca="false">SQRT(J17^2+K17^2)</f>
        <v>4.06110524087881</v>
      </c>
      <c r="M17" s="40" t="n">
        <f aca="false">IF(G17="","",MAX(0,G17-1.96*L17/100))</f>
        <v>0.264488358784152</v>
      </c>
      <c r="N17" s="40" t="n">
        <f aca="false">IF(G17="","",MIN(1,G17+1.96*L17/100))</f>
        <v>0.423683684226601</v>
      </c>
      <c r="O17" s="60" t="n">
        <f aca="false">ROUND(S17*W17,0)</f>
        <v>13</v>
      </c>
      <c r="P17" s="60" t="n">
        <f aca="false">IF(F17="","",ROUND(SQRT((F17*L17/100)^2+(G17*O17)^2),0))</f>
        <v>6</v>
      </c>
      <c r="R17" s="61" t="n">
        <v>-16.9188684469674</v>
      </c>
      <c r="S17" s="62" t="n">
        <f aca="false">U17*V17*$F$5</f>
        <v>93.4268292682927</v>
      </c>
      <c r="T17" s="63" t="n">
        <f aca="false">MAX(0,MIN(1,R17/100+$D$5))</f>
        <v>0.338588936567945</v>
      </c>
      <c r="U17" s="63" t="n">
        <v>0.573170731707317</v>
      </c>
      <c r="V17" s="62" t="n">
        <v>163</v>
      </c>
      <c r="W17" s="63" t="n">
        <v>0.144238908687966</v>
      </c>
      <c r="X17" s="64" t="s">
        <v>165</v>
      </c>
      <c r="Y17" s="64" t="s">
        <v>166</v>
      </c>
    </row>
    <row r="18" customFormat="false" ht="15" hidden="false" customHeight="false" outlineLevel="0" collapsed="false">
      <c r="A18" s="32" t="s">
        <v>162</v>
      </c>
      <c r="B18" s="32" t="s">
        <v>174</v>
      </c>
      <c r="C18" s="32" t="s">
        <v>175</v>
      </c>
      <c r="D18" s="60" t="n">
        <f aca="false">ROUND(S18*T18,0)</f>
        <v>246</v>
      </c>
      <c r="E18" s="60" t="n">
        <f aca="false">ROUND(S18,0)-D18</f>
        <v>607</v>
      </c>
      <c r="F18" s="60" t="n">
        <f aca="false">IF(COUNTA(D18:E18)=0,"",SUM(D18:E18))</f>
        <v>853</v>
      </c>
      <c r="G18" s="40" t="n">
        <f aca="false">IF(OR(F18="",F18=0),"",D18/F18)</f>
        <v>0.288393903868699</v>
      </c>
      <c r="H18" s="40" t="n">
        <f aca="false">IF(OR(F18="",F18=0),"",E18/F18)</f>
        <v>0.711606096131301</v>
      </c>
      <c r="I18" s="32" t="s">
        <v>164</v>
      </c>
      <c r="J18" s="36" t="n">
        <v>2.11357802942001</v>
      </c>
      <c r="K18" s="36" t="n">
        <f aca="false">$K$8</f>
        <v>2.12540912266671</v>
      </c>
      <c r="L18" s="36" t="n">
        <f aca="false">SQRT(J18^2+K18^2)</f>
        <v>2.99742823519794</v>
      </c>
      <c r="M18" s="40" t="n">
        <f aca="false">IF(G18="","",MAX(0,G18-1.96*L18/100))</f>
        <v>0.229644310458819</v>
      </c>
      <c r="N18" s="40" t="n">
        <f aca="false">IF(G18="","",MIN(1,G18+1.96*L18/100))</f>
        <v>0.347143497278578</v>
      </c>
      <c r="O18" s="60" t="n">
        <f aca="false">ROUND(S18*W18,0)</f>
        <v>72</v>
      </c>
      <c r="P18" s="60" t="n">
        <f aca="false">IF(F18="","",ROUND(SQRT((F18*L18/100)^2+(G18*O18)^2),0))</f>
        <v>33</v>
      </c>
      <c r="R18" s="61" t="n">
        <v>-21.9915728824299</v>
      </c>
      <c r="S18" s="62" t="n">
        <f aca="false">U18*V18*$F$5</f>
        <v>852.994440031771</v>
      </c>
      <c r="T18" s="63" t="n">
        <f aca="false">MAX(0,MIN(1,R18/100+$D$5))</f>
        <v>0.287861892213321</v>
      </c>
      <c r="U18" s="63" t="n">
        <v>0.666401906274821</v>
      </c>
      <c r="V18" s="62" t="n">
        <v>1280</v>
      </c>
      <c r="W18" s="63" t="n">
        <v>0.084758520671361</v>
      </c>
      <c r="X18" s="64" t="s">
        <v>171</v>
      </c>
      <c r="Y18" s="64" t="s">
        <v>166</v>
      </c>
    </row>
    <row r="19" customFormat="false" ht="15" hidden="false" customHeight="false" outlineLevel="0" collapsed="false">
      <c r="A19" s="32" t="s">
        <v>162</v>
      </c>
      <c r="B19" s="32" t="s">
        <v>174</v>
      </c>
      <c r="C19" s="32" t="s">
        <v>176</v>
      </c>
      <c r="D19" s="60" t="n">
        <f aca="false">ROUND(S19*T19,0)</f>
        <v>129</v>
      </c>
      <c r="E19" s="60" t="n">
        <f aca="false">ROUND(S19,0)-D19</f>
        <v>319</v>
      </c>
      <c r="F19" s="60" t="n">
        <f aca="false">IF(COUNTA(D19:E19)=0,"",SUM(D19:E19))</f>
        <v>448</v>
      </c>
      <c r="G19" s="40" t="n">
        <f aca="false">IF(OR(F19="",F19=0),"",D19/F19)</f>
        <v>0.287946428571429</v>
      </c>
      <c r="H19" s="40" t="n">
        <f aca="false">IF(OR(F19="",F19=0),"",E19/F19)</f>
        <v>0.712053571428571</v>
      </c>
      <c r="I19" s="32" t="s">
        <v>164</v>
      </c>
      <c r="J19" s="36" t="n">
        <v>3.46052190265839</v>
      </c>
      <c r="K19" s="36" t="n">
        <f aca="false">$K$8</f>
        <v>2.12540912266671</v>
      </c>
      <c r="L19" s="36" t="n">
        <f aca="false">SQRT(J19^2+K19^2)</f>
        <v>4.06110524087881</v>
      </c>
      <c r="M19" s="40" t="n">
        <f aca="false">IF(G19="","",MAX(0,G19-1.96*L19/100))</f>
        <v>0.208348765850204</v>
      </c>
      <c r="N19" s="40" t="n">
        <f aca="false">IF(G19="","",MIN(1,G19+1.96*L19/100))</f>
        <v>0.367544091292653</v>
      </c>
      <c r="O19" s="60" t="n">
        <f aca="false">ROUND(S19*W19,0)</f>
        <v>65</v>
      </c>
      <c r="P19" s="60" t="n">
        <f aca="false">IF(F19="","",ROUND(SQRT((F19*L19/100)^2+(G19*O19)^2),0))</f>
        <v>26</v>
      </c>
      <c r="R19" s="61" t="n">
        <v>-22.0763429209238</v>
      </c>
      <c r="S19" s="62" t="n">
        <f aca="false">U19*V19*$F$5</f>
        <v>447.939320388349</v>
      </c>
      <c r="T19" s="63" t="n">
        <f aca="false">MAX(0,MIN(1,R19/100+$D$5))</f>
        <v>0.287014191828382</v>
      </c>
      <c r="U19" s="63" t="n">
        <v>0.550970873786408</v>
      </c>
      <c r="V19" s="62" t="n">
        <v>813</v>
      </c>
      <c r="W19" s="63" t="n">
        <v>0.144238908687966</v>
      </c>
      <c r="X19" s="64" t="s">
        <v>165</v>
      </c>
      <c r="Y19" s="64" t="s">
        <v>166</v>
      </c>
    </row>
    <row r="20" customFormat="false" ht="15" hidden="false" customHeight="false" outlineLevel="0" collapsed="false">
      <c r="A20" s="32" t="s">
        <v>162</v>
      </c>
      <c r="B20" s="32" t="s">
        <v>174</v>
      </c>
      <c r="C20" s="32" t="s">
        <v>177</v>
      </c>
      <c r="D20" s="60" t="n">
        <f aca="false">ROUND(S20*T20,0)</f>
        <v>185</v>
      </c>
      <c r="E20" s="60" t="n">
        <f aca="false">ROUND(S20,0)-D20</f>
        <v>498</v>
      </c>
      <c r="F20" s="60" t="n">
        <f aca="false">IF(COUNTA(D20:E20)=0,"",SUM(D20:E20))</f>
        <v>683</v>
      </c>
      <c r="G20" s="40" t="n">
        <f aca="false">IF(OR(F20="",F20=0),"",D20/F20)</f>
        <v>0.27086383601757</v>
      </c>
      <c r="H20" s="40" t="n">
        <f aca="false">IF(OR(F20="",F20=0),"",E20/F20)</f>
        <v>0.72913616398243</v>
      </c>
      <c r="I20" s="32" t="s">
        <v>164</v>
      </c>
      <c r="J20" s="36" t="n">
        <v>2.11357802942001</v>
      </c>
      <c r="K20" s="36" t="n">
        <f aca="false">$K$8</f>
        <v>2.12540912266671</v>
      </c>
      <c r="L20" s="36" t="n">
        <f aca="false">SQRT(J20^2+K20^2)</f>
        <v>2.99742823519794</v>
      </c>
      <c r="M20" s="40" t="n">
        <f aca="false">IF(G20="","",MAX(0,G20-1.96*L20/100))</f>
        <v>0.21211424260769</v>
      </c>
      <c r="N20" s="40" t="n">
        <f aca="false">IF(G20="","",MIN(1,G20+1.96*L20/100))</f>
        <v>0.329613429427449</v>
      </c>
      <c r="O20" s="60" t="n">
        <f aca="false">ROUND(S20*W20,0)</f>
        <v>58</v>
      </c>
      <c r="P20" s="60" t="n">
        <f aca="false">IF(F20="","",ROUND(SQRT((F20*L20/100)^2+(G20*O20)^2),0))</f>
        <v>26</v>
      </c>
      <c r="R20" s="61" t="n">
        <v>-23.7048269775102</v>
      </c>
      <c r="S20" s="62" t="n">
        <f aca="false">U20*V20*$F$5</f>
        <v>683.326771653543</v>
      </c>
      <c r="T20" s="63" t="n">
        <f aca="false">MAX(0,MIN(1,R20/100+$D$5))</f>
        <v>0.270729351262517</v>
      </c>
      <c r="U20" s="63" t="n">
        <v>0.654527559055118</v>
      </c>
      <c r="V20" s="62" t="n">
        <v>1044</v>
      </c>
      <c r="W20" s="63" t="n">
        <v>0.084758520671361</v>
      </c>
      <c r="X20" s="64" t="s">
        <v>171</v>
      </c>
      <c r="Y20" s="64" t="s">
        <v>166</v>
      </c>
    </row>
    <row r="21" customFormat="false" ht="15" hidden="false" customHeight="false" outlineLevel="0" collapsed="false">
      <c r="A21" s="32" t="s">
        <v>162</v>
      </c>
      <c r="B21" s="32" t="s">
        <v>178</v>
      </c>
      <c r="C21" s="32" t="s">
        <v>179</v>
      </c>
      <c r="D21" s="60" t="n">
        <f aca="false">ROUND(S21*T21,0)</f>
        <v>193</v>
      </c>
      <c r="E21" s="60" t="n">
        <f aca="false">ROUND(S21,0)-D21</f>
        <v>243</v>
      </c>
      <c r="F21" s="60" t="n">
        <f aca="false">IF(COUNTA(D21:E21)=0,"",SUM(D21:E21))</f>
        <v>436</v>
      </c>
      <c r="G21" s="40" t="n">
        <f aca="false">IF(OR(F21="",F21=0),"",D21/F21)</f>
        <v>0.442660550458716</v>
      </c>
      <c r="H21" s="40" t="n">
        <f aca="false">IF(OR(F21="",F21=0),"",E21/F21)</f>
        <v>0.557339449541284</v>
      </c>
      <c r="I21" s="32" t="s">
        <v>164</v>
      </c>
      <c r="J21" s="36" t="n">
        <v>3.46052190265839</v>
      </c>
      <c r="K21" s="36" t="n">
        <f aca="false">$K$8</f>
        <v>2.12540912266671</v>
      </c>
      <c r="L21" s="36" t="n">
        <f aca="false">SQRT(J21^2+K21^2)</f>
        <v>4.06110524087881</v>
      </c>
      <c r="M21" s="40" t="n">
        <f aca="false">IF(G21="","",MAX(0,G21-1.96*L21/100))</f>
        <v>0.363062887737491</v>
      </c>
      <c r="N21" s="40" t="n">
        <f aca="false">IF(G21="","",MIN(1,G21+1.96*L21/100))</f>
        <v>0.52225821317994</v>
      </c>
      <c r="O21" s="60" t="n">
        <f aca="false">ROUND(S21*W21,0)</f>
        <v>63</v>
      </c>
      <c r="P21" s="60" t="n">
        <f aca="false">IF(F21="","",ROUND(SQRT((F21*L21/100)^2+(G21*O21)^2),0))</f>
        <v>33</v>
      </c>
      <c r="R21" s="61" t="n">
        <v>-6.43908720138873</v>
      </c>
      <c r="S21" s="62" t="n">
        <f aca="false">U21*V21*$F$5</f>
        <v>436.24466571835</v>
      </c>
      <c r="T21" s="63" t="n">
        <f aca="false">MAX(0,MIN(1,R21/100+$D$5))</f>
        <v>0.443386749023732</v>
      </c>
      <c r="U21" s="63" t="n">
        <v>0.625889046941679</v>
      </c>
      <c r="V21" s="62" t="n">
        <v>697</v>
      </c>
      <c r="W21" s="63" t="n">
        <v>0.144238908687966</v>
      </c>
      <c r="X21" s="64" t="s">
        <v>165</v>
      </c>
      <c r="Y21" s="64" t="s">
        <v>166</v>
      </c>
    </row>
    <row r="22" customFormat="false" ht="15" hidden="false" customHeight="false" outlineLevel="0" collapsed="false">
      <c r="A22" s="32" t="s">
        <v>162</v>
      </c>
      <c r="B22" s="32" t="s">
        <v>178</v>
      </c>
      <c r="C22" s="32" t="s">
        <v>180</v>
      </c>
      <c r="D22" s="60" t="n">
        <f aca="false">ROUND(S22*T22,0)</f>
        <v>120</v>
      </c>
      <c r="E22" s="60" t="n">
        <f aca="false">ROUND(S22,0)-D22</f>
        <v>160</v>
      </c>
      <c r="F22" s="60" t="n">
        <f aca="false">IF(COUNTA(D22:E22)=0,"",SUM(D22:E22))</f>
        <v>280</v>
      </c>
      <c r="G22" s="40" t="n">
        <f aca="false">IF(OR(F22="",F22=0),"",D22/F22)</f>
        <v>0.428571428571429</v>
      </c>
      <c r="H22" s="40" t="n">
        <f aca="false">IF(OR(F22="",F22=0),"",E22/F22)</f>
        <v>0.571428571428571</v>
      </c>
      <c r="I22" s="32" t="s">
        <v>164</v>
      </c>
      <c r="J22" s="36" t="n">
        <v>3.46052190265839</v>
      </c>
      <c r="K22" s="36" t="n">
        <f aca="false">$K$8</f>
        <v>2.12540912266671</v>
      </c>
      <c r="L22" s="36" t="n">
        <f aca="false">SQRT(J22^2+K22^2)</f>
        <v>4.06110524087881</v>
      </c>
      <c r="M22" s="40" t="n">
        <f aca="false">IF(G22="","",MAX(0,G22-1.96*L22/100))</f>
        <v>0.348973765850204</v>
      </c>
      <c r="N22" s="40" t="n">
        <f aca="false">IF(G22="","",MIN(1,G22+1.96*L22/100))</f>
        <v>0.508169091292653</v>
      </c>
      <c r="O22" s="60" t="n">
        <f aca="false">ROUND(S22*W22,0)</f>
        <v>40</v>
      </c>
      <c r="P22" s="60" t="n">
        <f aca="false">IF(F22="","",ROUND(SQRT((F22*L22/100)^2+(G22*O22)^2),0))</f>
        <v>21</v>
      </c>
      <c r="R22" s="61" t="n">
        <v>-7.97820244734226</v>
      </c>
      <c r="S22" s="62" t="n">
        <f aca="false">U22*V22*$F$5</f>
        <v>280.5</v>
      </c>
      <c r="T22" s="63" t="n">
        <f aca="false">MAX(0,MIN(1,R22/100+$D$5))</f>
        <v>0.427995596564197</v>
      </c>
      <c r="U22" s="63" t="n">
        <v>0.568965517241379</v>
      </c>
      <c r="V22" s="62" t="n">
        <v>493</v>
      </c>
      <c r="W22" s="63" t="n">
        <v>0.144238908687966</v>
      </c>
      <c r="X22" s="64" t="s">
        <v>165</v>
      </c>
      <c r="Y22" s="64" t="s">
        <v>166</v>
      </c>
    </row>
    <row r="23" customFormat="false" ht="15" hidden="false" customHeight="false" outlineLevel="0" collapsed="false">
      <c r="A23" s="32" t="s">
        <v>162</v>
      </c>
      <c r="B23" s="32" t="s">
        <v>178</v>
      </c>
      <c r="C23" s="32" t="s">
        <v>181</v>
      </c>
      <c r="D23" s="60" t="n">
        <f aca="false">ROUND(S23*T23,0)</f>
        <v>248</v>
      </c>
      <c r="E23" s="60" t="n">
        <f aca="false">ROUND(S23,0)-D23</f>
        <v>398</v>
      </c>
      <c r="F23" s="60" t="n">
        <f aca="false">IF(COUNTA(D23:E23)=0,"",SUM(D23:E23))</f>
        <v>646</v>
      </c>
      <c r="G23" s="40" t="n">
        <f aca="false">IF(OR(F23="",F23=0),"",D23/F23)</f>
        <v>0.38390092879257</v>
      </c>
      <c r="H23" s="40" t="n">
        <f aca="false">IF(OR(F23="",F23=0),"",E23/F23)</f>
        <v>0.61609907120743</v>
      </c>
      <c r="I23" s="32" t="s">
        <v>164</v>
      </c>
      <c r="J23" s="36" t="n">
        <v>2.11357802942001</v>
      </c>
      <c r="K23" s="36" t="n">
        <f aca="false">$K$8</f>
        <v>2.12540912266671</v>
      </c>
      <c r="L23" s="36" t="n">
        <f aca="false">SQRT(J23^2+K23^2)</f>
        <v>2.99742823519794</v>
      </c>
      <c r="M23" s="40" t="n">
        <f aca="false">IF(G23="","",MAX(0,G23-1.96*L23/100))</f>
        <v>0.32515133538269</v>
      </c>
      <c r="N23" s="40" t="n">
        <f aca="false">IF(G23="","",MIN(1,G23+1.96*L23/100))</f>
        <v>0.442650522202449</v>
      </c>
      <c r="O23" s="60" t="n">
        <f aca="false">ROUND(S23*W23,0)</f>
        <v>55</v>
      </c>
      <c r="P23" s="60" t="n">
        <f aca="false">IF(F23="","",ROUND(SQRT((F23*L23/100)^2+(G23*O23)^2),0))</f>
        <v>29</v>
      </c>
      <c r="R23" s="61" t="n">
        <v>-12.4053519184843</v>
      </c>
      <c r="S23" s="62" t="n">
        <f aca="false">U23*V23*$F$5</f>
        <v>645.69536423841</v>
      </c>
      <c r="T23" s="63" t="n">
        <f aca="false">MAX(0,MIN(1,R23/100+$D$5))</f>
        <v>0.383724101852776</v>
      </c>
      <c r="U23" s="63" t="n">
        <v>0.689845474613686</v>
      </c>
      <c r="V23" s="62" t="n">
        <v>936</v>
      </c>
      <c r="W23" s="63" t="n">
        <v>0.084758520671361</v>
      </c>
      <c r="X23" s="64" t="s">
        <v>171</v>
      </c>
      <c r="Y23" s="64" t="s">
        <v>166</v>
      </c>
    </row>
    <row r="24" customFormat="false" ht="15" hidden="false" customHeight="false" outlineLevel="0" collapsed="false">
      <c r="A24" s="32" t="s">
        <v>162</v>
      </c>
      <c r="B24" s="32" t="s">
        <v>178</v>
      </c>
      <c r="C24" s="32" t="s">
        <v>182</v>
      </c>
      <c r="D24" s="60" t="n">
        <f aca="false">ROUND(S24*T24,0)</f>
        <v>121</v>
      </c>
      <c r="E24" s="60" t="n">
        <f aca="false">ROUND(S24,0)-D24</f>
        <v>108</v>
      </c>
      <c r="F24" s="60" t="n">
        <f aca="false">IF(COUNTA(D24:E24)=0,"",SUM(D24:E24))</f>
        <v>229</v>
      </c>
      <c r="G24" s="40" t="n">
        <f aca="false">IF(OR(F24="",F24=0),"",D24/F24)</f>
        <v>0.528384279475983</v>
      </c>
      <c r="H24" s="40" t="n">
        <f aca="false">IF(OR(F24="",F24=0),"",E24/F24)</f>
        <v>0.471615720524017</v>
      </c>
      <c r="I24" s="32" t="s">
        <v>164</v>
      </c>
      <c r="J24" s="36" t="n">
        <v>3.46052190265839</v>
      </c>
      <c r="K24" s="36" t="n">
        <f aca="false">$K$8</f>
        <v>2.12540912266671</v>
      </c>
      <c r="L24" s="36" t="n">
        <f aca="false">SQRT(J24^2+K24^2)</f>
        <v>4.06110524087881</v>
      </c>
      <c r="M24" s="40" t="n">
        <f aca="false">IF(G24="","",MAX(0,G24-1.96*L24/100))</f>
        <v>0.448786616754758</v>
      </c>
      <c r="N24" s="40" t="n">
        <f aca="false">IF(G24="","",MIN(1,G24+1.96*L24/100))</f>
        <v>0.607981942197207</v>
      </c>
      <c r="O24" s="60" t="n">
        <f aca="false">ROUND(S24*W24,0)</f>
        <v>33</v>
      </c>
      <c r="P24" s="60" t="n">
        <f aca="false">IF(F24="","",ROUND(SQRT((F24*L24/100)^2+(G24*O24)^2),0))</f>
        <v>20</v>
      </c>
      <c r="R24" s="61" t="n">
        <v>1.90163012153346</v>
      </c>
      <c r="S24" s="62" t="n">
        <f aca="false">U24*V24*$F$5</f>
        <v>229.496083550914</v>
      </c>
      <c r="T24" s="63" t="n">
        <f aca="false">MAX(0,MIN(1,R24/100+$D$5))</f>
        <v>0.526793922252954</v>
      </c>
      <c r="U24" s="63" t="n">
        <v>0.650130548302872</v>
      </c>
      <c r="V24" s="62" t="n">
        <v>353</v>
      </c>
      <c r="W24" s="63" t="n">
        <v>0.144238908687966</v>
      </c>
      <c r="X24" s="64" t="s">
        <v>165</v>
      </c>
      <c r="Y24" s="64" t="s">
        <v>166</v>
      </c>
    </row>
    <row r="25" customFormat="false" ht="15" hidden="false" customHeight="false" outlineLevel="0" collapsed="false">
      <c r="A25" s="32" t="s">
        <v>162</v>
      </c>
      <c r="B25" s="32" t="s">
        <v>178</v>
      </c>
      <c r="C25" s="32" t="s">
        <v>183</v>
      </c>
      <c r="D25" s="60" t="n">
        <f aca="false">ROUND(S25*T25,0)</f>
        <v>239</v>
      </c>
      <c r="E25" s="60" t="n">
        <f aca="false">ROUND(S25,0)-D25</f>
        <v>280</v>
      </c>
      <c r="F25" s="60" t="n">
        <f aca="false">IF(COUNTA(D25:E25)=0,"",SUM(D25:E25))</f>
        <v>519</v>
      </c>
      <c r="G25" s="40" t="n">
        <f aca="false">IF(OR(F25="",F25=0),"",D25/F25)</f>
        <v>0.460500963391137</v>
      </c>
      <c r="H25" s="40" t="n">
        <f aca="false">IF(OR(F25="",F25=0),"",E25/F25)</f>
        <v>0.539499036608863</v>
      </c>
      <c r="I25" s="32" t="s">
        <v>164</v>
      </c>
      <c r="J25" s="36" t="n">
        <v>3.46052190265839</v>
      </c>
      <c r="K25" s="36" t="n">
        <f aca="false">$K$8</f>
        <v>2.12540912266671</v>
      </c>
      <c r="L25" s="36" t="n">
        <f aca="false">SQRT(J25^2+K25^2)</f>
        <v>4.06110524087881</v>
      </c>
      <c r="M25" s="40" t="n">
        <f aca="false">IF(G25="","",MAX(0,G25-1.96*L25/100))</f>
        <v>0.380903300669912</v>
      </c>
      <c r="N25" s="40" t="n">
        <f aca="false">IF(G25="","",MIN(1,G25+1.96*L25/100))</f>
        <v>0.540098626112362</v>
      </c>
      <c r="O25" s="60" t="n">
        <f aca="false">ROUND(S25*W25,0)</f>
        <v>75</v>
      </c>
      <c r="P25" s="60" t="n">
        <f aca="false">IF(F25="","",ROUND(SQRT((F25*L25/100)^2+(G25*O25)^2),0))</f>
        <v>40</v>
      </c>
      <c r="R25" s="61" t="n">
        <v>-4.74320008471598</v>
      </c>
      <c r="S25" s="62" t="n">
        <f aca="false">U25*V25*$F$5</f>
        <v>519.166666666667</v>
      </c>
      <c r="T25" s="63" t="n">
        <f aca="false">MAX(0,MIN(1,R25/100+$D$5))</f>
        <v>0.46034562019046</v>
      </c>
      <c r="U25" s="63" t="n">
        <v>0.648148148148148</v>
      </c>
      <c r="V25" s="62" t="n">
        <v>801</v>
      </c>
      <c r="W25" s="63" t="n">
        <v>0.144238908687966</v>
      </c>
      <c r="X25" s="64" t="s">
        <v>165</v>
      </c>
      <c r="Y25" s="64" t="s">
        <v>166</v>
      </c>
    </row>
    <row r="26" customFormat="false" ht="15" hidden="false" customHeight="false" outlineLevel="0" collapsed="false">
      <c r="A26" s="32" t="s">
        <v>162</v>
      </c>
      <c r="B26" s="32" t="s">
        <v>184</v>
      </c>
      <c r="C26" s="32" t="s">
        <v>185</v>
      </c>
      <c r="D26" s="60" t="n">
        <f aca="false">ROUND(S26*T26,0)</f>
        <v>96</v>
      </c>
      <c r="E26" s="60" t="n">
        <f aca="false">ROUND(S26,0)-D26</f>
        <v>171</v>
      </c>
      <c r="F26" s="60" t="n">
        <f aca="false">IF(COUNTA(D26:E26)=0,"",SUM(D26:E26))</f>
        <v>267</v>
      </c>
      <c r="G26" s="40" t="n">
        <f aca="false">IF(OR(F26="",F26=0),"",D26/F26)</f>
        <v>0.359550561797753</v>
      </c>
      <c r="H26" s="40" t="n">
        <f aca="false">IF(OR(F26="",F26=0),"",E26/F26)</f>
        <v>0.640449438202247</v>
      </c>
      <c r="I26" s="32" t="s">
        <v>164</v>
      </c>
      <c r="J26" s="36" t="n">
        <v>3.46052190265839</v>
      </c>
      <c r="K26" s="36" t="n">
        <f aca="false">$K$8</f>
        <v>2.12540912266671</v>
      </c>
      <c r="L26" s="36" t="n">
        <f aca="false">SQRT(J26^2+K26^2)</f>
        <v>4.06110524087881</v>
      </c>
      <c r="M26" s="40" t="n">
        <f aca="false">IF(G26="","",MAX(0,G26-1.96*L26/100))</f>
        <v>0.279952899076528</v>
      </c>
      <c r="N26" s="40" t="n">
        <f aca="false">IF(G26="","",MIN(1,G26+1.96*L26/100))</f>
        <v>0.439148224518977</v>
      </c>
      <c r="O26" s="60" t="n">
        <f aca="false">ROUND(S26*W26,0)</f>
        <v>39</v>
      </c>
      <c r="P26" s="60" t="n">
        <f aca="false">IF(F26="","",ROUND(SQRT((F26*L26/100)^2+(G26*O26)^2),0))</f>
        <v>18</v>
      </c>
      <c r="R26" s="61" t="n">
        <v>-14.8973010723262</v>
      </c>
      <c r="S26" s="62" t="n">
        <f aca="false">U26*V26*$F$5</f>
        <v>267.002518891688</v>
      </c>
      <c r="T26" s="63" t="n">
        <f aca="false">MAX(0,MIN(1,R26/100+$D$5))</f>
        <v>0.358804610314358</v>
      </c>
      <c r="U26" s="63" t="n">
        <v>0.629722921914358</v>
      </c>
      <c r="V26" s="62" t="n">
        <v>424</v>
      </c>
      <c r="W26" s="63" t="n">
        <v>0.144238908687966</v>
      </c>
      <c r="X26" s="64" t="s">
        <v>165</v>
      </c>
      <c r="Y26" s="64" t="s">
        <v>166</v>
      </c>
    </row>
    <row r="27" customFormat="false" ht="15" hidden="false" customHeight="false" outlineLevel="0" collapsed="false">
      <c r="A27" s="32" t="s">
        <v>162</v>
      </c>
      <c r="B27" s="32" t="s">
        <v>184</v>
      </c>
      <c r="C27" s="32" t="s">
        <v>186</v>
      </c>
      <c r="D27" s="60" t="n">
        <f aca="false">ROUND(S27*T27,0)</f>
        <v>172</v>
      </c>
      <c r="E27" s="60" t="n">
        <f aca="false">ROUND(S27,0)-D27</f>
        <v>370</v>
      </c>
      <c r="F27" s="60" t="n">
        <f aca="false">IF(COUNTA(D27:E27)=0,"",SUM(D27:E27))</f>
        <v>542</v>
      </c>
      <c r="G27" s="40" t="n">
        <f aca="false">IF(OR(F27="",F27=0),"",D27/F27)</f>
        <v>0.317343173431734</v>
      </c>
      <c r="H27" s="40" t="n">
        <f aca="false">IF(OR(F27="",F27=0),"",E27/F27)</f>
        <v>0.682656826568266</v>
      </c>
      <c r="I27" s="32" t="s">
        <v>164</v>
      </c>
      <c r="J27" s="36" t="n">
        <v>3.46052190265839</v>
      </c>
      <c r="K27" s="36" t="n">
        <f aca="false">$K$8</f>
        <v>2.12540912266671</v>
      </c>
      <c r="L27" s="36" t="n">
        <f aca="false">SQRT(J27^2+K27^2)</f>
        <v>4.06110524087881</v>
      </c>
      <c r="M27" s="40" t="n">
        <f aca="false">IF(G27="","",MAX(0,G27-1.96*L27/100))</f>
        <v>0.23774551071051</v>
      </c>
      <c r="N27" s="40" t="n">
        <f aca="false">IF(G27="","",MIN(1,G27+1.96*L27/100))</f>
        <v>0.396940836152959</v>
      </c>
      <c r="O27" s="60" t="n">
        <f aca="false">ROUND(S27*W27,0)</f>
        <v>78</v>
      </c>
      <c r="P27" s="60" t="n">
        <f aca="false">IF(F27="","",ROUND(SQRT((F27*L27/100)^2+(G27*O27)^2),0))</f>
        <v>33</v>
      </c>
      <c r="R27" s="61" t="n">
        <v>-19.0442824846306</v>
      </c>
      <c r="S27" s="62" t="n">
        <f aca="false">U27*V27*$F$5</f>
        <v>542.170709793351</v>
      </c>
      <c r="T27" s="63" t="n">
        <f aca="false">MAX(0,MIN(1,R27/100+$D$5))</f>
        <v>0.317334796191313</v>
      </c>
      <c r="U27" s="63" t="n">
        <v>0.527403414195867</v>
      </c>
      <c r="V27" s="62" t="n">
        <v>1028</v>
      </c>
      <c r="W27" s="63" t="n">
        <v>0.144238908687966</v>
      </c>
      <c r="X27" s="64" t="s">
        <v>165</v>
      </c>
      <c r="Y27" s="64" t="s">
        <v>166</v>
      </c>
    </row>
    <row r="28" customFormat="false" ht="15" hidden="false" customHeight="false" outlineLevel="0" collapsed="false">
      <c r="A28" s="32" t="s">
        <v>162</v>
      </c>
      <c r="B28" s="32" t="s">
        <v>187</v>
      </c>
      <c r="C28" s="32" t="s">
        <v>188</v>
      </c>
      <c r="D28" s="60" t="n">
        <f aca="false">ROUND(S28*T28,0)</f>
        <v>210</v>
      </c>
      <c r="E28" s="60" t="n">
        <f aca="false">ROUND(S28,0)-D28</f>
        <v>314</v>
      </c>
      <c r="F28" s="60" t="n">
        <f aca="false">IF(COUNTA(D28:E28)=0,"",SUM(D28:E28))</f>
        <v>524</v>
      </c>
      <c r="G28" s="40" t="n">
        <f aca="false">IF(OR(F28="",F28=0),"",D28/F28)</f>
        <v>0.400763358778626</v>
      </c>
      <c r="H28" s="40" t="n">
        <f aca="false">IF(OR(F28="",F28=0),"",E28/F28)</f>
        <v>0.599236641221374</v>
      </c>
      <c r="I28" s="32" t="s">
        <v>164</v>
      </c>
      <c r="J28" s="36" t="n">
        <v>3.46052190265839</v>
      </c>
      <c r="K28" s="36" t="n">
        <f aca="false">$K$8</f>
        <v>2.12540912266671</v>
      </c>
      <c r="L28" s="36" t="n">
        <f aca="false">SQRT(J28^2+K28^2)</f>
        <v>4.06110524087881</v>
      </c>
      <c r="M28" s="40" t="n">
        <f aca="false">IF(G28="","",MAX(0,G28-1.96*L28/100))</f>
        <v>0.321165696057401</v>
      </c>
      <c r="N28" s="40" t="n">
        <f aca="false">IF(G28="","",MIN(1,G28+1.96*L28/100))</f>
        <v>0.480361021499851</v>
      </c>
      <c r="O28" s="60" t="n">
        <f aca="false">ROUND(S28*W28,0)</f>
        <v>76</v>
      </c>
      <c r="P28" s="60" t="n">
        <f aca="false">IF(F28="","",ROUND(SQRT((F28*L28/100)^2+(G28*O28)^2),0))</f>
        <v>37</v>
      </c>
      <c r="R28" s="61" t="n">
        <v>-10.7255503131917</v>
      </c>
      <c r="S28" s="62" t="n">
        <f aca="false">U28*V28*$F$5</f>
        <v>523.643835616438</v>
      </c>
      <c r="T28" s="63" t="n">
        <f aca="false">MAX(0,MIN(1,R28/100+$D$5))</f>
        <v>0.400522117905703</v>
      </c>
      <c r="U28" s="63" t="n">
        <v>0.472602739726027</v>
      </c>
      <c r="V28" s="62" t="n">
        <v>1108</v>
      </c>
      <c r="W28" s="63" t="n">
        <v>0.144238908687966</v>
      </c>
      <c r="X28" s="64" t="s">
        <v>165</v>
      </c>
      <c r="Y28" s="64" t="s">
        <v>166</v>
      </c>
    </row>
    <row r="29" customFormat="false" ht="15" hidden="false" customHeight="false" outlineLevel="0" collapsed="false">
      <c r="A29" s="32" t="s">
        <v>162</v>
      </c>
      <c r="B29" s="32" t="s">
        <v>187</v>
      </c>
      <c r="C29" s="32" t="s">
        <v>189</v>
      </c>
      <c r="D29" s="60" t="n">
        <f aca="false">ROUND(S29*T29,0)</f>
        <v>119</v>
      </c>
      <c r="E29" s="60" t="n">
        <f aca="false">ROUND(S29,0)-D29</f>
        <v>179</v>
      </c>
      <c r="F29" s="60" t="n">
        <f aca="false">IF(COUNTA(D29:E29)=0,"",SUM(D29:E29))</f>
        <v>298</v>
      </c>
      <c r="G29" s="40" t="n">
        <f aca="false">IF(OR(F29="",F29=0),"",D29/F29)</f>
        <v>0.399328859060403</v>
      </c>
      <c r="H29" s="40" t="n">
        <f aca="false">IF(OR(F29="",F29=0),"",E29/F29)</f>
        <v>0.600671140939597</v>
      </c>
      <c r="I29" s="32" t="s">
        <v>164</v>
      </c>
      <c r="J29" s="36" t="n">
        <v>3.46052190265839</v>
      </c>
      <c r="K29" s="36" t="n">
        <f aca="false">$K$8</f>
        <v>2.12540912266671</v>
      </c>
      <c r="L29" s="36" t="n">
        <f aca="false">SQRT(J29^2+K29^2)</f>
        <v>4.06110524087881</v>
      </c>
      <c r="M29" s="40" t="n">
        <f aca="false">IF(G29="","",MAX(0,G29-1.96*L29/100))</f>
        <v>0.319731196339178</v>
      </c>
      <c r="N29" s="40" t="n">
        <f aca="false">IF(G29="","",MIN(1,G29+1.96*L29/100))</f>
        <v>0.478926521781627</v>
      </c>
      <c r="O29" s="60" t="n">
        <f aca="false">ROUND(S29*W29,0)</f>
        <v>43</v>
      </c>
      <c r="P29" s="60" t="n">
        <f aca="false">IF(F29="","",ROUND(SQRT((F29*L29/100)^2+(G29*O29)^2),0))</f>
        <v>21</v>
      </c>
      <c r="R29" s="61" t="n">
        <v>-10.6715838057439</v>
      </c>
      <c r="S29" s="62" t="n">
        <f aca="false">U29*V29*$F$5</f>
        <v>297.7625</v>
      </c>
      <c r="T29" s="63" t="n">
        <f aca="false">MAX(0,MIN(1,R29/100+$D$5))</f>
        <v>0.40106178298018</v>
      </c>
      <c r="U29" s="63" t="n">
        <v>0.4484375</v>
      </c>
      <c r="V29" s="62" t="n">
        <v>664</v>
      </c>
      <c r="W29" s="63" t="n">
        <v>0.144238908687966</v>
      </c>
      <c r="X29" s="64" t="s">
        <v>165</v>
      </c>
      <c r="Y29" s="64" t="s">
        <v>166</v>
      </c>
    </row>
    <row r="30" customFormat="false" ht="15" hidden="false" customHeight="false" outlineLevel="0" collapsed="false">
      <c r="A30" s="32" t="s">
        <v>162</v>
      </c>
      <c r="B30" s="32" t="s">
        <v>187</v>
      </c>
      <c r="C30" s="32" t="s">
        <v>190</v>
      </c>
      <c r="D30" s="60" t="n">
        <f aca="false">ROUND(S30*T30,0)</f>
        <v>107</v>
      </c>
      <c r="E30" s="60" t="n">
        <f aca="false">ROUND(S30,0)-D30</f>
        <v>154</v>
      </c>
      <c r="F30" s="60" t="n">
        <f aca="false">IF(COUNTA(D30:E30)=0,"",SUM(D30:E30))</f>
        <v>261</v>
      </c>
      <c r="G30" s="40" t="n">
        <f aca="false">IF(OR(F30="",F30=0),"",D30/F30)</f>
        <v>0.409961685823755</v>
      </c>
      <c r="H30" s="40" t="n">
        <f aca="false">IF(OR(F30="",F30=0),"",E30/F30)</f>
        <v>0.590038314176245</v>
      </c>
      <c r="I30" s="32" t="s">
        <v>164</v>
      </c>
      <c r="J30" s="36" t="n">
        <v>3.46052190265839</v>
      </c>
      <c r="K30" s="36" t="n">
        <f aca="false">$K$8</f>
        <v>2.12540912266671</v>
      </c>
      <c r="L30" s="36" t="n">
        <f aca="false">SQRT(J30^2+K30^2)</f>
        <v>4.06110524087881</v>
      </c>
      <c r="M30" s="40" t="n">
        <f aca="false">IF(G30="","",MAX(0,G30-1.96*L30/100))</f>
        <v>0.33036402310253</v>
      </c>
      <c r="N30" s="40" t="n">
        <f aca="false">IF(G30="","",MIN(1,G30+1.96*L30/100))</f>
        <v>0.489559348544979</v>
      </c>
      <c r="O30" s="60" t="n">
        <f aca="false">ROUND(S30*W30,0)</f>
        <v>38</v>
      </c>
      <c r="P30" s="60" t="n">
        <f aca="false">IF(F30="","",ROUND(SQRT((F30*L30/100)^2+(G30*O30)^2),0))</f>
        <v>19</v>
      </c>
      <c r="R30" s="61" t="n">
        <v>-9.64948169005492</v>
      </c>
      <c r="S30" s="62" t="n">
        <f aca="false">U30*V30*$F$5</f>
        <v>260.883392226148</v>
      </c>
      <c r="T30" s="63" t="n">
        <f aca="false">MAX(0,MIN(1,R30/100+$D$5))</f>
        <v>0.41128280413707</v>
      </c>
      <c r="U30" s="63" t="n">
        <v>0.406360424028269</v>
      </c>
      <c r="V30" s="62" t="n">
        <v>642</v>
      </c>
      <c r="W30" s="63" t="n">
        <v>0.144238908687966</v>
      </c>
      <c r="X30" s="64" t="s">
        <v>165</v>
      </c>
      <c r="Y30" s="64" t="s">
        <v>166</v>
      </c>
    </row>
    <row r="31" customFormat="false" ht="15" hidden="false" customHeight="false" outlineLevel="0" collapsed="false">
      <c r="A31" s="32" t="s">
        <v>162</v>
      </c>
      <c r="B31" s="32" t="s">
        <v>191</v>
      </c>
      <c r="C31" s="32" t="s">
        <v>191</v>
      </c>
      <c r="D31" s="60" t="n">
        <f aca="false">ROUND(S31*T31,0)</f>
        <v>33</v>
      </c>
      <c r="E31" s="60" t="n">
        <f aca="false">ROUND(S31,0)-D31</f>
        <v>85</v>
      </c>
      <c r="F31" s="60" t="n">
        <f aca="false">IF(COUNTA(D31:E31)=0,"",SUM(D31:E31))</f>
        <v>118</v>
      </c>
      <c r="G31" s="40" t="n">
        <f aca="false">IF(OR(F31="",F31=0),"",D31/F31)</f>
        <v>0.279661016949153</v>
      </c>
      <c r="H31" s="40" t="n">
        <f aca="false">IF(OR(F31="",F31=0),"",E31/F31)</f>
        <v>0.720338983050847</v>
      </c>
      <c r="I31" s="32" t="s">
        <v>164</v>
      </c>
      <c r="J31" s="36" t="n">
        <v>3.46052190265839</v>
      </c>
      <c r="K31" s="36" t="n">
        <f aca="false">$K$8</f>
        <v>2.12540912266671</v>
      </c>
      <c r="L31" s="36" t="n">
        <f aca="false">SQRT(J31^2+K31^2)</f>
        <v>4.06110524087881</v>
      </c>
      <c r="M31" s="40" t="n">
        <f aca="false">IF(G31="","",MAX(0,G31-1.96*L31/100))</f>
        <v>0.200063354227928</v>
      </c>
      <c r="N31" s="40" t="n">
        <f aca="false">IF(G31="","",MIN(1,G31+1.96*L31/100))</f>
        <v>0.359258679670377</v>
      </c>
      <c r="O31" s="60" t="n">
        <f aca="false">ROUND(S31*W31,0)</f>
        <v>17</v>
      </c>
      <c r="P31" s="60" t="n">
        <f aca="false">IF(F31="","",ROUND(SQRT((F31*L31/100)^2+(G31*O31)^2),0))</f>
        <v>7</v>
      </c>
      <c r="R31" s="61" t="n">
        <v>-23.0092192071747</v>
      </c>
      <c r="S31" s="62" t="n">
        <f aca="false">U31*V31*$F$5</f>
        <v>118.285714285714</v>
      </c>
      <c r="T31" s="63" t="n">
        <f aca="false">MAX(0,MIN(1,R31/100+$D$5))</f>
        <v>0.277685428965872</v>
      </c>
      <c r="U31" s="63" t="n">
        <v>0.657142857142857</v>
      </c>
      <c r="V31" s="62" t="n">
        <v>180</v>
      </c>
      <c r="W31" s="63" t="n">
        <v>0.144238908687966</v>
      </c>
      <c r="X31" s="64" t="s">
        <v>165</v>
      </c>
      <c r="Y31" s="64" t="s">
        <v>166</v>
      </c>
    </row>
    <row r="32" customFormat="false" ht="15" hidden="false" customHeight="false" outlineLevel="0" collapsed="false">
      <c r="A32" s="32" t="s">
        <v>162</v>
      </c>
      <c r="B32" s="32" t="s">
        <v>192</v>
      </c>
      <c r="C32" s="32" t="s">
        <v>192</v>
      </c>
      <c r="D32" s="60" t="n">
        <f aca="false">ROUND(S32*T32,0)</f>
        <v>49</v>
      </c>
      <c r="E32" s="60" t="n">
        <f aca="false">ROUND(S32,0)-D32</f>
        <v>188</v>
      </c>
      <c r="F32" s="60" t="n">
        <f aca="false">IF(COUNTA(D32:E32)=0,"",SUM(D32:E32))</f>
        <v>237</v>
      </c>
      <c r="G32" s="40" t="n">
        <f aca="false">IF(OR(F32="",F32=0),"",D32/F32)</f>
        <v>0.206751054852321</v>
      </c>
      <c r="H32" s="40" t="n">
        <f aca="false">IF(OR(F32="",F32=0),"",E32/F32)</f>
        <v>0.793248945147679</v>
      </c>
      <c r="I32" s="32" t="s">
        <v>164</v>
      </c>
      <c r="J32" s="36" t="n">
        <v>3.46052190265839</v>
      </c>
      <c r="K32" s="36" t="n">
        <f aca="false">$K$8</f>
        <v>2.12540912266671</v>
      </c>
      <c r="L32" s="36" t="n">
        <f aca="false">SQRT(J32^2+K32^2)</f>
        <v>4.06110524087881</v>
      </c>
      <c r="M32" s="40" t="n">
        <f aca="false">IF(G32="","",MAX(0,G32-1.96*L32/100))</f>
        <v>0.127153392131096</v>
      </c>
      <c r="N32" s="40" t="n">
        <f aca="false">IF(G32="","",MIN(1,G32+1.96*L32/100))</f>
        <v>0.286348717573545</v>
      </c>
      <c r="O32" s="60" t="n">
        <f aca="false">ROUND(S32*W32,0)</f>
        <v>34</v>
      </c>
      <c r="P32" s="60" t="n">
        <f aca="false">IF(F32="","",ROUND(SQRT((F32*L32/100)^2+(G32*O32)^2),0))</f>
        <v>12</v>
      </c>
      <c r="R32" s="61" t="n">
        <v>-30.0432599681677</v>
      </c>
      <c r="S32" s="62" t="n">
        <f aca="false">U32*V32*$F$5</f>
        <v>236.844827586207</v>
      </c>
      <c r="T32" s="63" t="n">
        <f aca="false">MAX(0,MIN(1,R32/100+$D$5))</f>
        <v>0.207345021355942</v>
      </c>
      <c r="U32" s="63" t="n">
        <v>0.692528735632184</v>
      </c>
      <c r="V32" s="62" t="n">
        <v>342</v>
      </c>
      <c r="W32" s="63" t="n">
        <v>0.144238908687966</v>
      </c>
      <c r="X32" s="64" t="s">
        <v>165</v>
      </c>
      <c r="Y32" s="64" t="s">
        <v>166</v>
      </c>
    </row>
    <row r="33" customFormat="false" ht="15" hidden="false" customHeight="false" outlineLevel="0" collapsed="false">
      <c r="A33" s="32" t="s">
        <v>162</v>
      </c>
      <c r="B33" s="32" t="s">
        <v>193</v>
      </c>
      <c r="C33" s="32" t="s">
        <v>194</v>
      </c>
      <c r="D33" s="60" t="n">
        <f aca="false">ROUND(S33*T33,0)</f>
        <v>235</v>
      </c>
      <c r="E33" s="60" t="n">
        <f aca="false">ROUND(S33,0)-D33</f>
        <v>361</v>
      </c>
      <c r="F33" s="60" t="n">
        <f aca="false">IF(COUNTA(D33:E33)=0,"",SUM(D33:E33))</f>
        <v>596</v>
      </c>
      <c r="G33" s="40" t="n">
        <f aca="false">IF(OR(F33="",F33=0),"",D33/F33)</f>
        <v>0.394295302013423</v>
      </c>
      <c r="H33" s="40" t="n">
        <f aca="false">IF(OR(F33="",F33=0),"",E33/F33)</f>
        <v>0.605704697986577</v>
      </c>
      <c r="I33" s="32" t="s">
        <v>164</v>
      </c>
      <c r="J33" s="36" t="n">
        <v>2.11357802942001</v>
      </c>
      <c r="K33" s="36" t="n">
        <f aca="false">$K$8</f>
        <v>2.12540912266671</v>
      </c>
      <c r="L33" s="36" t="n">
        <f aca="false">SQRT(J33^2+K33^2)</f>
        <v>2.99742823519794</v>
      </c>
      <c r="M33" s="40" t="n">
        <f aca="false">IF(G33="","",MAX(0,G33-1.96*L33/100))</f>
        <v>0.335545708603543</v>
      </c>
      <c r="N33" s="40" t="n">
        <f aca="false">IF(G33="","",MIN(1,G33+1.96*L33/100))</f>
        <v>0.453044895423303</v>
      </c>
      <c r="O33" s="60" t="n">
        <f aca="false">ROUND(S33*W33,0)</f>
        <v>51</v>
      </c>
      <c r="P33" s="60" t="n">
        <f aca="false">IF(F33="","",ROUND(SQRT((F33*L33/100)^2+(G33*O33)^2),0))</f>
        <v>27</v>
      </c>
      <c r="R33" s="61" t="n">
        <v>-11.2946561493429</v>
      </c>
      <c r="S33" s="62" t="n">
        <f aca="false">U33*V33*$F$5</f>
        <v>596.457399103139</v>
      </c>
      <c r="T33" s="63" t="n">
        <f aca="false">MAX(0,MIN(1,R33/100+$D$5))</f>
        <v>0.39483105954419</v>
      </c>
      <c r="U33" s="63" t="n">
        <v>0.50762331838565</v>
      </c>
      <c r="V33" s="62" t="n">
        <v>1175</v>
      </c>
      <c r="W33" s="63" t="n">
        <v>0.084758520671361</v>
      </c>
      <c r="X33" s="64" t="s">
        <v>171</v>
      </c>
      <c r="Y33" s="64" t="s">
        <v>166</v>
      </c>
    </row>
    <row r="34" customFormat="false" ht="15" hidden="false" customHeight="false" outlineLevel="0" collapsed="false">
      <c r="A34" s="32" t="s">
        <v>162</v>
      </c>
      <c r="B34" s="32" t="s">
        <v>193</v>
      </c>
      <c r="C34" s="32" t="s">
        <v>195</v>
      </c>
      <c r="D34" s="60" t="n">
        <f aca="false">ROUND(S34*T34,0)</f>
        <v>229</v>
      </c>
      <c r="E34" s="60" t="n">
        <f aca="false">ROUND(S34,0)-D34</f>
        <v>334</v>
      </c>
      <c r="F34" s="60" t="n">
        <f aca="false">IF(COUNTA(D34:E34)=0,"",SUM(D34:E34))</f>
        <v>563</v>
      </c>
      <c r="G34" s="40" t="n">
        <f aca="false">IF(OR(F34="",F34=0),"",D34/F34)</f>
        <v>0.406749555950266</v>
      </c>
      <c r="H34" s="40" t="n">
        <f aca="false">IF(OR(F34="",F34=0),"",E34/F34)</f>
        <v>0.593250444049734</v>
      </c>
      <c r="I34" s="32" t="s">
        <v>164</v>
      </c>
      <c r="J34" s="36" t="n">
        <v>3.46052190265839</v>
      </c>
      <c r="K34" s="36" t="n">
        <f aca="false">$K$8</f>
        <v>2.12540912266671</v>
      </c>
      <c r="L34" s="36" t="n">
        <f aca="false">SQRT(J34^2+K34^2)</f>
        <v>4.06110524087881</v>
      </c>
      <c r="M34" s="40" t="n">
        <f aca="false">IF(G34="","",MAX(0,G34-1.96*L34/100))</f>
        <v>0.327151893229042</v>
      </c>
      <c r="N34" s="40" t="n">
        <f aca="false">IF(G34="","",MIN(1,G34+1.96*L34/100))</f>
        <v>0.486347218671491</v>
      </c>
      <c r="O34" s="60" t="n">
        <f aca="false">ROUND(S34*W34,0)</f>
        <v>81</v>
      </c>
      <c r="P34" s="60" t="n">
        <f aca="false">IF(F34="","",ROUND(SQRT((F34*L34/100)^2+(G34*O34)^2),0))</f>
        <v>40</v>
      </c>
      <c r="R34" s="61" t="n">
        <v>-10.0680802742903</v>
      </c>
      <c r="S34" s="62" t="n">
        <f aca="false">U34*V34*$F$5</f>
        <v>563.161453077699</v>
      </c>
      <c r="T34" s="63" t="n">
        <f aca="false">MAX(0,MIN(1,R34/100+$D$5))</f>
        <v>0.407096818294717</v>
      </c>
      <c r="U34" s="63" t="n">
        <v>0.531786074672048</v>
      </c>
      <c r="V34" s="62" t="n">
        <v>1059</v>
      </c>
      <c r="W34" s="63" t="n">
        <v>0.144238908687966</v>
      </c>
      <c r="X34" s="64" t="s">
        <v>165</v>
      </c>
      <c r="Y34" s="64" t="s">
        <v>166</v>
      </c>
    </row>
    <row r="35" customFormat="false" ht="15" hidden="false" customHeight="false" outlineLevel="0" collapsed="false">
      <c r="A35" s="32" t="s">
        <v>162</v>
      </c>
      <c r="B35" s="32" t="s">
        <v>193</v>
      </c>
      <c r="C35" s="32" t="s">
        <v>196</v>
      </c>
      <c r="D35" s="60" t="n">
        <f aca="false">ROUND(S35*T35,0)</f>
        <v>233</v>
      </c>
      <c r="E35" s="60" t="n">
        <f aca="false">ROUND(S35,0)-D35</f>
        <v>361</v>
      </c>
      <c r="F35" s="60" t="n">
        <f aca="false">IF(COUNTA(D35:E35)=0,"",SUM(D35:E35))</f>
        <v>594</v>
      </c>
      <c r="G35" s="40" t="n">
        <f aca="false">IF(OR(F35="",F35=0),"",D35/F35)</f>
        <v>0.392255892255892</v>
      </c>
      <c r="H35" s="40" t="n">
        <f aca="false">IF(OR(F35="",F35=0),"",E35/F35)</f>
        <v>0.607744107744108</v>
      </c>
      <c r="I35" s="32" t="s">
        <v>164</v>
      </c>
      <c r="J35" s="36" t="n">
        <v>2.11357802942001</v>
      </c>
      <c r="K35" s="36" t="n">
        <f aca="false">$K$8</f>
        <v>2.12540912266671</v>
      </c>
      <c r="L35" s="36" t="n">
        <f aca="false">SQRT(J35^2+K35^2)</f>
        <v>2.99742823519794</v>
      </c>
      <c r="M35" s="40" t="n">
        <f aca="false">IF(G35="","",MAX(0,G35-1.96*L35/100))</f>
        <v>0.333506298846013</v>
      </c>
      <c r="N35" s="40" t="n">
        <f aca="false">IF(G35="","",MIN(1,G35+1.96*L35/100))</f>
        <v>0.451005485665772</v>
      </c>
      <c r="O35" s="60" t="n">
        <f aca="false">ROUND(S35*W35,0)</f>
        <v>50</v>
      </c>
      <c r="P35" s="60" t="n">
        <f aca="false">IF(F35="","",ROUND(SQRT((F35*L35/100)^2+(G35*O35)^2),0))</f>
        <v>26</v>
      </c>
      <c r="R35" s="61" t="n">
        <v>-11.4725962343177</v>
      </c>
      <c r="S35" s="62" t="n">
        <f aca="false">U35*V35*$F$5</f>
        <v>593.941784037559</v>
      </c>
      <c r="T35" s="63" t="n">
        <f aca="false">MAX(0,MIN(1,R35/100+$D$5))</f>
        <v>0.393051658694442</v>
      </c>
      <c r="U35" s="63" t="n">
        <v>0.538967136150235</v>
      </c>
      <c r="V35" s="62" t="n">
        <v>1102</v>
      </c>
      <c r="W35" s="63" t="n">
        <v>0.084758520671361</v>
      </c>
      <c r="X35" s="64" t="s">
        <v>171</v>
      </c>
      <c r="Y35" s="64" t="s">
        <v>166</v>
      </c>
    </row>
    <row r="36" customFormat="false" ht="15" hidden="false" customHeight="false" outlineLevel="0" collapsed="false">
      <c r="A36" s="32" t="s">
        <v>162</v>
      </c>
      <c r="B36" s="32" t="s">
        <v>197</v>
      </c>
      <c r="C36" s="32" t="s">
        <v>198</v>
      </c>
      <c r="D36" s="60" t="n">
        <f aca="false">ROUND(S36*T36,0)</f>
        <v>239</v>
      </c>
      <c r="E36" s="60" t="n">
        <f aca="false">ROUND(S36,0)-D36</f>
        <v>591</v>
      </c>
      <c r="F36" s="60" t="n">
        <f aca="false">IF(COUNTA(D36:E36)=0,"",SUM(D36:E36))</f>
        <v>830</v>
      </c>
      <c r="G36" s="40" t="n">
        <f aca="false">IF(OR(F36="",F36=0),"",D36/F36)</f>
        <v>0.287951807228916</v>
      </c>
      <c r="H36" s="40" t="n">
        <f aca="false">IF(OR(F36="",F36=0),"",E36/F36)</f>
        <v>0.712048192771084</v>
      </c>
      <c r="I36" s="32" t="s">
        <v>164</v>
      </c>
      <c r="J36" s="36" t="n">
        <v>2.11357802942001</v>
      </c>
      <c r="K36" s="36" t="n">
        <f aca="false">$K$8</f>
        <v>2.12540912266671</v>
      </c>
      <c r="L36" s="36" t="n">
        <f aca="false">SQRT(J36^2+K36^2)</f>
        <v>2.99742823519794</v>
      </c>
      <c r="M36" s="40" t="n">
        <f aca="false">IF(G36="","",MAX(0,G36-1.96*L36/100))</f>
        <v>0.229202213819036</v>
      </c>
      <c r="N36" s="40" t="n">
        <f aca="false">IF(G36="","",MIN(1,G36+1.96*L36/100))</f>
        <v>0.346701400638795</v>
      </c>
      <c r="O36" s="60" t="n">
        <f aca="false">ROUND(S36*W36,0)</f>
        <v>70</v>
      </c>
      <c r="P36" s="60" t="n">
        <f aca="false">IF(F36="","",ROUND(SQRT((F36*L36/100)^2+(G36*O36)^2),0))</f>
        <v>32</v>
      </c>
      <c r="R36" s="61" t="n">
        <v>-21.9483881407679</v>
      </c>
      <c r="S36" s="62" t="n">
        <f aca="false">U36*V36*$F$5</f>
        <v>830.121621621622</v>
      </c>
      <c r="T36" s="63" t="n">
        <f aca="false">MAX(0,MIN(1,R36/100+$D$5))</f>
        <v>0.288293739629941</v>
      </c>
      <c r="U36" s="63" t="n">
        <v>0.635135135135135</v>
      </c>
      <c r="V36" s="62" t="n">
        <v>1307</v>
      </c>
      <c r="W36" s="63" t="n">
        <v>0.084758520671361</v>
      </c>
      <c r="X36" s="64" t="s">
        <v>171</v>
      </c>
      <c r="Y36" s="64" t="s">
        <v>166</v>
      </c>
    </row>
    <row r="37" customFormat="false" ht="15" hidden="false" customHeight="false" outlineLevel="0" collapsed="false">
      <c r="A37" s="32" t="s">
        <v>162</v>
      </c>
      <c r="B37" s="32" t="s">
        <v>197</v>
      </c>
      <c r="C37" s="32" t="s">
        <v>199</v>
      </c>
      <c r="D37" s="60" t="n">
        <f aca="false">ROUND(S37*T37,0)</f>
        <v>175</v>
      </c>
      <c r="E37" s="60" t="n">
        <f aca="false">ROUND(S37,0)-D37</f>
        <v>396</v>
      </c>
      <c r="F37" s="60" t="n">
        <f aca="false">IF(COUNTA(D37:E37)=0,"",SUM(D37:E37))</f>
        <v>571</v>
      </c>
      <c r="G37" s="40" t="n">
        <f aca="false">IF(OR(F37="",F37=0),"",D37/F37)</f>
        <v>0.306479859894921</v>
      </c>
      <c r="H37" s="40" t="n">
        <f aca="false">IF(OR(F37="",F37=0),"",E37/F37)</f>
        <v>0.693520140105079</v>
      </c>
      <c r="I37" s="32" t="s">
        <v>164</v>
      </c>
      <c r="J37" s="36" t="n">
        <v>2.11357802942001</v>
      </c>
      <c r="K37" s="36" t="n">
        <f aca="false">$K$8</f>
        <v>2.12540912266671</v>
      </c>
      <c r="L37" s="36" t="n">
        <f aca="false">SQRT(J37^2+K37^2)</f>
        <v>2.99742823519794</v>
      </c>
      <c r="M37" s="40" t="n">
        <f aca="false">IF(G37="","",MAX(0,G37-1.96*L37/100))</f>
        <v>0.247730266485042</v>
      </c>
      <c r="N37" s="40" t="n">
        <f aca="false">IF(G37="","",MIN(1,G37+1.96*L37/100))</f>
        <v>0.365229453304801</v>
      </c>
      <c r="O37" s="60" t="n">
        <f aca="false">ROUND(S37*W37,0)</f>
        <v>48</v>
      </c>
      <c r="P37" s="60" t="n">
        <f aca="false">IF(F37="","",ROUND(SQRT((F37*L37/100)^2+(G37*O37)^2),0))</f>
        <v>23</v>
      </c>
      <c r="R37" s="61" t="n">
        <v>-20.1569468544558</v>
      </c>
      <c r="S37" s="62" t="n">
        <f aca="false">U37*V37*$F$5</f>
        <v>570.942760942761</v>
      </c>
      <c r="T37" s="63" t="n">
        <f aca="false">MAX(0,MIN(1,R37/100+$D$5))</f>
        <v>0.306208152493062</v>
      </c>
      <c r="U37" s="63" t="n">
        <v>0.613916947250281</v>
      </c>
      <c r="V37" s="62" t="n">
        <v>930</v>
      </c>
      <c r="W37" s="63" t="n">
        <v>0.084758520671361</v>
      </c>
      <c r="X37" s="64" t="s">
        <v>171</v>
      </c>
      <c r="Y37" s="64" t="s">
        <v>166</v>
      </c>
    </row>
    <row r="38" customFormat="false" ht="15" hidden="false" customHeight="false" outlineLevel="0" collapsed="false">
      <c r="A38" s="32" t="s">
        <v>162</v>
      </c>
      <c r="B38" s="32" t="s">
        <v>200</v>
      </c>
      <c r="C38" s="32" t="s">
        <v>201</v>
      </c>
      <c r="D38" s="60" t="n">
        <f aca="false">ROUND(S38*T38,0)</f>
        <v>117</v>
      </c>
      <c r="E38" s="60" t="n">
        <f aca="false">ROUND(S38,0)-D38</f>
        <v>329</v>
      </c>
      <c r="F38" s="60" t="n">
        <f aca="false">IF(COUNTA(D38:E38)=0,"",SUM(D38:E38))</f>
        <v>446</v>
      </c>
      <c r="G38" s="40" t="n">
        <f aca="false">IF(OR(F38="",F38=0),"",D38/F38)</f>
        <v>0.262331838565022</v>
      </c>
      <c r="H38" s="40" t="n">
        <f aca="false">IF(OR(F38="",F38=0),"",E38/F38)</f>
        <v>0.737668161434978</v>
      </c>
      <c r="I38" s="32" t="s">
        <v>164</v>
      </c>
      <c r="J38" s="36" t="n">
        <v>3.46052190265839</v>
      </c>
      <c r="K38" s="36" t="n">
        <f aca="false">$K$8</f>
        <v>2.12540912266671</v>
      </c>
      <c r="L38" s="36" t="n">
        <f aca="false">SQRT(J38^2+K38^2)</f>
        <v>4.06110524087881</v>
      </c>
      <c r="M38" s="40" t="n">
        <f aca="false">IF(G38="","",MAX(0,G38-1.96*L38/100))</f>
        <v>0.182734175843798</v>
      </c>
      <c r="N38" s="40" t="n">
        <f aca="false">IF(G38="","",MIN(1,G38+1.96*L38/100))</f>
        <v>0.341929501286247</v>
      </c>
      <c r="O38" s="60" t="n">
        <f aca="false">ROUND(S38*W38,0)</f>
        <v>64</v>
      </c>
      <c r="P38" s="60" t="n">
        <f aca="false">IF(F38="","",ROUND(SQRT((F38*L38/100)^2+(G38*O38)^2),0))</f>
        <v>25</v>
      </c>
      <c r="R38" s="61" t="n">
        <v>-24.6562557265603</v>
      </c>
      <c r="S38" s="62" t="n">
        <f aca="false">U38*V38*$F$5</f>
        <v>446.130363036304</v>
      </c>
      <c r="T38" s="63" t="n">
        <f aca="false">MAX(0,MIN(1,R38/100+$D$5))</f>
        <v>0.261215063772017</v>
      </c>
      <c r="U38" s="63" t="n">
        <v>0.641914191419142</v>
      </c>
      <c r="V38" s="62" t="n">
        <v>695</v>
      </c>
      <c r="W38" s="63" t="n">
        <v>0.144238908687966</v>
      </c>
      <c r="X38" s="64" t="s">
        <v>165</v>
      </c>
      <c r="Y38" s="64" t="s">
        <v>166</v>
      </c>
    </row>
    <row r="39" customFormat="false" ht="15" hidden="false" customHeight="false" outlineLevel="0" collapsed="false">
      <c r="A39" s="32" t="s">
        <v>162</v>
      </c>
      <c r="B39" s="32" t="s">
        <v>200</v>
      </c>
      <c r="C39" s="32" t="s">
        <v>202</v>
      </c>
      <c r="D39" s="60" t="n">
        <f aca="false">ROUND(S39*T39,0)</f>
        <v>92</v>
      </c>
      <c r="E39" s="60" t="n">
        <f aca="false">ROUND(S39,0)-D39</f>
        <v>209</v>
      </c>
      <c r="F39" s="60" t="n">
        <f aca="false">IF(COUNTA(D39:E39)=0,"",SUM(D39:E39))</f>
        <v>301</v>
      </c>
      <c r="G39" s="40" t="n">
        <f aca="false">IF(OR(F39="",F39=0),"",D39/F39)</f>
        <v>0.305647840531561</v>
      </c>
      <c r="H39" s="40" t="n">
        <f aca="false">IF(OR(F39="",F39=0),"",E39/F39)</f>
        <v>0.694352159468439</v>
      </c>
      <c r="I39" s="32" t="s">
        <v>164</v>
      </c>
      <c r="J39" s="36" t="n">
        <v>3.46052190265839</v>
      </c>
      <c r="K39" s="36" t="n">
        <f aca="false">$K$8</f>
        <v>2.12540912266671</v>
      </c>
      <c r="L39" s="36" t="n">
        <f aca="false">SQRT(J39^2+K39^2)</f>
        <v>4.06110524087881</v>
      </c>
      <c r="M39" s="40" t="n">
        <f aca="false">IF(G39="","",MAX(0,G39-1.96*L39/100))</f>
        <v>0.226050177810337</v>
      </c>
      <c r="N39" s="40" t="n">
        <f aca="false">IF(G39="","",MIN(1,G39+1.96*L39/100))</f>
        <v>0.385245503252786</v>
      </c>
      <c r="O39" s="60" t="n">
        <f aca="false">ROUND(S39*W39,0)</f>
        <v>43</v>
      </c>
      <c r="P39" s="60" t="n">
        <f aca="false">IF(F39="","",ROUND(SQRT((F39*L39/100)^2+(G39*O39)^2),0))</f>
        <v>18</v>
      </c>
      <c r="R39" s="61" t="n">
        <v>-20.3747466699896</v>
      </c>
      <c r="S39" s="62" t="n">
        <f aca="false">U39*V39*$F$5</f>
        <v>301.151408450704</v>
      </c>
      <c r="T39" s="63" t="n">
        <f aca="false">MAX(0,MIN(1,R39/100+$D$5))</f>
        <v>0.304030154337724</v>
      </c>
      <c r="U39" s="63" t="n">
        <v>0.538732394366197</v>
      </c>
      <c r="V39" s="62" t="n">
        <v>559</v>
      </c>
      <c r="W39" s="63" t="n">
        <v>0.144238908687966</v>
      </c>
      <c r="X39" s="64" t="s">
        <v>165</v>
      </c>
      <c r="Y39" s="64" t="s">
        <v>166</v>
      </c>
    </row>
    <row r="40" customFormat="false" ht="15" hidden="false" customHeight="false" outlineLevel="0" collapsed="false">
      <c r="A40" s="32" t="s">
        <v>162</v>
      </c>
      <c r="B40" s="32" t="s">
        <v>200</v>
      </c>
      <c r="C40" s="32" t="s">
        <v>203</v>
      </c>
      <c r="D40" s="60" t="n">
        <f aca="false">ROUND(S40*T40,0)</f>
        <v>334</v>
      </c>
      <c r="E40" s="60" t="n">
        <f aca="false">ROUND(S40,0)-D40</f>
        <v>802</v>
      </c>
      <c r="F40" s="60" t="n">
        <f aca="false">IF(COUNTA(D40:E40)=0,"",SUM(D40:E40))</f>
        <v>1136</v>
      </c>
      <c r="G40" s="40" t="n">
        <f aca="false">IF(OR(F40="",F40=0),"",D40/F40)</f>
        <v>0.294014084507042</v>
      </c>
      <c r="H40" s="40" t="n">
        <f aca="false">IF(OR(F40="",F40=0),"",E40/F40)</f>
        <v>0.705985915492958</v>
      </c>
      <c r="I40" s="32" t="s">
        <v>164</v>
      </c>
      <c r="J40" s="36" t="n">
        <v>1.73158763326251</v>
      </c>
      <c r="K40" s="36" t="n">
        <f aca="false">$K$8</f>
        <v>2.12540912266671</v>
      </c>
      <c r="L40" s="36" t="n">
        <f aca="false">SQRT(J40^2+K40^2)</f>
        <v>2.74148858658622</v>
      </c>
      <c r="M40" s="40" t="n">
        <f aca="false">IF(G40="","",MAX(0,G40-1.96*L40/100))</f>
        <v>0.240280908209952</v>
      </c>
      <c r="N40" s="40" t="n">
        <f aca="false">IF(G40="","",MIN(1,G40+1.96*L40/100))</f>
        <v>0.347747260804132</v>
      </c>
      <c r="O40" s="60" t="n">
        <f aca="false">ROUND(S40*W40,0)</f>
        <v>71</v>
      </c>
      <c r="P40" s="60" t="n">
        <f aca="false">IF(F40="","",ROUND(SQRT((F40*L40/100)^2+(G40*O40)^2),0))</f>
        <v>37</v>
      </c>
      <c r="R40" s="61" t="n">
        <v>-21.3289127611486</v>
      </c>
      <c r="S40" s="62" t="n">
        <f aca="false">U40*V40*$F$5</f>
        <v>1135.63689776733</v>
      </c>
      <c r="T40" s="63" t="n">
        <f aca="false">MAX(0,MIN(1,R40/100+$D$5))</f>
        <v>0.294488493426133</v>
      </c>
      <c r="U40" s="63" t="n">
        <v>0.63337250293772</v>
      </c>
      <c r="V40" s="62" t="n">
        <v>1793</v>
      </c>
      <c r="W40" s="63" t="n">
        <v>0.0626598089245614</v>
      </c>
      <c r="X40" s="64" t="s">
        <v>204</v>
      </c>
      <c r="Y40" s="64" t="s">
        <v>166</v>
      </c>
    </row>
    <row r="41" customFormat="false" ht="15" hidden="false" customHeight="false" outlineLevel="0" collapsed="false">
      <c r="A41" s="32" t="s">
        <v>162</v>
      </c>
      <c r="B41" s="32" t="s">
        <v>205</v>
      </c>
      <c r="C41" s="32" t="s">
        <v>206</v>
      </c>
      <c r="D41" s="60" t="n">
        <f aca="false">ROUND(S41*T41,0)</f>
        <v>238</v>
      </c>
      <c r="E41" s="60" t="n">
        <f aca="false">ROUND(S41,0)-D41</f>
        <v>348</v>
      </c>
      <c r="F41" s="60" t="n">
        <f aca="false">IF(COUNTA(D41:E41)=0,"",SUM(D41:E41))</f>
        <v>586</v>
      </c>
      <c r="G41" s="40" t="n">
        <f aca="false">IF(OR(F41="",F41=0),"",D41/F41)</f>
        <v>0.406143344709898</v>
      </c>
      <c r="H41" s="40" t="n">
        <f aca="false">IF(OR(F41="",F41=0),"",E41/F41)</f>
        <v>0.593856655290102</v>
      </c>
      <c r="I41" s="32" t="s">
        <v>164</v>
      </c>
      <c r="J41" s="36" t="n">
        <v>2.11357802942001</v>
      </c>
      <c r="K41" s="36" t="n">
        <f aca="false">$K$8</f>
        <v>2.12540912266671</v>
      </c>
      <c r="L41" s="36" t="n">
        <f aca="false">SQRT(J41^2+K41^2)</f>
        <v>2.99742823519794</v>
      </c>
      <c r="M41" s="40" t="n">
        <f aca="false">IF(G41="","",MAX(0,G41-1.96*L41/100))</f>
        <v>0.347393751300018</v>
      </c>
      <c r="N41" s="40" t="n">
        <f aca="false">IF(G41="","",MIN(1,G41+1.96*L41/100))</f>
        <v>0.464892938119777</v>
      </c>
      <c r="O41" s="60" t="n">
        <f aca="false">ROUND(S41*W41,0)</f>
        <v>50</v>
      </c>
      <c r="P41" s="60" t="n">
        <f aca="false">IF(F41="","",ROUND(SQRT((F41*L41/100)^2+(G41*O41)^2),0))</f>
        <v>27</v>
      </c>
      <c r="R41" s="61" t="n">
        <v>-10.1461300307782</v>
      </c>
      <c r="S41" s="62" t="n">
        <f aca="false">U41*V41*$F$5</f>
        <v>585.940362087327</v>
      </c>
      <c r="T41" s="63" t="n">
        <f aca="false">MAX(0,MIN(1,R41/100+$D$5))</f>
        <v>0.406316320729838</v>
      </c>
      <c r="U41" s="63" t="n">
        <v>0.598509052183174</v>
      </c>
      <c r="V41" s="62" t="n">
        <v>979</v>
      </c>
      <c r="W41" s="63" t="n">
        <v>0.084758520671361</v>
      </c>
      <c r="X41" s="64" t="s">
        <v>171</v>
      </c>
      <c r="Y41" s="64" t="s">
        <v>166</v>
      </c>
    </row>
    <row r="42" customFormat="false" ht="15" hidden="false" customHeight="false" outlineLevel="0" collapsed="false">
      <c r="A42" s="32" t="s">
        <v>162</v>
      </c>
      <c r="B42" s="32" t="s">
        <v>205</v>
      </c>
      <c r="C42" s="32" t="s">
        <v>207</v>
      </c>
      <c r="D42" s="60" t="n">
        <f aca="false">ROUND(S42*T42,0)</f>
        <v>244</v>
      </c>
      <c r="E42" s="60" t="n">
        <f aca="false">ROUND(S42,0)-D42</f>
        <v>385</v>
      </c>
      <c r="F42" s="60" t="n">
        <f aca="false">IF(COUNTA(D42:E42)=0,"",SUM(D42:E42))</f>
        <v>629</v>
      </c>
      <c r="G42" s="40" t="n">
        <f aca="false">IF(OR(F42="",F42=0),"",D42/F42)</f>
        <v>0.3879173290938</v>
      </c>
      <c r="H42" s="40" t="n">
        <f aca="false">IF(OR(F42="",F42=0),"",E42/F42)</f>
        <v>0.6120826709062</v>
      </c>
      <c r="I42" s="32" t="s">
        <v>164</v>
      </c>
      <c r="J42" s="36" t="n">
        <v>2.11357802942001</v>
      </c>
      <c r="K42" s="36" t="n">
        <f aca="false">$K$8</f>
        <v>2.12540912266671</v>
      </c>
      <c r="L42" s="36" t="n">
        <f aca="false">SQRT(J42^2+K42^2)</f>
        <v>2.99742823519794</v>
      </c>
      <c r="M42" s="40" t="n">
        <f aca="false">IF(G42="","",MAX(0,G42-1.96*L42/100))</f>
        <v>0.32916773568392</v>
      </c>
      <c r="N42" s="40" t="n">
        <f aca="false">IF(G42="","",MIN(1,G42+1.96*L42/100))</f>
        <v>0.446666922503679</v>
      </c>
      <c r="O42" s="60" t="n">
        <f aca="false">ROUND(S42*W42,0)</f>
        <v>53</v>
      </c>
      <c r="P42" s="60" t="n">
        <f aca="false">IF(F42="","",ROUND(SQRT((F42*L42/100)^2+(G42*O42)^2),0))</f>
        <v>28</v>
      </c>
      <c r="R42" s="61" t="n">
        <v>-11.946551432293</v>
      </c>
      <c r="S42" s="62" t="n">
        <f aca="false">U42*V42*$F$5</f>
        <v>629.208480565371</v>
      </c>
      <c r="T42" s="63" t="n">
        <f aca="false">MAX(0,MIN(1,R42/100+$D$5))</f>
        <v>0.388312106714689</v>
      </c>
      <c r="U42" s="63" t="n">
        <v>0.558303886925795</v>
      </c>
      <c r="V42" s="62" t="n">
        <v>1127</v>
      </c>
      <c r="W42" s="63" t="n">
        <v>0.084758520671361</v>
      </c>
      <c r="X42" s="64" t="s">
        <v>171</v>
      </c>
      <c r="Y42" s="64" t="s">
        <v>166</v>
      </c>
    </row>
    <row r="43" customFormat="false" ht="15" hidden="false" customHeight="false" outlineLevel="0" collapsed="false">
      <c r="A43" s="32" t="s">
        <v>162</v>
      </c>
      <c r="B43" s="32" t="s">
        <v>208</v>
      </c>
      <c r="C43" s="32" t="s">
        <v>208</v>
      </c>
      <c r="D43" s="60" t="n">
        <f aca="false">ROUND(S43*T43,0)</f>
        <v>108</v>
      </c>
      <c r="E43" s="60" t="n">
        <f aca="false">ROUND(S43,0)-D43</f>
        <v>422</v>
      </c>
      <c r="F43" s="60" t="n">
        <f aca="false">IF(COUNTA(D43:E43)=0,"",SUM(D43:E43))</f>
        <v>530</v>
      </c>
      <c r="G43" s="40" t="n">
        <f aca="false">IF(OR(F43="",F43=0),"",D43/F43)</f>
        <v>0.20377358490566</v>
      </c>
      <c r="H43" s="40" t="n">
        <f aca="false">IF(OR(F43="",F43=0),"",E43/F43)</f>
        <v>0.79622641509434</v>
      </c>
      <c r="I43" s="32" t="s">
        <v>164</v>
      </c>
      <c r="J43" s="36" t="n">
        <v>3.46052190265839</v>
      </c>
      <c r="K43" s="36" t="n">
        <f aca="false">$K$8</f>
        <v>2.12540912266671</v>
      </c>
      <c r="L43" s="36" t="n">
        <f aca="false">SQRT(J43^2+K43^2)</f>
        <v>4.06110524087881</v>
      </c>
      <c r="M43" s="40" t="n">
        <f aca="false">IF(G43="","",MAX(0,G43-1.96*L43/100))</f>
        <v>0.124175922184436</v>
      </c>
      <c r="N43" s="40" t="n">
        <f aca="false">IF(G43="","",MIN(1,G43+1.96*L43/100))</f>
        <v>0.283371247626885</v>
      </c>
      <c r="O43" s="60" t="n">
        <f aca="false">ROUND(S43*W43,0)</f>
        <v>76</v>
      </c>
      <c r="P43" s="60" t="n">
        <f aca="false">IF(F43="","",ROUND(SQRT((F43*L43/100)^2+(G43*O43)^2),0))</f>
        <v>27</v>
      </c>
      <c r="R43" s="61" t="n">
        <v>-30.3649735305559</v>
      </c>
      <c r="S43" s="62" t="n">
        <f aca="false">U43*V43*$F$5</f>
        <v>530.117647058823</v>
      </c>
      <c r="T43" s="63" t="n">
        <f aca="false">MAX(0,MIN(1,R43/100+$D$5))</f>
        <v>0.20412788573206</v>
      </c>
      <c r="U43" s="63" t="n">
        <v>0.705882352941177</v>
      </c>
      <c r="V43" s="62" t="n">
        <v>751</v>
      </c>
      <c r="W43" s="63" t="n">
        <v>0.144238908687966</v>
      </c>
      <c r="X43" s="64" t="s">
        <v>165</v>
      </c>
      <c r="Y43" s="64" t="s">
        <v>166</v>
      </c>
    </row>
    <row r="44" customFormat="false" ht="15" hidden="false" customHeight="false" outlineLevel="0" collapsed="false">
      <c r="A44" s="32" t="s">
        <v>162</v>
      </c>
      <c r="B44" s="32" t="s">
        <v>209</v>
      </c>
      <c r="C44" s="32" t="s">
        <v>210</v>
      </c>
      <c r="D44" s="60" t="n">
        <f aca="false">ROUND(S44*T44,0)</f>
        <v>236</v>
      </c>
      <c r="E44" s="60" t="n">
        <f aca="false">ROUND(S44,0)-D44</f>
        <v>459</v>
      </c>
      <c r="F44" s="60" t="n">
        <f aca="false">IF(COUNTA(D44:E44)=0,"",SUM(D44:E44))</f>
        <v>695</v>
      </c>
      <c r="G44" s="40" t="n">
        <f aca="false">IF(OR(F44="",F44=0),"",D44/F44)</f>
        <v>0.339568345323741</v>
      </c>
      <c r="H44" s="40" t="n">
        <f aca="false">IF(OR(F44="",F44=0),"",E44/F44)</f>
        <v>0.660431654676259</v>
      </c>
      <c r="I44" s="32" t="s">
        <v>164</v>
      </c>
      <c r="J44" s="36" t="n">
        <v>2.11357802942001</v>
      </c>
      <c r="K44" s="36" t="n">
        <f aca="false">$K$8</f>
        <v>2.12540912266671</v>
      </c>
      <c r="L44" s="36" t="n">
        <f aca="false">SQRT(J44^2+K44^2)</f>
        <v>2.99742823519794</v>
      </c>
      <c r="M44" s="40" t="n">
        <f aca="false">IF(G44="","",MAX(0,G44-1.96*L44/100))</f>
        <v>0.280818751913861</v>
      </c>
      <c r="N44" s="40" t="n">
        <f aca="false">IF(G44="","",MIN(1,G44+1.96*L44/100))</f>
        <v>0.398317938733621</v>
      </c>
      <c r="O44" s="60" t="n">
        <f aca="false">ROUND(S44*W44,0)</f>
        <v>59</v>
      </c>
      <c r="P44" s="60" t="n">
        <f aca="false">IF(F44="","",ROUND(SQRT((F44*L44/100)^2+(G44*O44)^2),0))</f>
        <v>29</v>
      </c>
      <c r="R44" s="61" t="n">
        <v>-16.871331068907</v>
      </c>
      <c r="S44" s="62" t="n">
        <f aca="false">U44*V44*$F$5</f>
        <v>695.209549071618</v>
      </c>
      <c r="T44" s="63" t="n">
        <f aca="false">MAX(0,MIN(1,R44/100+$D$5))</f>
        <v>0.33906431034855</v>
      </c>
      <c r="U44" s="63" t="n">
        <v>0.600353669319186</v>
      </c>
      <c r="V44" s="62" t="n">
        <v>1158</v>
      </c>
      <c r="W44" s="63" t="n">
        <v>0.084758520671361</v>
      </c>
      <c r="X44" s="64" t="s">
        <v>171</v>
      </c>
      <c r="Y44" s="64" t="s">
        <v>166</v>
      </c>
    </row>
    <row r="45" customFormat="false" ht="15" hidden="false" customHeight="false" outlineLevel="0" collapsed="false">
      <c r="A45" s="32" t="s">
        <v>162</v>
      </c>
      <c r="B45" s="32" t="s">
        <v>209</v>
      </c>
      <c r="C45" s="32" t="s">
        <v>211</v>
      </c>
      <c r="D45" s="60" t="n">
        <f aca="false">ROUND(S45*T45,0)</f>
        <v>379</v>
      </c>
      <c r="E45" s="60" t="n">
        <f aca="false">ROUND(S45,0)-D45</f>
        <v>605</v>
      </c>
      <c r="F45" s="60" t="n">
        <f aca="false">IF(COUNTA(D45:E45)=0,"",SUM(D45:E45))</f>
        <v>984</v>
      </c>
      <c r="G45" s="40" t="n">
        <f aca="false">IF(OR(F45="",F45=0),"",D45/F45)</f>
        <v>0.385162601626016</v>
      </c>
      <c r="H45" s="40" t="n">
        <f aca="false">IF(OR(F45="",F45=0),"",E45/F45)</f>
        <v>0.614837398373984</v>
      </c>
      <c r="I45" s="32" t="s">
        <v>164</v>
      </c>
      <c r="J45" s="36" t="n">
        <v>1.73158763326251</v>
      </c>
      <c r="K45" s="36" t="n">
        <f aca="false">$K$8</f>
        <v>2.12540912266671</v>
      </c>
      <c r="L45" s="36" t="n">
        <f aca="false">SQRT(J45^2+K45^2)</f>
        <v>2.74148858658622</v>
      </c>
      <c r="M45" s="40" t="n">
        <f aca="false">IF(G45="","",MAX(0,G45-1.96*L45/100))</f>
        <v>0.331429425328926</v>
      </c>
      <c r="N45" s="40" t="n">
        <f aca="false">IF(G45="","",MIN(1,G45+1.96*L45/100))</f>
        <v>0.438895777923106</v>
      </c>
      <c r="O45" s="60" t="n">
        <f aca="false">ROUND(S45*W45,0)</f>
        <v>62</v>
      </c>
      <c r="P45" s="60" t="n">
        <f aca="false">IF(F45="","",ROUND(SQRT((F45*L45/100)^2+(G45*O45)^2),0))</f>
        <v>36</v>
      </c>
      <c r="R45" s="61" t="n">
        <v>-12.2456489243745</v>
      </c>
      <c r="S45" s="62" t="n">
        <f aca="false">U45*V45*$F$5</f>
        <v>983.694267515924</v>
      </c>
      <c r="T45" s="63" t="n">
        <f aca="false">MAX(0,MIN(1,R45/100+$D$5))</f>
        <v>0.385321131793875</v>
      </c>
      <c r="U45" s="63" t="n">
        <v>0.54198031268095</v>
      </c>
      <c r="V45" s="62" t="n">
        <v>1815</v>
      </c>
      <c r="W45" s="63" t="n">
        <v>0.0626598089245614</v>
      </c>
      <c r="X45" s="64" t="s">
        <v>204</v>
      </c>
      <c r="Y45" s="64" t="s">
        <v>166</v>
      </c>
    </row>
    <row r="46" customFormat="false" ht="15" hidden="false" customHeight="false" outlineLevel="0" collapsed="false">
      <c r="A46" s="32" t="s">
        <v>162</v>
      </c>
      <c r="B46" s="32" t="s">
        <v>209</v>
      </c>
      <c r="C46" s="32" t="s">
        <v>212</v>
      </c>
      <c r="D46" s="60" t="n">
        <f aca="false">ROUND(S46*T46,0)</f>
        <v>108</v>
      </c>
      <c r="E46" s="60" t="n">
        <f aca="false">ROUND(S46,0)-D46</f>
        <v>203</v>
      </c>
      <c r="F46" s="60" t="n">
        <f aca="false">IF(COUNTA(D46:E46)=0,"",SUM(D46:E46))</f>
        <v>311</v>
      </c>
      <c r="G46" s="40" t="n">
        <f aca="false">IF(OR(F46="",F46=0),"",D46/F46)</f>
        <v>0.347266881028939</v>
      </c>
      <c r="H46" s="40" t="n">
        <f aca="false">IF(OR(F46="",F46=0),"",E46/F46)</f>
        <v>0.652733118971061</v>
      </c>
      <c r="I46" s="32" t="s">
        <v>164</v>
      </c>
      <c r="J46" s="36" t="n">
        <v>3.46052190265839</v>
      </c>
      <c r="K46" s="36" t="n">
        <f aca="false">$K$8</f>
        <v>2.12540912266671</v>
      </c>
      <c r="L46" s="36" t="n">
        <f aca="false">SQRT(J46^2+K46^2)</f>
        <v>4.06110524087881</v>
      </c>
      <c r="M46" s="40" t="n">
        <f aca="false">IF(G46="","",MAX(0,G46-1.96*L46/100))</f>
        <v>0.267669218307714</v>
      </c>
      <c r="N46" s="40" t="n">
        <f aca="false">IF(G46="","",MIN(1,G46+1.96*L46/100))</f>
        <v>0.426864543750164</v>
      </c>
      <c r="O46" s="60" t="n">
        <f aca="false">ROUND(S46*W46,0)</f>
        <v>45</v>
      </c>
      <c r="P46" s="60" t="n">
        <f aca="false">IF(F46="","",ROUND(SQRT((F46*L46/100)^2+(G46*O46)^2),0))</f>
        <v>20</v>
      </c>
      <c r="R46" s="61" t="n">
        <v>-15.9400679796421</v>
      </c>
      <c r="S46" s="62" t="n">
        <f aca="false">U46*V46*$F$5</f>
        <v>310.913705583756</v>
      </c>
      <c r="T46" s="63" t="n">
        <f aca="false">MAX(0,MIN(1,R46/100+$D$5))</f>
        <v>0.348376941241198</v>
      </c>
      <c r="U46" s="63" t="n">
        <v>0.49746192893401</v>
      </c>
      <c r="V46" s="62" t="n">
        <v>625</v>
      </c>
      <c r="W46" s="63" t="n">
        <v>0.144238908687966</v>
      </c>
      <c r="X46" s="64" t="s">
        <v>165</v>
      </c>
      <c r="Y46" s="64" t="s">
        <v>166</v>
      </c>
    </row>
    <row r="47" customFormat="false" ht="15" hidden="false" customHeight="false" outlineLevel="0" collapsed="false">
      <c r="A47" s="32" t="s">
        <v>162</v>
      </c>
      <c r="B47" s="32" t="s">
        <v>213</v>
      </c>
      <c r="C47" s="32" t="s">
        <v>213</v>
      </c>
      <c r="D47" s="60" t="n">
        <f aca="false">ROUND(S47*T47,0)</f>
        <v>55</v>
      </c>
      <c r="E47" s="60" t="n">
        <f aca="false">ROUND(S47,0)-D47</f>
        <v>130</v>
      </c>
      <c r="F47" s="60" t="n">
        <f aca="false">IF(COUNTA(D47:E47)=0,"",SUM(D47:E47))</f>
        <v>185</v>
      </c>
      <c r="G47" s="40" t="n">
        <f aca="false">IF(OR(F47="",F47=0),"",D47/F47)</f>
        <v>0.297297297297297</v>
      </c>
      <c r="H47" s="40" t="n">
        <f aca="false">IF(OR(F47="",F47=0),"",E47/F47)</f>
        <v>0.702702702702703</v>
      </c>
      <c r="I47" s="32" t="s">
        <v>164</v>
      </c>
      <c r="J47" s="36" t="n">
        <v>3.46052190265839</v>
      </c>
      <c r="K47" s="36" t="n">
        <f aca="false">$K$8</f>
        <v>2.12540912266671</v>
      </c>
      <c r="L47" s="36" t="n">
        <f aca="false">SQRT(J47^2+K47^2)</f>
        <v>4.06110524087881</v>
      </c>
      <c r="M47" s="40" t="n">
        <f aca="false">IF(G47="","",MAX(0,G47-1.96*L47/100))</f>
        <v>0.217699634576073</v>
      </c>
      <c r="N47" s="40" t="n">
        <f aca="false">IF(G47="","",MIN(1,G47+1.96*L47/100))</f>
        <v>0.376894960018522</v>
      </c>
      <c r="O47" s="60" t="n">
        <f aca="false">ROUND(S47*W47,0)</f>
        <v>27</v>
      </c>
      <c r="P47" s="60" t="n">
        <f aca="false">IF(F47="","",ROUND(SQRT((F47*L47/100)^2+(G47*O47)^2),0))</f>
        <v>11</v>
      </c>
      <c r="R47" s="61" t="n">
        <v>-21.182843917303</v>
      </c>
      <c r="S47" s="62" t="n">
        <f aca="false">U47*V47*$F$5</f>
        <v>184.547540983606</v>
      </c>
      <c r="T47" s="63" t="n">
        <f aca="false">MAX(0,MIN(1,R47/100+$D$5))</f>
        <v>0.295949181864589</v>
      </c>
      <c r="U47" s="63" t="n">
        <v>0.613114754098361</v>
      </c>
      <c r="V47" s="62" t="n">
        <v>301</v>
      </c>
      <c r="W47" s="63" t="n">
        <v>0.144238908687966</v>
      </c>
      <c r="X47" s="64" t="s">
        <v>165</v>
      </c>
      <c r="Y47" s="64" t="s">
        <v>166</v>
      </c>
    </row>
    <row r="48" customFormat="false" ht="15" hidden="false" customHeight="false" outlineLevel="0" collapsed="false">
      <c r="A48" s="32" t="s">
        <v>162</v>
      </c>
      <c r="B48" s="32" t="s">
        <v>214</v>
      </c>
      <c r="C48" s="32" t="s">
        <v>215</v>
      </c>
      <c r="D48" s="60" t="n">
        <f aca="false">ROUND(S48*T48,0)</f>
        <v>317</v>
      </c>
      <c r="E48" s="60" t="n">
        <f aca="false">ROUND(S48,0)-D48</f>
        <v>522</v>
      </c>
      <c r="F48" s="60" t="n">
        <f aca="false">IF(COUNTA(D48:E48)=0,"",SUM(D48:E48))</f>
        <v>839</v>
      </c>
      <c r="G48" s="40" t="n">
        <f aca="false">IF(OR(F48="",F48=0),"",D48/F48)</f>
        <v>0.377830750893921</v>
      </c>
      <c r="H48" s="40" t="n">
        <f aca="false">IF(OR(F48="",F48=0),"",E48/F48)</f>
        <v>0.622169249106079</v>
      </c>
      <c r="I48" s="32" t="s">
        <v>164</v>
      </c>
      <c r="J48" s="36" t="n">
        <v>2.11357802942001</v>
      </c>
      <c r="K48" s="36" t="n">
        <f aca="false">$K$8</f>
        <v>2.12540912266671</v>
      </c>
      <c r="L48" s="36" t="n">
        <f aca="false">SQRT(J48^2+K48^2)</f>
        <v>2.99742823519794</v>
      </c>
      <c r="M48" s="40" t="n">
        <f aca="false">IF(G48="","",MAX(0,G48-1.96*L48/100))</f>
        <v>0.319081157484042</v>
      </c>
      <c r="N48" s="40" t="n">
        <f aca="false">IF(G48="","",MIN(1,G48+1.96*L48/100))</f>
        <v>0.436580344303801</v>
      </c>
      <c r="O48" s="60" t="n">
        <f aca="false">ROUND(S48*W48,0)</f>
        <v>71</v>
      </c>
      <c r="P48" s="60" t="n">
        <f aca="false">IF(F48="","",ROUND(SQRT((F48*L48/100)^2+(G48*O48)^2),0))</f>
        <v>37</v>
      </c>
      <c r="R48" s="61" t="n">
        <v>-13.0645827590114</v>
      </c>
      <c r="S48" s="62" t="n">
        <f aca="false">U48*V48*$F$5</f>
        <v>839.29959746981</v>
      </c>
      <c r="T48" s="63" t="n">
        <f aca="false">MAX(0,MIN(1,R48/100+$D$5))</f>
        <v>0.377131793447505</v>
      </c>
      <c r="U48" s="63" t="n">
        <v>0.474985623921794</v>
      </c>
      <c r="V48" s="62" t="n">
        <v>1767</v>
      </c>
      <c r="W48" s="63" t="n">
        <v>0.084758520671361</v>
      </c>
      <c r="X48" s="64" t="s">
        <v>171</v>
      </c>
      <c r="Y48" s="64" t="s">
        <v>166</v>
      </c>
    </row>
    <row r="49" customFormat="false" ht="15" hidden="false" customHeight="false" outlineLevel="0" collapsed="false">
      <c r="A49" s="32" t="s">
        <v>162</v>
      </c>
      <c r="B49" s="32" t="s">
        <v>214</v>
      </c>
      <c r="C49" s="32" t="s">
        <v>216</v>
      </c>
      <c r="D49" s="60" t="n">
        <f aca="false">ROUND(S49*T49,0)</f>
        <v>241</v>
      </c>
      <c r="E49" s="60" t="n">
        <f aca="false">ROUND(S49,0)-D49</f>
        <v>410</v>
      </c>
      <c r="F49" s="60" t="n">
        <f aca="false">IF(COUNTA(D49:E49)=0,"",SUM(D49:E49))</f>
        <v>651</v>
      </c>
      <c r="G49" s="40" t="n">
        <f aca="false">IF(OR(F49="",F49=0),"",D49/F49)</f>
        <v>0.370199692780338</v>
      </c>
      <c r="H49" s="40" t="n">
        <f aca="false">IF(OR(F49="",F49=0),"",E49/F49)</f>
        <v>0.629800307219662</v>
      </c>
      <c r="I49" s="32" t="s">
        <v>164</v>
      </c>
      <c r="J49" s="36" t="n">
        <v>2.11357802942001</v>
      </c>
      <c r="K49" s="36" t="n">
        <f aca="false">$K$8</f>
        <v>2.12540912266671</v>
      </c>
      <c r="L49" s="36" t="n">
        <f aca="false">SQRT(J49^2+K49^2)</f>
        <v>2.99742823519794</v>
      </c>
      <c r="M49" s="40" t="n">
        <f aca="false">IF(G49="","",MAX(0,G49-1.96*L49/100))</f>
        <v>0.311450099370458</v>
      </c>
      <c r="N49" s="40" t="n">
        <f aca="false">IF(G49="","",MIN(1,G49+1.96*L49/100))</f>
        <v>0.428949286190218</v>
      </c>
      <c r="O49" s="60" t="n">
        <f aca="false">ROUND(S49*W49,0)</f>
        <v>55</v>
      </c>
      <c r="P49" s="60" t="n">
        <f aca="false">IF(F49="","",ROUND(SQRT((F49*L49/100)^2+(G49*O49)^2),0))</f>
        <v>28</v>
      </c>
      <c r="R49" s="61" t="n">
        <v>-13.7280801461614</v>
      </c>
      <c r="S49" s="62" t="n">
        <f aca="false">U49*V49*$F$5</f>
        <v>650.966977138019</v>
      </c>
      <c r="T49" s="63" t="n">
        <f aca="false">MAX(0,MIN(1,R49/100+$D$5))</f>
        <v>0.370496819576005</v>
      </c>
      <c r="U49" s="63" t="n">
        <v>0.523285351397121</v>
      </c>
      <c r="V49" s="62" t="n">
        <v>1244</v>
      </c>
      <c r="W49" s="63" t="n">
        <v>0.084758520671361</v>
      </c>
      <c r="X49" s="64" t="s">
        <v>171</v>
      </c>
      <c r="Y49" s="64" t="s">
        <v>166</v>
      </c>
    </row>
    <row r="50" customFormat="false" ht="15" hidden="false" customHeight="false" outlineLevel="0" collapsed="false">
      <c r="A50" s="32" t="s">
        <v>162</v>
      </c>
      <c r="B50" s="32" t="s">
        <v>214</v>
      </c>
      <c r="C50" s="32" t="s">
        <v>217</v>
      </c>
      <c r="D50" s="60" t="n">
        <f aca="false">ROUND(S50*T50,0)</f>
        <v>355</v>
      </c>
      <c r="E50" s="60" t="n">
        <f aca="false">ROUND(S50,0)-D50</f>
        <v>590</v>
      </c>
      <c r="F50" s="60" t="n">
        <f aca="false">IF(COUNTA(D50:E50)=0,"",SUM(D50:E50))</f>
        <v>945</v>
      </c>
      <c r="G50" s="40" t="n">
        <f aca="false">IF(OR(F50="",F50=0),"",D50/F50)</f>
        <v>0.375661375661376</v>
      </c>
      <c r="H50" s="40" t="n">
        <f aca="false">IF(OR(F50="",F50=0),"",E50/F50)</f>
        <v>0.624338624338624</v>
      </c>
      <c r="I50" s="32" t="s">
        <v>164</v>
      </c>
      <c r="J50" s="36" t="n">
        <v>1.73158763326251</v>
      </c>
      <c r="K50" s="36" t="n">
        <f aca="false">$K$8</f>
        <v>2.12540912266671</v>
      </c>
      <c r="L50" s="36" t="n">
        <f aca="false">SQRT(J50^2+K50^2)</f>
        <v>2.74148858658622</v>
      </c>
      <c r="M50" s="40" t="n">
        <f aca="false">IF(G50="","",MAX(0,G50-1.96*L50/100))</f>
        <v>0.321928199364286</v>
      </c>
      <c r="N50" s="40" t="n">
        <f aca="false">IF(G50="","",MIN(1,G50+1.96*L50/100))</f>
        <v>0.429394551958466</v>
      </c>
      <c r="O50" s="60" t="n">
        <f aca="false">ROUND(S50*W50,0)</f>
        <v>59</v>
      </c>
      <c r="P50" s="60" t="n">
        <f aca="false">IF(F50="","",ROUND(SQRT((F50*L50/100)^2+(G50*O50)^2),0))</f>
        <v>34</v>
      </c>
      <c r="R50" s="61" t="n">
        <v>-13.2183287699464</v>
      </c>
      <c r="S50" s="62" t="n">
        <f aca="false">U50*V50*$F$5</f>
        <v>945.214912280702</v>
      </c>
      <c r="T50" s="63" t="n">
        <f aca="false">MAX(0,MIN(1,R50/100+$D$5))</f>
        <v>0.375594333338155</v>
      </c>
      <c r="U50" s="63" t="n">
        <v>0.521929824561404</v>
      </c>
      <c r="V50" s="62" t="n">
        <v>1811</v>
      </c>
      <c r="W50" s="63" t="n">
        <v>0.0626598089245614</v>
      </c>
      <c r="X50" s="64" t="s">
        <v>204</v>
      </c>
      <c r="Y50" s="64" t="s">
        <v>166</v>
      </c>
    </row>
    <row r="51" customFormat="false" ht="15" hidden="false" customHeight="false" outlineLevel="0" collapsed="false">
      <c r="A51" s="32" t="s">
        <v>162</v>
      </c>
      <c r="B51" s="32" t="s">
        <v>214</v>
      </c>
      <c r="C51" s="32" t="s">
        <v>218</v>
      </c>
      <c r="D51" s="60" t="n">
        <f aca="false">ROUND(S51*T51,0)</f>
        <v>351</v>
      </c>
      <c r="E51" s="60" t="n">
        <f aca="false">ROUND(S51,0)-D51</f>
        <v>765</v>
      </c>
      <c r="F51" s="60" t="n">
        <f aca="false">IF(COUNTA(D51:E51)=0,"",SUM(D51:E51))</f>
        <v>1116</v>
      </c>
      <c r="G51" s="40" t="n">
        <f aca="false">IF(OR(F51="",F51=0),"",D51/F51)</f>
        <v>0.314516129032258</v>
      </c>
      <c r="H51" s="40" t="n">
        <f aca="false">IF(OR(F51="",F51=0),"",E51/F51)</f>
        <v>0.685483870967742</v>
      </c>
      <c r="I51" s="32" t="s">
        <v>164</v>
      </c>
      <c r="J51" s="36" t="n">
        <v>1.73158763326251</v>
      </c>
      <c r="K51" s="36" t="n">
        <f aca="false">$K$8</f>
        <v>2.12540912266671</v>
      </c>
      <c r="L51" s="36" t="n">
        <f aca="false">SQRT(J51^2+K51^2)</f>
        <v>2.74148858658622</v>
      </c>
      <c r="M51" s="40" t="n">
        <f aca="false">IF(G51="","",MAX(0,G51-1.96*L51/100))</f>
        <v>0.260782952735168</v>
      </c>
      <c r="N51" s="40" t="n">
        <f aca="false">IF(G51="","",MIN(1,G51+1.96*L51/100))</f>
        <v>0.368249305329348</v>
      </c>
      <c r="O51" s="60" t="n">
        <f aca="false">ROUND(S51*W51,0)</f>
        <v>70</v>
      </c>
      <c r="P51" s="60" t="n">
        <f aca="false">IF(F51="","",ROUND(SQRT((F51*L51/100)^2+(G51*O51)^2),0))</f>
        <v>38</v>
      </c>
      <c r="R51" s="61" t="n">
        <v>-19.3242670327292</v>
      </c>
      <c r="S51" s="62" t="n">
        <f aca="false">U51*V51*$F$5</f>
        <v>1115.89731051345</v>
      </c>
      <c r="T51" s="63" t="n">
        <f aca="false">MAX(0,MIN(1,R51/100+$D$5))</f>
        <v>0.314534950710327</v>
      </c>
      <c r="U51" s="63" t="n">
        <v>0.63080684596577</v>
      </c>
      <c r="V51" s="62" t="n">
        <v>1769</v>
      </c>
      <c r="W51" s="63" t="n">
        <v>0.0626598089245614</v>
      </c>
      <c r="X51" s="64" t="s">
        <v>204</v>
      </c>
      <c r="Y51" s="64" t="s">
        <v>166</v>
      </c>
    </row>
    <row r="52" customFormat="false" ht="15" hidden="false" customHeight="false" outlineLevel="0" collapsed="false">
      <c r="A52" s="32" t="s">
        <v>162</v>
      </c>
      <c r="B52" s="32" t="s">
        <v>214</v>
      </c>
      <c r="C52" s="32" t="s">
        <v>219</v>
      </c>
      <c r="D52" s="60" t="n">
        <f aca="false">ROUND(S52*T52,0)</f>
        <v>324</v>
      </c>
      <c r="E52" s="60" t="n">
        <f aca="false">ROUND(S52,0)-D52</f>
        <v>608</v>
      </c>
      <c r="F52" s="60" t="n">
        <f aca="false">IF(COUNTA(D52:E52)=0,"",SUM(D52:E52))</f>
        <v>932</v>
      </c>
      <c r="G52" s="40" t="n">
        <f aca="false">IF(OR(F52="",F52=0),"",D52/F52)</f>
        <v>0.347639484978541</v>
      </c>
      <c r="H52" s="40" t="n">
        <f aca="false">IF(OR(F52="",F52=0),"",E52/F52)</f>
        <v>0.652360515021459</v>
      </c>
      <c r="I52" s="32" t="s">
        <v>164</v>
      </c>
      <c r="J52" s="36" t="n">
        <v>1.73158763326251</v>
      </c>
      <c r="K52" s="36" t="n">
        <f aca="false">$K$8</f>
        <v>2.12540912266671</v>
      </c>
      <c r="L52" s="36" t="n">
        <f aca="false">SQRT(J52^2+K52^2)</f>
        <v>2.74148858658622</v>
      </c>
      <c r="M52" s="40" t="n">
        <f aca="false">IF(G52="","",MAX(0,G52-1.96*L52/100))</f>
        <v>0.293906308681451</v>
      </c>
      <c r="N52" s="40" t="n">
        <f aca="false">IF(G52="","",MIN(1,G52+1.96*L52/100))</f>
        <v>0.401372661275631</v>
      </c>
      <c r="O52" s="60" t="n">
        <f aca="false">ROUND(S52*W52,0)</f>
        <v>58</v>
      </c>
      <c r="P52" s="60" t="n">
        <f aca="false">IF(F52="","",ROUND(SQRT((F52*L52/100)^2+(G52*O52)^2),0))</f>
        <v>33</v>
      </c>
      <c r="R52" s="61" t="n">
        <v>-15.9902642703721</v>
      </c>
      <c r="S52" s="62" t="n">
        <f aca="false">U52*V52*$F$5</f>
        <v>932.161434977579</v>
      </c>
      <c r="T52" s="63" t="n">
        <f aca="false">MAX(0,MIN(1,R52/100+$D$5))</f>
        <v>0.347874978333899</v>
      </c>
      <c r="U52" s="63" t="n">
        <v>0.669656203288491</v>
      </c>
      <c r="V52" s="62" t="n">
        <v>1392</v>
      </c>
      <c r="W52" s="63" t="n">
        <v>0.0626598089245614</v>
      </c>
      <c r="X52" s="64" t="s">
        <v>204</v>
      </c>
      <c r="Y52" s="64" t="s">
        <v>166</v>
      </c>
    </row>
    <row r="53" customFormat="false" ht="15" hidden="false" customHeight="false" outlineLevel="0" collapsed="false">
      <c r="A53" s="32" t="s">
        <v>162</v>
      </c>
      <c r="B53" s="32" t="s">
        <v>220</v>
      </c>
      <c r="C53" s="32" t="s">
        <v>221</v>
      </c>
      <c r="D53" s="60" t="n">
        <f aca="false">ROUND(S53*T53,0)</f>
        <v>141</v>
      </c>
      <c r="E53" s="60" t="n">
        <f aca="false">ROUND(S53,0)-D53</f>
        <v>163</v>
      </c>
      <c r="F53" s="60" t="n">
        <f aca="false">IF(COUNTA(D53:E53)=0,"",SUM(D53:E53))</f>
        <v>304</v>
      </c>
      <c r="G53" s="40" t="n">
        <f aca="false">IF(OR(F53="",F53=0),"",D53/F53)</f>
        <v>0.463815789473684</v>
      </c>
      <c r="H53" s="40" t="n">
        <f aca="false">IF(OR(F53="",F53=0),"",E53/F53)</f>
        <v>0.536184210526316</v>
      </c>
      <c r="I53" s="32" t="s">
        <v>164</v>
      </c>
      <c r="J53" s="36" t="n">
        <v>3.46052190265839</v>
      </c>
      <c r="K53" s="36" t="n">
        <f aca="false">$K$8</f>
        <v>2.12540912266671</v>
      </c>
      <c r="L53" s="36" t="n">
        <f aca="false">SQRT(J53^2+K53^2)</f>
        <v>4.06110524087881</v>
      </c>
      <c r="M53" s="40" t="n">
        <f aca="false">IF(G53="","",MAX(0,G53-1.96*L53/100))</f>
        <v>0.38421812675246</v>
      </c>
      <c r="N53" s="40" t="n">
        <f aca="false">IF(G53="","",MIN(1,G53+1.96*L53/100))</f>
        <v>0.543413452194909</v>
      </c>
      <c r="O53" s="60" t="n">
        <f aca="false">ROUND(S53*W53,0)</f>
        <v>44</v>
      </c>
      <c r="P53" s="60" t="n">
        <f aca="false">IF(F53="","",ROUND(SQRT((F53*L53/100)^2+(G53*O53)^2),0))</f>
        <v>24</v>
      </c>
      <c r="R53" s="61" t="n">
        <v>-4.33079297861135</v>
      </c>
      <c r="S53" s="62" t="n">
        <f aca="false">U53*V53*$F$5</f>
        <v>304.095808383234</v>
      </c>
      <c r="T53" s="63" t="n">
        <f aca="false">MAX(0,MIN(1,R53/100+$D$5))</f>
        <v>0.464469691251506</v>
      </c>
      <c r="U53" s="63" t="n">
        <v>0.574850299401198</v>
      </c>
      <c r="V53" s="62" t="n">
        <v>529</v>
      </c>
      <c r="W53" s="63" t="n">
        <v>0.144238908687966</v>
      </c>
      <c r="X53" s="64" t="s">
        <v>165</v>
      </c>
      <c r="Y53" s="64" t="s">
        <v>166</v>
      </c>
    </row>
    <row r="54" customFormat="false" ht="15" hidden="false" customHeight="false" outlineLevel="0" collapsed="false">
      <c r="A54" s="32" t="s">
        <v>162</v>
      </c>
      <c r="B54" s="32" t="s">
        <v>220</v>
      </c>
      <c r="C54" s="32" t="s">
        <v>222</v>
      </c>
      <c r="D54" s="60" t="n">
        <f aca="false">ROUND(S54*T54,0)</f>
        <v>161</v>
      </c>
      <c r="E54" s="60" t="n">
        <f aca="false">ROUND(S54,0)-D54</f>
        <v>178</v>
      </c>
      <c r="F54" s="60" t="n">
        <f aca="false">IF(COUNTA(D54:E54)=0,"",SUM(D54:E54))</f>
        <v>339</v>
      </c>
      <c r="G54" s="40" t="n">
        <f aca="false">IF(OR(F54="",F54=0),"",D54/F54)</f>
        <v>0.474926253687316</v>
      </c>
      <c r="H54" s="40" t="n">
        <f aca="false">IF(OR(F54="",F54=0),"",E54/F54)</f>
        <v>0.525073746312684</v>
      </c>
      <c r="I54" s="32" t="s">
        <v>164</v>
      </c>
      <c r="J54" s="36" t="n">
        <v>3.46052190265839</v>
      </c>
      <c r="K54" s="36" t="n">
        <f aca="false">$K$8</f>
        <v>2.12540912266671</v>
      </c>
      <c r="L54" s="36" t="n">
        <f aca="false">SQRT(J54^2+K54^2)</f>
        <v>4.06110524087881</v>
      </c>
      <c r="M54" s="40" t="n">
        <f aca="false">IF(G54="","",MAX(0,G54-1.96*L54/100))</f>
        <v>0.395328590966091</v>
      </c>
      <c r="N54" s="40" t="n">
        <f aca="false">IF(G54="","",MIN(1,G54+1.96*L54/100))</f>
        <v>0.55452391640854</v>
      </c>
      <c r="O54" s="60" t="n">
        <f aca="false">ROUND(S54*W54,0)</f>
        <v>49</v>
      </c>
      <c r="P54" s="60" t="n">
        <f aca="false">IF(F54="","",ROUND(SQRT((F54*L54/100)^2+(G54*O54)^2),0))</f>
        <v>27</v>
      </c>
      <c r="R54" s="61" t="n">
        <v>-3.40626013255899</v>
      </c>
      <c r="S54" s="62" t="n">
        <f aca="false">U54*V54*$F$5</f>
        <v>338.993963782696</v>
      </c>
      <c r="T54" s="63" t="n">
        <f aca="false">MAX(0,MIN(1,R54/100+$D$5))</f>
        <v>0.473715019712029</v>
      </c>
      <c r="U54" s="63" t="n">
        <v>0.627766599597585</v>
      </c>
      <c r="V54" s="62" t="n">
        <v>540</v>
      </c>
      <c r="W54" s="63" t="n">
        <v>0.144238908687966</v>
      </c>
      <c r="X54" s="64" t="s">
        <v>165</v>
      </c>
      <c r="Y54" s="64" t="s">
        <v>166</v>
      </c>
    </row>
    <row r="55" customFormat="false" ht="15" hidden="false" customHeight="false" outlineLevel="0" collapsed="false">
      <c r="A55" s="32" t="s">
        <v>162</v>
      </c>
      <c r="B55" s="32" t="s">
        <v>220</v>
      </c>
      <c r="C55" s="32" t="s">
        <v>223</v>
      </c>
      <c r="D55" s="60" t="n">
        <f aca="false">ROUND(S55*T55,0)</f>
        <v>91</v>
      </c>
      <c r="E55" s="60" t="n">
        <f aca="false">ROUND(S55,0)-D55</f>
        <v>152</v>
      </c>
      <c r="F55" s="60" t="n">
        <f aca="false">IF(COUNTA(D55:E55)=0,"",SUM(D55:E55))</f>
        <v>243</v>
      </c>
      <c r="G55" s="40" t="n">
        <f aca="false">IF(OR(F55="",F55=0),"",D55/F55)</f>
        <v>0.374485596707819</v>
      </c>
      <c r="H55" s="40" t="n">
        <f aca="false">IF(OR(F55="",F55=0),"",E55/F55)</f>
        <v>0.625514403292181</v>
      </c>
      <c r="I55" s="32" t="s">
        <v>164</v>
      </c>
      <c r="J55" s="36" t="n">
        <v>3.46052190265839</v>
      </c>
      <c r="K55" s="36" t="n">
        <f aca="false">$K$8</f>
        <v>2.12540912266671</v>
      </c>
      <c r="L55" s="36" t="n">
        <f aca="false">SQRT(J55^2+K55^2)</f>
        <v>4.06110524087881</v>
      </c>
      <c r="M55" s="40" t="n">
        <f aca="false">IF(G55="","",MAX(0,G55-1.96*L55/100))</f>
        <v>0.294887933986594</v>
      </c>
      <c r="N55" s="40" t="n">
        <f aca="false">IF(G55="","",MIN(1,G55+1.96*L55/100))</f>
        <v>0.454083259429044</v>
      </c>
      <c r="O55" s="60" t="n">
        <f aca="false">ROUND(S55*W55,0)</f>
        <v>35</v>
      </c>
      <c r="P55" s="60" t="n">
        <f aca="false">IF(F55="","",ROUND(SQRT((F55*L55/100)^2+(G55*O55)^2),0))</f>
        <v>16</v>
      </c>
      <c r="R55" s="61" t="n">
        <v>-13.2723619382216</v>
      </c>
      <c r="S55" s="62" t="n">
        <f aca="false">U55*V55*$F$5</f>
        <v>242.881401617251</v>
      </c>
      <c r="T55" s="63" t="n">
        <f aca="false">MAX(0,MIN(1,R55/100+$D$5))</f>
        <v>0.375054001655404</v>
      </c>
      <c r="U55" s="63" t="n">
        <v>0.676549865229111</v>
      </c>
      <c r="V55" s="62" t="n">
        <v>359</v>
      </c>
      <c r="W55" s="63" t="n">
        <v>0.144238908687966</v>
      </c>
      <c r="X55" s="64" t="s">
        <v>165</v>
      </c>
      <c r="Y55" s="64" t="s">
        <v>166</v>
      </c>
    </row>
    <row r="56" customFormat="false" ht="15" hidden="false" customHeight="false" outlineLevel="0" collapsed="false">
      <c r="A56" s="32" t="s">
        <v>162</v>
      </c>
      <c r="B56" s="32" t="s">
        <v>220</v>
      </c>
      <c r="C56" s="32" t="s">
        <v>224</v>
      </c>
      <c r="D56" s="60" t="n">
        <f aca="false">ROUND(S56*T56,0)</f>
        <v>163</v>
      </c>
      <c r="E56" s="60" t="n">
        <f aca="false">ROUND(S56,0)-D56</f>
        <v>242</v>
      </c>
      <c r="F56" s="60" t="n">
        <f aca="false">IF(COUNTA(D56:E56)=0,"",SUM(D56:E56))</f>
        <v>405</v>
      </c>
      <c r="G56" s="40" t="n">
        <f aca="false">IF(OR(F56="",F56=0),"",D56/F56)</f>
        <v>0.402469135802469</v>
      </c>
      <c r="H56" s="40" t="n">
        <f aca="false">IF(OR(F56="",F56=0),"",E56/F56)</f>
        <v>0.597530864197531</v>
      </c>
      <c r="I56" s="32" t="s">
        <v>164</v>
      </c>
      <c r="J56" s="36" t="n">
        <v>3.46052190265839</v>
      </c>
      <c r="K56" s="36" t="n">
        <f aca="false">$K$8</f>
        <v>2.12540912266671</v>
      </c>
      <c r="L56" s="36" t="n">
        <f aca="false">SQRT(J56^2+K56^2)</f>
        <v>4.06110524087881</v>
      </c>
      <c r="M56" s="40" t="n">
        <f aca="false">IF(G56="","",MAX(0,G56-1.96*L56/100))</f>
        <v>0.322871473081245</v>
      </c>
      <c r="N56" s="40" t="n">
        <f aca="false">IF(G56="","",MIN(1,G56+1.96*L56/100))</f>
        <v>0.482066798523694</v>
      </c>
      <c r="O56" s="60" t="n">
        <f aca="false">ROUND(S56*W56,0)</f>
        <v>58</v>
      </c>
      <c r="P56" s="60" t="n">
        <f aca="false">IF(F56="","",ROUND(SQRT((F56*L56/100)^2+(G56*O56)^2),0))</f>
        <v>29</v>
      </c>
      <c r="R56" s="61" t="n">
        <v>-10.5909261613047</v>
      </c>
      <c r="S56" s="62" t="n">
        <f aca="false">U56*V56*$F$5</f>
        <v>405.365413533835</v>
      </c>
      <c r="T56" s="63" t="n">
        <f aca="false">MAX(0,MIN(1,R56/100+$D$5))</f>
        <v>0.401868359424572</v>
      </c>
      <c r="U56" s="63" t="n">
        <v>0.577443609022556</v>
      </c>
      <c r="V56" s="62" t="n">
        <v>702</v>
      </c>
      <c r="W56" s="63" t="n">
        <v>0.144238908687966</v>
      </c>
      <c r="X56" s="64" t="s">
        <v>165</v>
      </c>
      <c r="Y56" s="64" t="s">
        <v>166</v>
      </c>
    </row>
    <row r="57" customFormat="false" ht="15" hidden="false" customHeight="false" outlineLevel="0" collapsed="false">
      <c r="A57" s="32" t="s">
        <v>162</v>
      </c>
      <c r="B57" s="32" t="s">
        <v>225</v>
      </c>
      <c r="C57" s="32" t="s">
        <v>226</v>
      </c>
      <c r="D57" s="60" t="n">
        <f aca="false">ROUND(S57*T57,0)</f>
        <v>233</v>
      </c>
      <c r="E57" s="60" t="n">
        <f aca="false">ROUND(S57,0)-D57</f>
        <v>537</v>
      </c>
      <c r="F57" s="60" t="n">
        <f aca="false">IF(COUNTA(D57:E57)=0,"",SUM(D57:E57))</f>
        <v>770</v>
      </c>
      <c r="G57" s="40" t="n">
        <f aca="false">IF(OR(F57="",F57=0),"",D57/F57)</f>
        <v>0.302597402597403</v>
      </c>
      <c r="H57" s="40" t="n">
        <f aca="false">IF(OR(F57="",F57=0),"",E57/F57)</f>
        <v>0.697402597402597</v>
      </c>
      <c r="I57" s="32" t="s">
        <v>164</v>
      </c>
      <c r="J57" s="36" t="n">
        <v>2.11357802942001</v>
      </c>
      <c r="K57" s="36" t="n">
        <f aca="false">$K$8</f>
        <v>2.12540912266671</v>
      </c>
      <c r="L57" s="36" t="n">
        <f aca="false">SQRT(J57^2+K57^2)</f>
        <v>2.99742823519794</v>
      </c>
      <c r="M57" s="40" t="n">
        <f aca="false">IF(G57="","",MAX(0,G57-1.96*L57/100))</f>
        <v>0.243847809187523</v>
      </c>
      <c r="N57" s="40" t="n">
        <f aca="false">IF(G57="","",MIN(1,G57+1.96*L57/100))</f>
        <v>0.361346996007282</v>
      </c>
      <c r="O57" s="60" t="n">
        <f aca="false">ROUND(S57*W57,0)</f>
        <v>65</v>
      </c>
      <c r="P57" s="60" t="n">
        <f aca="false">IF(F57="","",ROUND(SQRT((F57*L57/100)^2+(G57*O57)^2),0))</f>
        <v>30</v>
      </c>
      <c r="R57" s="61" t="n">
        <v>-20.5273095885325</v>
      </c>
      <c r="S57" s="62" t="n">
        <f aca="false">U57*V57*$F$5</f>
        <v>769.717741935484</v>
      </c>
      <c r="T57" s="63" t="n">
        <f aca="false">MAX(0,MIN(1,R57/100+$D$5))</f>
        <v>0.302504525152294</v>
      </c>
      <c r="U57" s="63" t="n">
        <v>0.633512544802867</v>
      </c>
      <c r="V57" s="62" t="n">
        <v>1215</v>
      </c>
      <c r="W57" s="63" t="n">
        <v>0.084758520671361</v>
      </c>
      <c r="X57" s="64" t="s">
        <v>171</v>
      </c>
      <c r="Y57" s="64" t="s">
        <v>166</v>
      </c>
    </row>
    <row r="58" customFormat="false" ht="15" hidden="false" customHeight="false" outlineLevel="0" collapsed="false">
      <c r="A58" s="32" t="s">
        <v>162</v>
      </c>
      <c r="B58" s="32" t="s">
        <v>225</v>
      </c>
      <c r="C58" s="32" t="s">
        <v>227</v>
      </c>
      <c r="D58" s="60" t="n">
        <f aca="false">ROUND(S58*T58,0)</f>
        <v>221</v>
      </c>
      <c r="E58" s="60" t="n">
        <f aca="false">ROUND(S58,0)-D58</f>
        <v>565</v>
      </c>
      <c r="F58" s="60" t="n">
        <f aca="false">IF(COUNTA(D58:E58)=0,"",SUM(D58:E58))</f>
        <v>786</v>
      </c>
      <c r="G58" s="40" t="n">
        <f aca="false">IF(OR(F58="",F58=0),"",D58/F58)</f>
        <v>0.28117048346056</v>
      </c>
      <c r="H58" s="40" t="n">
        <f aca="false">IF(OR(F58="",F58=0),"",E58/F58)</f>
        <v>0.71882951653944</v>
      </c>
      <c r="I58" s="32" t="s">
        <v>164</v>
      </c>
      <c r="J58" s="36" t="n">
        <v>2.11357802942001</v>
      </c>
      <c r="K58" s="36" t="n">
        <f aca="false">$K$8</f>
        <v>2.12540912266671</v>
      </c>
      <c r="L58" s="36" t="n">
        <f aca="false">SQRT(J58^2+K58^2)</f>
        <v>2.99742823519794</v>
      </c>
      <c r="M58" s="40" t="n">
        <f aca="false">IF(G58="","",MAX(0,G58-1.96*L58/100))</f>
        <v>0.22242089005068</v>
      </c>
      <c r="N58" s="40" t="n">
        <f aca="false">IF(G58="","",MIN(1,G58+1.96*L58/100))</f>
        <v>0.339920076870439</v>
      </c>
      <c r="O58" s="60" t="n">
        <f aca="false">ROUND(S58*W58,0)</f>
        <v>67</v>
      </c>
      <c r="P58" s="60" t="n">
        <f aca="false">IF(F58="","",ROUND(SQRT((F58*L58/100)^2+(G58*O58)^2),0))</f>
        <v>30</v>
      </c>
      <c r="R58" s="61" t="n">
        <v>-22.7206029249243</v>
      </c>
      <c r="S58" s="62" t="n">
        <f aca="false">U58*V58*$F$5</f>
        <v>786.289198606272</v>
      </c>
      <c r="T58" s="63" t="n">
        <f aca="false">MAX(0,MIN(1,R58/100+$D$5))</f>
        <v>0.280571591788377</v>
      </c>
      <c r="U58" s="63" t="n">
        <v>0.649825783972126</v>
      </c>
      <c r="V58" s="62" t="n">
        <v>1210</v>
      </c>
      <c r="W58" s="63" t="n">
        <v>0.084758520671361</v>
      </c>
      <c r="X58" s="64" t="s">
        <v>171</v>
      </c>
      <c r="Y58" s="64" t="s">
        <v>166</v>
      </c>
    </row>
    <row r="59" customFormat="false" ht="15" hidden="false" customHeight="false" outlineLevel="0" collapsed="false">
      <c r="A59" s="32" t="s">
        <v>162</v>
      </c>
      <c r="B59" s="32" t="s">
        <v>225</v>
      </c>
      <c r="C59" s="32" t="s">
        <v>228</v>
      </c>
      <c r="D59" s="60" t="n">
        <f aca="false">ROUND(S59*T59,0)</f>
        <v>201</v>
      </c>
      <c r="E59" s="60" t="n">
        <f aca="false">ROUND(S59,0)-D59</f>
        <v>500</v>
      </c>
      <c r="F59" s="60" t="n">
        <f aca="false">IF(COUNTA(D59:E59)=0,"",SUM(D59:E59))</f>
        <v>701</v>
      </c>
      <c r="G59" s="40" t="n">
        <f aca="false">IF(OR(F59="",F59=0),"",D59/F59)</f>
        <v>0.286733238231098</v>
      </c>
      <c r="H59" s="40" t="n">
        <f aca="false">IF(OR(F59="",F59=0),"",E59/F59)</f>
        <v>0.713266761768902</v>
      </c>
      <c r="I59" s="32" t="s">
        <v>164</v>
      </c>
      <c r="J59" s="36" t="n">
        <v>2.11357802942001</v>
      </c>
      <c r="K59" s="36" t="n">
        <f aca="false">$K$8</f>
        <v>2.12540912266671</v>
      </c>
      <c r="L59" s="36" t="n">
        <f aca="false">SQRT(J59^2+K59^2)</f>
        <v>2.99742823519794</v>
      </c>
      <c r="M59" s="40" t="n">
        <f aca="false">IF(G59="","",MAX(0,G59-1.96*L59/100))</f>
        <v>0.227983644821219</v>
      </c>
      <c r="N59" s="40" t="n">
        <f aca="false">IF(G59="","",MIN(1,G59+1.96*L59/100))</f>
        <v>0.345482831640978</v>
      </c>
      <c r="O59" s="60" t="n">
        <f aca="false">ROUND(S59*W59,0)</f>
        <v>59</v>
      </c>
      <c r="P59" s="60" t="n">
        <f aca="false">IF(F59="","",ROUND(SQRT((F59*L59/100)^2+(G59*O59)^2),0))</f>
        <v>27</v>
      </c>
      <c r="R59" s="61" t="n">
        <v>-22.1038491117751</v>
      </c>
      <c r="S59" s="62" t="n">
        <f aca="false">U59*V59*$F$5</f>
        <v>700.937313432836</v>
      </c>
      <c r="T59" s="63" t="n">
        <f aca="false">MAX(0,MIN(1,R59/100+$D$5))</f>
        <v>0.286739129919868</v>
      </c>
      <c r="U59" s="63" t="n">
        <v>0.674626865671642</v>
      </c>
      <c r="V59" s="62" t="n">
        <v>1039</v>
      </c>
      <c r="W59" s="63" t="n">
        <v>0.084758520671361</v>
      </c>
      <c r="X59" s="64" t="s">
        <v>171</v>
      </c>
      <c r="Y59" s="64" t="s">
        <v>166</v>
      </c>
    </row>
    <row r="60" customFormat="false" ht="15" hidden="false" customHeight="false" outlineLevel="0" collapsed="false">
      <c r="A60" s="32" t="s">
        <v>162</v>
      </c>
      <c r="B60" s="32" t="s">
        <v>229</v>
      </c>
      <c r="C60" s="32" t="s">
        <v>230</v>
      </c>
      <c r="D60" s="60" t="n">
        <f aca="false">ROUND(S60*T60,0)</f>
        <v>178</v>
      </c>
      <c r="E60" s="60" t="n">
        <f aca="false">ROUND(S60,0)-D60</f>
        <v>423</v>
      </c>
      <c r="F60" s="60" t="n">
        <f aca="false">IF(COUNTA(D60:E60)=0,"",SUM(D60:E60))</f>
        <v>601</v>
      </c>
      <c r="G60" s="40" t="n">
        <f aca="false">IF(OR(F60="",F60=0),"",D60/F60)</f>
        <v>0.296173044925125</v>
      </c>
      <c r="H60" s="40" t="n">
        <f aca="false">IF(OR(F60="",F60=0),"",E60/F60)</f>
        <v>0.703826955074875</v>
      </c>
      <c r="I60" s="32" t="s">
        <v>164</v>
      </c>
      <c r="J60" s="36" t="n">
        <v>2.11357802942001</v>
      </c>
      <c r="K60" s="36" t="n">
        <f aca="false">$K$8</f>
        <v>2.12540912266671</v>
      </c>
      <c r="L60" s="36" t="n">
        <f aca="false">SQRT(J60^2+K60^2)</f>
        <v>2.99742823519794</v>
      </c>
      <c r="M60" s="40" t="n">
        <f aca="false">IF(G60="","",MAX(0,G60-1.96*L60/100))</f>
        <v>0.237423451515245</v>
      </c>
      <c r="N60" s="40" t="n">
        <f aca="false">IF(G60="","",MIN(1,G60+1.96*L60/100))</f>
        <v>0.354922638335005</v>
      </c>
      <c r="O60" s="60" t="n">
        <f aca="false">ROUND(S60*W60,0)</f>
        <v>51</v>
      </c>
      <c r="P60" s="60" t="n">
        <f aca="false">IF(F60="","",ROUND(SQRT((F60*L60/100)^2+(G60*O60)^2),0))</f>
        <v>24</v>
      </c>
      <c r="R60" s="61" t="n">
        <v>-21.1941228367425</v>
      </c>
      <c r="S60" s="62" t="n">
        <f aca="false">U60*V60*$F$5</f>
        <v>601.421153846154</v>
      </c>
      <c r="T60" s="63" t="n">
        <f aca="false">MAX(0,MIN(1,R60/100+$D$5))</f>
        <v>0.295836392670195</v>
      </c>
      <c r="U60" s="63" t="n">
        <v>0.578846153846154</v>
      </c>
      <c r="V60" s="62" t="n">
        <v>1039</v>
      </c>
      <c r="W60" s="63" t="n">
        <v>0.084758520671361</v>
      </c>
      <c r="X60" s="64" t="s">
        <v>171</v>
      </c>
      <c r="Y60" s="64" t="s">
        <v>166</v>
      </c>
    </row>
    <row r="61" customFormat="false" ht="15" hidden="false" customHeight="false" outlineLevel="0" collapsed="false">
      <c r="A61" s="32" t="s">
        <v>162</v>
      </c>
      <c r="B61" s="32" t="s">
        <v>229</v>
      </c>
      <c r="C61" s="32" t="s">
        <v>231</v>
      </c>
      <c r="D61" s="60" t="n">
        <f aca="false">ROUND(S61*T61,0)</f>
        <v>87</v>
      </c>
      <c r="E61" s="60" t="n">
        <f aca="false">ROUND(S61,0)-D61</f>
        <v>225</v>
      </c>
      <c r="F61" s="60" t="n">
        <f aca="false">IF(COUNTA(D61:E61)=0,"",SUM(D61:E61))</f>
        <v>312</v>
      </c>
      <c r="G61" s="40" t="n">
        <f aca="false">IF(OR(F61="",F61=0),"",D61/F61)</f>
        <v>0.278846153846154</v>
      </c>
      <c r="H61" s="40" t="n">
        <f aca="false">IF(OR(F61="",F61=0),"",E61/F61)</f>
        <v>0.721153846153846</v>
      </c>
      <c r="I61" s="32" t="s">
        <v>164</v>
      </c>
      <c r="J61" s="36" t="n">
        <v>3.46052190265839</v>
      </c>
      <c r="K61" s="36" t="n">
        <f aca="false">$K$8</f>
        <v>2.12540912266671</v>
      </c>
      <c r="L61" s="36" t="n">
        <f aca="false">SQRT(J61^2+K61^2)</f>
        <v>4.06110524087881</v>
      </c>
      <c r="M61" s="40" t="n">
        <f aca="false">IF(G61="","",MAX(0,G61-1.96*L61/100))</f>
        <v>0.199248491124929</v>
      </c>
      <c r="N61" s="40" t="n">
        <f aca="false">IF(G61="","",MIN(1,G61+1.96*L61/100))</f>
        <v>0.358443816567379</v>
      </c>
      <c r="O61" s="60" t="n">
        <f aca="false">ROUND(S61*W61,0)</f>
        <v>45</v>
      </c>
      <c r="P61" s="60" t="n">
        <f aca="false">IF(F61="","",ROUND(SQRT((F61*L61/100)^2+(G61*O61)^2),0))</f>
        <v>18</v>
      </c>
      <c r="R61" s="61" t="n">
        <v>-22.9582916903547</v>
      </c>
      <c r="S61" s="62" t="n">
        <f aca="false">U61*V61*$F$5</f>
        <v>312.431640625</v>
      </c>
      <c r="T61" s="63" t="n">
        <f aca="false">MAX(0,MIN(1,R61/100+$D$5))</f>
        <v>0.278194704134073</v>
      </c>
      <c r="U61" s="63" t="n">
        <v>0.583984375</v>
      </c>
      <c r="V61" s="62" t="n">
        <v>535</v>
      </c>
      <c r="W61" s="63" t="n">
        <v>0.144238908687966</v>
      </c>
      <c r="X61" s="64" t="s">
        <v>165</v>
      </c>
      <c r="Y61" s="64" t="s">
        <v>166</v>
      </c>
    </row>
    <row r="62" customFormat="false" ht="15" hidden="false" customHeight="false" outlineLevel="0" collapsed="false">
      <c r="A62" s="32" t="s">
        <v>162</v>
      </c>
      <c r="B62" s="32" t="s">
        <v>232</v>
      </c>
      <c r="C62" s="32" t="s">
        <v>232</v>
      </c>
      <c r="D62" s="60" t="n">
        <f aca="false">ROUND(S62*T62,0)</f>
        <v>40</v>
      </c>
      <c r="E62" s="60" t="n">
        <f aca="false">ROUND(S62,0)-D62</f>
        <v>67</v>
      </c>
      <c r="F62" s="60" t="n">
        <f aca="false">IF(COUNTA(D62:E62)=0,"",SUM(D62:E62))</f>
        <v>107</v>
      </c>
      <c r="G62" s="40" t="n">
        <f aca="false">IF(OR(F62="",F62=0),"",D62/F62)</f>
        <v>0.373831775700935</v>
      </c>
      <c r="H62" s="40" t="n">
        <f aca="false">IF(OR(F62="",F62=0),"",E62/F62)</f>
        <v>0.626168224299065</v>
      </c>
      <c r="I62" s="32" t="s">
        <v>164</v>
      </c>
      <c r="J62" s="36" t="n">
        <v>3.46052190265839</v>
      </c>
      <c r="K62" s="36" t="n">
        <f aca="false">$K$8</f>
        <v>2.12540912266671</v>
      </c>
      <c r="L62" s="36" t="n">
        <f aca="false">SQRT(J62^2+K62^2)</f>
        <v>4.06110524087881</v>
      </c>
      <c r="M62" s="40" t="n">
        <f aca="false">IF(G62="","",MAX(0,G62-1.96*L62/100))</f>
        <v>0.29423411297971</v>
      </c>
      <c r="N62" s="40" t="n">
        <f aca="false">IF(G62="","",MIN(1,G62+1.96*L62/100))</f>
        <v>0.453429438422159</v>
      </c>
      <c r="O62" s="60" t="n">
        <f aca="false">ROUND(S62*W62,0)</f>
        <v>15</v>
      </c>
      <c r="P62" s="60" t="n">
        <f aca="false">IF(F62="","",ROUND(SQRT((F62*L62/100)^2+(G62*O62)^2),0))</f>
        <v>7</v>
      </c>
      <c r="R62" s="61" t="n">
        <v>-13.1298449287115</v>
      </c>
      <c r="S62" s="62" t="n">
        <f aca="false">U62*V62*$F$5</f>
        <v>106.666666666667</v>
      </c>
      <c r="T62" s="63" t="n">
        <f aca="false">MAX(0,MIN(1,R62/100+$D$5))</f>
        <v>0.376479171750505</v>
      </c>
      <c r="U62" s="63" t="n">
        <v>0.444444444444444</v>
      </c>
      <c r="V62" s="62" t="n">
        <v>240</v>
      </c>
      <c r="W62" s="63" t="n">
        <v>0.144238908687966</v>
      </c>
      <c r="X62" s="64" t="s">
        <v>165</v>
      </c>
      <c r="Y62" s="64" t="s">
        <v>166</v>
      </c>
    </row>
    <row r="63" customFormat="false" ht="15" hidden="false" customHeight="false" outlineLevel="0" collapsed="false">
      <c r="A63" s="32" t="s">
        <v>233</v>
      </c>
      <c r="B63" s="32" t="s">
        <v>234</v>
      </c>
      <c r="C63" s="32" t="s">
        <v>234</v>
      </c>
      <c r="D63" s="60" t="n">
        <f aca="false">ROUND(S63*T63,0)</f>
        <v>490</v>
      </c>
      <c r="E63" s="60" t="n">
        <f aca="false">ROUND(S63,0)-D63</f>
        <v>571</v>
      </c>
      <c r="F63" s="60" t="n">
        <f aca="false">IF(COUNTA(D63:E63)=0,"",SUM(D63:E63))</f>
        <v>1061</v>
      </c>
      <c r="G63" s="40" t="n">
        <f aca="false">IF(OR(F63="",F63=0),"",D63/F63)</f>
        <v>0.461828463713478</v>
      </c>
      <c r="H63" s="40" t="n">
        <f aca="false">IF(OR(F63="",F63=0),"",E63/F63)</f>
        <v>0.538171536286522</v>
      </c>
      <c r="I63" s="32" t="s">
        <v>164</v>
      </c>
      <c r="J63" s="36" t="n">
        <v>1.73158763326251</v>
      </c>
      <c r="K63" s="36" t="n">
        <f aca="false">$K$8</f>
        <v>2.12540912266671</v>
      </c>
      <c r="L63" s="36" t="n">
        <f aca="false">SQRT(J63^2+K63^2)</f>
        <v>2.74148858658622</v>
      </c>
      <c r="M63" s="40" t="n">
        <f aca="false">IF(G63="","",MAX(0,G63-1.96*L63/100))</f>
        <v>0.408095287416388</v>
      </c>
      <c r="N63" s="40" t="n">
        <f aca="false">IF(G63="","",MIN(1,G63+1.96*L63/100))</f>
        <v>0.515561640010568</v>
      </c>
      <c r="O63" s="60" t="n">
        <f aca="false">ROUND(S63*W63,0)</f>
        <v>66</v>
      </c>
      <c r="P63" s="60" t="n">
        <f aca="false">IF(F63="","",ROUND(SQRT((F63*L63/100)^2+(G63*O63)^2),0))</f>
        <v>42</v>
      </c>
      <c r="R63" s="61" t="n">
        <v>-4.59674311059149</v>
      </c>
      <c r="S63" s="62" t="n">
        <f aca="false">U63*V63*$F$5</f>
        <v>1060.80585424134</v>
      </c>
      <c r="T63" s="63" t="n">
        <f aca="false">MAX(0,MIN(1,R63/100+$D$5))</f>
        <v>0.461810189931704</v>
      </c>
      <c r="U63" s="63" t="n">
        <v>0.605137395459976</v>
      </c>
      <c r="V63" s="62" t="n">
        <v>1753</v>
      </c>
      <c r="W63" s="63" t="n">
        <v>0.0626598089245614</v>
      </c>
      <c r="X63" s="64" t="s">
        <v>204</v>
      </c>
      <c r="Y63" s="64" t="s">
        <v>166</v>
      </c>
    </row>
    <row r="64" customFormat="false" ht="15" hidden="false" customHeight="false" outlineLevel="0" collapsed="false">
      <c r="A64" s="32" t="s">
        <v>233</v>
      </c>
      <c r="B64" s="32" t="s">
        <v>235</v>
      </c>
      <c r="C64" s="32" t="s">
        <v>236</v>
      </c>
      <c r="D64" s="60" t="n">
        <f aca="false">ROUND(S64*T64,0)</f>
        <v>238</v>
      </c>
      <c r="E64" s="60" t="n">
        <f aca="false">ROUND(S64,0)-D64</f>
        <v>101</v>
      </c>
      <c r="F64" s="60" t="n">
        <f aca="false">IF(COUNTA(D64:E64)=0,"",SUM(D64:E64))</f>
        <v>339</v>
      </c>
      <c r="G64" s="40" t="n">
        <f aca="false">IF(OR(F64="",F64=0),"",D64/F64)</f>
        <v>0.702064896755162</v>
      </c>
      <c r="H64" s="40" t="n">
        <f aca="false">IF(OR(F64="",F64=0),"",E64/F64)</f>
        <v>0.297935103244838</v>
      </c>
      <c r="I64" s="32" t="s">
        <v>164</v>
      </c>
      <c r="J64" s="36" t="n">
        <v>3.46052190265839</v>
      </c>
      <c r="K64" s="36" t="n">
        <f aca="false">$K$8</f>
        <v>2.12540912266671</v>
      </c>
      <c r="L64" s="36" t="n">
        <f aca="false">SQRT(J64^2+K64^2)</f>
        <v>4.06110524087881</v>
      </c>
      <c r="M64" s="40" t="n">
        <f aca="false">IF(G64="","",MAX(0,G64-1.96*L64/100))</f>
        <v>0.622467234033938</v>
      </c>
      <c r="N64" s="40" t="n">
        <f aca="false">IF(G64="","",MIN(1,G64+1.96*L64/100))</f>
        <v>0.781662559476387</v>
      </c>
      <c r="O64" s="60" t="n">
        <f aca="false">ROUND(S64*W64,0)</f>
        <v>49</v>
      </c>
      <c r="P64" s="60" t="n">
        <f aca="false">IF(F64="","",ROUND(SQRT((F64*L64/100)^2+(G64*O64)^2),0))</f>
        <v>37</v>
      </c>
      <c r="R64" s="61" t="n">
        <v>19.4898029213459</v>
      </c>
      <c r="S64" s="62" t="n">
        <f aca="false">U64*V64*$F$5</f>
        <v>338.759820426487</v>
      </c>
      <c r="T64" s="63" t="n">
        <f aca="false">MAX(0,MIN(1,R64/100+$D$5))</f>
        <v>0.702675650251079</v>
      </c>
      <c r="U64" s="63" t="n">
        <v>0.187991021324355</v>
      </c>
      <c r="V64" s="62" t="n">
        <v>1802</v>
      </c>
      <c r="W64" s="63" t="n">
        <v>0.144238908687966</v>
      </c>
      <c r="X64" s="64" t="s">
        <v>165</v>
      </c>
      <c r="Y64" s="64" t="s">
        <v>166</v>
      </c>
    </row>
    <row r="65" customFormat="false" ht="15" hidden="false" customHeight="false" outlineLevel="0" collapsed="false">
      <c r="A65" s="32" t="s">
        <v>233</v>
      </c>
      <c r="B65" s="32" t="s">
        <v>235</v>
      </c>
      <c r="C65" s="32" t="s">
        <v>237</v>
      </c>
      <c r="D65" s="60" t="n">
        <f aca="false">ROUND(S65*T65,0)</f>
        <v>132</v>
      </c>
      <c r="E65" s="60" t="n">
        <f aca="false">ROUND(S65,0)-D65</f>
        <v>69</v>
      </c>
      <c r="F65" s="60" t="n">
        <f aca="false">IF(COUNTA(D65:E65)=0,"",SUM(D65:E65))</f>
        <v>201</v>
      </c>
      <c r="G65" s="40" t="n">
        <f aca="false">IF(OR(F65="",F65=0),"",D65/F65)</f>
        <v>0.656716417910448</v>
      </c>
      <c r="H65" s="40" t="n">
        <f aca="false">IF(OR(F65="",F65=0),"",E65/F65)</f>
        <v>0.343283582089552</v>
      </c>
      <c r="I65" s="32" t="s">
        <v>164</v>
      </c>
      <c r="J65" s="36" t="n">
        <v>3.46052190265839</v>
      </c>
      <c r="K65" s="36" t="n">
        <f aca="false">$K$8</f>
        <v>2.12540912266671</v>
      </c>
      <c r="L65" s="36" t="n">
        <f aca="false">SQRT(J65^2+K65^2)</f>
        <v>4.06110524087881</v>
      </c>
      <c r="M65" s="40" t="n">
        <f aca="false">IF(G65="","",MAX(0,G65-1.96*L65/100))</f>
        <v>0.577118755189223</v>
      </c>
      <c r="N65" s="40" t="n">
        <f aca="false">IF(G65="","",MIN(1,G65+1.96*L65/100))</f>
        <v>0.736314080631672</v>
      </c>
      <c r="O65" s="60" t="n">
        <f aca="false">ROUND(S65*W65,0)</f>
        <v>29</v>
      </c>
      <c r="P65" s="60" t="n">
        <f aca="false">IF(F65="","",ROUND(SQRT((F65*L65/100)^2+(G65*O65)^2),0))</f>
        <v>21</v>
      </c>
      <c r="R65" s="61" t="n">
        <v>15.0928990470823</v>
      </c>
      <c r="S65" s="62" t="n">
        <f aca="false">U65*V65*$F$5</f>
        <v>200.692863595303</v>
      </c>
      <c r="T65" s="63" t="n">
        <f aca="false">MAX(0,MIN(1,R65/100+$D$5))</f>
        <v>0.658706611508442</v>
      </c>
      <c r="U65" s="63" t="n">
        <v>0.188798554652213</v>
      </c>
      <c r="V65" s="62" t="n">
        <v>1063</v>
      </c>
      <c r="W65" s="63" t="n">
        <v>0.144238908687966</v>
      </c>
      <c r="X65" s="64" t="s">
        <v>165</v>
      </c>
      <c r="Y65" s="64" t="s">
        <v>166</v>
      </c>
    </row>
    <row r="66" customFormat="false" ht="15" hidden="false" customHeight="false" outlineLevel="0" collapsed="false">
      <c r="A66" s="32" t="s">
        <v>233</v>
      </c>
      <c r="B66" s="32" t="s">
        <v>235</v>
      </c>
      <c r="C66" s="32" t="s">
        <v>238</v>
      </c>
      <c r="D66" s="60" t="n">
        <f aca="false">ROUND(S66*T66,0)</f>
        <v>163</v>
      </c>
      <c r="E66" s="60" t="n">
        <f aca="false">ROUND(S66,0)-D66</f>
        <v>70</v>
      </c>
      <c r="F66" s="60" t="n">
        <f aca="false">IF(COUNTA(D66:E66)=0,"",SUM(D66:E66))</f>
        <v>233</v>
      </c>
      <c r="G66" s="40" t="n">
        <f aca="false">IF(OR(F66="",F66=0),"",D66/F66)</f>
        <v>0.699570815450644</v>
      </c>
      <c r="H66" s="40" t="n">
        <f aca="false">IF(OR(F66="",F66=0),"",E66/F66)</f>
        <v>0.300429184549356</v>
      </c>
      <c r="I66" s="32" t="s">
        <v>164</v>
      </c>
      <c r="J66" s="36" t="n">
        <v>3.46052190265839</v>
      </c>
      <c r="K66" s="36" t="n">
        <f aca="false">$K$8</f>
        <v>2.12540912266671</v>
      </c>
      <c r="L66" s="36" t="n">
        <f aca="false">SQRT(J66^2+K66^2)</f>
        <v>4.06110524087881</v>
      </c>
      <c r="M66" s="40" t="n">
        <f aca="false">IF(G66="","",MAX(0,G66-1.96*L66/100))</f>
        <v>0.619973152729419</v>
      </c>
      <c r="N66" s="40" t="n">
        <f aca="false">IF(G66="","",MIN(1,G66+1.96*L66/100))</f>
        <v>0.779168478171868</v>
      </c>
      <c r="O66" s="60" t="n">
        <f aca="false">ROUND(S66*W66,0)</f>
        <v>34</v>
      </c>
      <c r="P66" s="60" t="n">
        <f aca="false">IF(F66="","",ROUND(SQRT((F66*L66/100)^2+(G66*O66)^2),0))</f>
        <v>26</v>
      </c>
      <c r="R66" s="61" t="n">
        <v>19.449882168406</v>
      </c>
      <c r="S66" s="62" t="n">
        <f aca="false">U66*V66*$F$5</f>
        <v>232.72650296359</v>
      </c>
      <c r="T66" s="63" t="n">
        <f aca="false">MAX(0,MIN(1,R66/100+$D$5))</f>
        <v>0.70227644272168</v>
      </c>
      <c r="U66" s="63" t="n">
        <v>0.202370872142252</v>
      </c>
      <c r="V66" s="62" t="n">
        <v>1150</v>
      </c>
      <c r="W66" s="63" t="n">
        <v>0.144238908687966</v>
      </c>
      <c r="X66" s="64" t="s">
        <v>165</v>
      </c>
      <c r="Y66" s="64" t="s">
        <v>166</v>
      </c>
    </row>
    <row r="67" customFormat="false" ht="15" hidden="false" customHeight="false" outlineLevel="0" collapsed="false">
      <c r="A67" s="32" t="s">
        <v>233</v>
      </c>
      <c r="B67" s="32" t="s">
        <v>235</v>
      </c>
      <c r="C67" s="32" t="s">
        <v>239</v>
      </c>
      <c r="D67" s="60" t="n">
        <f aca="false">ROUND(S67*T67,0)</f>
        <v>161</v>
      </c>
      <c r="E67" s="60" t="n">
        <f aca="false">ROUND(S67,0)-D67</f>
        <v>74</v>
      </c>
      <c r="F67" s="60" t="n">
        <f aca="false">IF(COUNTA(D67:E67)=0,"",SUM(D67:E67))</f>
        <v>235</v>
      </c>
      <c r="G67" s="40" t="n">
        <f aca="false">IF(OR(F67="",F67=0),"",D67/F67)</f>
        <v>0.685106382978723</v>
      </c>
      <c r="H67" s="40" t="n">
        <f aca="false">IF(OR(F67="",F67=0),"",E67/F67)</f>
        <v>0.314893617021277</v>
      </c>
      <c r="I67" s="32" t="s">
        <v>164</v>
      </c>
      <c r="J67" s="36" t="n">
        <v>3.46052190265839</v>
      </c>
      <c r="K67" s="36" t="n">
        <f aca="false">$K$8</f>
        <v>2.12540912266671</v>
      </c>
      <c r="L67" s="36" t="n">
        <f aca="false">SQRT(J67^2+K67^2)</f>
        <v>4.06110524087881</v>
      </c>
      <c r="M67" s="40" t="n">
        <f aca="false">IF(G67="","",MAX(0,G67-1.96*L67/100))</f>
        <v>0.605508720257499</v>
      </c>
      <c r="N67" s="40" t="n">
        <f aca="false">IF(G67="","",MIN(1,G67+1.96*L67/100))</f>
        <v>0.764704045699948</v>
      </c>
      <c r="O67" s="60" t="n">
        <f aca="false">ROUND(S67*W67,0)</f>
        <v>34</v>
      </c>
      <c r="P67" s="60" t="n">
        <f aca="false">IF(F67="","",ROUND(SQRT((F67*L67/100)^2+(G67*O67)^2),0))</f>
        <v>25</v>
      </c>
      <c r="R67" s="61" t="n">
        <v>18.0682359038708</v>
      </c>
      <c r="S67" s="62" t="n">
        <f aca="false">U67*V67*$F$5</f>
        <v>234.521920668058</v>
      </c>
      <c r="T67" s="63" t="n">
        <f aca="false">MAX(0,MIN(1,R67/100+$D$5))</f>
        <v>0.688459980076328</v>
      </c>
      <c r="U67" s="63" t="n">
        <v>0.248434237995825</v>
      </c>
      <c r="V67" s="62" t="n">
        <v>944</v>
      </c>
      <c r="W67" s="63" t="n">
        <v>0.144238908687966</v>
      </c>
      <c r="X67" s="64" t="s">
        <v>165</v>
      </c>
      <c r="Y67" s="64" t="s">
        <v>166</v>
      </c>
    </row>
    <row r="68" customFormat="false" ht="15" hidden="false" customHeight="false" outlineLevel="0" collapsed="false">
      <c r="A68" s="32" t="s">
        <v>233</v>
      </c>
      <c r="B68" s="32" t="s">
        <v>235</v>
      </c>
      <c r="C68" s="32" t="s">
        <v>240</v>
      </c>
      <c r="D68" s="60" t="n">
        <f aca="false">ROUND(S68*T68,0)</f>
        <v>166</v>
      </c>
      <c r="E68" s="60" t="n">
        <f aca="false">ROUND(S68,0)-D68</f>
        <v>61</v>
      </c>
      <c r="F68" s="60" t="n">
        <f aca="false">IF(COUNTA(D68:E68)=0,"",SUM(D68:E68))</f>
        <v>227</v>
      </c>
      <c r="G68" s="40" t="n">
        <f aca="false">IF(OR(F68="",F68=0),"",D68/F68)</f>
        <v>0.731277533039648</v>
      </c>
      <c r="H68" s="40" t="n">
        <f aca="false">IF(OR(F68="",F68=0),"",E68/F68)</f>
        <v>0.268722466960352</v>
      </c>
      <c r="I68" s="32" t="s">
        <v>164</v>
      </c>
      <c r="J68" s="36" t="n">
        <v>3.46052190265839</v>
      </c>
      <c r="K68" s="36" t="n">
        <f aca="false">$K$8</f>
        <v>2.12540912266671</v>
      </c>
      <c r="L68" s="36" t="n">
        <f aca="false">SQRT(J68^2+K68^2)</f>
        <v>4.06110524087881</v>
      </c>
      <c r="M68" s="40" t="n">
        <f aca="false">IF(G68="","",MAX(0,G68-1.96*L68/100))</f>
        <v>0.651679870318423</v>
      </c>
      <c r="N68" s="40" t="n">
        <f aca="false">IF(G68="","",MIN(1,G68+1.96*L68/100))</f>
        <v>0.810875195760872</v>
      </c>
      <c r="O68" s="60" t="n">
        <f aca="false">ROUND(S68*W68,0)</f>
        <v>33</v>
      </c>
      <c r="P68" s="60" t="n">
        <f aca="false">IF(F68="","",ROUND(SQRT((F68*L68/100)^2+(G68*O68)^2),0))</f>
        <v>26</v>
      </c>
      <c r="R68" s="61" t="n">
        <v>22.0468337695913</v>
      </c>
      <c r="S68" s="62" t="n">
        <f aca="false">U68*V68*$F$5</f>
        <v>227.321723189734</v>
      </c>
      <c r="T68" s="63" t="n">
        <f aca="false">MAX(0,MIN(1,R68/100+$D$5))</f>
        <v>0.728245958733532</v>
      </c>
      <c r="U68" s="63" t="n">
        <v>0.212648945921173</v>
      </c>
      <c r="V68" s="62" t="n">
        <v>1069</v>
      </c>
      <c r="W68" s="63" t="n">
        <v>0.144238908687966</v>
      </c>
      <c r="X68" s="64" t="s">
        <v>165</v>
      </c>
      <c r="Y68" s="64" t="s">
        <v>166</v>
      </c>
    </row>
    <row r="69" customFormat="false" ht="15" hidden="false" customHeight="false" outlineLevel="0" collapsed="false">
      <c r="A69" s="32" t="s">
        <v>233</v>
      </c>
      <c r="B69" s="32" t="s">
        <v>235</v>
      </c>
      <c r="C69" s="32" t="s">
        <v>241</v>
      </c>
      <c r="D69" s="60" t="n">
        <f aca="false">ROUND(S69*T69,0)</f>
        <v>243</v>
      </c>
      <c r="E69" s="60" t="n">
        <f aca="false">ROUND(S69,0)-D69</f>
        <v>118</v>
      </c>
      <c r="F69" s="60" t="n">
        <f aca="false">IF(COUNTA(D69:E69)=0,"",SUM(D69:E69))</f>
        <v>361</v>
      </c>
      <c r="G69" s="40" t="n">
        <f aca="false">IF(OR(F69="",F69=0),"",D69/F69)</f>
        <v>0.673130193905817</v>
      </c>
      <c r="H69" s="40" t="n">
        <f aca="false">IF(OR(F69="",F69=0),"",E69/F69)</f>
        <v>0.326869806094183</v>
      </c>
      <c r="I69" s="32" t="s">
        <v>164</v>
      </c>
      <c r="J69" s="36" t="n">
        <v>3.46052190265839</v>
      </c>
      <c r="K69" s="36" t="n">
        <f aca="false">$K$8</f>
        <v>2.12540912266671</v>
      </c>
      <c r="L69" s="36" t="n">
        <f aca="false">SQRT(J69^2+K69^2)</f>
        <v>4.06110524087881</v>
      </c>
      <c r="M69" s="40" t="n">
        <f aca="false">IF(G69="","",MAX(0,G69-1.96*L69/100))</f>
        <v>0.593532531184593</v>
      </c>
      <c r="N69" s="40" t="n">
        <f aca="false">IF(G69="","",MIN(1,G69+1.96*L69/100))</f>
        <v>0.752727856627042</v>
      </c>
      <c r="O69" s="60" t="n">
        <f aca="false">ROUND(S69*W69,0)</f>
        <v>52</v>
      </c>
      <c r="P69" s="60" t="n">
        <f aca="false">IF(F69="","",ROUND(SQRT((F69*L69/100)^2+(G69*O69)^2),0))</f>
        <v>38</v>
      </c>
      <c r="R69" s="61" t="n">
        <v>16.6256597061558</v>
      </c>
      <c r="S69" s="62" t="n">
        <f aca="false">U69*V69*$F$5</f>
        <v>360.922448979592</v>
      </c>
      <c r="T69" s="63" t="n">
        <f aca="false">MAX(0,MIN(1,R69/100+$D$5))</f>
        <v>0.674034218099177</v>
      </c>
      <c r="U69" s="63" t="n">
        <v>0.36530612244898</v>
      </c>
      <c r="V69" s="62" t="n">
        <v>988.000000000001</v>
      </c>
      <c r="W69" s="63" t="n">
        <v>0.144238908687966</v>
      </c>
      <c r="X69" s="64" t="s">
        <v>165</v>
      </c>
      <c r="Y69" s="64" t="s">
        <v>166</v>
      </c>
    </row>
    <row r="70" customFormat="false" ht="15" hidden="false" customHeight="false" outlineLevel="0" collapsed="false">
      <c r="A70" s="32" t="s">
        <v>233</v>
      </c>
      <c r="B70" s="32" t="s">
        <v>235</v>
      </c>
      <c r="C70" s="32" t="s">
        <v>242</v>
      </c>
      <c r="D70" s="60" t="n">
        <f aca="false">ROUND(S70*T70,0)</f>
        <v>587</v>
      </c>
      <c r="E70" s="60" t="n">
        <f aca="false">ROUND(S70,0)-D70</f>
        <v>171</v>
      </c>
      <c r="F70" s="60" t="n">
        <f aca="false">IF(COUNTA(D70:E70)=0,"",SUM(D70:E70))</f>
        <v>758</v>
      </c>
      <c r="G70" s="40" t="n">
        <f aca="false">IF(OR(F70="",F70=0),"",D70/F70)</f>
        <v>0.774406332453826</v>
      </c>
      <c r="H70" s="40" t="n">
        <f aca="false">IF(OR(F70="",F70=0),"",E70/F70)</f>
        <v>0.225593667546174</v>
      </c>
      <c r="I70" s="32" t="s">
        <v>164</v>
      </c>
      <c r="J70" s="36" t="n">
        <v>2.11357802942001</v>
      </c>
      <c r="K70" s="36" t="n">
        <f aca="false">$K$8</f>
        <v>2.12540912266671</v>
      </c>
      <c r="L70" s="36" t="n">
        <f aca="false">SQRT(J70^2+K70^2)</f>
        <v>2.99742823519794</v>
      </c>
      <c r="M70" s="40" t="n">
        <f aca="false">IF(G70="","",MAX(0,G70-1.96*L70/100))</f>
        <v>0.715656739043946</v>
      </c>
      <c r="N70" s="40" t="n">
        <f aca="false">IF(G70="","",MIN(1,G70+1.96*L70/100))</f>
        <v>0.833155925863706</v>
      </c>
      <c r="O70" s="60" t="n">
        <f aca="false">ROUND(S70*W70,0)</f>
        <v>64</v>
      </c>
      <c r="P70" s="60" t="n">
        <f aca="false">IF(F70="","",ROUND(SQRT((F70*L70/100)^2+(G70*O70)^2),0))</f>
        <v>55</v>
      </c>
      <c r="R70" s="61" t="n">
        <v>26.625876103935</v>
      </c>
      <c r="S70" s="62" t="n">
        <f aca="false">U70*V70*$F$5</f>
        <v>757.916666666666</v>
      </c>
      <c r="T70" s="63" t="n">
        <f aca="false">MAX(0,MIN(1,R70/100+$D$5))</f>
        <v>0.774036382076969</v>
      </c>
      <c r="U70" s="63" t="n">
        <v>0.307971014492754</v>
      </c>
      <c r="V70" s="62" t="n">
        <v>2461</v>
      </c>
      <c r="W70" s="63" t="n">
        <v>0.084758520671361</v>
      </c>
      <c r="X70" s="64" t="s">
        <v>171</v>
      </c>
      <c r="Y70" s="64" t="s">
        <v>166</v>
      </c>
    </row>
    <row r="71" customFormat="false" ht="15" hidden="false" customHeight="false" outlineLevel="0" collapsed="false">
      <c r="A71" s="32" t="s">
        <v>233</v>
      </c>
      <c r="B71" s="32" t="s">
        <v>235</v>
      </c>
      <c r="C71" s="32" t="s">
        <v>243</v>
      </c>
      <c r="D71" s="60" t="n">
        <f aca="false">ROUND(S71*T71,0)</f>
        <v>268</v>
      </c>
      <c r="E71" s="60" t="n">
        <f aca="false">ROUND(S71,0)-D71</f>
        <v>143</v>
      </c>
      <c r="F71" s="60" t="n">
        <f aca="false">IF(COUNTA(D71:E71)=0,"",SUM(D71:E71))</f>
        <v>411</v>
      </c>
      <c r="G71" s="40" t="n">
        <f aca="false">IF(OR(F71="",F71=0),"",D71/F71)</f>
        <v>0.652068126520681</v>
      </c>
      <c r="H71" s="40" t="n">
        <f aca="false">IF(OR(F71="",F71=0),"",E71/F71)</f>
        <v>0.347931873479319</v>
      </c>
      <c r="I71" s="32" t="s">
        <v>164</v>
      </c>
      <c r="J71" s="36" t="n">
        <v>3.46052190265839</v>
      </c>
      <c r="K71" s="36" t="n">
        <f aca="false">$K$8</f>
        <v>2.12540912266671</v>
      </c>
      <c r="L71" s="36" t="n">
        <f aca="false">SQRT(J71^2+K71^2)</f>
        <v>4.06110524087881</v>
      </c>
      <c r="M71" s="40" t="n">
        <f aca="false">IF(G71="","",MAX(0,G71-1.96*L71/100))</f>
        <v>0.572470463799457</v>
      </c>
      <c r="N71" s="40" t="n">
        <f aca="false">IF(G71="","",MIN(1,G71+1.96*L71/100))</f>
        <v>0.731665789241906</v>
      </c>
      <c r="O71" s="60" t="n">
        <f aca="false">ROUND(S71*W71,0)</f>
        <v>59</v>
      </c>
      <c r="P71" s="60" t="n">
        <f aca="false">IF(F71="","",ROUND(SQRT((F71*L71/100)^2+(G71*O71)^2),0))</f>
        <v>42</v>
      </c>
      <c r="R71" s="61" t="n">
        <v>14.4759524005573</v>
      </c>
      <c r="S71" s="62" t="n">
        <f aca="false">U71*V71*$F$5</f>
        <v>411.119158878505</v>
      </c>
      <c r="T71" s="63" t="n">
        <f aca="false">MAX(0,MIN(1,R71/100+$D$5))</f>
        <v>0.652537145043192</v>
      </c>
      <c r="U71" s="63" t="n">
        <v>0.466121495327103</v>
      </c>
      <c r="V71" s="62" t="n">
        <v>882</v>
      </c>
      <c r="W71" s="63" t="n">
        <v>0.144238908687966</v>
      </c>
      <c r="X71" s="64" t="s">
        <v>165</v>
      </c>
      <c r="Y71" s="64" t="s">
        <v>166</v>
      </c>
    </row>
    <row r="72" customFormat="false" ht="15" hidden="false" customHeight="false" outlineLevel="0" collapsed="false">
      <c r="A72" s="32" t="s">
        <v>233</v>
      </c>
      <c r="B72" s="32" t="s">
        <v>235</v>
      </c>
      <c r="C72" s="32" t="s">
        <v>244</v>
      </c>
      <c r="D72" s="60" t="n">
        <f aca="false">ROUND(S72*T72,0)</f>
        <v>406</v>
      </c>
      <c r="E72" s="60" t="n">
        <f aca="false">ROUND(S72,0)-D72</f>
        <v>264</v>
      </c>
      <c r="F72" s="60" t="n">
        <f aca="false">IF(COUNTA(D72:E72)=0,"",SUM(D72:E72))</f>
        <v>670</v>
      </c>
      <c r="G72" s="40" t="n">
        <f aca="false">IF(OR(F72="",F72=0),"",D72/F72)</f>
        <v>0.605970149253731</v>
      </c>
      <c r="H72" s="40" t="n">
        <f aca="false">IF(OR(F72="",F72=0),"",E72/F72)</f>
        <v>0.394029850746269</v>
      </c>
      <c r="I72" s="32" t="s">
        <v>164</v>
      </c>
      <c r="J72" s="36" t="n">
        <v>2.11357802942001</v>
      </c>
      <c r="K72" s="36" t="n">
        <f aca="false">$K$8</f>
        <v>2.12540912266671</v>
      </c>
      <c r="L72" s="36" t="n">
        <f aca="false">SQRT(J72^2+K72^2)</f>
        <v>2.99742823519794</v>
      </c>
      <c r="M72" s="40" t="n">
        <f aca="false">IF(G72="","",MAX(0,G72-1.96*L72/100))</f>
        <v>0.547220555843852</v>
      </c>
      <c r="N72" s="40" t="n">
        <f aca="false">IF(G72="","",MIN(1,G72+1.96*L72/100))</f>
        <v>0.664719742663611</v>
      </c>
      <c r="O72" s="60" t="n">
        <f aca="false">ROUND(S72*W72,0)</f>
        <v>57</v>
      </c>
      <c r="P72" s="60" t="n">
        <f aca="false">IF(F72="","",ROUND(SQRT((F72*L72/100)^2+(G72*O72)^2),0))</f>
        <v>40</v>
      </c>
      <c r="R72" s="61" t="n">
        <v>9.8000355368174</v>
      </c>
      <c r="S72" s="62" t="n">
        <f aca="false">U72*V72*$F$5</f>
        <v>669.509193776521</v>
      </c>
      <c r="T72" s="63" t="n">
        <f aca="false">MAX(0,MIN(1,R72/100+$D$5))</f>
        <v>0.605777976405793</v>
      </c>
      <c r="U72" s="63" t="n">
        <v>0.487270155586988</v>
      </c>
      <c r="V72" s="62" t="n">
        <v>1374</v>
      </c>
      <c r="W72" s="63" t="n">
        <v>0.084758520671361</v>
      </c>
      <c r="X72" s="64" t="s">
        <v>171</v>
      </c>
      <c r="Y72" s="64" t="s">
        <v>166</v>
      </c>
    </row>
    <row r="73" customFormat="false" ht="15" hidden="false" customHeight="false" outlineLevel="0" collapsed="false">
      <c r="A73" s="32" t="s">
        <v>233</v>
      </c>
      <c r="B73" s="32" t="s">
        <v>235</v>
      </c>
      <c r="C73" s="32" t="s">
        <v>245</v>
      </c>
      <c r="D73" s="60" t="n">
        <f aca="false">ROUND(S73*T73,0)</f>
        <v>343</v>
      </c>
      <c r="E73" s="60" t="n">
        <f aca="false">ROUND(S73,0)-D73</f>
        <v>206</v>
      </c>
      <c r="F73" s="60" t="n">
        <f aca="false">IF(COUNTA(D73:E73)=0,"",SUM(D73:E73))</f>
        <v>549</v>
      </c>
      <c r="G73" s="40" t="n">
        <f aca="false">IF(OR(F73="",F73=0),"",D73/F73)</f>
        <v>0.624772313296903</v>
      </c>
      <c r="H73" s="40" t="n">
        <f aca="false">IF(OR(F73="",F73=0),"",E73/F73)</f>
        <v>0.375227686703097</v>
      </c>
      <c r="I73" s="32" t="s">
        <v>164</v>
      </c>
      <c r="J73" s="36" t="n">
        <v>3.46052190265839</v>
      </c>
      <c r="K73" s="36" t="n">
        <f aca="false">$K$8</f>
        <v>2.12540912266671</v>
      </c>
      <c r="L73" s="36" t="n">
        <f aca="false">SQRT(J73^2+K73^2)</f>
        <v>4.06110524087881</v>
      </c>
      <c r="M73" s="40" t="n">
        <f aca="false">IF(G73="","",MAX(0,G73-1.96*L73/100))</f>
        <v>0.545174650575679</v>
      </c>
      <c r="N73" s="40" t="n">
        <f aca="false">IF(G73="","",MIN(1,G73+1.96*L73/100))</f>
        <v>0.704369976018128</v>
      </c>
      <c r="O73" s="60" t="n">
        <f aca="false">ROUND(S73*W73,0)</f>
        <v>79</v>
      </c>
      <c r="P73" s="60" t="n">
        <f aca="false">IF(F73="","",ROUND(SQRT((F73*L73/100)^2+(G73*O73)^2),0))</f>
        <v>54</v>
      </c>
      <c r="R73" s="61" t="n">
        <v>11.6864009776995</v>
      </c>
      <c r="S73" s="62" t="n">
        <f aca="false">U73*V73*$F$5</f>
        <v>549.287257019439</v>
      </c>
      <c r="T73" s="63" t="n">
        <f aca="false">MAX(0,MIN(1,R73/100+$D$5))</f>
        <v>0.624641630814614</v>
      </c>
      <c r="U73" s="63" t="n">
        <v>0.587473002159827</v>
      </c>
      <c r="V73" s="62" t="n">
        <v>935</v>
      </c>
      <c r="W73" s="63" t="n">
        <v>0.144238908687966</v>
      </c>
      <c r="X73" s="64" t="s">
        <v>165</v>
      </c>
      <c r="Y73" s="64" t="s">
        <v>166</v>
      </c>
    </row>
    <row r="74" customFormat="false" ht="15" hidden="false" customHeight="false" outlineLevel="0" collapsed="false">
      <c r="A74" s="32" t="s">
        <v>233</v>
      </c>
      <c r="B74" s="32" t="s">
        <v>235</v>
      </c>
      <c r="C74" s="32" t="s">
        <v>246</v>
      </c>
      <c r="D74" s="60" t="n">
        <f aca="false">ROUND(S74*T74,0)</f>
        <v>260</v>
      </c>
      <c r="E74" s="60" t="n">
        <f aca="false">ROUND(S74,0)-D74</f>
        <v>118</v>
      </c>
      <c r="F74" s="60" t="n">
        <f aca="false">IF(COUNTA(D74:E74)=0,"",SUM(D74:E74))</f>
        <v>378</v>
      </c>
      <c r="G74" s="40" t="n">
        <f aca="false">IF(OR(F74="",F74=0),"",D74/F74)</f>
        <v>0.687830687830688</v>
      </c>
      <c r="H74" s="40" t="n">
        <f aca="false">IF(OR(F74="",F74=0),"",E74/F74)</f>
        <v>0.312169312169312</v>
      </c>
      <c r="I74" s="32" t="s">
        <v>164</v>
      </c>
      <c r="J74" s="36" t="n">
        <v>3.46052190265839</v>
      </c>
      <c r="K74" s="36" t="n">
        <f aca="false">$K$8</f>
        <v>2.12540912266671</v>
      </c>
      <c r="L74" s="36" t="n">
        <f aca="false">SQRT(J74^2+K74^2)</f>
        <v>4.06110524087881</v>
      </c>
      <c r="M74" s="40" t="n">
        <f aca="false">IF(G74="","",MAX(0,G74-1.96*L74/100))</f>
        <v>0.608233025109463</v>
      </c>
      <c r="N74" s="40" t="n">
        <f aca="false">IF(G74="","",MIN(1,G74+1.96*L74/100))</f>
        <v>0.767428350551912</v>
      </c>
      <c r="O74" s="60" t="n">
        <f aca="false">ROUND(S74*W74,0)</f>
        <v>55</v>
      </c>
      <c r="P74" s="60" t="n">
        <f aca="false">IF(F74="","",ROUND(SQRT((F74*L74/100)^2+(G74*O74)^2),0))</f>
        <v>41</v>
      </c>
      <c r="R74" s="61" t="n">
        <v>18.0597268166385</v>
      </c>
      <c r="S74" s="62" t="n">
        <f aca="false">U74*V74*$F$5</f>
        <v>378.339066339066</v>
      </c>
      <c r="T74" s="63" t="n">
        <f aca="false">MAX(0,MIN(1,R74/100+$D$5))</f>
        <v>0.688374889204005</v>
      </c>
      <c r="U74" s="63" t="n">
        <v>0.314496314496315</v>
      </c>
      <c r="V74" s="62" t="n">
        <v>1203</v>
      </c>
      <c r="W74" s="63" t="n">
        <v>0.144238908687966</v>
      </c>
      <c r="X74" s="64" t="s">
        <v>165</v>
      </c>
      <c r="Y74" s="64" t="s">
        <v>166</v>
      </c>
    </row>
    <row r="75" customFormat="false" ht="15" hidden="false" customHeight="false" outlineLevel="0" collapsed="false">
      <c r="A75" s="32" t="s">
        <v>233</v>
      </c>
      <c r="B75" s="32" t="s">
        <v>235</v>
      </c>
      <c r="C75" s="32" t="s">
        <v>247</v>
      </c>
      <c r="D75" s="60" t="n">
        <f aca="false">ROUND(S75*T75,0)</f>
        <v>309</v>
      </c>
      <c r="E75" s="60" t="n">
        <f aca="false">ROUND(S75,0)-D75</f>
        <v>176</v>
      </c>
      <c r="F75" s="60" t="n">
        <f aca="false">IF(COUNTA(D75:E75)=0,"",SUM(D75:E75))</f>
        <v>485</v>
      </c>
      <c r="G75" s="40" t="n">
        <f aca="false">IF(OR(F75="",F75=0),"",D75/F75)</f>
        <v>0.637113402061856</v>
      </c>
      <c r="H75" s="40" t="n">
        <f aca="false">IF(OR(F75="",F75=0),"",E75/F75)</f>
        <v>0.362886597938144</v>
      </c>
      <c r="I75" s="32" t="s">
        <v>164</v>
      </c>
      <c r="J75" s="36" t="n">
        <v>3.46052190265839</v>
      </c>
      <c r="K75" s="36" t="n">
        <f aca="false">$K$8</f>
        <v>2.12540912266671</v>
      </c>
      <c r="L75" s="36" t="n">
        <f aca="false">SQRT(J75^2+K75^2)</f>
        <v>4.06110524087881</v>
      </c>
      <c r="M75" s="40" t="n">
        <f aca="false">IF(G75="","",MAX(0,G75-1.96*L75/100))</f>
        <v>0.557515739340631</v>
      </c>
      <c r="N75" s="40" t="n">
        <f aca="false">IF(G75="","",MIN(1,G75+1.96*L75/100))</f>
        <v>0.71671106478308</v>
      </c>
      <c r="O75" s="60" t="n">
        <f aca="false">ROUND(S75*W75,0)</f>
        <v>70</v>
      </c>
      <c r="P75" s="60" t="n">
        <f aca="false">IF(F75="","",ROUND(SQRT((F75*L75/100)^2+(G75*O75)^2),0))</f>
        <v>49</v>
      </c>
      <c r="R75" s="61" t="n">
        <v>13.0185212221044</v>
      </c>
      <c r="S75" s="62" t="n">
        <f aca="false">U75*V75*$F$5</f>
        <v>484.695302013423</v>
      </c>
      <c r="T75" s="63" t="n">
        <f aca="false">MAX(0,MIN(1,R75/100+$D$5))</f>
        <v>0.637962833258663</v>
      </c>
      <c r="U75" s="63" t="n">
        <v>0.326174496644295</v>
      </c>
      <c r="V75" s="62" t="n">
        <v>1486</v>
      </c>
      <c r="W75" s="63" t="n">
        <v>0.144238908687966</v>
      </c>
      <c r="X75" s="64" t="s">
        <v>165</v>
      </c>
      <c r="Y75" s="64" t="s">
        <v>166</v>
      </c>
    </row>
    <row r="76" customFormat="false" ht="15" hidden="false" customHeight="false" outlineLevel="0" collapsed="false">
      <c r="A76" s="32" t="s">
        <v>233</v>
      </c>
      <c r="B76" s="32" t="s">
        <v>235</v>
      </c>
      <c r="C76" s="32" t="s">
        <v>248</v>
      </c>
      <c r="D76" s="60" t="n">
        <f aca="false">ROUND(S76*T76,0)</f>
        <v>357</v>
      </c>
      <c r="E76" s="60" t="n">
        <f aca="false">ROUND(S76,0)-D76</f>
        <v>217</v>
      </c>
      <c r="F76" s="60" t="n">
        <f aca="false">IF(COUNTA(D76:E76)=0,"",SUM(D76:E76))</f>
        <v>574</v>
      </c>
      <c r="G76" s="40" t="n">
        <f aca="false">IF(OR(F76="",F76=0),"",D76/F76)</f>
        <v>0.621951219512195</v>
      </c>
      <c r="H76" s="40" t="n">
        <f aca="false">IF(OR(F76="",F76=0),"",E76/F76)</f>
        <v>0.378048780487805</v>
      </c>
      <c r="I76" s="32" t="s">
        <v>164</v>
      </c>
      <c r="J76" s="36" t="n">
        <v>2.11357802942001</v>
      </c>
      <c r="K76" s="36" t="n">
        <f aca="false">$K$8</f>
        <v>2.12540912266671</v>
      </c>
      <c r="L76" s="36" t="n">
        <f aca="false">SQRT(J76^2+K76^2)</f>
        <v>2.99742823519794</v>
      </c>
      <c r="M76" s="40" t="n">
        <f aca="false">IF(G76="","",MAX(0,G76-1.96*L76/100))</f>
        <v>0.563201626102315</v>
      </c>
      <c r="N76" s="40" t="n">
        <f aca="false">IF(G76="","",MIN(1,G76+1.96*L76/100))</f>
        <v>0.680700812922075</v>
      </c>
      <c r="O76" s="60" t="n">
        <f aca="false">ROUND(S76*W76,0)</f>
        <v>49</v>
      </c>
      <c r="P76" s="60" t="n">
        <f aca="false">IF(F76="","",ROUND(SQRT((F76*L76/100)^2+(G76*O76)^2),0))</f>
        <v>35</v>
      </c>
      <c r="R76" s="61" t="n">
        <v>11.3432161686041</v>
      </c>
      <c r="S76" s="62" t="n">
        <f aca="false">U76*V76*$F$5</f>
        <v>574.422997946612</v>
      </c>
      <c r="T76" s="63" t="n">
        <f aca="false">MAX(0,MIN(1,R76/100+$D$5))</f>
        <v>0.621209782723661</v>
      </c>
      <c r="U76" s="63" t="n">
        <v>0.509240246406571</v>
      </c>
      <c r="V76" s="62" t="n">
        <v>1128</v>
      </c>
      <c r="W76" s="63" t="n">
        <v>0.084758520671361</v>
      </c>
      <c r="X76" s="64" t="s">
        <v>171</v>
      </c>
      <c r="Y76" s="64" t="s">
        <v>166</v>
      </c>
    </row>
    <row r="77" customFormat="false" ht="15" hidden="false" customHeight="false" outlineLevel="0" collapsed="false">
      <c r="A77" s="32" t="s">
        <v>233</v>
      </c>
      <c r="B77" s="32" t="s">
        <v>235</v>
      </c>
      <c r="C77" s="32" t="s">
        <v>249</v>
      </c>
      <c r="D77" s="60" t="n">
        <f aca="false">ROUND(S77*T77,0)</f>
        <v>328</v>
      </c>
      <c r="E77" s="60" t="n">
        <f aca="false">ROUND(S77,0)-D77</f>
        <v>251</v>
      </c>
      <c r="F77" s="60" t="n">
        <f aca="false">IF(COUNTA(D77:E77)=0,"",SUM(D77:E77))</f>
        <v>579</v>
      </c>
      <c r="G77" s="40" t="n">
        <f aca="false">IF(OR(F77="",F77=0),"",D77/F77)</f>
        <v>0.566493955094991</v>
      </c>
      <c r="H77" s="40" t="n">
        <f aca="false">IF(OR(F77="",F77=0),"",E77/F77)</f>
        <v>0.433506044905009</v>
      </c>
      <c r="I77" s="32" t="s">
        <v>164</v>
      </c>
      <c r="J77" s="36" t="n">
        <v>2.11357802942001</v>
      </c>
      <c r="K77" s="36" t="n">
        <f aca="false">$K$8</f>
        <v>2.12540912266671</v>
      </c>
      <c r="L77" s="36" t="n">
        <f aca="false">SQRT(J77^2+K77^2)</f>
        <v>2.99742823519794</v>
      </c>
      <c r="M77" s="40" t="n">
        <f aca="false">IF(G77="","",MAX(0,G77-1.96*L77/100))</f>
        <v>0.507744361685112</v>
      </c>
      <c r="N77" s="40" t="n">
        <f aca="false">IF(G77="","",MIN(1,G77+1.96*L77/100))</f>
        <v>0.625243548504871</v>
      </c>
      <c r="O77" s="60" t="n">
        <f aca="false">ROUND(S77*W77,0)</f>
        <v>49</v>
      </c>
      <c r="P77" s="60" t="n">
        <f aca="false">IF(F77="","",ROUND(SQRT((F77*L77/100)^2+(G77*O77)^2),0))</f>
        <v>33</v>
      </c>
      <c r="R77" s="61" t="n">
        <v>5.80759212695055</v>
      </c>
      <c r="S77" s="62" t="n">
        <f aca="false">U77*V77*$F$5</f>
        <v>579.434468524251</v>
      </c>
      <c r="T77" s="63" t="n">
        <f aca="false">MAX(0,MIN(1,R77/100+$D$5))</f>
        <v>0.565853542307125</v>
      </c>
      <c r="U77" s="63" t="n">
        <v>0.584107327141383</v>
      </c>
      <c r="V77" s="62" t="n">
        <v>992</v>
      </c>
      <c r="W77" s="63" t="n">
        <v>0.084758520671361</v>
      </c>
      <c r="X77" s="64" t="s">
        <v>171</v>
      </c>
      <c r="Y77" s="64" t="s">
        <v>166</v>
      </c>
    </row>
    <row r="78" customFormat="false" ht="15" hidden="false" customHeight="false" outlineLevel="0" collapsed="false">
      <c r="A78" s="32" t="s">
        <v>233</v>
      </c>
      <c r="B78" s="32" t="s">
        <v>235</v>
      </c>
      <c r="C78" s="32" t="s">
        <v>250</v>
      </c>
      <c r="D78" s="60" t="n">
        <f aca="false">ROUND(S78*T78,0)</f>
        <v>263</v>
      </c>
      <c r="E78" s="60" t="n">
        <f aca="false">ROUND(S78,0)-D78</f>
        <v>169</v>
      </c>
      <c r="F78" s="60" t="n">
        <f aca="false">IF(COUNTA(D78:E78)=0,"",SUM(D78:E78))</f>
        <v>432</v>
      </c>
      <c r="G78" s="40" t="n">
        <f aca="false">IF(OR(F78="",F78=0),"",D78/F78)</f>
        <v>0.608796296296296</v>
      </c>
      <c r="H78" s="40" t="n">
        <f aca="false">IF(OR(F78="",F78=0),"",E78/F78)</f>
        <v>0.391203703703704</v>
      </c>
      <c r="I78" s="32" t="s">
        <v>164</v>
      </c>
      <c r="J78" s="36" t="n">
        <v>3.46052190265839</v>
      </c>
      <c r="K78" s="36" t="n">
        <f aca="false">$K$8</f>
        <v>2.12540912266671</v>
      </c>
      <c r="L78" s="36" t="n">
        <f aca="false">SQRT(J78^2+K78^2)</f>
        <v>4.06110524087881</v>
      </c>
      <c r="M78" s="40" t="n">
        <f aca="false">IF(G78="","",MAX(0,G78-1.96*L78/100))</f>
        <v>0.529198633575072</v>
      </c>
      <c r="N78" s="40" t="n">
        <f aca="false">IF(G78="","",MIN(1,G78+1.96*L78/100))</f>
        <v>0.688393959017521</v>
      </c>
      <c r="O78" s="60" t="n">
        <f aca="false">ROUND(S78*W78,0)</f>
        <v>62</v>
      </c>
      <c r="P78" s="60" t="n">
        <f aca="false">IF(F78="","",ROUND(SQRT((F78*L78/100)^2+(G78*O78)^2),0))</f>
        <v>42</v>
      </c>
      <c r="R78" s="61" t="n">
        <v>10.0879002337357</v>
      </c>
      <c r="S78" s="62" t="n">
        <f aca="false">U78*V78*$F$5</f>
        <v>431.913793103448</v>
      </c>
      <c r="T78" s="63" t="n">
        <f aca="false">MAX(0,MIN(1,R78/100+$D$5))</f>
        <v>0.608656623374976</v>
      </c>
      <c r="U78" s="63" t="n">
        <v>0.353448275862069</v>
      </c>
      <c r="V78" s="62" t="n">
        <v>1222</v>
      </c>
      <c r="W78" s="63" t="n">
        <v>0.144238908687966</v>
      </c>
      <c r="X78" s="64" t="s">
        <v>165</v>
      </c>
      <c r="Y78" s="64" t="s">
        <v>166</v>
      </c>
    </row>
    <row r="79" customFormat="false" ht="15" hidden="false" customHeight="false" outlineLevel="0" collapsed="false">
      <c r="A79" s="32" t="s">
        <v>233</v>
      </c>
      <c r="B79" s="32" t="s">
        <v>235</v>
      </c>
      <c r="C79" s="32" t="s">
        <v>251</v>
      </c>
      <c r="D79" s="60" t="n">
        <f aca="false">ROUND(S79*T79,0)</f>
        <v>258</v>
      </c>
      <c r="E79" s="60" t="n">
        <f aca="false">ROUND(S79,0)-D79</f>
        <v>106</v>
      </c>
      <c r="F79" s="60" t="n">
        <f aca="false">IF(COUNTA(D79:E79)=0,"",SUM(D79:E79))</f>
        <v>364</v>
      </c>
      <c r="G79" s="40" t="n">
        <f aca="false">IF(OR(F79="",F79=0),"",D79/F79)</f>
        <v>0.708791208791209</v>
      </c>
      <c r="H79" s="40" t="n">
        <f aca="false">IF(OR(F79="",F79=0),"",E79/F79)</f>
        <v>0.291208791208791</v>
      </c>
      <c r="I79" s="32" t="s">
        <v>164</v>
      </c>
      <c r="J79" s="36" t="n">
        <v>3.46052190265839</v>
      </c>
      <c r="K79" s="36" t="n">
        <f aca="false">$K$8</f>
        <v>2.12540912266671</v>
      </c>
      <c r="L79" s="36" t="n">
        <f aca="false">SQRT(J79^2+K79^2)</f>
        <v>4.06110524087881</v>
      </c>
      <c r="M79" s="40" t="n">
        <f aca="false">IF(G79="","",MAX(0,G79-1.96*L79/100))</f>
        <v>0.629193546069984</v>
      </c>
      <c r="N79" s="40" t="n">
        <f aca="false">IF(G79="","",MIN(1,G79+1.96*L79/100))</f>
        <v>0.788388871512433</v>
      </c>
      <c r="O79" s="60" t="n">
        <f aca="false">ROUND(S79*W79,0)</f>
        <v>52</v>
      </c>
      <c r="P79" s="60" t="n">
        <f aca="false">IF(F79="","",ROUND(SQRT((F79*L79/100)^2+(G79*O79)^2),0))</f>
        <v>40</v>
      </c>
      <c r="R79" s="61" t="n">
        <v>20.1798277958739</v>
      </c>
      <c r="S79" s="62" t="n">
        <f aca="false">U79*V79*$F$5</f>
        <v>363.966015293118</v>
      </c>
      <c r="T79" s="63" t="n">
        <f aca="false">MAX(0,MIN(1,R79/100+$D$5))</f>
        <v>0.709575898996359</v>
      </c>
      <c r="U79" s="63" t="n">
        <v>0.295666949872557</v>
      </c>
      <c r="V79" s="62" t="n">
        <v>1231</v>
      </c>
      <c r="W79" s="63" t="n">
        <v>0.144238908687966</v>
      </c>
      <c r="X79" s="64" t="s">
        <v>165</v>
      </c>
      <c r="Y79" s="64" t="s">
        <v>166</v>
      </c>
    </row>
    <row r="80" customFormat="false" ht="15" hidden="false" customHeight="false" outlineLevel="0" collapsed="false">
      <c r="A80" s="32" t="s">
        <v>233</v>
      </c>
      <c r="B80" s="32" t="s">
        <v>235</v>
      </c>
      <c r="C80" s="32" t="s">
        <v>252</v>
      </c>
      <c r="D80" s="60" t="n">
        <f aca="false">ROUND(S80*T80,0)</f>
        <v>198</v>
      </c>
      <c r="E80" s="60" t="n">
        <f aca="false">ROUND(S80,0)-D80</f>
        <v>106</v>
      </c>
      <c r="F80" s="60" t="n">
        <f aca="false">IF(COUNTA(D80:E80)=0,"",SUM(D80:E80))</f>
        <v>304</v>
      </c>
      <c r="G80" s="40" t="n">
        <f aca="false">IF(OR(F80="",F80=0),"",D80/F80)</f>
        <v>0.651315789473684</v>
      </c>
      <c r="H80" s="40" t="n">
        <f aca="false">IF(OR(F80="",F80=0),"",E80/F80)</f>
        <v>0.348684210526316</v>
      </c>
      <c r="I80" s="32" t="s">
        <v>164</v>
      </c>
      <c r="J80" s="36" t="n">
        <v>3.46052190265839</v>
      </c>
      <c r="K80" s="36" t="n">
        <f aca="false">$K$8</f>
        <v>2.12540912266671</v>
      </c>
      <c r="L80" s="36" t="n">
        <f aca="false">SQRT(J80^2+K80^2)</f>
        <v>4.06110524087881</v>
      </c>
      <c r="M80" s="40" t="n">
        <f aca="false">IF(G80="","",MAX(0,G80-1.96*L80/100))</f>
        <v>0.57171812675246</v>
      </c>
      <c r="N80" s="40" t="n">
        <f aca="false">IF(G80="","",MIN(1,G80+1.96*L80/100))</f>
        <v>0.730913452194909</v>
      </c>
      <c r="O80" s="60" t="n">
        <f aca="false">ROUND(S80*W80,0)</f>
        <v>44</v>
      </c>
      <c r="P80" s="60" t="n">
        <f aca="false">IF(F80="","",ROUND(SQRT((F80*L80/100)^2+(G80*O80)^2),0))</f>
        <v>31</v>
      </c>
      <c r="R80" s="61" t="n">
        <v>14.5608830231392</v>
      </c>
      <c r="S80" s="62" t="n">
        <f aca="false">U80*V80*$F$5</f>
        <v>303.644444444444</v>
      </c>
      <c r="T80" s="63" t="n">
        <f aca="false">MAX(0,MIN(1,R80/100+$D$5))</f>
        <v>0.653386451269011</v>
      </c>
      <c r="U80" s="63" t="n">
        <v>0.311111111111111</v>
      </c>
      <c r="V80" s="62" t="n">
        <v>976</v>
      </c>
      <c r="W80" s="63" t="n">
        <v>0.144238908687966</v>
      </c>
      <c r="X80" s="64" t="s">
        <v>165</v>
      </c>
      <c r="Y80" s="64" t="s">
        <v>166</v>
      </c>
    </row>
    <row r="81" customFormat="false" ht="15" hidden="false" customHeight="false" outlineLevel="0" collapsed="false">
      <c r="A81" s="32" t="s">
        <v>233</v>
      </c>
      <c r="B81" s="32" t="s">
        <v>235</v>
      </c>
      <c r="C81" s="32" t="s">
        <v>253</v>
      </c>
      <c r="D81" s="60" t="n">
        <f aca="false">ROUND(S81*T81,0)</f>
        <v>256</v>
      </c>
      <c r="E81" s="60" t="n">
        <f aca="false">ROUND(S81,0)-D81</f>
        <v>139</v>
      </c>
      <c r="F81" s="60" t="n">
        <f aca="false">IF(COUNTA(D81:E81)=0,"",SUM(D81:E81))</f>
        <v>395</v>
      </c>
      <c r="G81" s="40" t="n">
        <f aca="false">IF(OR(F81="",F81=0),"",D81/F81)</f>
        <v>0.648101265822785</v>
      </c>
      <c r="H81" s="40" t="n">
        <f aca="false">IF(OR(F81="",F81=0),"",E81/F81)</f>
        <v>0.351898734177215</v>
      </c>
      <c r="I81" s="32" t="s">
        <v>164</v>
      </c>
      <c r="J81" s="36" t="n">
        <v>3.46052190265839</v>
      </c>
      <c r="K81" s="36" t="n">
        <f aca="false">$K$8</f>
        <v>2.12540912266671</v>
      </c>
      <c r="L81" s="36" t="n">
        <f aca="false">SQRT(J81^2+K81^2)</f>
        <v>4.06110524087881</v>
      </c>
      <c r="M81" s="40" t="n">
        <f aca="false">IF(G81="","",MAX(0,G81-1.96*L81/100))</f>
        <v>0.56850360310156</v>
      </c>
      <c r="N81" s="40" t="n">
        <f aca="false">IF(G81="","",MIN(1,G81+1.96*L81/100))</f>
        <v>0.727698928544009</v>
      </c>
      <c r="O81" s="60" t="n">
        <f aca="false">ROUND(S81*W81,0)</f>
        <v>57</v>
      </c>
      <c r="P81" s="60" t="n">
        <f aca="false">IF(F81="","",ROUND(SQRT((F81*L81/100)^2+(G81*O81)^2),0))</f>
        <v>40</v>
      </c>
      <c r="R81" s="61" t="n">
        <v>13.8567212503472</v>
      </c>
      <c r="S81" s="62" t="n">
        <f aca="false">U81*V81*$F$5</f>
        <v>395.313313313313</v>
      </c>
      <c r="T81" s="63" t="n">
        <f aca="false">MAX(0,MIN(1,R81/100+$D$5))</f>
        <v>0.646344833541091</v>
      </c>
      <c r="U81" s="63" t="n">
        <v>0.379379379379379</v>
      </c>
      <c r="V81" s="62" t="n">
        <v>1042</v>
      </c>
      <c r="W81" s="63" t="n">
        <v>0.144238908687966</v>
      </c>
      <c r="X81" s="64" t="s">
        <v>165</v>
      </c>
      <c r="Y81" s="64" t="s">
        <v>166</v>
      </c>
    </row>
    <row r="82" customFormat="false" ht="15" hidden="false" customHeight="false" outlineLevel="0" collapsed="false">
      <c r="A82" s="32" t="s">
        <v>233</v>
      </c>
      <c r="B82" s="32" t="s">
        <v>235</v>
      </c>
      <c r="C82" s="32" t="s">
        <v>254</v>
      </c>
      <c r="D82" s="60" t="n">
        <f aca="false">ROUND(S82*T82,0)</f>
        <v>203</v>
      </c>
      <c r="E82" s="60" t="n">
        <f aca="false">ROUND(S82,0)-D82</f>
        <v>98</v>
      </c>
      <c r="F82" s="60" t="n">
        <f aca="false">IF(COUNTA(D82:E82)=0,"",SUM(D82:E82))</f>
        <v>301</v>
      </c>
      <c r="G82" s="40" t="n">
        <f aca="false">IF(OR(F82="",F82=0),"",D82/F82)</f>
        <v>0.674418604651163</v>
      </c>
      <c r="H82" s="40" t="n">
        <f aca="false">IF(OR(F82="",F82=0),"",E82/F82)</f>
        <v>0.325581395348837</v>
      </c>
      <c r="I82" s="32" t="s">
        <v>164</v>
      </c>
      <c r="J82" s="36" t="n">
        <v>3.46052190265839</v>
      </c>
      <c r="K82" s="36" t="n">
        <f aca="false">$K$8</f>
        <v>2.12540912266671</v>
      </c>
      <c r="L82" s="36" t="n">
        <f aca="false">SQRT(J82^2+K82^2)</f>
        <v>4.06110524087881</v>
      </c>
      <c r="M82" s="40" t="n">
        <f aca="false">IF(G82="","",MAX(0,G82-1.96*L82/100))</f>
        <v>0.594820941929938</v>
      </c>
      <c r="N82" s="40" t="n">
        <f aca="false">IF(G82="","",MIN(1,G82+1.96*L82/100))</f>
        <v>0.754016267372387</v>
      </c>
      <c r="O82" s="60" t="n">
        <f aca="false">ROUND(S82*W82,0)</f>
        <v>43</v>
      </c>
      <c r="P82" s="60" t="n">
        <f aca="false">IF(F82="","",ROUND(SQRT((F82*L82/100)^2+(G82*O82)^2),0))</f>
        <v>31</v>
      </c>
      <c r="R82" s="61" t="n">
        <v>16.804102473985</v>
      </c>
      <c r="S82" s="62" t="n">
        <f aca="false">U82*V82*$F$5</f>
        <v>300.567123287671</v>
      </c>
      <c r="T82" s="63" t="n">
        <f aca="false">MAX(0,MIN(1,R82/100+$D$5))</f>
        <v>0.675818645777469</v>
      </c>
      <c r="U82" s="63" t="n">
        <v>0.398630136986301</v>
      </c>
      <c r="V82" s="62" t="n">
        <v>754</v>
      </c>
      <c r="W82" s="63" t="n">
        <v>0.144238908687966</v>
      </c>
      <c r="X82" s="64" t="s">
        <v>165</v>
      </c>
      <c r="Y82" s="64" t="s">
        <v>166</v>
      </c>
    </row>
    <row r="83" customFormat="false" ht="15" hidden="false" customHeight="false" outlineLevel="0" collapsed="false">
      <c r="A83" s="32" t="s">
        <v>233</v>
      </c>
      <c r="B83" s="32" t="s">
        <v>235</v>
      </c>
      <c r="C83" s="32" t="s">
        <v>255</v>
      </c>
      <c r="D83" s="60" t="n">
        <f aca="false">ROUND(S83*T83,0)</f>
        <v>368</v>
      </c>
      <c r="E83" s="60" t="n">
        <f aca="false">ROUND(S83,0)-D83</f>
        <v>218</v>
      </c>
      <c r="F83" s="60" t="n">
        <f aca="false">IF(COUNTA(D83:E83)=0,"",SUM(D83:E83))</f>
        <v>586</v>
      </c>
      <c r="G83" s="40" t="n">
        <f aca="false">IF(OR(F83="",F83=0),"",D83/F83)</f>
        <v>0.627986348122867</v>
      </c>
      <c r="H83" s="40" t="n">
        <f aca="false">IF(OR(F83="",F83=0),"",E83/F83)</f>
        <v>0.372013651877133</v>
      </c>
      <c r="I83" s="32" t="s">
        <v>164</v>
      </c>
      <c r="J83" s="36" t="n">
        <v>2.11357802942001</v>
      </c>
      <c r="K83" s="36" t="n">
        <f aca="false">$K$8</f>
        <v>2.12540912266671</v>
      </c>
      <c r="L83" s="36" t="n">
        <f aca="false">SQRT(J83^2+K83^2)</f>
        <v>2.99742823519794</v>
      </c>
      <c r="M83" s="40" t="n">
        <f aca="false">IF(G83="","",MAX(0,G83-1.96*L83/100))</f>
        <v>0.569236754712987</v>
      </c>
      <c r="N83" s="40" t="n">
        <f aca="false">IF(G83="","",MIN(1,G83+1.96*L83/100))</f>
        <v>0.686735941532747</v>
      </c>
      <c r="O83" s="60" t="n">
        <f aca="false">ROUND(S83*W83,0)</f>
        <v>50</v>
      </c>
      <c r="P83" s="60" t="n">
        <f aca="false">IF(F83="","",ROUND(SQRT((F83*L83/100)^2+(G83*O83)^2),0))</f>
        <v>36</v>
      </c>
      <c r="R83" s="61" t="n">
        <v>11.898356890457</v>
      </c>
      <c r="S83" s="62" t="n">
        <f aca="false">U83*V83*$F$5</f>
        <v>586.485403548941</v>
      </c>
      <c r="T83" s="63" t="n">
        <f aca="false">MAX(0,MIN(1,R83/100+$D$5))</f>
        <v>0.626761189942189</v>
      </c>
      <c r="U83" s="63" t="n">
        <v>0.328563251287922</v>
      </c>
      <c r="V83" s="62" t="n">
        <v>1785</v>
      </c>
      <c r="W83" s="63" t="n">
        <v>0.084758520671361</v>
      </c>
      <c r="X83" s="64" t="s">
        <v>171</v>
      </c>
      <c r="Y83" s="64" t="s">
        <v>166</v>
      </c>
    </row>
    <row r="84" customFormat="false" ht="15" hidden="false" customHeight="false" outlineLevel="0" collapsed="false">
      <c r="A84" s="32" t="s">
        <v>233</v>
      </c>
      <c r="B84" s="32" t="s">
        <v>235</v>
      </c>
      <c r="C84" s="32" t="s">
        <v>256</v>
      </c>
      <c r="D84" s="60" t="n">
        <f aca="false">ROUND(S84*T84,0)</f>
        <v>366</v>
      </c>
      <c r="E84" s="60" t="n">
        <f aca="false">ROUND(S84,0)-D84</f>
        <v>205</v>
      </c>
      <c r="F84" s="60" t="n">
        <f aca="false">IF(COUNTA(D84:E84)=0,"",SUM(D84:E84))</f>
        <v>571</v>
      </c>
      <c r="G84" s="40" t="n">
        <f aca="false">IF(OR(F84="",F84=0),"",D84/F84)</f>
        <v>0.640980735551664</v>
      </c>
      <c r="H84" s="40" t="n">
        <f aca="false">IF(OR(F84="",F84=0),"",E84/F84)</f>
        <v>0.359019264448336</v>
      </c>
      <c r="I84" s="32" t="s">
        <v>164</v>
      </c>
      <c r="J84" s="36" t="n">
        <v>2.11357802942001</v>
      </c>
      <c r="K84" s="36" t="n">
        <f aca="false">$K$8</f>
        <v>2.12540912266671</v>
      </c>
      <c r="L84" s="36" t="n">
        <f aca="false">SQRT(J84^2+K84^2)</f>
        <v>2.99742823519794</v>
      </c>
      <c r="M84" s="40" t="n">
        <f aca="false">IF(G84="","",MAX(0,G84-1.96*L84/100))</f>
        <v>0.582231142141784</v>
      </c>
      <c r="N84" s="40" t="n">
        <f aca="false">IF(G84="","",MIN(1,G84+1.96*L84/100))</f>
        <v>0.699730328961544</v>
      </c>
      <c r="O84" s="60" t="n">
        <f aca="false">ROUND(S84*W84,0)</f>
        <v>48</v>
      </c>
      <c r="P84" s="60" t="n">
        <f aca="false">IF(F84="","",ROUND(SQRT((F84*L84/100)^2+(G84*O84)^2),0))</f>
        <v>35</v>
      </c>
      <c r="R84" s="61" t="n">
        <v>13.3363579742335</v>
      </c>
      <c r="S84" s="62" t="n">
        <f aca="false">U84*V84*$F$5</f>
        <v>571.299896587383</v>
      </c>
      <c r="T84" s="63" t="n">
        <f aca="false">MAX(0,MIN(1,R84/100+$D$5))</f>
        <v>0.641141200779954</v>
      </c>
      <c r="U84" s="63" t="n">
        <v>0.28593588417787</v>
      </c>
      <c r="V84" s="62" t="n">
        <v>1998</v>
      </c>
      <c r="W84" s="63" t="n">
        <v>0.084758520671361</v>
      </c>
      <c r="X84" s="64" t="s">
        <v>171</v>
      </c>
      <c r="Y84" s="64" t="s">
        <v>166</v>
      </c>
    </row>
    <row r="85" customFormat="false" ht="15" hidden="false" customHeight="false" outlineLevel="0" collapsed="false">
      <c r="A85" s="32" t="s">
        <v>233</v>
      </c>
      <c r="B85" s="32" t="s">
        <v>235</v>
      </c>
      <c r="C85" s="32" t="s">
        <v>257</v>
      </c>
      <c r="D85" s="60" t="n">
        <f aca="false">ROUND(S85*T85,0)</f>
        <v>296</v>
      </c>
      <c r="E85" s="60" t="n">
        <f aca="false">ROUND(S85,0)-D85</f>
        <v>227</v>
      </c>
      <c r="F85" s="60" t="n">
        <f aca="false">IF(COUNTA(D85:E85)=0,"",SUM(D85:E85))</f>
        <v>523</v>
      </c>
      <c r="G85" s="40" t="n">
        <f aca="false">IF(OR(F85="",F85=0),"",D85/F85)</f>
        <v>0.565965583173996</v>
      </c>
      <c r="H85" s="40" t="n">
        <f aca="false">IF(OR(F85="",F85=0),"",E85/F85)</f>
        <v>0.434034416826004</v>
      </c>
      <c r="I85" s="32" t="s">
        <v>164</v>
      </c>
      <c r="J85" s="36" t="n">
        <v>3.46052190265839</v>
      </c>
      <c r="K85" s="36" t="n">
        <f aca="false">$K$8</f>
        <v>2.12540912266671</v>
      </c>
      <c r="L85" s="36" t="n">
        <f aca="false">SQRT(J85^2+K85^2)</f>
        <v>4.06110524087881</v>
      </c>
      <c r="M85" s="40" t="n">
        <f aca="false">IF(G85="","",MAX(0,G85-1.96*L85/100))</f>
        <v>0.486367920452772</v>
      </c>
      <c r="N85" s="40" t="n">
        <f aca="false">IF(G85="","",MIN(1,G85+1.96*L85/100))</f>
        <v>0.645563245895221</v>
      </c>
      <c r="O85" s="60" t="n">
        <f aca="false">ROUND(S85*W85,0)</f>
        <v>75</v>
      </c>
      <c r="P85" s="60" t="n">
        <f aca="false">IF(F85="","",ROUND(SQRT((F85*L85/100)^2+(G85*O85)^2),0))</f>
        <v>47</v>
      </c>
      <c r="R85" s="61" t="n">
        <v>5.78303414556175</v>
      </c>
      <c r="S85" s="62" t="n">
        <f aca="false">U85*V85*$F$5</f>
        <v>522.567052980132</v>
      </c>
      <c r="T85" s="63" t="n">
        <f aca="false">MAX(0,MIN(1,R85/100+$D$5))</f>
        <v>0.565607962493237</v>
      </c>
      <c r="U85" s="63" t="n">
        <v>0.43294701986755</v>
      </c>
      <c r="V85" s="62" t="n">
        <v>1207</v>
      </c>
      <c r="W85" s="63" t="n">
        <v>0.144238908687966</v>
      </c>
      <c r="X85" s="64" t="s">
        <v>165</v>
      </c>
      <c r="Y85" s="64" t="s">
        <v>166</v>
      </c>
    </row>
    <row r="86" customFormat="false" ht="15" hidden="false" customHeight="false" outlineLevel="0" collapsed="false">
      <c r="A86" s="32" t="s">
        <v>233</v>
      </c>
      <c r="B86" s="32" t="s">
        <v>235</v>
      </c>
      <c r="C86" s="32" t="s">
        <v>258</v>
      </c>
      <c r="D86" s="60" t="n">
        <f aca="false">ROUND(S86*T86,0)</f>
        <v>379</v>
      </c>
      <c r="E86" s="60" t="n">
        <f aca="false">ROUND(S86,0)-D86</f>
        <v>231</v>
      </c>
      <c r="F86" s="60" t="n">
        <f aca="false">IF(COUNTA(D86:E86)=0,"",SUM(D86:E86))</f>
        <v>610</v>
      </c>
      <c r="G86" s="40" t="n">
        <f aca="false">IF(OR(F86="",F86=0),"",D86/F86)</f>
        <v>0.621311475409836</v>
      </c>
      <c r="H86" s="40" t="n">
        <f aca="false">IF(OR(F86="",F86=0),"",E86/F86)</f>
        <v>0.378688524590164</v>
      </c>
      <c r="I86" s="32" t="s">
        <v>164</v>
      </c>
      <c r="J86" s="36" t="n">
        <v>2.11357802942001</v>
      </c>
      <c r="K86" s="36" t="n">
        <f aca="false">$K$8</f>
        <v>2.12540912266671</v>
      </c>
      <c r="L86" s="36" t="n">
        <f aca="false">SQRT(J86^2+K86^2)</f>
        <v>2.99742823519794</v>
      </c>
      <c r="M86" s="40" t="n">
        <f aca="false">IF(G86="","",MAX(0,G86-1.96*L86/100))</f>
        <v>0.562561881999957</v>
      </c>
      <c r="N86" s="40" t="n">
        <f aca="false">IF(G86="","",MIN(1,G86+1.96*L86/100))</f>
        <v>0.680061068819716</v>
      </c>
      <c r="O86" s="60" t="n">
        <f aca="false">ROUND(S86*W86,0)</f>
        <v>52</v>
      </c>
      <c r="P86" s="60" t="n">
        <f aca="false">IF(F86="","",ROUND(SQRT((F86*L86/100)^2+(G86*O86)^2),0))</f>
        <v>37</v>
      </c>
      <c r="R86" s="61" t="n">
        <v>11.2734665518355</v>
      </c>
      <c r="S86" s="62" t="n">
        <f aca="false">U86*V86*$F$5</f>
        <v>610.325752919484</v>
      </c>
      <c r="T86" s="63" t="n">
        <f aca="false">MAX(0,MIN(1,R86/100+$D$5))</f>
        <v>0.620512286555974</v>
      </c>
      <c r="U86" s="63" t="n">
        <v>0.368776889981561</v>
      </c>
      <c r="V86" s="62" t="n">
        <v>1655</v>
      </c>
      <c r="W86" s="63" t="n">
        <v>0.084758520671361</v>
      </c>
      <c r="X86" s="64" t="s">
        <v>171</v>
      </c>
      <c r="Y86" s="64" t="s">
        <v>166</v>
      </c>
    </row>
    <row r="87" customFormat="false" ht="15" hidden="false" customHeight="false" outlineLevel="0" collapsed="false">
      <c r="A87" s="32" t="s">
        <v>233</v>
      </c>
      <c r="B87" s="32" t="s">
        <v>235</v>
      </c>
      <c r="C87" s="32" t="s">
        <v>259</v>
      </c>
      <c r="D87" s="60" t="n">
        <f aca="false">ROUND(S87*T87,0)</f>
        <v>423</v>
      </c>
      <c r="E87" s="60" t="n">
        <f aca="false">ROUND(S87,0)-D87</f>
        <v>258</v>
      </c>
      <c r="F87" s="60" t="n">
        <f aca="false">IF(COUNTA(D87:E87)=0,"",SUM(D87:E87))</f>
        <v>681</v>
      </c>
      <c r="G87" s="40" t="n">
        <f aca="false">IF(OR(F87="",F87=0),"",D87/F87)</f>
        <v>0.621145374449339</v>
      </c>
      <c r="H87" s="40" t="n">
        <f aca="false">IF(OR(F87="",F87=0),"",E87/F87)</f>
        <v>0.378854625550661</v>
      </c>
      <c r="I87" s="32" t="s">
        <v>164</v>
      </c>
      <c r="J87" s="36" t="n">
        <v>2.11357802942001</v>
      </c>
      <c r="K87" s="36" t="n">
        <f aca="false">$K$8</f>
        <v>2.12540912266671</v>
      </c>
      <c r="L87" s="36" t="n">
        <f aca="false">SQRT(J87^2+K87^2)</f>
        <v>2.99742823519794</v>
      </c>
      <c r="M87" s="40" t="n">
        <f aca="false">IF(G87="","",MAX(0,G87-1.96*L87/100))</f>
        <v>0.56239578103946</v>
      </c>
      <c r="N87" s="40" t="n">
        <f aca="false">IF(G87="","",MIN(1,G87+1.96*L87/100))</f>
        <v>0.679894967859219</v>
      </c>
      <c r="O87" s="60" t="n">
        <f aca="false">ROUND(S87*W87,0)</f>
        <v>58</v>
      </c>
      <c r="P87" s="60" t="n">
        <f aca="false">IF(F87="","",ROUND(SQRT((F87*L87/100)^2+(G87*O87)^2),0))</f>
        <v>41</v>
      </c>
      <c r="R87" s="61" t="n">
        <v>11.3091302509204</v>
      </c>
      <c r="S87" s="62" t="n">
        <f aca="false">U87*V87*$F$5</f>
        <v>680.907053394859</v>
      </c>
      <c r="T87" s="63" t="n">
        <f aca="false">MAX(0,MIN(1,R87/100+$D$5))</f>
        <v>0.620868923546823</v>
      </c>
      <c r="U87" s="63" t="n">
        <v>0.441001977587344</v>
      </c>
      <c r="V87" s="62" t="n">
        <v>1544</v>
      </c>
      <c r="W87" s="63" t="n">
        <v>0.084758520671361</v>
      </c>
      <c r="X87" s="64" t="s">
        <v>171</v>
      </c>
      <c r="Y87" s="64" t="s">
        <v>166</v>
      </c>
    </row>
    <row r="88" customFormat="false" ht="15" hidden="false" customHeight="false" outlineLevel="0" collapsed="false">
      <c r="A88" s="32" t="s">
        <v>233</v>
      </c>
      <c r="B88" s="32" t="s">
        <v>235</v>
      </c>
      <c r="C88" s="32" t="s">
        <v>260</v>
      </c>
      <c r="D88" s="60" t="n">
        <f aca="false">ROUND(S88*T88,0)</f>
        <v>287</v>
      </c>
      <c r="E88" s="60" t="n">
        <f aca="false">ROUND(S88,0)-D88</f>
        <v>205</v>
      </c>
      <c r="F88" s="60" t="n">
        <f aca="false">IF(COUNTA(D88:E88)=0,"",SUM(D88:E88))</f>
        <v>492</v>
      </c>
      <c r="G88" s="40" t="n">
        <f aca="false">IF(OR(F88="",F88=0),"",D88/F88)</f>
        <v>0.583333333333333</v>
      </c>
      <c r="H88" s="40" t="n">
        <f aca="false">IF(OR(F88="",F88=0),"",E88/F88)</f>
        <v>0.416666666666667</v>
      </c>
      <c r="I88" s="32" t="s">
        <v>164</v>
      </c>
      <c r="J88" s="36" t="n">
        <v>3.46052190265839</v>
      </c>
      <c r="K88" s="36" t="n">
        <f aca="false">$K$8</f>
        <v>2.12540912266671</v>
      </c>
      <c r="L88" s="36" t="n">
        <f aca="false">SQRT(J88^2+K88^2)</f>
        <v>4.06110524087881</v>
      </c>
      <c r="M88" s="40" t="n">
        <f aca="false">IF(G88="","",MAX(0,G88-1.96*L88/100))</f>
        <v>0.503735670612109</v>
      </c>
      <c r="N88" s="40" t="n">
        <f aca="false">IF(G88="","",MIN(1,G88+1.96*L88/100))</f>
        <v>0.662930996054558</v>
      </c>
      <c r="O88" s="60" t="n">
        <f aca="false">ROUND(S88*W88,0)</f>
        <v>71</v>
      </c>
      <c r="P88" s="60" t="n">
        <f aca="false">IF(F88="","",ROUND(SQRT((F88*L88/100)^2+(G88*O88)^2),0))</f>
        <v>46</v>
      </c>
      <c r="R88" s="61" t="n">
        <v>7.68257102828483</v>
      </c>
      <c r="S88" s="62" t="n">
        <f aca="false">U88*V88*$F$5</f>
        <v>491.515840779854</v>
      </c>
      <c r="T88" s="63" t="n">
        <f aca="false">MAX(0,MIN(1,R88/100+$D$5))</f>
        <v>0.584603331320468</v>
      </c>
      <c r="U88" s="63" t="n">
        <v>0.376929325751422</v>
      </c>
      <c r="V88" s="62" t="n">
        <v>1304</v>
      </c>
      <c r="W88" s="63" t="n">
        <v>0.144238908687966</v>
      </c>
      <c r="X88" s="64" t="s">
        <v>165</v>
      </c>
      <c r="Y88" s="64" t="s">
        <v>166</v>
      </c>
    </row>
    <row r="89" customFormat="false" ht="15" hidden="false" customHeight="false" outlineLevel="0" collapsed="false">
      <c r="A89" s="32" t="s">
        <v>233</v>
      </c>
      <c r="B89" s="32" t="s">
        <v>235</v>
      </c>
      <c r="C89" s="32" t="s">
        <v>261</v>
      </c>
      <c r="D89" s="60" t="n">
        <f aca="false">ROUND(S89*T89,0)</f>
        <v>285</v>
      </c>
      <c r="E89" s="60" t="n">
        <f aca="false">ROUND(S89,0)-D89</f>
        <v>175</v>
      </c>
      <c r="F89" s="60" t="n">
        <f aca="false">IF(COUNTA(D89:E89)=0,"",SUM(D89:E89))</f>
        <v>460</v>
      </c>
      <c r="G89" s="40" t="n">
        <f aca="false">IF(OR(F89="",F89=0),"",D89/F89)</f>
        <v>0.619565217391304</v>
      </c>
      <c r="H89" s="40" t="n">
        <f aca="false">IF(OR(F89="",F89=0),"",E89/F89)</f>
        <v>0.380434782608696</v>
      </c>
      <c r="I89" s="32" t="s">
        <v>164</v>
      </c>
      <c r="J89" s="36" t="n">
        <v>3.46052190265839</v>
      </c>
      <c r="K89" s="36" t="n">
        <f aca="false">$K$8</f>
        <v>2.12540912266671</v>
      </c>
      <c r="L89" s="36" t="n">
        <f aca="false">SQRT(J89^2+K89^2)</f>
        <v>4.06110524087881</v>
      </c>
      <c r="M89" s="40" t="n">
        <f aca="false">IF(G89="","",MAX(0,G89-1.96*L89/100))</f>
        <v>0.53996755467008</v>
      </c>
      <c r="N89" s="40" t="n">
        <f aca="false">IF(G89="","",MIN(1,G89+1.96*L89/100))</f>
        <v>0.699162880112529</v>
      </c>
      <c r="O89" s="60" t="n">
        <f aca="false">ROUND(S89*W89,0)</f>
        <v>66</v>
      </c>
      <c r="P89" s="60" t="n">
        <f aca="false">IF(F89="","",ROUND(SQRT((F89*L89/100)^2+(G89*O89)^2),0))</f>
        <v>45</v>
      </c>
      <c r="R89" s="61" t="n">
        <v>11.1623321451174</v>
      </c>
      <c r="S89" s="62" t="n">
        <f aca="false">U89*V89*$F$5</f>
        <v>460.299781181619</v>
      </c>
      <c r="T89" s="63" t="n">
        <f aca="false">MAX(0,MIN(1,R89/100+$D$5))</f>
        <v>0.619400942488793</v>
      </c>
      <c r="U89" s="63" t="n">
        <v>0.321663019693654</v>
      </c>
      <c r="V89" s="62" t="n">
        <v>1431</v>
      </c>
      <c r="W89" s="63" t="n">
        <v>0.144238908687966</v>
      </c>
      <c r="X89" s="64" t="s">
        <v>165</v>
      </c>
      <c r="Y89" s="64" t="s">
        <v>166</v>
      </c>
    </row>
    <row r="90" customFormat="false" ht="15" hidden="false" customHeight="false" outlineLevel="0" collapsed="false">
      <c r="A90" s="32" t="s">
        <v>233</v>
      </c>
      <c r="B90" s="32" t="s">
        <v>235</v>
      </c>
      <c r="C90" s="32" t="s">
        <v>262</v>
      </c>
      <c r="D90" s="60" t="n">
        <f aca="false">ROUND(S90*T90,0)</f>
        <v>486</v>
      </c>
      <c r="E90" s="60" t="n">
        <f aca="false">ROUND(S90,0)-D90</f>
        <v>335</v>
      </c>
      <c r="F90" s="60" t="n">
        <f aca="false">IF(COUNTA(D90:E90)=0,"",SUM(D90:E90))</f>
        <v>821</v>
      </c>
      <c r="G90" s="40" t="n">
        <f aca="false">IF(OR(F90="",F90=0),"",D90/F90)</f>
        <v>0.591961023142509</v>
      </c>
      <c r="H90" s="40" t="n">
        <f aca="false">IF(OR(F90="",F90=0),"",E90/F90)</f>
        <v>0.408038976857491</v>
      </c>
      <c r="I90" s="32" t="s">
        <v>164</v>
      </c>
      <c r="J90" s="36" t="n">
        <v>2.11357802942001</v>
      </c>
      <c r="K90" s="36" t="n">
        <f aca="false">$K$8</f>
        <v>2.12540912266671</v>
      </c>
      <c r="L90" s="36" t="n">
        <f aca="false">SQRT(J90^2+K90^2)</f>
        <v>2.99742823519794</v>
      </c>
      <c r="M90" s="40" t="n">
        <f aca="false">IF(G90="","",MAX(0,G90-1.96*L90/100))</f>
        <v>0.533211429732629</v>
      </c>
      <c r="N90" s="40" t="n">
        <f aca="false">IF(G90="","",MIN(1,G90+1.96*L90/100))</f>
        <v>0.650710616552389</v>
      </c>
      <c r="O90" s="60" t="n">
        <f aca="false">ROUND(S90*W90,0)</f>
        <v>70</v>
      </c>
      <c r="P90" s="60" t="n">
        <f aca="false">IF(F90="","",ROUND(SQRT((F90*L90/100)^2+(G90*O90)^2),0))</f>
        <v>48</v>
      </c>
      <c r="R90" s="61" t="n">
        <v>8.378618484491</v>
      </c>
      <c r="S90" s="62" t="n">
        <f aca="false">U90*V90*$F$5</f>
        <v>821.477888730385</v>
      </c>
      <c r="T90" s="63" t="n">
        <f aca="false">MAX(0,MIN(1,R90/100+$D$5))</f>
        <v>0.591563805882529</v>
      </c>
      <c r="U90" s="63" t="n">
        <v>0.368045649072753</v>
      </c>
      <c r="V90" s="62" t="n">
        <v>2232</v>
      </c>
      <c r="W90" s="63" t="n">
        <v>0.084758520671361</v>
      </c>
      <c r="X90" s="64" t="s">
        <v>171</v>
      </c>
      <c r="Y90" s="64" t="s">
        <v>166</v>
      </c>
    </row>
    <row r="91" customFormat="false" ht="15" hidden="false" customHeight="false" outlineLevel="0" collapsed="false">
      <c r="A91" s="32" t="s">
        <v>233</v>
      </c>
      <c r="B91" s="32" t="s">
        <v>235</v>
      </c>
      <c r="C91" s="32" t="s">
        <v>263</v>
      </c>
      <c r="D91" s="60" t="n">
        <f aca="false">ROUND(S91*T91,0)</f>
        <v>353</v>
      </c>
      <c r="E91" s="60" t="n">
        <f aca="false">ROUND(S91,0)-D91</f>
        <v>167</v>
      </c>
      <c r="F91" s="60" t="n">
        <f aca="false">IF(COUNTA(D91:E91)=0,"",SUM(D91:E91))</f>
        <v>520</v>
      </c>
      <c r="G91" s="40" t="n">
        <f aca="false">IF(OR(F91="",F91=0),"",D91/F91)</f>
        <v>0.678846153846154</v>
      </c>
      <c r="H91" s="40" t="n">
        <f aca="false">IF(OR(F91="",F91=0),"",E91/F91)</f>
        <v>0.321153846153846</v>
      </c>
      <c r="I91" s="32" t="s">
        <v>164</v>
      </c>
      <c r="J91" s="36" t="n">
        <v>3.46052190265839</v>
      </c>
      <c r="K91" s="36" t="n">
        <f aca="false">$K$8</f>
        <v>2.12540912266671</v>
      </c>
      <c r="L91" s="36" t="n">
        <f aca="false">SQRT(J91^2+K91^2)</f>
        <v>4.06110524087881</v>
      </c>
      <c r="M91" s="40" t="n">
        <f aca="false">IF(G91="","",MAX(0,G91-1.96*L91/100))</f>
        <v>0.599248491124929</v>
      </c>
      <c r="N91" s="40" t="n">
        <f aca="false">IF(G91="","",MIN(1,G91+1.96*L91/100))</f>
        <v>0.758443816567379</v>
      </c>
      <c r="O91" s="60" t="n">
        <f aca="false">ROUND(S91*W91,0)</f>
        <v>75</v>
      </c>
      <c r="P91" s="60" t="n">
        <f aca="false">IF(F91="","",ROUND(SQRT((F91*L91/100)^2+(G91*O91)^2),0))</f>
        <v>55</v>
      </c>
      <c r="R91" s="61" t="n">
        <v>17.0454600222079</v>
      </c>
      <c r="S91" s="62" t="n">
        <f aca="false">U91*V91*$F$5</f>
        <v>519.765237020316</v>
      </c>
      <c r="T91" s="63" t="n">
        <f aca="false">MAX(0,MIN(1,R91/100+$D$5))</f>
        <v>0.678232221259698</v>
      </c>
      <c r="U91" s="63" t="n">
        <v>0.555304740406321</v>
      </c>
      <c r="V91" s="62" t="n">
        <v>936</v>
      </c>
      <c r="W91" s="63" t="n">
        <v>0.144238908687966</v>
      </c>
      <c r="X91" s="64" t="s">
        <v>165</v>
      </c>
      <c r="Y91" s="64" t="s">
        <v>166</v>
      </c>
    </row>
    <row r="92" customFormat="false" ht="15" hidden="false" customHeight="false" outlineLevel="0" collapsed="false">
      <c r="A92" s="32" t="s">
        <v>233</v>
      </c>
      <c r="B92" s="32" t="s">
        <v>235</v>
      </c>
      <c r="C92" s="32" t="s">
        <v>264</v>
      </c>
      <c r="D92" s="60" t="n">
        <f aca="false">ROUND(S92*T92,0)</f>
        <v>396</v>
      </c>
      <c r="E92" s="60" t="n">
        <f aca="false">ROUND(S92,0)-D92</f>
        <v>221</v>
      </c>
      <c r="F92" s="60" t="n">
        <f aca="false">IF(COUNTA(D92:E92)=0,"",SUM(D92:E92))</f>
        <v>617</v>
      </c>
      <c r="G92" s="40" t="n">
        <f aca="false">IF(OR(F92="",F92=0),"",D92/F92)</f>
        <v>0.641815235008104</v>
      </c>
      <c r="H92" s="40" t="n">
        <f aca="false">IF(OR(F92="",F92=0),"",E92/F92)</f>
        <v>0.358184764991896</v>
      </c>
      <c r="I92" s="32" t="s">
        <v>164</v>
      </c>
      <c r="J92" s="36" t="n">
        <v>2.11357802942001</v>
      </c>
      <c r="K92" s="36" t="n">
        <f aca="false">$K$8</f>
        <v>2.12540912266671</v>
      </c>
      <c r="L92" s="36" t="n">
        <f aca="false">SQRT(J92^2+K92^2)</f>
        <v>2.99742823519794</v>
      </c>
      <c r="M92" s="40" t="n">
        <f aca="false">IF(G92="","",MAX(0,G92-1.96*L92/100))</f>
        <v>0.583065641598224</v>
      </c>
      <c r="N92" s="40" t="n">
        <f aca="false">IF(G92="","",MIN(1,G92+1.96*L92/100))</f>
        <v>0.700564828417984</v>
      </c>
      <c r="O92" s="60" t="n">
        <f aca="false">ROUND(S92*W92,0)</f>
        <v>52</v>
      </c>
      <c r="P92" s="60" t="n">
        <f aca="false">IF(F92="","",ROUND(SQRT((F92*L92/100)^2+(G92*O92)^2),0))</f>
        <v>38</v>
      </c>
      <c r="R92" s="61" t="n">
        <v>13.3719700146816</v>
      </c>
      <c r="S92" s="62" t="n">
        <f aca="false">U92*V92*$F$5</f>
        <v>617.474012474013</v>
      </c>
      <c r="T92" s="63" t="n">
        <f aca="false">MAX(0,MIN(1,R92/100+$D$5))</f>
        <v>0.641497321184436</v>
      </c>
      <c r="U92" s="63" t="n">
        <v>0.646569646569647</v>
      </c>
      <c r="V92" s="62" t="n">
        <v>955</v>
      </c>
      <c r="W92" s="63" t="n">
        <v>0.084758520671361</v>
      </c>
      <c r="X92" s="64" t="s">
        <v>171</v>
      </c>
      <c r="Y92" s="64" t="s">
        <v>166</v>
      </c>
    </row>
    <row r="93" customFormat="false" ht="15" hidden="false" customHeight="false" outlineLevel="0" collapsed="false">
      <c r="A93" s="32" t="s">
        <v>233</v>
      </c>
      <c r="B93" s="32" t="s">
        <v>235</v>
      </c>
      <c r="C93" s="32" t="s">
        <v>265</v>
      </c>
      <c r="D93" s="60" t="n">
        <f aca="false">ROUND(S93*T93,0)</f>
        <v>427</v>
      </c>
      <c r="E93" s="60" t="n">
        <f aca="false">ROUND(S93,0)-D93</f>
        <v>249</v>
      </c>
      <c r="F93" s="60" t="n">
        <f aca="false">IF(COUNTA(D93:E93)=0,"",SUM(D93:E93))</f>
        <v>676</v>
      </c>
      <c r="G93" s="40" t="n">
        <f aca="false">IF(OR(F93="",F93=0),"",D93/F93)</f>
        <v>0.631656804733728</v>
      </c>
      <c r="H93" s="40" t="n">
        <f aca="false">IF(OR(F93="",F93=0),"",E93/F93)</f>
        <v>0.368343195266272</v>
      </c>
      <c r="I93" s="32" t="s">
        <v>164</v>
      </c>
      <c r="J93" s="36" t="n">
        <v>2.11357802942001</v>
      </c>
      <c r="K93" s="36" t="n">
        <f aca="false">$K$8</f>
        <v>2.12540912266671</v>
      </c>
      <c r="L93" s="36" t="n">
        <f aca="false">SQRT(J93^2+K93^2)</f>
        <v>2.99742823519794</v>
      </c>
      <c r="M93" s="40" t="n">
        <f aca="false">IF(G93="","",MAX(0,G93-1.96*L93/100))</f>
        <v>0.572907211323848</v>
      </c>
      <c r="N93" s="40" t="n">
        <f aca="false">IF(G93="","",MIN(1,G93+1.96*L93/100))</f>
        <v>0.690406398143608</v>
      </c>
      <c r="O93" s="60" t="n">
        <f aca="false">ROUND(S93*W93,0)</f>
        <v>57</v>
      </c>
      <c r="P93" s="60" t="n">
        <f aca="false">IF(F93="","",ROUND(SQRT((F93*L93/100)^2+(G93*O93)^2),0))</f>
        <v>41</v>
      </c>
      <c r="R93" s="61" t="n">
        <v>12.4643587883598</v>
      </c>
      <c r="S93" s="62" t="n">
        <f aca="false">U93*V93*$F$5</f>
        <v>675.646008403362</v>
      </c>
      <c r="T93" s="63" t="n">
        <f aca="false">MAX(0,MIN(1,R93/100+$D$5))</f>
        <v>0.632421208921217</v>
      </c>
      <c r="U93" s="63" t="n">
        <v>0.719537815126051</v>
      </c>
      <c r="V93" s="62" t="n">
        <v>939</v>
      </c>
      <c r="W93" s="63" t="n">
        <v>0.084758520671361</v>
      </c>
      <c r="X93" s="64" t="s">
        <v>171</v>
      </c>
      <c r="Y93" s="64" t="s">
        <v>166</v>
      </c>
    </row>
    <row r="94" customFormat="false" ht="15" hidden="false" customHeight="false" outlineLevel="0" collapsed="false">
      <c r="A94" s="32" t="s">
        <v>233</v>
      </c>
      <c r="B94" s="32" t="s">
        <v>235</v>
      </c>
      <c r="C94" s="32" t="s">
        <v>266</v>
      </c>
      <c r="D94" s="60" t="n">
        <f aca="false">ROUND(S94*T94,0)</f>
        <v>354</v>
      </c>
      <c r="E94" s="60" t="n">
        <f aca="false">ROUND(S94,0)-D94</f>
        <v>201</v>
      </c>
      <c r="F94" s="60" t="n">
        <f aca="false">IF(COUNTA(D94:E94)=0,"",SUM(D94:E94))</f>
        <v>555</v>
      </c>
      <c r="G94" s="40" t="n">
        <f aca="false">IF(OR(F94="",F94=0),"",D94/F94)</f>
        <v>0.637837837837838</v>
      </c>
      <c r="H94" s="40" t="n">
        <f aca="false">IF(OR(F94="",F94=0),"",E94/F94)</f>
        <v>0.362162162162162</v>
      </c>
      <c r="I94" s="32" t="s">
        <v>267</v>
      </c>
      <c r="J94" s="36" t="n">
        <v>3.46052190265839</v>
      </c>
      <c r="K94" s="36" t="n">
        <f aca="false">$K$8</f>
        <v>2.12540912266671</v>
      </c>
      <c r="L94" s="36" t="n">
        <f aca="false">SQRT(J94^2+K94^2)</f>
        <v>4.06110524087881</v>
      </c>
      <c r="M94" s="40" t="n">
        <f aca="false">IF(G94="","",MAX(0,G94-1.96*L94/100))</f>
        <v>0.558240175116613</v>
      </c>
      <c r="N94" s="40" t="n">
        <f aca="false">IF(G94="","",MIN(1,G94+1.96*L94/100))</f>
        <v>0.717435500559063</v>
      </c>
      <c r="O94" s="60" t="n">
        <f aca="false">ROUND(S94*W94,0)</f>
        <v>80</v>
      </c>
      <c r="P94" s="60" t="n">
        <f aca="false">IF(F94="","",ROUND(SQRT((F94*L94/100)^2+(G94*O94)^2),0))</f>
        <v>56</v>
      </c>
      <c r="R94" s="61" t="n">
        <v>13.0682254402279</v>
      </c>
      <c r="S94" s="62" t="n">
        <f aca="false">U94*V94*$F$5</f>
        <v>554.842964315995</v>
      </c>
      <c r="T94" s="63" t="n">
        <f aca="false">MAX(0,MIN(1,R94/100+$D$5))</f>
        <v>0.638459875439898</v>
      </c>
      <c r="U94" s="63" t="n">
        <v>0.77927382628651</v>
      </c>
      <c r="V94" s="62" t="n">
        <v>712</v>
      </c>
      <c r="W94" s="63" t="n">
        <v>0.144238908687966</v>
      </c>
      <c r="X94" s="64" t="s">
        <v>165</v>
      </c>
      <c r="Y94" s="64" t="s">
        <v>166</v>
      </c>
    </row>
    <row r="95" customFormat="false" ht="15" hidden="false" customHeight="false" outlineLevel="0" collapsed="false">
      <c r="A95" s="32" t="s">
        <v>233</v>
      </c>
      <c r="B95" s="32" t="s">
        <v>235</v>
      </c>
      <c r="C95" s="32" t="s">
        <v>268</v>
      </c>
      <c r="D95" s="60" t="n">
        <f aca="false">ROUND(S95*T95,0)</f>
        <v>751</v>
      </c>
      <c r="E95" s="60" t="n">
        <f aca="false">ROUND(S95,0)-D95</f>
        <v>455</v>
      </c>
      <c r="F95" s="60" t="n">
        <f aca="false">IF(COUNTA(D95:E95)=0,"",SUM(D95:E95))</f>
        <v>1206</v>
      </c>
      <c r="G95" s="40" t="n">
        <f aca="false">IF(OR(F95="",F95=0),"",D95/F95)</f>
        <v>0.622719734660033</v>
      </c>
      <c r="H95" s="40" t="n">
        <f aca="false">IF(OR(F95="",F95=0),"",E95/F95)</f>
        <v>0.377280265339967</v>
      </c>
      <c r="I95" s="32" t="s">
        <v>267</v>
      </c>
      <c r="J95" s="36" t="n">
        <v>1.73158763326251</v>
      </c>
      <c r="K95" s="36" t="n">
        <f aca="false">$K$8</f>
        <v>2.12540912266671</v>
      </c>
      <c r="L95" s="36" t="n">
        <f aca="false">SQRT(J95^2+K95^2)</f>
        <v>2.74148858658622</v>
      </c>
      <c r="M95" s="40" t="n">
        <f aca="false">IF(G95="","",MAX(0,G95-1.96*L95/100))</f>
        <v>0.568986558362943</v>
      </c>
      <c r="N95" s="40" t="n">
        <f aca="false">IF(G95="","",MIN(1,G95+1.96*L95/100))</f>
        <v>0.676452910957123</v>
      </c>
      <c r="O95" s="60" t="n">
        <f aca="false">ROUND(S95*W95,0)</f>
        <v>76</v>
      </c>
      <c r="P95" s="60" t="n">
        <f aca="false">IF(F95="","",ROUND(SQRT((F95*L95/100)^2+(G95*O95)^2),0))</f>
        <v>58</v>
      </c>
      <c r="R95" s="61" t="n">
        <v>11.4589431784022</v>
      </c>
      <c r="S95" s="62" t="n">
        <f aca="false">U95*V95*$F$5</f>
        <v>1206.29316677804</v>
      </c>
      <c r="T95" s="63" t="n">
        <f aca="false">MAX(0,MIN(1,R95/100+$D$5))</f>
        <v>0.622367052821641</v>
      </c>
      <c r="U95" s="63" t="n">
        <v>0.569903617810831</v>
      </c>
      <c r="V95" s="62" t="n">
        <v>2116.66171099557</v>
      </c>
      <c r="W95" s="63" t="n">
        <v>0.0626598089245614</v>
      </c>
      <c r="X95" s="64" t="s">
        <v>204</v>
      </c>
      <c r="Y95" s="64" t="s">
        <v>269</v>
      </c>
    </row>
    <row r="96" customFormat="false" ht="15" hidden="false" customHeight="false" outlineLevel="0" collapsed="false">
      <c r="A96" s="32" t="s">
        <v>233</v>
      </c>
      <c r="B96" s="32" t="s">
        <v>235</v>
      </c>
      <c r="C96" s="32" t="s">
        <v>270</v>
      </c>
      <c r="D96" s="60" t="n">
        <f aca="false">ROUND(S96*T96,0)</f>
        <v>395</v>
      </c>
      <c r="E96" s="60" t="n">
        <f aca="false">ROUND(S96,0)-D96</f>
        <v>190</v>
      </c>
      <c r="F96" s="60" t="n">
        <f aca="false">IF(COUNTA(D96:E96)=0,"",SUM(D96:E96))</f>
        <v>585</v>
      </c>
      <c r="G96" s="40" t="n">
        <f aca="false">IF(OR(F96="",F96=0),"",D96/F96)</f>
        <v>0.675213675213675</v>
      </c>
      <c r="H96" s="40" t="n">
        <f aca="false">IF(OR(F96="",F96=0),"",E96/F96)</f>
        <v>0.324786324786325</v>
      </c>
      <c r="I96" s="32" t="s">
        <v>164</v>
      </c>
      <c r="J96" s="36" t="n">
        <v>2.11357802942001</v>
      </c>
      <c r="K96" s="36" t="n">
        <f aca="false">$K$8</f>
        <v>2.12540912266671</v>
      </c>
      <c r="L96" s="36" t="n">
        <f aca="false">SQRT(J96^2+K96^2)</f>
        <v>2.99742823519794</v>
      </c>
      <c r="M96" s="40" t="n">
        <f aca="false">IF(G96="","",MAX(0,G96-1.96*L96/100))</f>
        <v>0.616464081803796</v>
      </c>
      <c r="N96" s="40" t="n">
        <f aca="false">IF(G96="","",MIN(1,G96+1.96*L96/100))</f>
        <v>0.733963268623555</v>
      </c>
      <c r="O96" s="60" t="n">
        <f aca="false">ROUND(S96*W96,0)</f>
        <v>50</v>
      </c>
      <c r="P96" s="60" t="n">
        <f aca="false">IF(F96="","",ROUND(SQRT((F96*L96/100)^2+(G96*O96)^2),0))</f>
        <v>38</v>
      </c>
      <c r="R96" s="61" t="n">
        <v>16.6545634719825</v>
      </c>
      <c r="S96" s="62" t="n">
        <f aca="false">U96*V96*$F$5</f>
        <v>585.1929092805</v>
      </c>
      <c r="T96" s="63" t="n">
        <f aca="false">MAX(0,MIN(1,R96/100+$D$5))</f>
        <v>0.674323255757444</v>
      </c>
      <c r="U96" s="63" t="n">
        <v>0.599582898852972</v>
      </c>
      <c r="V96" s="62" t="n">
        <v>976</v>
      </c>
      <c r="W96" s="63" t="n">
        <v>0.084758520671361</v>
      </c>
      <c r="X96" s="64" t="s">
        <v>171</v>
      </c>
      <c r="Y96" s="64" t="s">
        <v>166</v>
      </c>
    </row>
    <row r="97" customFormat="false" ht="15" hidden="false" customHeight="false" outlineLevel="0" collapsed="false">
      <c r="A97" s="32" t="s">
        <v>233</v>
      </c>
      <c r="B97" s="32" t="s">
        <v>235</v>
      </c>
      <c r="C97" s="32" t="s">
        <v>271</v>
      </c>
      <c r="D97" s="60" t="n">
        <f aca="false">ROUND(S97*T97,0)</f>
        <v>486</v>
      </c>
      <c r="E97" s="60" t="n">
        <f aca="false">ROUND(S97,0)-D97</f>
        <v>299</v>
      </c>
      <c r="F97" s="60" t="n">
        <f aca="false">IF(COUNTA(D97:E97)=0,"",SUM(D97:E97))</f>
        <v>785</v>
      </c>
      <c r="G97" s="40" t="n">
        <f aca="false">IF(OR(F97="",F97=0),"",D97/F97)</f>
        <v>0.619108280254777</v>
      </c>
      <c r="H97" s="40" t="n">
        <f aca="false">IF(OR(F97="",F97=0),"",E97/F97)</f>
        <v>0.380891719745223</v>
      </c>
      <c r="I97" s="32" t="s">
        <v>164</v>
      </c>
      <c r="J97" s="36" t="n">
        <v>2.11357802942001</v>
      </c>
      <c r="K97" s="36" t="n">
        <f aca="false">$K$8</f>
        <v>2.12540912266671</v>
      </c>
      <c r="L97" s="36" t="n">
        <f aca="false">SQRT(J97^2+K97^2)</f>
        <v>2.99742823519794</v>
      </c>
      <c r="M97" s="40" t="n">
        <f aca="false">IF(G97="","",MAX(0,G97-1.96*L97/100))</f>
        <v>0.560358686844897</v>
      </c>
      <c r="N97" s="40" t="n">
        <f aca="false">IF(G97="","",MIN(1,G97+1.96*L97/100))</f>
        <v>0.677857873664657</v>
      </c>
      <c r="O97" s="60" t="n">
        <f aca="false">ROUND(S97*W97,0)</f>
        <v>67</v>
      </c>
      <c r="P97" s="60" t="n">
        <f aca="false">IF(F97="","",ROUND(SQRT((F97*L97/100)^2+(G97*O97)^2),0))</f>
        <v>48</v>
      </c>
      <c r="R97" s="61" t="n">
        <v>11.0836652094775</v>
      </c>
      <c r="S97" s="62" t="n">
        <f aca="false">U97*V97*$F$5</f>
        <v>785.366995073891</v>
      </c>
      <c r="T97" s="63" t="n">
        <f aca="false">MAX(0,MIN(1,R97/100+$D$5))</f>
        <v>0.618614273132394</v>
      </c>
      <c r="U97" s="63" t="n">
        <v>0.624794745484401</v>
      </c>
      <c r="V97" s="62" t="n">
        <v>1257</v>
      </c>
      <c r="W97" s="63" t="n">
        <v>0.084758520671361</v>
      </c>
      <c r="X97" s="64" t="s">
        <v>171</v>
      </c>
      <c r="Y97" s="64" t="s">
        <v>166</v>
      </c>
    </row>
    <row r="98" customFormat="false" ht="15" hidden="false" customHeight="false" outlineLevel="0" collapsed="false">
      <c r="A98" s="32" t="s">
        <v>233</v>
      </c>
      <c r="B98" s="32" t="s">
        <v>235</v>
      </c>
      <c r="C98" s="32" t="s">
        <v>272</v>
      </c>
      <c r="D98" s="60" t="n">
        <f aca="false">ROUND(S98*T98,0)</f>
        <v>12</v>
      </c>
      <c r="E98" s="60" t="n">
        <f aca="false">ROUND(S98,0)-D98</f>
        <v>8</v>
      </c>
      <c r="F98" s="60" t="n">
        <f aca="false">IF(COUNTA(D98:E98)=0,"",SUM(D98:E98))</f>
        <v>20</v>
      </c>
      <c r="G98" s="40" t="n">
        <f aca="false">IF(OR(F98="",F98=0),"",D98/F98)</f>
        <v>0.6</v>
      </c>
      <c r="H98" s="40" t="n">
        <f aca="false">IF(OR(F98="",F98=0),"",E98/F98)</f>
        <v>0.4</v>
      </c>
      <c r="I98" s="32" t="s">
        <v>267</v>
      </c>
      <c r="J98" s="36" t="n">
        <v>3.46052190265839</v>
      </c>
      <c r="K98" s="36" t="n">
        <f aca="false">$K$8</f>
        <v>2.12540912266671</v>
      </c>
      <c r="L98" s="36" t="n">
        <f aca="false">SQRT(J98^2+K98^2)</f>
        <v>4.06110524087881</v>
      </c>
      <c r="M98" s="40" t="n">
        <f aca="false">IF(G98="","",MAX(0,G98-1.96*L98/100))</f>
        <v>0.520402337278775</v>
      </c>
      <c r="N98" s="40" t="n">
        <f aca="false">IF(G98="","",MIN(1,G98+1.96*L98/100))</f>
        <v>0.679597662721225</v>
      </c>
      <c r="O98" s="60" t="n">
        <f aca="false">ROUND(S98*W98,0)</f>
        <v>3</v>
      </c>
      <c r="P98" s="60" t="n">
        <f aca="false">IF(F98="","",ROUND(SQRT((F98*L98/100)^2+(G98*O98)^2),0))</f>
        <v>2</v>
      </c>
      <c r="R98" s="61" t="n">
        <v>9.80044593163255</v>
      </c>
      <c r="S98" s="62" t="n">
        <f aca="false">U98*V98*$F$5</f>
        <v>20.1728274473207</v>
      </c>
      <c r="T98" s="63" t="n">
        <f aca="false">MAX(0,MIN(1,R98/100+$D$5))</f>
        <v>0.605782080353945</v>
      </c>
      <c r="U98" s="63" t="n">
        <v>0.58248124473513</v>
      </c>
      <c r="V98" s="62" t="n">
        <v>34.6325785244704</v>
      </c>
      <c r="W98" s="63" t="n">
        <v>0.144238908687966</v>
      </c>
      <c r="X98" s="64" t="s">
        <v>165</v>
      </c>
      <c r="Y98" s="64" t="s">
        <v>269</v>
      </c>
    </row>
    <row r="99" customFormat="false" ht="15" hidden="false" customHeight="false" outlineLevel="0" collapsed="false">
      <c r="A99" s="32" t="s">
        <v>233</v>
      </c>
      <c r="B99" s="32" t="s">
        <v>235</v>
      </c>
      <c r="C99" s="32" t="s">
        <v>273</v>
      </c>
      <c r="D99" s="60" t="n">
        <f aca="false">ROUND(S99*T99,0)</f>
        <v>214</v>
      </c>
      <c r="E99" s="60" t="n">
        <f aca="false">ROUND(S99,0)-D99</f>
        <v>167</v>
      </c>
      <c r="F99" s="60" t="n">
        <f aca="false">IF(COUNTA(D99:E99)=0,"",SUM(D99:E99))</f>
        <v>381</v>
      </c>
      <c r="G99" s="40" t="n">
        <f aca="false">IF(OR(F99="",F99=0),"",D99/F99)</f>
        <v>0.561679790026247</v>
      </c>
      <c r="H99" s="40" t="n">
        <f aca="false">IF(OR(F99="",F99=0),"",E99/F99)</f>
        <v>0.438320209973753</v>
      </c>
      <c r="I99" s="32" t="s">
        <v>164</v>
      </c>
      <c r="J99" s="36" t="n">
        <v>3.46052190265839</v>
      </c>
      <c r="K99" s="36" t="n">
        <f aca="false">$K$8</f>
        <v>2.12540912266671</v>
      </c>
      <c r="L99" s="36" t="n">
        <f aca="false">SQRT(J99^2+K99^2)</f>
        <v>4.06110524087881</v>
      </c>
      <c r="M99" s="40" t="n">
        <f aca="false">IF(G99="","",MAX(0,G99-1.96*L99/100))</f>
        <v>0.482082127305022</v>
      </c>
      <c r="N99" s="40" t="n">
        <f aca="false">IF(G99="","",MIN(1,G99+1.96*L99/100))</f>
        <v>0.641277452747471</v>
      </c>
      <c r="O99" s="60" t="n">
        <f aca="false">ROUND(S99*W99,0)</f>
        <v>55</v>
      </c>
      <c r="P99" s="60" t="n">
        <f aca="false">IF(F99="","",ROUND(SQRT((F99*L99/100)^2+(G99*O99)^2),0))</f>
        <v>35</v>
      </c>
      <c r="R99" s="61" t="n">
        <v>5.27297900455887</v>
      </c>
      <c r="S99" s="62" t="n">
        <f aca="false">U99*V99*$F$5</f>
        <v>381.16646562123</v>
      </c>
      <c r="T99" s="63" t="n">
        <f aca="false">MAX(0,MIN(1,R99/100+$D$5))</f>
        <v>0.560507411083208</v>
      </c>
      <c r="U99" s="63" t="n">
        <v>0.44270205066345</v>
      </c>
      <c r="V99" s="62" t="n">
        <v>861</v>
      </c>
      <c r="W99" s="63" t="n">
        <v>0.144238908687966</v>
      </c>
      <c r="X99" s="64" t="s">
        <v>165</v>
      </c>
      <c r="Y99" s="64" t="s">
        <v>166</v>
      </c>
    </row>
    <row r="100" customFormat="false" ht="15" hidden="false" customHeight="false" outlineLevel="0" collapsed="false">
      <c r="A100" s="32" t="s">
        <v>233</v>
      </c>
      <c r="B100" s="32" t="s">
        <v>235</v>
      </c>
      <c r="C100" s="32" t="s">
        <v>274</v>
      </c>
      <c r="D100" s="60" t="n">
        <f aca="false">ROUND(S100*T100,0)</f>
        <v>364</v>
      </c>
      <c r="E100" s="60" t="n">
        <f aca="false">ROUND(S100,0)-D100</f>
        <v>196</v>
      </c>
      <c r="F100" s="60" t="n">
        <f aca="false">IF(COUNTA(D100:E100)=0,"",SUM(D100:E100))</f>
        <v>560</v>
      </c>
      <c r="G100" s="40" t="n">
        <f aca="false">IF(OR(F100="",F100=0),"",D100/F100)</f>
        <v>0.65</v>
      </c>
      <c r="H100" s="40" t="n">
        <f aca="false">IF(OR(F100="",F100=0),"",E100/F100)</f>
        <v>0.35</v>
      </c>
      <c r="I100" s="32" t="s">
        <v>164</v>
      </c>
      <c r="J100" s="36" t="n">
        <v>3.46052190265839</v>
      </c>
      <c r="K100" s="36" t="n">
        <f aca="false">$K$8</f>
        <v>2.12540912266671</v>
      </c>
      <c r="L100" s="36" t="n">
        <f aca="false">SQRT(J100^2+K100^2)</f>
        <v>4.06110524087881</v>
      </c>
      <c r="M100" s="40" t="n">
        <f aca="false">IF(G100="","",MAX(0,G100-1.96*L100/100))</f>
        <v>0.570402337278775</v>
      </c>
      <c r="N100" s="40" t="n">
        <f aca="false">IF(G100="","",MIN(1,G100+1.96*L100/100))</f>
        <v>0.729597662721225</v>
      </c>
      <c r="O100" s="60" t="n">
        <f aca="false">ROUND(S100*W100,0)</f>
        <v>81</v>
      </c>
      <c r="P100" s="60" t="n">
        <f aca="false">IF(F100="","",ROUND(SQRT((F100*L100/100)^2+(G100*O100)^2),0))</f>
        <v>57</v>
      </c>
      <c r="R100" s="61" t="n">
        <v>14.2606057820504</v>
      </c>
      <c r="S100" s="62" t="n">
        <f aca="false">U100*V100*$F$5</f>
        <v>559.617875647668</v>
      </c>
      <c r="T100" s="63" t="n">
        <f aca="false">MAX(0,MIN(1,R100/100+$D$5))</f>
        <v>0.650383678858123</v>
      </c>
      <c r="U100" s="63" t="n">
        <v>0.356217616580311</v>
      </c>
      <c r="V100" s="62" t="n">
        <v>1571</v>
      </c>
      <c r="W100" s="63" t="n">
        <v>0.144238908687966</v>
      </c>
      <c r="X100" s="64" t="s">
        <v>165</v>
      </c>
      <c r="Y100" s="64" t="s">
        <v>166</v>
      </c>
    </row>
    <row r="101" customFormat="false" ht="15" hidden="false" customHeight="false" outlineLevel="0" collapsed="false">
      <c r="A101" s="32" t="s">
        <v>233</v>
      </c>
      <c r="B101" s="32" t="s">
        <v>235</v>
      </c>
      <c r="C101" s="32" t="s">
        <v>275</v>
      </c>
      <c r="D101" s="60" t="n">
        <f aca="false">ROUND(S101*T101,0)</f>
        <v>257</v>
      </c>
      <c r="E101" s="60" t="n">
        <f aca="false">ROUND(S101,0)-D101</f>
        <v>182</v>
      </c>
      <c r="F101" s="60" t="n">
        <f aca="false">IF(COUNTA(D101:E101)=0,"",SUM(D101:E101))</f>
        <v>439</v>
      </c>
      <c r="G101" s="40" t="n">
        <f aca="false">IF(OR(F101="",F101=0),"",D101/F101)</f>
        <v>0.585421412300683</v>
      </c>
      <c r="H101" s="40" t="n">
        <f aca="false">IF(OR(F101="",F101=0),"",E101/F101)</f>
        <v>0.414578587699317</v>
      </c>
      <c r="I101" s="32" t="s">
        <v>164</v>
      </c>
      <c r="J101" s="36" t="n">
        <v>3.46052190265839</v>
      </c>
      <c r="K101" s="36" t="n">
        <f aca="false">$K$8</f>
        <v>2.12540912266671</v>
      </c>
      <c r="L101" s="36" t="n">
        <f aca="false">SQRT(J101^2+K101^2)</f>
        <v>4.06110524087881</v>
      </c>
      <c r="M101" s="40" t="n">
        <f aca="false">IF(G101="","",MAX(0,G101-1.96*L101/100))</f>
        <v>0.505823749579459</v>
      </c>
      <c r="N101" s="40" t="n">
        <f aca="false">IF(G101="","",MIN(1,G101+1.96*L101/100))</f>
        <v>0.665019075021908</v>
      </c>
      <c r="O101" s="60" t="n">
        <f aca="false">ROUND(S101*W101,0)</f>
        <v>63</v>
      </c>
      <c r="P101" s="60" t="n">
        <f aca="false">IF(F101="","",ROUND(SQRT((F101*L101/100)^2+(G101*O101)^2),0))</f>
        <v>41</v>
      </c>
      <c r="R101" s="61" t="n">
        <v>7.70127395074174</v>
      </c>
      <c r="S101" s="62" t="n">
        <f aca="false">U101*V101*$F$5</f>
        <v>439.019455252919</v>
      </c>
      <c r="T101" s="63" t="n">
        <f aca="false">MAX(0,MIN(1,R101/100+$D$5))</f>
        <v>0.584790360545037</v>
      </c>
      <c r="U101" s="63" t="n">
        <v>0.546044098573282</v>
      </c>
      <c r="V101" s="62" t="n">
        <v>804</v>
      </c>
      <c r="W101" s="63" t="n">
        <v>0.144238908687966</v>
      </c>
      <c r="X101" s="64" t="s">
        <v>165</v>
      </c>
      <c r="Y101" s="64" t="s">
        <v>166</v>
      </c>
    </row>
    <row r="102" customFormat="false" ht="15" hidden="false" customHeight="false" outlineLevel="0" collapsed="false">
      <c r="A102" s="32" t="s">
        <v>233</v>
      </c>
      <c r="B102" s="32" t="s">
        <v>235</v>
      </c>
      <c r="C102" s="32" t="s">
        <v>276</v>
      </c>
      <c r="D102" s="60" t="n">
        <f aca="false">ROUND(S102*T102,0)</f>
        <v>241</v>
      </c>
      <c r="E102" s="60" t="n">
        <f aca="false">ROUND(S102,0)-D102</f>
        <v>134</v>
      </c>
      <c r="F102" s="60" t="n">
        <f aca="false">IF(COUNTA(D102:E102)=0,"",SUM(D102:E102))</f>
        <v>375</v>
      </c>
      <c r="G102" s="40" t="n">
        <f aca="false">IF(OR(F102="",F102=0),"",D102/F102)</f>
        <v>0.642666666666667</v>
      </c>
      <c r="H102" s="40" t="n">
        <f aca="false">IF(OR(F102="",F102=0),"",E102/F102)</f>
        <v>0.357333333333333</v>
      </c>
      <c r="I102" s="32" t="s">
        <v>164</v>
      </c>
      <c r="J102" s="36" t="n">
        <v>3.46052190265839</v>
      </c>
      <c r="K102" s="36" t="n">
        <f aca="false">$K$8</f>
        <v>2.12540912266671</v>
      </c>
      <c r="L102" s="36" t="n">
        <f aca="false">SQRT(J102^2+K102^2)</f>
        <v>4.06110524087881</v>
      </c>
      <c r="M102" s="40" t="n">
        <f aca="false">IF(G102="","",MAX(0,G102-1.96*L102/100))</f>
        <v>0.563069003945442</v>
      </c>
      <c r="N102" s="40" t="n">
        <f aca="false">IF(G102="","",MIN(1,G102+1.96*L102/100))</f>
        <v>0.722264329387891</v>
      </c>
      <c r="O102" s="60" t="n">
        <f aca="false">ROUND(S102*W102,0)</f>
        <v>54</v>
      </c>
      <c r="P102" s="60" t="n">
        <f aca="false">IF(F102="","",ROUND(SQRT((F102*L102/100)^2+(G102*O102)^2),0))</f>
        <v>38</v>
      </c>
      <c r="R102" s="61" t="n">
        <v>13.4083692906322</v>
      </c>
      <c r="S102" s="62" t="n">
        <f aca="false">U102*V102*$F$5</f>
        <v>374.938159879336</v>
      </c>
      <c r="T102" s="63" t="n">
        <f aca="false">MAX(0,MIN(1,R102/100+$D$5))</f>
        <v>0.641861313943941</v>
      </c>
      <c r="U102" s="63" t="n">
        <v>0.291101055806938</v>
      </c>
      <c r="V102" s="62" t="n">
        <v>1288</v>
      </c>
      <c r="W102" s="63" t="n">
        <v>0.144238908687966</v>
      </c>
      <c r="X102" s="64" t="s">
        <v>165</v>
      </c>
      <c r="Y102" s="64" t="s">
        <v>166</v>
      </c>
    </row>
    <row r="103" customFormat="false" ht="15" hidden="false" customHeight="false" outlineLevel="0" collapsed="false">
      <c r="A103" s="32" t="s">
        <v>233</v>
      </c>
      <c r="B103" s="32" t="s">
        <v>235</v>
      </c>
      <c r="C103" s="32" t="s">
        <v>277</v>
      </c>
      <c r="D103" s="60" t="n">
        <f aca="false">ROUND(S103*T103,0)</f>
        <v>344</v>
      </c>
      <c r="E103" s="60" t="n">
        <f aca="false">ROUND(S103,0)-D103</f>
        <v>257</v>
      </c>
      <c r="F103" s="60" t="n">
        <f aca="false">IF(COUNTA(D103:E103)=0,"",SUM(D103:E103))</f>
        <v>601</v>
      </c>
      <c r="G103" s="40" t="n">
        <f aca="false">IF(OR(F103="",F103=0),"",D103/F103)</f>
        <v>0.572379367720466</v>
      </c>
      <c r="H103" s="40" t="n">
        <f aca="false">IF(OR(F103="",F103=0),"",E103/F103)</f>
        <v>0.427620632279534</v>
      </c>
      <c r="I103" s="32" t="s">
        <v>164</v>
      </c>
      <c r="J103" s="36" t="n">
        <v>2.11357802942001</v>
      </c>
      <c r="K103" s="36" t="n">
        <f aca="false">$K$8</f>
        <v>2.12540912266671</v>
      </c>
      <c r="L103" s="36" t="n">
        <f aca="false">SQRT(J103^2+K103^2)</f>
        <v>2.99742823519794</v>
      </c>
      <c r="M103" s="40" t="n">
        <f aca="false">IF(G103="","",MAX(0,G103-1.96*L103/100))</f>
        <v>0.513629774310586</v>
      </c>
      <c r="N103" s="40" t="n">
        <f aca="false">IF(G103="","",MIN(1,G103+1.96*L103/100))</f>
        <v>0.631128961130346</v>
      </c>
      <c r="O103" s="60" t="n">
        <f aca="false">ROUND(S103*W103,0)</f>
        <v>51</v>
      </c>
      <c r="P103" s="60" t="n">
        <f aca="false">IF(F103="","",ROUND(SQRT((F103*L103/100)^2+(G103*O103)^2),0))</f>
        <v>34</v>
      </c>
      <c r="R103" s="61" t="n">
        <v>6.47755725973576</v>
      </c>
      <c r="S103" s="62" t="n">
        <f aca="false">U103*V103*$F$5</f>
        <v>600.916119620715</v>
      </c>
      <c r="T103" s="63" t="n">
        <f aca="false">MAX(0,MIN(1,R103/100+$D$5))</f>
        <v>0.572553193634977</v>
      </c>
      <c r="U103" s="63" t="n">
        <v>0.440554339897885</v>
      </c>
      <c r="V103" s="62" t="n">
        <v>1364</v>
      </c>
      <c r="W103" s="63" t="n">
        <v>0.084758520671361</v>
      </c>
      <c r="X103" s="64" t="s">
        <v>171</v>
      </c>
      <c r="Y103" s="64" t="s">
        <v>166</v>
      </c>
    </row>
    <row r="104" customFormat="false" ht="15" hidden="false" customHeight="false" outlineLevel="0" collapsed="false">
      <c r="A104" s="32" t="s">
        <v>233</v>
      </c>
      <c r="B104" s="32" t="s">
        <v>235</v>
      </c>
      <c r="C104" s="32" t="s">
        <v>278</v>
      </c>
      <c r="D104" s="60" t="n">
        <f aca="false">ROUND(S104*T104,0)</f>
        <v>1</v>
      </c>
      <c r="E104" s="60" t="n">
        <f aca="false">ROUND(S104,0)-D104</f>
        <v>1</v>
      </c>
      <c r="F104" s="60" t="n">
        <f aca="false">IF(COUNTA(D104:E104)=0,"",SUM(D104:E104))</f>
        <v>2</v>
      </c>
      <c r="G104" s="40" t="n">
        <f aca="false">IF(OR(F104="",F104=0),"",D104/F104)</f>
        <v>0.5</v>
      </c>
      <c r="H104" s="40" t="n">
        <f aca="false">IF(OR(F104="",F104=0),"",E104/F104)</f>
        <v>0.5</v>
      </c>
      <c r="I104" s="32" t="s">
        <v>267</v>
      </c>
      <c r="J104" s="36" t="n">
        <v>3.46052190265839</v>
      </c>
      <c r="K104" s="36" t="n">
        <f aca="false">$K$8</f>
        <v>2.12540912266671</v>
      </c>
      <c r="L104" s="36" t="n">
        <f aca="false">SQRT(J104^2+K104^2)</f>
        <v>4.06110524087881</v>
      </c>
      <c r="M104" s="40" t="n">
        <f aca="false">IF(G104="","",MAX(0,G104-1.96*L104/100))</f>
        <v>0.420402337278775</v>
      </c>
      <c r="N104" s="40" t="n">
        <f aca="false">IF(G104="","",MIN(1,G104+1.96*L104/100))</f>
        <v>0.579597662721225</v>
      </c>
      <c r="O104" s="60" t="n">
        <f aca="false">ROUND(S104*W104,0)</f>
        <v>0</v>
      </c>
      <c r="P104" s="60" t="n">
        <f aca="false">IF(F104="","",ROUND(SQRT((F104*L104/100)^2+(G104*O104)^2),0))</f>
        <v>0</v>
      </c>
      <c r="R104" s="61" t="n">
        <v>9.25394624379362</v>
      </c>
      <c r="S104" s="62" t="n">
        <f aca="false">U104*V104*$F$5</f>
        <v>1.93609179834966</v>
      </c>
      <c r="T104" s="63" t="n">
        <f aca="false">MAX(0,MIN(1,R104/100+$D$5))</f>
        <v>0.600317083475556</v>
      </c>
      <c r="U104" s="63" t="n">
        <v>0.633576090764528</v>
      </c>
      <c r="V104" s="62" t="n">
        <v>3.05581575215915</v>
      </c>
      <c r="W104" s="63" t="n">
        <v>0.144238908687966</v>
      </c>
      <c r="X104" s="64" t="s">
        <v>165</v>
      </c>
      <c r="Y104" s="64" t="s">
        <v>269</v>
      </c>
    </row>
    <row r="105" customFormat="false" ht="15" hidden="false" customHeight="false" outlineLevel="0" collapsed="false">
      <c r="A105" s="32" t="s">
        <v>233</v>
      </c>
      <c r="B105" s="32" t="s">
        <v>235</v>
      </c>
      <c r="C105" s="32" t="s">
        <v>279</v>
      </c>
      <c r="D105" s="60" t="n">
        <f aca="false">ROUND(S105*T105,0)</f>
        <v>486</v>
      </c>
      <c r="E105" s="60" t="n">
        <f aca="false">ROUND(S105,0)-D105</f>
        <v>298</v>
      </c>
      <c r="F105" s="60" t="n">
        <f aca="false">IF(COUNTA(D105:E105)=0,"",SUM(D105:E105))</f>
        <v>784</v>
      </c>
      <c r="G105" s="40" t="n">
        <f aca="false">IF(OR(F105="",F105=0),"",D105/F105)</f>
        <v>0.619897959183674</v>
      </c>
      <c r="H105" s="40" t="n">
        <f aca="false">IF(OR(F105="",F105=0),"",E105/F105)</f>
        <v>0.380102040816327</v>
      </c>
      <c r="I105" s="32" t="s">
        <v>164</v>
      </c>
      <c r="J105" s="36" t="n">
        <v>2.11357802942001</v>
      </c>
      <c r="K105" s="36" t="n">
        <f aca="false">$K$8</f>
        <v>2.12540912266671</v>
      </c>
      <c r="L105" s="36" t="n">
        <f aca="false">SQRT(J105^2+K105^2)</f>
        <v>2.99742823519794</v>
      </c>
      <c r="M105" s="40" t="n">
        <f aca="false">IF(G105="","",MAX(0,G105-1.96*L105/100))</f>
        <v>0.561148365773794</v>
      </c>
      <c r="N105" s="40" t="n">
        <f aca="false">IF(G105="","",MIN(1,G105+1.96*L105/100))</f>
        <v>0.678647552593553</v>
      </c>
      <c r="O105" s="60" t="n">
        <f aca="false">ROUND(S105*W105,0)</f>
        <v>66</v>
      </c>
      <c r="P105" s="60" t="n">
        <f aca="false">IF(F105="","",ROUND(SQRT((F105*L105/100)^2+(G105*O105)^2),0))</f>
        <v>47</v>
      </c>
      <c r="R105" s="61" t="n">
        <v>11.2069570503295</v>
      </c>
      <c r="S105" s="62" t="n">
        <f aca="false">U105*V105*$F$5</f>
        <v>784.118962432916</v>
      </c>
      <c r="T105" s="63" t="n">
        <f aca="false">MAX(0,MIN(1,R105/100+$D$5))</f>
        <v>0.619847191540914</v>
      </c>
      <c r="U105" s="63" t="n">
        <v>0.344364937388193</v>
      </c>
      <c r="V105" s="62" t="n">
        <v>2277</v>
      </c>
      <c r="W105" s="63" t="n">
        <v>0.084758520671361</v>
      </c>
      <c r="X105" s="64" t="s">
        <v>171</v>
      </c>
      <c r="Y105" s="64" t="s">
        <v>166</v>
      </c>
    </row>
    <row r="106" customFormat="false" ht="15" hidden="false" customHeight="false" outlineLevel="0" collapsed="false">
      <c r="A106" s="32" t="s">
        <v>233</v>
      </c>
      <c r="B106" s="32" t="s">
        <v>235</v>
      </c>
      <c r="C106" s="32" t="s">
        <v>280</v>
      </c>
      <c r="D106" s="60" t="n">
        <f aca="false">ROUND(S106*T106,0)</f>
        <v>220</v>
      </c>
      <c r="E106" s="60" t="n">
        <f aca="false">ROUND(S106,0)-D106</f>
        <v>88</v>
      </c>
      <c r="F106" s="60" t="n">
        <f aca="false">IF(COUNTA(D106:E106)=0,"",SUM(D106:E106))</f>
        <v>308</v>
      </c>
      <c r="G106" s="40" t="n">
        <f aca="false">IF(OR(F106="",F106=0),"",D106/F106)</f>
        <v>0.714285714285714</v>
      </c>
      <c r="H106" s="40" t="n">
        <f aca="false">IF(OR(F106="",F106=0),"",E106/F106)</f>
        <v>0.285714285714286</v>
      </c>
      <c r="I106" s="32" t="s">
        <v>164</v>
      </c>
      <c r="J106" s="36" t="n">
        <v>3.46052190265839</v>
      </c>
      <c r="K106" s="36" t="n">
        <f aca="false">$K$8</f>
        <v>2.12540912266671</v>
      </c>
      <c r="L106" s="36" t="n">
        <f aca="false">SQRT(J106^2+K106^2)</f>
        <v>4.06110524087881</v>
      </c>
      <c r="M106" s="40" t="n">
        <f aca="false">IF(G106="","",MAX(0,G106-1.96*L106/100))</f>
        <v>0.63468805156449</v>
      </c>
      <c r="N106" s="40" t="n">
        <f aca="false">IF(G106="","",MIN(1,G106+1.96*L106/100))</f>
        <v>0.793883377006939</v>
      </c>
      <c r="O106" s="60" t="n">
        <f aca="false">ROUND(S106*W106,0)</f>
        <v>44</v>
      </c>
      <c r="P106" s="60" t="n">
        <f aca="false">IF(F106="","",ROUND(SQRT((F106*L106/100)^2+(G106*O106)^2),0))</f>
        <v>34</v>
      </c>
      <c r="R106" s="61" t="n">
        <v>20.6516859202909</v>
      </c>
      <c r="S106" s="62" t="n">
        <f aca="false">U106*V106*$F$5</f>
        <v>307.670520231214</v>
      </c>
      <c r="T106" s="63" t="n">
        <f aca="false">MAX(0,MIN(1,R106/100+$D$5))</f>
        <v>0.714294480240528</v>
      </c>
      <c r="U106" s="63" t="n">
        <v>0.194605009633911</v>
      </c>
      <c r="V106" s="62" t="n">
        <v>1581</v>
      </c>
      <c r="W106" s="63" t="n">
        <v>0.144238908687966</v>
      </c>
      <c r="X106" s="64" t="s">
        <v>165</v>
      </c>
      <c r="Y106" s="64" t="s">
        <v>166</v>
      </c>
    </row>
    <row r="107" customFormat="false" ht="15" hidden="false" customHeight="false" outlineLevel="0" collapsed="false">
      <c r="A107" s="32" t="s">
        <v>233</v>
      </c>
      <c r="B107" s="32" t="s">
        <v>235</v>
      </c>
      <c r="C107" s="32" t="s">
        <v>281</v>
      </c>
      <c r="D107" s="60" t="n">
        <f aca="false">ROUND(S107*T107,0)</f>
        <v>191</v>
      </c>
      <c r="E107" s="60" t="n">
        <f aca="false">ROUND(S107,0)-D107</f>
        <v>81</v>
      </c>
      <c r="F107" s="60" t="n">
        <f aca="false">IF(COUNTA(D107:E107)=0,"",SUM(D107:E107))</f>
        <v>272</v>
      </c>
      <c r="G107" s="40" t="n">
        <f aca="false">IF(OR(F107="",F107=0),"",D107/F107)</f>
        <v>0.702205882352941</v>
      </c>
      <c r="H107" s="40" t="n">
        <f aca="false">IF(OR(F107="",F107=0),"",E107/F107)</f>
        <v>0.297794117647059</v>
      </c>
      <c r="I107" s="32" t="s">
        <v>164</v>
      </c>
      <c r="J107" s="36" t="n">
        <v>3.46052190265839</v>
      </c>
      <c r="K107" s="36" t="n">
        <f aca="false">$K$8</f>
        <v>2.12540912266671</v>
      </c>
      <c r="L107" s="36" t="n">
        <f aca="false">SQRT(J107^2+K107^2)</f>
        <v>4.06110524087881</v>
      </c>
      <c r="M107" s="40" t="n">
        <f aca="false">IF(G107="","",MAX(0,G107-1.96*L107/100))</f>
        <v>0.622608219631716</v>
      </c>
      <c r="N107" s="40" t="n">
        <f aca="false">IF(G107="","",MIN(1,G107+1.96*L107/100))</f>
        <v>0.781803545074166</v>
      </c>
      <c r="O107" s="60" t="n">
        <f aca="false">ROUND(S107*W107,0)</f>
        <v>39</v>
      </c>
      <c r="P107" s="60" t="n">
        <f aca="false">IF(F107="","",ROUND(SQRT((F107*L107/100)^2+(G107*O107)^2),0))</f>
        <v>30</v>
      </c>
      <c r="R107" s="61" t="n">
        <v>19.4072539593147</v>
      </c>
      <c r="S107" s="62" t="n">
        <f aca="false">U107*V107*$F$5</f>
        <v>271.509527754764</v>
      </c>
      <c r="T107" s="63" t="n">
        <f aca="false">MAX(0,MIN(1,R107/100+$D$5))</f>
        <v>0.701850160630766</v>
      </c>
      <c r="U107" s="63" t="n">
        <v>0.251864125932063</v>
      </c>
      <c r="V107" s="62" t="n">
        <v>1078</v>
      </c>
      <c r="W107" s="63" t="n">
        <v>0.144238908687966</v>
      </c>
      <c r="X107" s="64" t="s">
        <v>165</v>
      </c>
      <c r="Y107" s="64" t="s">
        <v>166</v>
      </c>
    </row>
    <row r="108" customFormat="false" ht="15" hidden="false" customHeight="false" outlineLevel="0" collapsed="false">
      <c r="A108" s="32" t="s">
        <v>233</v>
      </c>
      <c r="B108" s="32" t="s">
        <v>235</v>
      </c>
      <c r="C108" s="32" t="s">
        <v>282</v>
      </c>
      <c r="D108" s="60" t="n">
        <f aca="false">ROUND(S108*T108,0)</f>
        <v>396</v>
      </c>
      <c r="E108" s="60" t="n">
        <f aca="false">ROUND(S108,0)-D108</f>
        <v>154</v>
      </c>
      <c r="F108" s="60" t="n">
        <f aca="false">IF(COUNTA(D108:E108)=0,"",SUM(D108:E108))</f>
        <v>550</v>
      </c>
      <c r="G108" s="40" t="n">
        <f aca="false">IF(OR(F108="",F108=0),"",D108/F108)</f>
        <v>0.72</v>
      </c>
      <c r="H108" s="40" t="n">
        <f aca="false">IF(OR(F108="",F108=0),"",E108/F108)</f>
        <v>0.28</v>
      </c>
      <c r="I108" s="32" t="s">
        <v>164</v>
      </c>
      <c r="J108" s="36" t="n">
        <v>3.46052190265839</v>
      </c>
      <c r="K108" s="36" t="n">
        <f aca="false">$K$8</f>
        <v>2.12540912266671</v>
      </c>
      <c r="L108" s="36" t="n">
        <f aca="false">SQRT(J108^2+K108^2)</f>
        <v>4.06110524087881</v>
      </c>
      <c r="M108" s="40" t="n">
        <f aca="false">IF(G108="","",MAX(0,G108-1.96*L108/100))</f>
        <v>0.640402337278775</v>
      </c>
      <c r="N108" s="40" t="n">
        <f aca="false">IF(G108="","",MIN(1,G108+1.96*L108/100))</f>
        <v>0.799597662721225</v>
      </c>
      <c r="O108" s="60" t="n">
        <f aca="false">ROUND(S108*W108,0)</f>
        <v>79</v>
      </c>
      <c r="P108" s="60" t="n">
        <f aca="false">IF(F108="","",ROUND(SQRT((F108*L108/100)^2+(G108*O108)^2),0))</f>
        <v>61</v>
      </c>
      <c r="R108" s="61" t="n">
        <v>21.1210214531869</v>
      </c>
      <c r="S108" s="62" t="n">
        <f aca="false">U108*V108*$F$5</f>
        <v>550.335990190067</v>
      </c>
      <c r="T108" s="63" t="n">
        <f aca="false">MAX(0,MIN(1,R108/100+$D$5))</f>
        <v>0.718987835569488</v>
      </c>
      <c r="U108" s="63" t="n">
        <v>0.267933782955242</v>
      </c>
      <c r="V108" s="62" t="n">
        <v>2054</v>
      </c>
      <c r="W108" s="63" t="n">
        <v>0.144238908687966</v>
      </c>
      <c r="X108" s="64" t="s">
        <v>165</v>
      </c>
      <c r="Y108" s="64" t="s">
        <v>166</v>
      </c>
    </row>
    <row r="109" customFormat="false" ht="15" hidden="false" customHeight="false" outlineLevel="0" collapsed="false">
      <c r="A109" s="32" t="s">
        <v>233</v>
      </c>
      <c r="B109" s="32" t="s">
        <v>235</v>
      </c>
      <c r="C109" s="32" t="s">
        <v>283</v>
      </c>
      <c r="D109" s="60" t="n">
        <f aca="false">ROUND(S109*T109,0)</f>
        <v>159</v>
      </c>
      <c r="E109" s="60" t="n">
        <f aca="false">ROUND(S109,0)-D109</f>
        <v>74</v>
      </c>
      <c r="F109" s="60" t="n">
        <f aca="false">IF(COUNTA(D109:E109)=0,"",SUM(D109:E109))</f>
        <v>233</v>
      </c>
      <c r="G109" s="40" t="n">
        <f aca="false">IF(OR(F109="",F109=0),"",D109/F109)</f>
        <v>0.682403433476395</v>
      </c>
      <c r="H109" s="40" t="n">
        <f aca="false">IF(OR(F109="",F109=0),"",E109/F109)</f>
        <v>0.317596566523605</v>
      </c>
      <c r="I109" s="32" t="s">
        <v>164</v>
      </c>
      <c r="J109" s="36" t="n">
        <v>3.46052190265839</v>
      </c>
      <c r="K109" s="36" t="n">
        <f aca="false">$K$8</f>
        <v>2.12540912266671</v>
      </c>
      <c r="L109" s="36" t="n">
        <f aca="false">SQRT(J109^2+K109^2)</f>
        <v>4.06110524087881</v>
      </c>
      <c r="M109" s="40" t="n">
        <f aca="false">IF(G109="","",MAX(0,G109-1.96*L109/100))</f>
        <v>0.60280577075517</v>
      </c>
      <c r="N109" s="40" t="n">
        <f aca="false">IF(G109="","",MIN(1,G109+1.96*L109/100))</f>
        <v>0.76200109619762</v>
      </c>
      <c r="O109" s="60" t="n">
        <f aca="false">ROUND(S109*W109,0)</f>
        <v>34</v>
      </c>
      <c r="P109" s="60" t="n">
        <f aca="false">IF(F109="","",ROUND(SQRT((F109*L109/100)^2+(G109*O109)^2),0))</f>
        <v>25</v>
      </c>
      <c r="R109" s="61" t="n">
        <v>17.4301547100893</v>
      </c>
      <c r="S109" s="62" t="n">
        <f aca="false">U109*V109*$F$5</f>
        <v>232.689791873142</v>
      </c>
      <c r="T109" s="63" t="n">
        <f aca="false">MAX(0,MIN(1,R109/100+$D$5))</f>
        <v>0.682079168138513</v>
      </c>
      <c r="U109" s="63" t="n">
        <v>0.229930624380575</v>
      </c>
      <c r="V109" s="62" t="n">
        <v>1012</v>
      </c>
      <c r="W109" s="63" t="n">
        <v>0.144238908687966</v>
      </c>
      <c r="X109" s="64" t="s">
        <v>165</v>
      </c>
      <c r="Y109" s="64" t="s">
        <v>166</v>
      </c>
    </row>
    <row r="110" customFormat="false" ht="15" hidden="false" customHeight="false" outlineLevel="0" collapsed="false">
      <c r="A110" s="32" t="s">
        <v>233</v>
      </c>
      <c r="B110" s="32" t="s">
        <v>235</v>
      </c>
      <c r="C110" s="32" t="s">
        <v>284</v>
      </c>
      <c r="D110" s="60" t="n">
        <f aca="false">ROUND(S110*T110,0)</f>
        <v>228</v>
      </c>
      <c r="E110" s="60" t="n">
        <f aca="false">ROUND(S110,0)-D110</f>
        <v>79</v>
      </c>
      <c r="F110" s="60" t="n">
        <f aca="false">IF(COUNTA(D110:E110)=0,"",SUM(D110:E110))</f>
        <v>307</v>
      </c>
      <c r="G110" s="40" t="n">
        <f aca="false">IF(OR(F110="",F110=0),"",D110/F110)</f>
        <v>0.742671009771987</v>
      </c>
      <c r="H110" s="40" t="n">
        <f aca="false">IF(OR(F110="",F110=0),"",E110/F110)</f>
        <v>0.257328990228013</v>
      </c>
      <c r="I110" s="32" t="s">
        <v>164</v>
      </c>
      <c r="J110" s="36" t="n">
        <v>3.46052190265839</v>
      </c>
      <c r="K110" s="36" t="n">
        <f aca="false">$K$8</f>
        <v>2.12540912266671</v>
      </c>
      <c r="L110" s="36" t="n">
        <f aca="false">SQRT(J110^2+K110^2)</f>
        <v>4.06110524087881</v>
      </c>
      <c r="M110" s="40" t="n">
        <f aca="false">IF(G110="","",MAX(0,G110-1.96*L110/100))</f>
        <v>0.663073347050762</v>
      </c>
      <c r="N110" s="40" t="n">
        <f aca="false">IF(G110="","",MIN(1,G110+1.96*L110/100))</f>
        <v>0.822268672493212</v>
      </c>
      <c r="O110" s="60" t="n">
        <f aca="false">ROUND(S110*W110,0)</f>
        <v>44</v>
      </c>
      <c r="P110" s="60" t="n">
        <f aca="false">IF(F110="","",ROUND(SQRT((F110*L110/100)^2+(G110*O110)^2),0))</f>
        <v>35</v>
      </c>
      <c r="R110" s="61" t="n">
        <v>23.5724316061757</v>
      </c>
      <c r="S110" s="62" t="n">
        <f aca="false">U110*V110*$F$5</f>
        <v>306.767588932806</v>
      </c>
      <c r="T110" s="63" t="n">
        <f aca="false">MAX(0,MIN(1,R110/100+$D$5))</f>
        <v>0.743501937099377</v>
      </c>
      <c r="U110" s="63" t="n">
        <v>0.222134387351779</v>
      </c>
      <c r="V110" s="62" t="n">
        <v>1381</v>
      </c>
      <c r="W110" s="63" t="n">
        <v>0.144238908687966</v>
      </c>
      <c r="X110" s="64" t="s">
        <v>165</v>
      </c>
      <c r="Y110" s="64" t="s">
        <v>166</v>
      </c>
    </row>
    <row r="111" customFormat="false" ht="15" hidden="false" customHeight="false" outlineLevel="0" collapsed="false">
      <c r="A111" s="32" t="s">
        <v>233</v>
      </c>
      <c r="B111" s="32" t="s">
        <v>235</v>
      </c>
      <c r="C111" s="32" t="s">
        <v>285</v>
      </c>
      <c r="D111" s="60" t="n">
        <f aca="false">ROUND(S111*T111,0)</f>
        <v>79</v>
      </c>
      <c r="E111" s="60" t="n">
        <f aca="false">ROUND(S111,0)-D111</f>
        <v>40</v>
      </c>
      <c r="F111" s="60" t="n">
        <f aca="false">IF(COUNTA(D111:E111)=0,"",SUM(D111:E111))</f>
        <v>119</v>
      </c>
      <c r="G111" s="40" t="n">
        <f aca="false">IF(OR(F111="",F111=0),"",D111/F111)</f>
        <v>0.663865546218487</v>
      </c>
      <c r="H111" s="40" t="n">
        <f aca="false">IF(OR(F111="",F111=0),"",E111/F111)</f>
        <v>0.336134453781513</v>
      </c>
      <c r="I111" s="32" t="s">
        <v>164</v>
      </c>
      <c r="J111" s="36" t="n">
        <v>3.46052190265839</v>
      </c>
      <c r="K111" s="36" t="n">
        <f aca="false">$K$8</f>
        <v>2.12540912266671</v>
      </c>
      <c r="L111" s="36" t="n">
        <f aca="false">SQRT(J111^2+K111^2)</f>
        <v>4.06110524087881</v>
      </c>
      <c r="M111" s="40" t="n">
        <f aca="false">IF(G111="","",MAX(0,G111-1.96*L111/100))</f>
        <v>0.584267883497263</v>
      </c>
      <c r="N111" s="40" t="n">
        <f aca="false">IF(G111="","",MIN(1,G111+1.96*L111/100))</f>
        <v>0.743463208939712</v>
      </c>
      <c r="O111" s="60" t="n">
        <f aca="false">ROUND(S111*W111,0)</f>
        <v>17</v>
      </c>
      <c r="P111" s="60" t="n">
        <f aca="false">IF(F111="","",ROUND(SQRT((F111*L111/100)^2+(G111*O111)^2),0))</f>
        <v>12</v>
      </c>
      <c r="R111" s="61" t="n">
        <v>15.1422731991757</v>
      </c>
      <c r="S111" s="62" t="n">
        <f aca="false">U111*V111*$F$5</f>
        <v>119.188732394366</v>
      </c>
      <c r="T111" s="63" t="n">
        <f aca="false">MAX(0,MIN(1,R111/100+$D$5))</f>
        <v>0.659200353029377</v>
      </c>
      <c r="U111" s="63" t="n">
        <v>0.173239436619718</v>
      </c>
      <c r="V111" s="62" t="n">
        <v>688</v>
      </c>
      <c r="W111" s="63" t="n">
        <v>0.144238908687966</v>
      </c>
      <c r="X111" s="64" t="s">
        <v>165</v>
      </c>
      <c r="Y111" s="64" t="s">
        <v>166</v>
      </c>
    </row>
    <row r="112" customFormat="false" ht="15" hidden="false" customHeight="false" outlineLevel="0" collapsed="false">
      <c r="A112" s="32" t="s">
        <v>233</v>
      </c>
      <c r="B112" s="32" t="s">
        <v>235</v>
      </c>
      <c r="C112" s="32" t="s">
        <v>286</v>
      </c>
      <c r="D112" s="60" t="n">
        <f aca="false">ROUND(S112*T112,0)</f>
        <v>186</v>
      </c>
      <c r="E112" s="60" t="n">
        <f aca="false">ROUND(S112,0)-D112</f>
        <v>105</v>
      </c>
      <c r="F112" s="60" t="n">
        <f aca="false">IF(COUNTA(D112:E112)=0,"",SUM(D112:E112))</f>
        <v>291</v>
      </c>
      <c r="G112" s="40" t="n">
        <f aca="false">IF(OR(F112="",F112=0),"",D112/F112)</f>
        <v>0.639175257731959</v>
      </c>
      <c r="H112" s="40" t="n">
        <f aca="false">IF(OR(F112="",F112=0),"",E112/F112)</f>
        <v>0.360824742268041</v>
      </c>
      <c r="I112" s="32" t="s">
        <v>164</v>
      </c>
      <c r="J112" s="36" t="n">
        <v>3.46052190265839</v>
      </c>
      <c r="K112" s="36" t="n">
        <f aca="false">$K$8</f>
        <v>2.12540912266671</v>
      </c>
      <c r="L112" s="36" t="n">
        <f aca="false">SQRT(J112^2+K112^2)</f>
        <v>4.06110524087881</v>
      </c>
      <c r="M112" s="40" t="n">
        <f aca="false">IF(G112="","",MAX(0,G112-1.96*L112/100))</f>
        <v>0.559577595010734</v>
      </c>
      <c r="N112" s="40" t="n">
        <f aca="false">IF(G112="","",MIN(1,G112+1.96*L112/100))</f>
        <v>0.718772920453183</v>
      </c>
      <c r="O112" s="60" t="n">
        <f aca="false">ROUND(S112*W112,0)</f>
        <v>42</v>
      </c>
      <c r="P112" s="60" t="n">
        <f aca="false">IF(F112="","",ROUND(SQRT((F112*L112/100)^2+(G112*O112)^2),0))</f>
        <v>29</v>
      </c>
      <c r="R112" s="61" t="n">
        <v>13.2335681687887</v>
      </c>
      <c r="S112" s="62" t="n">
        <f aca="false">U112*V112*$F$5</f>
        <v>291.248923341947</v>
      </c>
      <c r="T112" s="63" t="n">
        <f aca="false">MAX(0,MIN(1,R112/100+$D$5))</f>
        <v>0.640113302725506</v>
      </c>
      <c r="U112" s="63" t="n">
        <v>0.24978466838932</v>
      </c>
      <c r="V112" s="62" t="n">
        <v>1166</v>
      </c>
      <c r="W112" s="63" t="n">
        <v>0.144238908687966</v>
      </c>
      <c r="X112" s="64" t="s">
        <v>165</v>
      </c>
      <c r="Y112" s="64" t="s">
        <v>166</v>
      </c>
    </row>
    <row r="113" customFormat="false" ht="15" hidden="false" customHeight="false" outlineLevel="0" collapsed="false">
      <c r="A113" s="32" t="s">
        <v>233</v>
      </c>
      <c r="B113" s="32" t="s">
        <v>235</v>
      </c>
      <c r="C113" s="32" t="s">
        <v>287</v>
      </c>
      <c r="D113" s="60" t="n">
        <f aca="false">ROUND(S113*T113,0)</f>
        <v>271</v>
      </c>
      <c r="E113" s="60" t="n">
        <f aca="false">ROUND(S113,0)-D113</f>
        <v>104</v>
      </c>
      <c r="F113" s="60" t="n">
        <f aca="false">IF(COUNTA(D113:E113)=0,"",SUM(D113:E113))</f>
        <v>375</v>
      </c>
      <c r="G113" s="40" t="n">
        <f aca="false">IF(OR(F113="",F113=0),"",D113/F113)</f>
        <v>0.722666666666667</v>
      </c>
      <c r="H113" s="40" t="n">
        <f aca="false">IF(OR(F113="",F113=0),"",E113/F113)</f>
        <v>0.277333333333333</v>
      </c>
      <c r="I113" s="32" t="s">
        <v>164</v>
      </c>
      <c r="J113" s="36" t="n">
        <v>3.46052190265839</v>
      </c>
      <c r="K113" s="36" t="n">
        <f aca="false">$K$8</f>
        <v>2.12540912266671</v>
      </c>
      <c r="L113" s="36" t="n">
        <f aca="false">SQRT(J113^2+K113^2)</f>
        <v>4.06110524087881</v>
      </c>
      <c r="M113" s="40" t="n">
        <f aca="false">IF(G113="","",MAX(0,G113-1.96*L113/100))</f>
        <v>0.643069003945442</v>
      </c>
      <c r="N113" s="40" t="n">
        <f aca="false">IF(G113="","",MIN(1,G113+1.96*L113/100))</f>
        <v>0.802264329387891</v>
      </c>
      <c r="O113" s="60" t="n">
        <f aca="false">ROUND(S113*W113,0)</f>
        <v>54</v>
      </c>
      <c r="P113" s="60" t="n">
        <f aca="false">IF(F113="","",ROUND(SQRT((F113*L113/100)^2+(G113*O113)^2),0))</f>
        <v>42</v>
      </c>
      <c r="R113" s="61" t="n">
        <v>21.4734103097397</v>
      </c>
      <c r="S113" s="62" t="n">
        <f aca="false">U113*V113*$F$5</f>
        <v>375.212598425197</v>
      </c>
      <c r="T113" s="63" t="n">
        <f aca="false">MAX(0,MIN(1,R113/100+$D$5))</f>
        <v>0.722511724135017</v>
      </c>
      <c r="U113" s="63" t="n">
        <v>0.224409448818898</v>
      </c>
      <c r="V113" s="62" t="n">
        <v>1672</v>
      </c>
      <c r="W113" s="63" t="n">
        <v>0.144238908687966</v>
      </c>
      <c r="X113" s="64" t="s">
        <v>165</v>
      </c>
      <c r="Y113" s="64" t="s">
        <v>166</v>
      </c>
    </row>
    <row r="114" customFormat="false" ht="15" hidden="false" customHeight="false" outlineLevel="0" collapsed="false">
      <c r="A114" s="32" t="s">
        <v>233</v>
      </c>
      <c r="B114" s="32" t="s">
        <v>235</v>
      </c>
      <c r="C114" s="32" t="s">
        <v>288</v>
      </c>
      <c r="D114" s="60" t="n">
        <f aca="false">ROUND(S114*T114,0)</f>
        <v>104</v>
      </c>
      <c r="E114" s="60" t="n">
        <f aca="false">ROUND(S114,0)-D114</f>
        <v>40</v>
      </c>
      <c r="F114" s="60" t="n">
        <f aca="false">IF(COUNTA(D114:E114)=0,"",SUM(D114:E114))</f>
        <v>144</v>
      </c>
      <c r="G114" s="40" t="n">
        <f aca="false">IF(OR(F114="",F114=0),"",D114/F114)</f>
        <v>0.722222222222222</v>
      </c>
      <c r="H114" s="40" t="n">
        <f aca="false">IF(OR(F114="",F114=0),"",E114/F114)</f>
        <v>0.277777777777778</v>
      </c>
      <c r="I114" s="32" t="s">
        <v>164</v>
      </c>
      <c r="J114" s="36" t="n">
        <v>3.46052190265839</v>
      </c>
      <c r="K114" s="36" t="n">
        <f aca="false">$K$8</f>
        <v>2.12540912266671</v>
      </c>
      <c r="L114" s="36" t="n">
        <f aca="false">SQRT(J114^2+K114^2)</f>
        <v>4.06110524087881</v>
      </c>
      <c r="M114" s="40" t="n">
        <f aca="false">IF(G114="","",MAX(0,G114-1.96*L114/100))</f>
        <v>0.642624559500998</v>
      </c>
      <c r="N114" s="40" t="n">
        <f aca="false">IF(G114="","",MIN(1,G114+1.96*L114/100))</f>
        <v>0.801819884943447</v>
      </c>
      <c r="O114" s="60" t="n">
        <f aca="false">ROUND(S114*W114,0)</f>
        <v>21</v>
      </c>
      <c r="P114" s="60" t="n">
        <f aca="false">IF(F114="","",ROUND(SQRT((F114*L114/100)^2+(G114*O114)^2),0))</f>
        <v>16</v>
      </c>
      <c r="R114" s="61" t="n">
        <v>21.4343463368488</v>
      </c>
      <c r="S114" s="62" t="n">
        <f aca="false">U114*V114*$F$5</f>
        <v>143.58320610687</v>
      </c>
      <c r="T114" s="63" t="n">
        <f aca="false">MAX(0,MIN(1,R114/100+$D$5))</f>
        <v>0.722121084406107</v>
      </c>
      <c r="U114" s="63" t="n">
        <v>0.215267175572519</v>
      </c>
      <c r="V114" s="62" t="n">
        <v>667</v>
      </c>
      <c r="W114" s="63" t="n">
        <v>0.144238908687966</v>
      </c>
      <c r="X114" s="64" t="s">
        <v>165</v>
      </c>
      <c r="Y114" s="64" t="s">
        <v>166</v>
      </c>
    </row>
    <row r="115" customFormat="false" ht="15" hidden="false" customHeight="false" outlineLevel="0" collapsed="false">
      <c r="A115" s="32" t="s">
        <v>233</v>
      </c>
      <c r="B115" s="32" t="s">
        <v>235</v>
      </c>
      <c r="C115" s="32" t="s">
        <v>289</v>
      </c>
      <c r="D115" s="60" t="n">
        <f aca="false">ROUND(S115*T115,0)</f>
        <v>128</v>
      </c>
      <c r="E115" s="60" t="n">
        <f aca="false">ROUND(S115,0)-D115</f>
        <v>47</v>
      </c>
      <c r="F115" s="60" t="n">
        <f aca="false">IF(COUNTA(D115:E115)=0,"",SUM(D115:E115))</f>
        <v>175</v>
      </c>
      <c r="G115" s="40" t="n">
        <f aca="false">IF(OR(F115="",F115=0),"",D115/F115)</f>
        <v>0.731428571428571</v>
      </c>
      <c r="H115" s="40" t="n">
        <f aca="false">IF(OR(F115="",F115=0),"",E115/F115)</f>
        <v>0.268571428571429</v>
      </c>
      <c r="I115" s="32" t="s">
        <v>164</v>
      </c>
      <c r="J115" s="36" t="n">
        <v>3.46052190265839</v>
      </c>
      <c r="K115" s="36" t="n">
        <f aca="false">$K$8</f>
        <v>2.12540912266671</v>
      </c>
      <c r="L115" s="36" t="n">
        <f aca="false">SQRT(J115^2+K115^2)</f>
        <v>4.06110524087881</v>
      </c>
      <c r="M115" s="40" t="n">
        <f aca="false">IF(G115="","",MAX(0,G115-1.96*L115/100))</f>
        <v>0.651830908707347</v>
      </c>
      <c r="N115" s="40" t="n">
        <f aca="false">IF(G115="","",MIN(1,G115+1.96*L115/100))</f>
        <v>0.811026234149796</v>
      </c>
      <c r="O115" s="60" t="n">
        <f aca="false">ROUND(S115*W115,0)</f>
        <v>25</v>
      </c>
      <c r="P115" s="60" t="n">
        <f aca="false">IF(F115="","",ROUND(SQRT((F115*L115/100)^2+(G115*O115)^2),0))</f>
        <v>20</v>
      </c>
      <c r="R115" s="61" t="n">
        <v>22.7178417801059</v>
      </c>
      <c r="S115" s="62" t="n">
        <f aca="false">U115*V115*$F$5</f>
        <v>174.69400244798</v>
      </c>
      <c r="T115" s="63" t="n">
        <f aca="false">MAX(0,MIN(1,R115/100+$D$5))</f>
        <v>0.734956038838678</v>
      </c>
      <c r="U115" s="63" t="n">
        <v>0.211750305997552</v>
      </c>
      <c r="V115" s="62" t="n">
        <v>825</v>
      </c>
      <c r="W115" s="63" t="n">
        <v>0.144238908687966</v>
      </c>
      <c r="X115" s="64" t="s">
        <v>165</v>
      </c>
      <c r="Y115" s="64" t="s">
        <v>166</v>
      </c>
    </row>
    <row r="116" customFormat="false" ht="15" hidden="false" customHeight="false" outlineLevel="0" collapsed="false">
      <c r="A116" s="32" t="s">
        <v>233</v>
      </c>
      <c r="B116" s="32" t="s">
        <v>235</v>
      </c>
      <c r="C116" s="32" t="s">
        <v>290</v>
      </c>
      <c r="D116" s="60" t="n">
        <f aca="false">ROUND(S116*T116,0)</f>
        <v>191</v>
      </c>
      <c r="E116" s="60" t="n">
        <f aca="false">ROUND(S116,0)-D116</f>
        <v>72</v>
      </c>
      <c r="F116" s="60" t="n">
        <f aca="false">IF(COUNTA(D116:E116)=0,"",SUM(D116:E116))</f>
        <v>263</v>
      </c>
      <c r="G116" s="40" t="n">
        <f aca="false">IF(OR(F116="",F116=0),"",D116/F116)</f>
        <v>0.726235741444867</v>
      </c>
      <c r="H116" s="40" t="n">
        <f aca="false">IF(OR(F116="",F116=0),"",E116/F116)</f>
        <v>0.273764258555133</v>
      </c>
      <c r="I116" s="32" t="s">
        <v>164</v>
      </c>
      <c r="J116" s="36" t="n">
        <v>3.46052190265839</v>
      </c>
      <c r="K116" s="36" t="n">
        <f aca="false">$K$8</f>
        <v>2.12540912266671</v>
      </c>
      <c r="L116" s="36" t="n">
        <f aca="false">SQRT(J116^2+K116^2)</f>
        <v>4.06110524087881</v>
      </c>
      <c r="M116" s="40" t="n">
        <f aca="false">IF(G116="","",MAX(0,G116-1.96*L116/100))</f>
        <v>0.646638078723642</v>
      </c>
      <c r="N116" s="40" t="n">
        <f aca="false">IF(G116="","",MIN(1,G116+1.96*L116/100))</f>
        <v>0.805833404166092</v>
      </c>
      <c r="O116" s="60" t="n">
        <f aca="false">ROUND(S116*W116,0)</f>
        <v>38</v>
      </c>
      <c r="P116" s="60" t="n">
        <f aca="false">IF(F116="","",ROUND(SQRT((F116*L116/100)^2+(G116*O116)^2),0))</f>
        <v>30</v>
      </c>
      <c r="R116" s="61" t="n">
        <v>21.7636433139081</v>
      </c>
      <c r="S116" s="62" t="n">
        <f aca="false">U116*V116*$F$5</f>
        <v>263.436544342508</v>
      </c>
      <c r="T116" s="63" t="n">
        <f aca="false">MAX(0,MIN(1,R116/100+$D$5))</f>
        <v>0.725414054176701</v>
      </c>
      <c r="U116" s="63" t="n">
        <v>0.210244648318043</v>
      </c>
      <c r="V116" s="62" t="n">
        <v>1253</v>
      </c>
      <c r="W116" s="63" t="n">
        <v>0.144238908687966</v>
      </c>
      <c r="X116" s="64" t="s">
        <v>165</v>
      </c>
      <c r="Y116" s="64" t="s">
        <v>166</v>
      </c>
    </row>
    <row r="117" customFormat="false" ht="15" hidden="false" customHeight="false" outlineLevel="0" collapsed="false">
      <c r="A117" s="32" t="s">
        <v>233</v>
      </c>
      <c r="B117" s="32" t="s">
        <v>235</v>
      </c>
      <c r="C117" s="32" t="s">
        <v>291</v>
      </c>
      <c r="D117" s="60" t="n">
        <f aca="false">ROUND(S117*T117,0)</f>
        <v>322</v>
      </c>
      <c r="E117" s="60" t="n">
        <f aca="false">ROUND(S117,0)-D117</f>
        <v>171</v>
      </c>
      <c r="F117" s="60" t="n">
        <f aca="false">IF(COUNTA(D117:E117)=0,"",SUM(D117:E117))</f>
        <v>493</v>
      </c>
      <c r="G117" s="40" t="n">
        <f aca="false">IF(OR(F117="",F117=0),"",D117/F117)</f>
        <v>0.653144016227181</v>
      </c>
      <c r="H117" s="40" t="n">
        <f aca="false">IF(OR(F117="",F117=0),"",E117/F117)</f>
        <v>0.346855983772819</v>
      </c>
      <c r="I117" s="32" t="s">
        <v>164</v>
      </c>
      <c r="J117" s="36" t="n">
        <v>3.46052190265839</v>
      </c>
      <c r="K117" s="36" t="n">
        <f aca="false">$K$8</f>
        <v>2.12540912266671</v>
      </c>
      <c r="L117" s="36" t="n">
        <f aca="false">SQRT(J117^2+K117^2)</f>
        <v>4.06110524087881</v>
      </c>
      <c r="M117" s="40" t="n">
        <f aca="false">IF(G117="","",MAX(0,G117-1.96*L117/100))</f>
        <v>0.573546353505956</v>
      </c>
      <c r="N117" s="40" t="n">
        <f aca="false">IF(G117="","",MIN(1,G117+1.96*L117/100))</f>
        <v>0.732741678948405</v>
      </c>
      <c r="O117" s="60" t="n">
        <f aca="false">ROUND(S117*W117,0)</f>
        <v>71</v>
      </c>
      <c r="P117" s="60" t="n">
        <f aca="false">IF(F117="","",ROUND(SQRT((F117*L117/100)^2+(G117*O117)^2),0))</f>
        <v>51</v>
      </c>
      <c r="R117" s="61" t="n">
        <v>14.4926053764544</v>
      </c>
      <c r="S117" s="62" t="n">
        <f aca="false">U117*V117*$F$5</f>
        <v>493.360186418109</v>
      </c>
      <c r="T117" s="63" t="n">
        <f aca="false">MAX(0,MIN(1,R117/100+$D$5))</f>
        <v>0.652703674802164</v>
      </c>
      <c r="U117" s="63" t="n">
        <v>0.330892143808256</v>
      </c>
      <c r="V117" s="62" t="n">
        <v>1491</v>
      </c>
      <c r="W117" s="63" t="n">
        <v>0.144238908687966</v>
      </c>
      <c r="X117" s="64" t="s">
        <v>165</v>
      </c>
      <c r="Y117" s="64" t="s">
        <v>166</v>
      </c>
    </row>
    <row r="118" customFormat="false" ht="15" hidden="false" customHeight="false" outlineLevel="0" collapsed="false">
      <c r="A118" s="32" t="s">
        <v>233</v>
      </c>
      <c r="B118" s="32" t="s">
        <v>235</v>
      </c>
      <c r="C118" s="32" t="s">
        <v>292</v>
      </c>
      <c r="D118" s="60" t="n">
        <f aca="false">ROUND(S118*T118,0)</f>
        <v>151</v>
      </c>
      <c r="E118" s="60" t="n">
        <f aca="false">ROUND(S118,0)-D118</f>
        <v>73</v>
      </c>
      <c r="F118" s="60" t="n">
        <f aca="false">IF(COUNTA(D118:E118)=0,"",SUM(D118:E118))</f>
        <v>224</v>
      </c>
      <c r="G118" s="40" t="n">
        <f aca="false">IF(OR(F118="",F118=0),"",D118/F118)</f>
        <v>0.674107142857143</v>
      </c>
      <c r="H118" s="40" t="n">
        <f aca="false">IF(OR(F118="",F118=0),"",E118/F118)</f>
        <v>0.325892857142857</v>
      </c>
      <c r="I118" s="32" t="s">
        <v>164</v>
      </c>
      <c r="J118" s="36" t="n">
        <v>3.46052190265839</v>
      </c>
      <c r="K118" s="36" t="n">
        <f aca="false">$K$8</f>
        <v>2.12540912266671</v>
      </c>
      <c r="L118" s="36" t="n">
        <f aca="false">SQRT(J118^2+K118^2)</f>
        <v>4.06110524087881</v>
      </c>
      <c r="M118" s="40" t="n">
        <f aca="false">IF(G118="","",MAX(0,G118-1.96*L118/100))</f>
        <v>0.594509480135918</v>
      </c>
      <c r="N118" s="40" t="n">
        <f aca="false">IF(G118="","",MIN(1,G118+1.96*L118/100))</f>
        <v>0.753704805578368</v>
      </c>
      <c r="O118" s="60" t="n">
        <f aca="false">ROUND(S118*W118,0)</f>
        <v>32</v>
      </c>
      <c r="P118" s="60" t="n">
        <f aca="false">IF(F118="","",ROUND(SQRT((F118*L118/100)^2+(G118*O118)^2),0))</f>
        <v>23</v>
      </c>
      <c r="R118" s="61" t="n">
        <v>16.6802783713435</v>
      </c>
      <c r="S118" s="62" t="n">
        <f aca="false">U118*V118*$F$5</f>
        <v>223.817896389325</v>
      </c>
      <c r="T118" s="63" t="n">
        <f aca="false">MAX(0,MIN(1,R118/100+$D$5))</f>
        <v>0.674580404751054</v>
      </c>
      <c r="U118" s="63" t="n">
        <v>0.342229199372057</v>
      </c>
      <c r="V118" s="62" t="n">
        <v>654</v>
      </c>
      <c r="W118" s="63" t="n">
        <v>0.144238908687966</v>
      </c>
      <c r="X118" s="64" t="s">
        <v>165</v>
      </c>
      <c r="Y118" s="64" t="s">
        <v>166</v>
      </c>
    </row>
    <row r="119" customFormat="false" ht="15" hidden="false" customHeight="false" outlineLevel="0" collapsed="false">
      <c r="A119" s="32" t="s">
        <v>233</v>
      </c>
      <c r="B119" s="32" t="s">
        <v>235</v>
      </c>
      <c r="C119" s="32" t="s">
        <v>293</v>
      </c>
      <c r="D119" s="60" t="n">
        <f aca="false">ROUND(S119*T119,0)</f>
        <v>170</v>
      </c>
      <c r="E119" s="60" t="n">
        <f aca="false">ROUND(S119,0)-D119</f>
        <v>72</v>
      </c>
      <c r="F119" s="60" t="n">
        <f aca="false">IF(COUNTA(D119:E119)=0,"",SUM(D119:E119))</f>
        <v>242</v>
      </c>
      <c r="G119" s="40" t="n">
        <f aca="false">IF(OR(F119="",F119=0),"",D119/F119)</f>
        <v>0.702479338842975</v>
      </c>
      <c r="H119" s="40" t="n">
        <f aca="false">IF(OR(F119="",F119=0),"",E119/F119)</f>
        <v>0.297520661157025</v>
      </c>
      <c r="I119" s="32" t="s">
        <v>164</v>
      </c>
      <c r="J119" s="36" t="n">
        <v>3.46052190265839</v>
      </c>
      <c r="K119" s="36" t="n">
        <f aca="false">$K$8</f>
        <v>2.12540912266671</v>
      </c>
      <c r="L119" s="36" t="n">
        <f aca="false">SQRT(J119^2+K119^2)</f>
        <v>4.06110524087881</v>
      </c>
      <c r="M119" s="40" t="n">
        <f aca="false">IF(G119="","",MAX(0,G119-1.96*L119/100))</f>
        <v>0.622881676121751</v>
      </c>
      <c r="N119" s="40" t="n">
        <f aca="false">IF(G119="","",MIN(1,G119+1.96*L119/100))</f>
        <v>0.7820770015642</v>
      </c>
      <c r="O119" s="60" t="n">
        <f aca="false">ROUND(S119*W119,0)</f>
        <v>35</v>
      </c>
      <c r="P119" s="60" t="n">
        <f aca="false">IF(F119="","",ROUND(SQRT((F119*L119/100)^2+(G119*O119)^2),0))</f>
        <v>26</v>
      </c>
      <c r="R119" s="61" t="n">
        <v>19.4310681732113</v>
      </c>
      <c r="S119" s="62" t="n">
        <f aca="false">U119*V119*$F$5</f>
        <v>242.481171548117</v>
      </c>
      <c r="T119" s="63" t="n">
        <f aca="false">MAX(0,MIN(1,R119/100+$D$5))</f>
        <v>0.702088302769732</v>
      </c>
      <c r="U119" s="63" t="n">
        <v>0.248953974895398</v>
      </c>
      <c r="V119" s="62" t="n">
        <v>974</v>
      </c>
      <c r="W119" s="63" t="n">
        <v>0.144238908687966</v>
      </c>
      <c r="X119" s="64" t="s">
        <v>165</v>
      </c>
      <c r="Y119" s="64" t="s">
        <v>166</v>
      </c>
    </row>
    <row r="120" customFormat="false" ht="15" hidden="false" customHeight="false" outlineLevel="0" collapsed="false">
      <c r="A120" s="32" t="s">
        <v>233</v>
      </c>
      <c r="B120" s="32" t="s">
        <v>235</v>
      </c>
      <c r="C120" s="32" t="s">
        <v>294</v>
      </c>
      <c r="D120" s="60" t="n">
        <f aca="false">ROUND(S120*T120,0)</f>
        <v>280</v>
      </c>
      <c r="E120" s="60" t="n">
        <f aca="false">ROUND(S120,0)-D120</f>
        <v>169</v>
      </c>
      <c r="F120" s="60" t="n">
        <f aca="false">IF(COUNTA(D120:E120)=0,"",SUM(D120:E120))</f>
        <v>449</v>
      </c>
      <c r="G120" s="40" t="n">
        <f aca="false">IF(OR(F120="",F120=0),"",D120/F120)</f>
        <v>0.623608017817372</v>
      </c>
      <c r="H120" s="40" t="n">
        <f aca="false">IF(OR(F120="",F120=0),"",E120/F120)</f>
        <v>0.376391982182628</v>
      </c>
      <c r="I120" s="32" t="s">
        <v>164</v>
      </c>
      <c r="J120" s="36" t="n">
        <v>3.46052190265839</v>
      </c>
      <c r="K120" s="36" t="n">
        <f aca="false">$K$8</f>
        <v>2.12540912266671</v>
      </c>
      <c r="L120" s="36" t="n">
        <f aca="false">SQRT(J120^2+K120^2)</f>
        <v>4.06110524087881</v>
      </c>
      <c r="M120" s="40" t="n">
        <f aca="false">IF(G120="","",MAX(0,G120-1.96*L120/100))</f>
        <v>0.544010355096147</v>
      </c>
      <c r="N120" s="40" t="n">
        <f aca="false">IF(G120="","",MIN(1,G120+1.96*L120/100))</f>
        <v>0.703205680538597</v>
      </c>
      <c r="O120" s="60" t="n">
        <f aca="false">ROUND(S120*W120,0)</f>
        <v>65</v>
      </c>
      <c r="P120" s="60" t="n">
        <f aca="false">IF(F120="","",ROUND(SQRT((F120*L120/100)^2+(G120*O120)^2),0))</f>
        <v>44</v>
      </c>
      <c r="R120" s="61" t="n">
        <v>11.6927657184482</v>
      </c>
      <c r="S120" s="62" t="n">
        <f aca="false">U120*V120*$F$5</f>
        <v>448.675647668394</v>
      </c>
      <c r="T120" s="63" t="n">
        <f aca="false">MAX(0,MIN(1,R120/100+$D$5))</f>
        <v>0.624705278222102</v>
      </c>
      <c r="U120" s="63" t="n">
        <v>0.437305699481865</v>
      </c>
      <c r="V120" s="62" t="n">
        <v>1026</v>
      </c>
      <c r="W120" s="63" t="n">
        <v>0.144238908687966</v>
      </c>
      <c r="X120" s="64" t="s">
        <v>165</v>
      </c>
      <c r="Y120" s="64" t="s">
        <v>166</v>
      </c>
    </row>
    <row r="121" customFormat="false" ht="15" hidden="false" customHeight="false" outlineLevel="0" collapsed="false">
      <c r="A121" s="32" t="s">
        <v>233</v>
      </c>
      <c r="B121" s="32" t="s">
        <v>235</v>
      </c>
      <c r="C121" s="32" t="s">
        <v>295</v>
      </c>
      <c r="D121" s="60" t="n">
        <f aca="false">ROUND(S121*T121,0)</f>
        <v>218</v>
      </c>
      <c r="E121" s="60" t="n">
        <f aca="false">ROUND(S121,0)-D121</f>
        <v>92</v>
      </c>
      <c r="F121" s="60" t="n">
        <f aca="false">IF(COUNTA(D121:E121)=0,"",SUM(D121:E121))</f>
        <v>310</v>
      </c>
      <c r="G121" s="40" t="n">
        <f aca="false">IF(OR(F121="",F121=0),"",D121/F121)</f>
        <v>0.703225806451613</v>
      </c>
      <c r="H121" s="40" t="n">
        <f aca="false">IF(OR(F121="",F121=0),"",E121/F121)</f>
        <v>0.296774193548387</v>
      </c>
      <c r="I121" s="32" t="s">
        <v>164</v>
      </c>
      <c r="J121" s="36" t="n">
        <v>3.46052190265839</v>
      </c>
      <c r="K121" s="36" t="n">
        <f aca="false">$K$8</f>
        <v>2.12540912266671</v>
      </c>
      <c r="L121" s="36" t="n">
        <f aca="false">SQRT(J121^2+K121^2)</f>
        <v>4.06110524087881</v>
      </c>
      <c r="M121" s="40" t="n">
        <f aca="false">IF(G121="","",MAX(0,G121-1.96*L121/100))</f>
        <v>0.623628143730388</v>
      </c>
      <c r="N121" s="40" t="n">
        <f aca="false">IF(G121="","",MIN(1,G121+1.96*L121/100))</f>
        <v>0.782823469172838</v>
      </c>
      <c r="O121" s="60" t="n">
        <f aca="false">ROUND(S121*W121,0)</f>
        <v>45</v>
      </c>
      <c r="P121" s="60" t="n">
        <f aca="false">IF(F121="","",ROUND(SQRT((F121*L121/100)^2+(G121*O121)^2),0))</f>
        <v>34</v>
      </c>
      <c r="R121" s="61" t="n">
        <v>19.6210935912394</v>
      </c>
      <c r="S121" s="62" t="n">
        <f aca="false">U121*V121*$F$5</f>
        <v>310.16656308266</v>
      </c>
      <c r="T121" s="63" t="n">
        <f aca="false">MAX(0,MIN(1,R121/100+$D$5))</f>
        <v>0.703988556950014</v>
      </c>
      <c r="U121" s="63" t="n">
        <v>0.187072715972654</v>
      </c>
      <c r="V121" s="62" t="n">
        <v>1658</v>
      </c>
      <c r="W121" s="63" t="n">
        <v>0.144238908687966</v>
      </c>
      <c r="X121" s="64" t="s">
        <v>165</v>
      </c>
      <c r="Y121" s="64" t="s">
        <v>166</v>
      </c>
    </row>
    <row r="122" customFormat="false" ht="15" hidden="false" customHeight="false" outlineLevel="0" collapsed="false">
      <c r="A122" s="32" t="s">
        <v>233</v>
      </c>
      <c r="B122" s="32" t="s">
        <v>296</v>
      </c>
      <c r="C122" s="32" t="s">
        <v>297</v>
      </c>
      <c r="D122" s="60" t="n">
        <f aca="false">ROUND(S122*T122,0)</f>
        <v>465</v>
      </c>
      <c r="E122" s="60" t="n">
        <f aca="false">ROUND(S122,0)-D122</f>
        <v>192</v>
      </c>
      <c r="F122" s="60" t="n">
        <f aca="false">IF(COUNTA(D122:E122)=0,"",SUM(D122:E122))</f>
        <v>657</v>
      </c>
      <c r="G122" s="40" t="n">
        <f aca="false">IF(OR(F122="",F122=0),"",D122/F122)</f>
        <v>0.707762557077626</v>
      </c>
      <c r="H122" s="40" t="n">
        <f aca="false">IF(OR(F122="",F122=0),"",E122/F122)</f>
        <v>0.292237442922374</v>
      </c>
      <c r="I122" s="32" t="s">
        <v>164</v>
      </c>
      <c r="J122" s="36" t="n">
        <v>2.11357802942001</v>
      </c>
      <c r="K122" s="36" t="n">
        <f aca="false">$K$8</f>
        <v>2.12540912266671</v>
      </c>
      <c r="L122" s="36" t="n">
        <f aca="false">SQRT(J122^2+K122^2)</f>
        <v>2.99742823519794</v>
      </c>
      <c r="M122" s="40" t="n">
        <f aca="false">IF(G122="","",MAX(0,G122-1.96*L122/100))</f>
        <v>0.649012963667746</v>
      </c>
      <c r="N122" s="40" t="n">
        <f aca="false">IF(G122="","",MIN(1,G122+1.96*L122/100))</f>
        <v>0.766512150487505</v>
      </c>
      <c r="O122" s="60" t="n">
        <f aca="false">ROUND(S122*W122,0)</f>
        <v>56</v>
      </c>
      <c r="P122" s="60" t="n">
        <f aca="false">IF(F122="","",ROUND(SQRT((F122*L122/100)^2+(G122*O122)^2),0))</f>
        <v>44</v>
      </c>
      <c r="R122" s="61" t="n">
        <v>19.899438101041</v>
      </c>
      <c r="S122" s="62" t="n">
        <f aca="false">U122*V122*$F$5</f>
        <v>657.496995708155</v>
      </c>
      <c r="T122" s="63" t="n">
        <f aca="false">MAX(0,MIN(1,R122/100+$D$5))</f>
        <v>0.706772002048029</v>
      </c>
      <c r="U122" s="63" t="n">
        <v>0.542489270386266</v>
      </c>
      <c r="V122" s="62" t="n">
        <v>1212</v>
      </c>
      <c r="W122" s="63" t="n">
        <v>0.084758520671361</v>
      </c>
      <c r="X122" s="64" t="s">
        <v>171</v>
      </c>
      <c r="Y122" s="64" t="s">
        <v>166</v>
      </c>
    </row>
    <row r="123" customFormat="false" ht="15" hidden="false" customHeight="false" outlineLevel="0" collapsed="false">
      <c r="A123" s="32" t="s">
        <v>233</v>
      </c>
      <c r="B123" s="32" t="s">
        <v>296</v>
      </c>
      <c r="C123" s="32" t="s">
        <v>298</v>
      </c>
      <c r="D123" s="60" t="n">
        <f aca="false">ROUND(S123*T123,0)</f>
        <v>311</v>
      </c>
      <c r="E123" s="60" t="n">
        <f aca="false">ROUND(S123,0)-D123</f>
        <v>155</v>
      </c>
      <c r="F123" s="60" t="n">
        <f aca="false">IF(COUNTA(D123:E123)=0,"",SUM(D123:E123))</f>
        <v>466</v>
      </c>
      <c r="G123" s="40" t="n">
        <f aca="false">IF(OR(F123="",F123=0),"",D123/F123)</f>
        <v>0.667381974248927</v>
      </c>
      <c r="H123" s="40" t="n">
        <f aca="false">IF(OR(F123="",F123=0),"",E123/F123)</f>
        <v>0.332618025751073</v>
      </c>
      <c r="I123" s="32" t="s">
        <v>164</v>
      </c>
      <c r="J123" s="36" t="n">
        <v>3.46052190265839</v>
      </c>
      <c r="K123" s="36" t="n">
        <f aca="false">$K$8</f>
        <v>2.12540912266671</v>
      </c>
      <c r="L123" s="36" t="n">
        <f aca="false">SQRT(J123^2+K123^2)</f>
        <v>4.06110524087881</v>
      </c>
      <c r="M123" s="40" t="n">
        <f aca="false">IF(G123="","",MAX(0,G123-1.96*L123/100))</f>
        <v>0.587784311527702</v>
      </c>
      <c r="N123" s="40" t="n">
        <f aca="false">IF(G123="","",MIN(1,G123+1.96*L123/100))</f>
        <v>0.746979636970152</v>
      </c>
      <c r="O123" s="60" t="n">
        <f aca="false">ROUND(S123*W123,0)</f>
        <v>67</v>
      </c>
      <c r="P123" s="60" t="n">
        <f aca="false">IF(F123="","",ROUND(SQRT((F123*L123/100)^2+(G123*O123)^2),0))</f>
        <v>49</v>
      </c>
      <c r="R123" s="61" t="n">
        <v>16.0650138624518</v>
      </c>
      <c r="S123" s="62" t="n">
        <f aca="false">U123*V123*$F$5</f>
        <v>465.633707865169</v>
      </c>
      <c r="T123" s="63" t="n">
        <f aca="false">MAX(0,MIN(1,R123/100+$D$5))</f>
        <v>0.668427759662138</v>
      </c>
      <c r="U123" s="63" t="n">
        <v>0.519101123595506</v>
      </c>
      <c r="V123" s="62" t="n">
        <v>897</v>
      </c>
      <c r="W123" s="63" t="n">
        <v>0.144238908687966</v>
      </c>
      <c r="X123" s="64" t="s">
        <v>165</v>
      </c>
      <c r="Y123" s="64" t="s">
        <v>166</v>
      </c>
    </row>
    <row r="124" customFormat="false" ht="15" hidden="false" customHeight="false" outlineLevel="0" collapsed="false">
      <c r="A124" s="32" t="s">
        <v>233</v>
      </c>
      <c r="B124" s="32" t="s">
        <v>296</v>
      </c>
      <c r="C124" s="32" t="s">
        <v>299</v>
      </c>
      <c r="D124" s="60" t="n">
        <f aca="false">ROUND(S124*T124,0)</f>
        <v>346</v>
      </c>
      <c r="E124" s="60" t="n">
        <f aca="false">ROUND(S124,0)-D124</f>
        <v>141</v>
      </c>
      <c r="F124" s="60" t="n">
        <f aca="false">IF(COUNTA(D124:E124)=0,"",SUM(D124:E124))</f>
        <v>487</v>
      </c>
      <c r="G124" s="40" t="n">
        <f aca="false">IF(OR(F124="",F124=0),"",D124/F124)</f>
        <v>0.71047227926078</v>
      </c>
      <c r="H124" s="40" t="n">
        <f aca="false">IF(OR(F124="",F124=0),"",E124/F124)</f>
        <v>0.28952772073922</v>
      </c>
      <c r="I124" s="32" t="s">
        <v>164</v>
      </c>
      <c r="J124" s="36" t="n">
        <v>3.46052190265839</v>
      </c>
      <c r="K124" s="36" t="n">
        <f aca="false">$K$8</f>
        <v>2.12540912266671</v>
      </c>
      <c r="L124" s="36" t="n">
        <f aca="false">SQRT(J124^2+K124^2)</f>
        <v>4.06110524087881</v>
      </c>
      <c r="M124" s="40" t="n">
        <f aca="false">IF(G124="","",MAX(0,G124-1.96*L124/100))</f>
        <v>0.630874616539556</v>
      </c>
      <c r="N124" s="40" t="n">
        <f aca="false">IF(G124="","",MIN(1,G124+1.96*L124/100))</f>
        <v>0.790069941982005</v>
      </c>
      <c r="O124" s="60" t="n">
        <f aca="false">ROUND(S124*W124,0)</f>
        <v>70</v>
      </c>
      <c r="P124" s="60" t="n">
        <f aca="false">IF(F124="","",ROUND(SQRT((F124*L124/100)^2+(G124*O124)^2),0))</f>
        <v>54</v>
      </c>
      <c r="R124" s="61" t="n">
        <v>20.2964850974215</v>
      </c>
      <c r="S124" s="62" t="n">
        <f aca="false">U124*V124*$F$5</f>
        <v>486.64</v>
      </c>
      <c r="T124" s="63" t="n">
        <f aca="false">MAX(0,MIN(1,R124/100+$D$5))</f>
        <v>0.710742472011835</v>
      </c>
      <c r="U124" s="63" t="n">
        <v>0.56</v>
      </c>
      <c r="V124" s="62" t="n">
        <v>869</v>
      </c>
      <c r="W124" s="63" t="n">
        <v>0.144238908687966</v>
      </c>
      <c r="X124" s="64" t="s">
        <v>165</v>
      </c>
      <c r="Y124" s="64" t="s">
        <v>166</v>
      </c>
    </row>
    <row r="125" customFormat="false" ht="15" hidden="false" customHeight="false" outlineLevel="0" collapsed="false">
      <c r="A125" s="32" t="s">
        <v>233</v>
      </c>
      <c r="B125" s="32" t="s">
        <v>296</v>
      </c>
      <c r="C125" s="32" t="s">
        <v>300</v>
      </c>
      <c r="D125" s="60" t="n">
        <f aca="false">ROUND(S125*T125,0)</f>
        <v>375</v>
      </c>
      <c r="E125" s="60" t="n">
        <f aca="false">ROUND(S125,0)-D125</f>
        <v>172</v>
      </c>
      <c r="F125" s="60" t="n">
        <f aca="false">IF(COUNTA(D125:E125)=0,"",SUM(D125:E125))</f>
        <v>547</v>
      </c>
      <c r="G125" s="40" t="n">
        <f aca="false">IF(OR(F125="",F125=0),"",D125/F125)</f>
        <v>0.685557586837294</v>
      </c>
      <c r="H125" s="40" t="n">
        <f aca="false">IF(OR(F125="",F125=0),"",E125/F125)</f>
        <v>0.314442413162706</v>
      </c>
      <c r="I125" s="32" t="s">
        <v>164</v>
      </c>
      <c r="J125" s="36" t="n">
        <v>3.46052190265839</v>
      </c>
      <c r="K125" s="36" t="n">
        <f aca="false">$K$8</f>
        <v>2.12540912266671</v>
      </c>
      <c r="L125" s="36" t="n">
        <f aca="false">SQRT(J125^2+K125^2)</f>
        <v>4.06110524087881</v>
      </c>
      <c r="M125" s="40" t="n">
        <f aca="false">IF(G125="","",MAX(0,G125-1.96*L125/100))</f>
        <v>0.60595992411607</v>
      </c>
      <c r="N125" s="40" t="n">
        <f aca="false">IF(G125="","",MIN(1,G125+1.96*L125/100))</f>
        <v>0.765155249558519</v>
      </c>
      <c r="O125" s="60" t="n">
        <f aca="false">ROUND(S125*W125,0)</f>
        <v>79</v>
      </c>
      <c r="P125" s="60" t="n">
        <f aca="false">IF(F125="","",ROUND(SQRT((F125*L125/100)^2+(G125*O125)^2),0))</f>
        <v>59</v>
      </c>
      <c r="R125" s="61" t="n">
        <v>17.8613329657478</v>
      </c>
      <c r="S125" s="62" t="n">
        <f aca="false">U125*V125*$F$5</f>
        <v>547.019495412844</v>
      </c>
      <c r="T125" s="63" t="n">
        <f aca="false">MAX(0,MIN(1,R125/100+$D$5))</f>
        <v>0.686390950695097</v>
      </c>
      <c r="U125" s="63" t="n">
        <v>0.666284403669725</v>
      </c>
      <c r="V125" s="62" t="n">
        <v>821</v>
      </c>
      <c r="W125" s="63" t="n">
        <v>0.144238908687966</v>
      </c>
      <c r="X125" s="64" t="s">
        <v>165</v>
      </c>
      <c r="Y125" s="64" t="s">
        <v>166</v>
      </c>
    </row>
    <row r="126" customFormat="false" ht="15" hidden="false" customHeight="false" outlineLevel="0" collapsed="false">
      <c r="A126" s="32" t="s">
        <v>233</v>
      </c>
      <c r="B126" s="32" t="s">
        <v>296</v>
      </c>
      <c r="C126" s="32" t="s">
        <v>301</v>
      </c>
      <c r="D126" s="60" t="n">
        <f aca="false">ROUND(S126*T126,0)</f>
        <v>576</v>
      </c>
      <c r="E126" s="60" t="n">
        <f aca="false">ROUND(S126,0)-D126</f>
        <v>322</v>
      </c>
      <c r="F126" s="60" t="n">
        <f aca="false">IF(COUNTA(D126:E126)=0,"",SUM(D126:E126))</f>
        <v>898</v>
      </c>
      <c r="G126" s="40" t="n">
        <f aca="false">IF(OR(F126="",F126=0),"",D126/F126)</f>
        <v>0.641425389755011</v>
      </c>
      <c r="H126" s="40" t="n">
        <f aca="false">IF(OR(F126="",F126=0),"",E126/F126)</f>
        <v>0.358574610244989</v>
      </c>
      <c r="I126" s="32" t="s">
        <v>164</v>
      </c>
      <c r="J126" s="36" t="n">
        <v>2.11357802942001</v>
      </c>
      <c r="K126" s="36" t="n">
        <f aca="false">$K$8</f>
        <v>2.12540912266671</v>
      </c>
      <c r="L126" s="36" t="n">
        <f aca="false">SQRT(J126^2+K126^2)</f>
        <v>2.99742823519794</v>
      </c>
      <c r="M126" s="40" t="n">
        <f aca="false">IF(G126="","",MAX(0,G126-1.96*L126/100))</f>
        <v>0.582675796345131</v>
      </c>
      <c r="N126" s="40" t="n">
        <f aca="false">IF(G126="","",MIN(1,G126+1.96*L126/100))</f>
        <v>0.700174983164891</v>
      </c>
      <c r="O126" s="60" t="n">
        <f aca="false">ROUND(S126*W126,0)</f>
        <v>76</v>
      </c>
      <c r="P126" s="60" t="n">
        <f aca="false">IF(F126="","",ROUND(SQRT((F126*L126/100)^2+(G126*O126)^2),0))</f>
        <v>56</v>
      </c>
      <c r="R126" s="61" t="n">
        <v>13.3920223143783</v>
      </c>
      <c r="S126" s="62" t="n">
        <f aca="false">U126*V126*$F$5</f>
        <v>898.212765957447</v>
      </c>
      <c r="T126" s="63" t="n">
        <f aca="false">MAX(0,MIN(1,R126/100+$D$5))</f>
        <v>0.641697844181403</v>
      </c>
      <c r="U126" s="63" t="n">
        <v>0.510638297872341</v>
      </c>
      <c r="V126" s="62" t="n">
        <v>1759</v>
      </c>
      <c r="W126" s="63" t="n">
        <v>0.084758520671361</v>
      </c>
      <c r="X126" s="64" t="s">
        <v>171</v>
      </c>
      <c r="Y126" s="64" t="s">
        <v>166</v>
      </c>
    </row>
    <row r="127" customFormat="false" ht="15" hidden="false" customHeight="false" outlineLevel="0" collapsed="false">
      <c r="A127" s="32" t="s">
        <v>233</v>
      </c>
      <c r="B127" s="32" t="s">
        <v>296</v>
      </c>
      <c r="C127" s="32" t="s">
        <v>302</v>
      </c>
      <c r="D127" s="60" t="n">
        <f aca="false">ROUND(S127*T127,0)</f>
        <v>394</v>
      </c>
      <c r="E127" s="60" t="n">
        <f aca="false">ROUND(S127,0)-D127</f>
        <v>240</v>
      </c>
      <c r="F127" s="60" t="n">
        <f aca="false">IF(COUNTA(D127:E127)=0,"",SUM(D127:E127))</f>
        <v>634</v>
      </c>
      <c r="G127" s="40" t="n">
        <f aca="false">IF(OR(F127="",F127=0),"",D127/F127)</f>
        <v>0.621451104100946</v>
      </c>
      <c r="H127" s="40" t="n">
        <f aca="false">IF(OR(F127="",F127=0),"",E127/F127)</f>
        <v>0.378548895899054</v>
      </c>
      <c r="I127" s="32" t="s">
        <v>164</v>
      </c>
      <c r="J127" s="36" t="n">
        <v>2.11357802942001</v>
      </c>
      <c r="K127" s="36" t="n">
        <f aca="false">$K$8</f>
        <v>2.12540912266671</v>
      </c>
      <c r="L127" s="36" t="n">
        <f aca="false">SQRT(J127^2+K127^2)</f>
        <v>2.99742823519794</v>
      </c>
      <c r="M127" s="40" t="n">
        <f aca="false">IF(G127="","",MAX(0,G127-1.96*L127/100))</f>
        <v>0.562701510691067</v>
      </c>
      <c r="N127" s="40" t="n">
        <f aca="false">IF(G127="","",MIN(1,G127+1.96*L127/100))</f>
        <v>0.680200697510826</v>
      </c>
      <c r="O127" s="60" t="n">
        <f aca="false">ROUND(S127*W127,0)</f>
        <v>54</v>
      </c>
      <c r="P127" s="60" t="n">
        <f aca="false">IF(F127="","",ROUND(SQRT((F127*L127/100)^2+(G127*O127)^2),0))</f>
        <v>39</v>
      </c>
      <c r="R127" s="61" t="n">
        <v>11.3253334073833</v>
      </c>
      <c r="S127" s="62" t="n">
        <f aca="false">U127*V127*$F$5</f>
        <v>634.007858546169</v>
      </c>
      <c r="T127" s="63" t="n">
        <f aca="false">MAX(0,MIN(1,R127/100+$D$5))</f>
        <v>0.621030955111453</v>
      </c>
      <c r="U127" s="63" t="n">
        <v>0.609037328094303</v>
      </c>
      <c r="V127" s="62" t="n">
        <v>1041</v>
      </c>
      <c r="W127" s="63" t="n">
        <v>0.084758520671361</v>
      </c>
      <c r="X127" s="64" t="s">
        <v>171</v>
      </c>
      <c r="Y127" s="64" t="s">
        <v>166</v>
      </c>
    </row>
    <row r="128" customFormat="false" ht="15" hidden="false" customHeight="false" outlineLevel="0" collapsed="false">
      <c r="A128" s="32" t="s">
        <v>233</v>
      </c>
      <c r="B128" s="32" t="s">
        <v>296</v>
      </c>
      <c r="C128" s="32" t="s">
        <v>303</v>
      </c>
      <c r="D128" s="60" t="n">
        <f aca="false">ROUND(S128*T128,0)</f>
        <v>439</v>
      </c>
      <c r="E128" s="60" t="n">
        <f aca="false">ROUND(S128,0)-D128</f>
        <v>288</v>
      </c>
      <c r="F128" s="60" t="n">
        <f aca="false">IF(COUNTA(D128:E128)=0,"",SUM(D128:E128))</f>
        <v>727</v>
      </c>
      <c r="G128" s="40" t="n">
        <f aca="false">IF(OR(F128="",F128=0),"",D128/F128)</f>
        <v>0.603851444291609</v>
      </c>
      <c r="H128" s="40" t="n">
        <f aca="false">IF(OR(F128="",F128=0),"",E128/F128)</f>
        <v>0.396148555708391</v>
      </c>
      <c r="I128" s="32" t="s">
        <v>164</v>
      </c>
      <c r="J128" s="36" t="n">
        <v>2.11357802942001</v>
      </c>
      <c r="K128" s="36" t="n">
        <f aca="false">$K$8</f>
        <v>2.12540912266671</v>
      </c>
      <c r="L128" s="36" t="n">
        <f aca="false">SQRT(J128^2+K128^2)</f>
        <v>2.99742823519794</v>
      </c>
      <c r="M128" s="40" t="n">
        <f aca="false">IF(G128="","",MAX(0,G128-1.96*L128/100))</f>
        <v>0.54510185088173</v>
      </c>
      <c r="N128" s="40" t="n">
        <f aca="false">IF(G128="","",MIN(1,G128+1.96*L128/100))</f>
        <v>0.662601037701489</v>
      </c>
      <c r="O128" s="60" t="n">
        <f aca="false">ROUND(S128*W128,0)</f>
        <v>62</v>
      </c>
      <c r="P128" s="60" t="n">
        <f aca="false">IF(F128="","",ROUND(SQRT((F128*L128/100)^2+(G128*O128)^2),0))</f>
        <v>43</v>
      </c>
      <c r="R128" s="61" t="n">
        <v>9.50516984386465</v>
      </c>
      <c r="S128" s="62" t="n">
        <f aca="false">U128*V128*$F$5</f>
        <v>727.46884272997</v>
      </c>
      <c r="T128" s="63" t="n">
        <f aca="false">MAX(0,MIN(1,R128/100+$D$5))</f>
        <v>0.602829319476266</v>
      </c>
      <c r="U128" s="63" t="n">
        <v>0.554896142433234</v>
      </c>
      <c r="V128" s="62" t="n">
        <v>1311</v>
      </c>
      <c r="W128" s="63" t="n">
        <v>0.084758520671361</v>
      </c>
      <c r="X128" s="64" t="s">
        <v>171</v>
      </c>
      <c r="Y128" s="64" t="s">
        <v>166</v>
      </c>
    </row>
    <row r="129" customFormat="false" ht="15" hidden="false" customHeight="false" outlineLevel="0" collapsed="false">
      <c r="A129" s="32" t="s">
        <v>233</v>
      </c>
      <c r="B129" s="32" t="s">
        <v>296</v>
      </c>
      <c r="C129" s="32" t="s">
        <v>304</v>
      </c>
      <c r="D129" s="60" t="n">
        <f aca="false">ROUND(S129*T129,0)</f>
        <v>554</v>
      </c>
      <c r="E129" s="60" t="n">
        <f aca="false">ROUND(S129,0)-D129</f>
        <v>344</v>
      </c>
      <c r="F129" s="60" t="n">
        <f aca="false">IF(COUNTA(D129:E129)=0,"",SUM(D129:E129))</f>
        <v>898</v>
      </c>
      <c r="G129" s="40" t="n">
        <f aca="false">IF(OR(F129="",F129=0),"",D129/F129)</f>
        <v>0.616926503340757</v>
      </c>
      <c r="H129" s="40" t="n">
        <f aca="false">IF(OR(F129="",F129=0),"",E129/F129)</f>
        <v>0.383073496659243</v>
      </c>
      <c r="I129" s="32" t="s">
        <v>164</v>
      </c>
      <c r="J129" s="36" t="n">
        <v>2.11357802942001</v>
      </c>
      <c r="K129" s="36" t="n">
        <f aca="false">$K$8</f>
        <v>2.12540912266671</v>
      </c>
      <c r="L129" s="36" t="n">
        <f aca="false">SQRT(J129^2+K129^2)</f>
        <v>2.99742823519794</v>
      </c>
      <c r="M129" s="40" t="n">
        <f aca="false">IF(G129="","",MAX(0,G129-1.96*L129/100))</f>
        <v>0.558176909930878</v>
      </c>
      <c r="N129" s="40" t="n">
        <f aca="false">IF(G129="","",MIN(1,G129+1.96*L129/100))</f>
        <v>0.675676096750637</v>
      </c>
      <c r="O129" s="60" t="n">
        <f aca="false">ROUND(S129*W129,0)</f>
        <v>76</v>
      </c>
      <c r="P129" s="60" t="n">
        <f aca="false">IF(F129="","",ROUND(SQRT((F129*L129/100)^2+(G129*O129)^2),0))</f>
        <v>54</v>
      </c>
      <c r="R129" s="61" t="n">
        <v>10.841383061402</v>
      </c>
      <c r="S129" s="62" t="n">
        <f aca="false">U129*V129*$F$5</f>
        <v>898.28</v>
      </c>
      <c r="T129" s="63" t="n">
        <f aca="false">MAX(0,MIN(1,R129/100+$D$5))</f>
        <v>0.61619145165164</v>
      </c>
      <c r="U129" s="63" t="n">
        <v>0.68</v>
      </c>
      <c r="V129" s="62" t="n">
        <v>1321</v>
      </c>
      <c r="W129" s="63" t="n">
        <v>0.084758520671361</v>
      </c>
      <c r="X129" s="64" t="s">
        <v>171</v>
      </c>
      <c r="Y129" s="64" t="s">
        <v>166</v>
      </c>
    </row>
    <row r="130" customFormat="false" ht="15" hidden="false" customHeight="false" outlineLevel="0" collapsed="false">
      <c r="A130" s="32" t="s">
        <v>233</v>
      </c>
      <c r="B130" s="32" t="s">
        <v>296</v>
      </c>
      <c r="C130" s="32" t="s">
        <v>305</v>
      </c>
      <c r="D130" s="60" t="n">
        <f aca="false">ROUND(S130*T130,0)</f>
        <v>412</v>
      </c>
      <c r="E130" s="60" t="n">
        <f aca="false">ROUND(S130,0)-D130</f>
        <v>253</v>
      </c>
      <c r="F130" s="60" t="n">
        <f aca="false">IF(COUNTA(D130:E130)=0,"",SUM(D130:E130))</f>
        <v>665</v>
      </c>
      <c r="G130" s="40" t="n">
        <f aca="false">IF(OR(F130="",F130=0),"",D130/F130)</f>
        <v>0.619548872180451</v>
      </c>
      <c r="H130" s="40" t="n">
        <f aca="false">IF(OR(F130="",F130=0),"",E130/F130)</f>
        <v>0.380451127819549</v>
      </c>
      <c r="I130" s="32" t="s">
        <v>164</v>
      </c>
      <c r="J130" s="36" t="n">
        <v>2.11357802942001</v>
      </c>
      <c r="K130" s="36" t="n">
        <f aca="false">$K$8</f>
        <v>2.12540912266671</v>
      </c>
      <c r="L130" s="36" t="n">
        <f aca="false">SQRT(J130^2+K130^2)</f>
        <v>2.99742823519794</v>
      </c>
      <c r="M130" s="40" t="n">
        <f aca="false">IF(G130="","",MAX(0,G130-1.96*L130/100))</f>
        <v>0.560799278770572</v>
      </c>
      <c r="N130" s="40" t="n">
        <f aca="false">IF(G130="","",MIN(1,G130+1.96*L130/100))</f>
        <v>0.678298465590331</v>
      </c>
      <c r="O130" s="60" t="n">
        <f aca="false">ROUND(S130*W130,0)</f>
        <v>56</v>
      </c>
      <c r="P130" s="60" t="n">
        <f aca="false">IF(F130="","",ROUND(SQRT((F130*L130/100)^2+(G130*O130)^2),0))</f>
        <v>40</v>
      </c>
      <c r="R130" s="61" t="n">
        <v>11.2044721889925</v>
      </c>
      <c r="S130" s="62" t="n">
        <f aca="false">U130*V130*$F$5</f>
        <v>665.309142318568</v>
      </c>
      <c r="T130" s="63" t="n">
        <f aca="false">MAX(0,MIN(1,R130/100+$D$5))</f>
        <v>0.619822342927545</v>
      </c>
      <c r="U130" s="63" t="n">
        <v>0.61545711592837</v>
      </c>
      <c r="V130" s="62" t="n">
        <v>1081</v>
      </c>
      <c r="W130" s="63" t="n">
        <v>0.084758520671361</v>
      </c>
      <c r="X130" s="64" t="s">
        <v>171</v>
      </c>
      <c r="Y130" s="64" t="s">
        <v>166</v>
      </c>
    </row>
    <row r="131" customFormat="false" ht="15" hidden="false" customHeight="false" outlineLevel="0" collapsed="false">
      <c r="A131" s="32" t="s">
        <v>233</v>
      </c>
      <c r="B131" s="32" t="s">
        <v>296</v>
      </c>
      <c r="C131" s="32" t="s">
        <v>306</v>
      </c>
      <c r="D131" s="60" t="n">
        <f aca="false">ROUND(S131*T131,0)</f>
        <v>322</v>
      </c>
      <c r="E131" s="60" t="n">
        <f aca="false">ROUND(S131,0)-D131</f>
        <v>258</v>
      </c>
      <c r="F131" s="60" t="n">
        <f aca="false">IF(COUNTA(D131:E131)=0,"",SUM(D131:E131))</f>
        <v>580</v>
      </c>
      <c r="G131" s="40" t="n">
        <f aca="false">IF(OR(F131="",F131=0),"",D131/F131)</f>
        <v>0.555172413793103</v>
      </c>
      <c r="H131" s="40" t="n">
        <f aca="false">IF(OR(F131="",F131=0),"",E131/F131)</f>
        <v>0.444827586206897</v>
      </c>
      <c r="I131" s="32" t="s">
        <v>164</v>
      </c>
      <c r="J131" s="36" t="n">
        <v>2.11357802942001</v>
      </c>
      <c r="K131" s="36" t="n">
        <f aca="false">$K$8</f>
        <v>2.12540912266671</v>
      </c>
      <c r="L131" s="36" t="n">
        <f aca="false">SQRT(J131^2+K131^2)</f>
        <v>2.99742823519794</v>
      </c>
      <c r="M131" s="40" t="n">
        <f aca="false">IF(G131="","",MAX(0,G131-1.96*L131/100))</f>
        <v>0.496422820383224</v>
      </c>
      <c r="N131" s="40" t="n">
        <f aca="false">IF(G131="","",MIN(1,G131+1.96*L131/100))</f>
        <v>0.613922007202983</v>
      </c>
      <c r="O131" s="60" t="n">
        <f aca="false">ROUND(S131*W131,0)</f>
        <v>49</v>
      </c>
      <c r="P131" s="60" t="n">
        <f aca="false">IF(F131="","",ROUND(SQRT((F131*L131/100)^2+(G131*O131)^2),0))</f>
        <v>32</v>
      </c>
      <c r="R131" s="61" t="n">
        <v>4.71786792505837</v>
      </c>
      <c r="S131" s="62" t="n">
        <f aca="false">U131*V131*$F$5</f>
        <v>580.019459459459</v>
      </c>
      <c r="T131" s="63" t="n">
        <f aca="false">MAX(0,MIN(1,R131/100+$D$5))</f>
        <v>0.554956300288203</v>
      </c>
      <c r="U131" s="63" t="n">
        <v>0.634594594594595</v>
      </c>
      <c r="V131" s="62" t="n">
        <v>914</v>
      </c>
      <c r="W131" s="63" t="n">
        <v>0.084758520671361</v>
      </c>
      <c r="X131" s="64" t="s">
        <v>171</v>
      </c>
      <c r="Y131" s="64" t="s">
        <v>166</v>
      </c>
    </row>
    <row r="132" customFormat="false" ht="15" hidden="false" customHeight="false" outlineLevel="0" collapsed="false">
      <c r="A132" s="32" t="s">
        <v>233</v>
      </c>
      <c r="B132" s="32" t="s">
        <v>296</v>
      </c>
      <c r="C132" s="32" t="s">
        <v>307</v>
      </c>
      <c r="D132" s="60" t="n">
        <f aca="false">ROUND(S132*T132,0)</f>
        <v>418</v>
      </c>
      <c r="E132" s="60" t="n">
        <f aca="false">ROUND(S132,0)-D132</f>
        <v>244</v>
      </c>
      <c r="F132" s="60" t="n">
        <f aca="false">IF(COUNTA(D132:E132)=0,"",SUM(D132:E132))</f>
        <v>662</v>
      </c>
      <c r="G132" s="40" t="n">
        <f aca="false">IF(OR(F132="",F132=0),"",D132/F132)</f>
        <v>0.631419939577039</v>
      </c>
      <c r="H132" s="40" t="n">
        <f aca="false">IF(OR(F132="",F132=0),"",E132/F132)</f>
        <v>0.368580060422961</v>
      </c>
      <c r="I132" s="32" t="s">
        <v>164</v>
      </c>
      <c r="J132" s="36" t="n">
        <v>2.11357802942001</v>
      </c>
      <c r="K132" s="36" t="n">
        <f aca="false">$K$8</f>
        <v>2.12540912266671</v>
      </c>
      <c r="L132" s="36" t="n">
        <f aca="false">SQRT(J132^2+K132^2)</f>
        <v>2.99742823519794</v>
      </c>
      <c r="M132" s="40" t="n">
        <f aca="false">IF(G132="","",MAX(0,G132-1.96*L132/100))</f>
        <v>0.57267034616716</v>
      </c>
      <c r="N132" s="40" t="n">
        <f aca="false">IF(G132="","",MIN(1,G132+1.96*L132/100))</f>
        <v>0.690169532986919</v>
      </c>
      <c r="O132" s="60" t="n">
        <f aca="false">ROUND(S132*W132,0)</f>
        <v>56</v>
      </c>
      <c r="P132" s="60" t="n">
        <f aca="false">IF(F132="","",ROUND(SQRT((F132*L132/100)^2+(G132*O132)^2),0))</f>
        <v>41</v>
      </c>
      <c r="R132" s="61" t="n">
        <v>12.3737750374897</v>
      </c>
      <c r="S132" s="62" t="n">
        <f aca="false">U132*V132*$F$5</f>
        <v>662.03519510329</v>
      </c>
      <c r="T132" s="63" t="n">
        <f aca="false">MAX(0,MIN(1,R132/100+$D$5))</f>
        <v>0.631515371412516</v>
      </c>
      <c r="U132" s="63" t="n">
        <v>0.489671002295333</v>
      </c>
      <c r="V132" s="62" t="n">
        <v>1352</v>
      </c>
      <c r="W132" s="63" t="n">
        <v>0.084758520671361</v>
      </c>
      <c r="X132" s="64" t="s">
        <v>171</v>
      </c>
      <c r="Y132" s="64" t="s">
        <v>166</v>
      </c>
    </row>
    <row r="133" customFormat="false" ht="15" hidden="false" customHeight="false" outlineLevel="0" collapsed="false">
      <c r="A133" s="32" t="s">
        <v>233</v>
      </c>
      <c r="B133" s="32" t="s">
        <v>296</v>
      </c>
      <c r="C133" s="32" t="s">
        <v>308</v>
      </c>
      <c r="D133" s="60" t="n">
        <f aca="false">ROUND(S133*T133,0)</f>
        <v>449</v>
      </c>
      <c r="E133" s="60" t="n">
        <f aca="false">ROUND(S133,0)-D133</f>
        <v>289</v>
      </c>
      <c r="F133" s="60" t="n">
        <f aca="false">IF(COUNTA(D133:E133)=0,"",SUM(D133:E133))</f>
        <v>738</v>
      </c>
      <c r="G133" s="40" t="n">
        <f aca="false">IF(OR(F133="",F133=0),"",D133/F133)</f>
        <v>0.60840108401084</v>
      </c>
      <c r="H133" s="40" t="n">
        <f aca="false">IF(OR(F133="",F133=0),"",E133/F133)</f>
        <v>0.39159891598916</v>
      </c>
      <c r="I133" s="32" t="s">
        <v>164</v>
      </c>
      <c r="J133" s="36" t="n">
        <v>2.11357802942001</v>
      </c>
      <c r="K133" s="36" t="n">
        <f aca="false">$K$8</f>
        <v>2.12540912266671</v>
      </c>
      <c r="L133" s="36" t="n">
        <f aca="false">SQRT(J133^2+K133^2)</f>
        <v>2.99742823519794</v>
      </c>
      <c r="M133" s="40" t="n">
        <f aca="false">IF(G133="","",MAX(0,G133-1.96*L133/100))</f>
        <v>0.54965149060096</v>
      </c>
      <c r="N133" s="40" t="n">
        <f aca="false">IF(G133="","",MIN(1,G133+1.96*L133/100))</f>
        <v>0.66715067742072</v>
      </c>
      <c r="O133" s="60" t="n">
        <f aca="false">ROUND(S133*W133,0)</f>
        <v>63</v>
      </c>
      <c r="P133" s="60" t="n">
        <f aca="false">IF(F133="","",ROUND(SQRT((F133*L133/100)^2+(G133*O133)^2),0))</f>
        <v>44</v>
      </c>
      <c r="R133" s="61" t="n">
        <v>10.0901402744777</v>
      </c>
      <c r="S133" s="62" t="n">
        <f aca="false">U133*V133*$F$5</f>
        <v>737.535483870968</v>
      </c>
      <c r="T133" s="63" t="n">
        <f aca="false">MAX(0,MIN(1,R133/100+$D$5))</f>
        <v>0.608679023782396</v>
      </c>
      <c r="U133" s="63" t="n">
        <v>0.561290322580645</v>
      </c>
      <c r="V133" s="62" t="n">
        <v>1314</v>
      </c>
      <c r="W133" s="63" t="n">
        <v>0.084758520671361</v>
      </c>
      <c r="X133" s="64" t="s">
        <v>171</v>
      </c>
      <c r="Y133" s="64" t="s">
        <v>166</v>
      </c>
    </row>
    <row r="134" customFormat="false" ht="15" hidden="false" customHeight="false" outlineLevel="0" collapsed="false">
      <c r="A134" s="32" t="s">
        <v>233</v>
      </c>
      <c r="B134" s="32" t="s">
        <v>309</v>
      </c>
      <c r="C134" s="32" t="s">
        <v>310</v>
      </c>
      <c r="D134" s="60" t="n">
        <f aca="false">ROUND(S134*T134,0)</f>
        <v>381</v>
      </c>
      <c r="E134" s="60" t="n">
        <f aca="false">ROUND(S134,0)-D134</f>
        <v>304</v>
      </c>
      <c r="F134" s="60" t="n">
        <f aca="false">IF(COUNTA(D134:E134)=0,"",SUM(D134:E134))</f>
        <v>685</v>
      </c>
      <c r="G134" s="40" t="n">
        <f aca="false">IF(OR(F134="",F134=0),"",D134/F134)</f>
        <v>0.556204379562044</v>
      </c>
      <c r="H134" s="40" t="n">
        <f aca="false">IF(OR(F134="",F134=0),"",E134/F134)</f>
        <v>0.443795620437956</v>
      </c>
      <c r="I134" s="32" t="s">
        <v>164</v>
      </c>
      <c r="J134" s="36" t="n">
        <v>2.11357802942001</v>
      </c>
      <c r="K134" s="36" t="n">
        <f aca="false">$K$8</f>
        <v>2.12540912266671</v>
      </c>
      <c r="L134" s="36" t="n">
        <f aca="false">SQRT(J134^2+K134^2)</f>
        <v>2.99742823519794</v>
      </c>
      <c r="M134" s="40" t="n">
        <f aca="false">IF(G134="","",MAX(0,G134-1.96*L134/100))</f>
        <v>0.497454786152164</v>
      </c>
      <c r="N134" s="40" t="n">
        <f aca="false">IF(G134="","",MIN(1,G134+1.96*L134/100))</f>
        <v>0.614953972971924</v>
      </c>
      <c r="O134" s="60" t="n">
        <f aca="false">ROUND(S134*W134,0)</f>
        <v>58</v>
      </c>
      <c r="P134" s="60" t="n">
        <f aca="false">IF(F134="","",ROUND(SQRT((F134*L134/100)^2+(G134*O134)^2),0))</f>
        <v>38</v>
      </c>
      <c r="R134" s="61" t="n">
        <v>4.78334488831712</v>
      </c>
      <c r="S134" s="62" t="n">
        <f aca="false">U134*V134*$F$5</f>
        <v>685.017857142857</v>
      </c>
      <c r="T134" s="63" t="n">
        <f aca="false">MAX(0,MIN(1,R134/100+$D$5))</f>
        <v>0.555611069920791</v>
      </c>
      <c r="U134" s="63" t="n">
        <v>0.462225274725275</v>
      </c>
      <c r="V134" s="62" t="n">
        <v>1482</v>
      </c>
      <c r="W134" s="63" t="n">
        <v>0.084758520671361</v>
      </c>
      <c r="X134" s="64" t="s">
        <v>171</v>
      </c>
      <c r="Y134" s="64" t="s">
        <v>166</v>
      </c>
    </row>
    <row r="135" customFormat="false" ht="15" hidden="false" customHeight="false" outlineLevel="0" collapsed="false">
      <c r="A135" s="32" t="s">
        <v>233</v>
      </c>
      <c r="B135" s="32" t="s">
        <v>309</v>
      </c>
      <c r="C135" s="32" t="s">
        <v>311</v>
      </c>
      <c r="D135" s="60" t="n">
        <f aca="false">ROUND(S135*T135,0)</f>
        <v>347</v>
      </c>
      <c r="E135" s="60" t="n">
        <f aca="false">ROUND(S135,0)-D135</f>
        <v>366</v>
      </c>
      <c r="F135" s="60" t="n">
        <f aca="false">IF(COUNTA(D135:E135)=0,"",SUM(D135:E135))</f>
        <v>713</v>
      </c>
      <c r="G135" s="40" t="n">
        <f aca="false">IF(OR(F135="",F135=0),"",D135/F135)</f>
        <v>0.486676016830295</v>
      </c>
      <c r="H135" s="40" t="n">
        <f aca="false">IF(OR(F135="",F135=0),"",E135/F135)</f>
        <v>0.513323983169706</v>
      </c>
      <c r="I135" s="32" t="s">
        <v>164</v>
      </c>
      <c r="J135" s="36" t="n">
        <v>2.11357802942001</v>
      </c>
      <c r="K135" s="36" t="n">
        <f aca="false">$K$8</f>
        <v>2.12540912266671</v>
      </c>
      <c r="L135" s="36" t="n">
        <f aca="false">SQRT(J135^2+K135^2)</f>
        <v>2.99742823519794</v>
      </c>
      <c r="M135" s="40" t="n">
        <f aca="false">IF(G135="","",MAX(0,G135-1.96*L135/100))</f>
        <v>0.427926423420415</v>
      </c>
      <c r="N135" s="40" t="n">
        <f aca="false">IF(G135="","",MIN(1,G135+1.96*L135/100))</f>
        <v>0.545425610240174</v>
      </c>
      <c r="O135" s="60" t="n">
        <f aca="false">ROUND(S135*W135,0)</f>
        <v>60</v>
      </c>
      <c r="P135" s="60" t="n">
        <f aca="false">IF(F135="","",ROUND(SQRT((F135*L135/100)^2+(G135*O135)^2),0))</f>
        <v>36</v>
      </c>
      <c r="R135" s="61" t="n">
        <v>-2.12217528549771</v>
      </c>
      <c r="S135" s="62" t="n">
        <f aca="false">U135*V135*$F$5</f>
        <v>712.774509803922</v>
      </c>
      <c r="T135" s="63" t="n">
        <f aca="false">MAX(0,MIN(1,R135/100+$D$5))</f>
        <v>0.486555868182642</v>
      </c>
      <c r="U135" s="63" t="n">
        <v>0.544934640522876</v>
      </c>
      <c r="V135" s="62" t="n">
        <v>1308</v>
      </c>
      <c r="W135" s="63" t="n">
        <v>0.084758520671361</v>
      </c>
      <c r="X135" s="64" t="s">
        <v>171</v>
      </c>
      <c r="Y135" s="64" t="s">
        <v>166</v>
      </c>
    </row>
    <row r="136" customFormat="false" ht="15" hidden="false" customHeight="false" outlineLevel="0" collapsed="false">
      <c r="A136" s="32" t="s">
        <v>233</v>
      </c>
      <c r="B136" s="32" t="s">
        <v>309</v>
      </c>
      <c r="C136" s="32" t="s">
        <v>312</v>
      </c>
      <c r="D136" s="60" t="n">
        <f aca="false">ROUND(S136*T136,0)</f>
        <v>397</v>
      </c>
      <c r="E136" s="60" t="n">
        <f aca="false">ROUND(S136,0)-D136</f>
        <v>384</v>
      </c>
      <c r="F136" s="60" t="n">
        <f aca="false">IF(COUNTA(D136:E136)=0,"",SUM(D136:E136))</f>
        <v>781</v>
      </c>
      <c r="G136" s="40" t="n">
        <f aca="false">IF(OR(F136="",F136=0),"",D136/F136)</f>
        <v>0.508322663252241</v>
      </c>
      <c r="H136" s="40" t="n">
        <f aca="false">IF(OR(F136="",F136=0),"",E136/F136)</f>
        <v>0.491677336747759</v>
      </c>
      <c r="I136" s="32" t="s">
        <v>164</v>
      </c>
      <c r="J136" s="36" t="n">
        <v>2.11357802942001</v>
      </c>
      <c r="K136" s="36" t="n">
        <f aca="false">$K$8</f>
        <v>2.12540912266671</v>
      </c>
      <c r="L136" s="36" t="n">
        <f aca="false">SQRT(J136^2+K136^2)</f>
        <v>2.99742823519794</v>
      </c>
      <c r="M136" s="40" t="n">
        <f aca="false">IF(G136="","",MAX(0,G136-1.96*L136/100))</f>
        <v>0.449573069842361</v>
      </c>
      <c r="N136" s="40" t="n">
        <f aca="false">IF(G136="","",MIN(1,G136+1.96*L136/100))</f>
        <v>0.567072256662121</v>
      </c>
      <c r="O136" s="60" t="n">
        <f aca="false">ROUND(S136*W136,0)</f>
        <v>66</v>
      </c>
      <c r="P136" s="60" t="n">
        <f aca="false">IF(F136="","",ROUND(SQRT((F136*L136/100)^2+(G136*O136)^2),0))</f>
        <v>41</v>
      </c>
      <c r="R136" s="61" t="n">
        <v>0.0764682721371406</v>
      </c>
      <c r="S136" s="62" t="n">
        <f aca="false">U136*V136*$F$5</f>
        <v>780.975243810953</v>
      </c>
      <c r="T136" s="63" t="n">
        <f aca="false">MAX(0,MIN(1,R136/100+$D$5))</f>
        <v>0.508542303758991</v>
      </c>
      <c r="U136" s="63" t="n">
        <v>0.577644411102776</v>
      </c>
      <c r="V136" s="62" t="n">
        <v>1352</v>
      </c>
      <c r="W136" s="63" t="n">
        <v>0.084758520671361</v>
      </c>
      <c r="X136" s="64" t="s">
        <v>171</v>
      </c>
      <c r="Y136" s="64" t="s">
        <v>166</v>
      </c>
    </row>
    <row r="137" customFormat="false" ht="15" hidden="false" customHeight="false" outlineLevel="0" collapsed="false">
      <c r="A137" s="32" t="s">
        <v>233</v>
      </c>
      <c r="B137" s="32" t="s">
        <v>313</v>
      </c>
      <c r="C137" s="32" t="s">
        <v>313</v>
      </c>
      <c r="D137" s="60" t="n">
        <f aca="false">ROUND(S137*T137,0)</f>
        <v>628</v>
      </c>
      <c r="E137" s="60" t="n">
        <f aca="false">ROUND(S137,0)-D137</f>
        <v>642</v>
      </c>
      <c r="F137" s="60" t="n">
        <f aca="false">IF(COUNTA(D137:E137)=0,"",SUM(D137:E137))</f>
        <v>1270</v>
      </c>
      <c r="G137" s="40" t="n">
        <f aca="false">IF(OR(F137="",F137=0),"",D137/F137)</f>
        <v>0.494488188976378</v>
      </c>
      <c r="H137" s="40" t="n">
        <f aca="false">IF(OR(F137="",F137=0),"",E137/F137)</f>
        <v>0.505511811023622</v>
      </c>
      <c r="I137" s="32" t="s">
        <v>164</v>
      </c>
      <c r="J137" s="36" t="n">
        <v>1.73158763326251</v>
      </c>
      <c r="K137" s="36" t="n">
        <f aca="false">$K$8</f>
        <v>2.12540912266671</v>
      </c>
      <c r="L137" s="36" t="n">
        <f aca="false">SQRT(J137^2+K137^2)</f>
        <v>2.74148858658622</v>
      </c>
      <c r="M137" s="40" t="n">
        <f aca="false">IF(G137="","",MAX(0,G137-1.96*L137/100))</f>
        <v>0.440755012679288</v>
      </c>
      <c r="N137" s="40" t="n">
        <f aca="false">IF(G137="","",MIN(1,G137+1.96*L137/100))</f>
        <v>0.548221365273468</v>
      </c>
      <c r="O137" s="60" t="n">
        <f aca="false">ROUND(S137*W137,0)</f>
        <v>80</v>
      </c>
      <c r="P137" s="60" t="n">
        <f aca="false">IF(F137="","",ROUND(SQRT((F137*L137/100)^2+(G137*O137)^2),0))</f>
        <v>53</v>
      </c>
      <c r="R137" s="61" t="n">
        <v>-1.37582093710799</v>
      </c>
      <c r="S137" s="62" t="n">
        <f aca="false">U137*V137*$F$5</f>
        <v>1270.44031093837</v>
      </c>
      <c r="T137" s="63" t="n">
        <f aca="false">MAX(0,MIN(1,R137/100+$D$5))</f>
        <v>0.49401941166654</v>
      </c>
      <c r="U137" s="63" t="n">
        <v>0.676846196557468</v>
      </c>
      <c r="V137" s="62" t="n">
        <v>1877</v>
      </c>
      <c r="W137" s="63" t="n">
        <v>0.0626598089245614</v>
      </c>
      <c r="X137" s="64" t="s">
        <v>204</v>
      </c>
      <c r="Y137" s="64" t="s">
        <v>166</v>
      </c>
    </row>
    <row r="138" customFormat="false" ht="15" hidden="false" customHeight="false" outlineLevel="0" collapsed="false">
      <c r="A138" s="32" t="s">
        <v>233</v>
      </c>
      <c r="B138" s="32" t="s">
        <v>314</v>
      </c>
      <c r="C138" s="32" t="s">
        <v>315</v>
      </c>
      <c r="D138" s="60" t="n">
        <f aca="false">ROUND(S138*T138,0)</f>
        <v>290</v>
      </c>
      <c r="E138" s="60" t="n">
        <f aca="false">ROUND(S138,0)-D138</f>
        <v>285</v>
      </c>
      <c r="F138" s="60" t="n">
        <f aca="false">IF(COUNTA(D138:E138)=0,"",SUM(D138:E138))</f>
        <v>575</v>
      </c>
      <c r="G138" s="40" t="n">
        <f aca="false">IF(OR(F138="",F138=0),"",D138/F138)</f>
        <v>0.504347826086957</v>
      </c>
      <c r="H138" s="40" t="n">
        <f aca="false">IF(OR(F138="",F138=0),"",E138/F138)</f>
        <v>0.495652173913044</v>
      </c>
      <c r="I138" s="32" t="s">
        <v>164</v>
      </c>
      <c r="J138" s="36" t="n">
        <v>2.11357802942001</v>
      </c>
      <c r="K138" s="36" t="n">
        <f aca="false">$K$8</f>
        <v>2.12540912266671</v>
      </c>
      <c r="L138" s="36" t="n">
        <f aca="false">SQRT(J138^2+K138^2)</f>
        <v>2.99742823519794</v>
      </c>
      <c r="M138" s="40" t="n">
        <f aca="false">IF(G138="","",MAX(0,G138-1.96*L138/100))</f>
        <v>0.445598232677077</v>
      </c>
      <c r="N138" s="40" t="n">
        <f aca="false">IF(G138="","",MIN(1,G138+1.96*L138/100))</f>
        <v>0.563097419496836</v>
      </c>
      <c r="O138" s="60" t="n">
        <f aca="false">ROUND(S138*W138,0)</f>
        <v>49</v>
      </c>
      <c r="P138" s="60" t="n">
        <f aca="false">IF(F138="","",ROUND(SQRT((F138*L138/100)^2+(G138*O138)^2),0))</f>
        <v>30</v>
      </c>
      <c r="R138" s="61" t="n">
        <v>-0.397741336240129</v>
      </c>
      <c r="S138" s="62" t="n">
        <f aca="false">U138*V138*$F$5</f>
        <v>574.764397905759</v>
      </c>
      <c r="T138" s="63" t="n">
        <f aca="false">MAX(0,MIN(1,R138/100+$D$5))</f>
        <v>0.503800207675218</v>
      </c>
      <c r="U138" s="63" t="n">
        <v>0.575916230366492</v>
      </c>
      <c r="V138" s="62" t="n">
        <v>998</v>
      </c>
      <c r="W138" s="63" t="n">
        <v>0.084758520671361</v>
      </c>
      <c r="X138" s="64" t="s">
        <v>171</v>
      </c>
      <c r="Y138" s="64" t="s">
        <v>166</v>
      </c>
    </row>
    <row r="139" customFormat="false" ht="15" hidden="false" customHeight="false" outlineLevel="0" collapsed="false">
      <c r="A139" s="32" t="s">
        <v>233</v>
      </c>
      <c r="B139" s="32" t="s">
        <v>314</v>
      </c>
      <c r="C139" s="32" t="s">
        <v>316</v>
      </c>
      <c r="D139" s="60" t="n">
        <f aca="false">ROUND(S139*T139,0)</f>
        <v>406</v>
      </c>
      <c r="E139" s="60" t="n">
        <f aca="false">ROUND(S139,0)-D139</f>
        <v>383</v>
      </c>
      <c r="F139" s="60" t="n">
        <f aca="false">IF(COUNTA(D139:E139)=0,"",SUM(D139:E139))</f>
        <v>789</v>
      </c>
      <c r="G139" s="40" t="n">
        <f aca="false">IF(OR(F139="",F139=0),"",D139/F139)</f>
        <v>0.514575411913815</v>
      </c>
      <c r="H139" s="40" t="n">
        <f aca="false">IF(OR(F139="",F139=0),"",E139/F139)</f>
        <v>0.485424588086185</v>
      </c>
      <c r="I139" s="32" t="s">
        <v>164</v>
      </c>
      <c r="J139" s="36" t="n">
        <v>2.11357802942001</v>
      </c>
      <c r="K139" s="36" t="n">
        <f aca="false">$K$8</f>
        <v>2.12540912266671</v>
      </c>
      <c r="L139" s="36" t="n">
        <f aca="false">SQRT(J139^2+K139^2)</f>
        <v>2.99742823519794</v>
      </c>
      <c r="M139" s="40" t="n">
        <f aca="false">IF(G139="","",MAX(0,G139-1.96*L139/100))</f>
        <v>0.455825818503935</v>
      </c>
      <c r="N139" s="40" t="n">
        <f aca="false">IF(G139="","",MIN(1,G139+1.96*L139/100))</f>
        <v>0.573325005323695</v>
      </c>
      <c r="O139" s="60" t="n">
        <f aca="false">ROUND(S139*W139,0)</f>
        <v>67</v>
      </c>
      <c r="P139" s="60" t="n">
        <f aca="false">IF(F139="","",ROUND(SQRT((F139*L139/100)^2+(G139*O139)^2),0))</f>
        <v>42</v>
      </c>
      <c r="R139" s="61" t="n">
        <v>0.710813553846134</v>
      </c>
      <c r="S139" s="62" t="n">
        <f aca="false">U139*V139*$F$5</f>
        <v>789.294258373206</v>
      </c>
      <c r="T139" s="63" t="n">
        <f aca="false">MAX(0,MIN(1,R139/100+$D$5))</f>
        <v>0.514885756576081</v>
      </c>
      <c r="U139" s="63" t="n">
        <v>0.595693779904306</v>
      </c>
      <c r="V139" s="62" t="n">
        <v>1325</v>
      </c>
      <c r="W139" s="63" t="n">
        <v>0.084758520671361</v>
      </c>
      <c r="X139" s="64" t="s">
        <v>171</v>
      </c>
      <c r="Y139" s="64" t="s">
        <v>166</v>
      </c>
    </row>
    <row r="140" customFormat="false" ht="15" hidden="false" customHeight="false" outlineLevel="0" collapsed="false">
      <c r="A140" s="32" t="s">
        <v>233</v>
      </c>
      <c r="B140" s="32" t="s">
        <v>317</v>
      </c>
      <c r="C140" s="32" t="s">
        <v>318</v>
      </c>
      <c r="D140" s="60" t="n">
        <f aca="false">ROUND(S140*T140,0)</f>
        <v>437</v>
      </c>
      <c r="E140" s="60" t="n">
        <f aca="false">ROUND(S140,0)-D140</f>
        <v>379</v>
      </c>
      <c r="F140" s="60" t="n">
        <f aca="false">IF(COUNTA(D140:E140)=0,"",SUM(D140:E140))</f>
        <v>816</v>
      </c>
      <c r="G140" s="40" t="n">
        <f aca="false">IF(OR(F140="",F140=0),"",D140/F140)</f>
        <v>0.535539215686275</v>
      </c>
      <c r="H140" s="40" t="n">
        <f aca="false">IF(OR(F140="",F140=0),"",E140/F140)</f>
        <v>0.464460784313726</v>
      </c>
      <c r="I140" s="32" t="s">
        <v>164</v>
      </c>
      <c r="J140" s="36" t="n">
        <v>2.11357802942001</v>
      </c>
      <c r="K140" s="36" t="n">
        <f aca="false">$K$8</f>
        <v>2.12540912266671</v>
      </c>
      <c r="L140" s="36" t="n">
        <f aca="false">SQRT(J140^2+K140^2)</f>
        <v>2.99742823519794</v>
      </c>
      <c r="M140" s="40" t="n">
        <f aca="false">IF(G140="","",MAX(0,G140-1.96*L140/100))</f>
        <v>0.476789622276395</v>
      </c>
      <c r="N140" s="40" t="n">
        <f aca="false">IF(G140="","",MIN(1,G140+1.96*L140/100))</f>
        <v>0.594288809096154</v>
      </c>
      <c r="O140" s="60" t="n">
        <f aca="false">ROUND(S140*W140,0)</f>
        <v>69</v>
      </c>
      <c r="P140" s="60" t="n">
        <f aca="false">IF(F140="","",ROUND(SQRT((F140*L140/100)^2+(G140*O140)^2),0))</f>
        <v>44</v>
      </c>
      <c r="R140" s="61" t="n">
        <v>2.73206161320429</v>
      </c>
      <c r="S140" s="62" t="n">
        <f aca="false">U140*V140*$F$5</f>
        <v>816.283916083916</v>
      </c>
      <c r="T140" s="63" t="n">
        <f aca="false">MAX(0,MIN(1,R140/100+$D$5))</f>
        <v>0.535098237169662</v>
      </c>
      <c r="U140" s="63" t="n">
        <v>0.572027972027972</v>
      </c>
      <c r="V140" s="62" t="n">
        <v>1427</v>
      </c>
      <c r="W140" s="63" t="n">
        <v>0.084758520671361</v>
      </c>
      <c r="X140" s="64" t="s">
        <v>171</v>
      </c>
      <c r="Y140" s="64" t="s">
        <v>166</v>
      </c>
    </row>
    <row r="141" customFormat="false" ht="15" hidden="false" customHeight="false" outlineLevel="0" collapsed="false">
      <c r="A141" s="32" t="s">
        <v>233</v>
      </c>
      <c r="B141" s="32" t="s">
        <v>317</v>
      </c>
      <c r="C141" s="32" t="s">
        <v>319</v>
      </c>
      <c r="D141" s="60" t="n">
        <f aca="false">ROUND(S141*T141,0)</f>
        <v>434</v>
      </c>
      <c r="E141" s="60" t="n">
        <f aca="false">ROUND(S141,0)-D141</f>
        <v>389</v>
      </c>
      <c r="F141" s="60" t="n">
        <f aca="false">IF(COUNTA(D141:E141)=0,"",SUM(D141:E141))</f>
        <v>823</v>
      </c>
      <c r="G141" s="40" t="n">
        <f aca="false">IF(OR(F141="",F141=0),"",D141/F141)</f>
        <v>0.527339003645201</v>
      </c>
      <c r="H141" s="40" t="n">
        <f aca="false">IF(OR(F141="",F141=0),"",E141/F141)</f>
        <v>0.4726609963548</v>
      </c>
      <c r="I141" s="32" t="s">
        <v>164</v>
      </c>
      <c r="J141" s="36" t="n">
        <v>2.11357802942001</v>
      </c>
      <c r="K141" s="36" t="n">
        <f aca="false">$K$8</f>
        <v>2.12540912266671</v>
      </c>
      <c r="L141" s="36" t="n">
        <f aca="false">SQRT(J141^2+K141^2)</f>
        <v>2.99742823519794</v>
      </c>
      <c r="M141" s="40" t="n">
        <f aca="false">IF(G141="","",MAX(0,G141-1.96*L141/100))</f>
        <v>0.468589410235321</v>
      </c>
      <c r="N141" s="40" t="n">
        <f aca="false">IF(G141="","",MIN(1,G141+1.96*L141/100))</f>
        <v>0.58608859705508</v>
      </c>
      <c r="O141" s="60" t="n">
        <f aca="false">ROUND(S141*W141,0)</f>
        <v>70</v>
      </c>
      <c r="P141" s="60" t="n">
        <f aca="false">IF(F141="","",ROUND(SQRT((F141*L141/100)^2+(G141*O141)^2),0))</f>
        <v>44</v>
      </c>
      <c r="R141" s="61" t="n">
        <v>1.97250155066307</v>
      </c>
      <c r="S141" s="62" t="n">
        <f aca="false">U141*V141*$F$5</f>
        <v>823.491577335375</v>
      </c>
      <c r="T141" s="63" t="n">
        <f aca="false">MAX(0,MIN(1,R141/100+$D$5))</f>
        <v>0.52750263654425</v>
      </c>
      <c r="U141" s="63" t="n">
        <v>0.616385911179173</v>
      </c>
      <c r="V141" s="62" t="n">
        <v>1336</v>
      </c>
      <c r="W141" s="63" t="n">
        <v>0.084758520671361</v>
      </c>
      <c r="X141" s="64" t="s">
        <v>171</v>
      </c>
      <c r="Y141" s="64" t="s">
        <v>166</v>
      </c>
    </row>
    <row r="142" customFormat="false" ht="15" hidden="false" customHeight="false" outlineLevel="0" collapsed="false">
      <c r="A142" s="32" t="s">
        <v>233</v>
      </c>
      <c r="B142" s="32" t="s">
        <v>317</v>
      </c>
      <c r="C142" s="32" t="s">
        <v>320</v>
      </c>
      <c r="D142" s="60" t="n">
        <f aca="false">ROUND(S142*T142,0)</f>
        <v>622</v>
      </c>
      <c r="E142" s="60" t="n">
        <f aca="false">ROUND(S142,0)-D142</f>
        <v>609</v>
      </c>
      <c r="F142" s="60" t="n">
        <f aca="false">IF(COUNTA(D142:E142)=0,"",SUM(D142:E142))</f>
        <v>1231</v>
      </c>
      <c r="G142" s="40" t="n">
        <f aca="false">IF(OR(F142="",F142=0),"",D142/F142)</f>
        <v>0.505280259951259</v>
      </c>
      <c r="H142" s="40" t="n">
        <f aca="false">IF(OR(F142="",F142=0),"",E142/F142)</f>
        <v>0.494719740048741</v>
      </c>
      <c r="I142" s="32" t="s">
        <v>164</v>
      </c>
      <c r="J142" s="36" t="n">
        <v>1.73158763326251</v>
      </c>
      <c r="K142" s="36" t="n">
        <f aca="false">$K$8</f>
        <v>2.12540912266671</v>
      </c>
      <c r="L142" s="36" t="n">
        <f aca="false">SQRT(J142^2+K142^2)</f>
        <v>2.74148858658622</v>
      </c>
      <c r="M142" s="40" t="n">
        <f aca="false">IF(G142="","",MAX(0,G142-1.96*L142/100))</f>
        <v>0.451547083654169</v>
      </c>
      <c r="N142" s="40" t="n">
        <f aca="false">IF(G142="","",MIN(1,G142+1.96*L142/100))</f>
        <v>0.559013436248349</v>
      </c>
      <c r="O142" s="60" t="n">
        <f aca="false">ROUND(S142*W142,0)</f>
        <v>77</v>
      </c>
      <c r="P142" s="60" t="n">
        <f aca="false">IF(F142="","",ROUND(SQRT((F142*L142/100)^2+(G142*O142)^2),0))</f>
        <v>52</v>
      </c>
      <c r="R142" s="61" t="n">
        <v>-0.211971515202456</v>
      </c>
      <c r="S142" s="62" t="n">
        <f aca="false">U142*V142*$F$5</f>
        <v>1230.51149425287</v>
      </c>
      <c r="T142" s="63" t="n">
        <f aca="false">MAX(0,MIN(1,R142/100+$D$5))</f>
        <v>0.505657905885595</v>
      </c>
      <c r="U142" s="63" t="n">
        <v>0.58735632183908</v>
      </c>
      <c r="V142" s="62" t="n">
        <v>2095</v>
      </c>
      <c r="W142" s="63" t="n">
        <v>0.0626598089245614</v>
      </c>
      <c r="X142" s="64" t="s">
        <v>204</v>
      </c>
      <c r="Y142" s="64" t="s">
        <v>166</v>
      </c>
    </row>
    <row r="143" customFormat="false" ht="15" hidden="false" customHeight="false" outlineLevel="0" collapsed="false">
      <c r="A143" s="32" t="s">
        <v>233</v>
      </c>
      <c r="B143" s="32" t="s">
        <v>317</v>
      </c>
      <c r="C143" s="32" t="s">
        <v>321</v>
      </c>
      <c r="D143" s="60" t="n">
        <f aca="false">ROUND(S143*T143,0)</f>
        <v>516</v>
      </c>
      <c r="E143" s="60" t="n">
        <f aca="false">ROUND(S143,0)-D143</f>
        <v>411</v>
      </c>
      <c r="F143" s="60" t="n">
        <f aca="false">IF(COUNTA(D143:E143)=0,"",SUM(D143:E143))</f>
        <v>927</v>
      </c>
      <c r="G143" s="40" t="n">
        <f aca="false">IF(OR(F143="",F143=0),"",D143/F143)</f>
        <v>0.55663430420712</v>
      </c>
      <c r="H143" s="40" t="n">
        <f aca="false">IF(OR(F143="",F143=0),"",E143/F143)</f>
        <v>0.44336569579288</v>
      </c>
      <c r="I143" s="32" t="s">
        <v>164</v>
      </c>
      <c r="J143" s="36" t="n">
        <v>1.73158763326251</v>
      </c>
      <c r="K143" s="36" t="n">
        <f aca="false">$K$8</f>
        <v>2.12540912266671</v>
      </c>
      <c r="L143" s="36" t="n">
        <f aca="false">SQRT(J143^2+K143^2)</f>
        <v>2.74148858658622</v>
      </c>
      <c r="M143" s="40" t="n">
        <f aca="false">IF(G143="","",MAX(0,G143-1.96*L143/100))</f>
        <v>0.50290112791003</v>
      </c>
      <c r="N143" s="40" t="n">
        <f aca="false">IF(G143="","",MIN(1,G143+1.96*L143/100))</f>
        <v>0.61036748050421</v>
      </c>
      <c r="O143" s="60" t="n">
        <f aca="false">ROUND(S143*W143,0)</f>
        <v>58</v>
      </c>
      <c r="P143" s="60" t="n">
        <f aca="false">IF(F143="","",ROUND(SQRT((F143*L143/100)^2+(G143*O143)^2),0))</f>
        <v>41</v>
      </c>
      <c r="R143" s="61" t="n">
        <v>4.82692864310346</v>
      </c>
      <c r="S143" s="62" t="n">
        <f aca="false">U143*V143*$F$5</f>
        <v>927.10447761194</v>
      </c>
      <c r="T143" s="63" t="n">
        <f aca="false">MAX(0,MIN(1,R143/100+$D$5))</f>
        <v>0.556046907468654</v>
      </c>
      <c r="U143" s="63" t="n">
        <v>0.546641791044776</v>
      </c>
      <c r="V143" s="62" t="n">
        <v>1696</v>
      </c>
      <c r="W143" s="63" t="n">
        <v>0.0626598089245614</v>
      </c>
      <c r="X143" s="64" t="s">
        <v>204</v>
      </c>
      <c r="Y143" s="64" t="s">
        <v>166</v>
      </c>
    </row>
    <row r="144" customFormat="false" ht="15" hidden="false" customHeight="false" outlineLevel="0" collapsed="false">
      <c r="A144" s="32" t="s">
        <v>233</v>
      </c>
      <c r="B144" s="32" t="s">
        <v>317</v>
      </c>
      <c r="C144" s="32" t="s">
        <v>322</v>
      </c>
      <c r="D144" s="60" t="n">
        <f aca="false">ROUND(S144*T144,0)</f>
        <v>289</v>
      </c>
      <c r="E144" s="60" t="n">
        <f aca="false">ROUND(S144,0)-D144</f>
        <v>282</v>
      </c>
      <c r="F144" s="60" t="n">
        <f aca="false">IF(COUNTA(D144:E144)=0,"",SUM(D144:E144))</f>
        <v>571</v>
      </c>
      <c r="G144" s="40" t="n">
        <f aca="false">IF(OR(F144="",F144=0),"",D144/F144)</f>
        <v>0.506129597197898</v>
      </c>
      <c r="H144" s="40" t="n">
        <f aca="false">IF(OR(F144="",F144=0),"",E144/F144)</f>
        <v>0.493870402802102</v>
      </c>
      <c r="I144" s="32" t="s">
        <v>164</v>
      </c>
      <c r="J144" s="36" t="n">
        <v>2.11357802942001</v>
      </c>
      <c r="K144" s="36" t="n">
        <f aca="false">$K$8</f>
        <v>2.12540912266671</v>
      </c>
      <c r="L144" s="36" t="n">
        <f aca="false">SQRT(J144^2+K144^2)</f>
        <v>2.99742823519794</v>
      </c>
      <c r="M144" s="40" t="n">
        <f aca="false">IF(G144="","",MAX(0,G144-1.96*L144/100))</f>
        <v>0.447380003788019</v>
      </c>
      <c r="N144" s="40" t="n">
        <f aca="false">IF(G144="","",MIN(1,G144+1.96*L144/100))</f>
        <v>0.564879190607778</v>
      </c>
      <c r="O144" s="60" t="n">
        <f aca="false">ROUND(S144*W144,0)</f>
        <v>48</v>
      </c>
      <c r="P144" s="60" t="n">
        <f aca="false">IF(F144="","",ROUND(SQRT((F144*L144/100)^2+(G144*O144)^2),0))</f>
        <v>30</v>
      </c>
      <c r="R144" s="61" t="n">
        <v>-0.161252845758548</v>
      </c>
      <c r="S144" s="62" t="n">
        <f aca="false">U144*V144*$F$5</f>
        <v>571.471747700394</v>
      </c>
      <c r="T144" s="63" t="n">
        <f aca="false">MAX(0,MIN(1,R144/100+$D$5))</f>
        <v>0.506165092580034</v>
      </c>
      <c r="U144" s="63" t="n">
        <v>0.727989487516426</v>
      </c>
      <c r="V144" s="62" t="n">
        <v>785</v>
      </c>
      <c r="W144" s="63" t="n">
        <v>0.084758520671361</v>
      </c>
      <c r="X144" s="64" t="s">
        <v>171</v>
      </c>
      <c r="Y144" s="64" t="s">
        <v>166</v>
      </c>
    </row>
    <row r="145" customFormat="false" ht="15" hidden="false" customHeight="false" outlineLevel="0" collapsed="false">
      <c r="A145" s="32" t="s">
        <v>233</v>
      </c>
      <c r="B145" s="32" t="s">
        <v>317</v>
      </c>
      <c r="C145" s="32" t="s">
        <v>323</v>
      </c>
      <c r="D145" s="60" t="n">
        <f aca="false">ROUND(S145*T145,0)</f>
        <v>574</v>
      </c>
      <c r="E145" s="60" t="n">
        <f aca="false">ROUND(S145,0)-D145</f>
        <v>431</v>
      </c>
      <c r="F145" s="60" t="n">
        <f aca="false">IF(COUNTA(D145:E145)=0,"",SUM(D145:E145))</f>
        <v>1005</v>
      </c>
      <c r="G145" s="40" t="n">
        <f aca="false">IF(OR(F145="",F145=0),"",D145/F145)</f>
        <v>0.571144278606965</v>
      </c>
      <c r="H145" s="40" t="n">
        <f aca="false">IF(OR(F145="",F145=0),"",E145/F145)</f>
        <v>0.428855721393035</v>
      </c>
      <c r="I145" s="32" t="s">
        <v>164</v>
      </c>
      <c r="J145" s="36" t="n">
        <v>1.73158763326251</v>
      </c>
      <c r="K145" s="36" t="n">
        <f aca="false">$K$8</f>
        <v>2.12540912266671</v>
      </c>
      <c r="L145" s="36" t="n">
        <f aca="false">SQRT(J145^2+K145^2)</f>
        <v>2.74148858658622</v>
      </c>
      <c r="M145" s="40" t="n">
        <f aca="false">IF(G145="","",MAX(0,G145-1.96*L145/100))</f>
        <v>0.517411102309875</v>
      </c>
      <c r="N145" s="40" t="n">
        <f aca="false">IF(G145="","",MIN(1,G145+1.96*L145/100))</f>
        <v>0.624877454904055</v>
      </c>
      <c r="O145" s="60" t="n">
        <f aca="false">ROUND(S145*W145,0)</f>
        <v>63</v>
      </c>
      <c r="P145" s="60" t="n">
        <f aca="false">IF(F145="","",ROUND(SQRT((F145*L145/100)^2+(G145*O145)^2),0))</f>
        <v>45</v>
      </c>
      <c r="R145" s="61" t="n">
        <v>6.36224867696407</v>
      </c>
      <c r="S145" s="62" t="n">
        <f aca="false">U145*V145*$F$5</f>
        <v>1004.53991291727</v>
      </c>
      <c r="T145" s="63" t="n">
        <f aca="false">MAX(0,MIN(1,R145/100+$D$5))</f>
        <v>0.57140010780726</v>
      </c>
      <c r="U145" s="63" t="n">
        <v>0.730043541364296</v>
      </c>
      <c r="V145" s="62" t="n">
        <v>1376</v>
      </c>
      <c r="W145" s="63" t="n">
        <v>0.0626598089245614</v>
      </c>
      <c r="X145" s="64" t="s">
        <v>204</v>
      </c>
      <c r="Y145" s="64" t="s">
        <v>166</v>
      </c>
    </row>
    <row r="146" customFormat="false" ht="15" hidden="false" customHeight="false" outlineLevel="0" collapsed="false">
      <c r="A146" s="32" t="s">
        <v>233</v>
      </c>
      <c r="B146" s="32" t="s">
        <v>324</v>
      </c>
      <c r="C146" s="32" t="s">
        <v>325</v>
      </c>
      <c r="D146" s="60" t="n">
        <f aca="false">ROUND(S146*T146,0)</f>
        <v>401</v>
      </c>
      <c r="E146" s="60" t="n">
        <f aca="false">ROUND(S146,0)-D146</f>
        <v>202</v>
      </c>
      <c r="F146" s="60" t="n">
        <f aca="false">IF(COUNTA(D146:E146)=0,"",SUM(D146:E146))</f>
        <v>603</v>
      </c>
      <c r="G146" s="40" t="n">
        <f aca="false">IF(OR(F146="",F146=0),"",D146/F146)</f>
        <v>0.665008291873964</v>
      </c>
      <c r="H146" s="40" t="n">
        <f aca="false">IF(OR(F146="",F146=0),"",E146/F146)</f>
        <v>0.334991708126036</v>
      </c>
      <c r="I146" s="32" t="s">
        <v>164</v>
      </c>
      <c r="J146" s="36" t="n">
        <v>2.11357802942001</v>
      </c>
      <c r="K146" s="36" t="n">
        <f aca="false">$K$8</f>
        <v>2.12540912266671</v>
      </c>
      <c r="L146" s="36" t="n">
        <f aca="false">SQRT(J146^2+K146^2)</f>
        <v>2.99742823519794</v>
      </c>
      <c r="M146" s="40" t="n">
        <f aca="false">IF(G146="","",MAX(0,G146-1.96*L146/100))</f>
        <v>0.606258698464084</v>
      </c>
      <c r="N146" s="40" t="n">
        <f aca="false">IF(G146="","",MIN(1,G146+1.96*L146/100))</f>
        <v>0.723757885283843</v>
      </c>
      <c r="O146" s="60" t="n">
        <f aca="false">ROUND(S146*W146,0)</f>
        <v>51</v>
      </c>
      <c r="P146" s="60" t="n">
        <f aca="false">IF(F146="","",ROUND(SQRT((F146*L146/100)^2+(G146*O146)^2),0))</f>
        <v>38</v>
      </c>
      <c r="R146" s="61" t="n">
        <v>15.7443735967743</v>
      </c>
      <c r="S146" s="62" t="n">
        <f aca="false">U146*V146*$F$5</f>
        <v>603.200953137411</v>
      </c>
      <c r="T146" s="63" t="n">
        <f aca="false">MAX(0,MIN(1,R146/100+$D$5))</f>
        <v>0.665221357005362</v>
      </c>
      <c r="U146" s="63" t="n">
        <v>0.453534551231136</v>
      </c>
      <c r="V146" s="62" t="n">
        <v>1330</v>
      </c>
      <c r="W146" s="63" t="n">
        <v>0.084758520671361</v>
      </c>
      <c r="X146" s="64" t="s">
        <v>171</v>
      </c>
      <c r="Y146" s="64" t="s">
        <v>166</v>
      </c>
    </row>
    <row r="147" customFormat="false" ht="15" hidden="false" customHeight="false" outlineLevel="0" collapsed="false">
      <c r="A147" s="32" t="s">
        <v>233</v>
      </c>
      <c r="B147" s="32" t="s">
        <v>324</v>
      </c>
      <c r="C147" s="32" t="s">
        <v>326</v>
      </c>
      <c r="D147" s="60" t="n">
        <f aca="false">ROUND(S147*T147,0)</f>
        <v>299</v>
      </c>
      <c r="E147" s="60" t="n">
        <f aca="false">ROUND(S147,0)-D147</f>
        <v>185</v>
      </c>
      <c r="F147" s="60" t="n">
        <f aca="false">IF(COUNTA(D147:E147)=0,"",SUM(D147:E147))</f>
        <v>484</v>
      </c>
      <c r="G147" s="40" t="n">
        <f aca="false">IF(OR(F147="",F147=0),"",D147/F147)</f>
        <v>0.617768595041322</v>
      </c>
      <c r="H147" s="40" t="n">
        <f aca="false">IF(OR(F147="",F147=0),"",E147/F147)</f>
        <v>0.382231404958678</v>
      </c>
      <c r="I147" s="32" t="s">
        <v>164</v>
      </c>
      <c r="J147" s="36" t="n">
        <v>3.46052190265839</v>
      </c>
      <c r="K147" s="36" t="n">
        <f aca="false">$K$8</f>
        <v>2.12540912266671</v>
      </c>
      <c r="L147" s="36" t="n">
        <f aca="false">SQRT(J147^2+K147^2)</f>
        <v>4.06110524087881</v>
      </c>
      <c r="M147" s="40" t="n">
        <f aca="false">IF(G147="","",MAX(0,G147-1.96*L147/100))</f>
        <v>0.538170932320098</v>
      </c>
      <c r="N147" s="40" t="n">
        <f aca="false">IF(G147="","",MIN(1,G147+1.96*L147/100))</f>
        <v>0.697366257762547</v>
      </c>
      <c r="O147" s="60" t="n">
        <f aca="false">ROUND(S147*W147,0)</f>
        <v>70</v>
      </c>
      <c r="P147" s="60" t="n">
        <f aca="false">IF(F147="","",ROUND(SQRT((F147*L147/100)^2+(G147*O147)^2),0))</f>
        <v>48</v>
      </c>
      <c r="R147" s="61" t="n">
        <v>10.9756541724536</v>
      </c>
      <c r="S147" s="62" t="n">
        <f aca="false">U147*V147*$F$5</f>
        <v>483.987301587302</v>
      </c>
      <c r="T147" s="63" t="n">
        <f aca="false">MAX(0,MIN(1,R147/100+$D$5))</f>
        <v>0.617534162762156</v>
      </c>
      <c r="U147" s="63" t="n">
        <v>0.499470899470899</v>
      </c>
      <c r="V147" s="62" t="n">
        <v>969</v>
      </c>
      <c r="W147" s="63" t="n">
        <v>0.144238908687966</v>
      </c>
      <c r="X147" s="64" t="s">
        <v>165</v>
      </c>
      <c r="Y147" s="64" t="s">
        <v>166</v>
      </c>
    </row>
    <row r="148" customFormat="false" ht="15" hidden="false" customHeight="false" outlineLevel="0" collapsed="false">
      <c r="A148" s="32" t="s">
        <v>233</v>
      </c>
      <c r="B148" s="32" t="s">
        <v>324</v>
      </c>
      <c r="C148" s="32" t="s">
        <v>327</v>
      </c>
      <c r="D148" s="60" t="n">
        <f aca="false">ROUND(S148*T148,0)</f>
        <v>336</v>
      </c>
      <c r="E148" s="60" t="n">
        <f aca="false">ROUND(S148,0)-D148</f>
        <v>179</v>
      </c>
      <c r="F148" s="60" t="n">
        <f aca="false">IF(COUNTA(D148:E148)=0,"",SUM(D148:E148))</f>
        <v>515</v>
      </c>
      <c r="G148" s="40" t="n">
        <f aca="false">IF(OR(F148="",F148=0),"",D148/F148)</f>
        <v>0.652427184466019</v>
      </c>
      <c r="H148" s="40" t="n">
        <f aca="false">IF(OR(F148="",F148=0),"",E148/F148)</f>
        <v>0.347572815533981</v>
      </c>
      <c r="I148" s="32" t="s">
        <v>164</v>
      </c>
      <c r="J148" s="36" t="n">
        <v>3.46052190265839</v>
      </c>
      <c r="K148" s="36" t="n">
        <f aca="false">$K$8</f>
        <v>2.12540912266671</v>
      </c>
      <c r="L148" s="36" t="n">
        <f aca="false">SQRT(J148^2+K148^2)</f>
        <v>4.06110524087881</v>
      </c>
      <c r="M148" s="40" t="n">
        <f aca="false">IF(G148="","",MAX(0,G148-1.96*L148/100))</f>
        <v>0.572829521744795</v>
      </c>
      <c r="N148" s="40" t="n">
        <f aca="false">IF(G148="","",MIN(1,G148+1.96*L148/100))</f>
        <v>0.732024847187244</v>
      </c>
      <c r="O148" s="60" t="n">
        <f aca="false">ROUND(S148*W148,0)</f>
        <v>74</v>
      </c>
      <c r="P148" s="60" t="n">
        <f aca="false">IF(F148="","",ROUND(SQRT((F148*L148/100)^2+(G148*O148)^2),0))</f>
        <v>53</v>
      </c>
      <c r="R148" s="61" t="n">
        <v>14.3531645869781</v>
      </c>
      <c r="S148" s="62" t="n">
        <f aca="false">U148*V148*$F$5</f>
        <v>515.312883435583</v>
      </c>
      <c r="T148" s="63" t="n">
        <f aca="false">MAX(0,MIN(1,R148/100+$D$5))</f>
        <v>0.6513092669074</v>
      </c>
      <c r="U148" s="63" t="n">
        <v>0.620858895705521</v>
      </c>
      <c r="V148" s="62" t="n">
        <v>830</v>
      </c>
      <c r="W148" s="63" t="n">
        <v>0.144238908687966</v>
      </c>
      <c r="X148" s="64" t="s">
        <v>165</v>
      </c>
      <c r="Y148" s="64" t="s">
        <v>166</v>
      </c>
    </row>
    <row r="149" customFormat="false" ht="15" hidden="false" customHeight="false" outlineLevel="0" collapsed="false">
      <c r="A149" s="32" t="s">
        <v>233</v>
      </c>
      <c r="B149" s="32" t="s">
        <v>328</v>
      </c>
      <c r="C149" s="32" t="s">
        <v>328</v>
      </c>
      <c r="D149" s="60" t="n">
        <f aca="false">ROUND(S149*T149,0)</f>
        <v>263</v>
      </c>
      <c r="E149" s="60" t="n">
        <f aca="false">ROUND(S149,0)-D149</f>
        <v>221</v>
      </c>
      <c r="F149" s="60" t="n">
        <f aca="false">IF(COUNTA(D149:E149)=0,"",SUM(D149:E149))</f>
        <v>484</v>
      </c>
      <c r="G149" s="40" t="n">
        <f aca="false">IF(OR(F149="",F149=0),"",D149/F149)</f>
        <v>0.543388429752066</v>
      </c>
      <c r="H149" s="40" t="n">
        <f aca="false">IF(OR(F149="",F149=0),"",E149/F149)</f>
        <v>0.456611570247934</v>
      </c>
      <c r="I149" s="32" t="s">
        <v>164</v>
      </c>
      <c r="J149" s="36" t="n">
        <v>3.46052190265839</v>
      </c>
      <c r="K149" s="36" t="n">
        <f aca="false">$K$8</f>
        <v>2.12540912266671</v>
      </c>
      <c r="L149" s="36" t="n">
        <f aca="false">SQRT(J149^2+K149^2)</f>
        <v>4.06110524087881</v>
      </c>
      <c r="M149" s="40" t="n">
        <f aca="false">IF(G149="","",MAX(0,G149-1.96*L149/100))</f>
        <v>0.463790767030842</v>
      </c>
      <c r="N149" s="40" t="n">
        <f aca="false">IF(G149="","",MIN(1,G149+1.96*L149/100))</f>
        <v>0.622986092473291</v>
      </c>
      <c r="O149" s="60" t="n">
        <f aca="false">ROUND(S149*W149,0)</f>
        <v>70</v>
      </c>
      <c r="P149" s="60" t="n">
        <f aca="false">IF(F149="","",ROUND(SQRT((F149*L149/100)^2+(G149*O149)^2),0))</f>
        <v>43</v>
      </c>
      <c r="R149" s="61" t="n">
        <v>3.48083125284004</v>
      </c>
      <c r="S149" s="62" t="n">
        <f aca="false">U149*V149*$F$5</f>
        <v>483.913480885312</v>
      </c>
      <c r="T149" s="63" t="n">
        <f aca="false">MAX(0,MIN(1,R149/100+$D$5))</f>
        <v>0.54258593356602</v>
      </c>
      <c r="U149" s="63" t="n">
        <v>0.469818913480885</v>
      </c>
      <c r="V149" s="62" t="n">
        <v>1030</v>
      </c>
      <c r="W149" s="63" t="n">
        <v>0.144238908687966</v>
      </c>
      <c r="X149" s="64" t="s">
        <v>165</v>
      </c>
      <c r="Y149" s="64" t="s">
        <v>166</v>
      </c>
    </row>
    <row r="150" customFormat="false" ht="15" hidden="false" customHeight="false" outlineLevel="0" collapsed="false">
      <c r="A150" s="32" t="s">
        <v>233</v>
      </c>
      <c r="B150" s="32" t="s">
        <v>329</v>
      </c>
      <c r="C150" s="32" t="s">
        <v>329</v>
      </c>
      <c r="D150" s="60" t="n">
        <f aca="false">ROUND(S150*T150,0)</f>
        <v>528</v>
      </c>
      <c r="E150" s="60" t="n">
        <f aca="false">ROUND(S150,0)-D150</f>
        <v>1129</v>
      </c>
      <c r="F150" s="60" t="n">
        <f aca="false">IF(COUNTA(D150:E150)=0,"",SUM(D150:E150))</f>
        <v>1657</v>
      </c>
      <c r="G150" s="40" t="n">
        <f aca="false">IF(OR(F150="",F150=0),"",D150/F150)</f>
        <v>0.31864815932408</v>
      </c>
      <c r="H150" s="40" t="n">
        <f aca="false">IF(OR(F150="",F150=0),"",E150/F150)</f>
        <v>0.68135184067592</v>
      </c>
      <c r="I150" s="32" t="s">
        <v>164</v>
      </c>
      <c r="J150" s="36" t="n">
        <v>1.73158763326251</v>
      </c>
      <c r="K150" s="36" t="n">
        <f aca="false">$K$8</f>
        <v>2.12540912266671</v>
      </c>
      <c r="L150" s="36" t="n">
        <f aca="false">SQRT(J150^2+K150^2)</f>
        <v>2.74148858658622</v>
      </c>
      <c r="M150" s="40" t="n">
        <f aca="false">IF(G150="","",MAX(0,G150-1.96*L150/100))</f>
        <v>0.26491498302699</v>
      </c>
      <c r="N150" s="40" t="n">
        <f aca="false">IF(G150="","",MIN(1,G150+1.96*L150/100))</f>
        <v>0.37238133562117</v>
      </c>
      <c r="O150" s="60" t="n">
        <f aca="false">ROUND(S150*W150,0)</f>
        <v>104</v>
      </c>
      <c r="P150" s="60" t="n">
        <f aca="false">IF(F150="","",ROUND(SQRT((F150*L150/100)^2+(G150*O150)^2),0))</f>
        <v>56</v>
      </c>
      <c r="R150" s="61" t="n">
        <v>-18.8927238611109</v>
      </c>
      <c r="S150" s="62" t="n">
        <f aca="false">U150*V150*$F$5</f>
        <v>1656.73758865248</v>
      </c>
      <c r="T150" s="63" t="n">
        <f aca="false">MAX(0,MIN(1,R150/100+$D$5))</f>
        <v>0.31885038242651</v>
      </c>
      <c r="U150" s="63" t="n">
        <v>0.66750104297038</v>
      </c>
      <c r="V150" s="62" t="n">
        <v>2482</v>
      </c>
      <c r="W150" s="63" t="n">
        <v>0.0626598089245614</v>
      </c>
      <c r="X150" s="64" t="s">
        <v>204</v>
      </c>
      <c r="Y150" s="64" t="s">
        <v>166</v>
      </c>
    </row>
    <row r="151" customFormat="false" ht="15" hidden="false" customHeight="false" outlineLevel="0" collapsed="false">
      <c r="A151" s="32" t="s">
        <v>233</v>
      </c>
      <c r="B151" s="32" t="s">
        <v>330</v>
      </c>
      <c r="C151" s="32" t="s">
        <v>331</v>
      </c>
      <c r="D151" s="60" t="n">
        <f aca="false">ROUND(S151*T151,0)</f>
        <v>773</v>
      </c>
      <c r="E151" s="60" t="n">
        <f aca="false">ROUND(S151,0)-D151</f>
        <v>767</v>
      </c>
      <c r="F151" s="60" t="n">
        <f aca="false">IF(COUNTA(D151:E151)=0,"",SUM(D151:E151))</f>
        <v>1540</v>
      </c>
      <c r="G151" s="40" t="n">
        <f aca="false">IF(OR(F151="",F151=0),"",D151/F151)</f>
        <v>0.501948051948052</v>
      </c>
      <c r="H151" s="40" t="n">
        <f aca="false">IF(OR(F151="",F151=0),"",E151/F151)</f>
        <v>0.498051948051948</v>
      </c>
      <c r="I151" s="32" t="s">
        <v>164</v>
      </c>
      <c r="J151" s="36" t="n">
        <v>1.73158763326251</v>
      </c>
      <c r="K151" s="36" t="n">
        <f aca="false">$K$8</f>
        <v>2.12540912266671</v>
      </c>
      <c r="L151" s="36" t="n">
        <f aca="false">SQRT(J151^2+K151^2)</f>
        <v>2.74148858658622</v>
      </c>
      <c r="M151" s="40" t="n">
        <f aca="false">IF(G151="","",MAX(0,G151-1.96*L151/100))</f>
        <v>0.448214875650962</v>
      </c>
      <c r="N151" s="40" t="n">
        <f aca="false">IF(G151="","",MIN(1,G151+1.96*L151/100))</f>
        <v>0.555681228245142</v>
      </c>
      <c r="O151" s="60" t="n">
        <f aca="false">ROUND(S151*W151,0)</f>
        <v>97</v>
      </c>
      <c r="P151" s="60" t="n">
        <f aca="false">IF(F151="","",ROUND(SQRT((F151*L151/100)^2+(G151*O151)^2),0))</f>
        <v>64</v>
      </c>
      <c r="R151" s="61" t="n">
        <v>-0.616292035270009</v>
      </c>
      <c r="S151" s="62" t="n">
        <f aca="false">U151*V151*$F$5</f>
        <v>1540.493339254</v>
      </c>
      <c r="T151" s="63" t="n">
        <f aca="false">MAX(0,MIN(1,R151/100+$D$5))</f>
        <v>0.501614700684919</v>
      </c>
      <c r="U151" s="63" t="n">
        <v>0.670071047957371</v>
      </c>
      <c r="V151" s="62" t="n">
        <v>2299</v>
      </c>
      <c r="W151" s="63" t="n">
        <v>0.0626598089245614</v>
      </c>
      <c r="X151" s="64" t="s">
        <v>204</v>
      </c>
      <c r="Y151" s="64" t="s">
        <v>166</v>
      </c>
    </row>
    <row r="152" customFormat="false" ht="15" hidden="false" customHeight="false" outlineLevel="0" collapsed="false">
      <c r="A152" s="32" t="s">
        <v>233</v>
      </c>
      <c r="B152" s="32" t="s">
        <v>330</v>
      </c>
      <c r="C152" s="32" t="s">
        <v>332</v>
      </c>
      <c r="D152" s="60" t="n">
        <f aca="false">ROUND(S152*T152,0)</f>
        <v>860</v>
      </c>
      <c r="E152" s="60" t="n">
        <f aca="false">ROUND(S152,0)-D152</f>
        <v>835</v>
      </c>
      <c r="F152" s="60" t="n">
        <f aca="false">IF(COUNTA(D152:E152)=0,"",SUM(D152:E152))</f>
        <v>1695</v>
      </c>
      <c r="G152" s="40" t="n">
        <f aca="false">IF(OR(F152="",F152=0),"",D152/F152)</f>
        <v>0.507374631268437</v>
      </c>
      <c r="H152" s="40" t="n">
        <f aca="false">IF(OR(F152="",F152=0),"",E152/F152)</f>
        <v>0.492625368731563</v>
      </c>
      <c r="I152" s="32" t="s">
        <v>164</v>
      </c>
      <c r="J152" s="36" t="n">
        <v>1.73158763326251</v>
      </c>
      <c r="K152" s="36" t="n">
        <f aca="false">$K$8</f>
        <v>2.12540912266671</v>
      </c>
      <c r="L152" s="36" t="n">
        <f aca="false">SQRT(J152^2+K152^2)</f>
        <v>2.74148858658622</v>
      </c>
      <c r="M152" s="40" t="n">
        <f aca="false">IF(G152="","",MAX(0,G152-1.96*L152/100))</f>
        <v>0.453641454971347</v>
      </c>
      <c r="N152" s="40" t="n">
        <f aca="false">IF(G152="","",MIN(1,G152+1.96*L152/100))</f>
        <v>0.561107807565527</v>
      </c>
      <c r="O152" s="60" t="n">
        <f aca="false">ROUND(S152*W152,0)</f>
        <v>106</v>
      </c>
      <c r="P152" s="60" t="n">
        <f aca="false">IF(F152="","",ROUND(SQRT((F152*L152/100)^2+(G152*O152)^2),0))</f>
        <v>71</v>
      </c>
      <c r="R152" s="61" t="n">
        <v>-0.0535630701425763</v>
      </c>
      <c r="S152" s="62" t="n">
        <f aca="false">U152*V152*$F$5</f>
        <v>1695.44705882353</v>
      </c>
      <c r="T152" s="63" t="n">
        <f aca="false">MAX(0,MIN(1,R152/100+$D$5))</f>
        <v>0.507241990336194</v>
      </c>
      <c r="U152" s="63" t="n">
        <v>0.620588235294118</v>
      </c>
      <c r="V152" s="62" t="n">
        <v>2732</v>
      </c>
      <c r="W152" s="63" t="n">
        <v>0.0626598089245614</v>
      </c>
      <c r="X152" s="64" t="s">
        <v>204</v>
      </c>
      <c r="Y152" s="64" t="s">
        <v>166</v>
      </c>
    </row>
    <row r="153" customFormat="false" ht="15" hidden="false" customHeight="false" outlineLevel="0" collapsed="false">
      <c r="A153" s="32" t="s">
        <v>233</v>
      </c>
      <c r="B153" s="32" t="s">
        <v>330</v>
      </c>
      <c r="C153" s="32" t="s">
        <v>333</v>
      </c>
      <c r="D153" s="60" t="n">
        <f aca="false">ROUND(S153*T153,0)</f>
        <v>1501</v>
      </c>
      <c r="E153" s="60" t="n">
        <f aca="false">ROUND(S153,0)-D153</f>
        <v>1464</v>
      </c>
      <c r="F153" s="60" t="n">
        <f aca="false">IF(COUNTA(D153:E153)=0,"",SUM(D153:E153))</f>
        <v>2965</v>
      </c>
      <c r="G153" s="40" t="n">
        <f aca="false">IF(OR(F153="",F153=0),"",D153/F153)</f>
        <v>0.506239460370995</v>
      </c>
      <c r="H153" s="40" t="n">
        <f aca="false">IF(OR(F153="",F153=0),"",E153/F153)</f>
        <v>0.493760539629005</v>
      </c>
      <c r="I153" s="32" t="s">
        <v>164</v>
      </c>
      <c r="J153" s="36" t="n">
        <v>1.73158763326251</v>
      </c>
      <c r="K153" s="36" t="n">
        <f aca="false">$K$8</f>
        <v>2.12540912266671</v>
      </c>
      <c r="L153" s="36" t="n">
        <f aca="false">SQRT(J153^2+K153^2)</f>
        <v>2.74148858658622</v>
      </c>
      <c r="M153" s="40" t="n">
        <f aca="false">IF(G153="","",MAX(0,G153-1.96*L153/100))</f>
        <v>0.452506284073905</v>
      </c>
      <c r="N153" s="40" t="n">
        <f aca="false">IF(G153="","",MIN(1,G153+1.96*L153/100))</f>
        <v>0.559972636668085</v>
      </c>
      <c r="O153" s="60" t="n">
        <f aca="false">ROUND(S153*W153,0)</f>
        <v>186</v>
      </c>
      <c r="P153" s="60" t="n">
        <f aca="false">IF(F153="","",ROUND(SQRT((F153*L153/100)^2+(G153*O153)^2),0))</f>
        <v>124</v>
      </c>
      <c r="R153" s="61" t="n">
        <v>-0.167789039192692</v>
      </c>
      <c r="S153" s="62" t="n">
        <f aca="false">U153*V153*$F$5</f>
        <v>2965.37262012693</v>
      </c>
      <c r="T153" s="63" t="n">
        <f aca="false">MAX(0,MIN(1,R153/100+$D$5))</f>
        <v>0.506099730645693</v>
      </c>
      <c r="U153" s="63" t="n">
        <v>0.668177697189484</v>
      </c>
      <c r="V153" s="62" t="n">
        <v>4438</v>
      </c>
      <c r="W153" s="63" t="n">
        <v>0.0626598089245614</v>
      </c>
      <c r="X153" s="64" t="s">
        <v>204</v>
      </c>
      <c r="Y153" s="64" t="s">
        <v>166</v>
      </c>
    </row>
    <row r="154" customFormat="false" ht="15" hidden="false" customHeight="false" outlineLevel="0" collapsed="false">
      <c r="A154" s="32" t="s">
        <v>233</v>
      </c>
      <c r="B154" s="32" t="s">
        <v>330</v>
      </c>
      <c r="C154" s="32" t="s">
        <v>334</v>
      </c>
      <c r="D154" s="60" t="n">
        <f aca="false">ROUND(S154*T154,0)</f>
        <v>750</v>
      </c>
      <c r="E154" s="60" t="n">
        <f aca="false">ROUND(S154,0)-D154</f>
        <v>758</v>
      </c>
      <c r="F154" s="60" t="n">
        <f aca="false">IF(COUNTA(D154:E154)=0,"",SUM(D154:E154))</f>
        <v>1508</v>
      </c>
      <c r="G154" s="40" t="n">
        <f aca="false">IF(OR(F154="",F154=0),"",D154/F154)</f>
        <v>0.497347480106101</v>
      </c>
      <c r="H154" s="40" t="n">
        <f aca="false">IF(OR(F154="",F154=0),"",E154/F154)</f>
        <v>0.502652519893899</v>
      </c>
      <c r="I154" s="32" t="s">
        <v>164</v>
      </c>
      <c r="J154" s="36" t="n">
        <v>1.73158763326251</v>
      </c>
      <c r="K154" s="36" t="n">
        <f aca="false">$K$8</f>
        <v>2.12540912266671</v>
      </c>
      <c r="L154" s="36" t="n">
        <f aca="false">SQRT(J154^2+K154^2)</f>
        <v>2.74148858658622</v>
      </c>
      <c r="M154" s="40" t="n">
        <f aca="false">IF(G154="","",MAX(0,G154-1.96*L154/100))</f>
        <v>0.443614303809011</v>
      </c>
      <c r="N154" s="40" t="n">
        <f aca="false">IF(G154="","",MIN(1,G154+1.96*L154/100))</f>
        <v>0.551080656403191</v>
      </c>
      <c r="O154" s="60" t="n">
        <f aca="false">ROUND(S154*W154,0)</f>
        <v>94</v>
      </c>
      <c r="P154" s="60" t="n">
        <f aca="false">IF(F154="","",ROUND(SQRT((F154*L154/100)^2+(G154*O154)^2),0))</f>
        <v>62</v>
      </c>
      <c r="R154" s="61" t="n">
        <v>-1.00969069834442</v>
      </c>
      <c r="S154" s="62" t="n">
        <f aca="false">U154*V154*$F$5</f>
        <v>1507.62659380692</v>
      </c>
      <c r="T154" s="63" t="n">
        <f aca="false">MAX(0,MIN(1,R154/100+$D$5))</f>
        <v>0.497680714054175</v>
      </c>
      <c r="U154" s="63" t="n">
        <v>0.679417122040073</v>
      </c>
      <c r="V154" s="62" t="n">
        <v>2219</v>
      </c>
      <c r="W154" s="63" t="n">
        <v>0.0626598089245614</v>
      </c>
      <c r="X154" s="64" t="s">
        <v>204</v>
      </c>
      <c r="Y154" s="64" t="s">
        <v>166</v>
      </c>
    </row>
    <row r="155" customFormat="false" ht="15" hidden="false" customHeight="false" outlineLevel="0" collapsed="false">
      <c r="A155" s="32" t="s">
        <v>233</v>
      </c>
      <c r="B155" s="32" t="s">
        <v>330</v>
      </c>
      <c r="C155" s="32" t="s">
        <v>335</v>
      </c>
      <c r="D155" s="60" t="n">
        <f aca="false">ROUND(S155*T155,0)</f>
        <v>685</v>
      </c>
      <c r="E155" s="60" t="n">
        <f aca="false">ROUND(S155,0)-D155</f>
        <v>699</v>
      </c>
      <c r="F155" s="60" t="n">
        <f aca="false">IF(COUNTA(D155:E155)=0,"",SUM(D155:E155))</f>
        <v>1384</v>
      </c>
      <c r="G155" s="40" t="n">
        <f aca="false">IF(OR(F155="",F155=0),"",D155/F155)</f>
        <v>0.494942196531792</v>
      </c>
      <c r="H155" s="40" t="n">
        <f aca="false">IF(OR(F155="",F155=0),"",E155/F155)</f>
        <v>0.505057803468208</v>
      </c>
      <c r="I155" s="32" t="s">
        <v>164</v>
      </c>
      <c r="J155" s="36" t="n">
        <v>1.73158763326251</v>
      </c>
      <c r="K155" s="36" t="n">
        <f aca="false">$K$8</f>
        <v>2.12540912266671</v>
      </c>
      <c r="L155" s="36" t="n">
        <f aca="false">SQRT(J155^2+K155^2)</f>
        <v>2.74148858658622</v>
      </c>
      <c r="M155" s="40" t="n">
        <f aca="false">IF(G155="","",MAX(0,G155-1.96*L155/100))</f>
        <v>0.441209020234702</v>
      </c>
      <c r="N155" s="40" t="n">
        <f aca="false">IF(G155="","",MIN(1,G155+1.96*L155/100))</f>
        <v>0.548675372828882</v>
      </c>
      <c r="O155" s="60" t="n">
        <f aca="false">ROUND(S155*W155,0)</f>
        <v>87</v>
      </c>
      <c r="P155" s="60" t="n">
        <f aca="false">IF(F155="","",ROUND(SQRT((F155*L155/100)^2+(G155*O155)^2),0))</f>
        <v>57</v>
      </c>
      <c r="R155" s="61" t="n">
        <v>-1.3178259502441</v>
      </c>
      <c r="S155" s="62" t="n">
        <f aca="false">U155*V155*$F$5</f>
        <v>1383.95299145299</v>
      </c>
      <c r="T155" s="63" t="n">
        <f aca="false">MAX(0,MIN(1,R155/100+$D$5))</f>
        <v>0.494599361535178</v>
      </c>
      <c r="U155" s="63" t="n">
        <v>0.643399810066477</v>
      </c>
      <c r="V155" s="62" t="n">
        <v>2151</v>
      </c>
      <c r="W155" s="63" t="n">
        <v>0.0626598089245614</v>
      </c>
      <c r="X155" s="64" t="s">
        <v>204</v>
      </c>
      <c r="Y155" s="64" t="s">
        <v>166</v>
      </c>
    </row>
    <row r="156" customFormat="false" ht="15" hidden="false" customHeight="false" outlineLevel="0" collapsed="false">
      <c r="A156" s="32" t="s">
        <v>233</v>
      </c>
      <c r="B156" s="32" t="s">
        <v>330</v>
      </c>
      <c r="C156" s="32" t="s">
        <v>336</v>
      </c>
      <c r="D156" s="60" t="n">
        <f aca="false">ROUND(S156*T156,0)</f>
        <v>610</v>
      </c>
      <c r="E156" s="60" t="n">
        <f aca="false">ROUND(S156,0)-D156</f>
        <v>572</v>
      </c>
      <c r="F156" s="60" t="n">
        <f aca="false">IF(COUNTA(D156:E156)=0,"",SUM(D156:E156))</f>
        <v>1182</v>
      </c>
      <c r="G156" s="40" t="n">
        <f aca="false">IF(OR(F156="",F156=0),"",D156/F156)</f>
        <v>0.516074450084602</v>
      </c>
      <c r="H156" s="40" t="n">
        <f aca="false">IF(OR(F156="",F156=0),"",E156/F156)</f>
        <v>0.483925549915398</v>
      </c>
      <c r="I156" s="32" t="s">
        <v>164</v>
      </c>
      <c r="J156" s="36" t="n">
        <v>1.73158763326251</v>
      </c>
      <c r="K156" s="36" t="n">
        <f aca="false">$K$8</f>
        <v>2.12540912266671</v>
      </c>
      <c r="L156" s="36" t="n">
        <f aca="false">SQRT(J156^2+K156^2)</f>
        <v>2.74148858658622</v>
      </c>
      <c r="M156" s="40" t="n">
        <f aca="false">IF(G156="","",MAX(0,G156-1.96*L156/100))</f>
        <v>0.462341273787512</v>
      </c>
      <c r="N156" s="40" t="n">
        <f aca="false">IF(G156="","",MIN(1,G156+1.96*L156/100))</f>
        <v>0.569807626381692</v>
      </c>
      <c r="O156" s="60" t="n">
        <f aca="false">ROUND(S156*W156,0)</f>
        <v>74</v>
      </c>
      <c r="P156" s="60" t="n">
        <f aca="false">IF(F156="","",ROUND(SQRT((F156*L156/100)^2+(G156*O156)^2),0))</f>
        <v>50</v>
      </c>
      <c r="R156" s="61" t="n">
        <v>0.878666816885989</v>
      </c>
      <c r="S156" s="62" t="n">
        <f aca="false">U156*V156*$F$5</f>
        <v>1181.67359413203</v>
      </c>
      <c r="T156" s="63" t="n">
        <f aca="false">MAX(0,MIN(1,R156/100+$D$5))</f>
        <v>0.516564289206479</v>
      </c>
      <c r="U156" s="63" t="n">
        <v>0.737163814180929</v>
      </c>
      <c r="V156" s="62" t="n">
        <v>1603</v>
      </c>
      <c r="W156" s="63" t="n">
        <v>0.0626598089245614</v>
      </c>
      <c r="X156" s="64" t="s">
        <v>204</v>
      </c>
      <c r="Y156" s="64" t="s">
        <v>166</v>
      </c>
    </row>
    <row r="157" customFormat="false" ht="15" hidden="false" customHeight="false" outlineLevel="0" collapsed="false">
      <c r="A157" s="32" t="s">
        <v>233</v>
      </c>
      <c r="B157" s="32" t="s">
        <v>330</v>
      </c>
      <c r="C157" s="32" t="s">
        <v>337</v>
      </c>
      <c r="D157" s="60" t="n">
        <f aca="false">ROUND(S157*T157,0)</f>
        <v>1243</v>
      </c>
      <c r="E157" s="60" t="n">
        <f aca="false">ROUND(S157,0)-D157</f>
        <v>1259</v>
      </c>
      <c r="F157" s="60" t="n">
        <f aca="false">IF(COUNTA(D157:E157)=0,"",SUM(D157:E157))</f>
        <v>2502</v>
      </c>
      <c r="G157" s="40" t="n">
        <f aca="false">IF(OR(F157="",F157=0),"",D157/F157)</f>
        <v>0.496802557953637</v>
      </c>
      <c r="H157" s="40" t="n">
        <f aca="false">IF(OR(F157="",F157=0),"",E157/F157)</f>
        <v>0.503197442046363</v>
      </c>
      <c r="I157" s="32" t="s">
        <v>164</v>
      </c>
      <c r="J157" s="36" t="n">
        <v>1.73158763326251</v>
      </c>
      <c r="K157" s="36" t="n">
        <f aca="false">$K$8</f>
        <v>2.12540912266671</v>
      </c>
      <c r="L157" s="36" t="n">
        <f aca="false">SQRT(J157^2+K157^2)</f>
        <v>2.74148858658622</v>
      </c>
      <c r="M157" s="40" t="n">
        <f aca="false">IF(G157="","",MAX(0,G157-1.96*L157/100))</f>
        <v>0.443069381656547</v>
      </c>
      <c r="N157" s="40" t="n">
        <f aca="false">IF(G157="","",MIN(1,G157+1.96*L157/100))</f>
        <v>0.550535734250727</v>
      </c>
      <c r="O157" s="60" t="n">
        <f aca="false">ROUND(S157*W157,0)</f>
        <v>157</v>
      </c>
      <c r="P157" s="60" t="n">
        <f aca="false">IF(F157="","",ROUND(SQRT((F157*L157/100)^2+(G157*O157)^2),0))</f>
        <v>104</v>
      </c>
      <c r="R157" s="61" t="n">
        <v>-1.08737188188697</v>
      </c>
      <c r="S157" s="62" t="n">
        <f aca="false">U157*V157*$F$5</f>
        <v>2501.86532550992</v>
      </c>
      <c r="T157" s="63" t="n">
        <f aca="false">MAX(0,MIN(1,R157/100+$D$5))</f>
        <v>0.49690390221875</v>
      </c>
      <c r="U157" s="63" t="n">
        <v>0.618049734562727</v>
      </c>
      <c r="V157" s="62" t="n">
        <v>4048</v>
      </c>
      <c r="W157" s="63" t="n">
        <v>0.0626598089245614</v>
      </c>
      <c r="X157" s="64" t="s">
        <v>204</v>
      </c>
      <c r="Y157" s="64" t="s">
        <v>166</v>
      </c>
    </row>
    <row r="158" customFormat="false" ht="15" hidden="false" customHeight="false" outlineLevel="0" collapsed="false">
      <c r="A158" s="32" t="s">
        <v>233</v>
      </c>
      <c r="B158" s="32" t="s">
        <v>330</v>
      </c>
      <c r="C158" s="32" t="s">
        <v>338</v>
      </c>
      <c r="D158" s="60" t="n">
        <f aca="false">ROUND(S158*T158,0)</f>
        <v>704</v>
      </c>
      <c r="E158" s="60" t="n">
        <f aca="false">ROUND(S158,0)-D158</f>
        <v>609</v>
      </c>
      <c r="F158" s="60" t="n">
        <f aca="false">IF(COUNTA(D158:E158)=0,"",SUM(D158:E158))</f>
        <v>1313</v>
      </c>
      <c r="G158" s="40" t="n">
        <f aca="false">IF(OR(F158="",F158=0),"",D158/F158)</f>
        <v>0.536176694592536</v>
      </c>
      <c r="H158" s="40" t="n">
        <f aca="false">IF(OR(F158="",F158=0),"",E158/F158)</f>
        <v>0.463823305407464</v>
      </c>
      <c r="I158" s="32" t="s">
        <v>164</v>
      </c>
      <c r="J158" s="36" t="n">
        <v>1.73158763326251</v>
      </c>
      <c r="K158" s="36" t="n">
        <f aca="false">$K$8</f>
        <v>2.12540912266671</v>
      </c>
      <c r="L158" s="36" t="n">
        <f aca="false">SQRT(J158^2+K158^2)</f>
        <v>2.74148858658622</v>
      </c>
      <c r="M158" s="40" t="n">
        <f aca="false">IF(G158="","",MAX(0,G158-1.96*L158/100))</f>
        <v>0.482443518295446</v>
      </c>
      <c r="N158" s="40" t="n">
        <f aca="false">IF(G158="","",MIN(1,G158+1.96*L158/100))</f>
        <v>0.589909870889626</v>
      </c>
      <c r="O158" s="60" t="n">
        <f aca="false">ROUND(S158*W158,0)</f>
        <v>82</v>
      </c>
      <c r="P158" s="60" t="n">
        <f aca="false">IF(F158="","",ROUND(SQRT((F158*L158/100)^2+(G158*O158)^2),0))</f>
        <v>57</v>
      </c>
      <c r="R158" s="61" t="n">
        <v>2.83819481733499</v>
      </c>
      <c r="S158" s="62" t="n">
        <f aca="false">U158*V158*$F$5</f>
        <v>1312.71</v>
      </c>
      <c r="T158" s="63" t="n">
        <f aca="false">MAX(0,MIN(1,R158/100+$D$5))</f>
        <v>0.536159569210969</v>
      </c>
      <c r="U158" s="63" t="n">
        <v>0.658</v>
      </c>
      <c r="V158" s="62" t="n">
        <v>1995</v>
      </c>
      <c r="W158" s="63" t="n">
        <v>0.0626598089245614</v>
      </c>
      <c r="X158" s="64" t="s">
        <v>204</v>
      </c>
      <c r="Y158" s="64" t="s">
        <v>166</v>
      </c>
    </row>
    <row r="159" customFormat="false" ht="15" hidden="false" customHeight="false" outlineLevel="0" collapsed="false">
      <c r="A159" s="32" t="s">
        <v>233</v>
      </c>
      <c r="B159" s="32" t="s">
        <v>330</v>
      </c>
      <c r="C159" s="32" t="s">
        <v>339</v>
      </c>
      <c r="D159" s="60" t="n">
        <f aca="false">ROUND(S159*T159,0)</f>
        <v>698</v>
      </c>
      <c r="E159" s="60" t="n">
        <f aca="false">ROUND(S159,0)-D159</f>
        <v>644</v>
      </c>
      <c r="F159" s="60" t="n">
        <f aca="false">IF(COUNTA(D159:E159)=0,"",SUM(D159:E159))</f>
        <v>1342</v>
      </c>
      <c r="G159" s="40" t="n">
        <f aca="false">IF(OR(F159="",F159=0),"",D159/F159)</f>
        <v>0.520119225037258</v>
      </c>
      <c r="H159" s="40" t="n">
        <f aca="false">IF(OR(F159="",F159=0),"",E159/F159)</f>
        <v>0.479880774962742</v>
      </c>
      <c r="I159" s="32" t="s">
        <v>164</v>
      </c>
      <c r="J159" s="36" t="n">
        <v>1.73158763326251</v>
      </c>
      <c r="K159" s="36" t="n">
        <f aca="false">$K$8</f>
        <v>2.12540912266671</v>
      </c>
      <c r="L159" s="36" t="n">
        <f aca="false">SQRT(J159^2+K159^2)</f>
        <v>2.74148858658622</v>
      </c>
      <c r="M159" s="40" t="n">
        <f aca="false">IF(G159="","",MAX(0,G159-1.96*L159/100))</f>
        <v>0.466386048740168</v>
      </c>
      <c r="N159" s="40" t="n">
        <f aca="false">IF(G159="","",MIN(1,G159+1.96*L159/100))</f>
        <v>0.573852401334348</v>
      </c>
      <c r="O159" s="60" t="n">
        <f aca="false">ROUND(S159*W159,0)</f>
        <v>84</v>
      </c>
      <c r="P159" s="60" t="n">
        <f aca="false">IF(F159="","",ROUND(SQRT((F159*L159/100)^2+(G159*O159)^2),0))</f>
        <v>57</v>
      </c>
      <c r="R159" s="61" t="n">
        <v>1.19149507633239</v>
      </c>
      <c r="S159" s="62" t="n">
        <f aca="false">U159*V159*$F$5</f>
        <v>1342.44359673025</v>
      </c>
      <c r="T159" s="63" t="n">
        <f aca="false">MAX(0,MIN(1,R159/100+$D$5))</f>
        <v>0.519692571800943</v>
      </c>
      <c r="U159" s="63" t="n">
        <v>0.726430517711172</v>
      </c>
      <c r="V159" s="62" t="n">
        <v>1848</v>
      </c>
      <c r="W159" s="63" t="n">
        <v>0.0626598089245614</v>
      </c>
      <c r="X159" s="64" t="s">
        <v>204</v>
      </c>
      <c r="Y159" s="64" t="s">
        <v>166</v>
      </c>
    </row>
    <row r="160" customFormat="false" ht="15" hidden="false" customHeight="false" outlineLevel="0" collapsed="false">
      <c r="A160" s="32" t="s">
        <v>233</v>
      </c>
      <c r="B160" s="32" t="s">
        <v>330</v>
      </c>
      <c r="C160" s="32" t="s">
        <v>340</v>
      </c>
      <c r="D160" s="60" t="n">
        <f aca="false">ROUND(S160*T160,0)</f>
        <v>456</v>
      </c>
      <c r="E160" s="60" t="n">
        <f aca="false">ROUND(S160,0)-D160</f>
        <v>424</v>
      </c>
      <c r="F160" s="60" t="n">
        <f aca="false">IF(COUNTA(D160:E160)=0,"",SUM(D160:E160))</f>
        <v>880</v>
      </c>
      <c r="G160" s="40" t="n">
        <f aca="false">IF(OR(F160="",F160=0),"",D160/F160)</f>
        <v>0.518181818181818</v>
      </c>
      <c r="H160" s="40" t="n">
        <f aca="false">IF(OR(F160="",F160=0),"",E160/F160)</f>
        <v>0.481818181818182</v>
      </c>
      <c r="I160" s="32" t="s">
        <v>164</v>
      </c>
      <c r="J160" s="36" t="n">
        <v>2.11357802942001</v>
      </c>
      <c r="K160" s="36" t="n">
        <f aca="false">$K$8</f>
        <v>2.12540912266671</v>
      </c>
      <c r="L160" s="36" t="n">
        <f aca="false">SQRT(J160^2+K160^2)</f>
        <v>2.99742823519794</v>
      </c>
      <c r="M160" s="40" t="n">
        <f aca="false">IF(G160="","",MAX(0,G160-1.96*L160/100))</f>
        <v>0.459432224771939</v>
      </c>
      <c r="N160" s="40" t="n">
        <f aca="false">IF(G160="","",MIN(1,G160+1.96*L160/100))</f>
        <v>0.576931411591698</v>
      </c>
      <c r="O160" s="60" t="n">
        <f aca="false">ROUND(S160*W160,0)</f>
        <v>75</v>
      </c>
      <c r="P160" s="60" t="n">
        <f aca="false">IF(F160="","",ROUND(SQRT((F160*L160/100)^2+(G160*O160)^2),0))</f>
        <v>47</v>
      </c>
      <c r="R160" s="61" t="n">
        <v>1.02034585231513</v>
      </c>
      <c r="S160" s="62" t="n">
        <f aca="false">U160*V160*$F$5</f>
        <v>879.958115183246</v>
      </c>
      <c r="T160" s="63" t="n">
        <f aca="false">MAX(0,MIN(1,R160/100+$D$5))</f>
        <v>0.517981079560771</v>
      </c>
      <c r="U160" s="63" t="n">
        <v>0.668661181750187</v>
      </c>
      <c r="V160" s="62" t="n">
        <v>1316</v>
      </c>
      <c r="W160" s="63" t="n">
        <v>0.084758520671361</v>
      </c>
      <c r="X160" s="64" t="s">
        <v>171</v>
      </c>
      <c r="Y160" s="64" t="s">
        <v>166</v>
      </c>
    </row>
    <row r="161" customFormat="false" ht="15" hidden="false" customHeight="false" outlineLevel="0" collapsed="false">
      <c r="A161" s="32" t="s">
        <v>233</v>
      </c>
      <c r="B161" s="32" t="s">
        <v>341</v>
      </c>
      <c r="C161" s="32" t="s">
        <v>341</v>
      </c>
      <c r="D161" s="60" t="n">
        <f aca="false">ROUND(S161*T161,0)</f>
        <v>847</v>
      </c>
      <c r="E161" s="60" t="n">
        <f aca="false">ROUND(S161,0)-D161</f>
        <v>1357</v>
      </c>
      <c r="F161" s="60" t="n">
        <f aca="false">IF(COUNTA(D161:E161)=0,"",SUM(D161:E161))</f>
        <v>2204</v>
      </c>
      <c r="G161" s="40" t="n">
        <f aca="false">IF(OR(F161="",F161=0),"",D161/F161)</f>
        <v>0.384301270417423</v>
      </c>
      <c r="H161" s="40" t="n">
        <f aca="false">IF(OR(F161="",F161=0),"",E161/F161)</f>
        <v>0.615698729582577</v>
      </c>
      <c r="I161" s="32" t="s">
        <v>164</v>
      </c>
      <c r="J161" s="36" t="n">
        <v>1.73158763326251</v>
      </c>
      <c r="K161" s="36" t="n">
        <f aca="false">$K$8</f>
        <v>2.12540912266671</v>
      </c>
      <c r="L161" s="36" t="n">
        <f aca="false">SQRT(J161^2+K161^2)</f>
        <v>2.74148858658622</v>
      </c>
      <c r="M161" s="40" t="n">
        <f aca="false">IF(G161="","",MAX(0,G161-1.96*L161/100))</f>
        <v>0.330568094120333</v>
      </c>
      <c r="N161" s="40" t="n">
        <f aca="false">IF(G161="","",MIN(1,G161+1.96*L161/100))</f>
        <v>0.438034446714513</v>
      </c>
      <c r="O161" s="60" t="n">
        <f aca="false">ROUND(S161*W161,0)</f>
        <v>138</v>
      </c>
      <c r="P161" s="60" t="n">
        <f aca="false">IF(F161="","",ROUND(SQRT((F161*L161/100)^2+(G161*O161)^2),0))</f>
        <v>80</v>
      </c>
      <c r="R161" s="61" t="n">
        <v>-12.3602836565012</v>
      </c>
      <c r="S161" s="62" t="n">
        <f aca="false">U161*V161*$F$5</f>
        <v>2204.10505319149</v>
      </c>
      <c r="T161" s="63" t="n">
        <f aca="false">MAX(0,MIN(1,R161/100+$D$5))</f>
        <v>0.384174784472607</v>
      </c>
      <c r="U161" s="63" t="n">
        <v>0.71841755319149</v>
      </c>
      <c r="V161" s="62" t="n">
        <v>3068</v>
      </c>
      <c r="W161" s="63" t="n">
        <v>0.0626598089245614</v>
      </c>
      <c r="X161" s="64" t="s">
        <v>204</v>
      </c>
      <c r="Y161" s="64" t="s">
        <v>166</v>
      </c>
    </row>
    <row r="162" customFormat="false" ht="15" hidden="false" customHeight="false" outlineLevel="0" collapsed="false">
      <c r="A162" s="32" t="s">
        <v>233</v>
      </c>
      <c r="B162" s="32" t="s">
        <v>342</v>
      </c>
      <c r="C162" s="32" t="s">
        <v>342</v>
      </c>
      <c r="D162" s="60" t="n">
        <f aca="false">ROUND(S162*T162,0)</f>
        <v>446</v>
      </c>
      <c r="E162" s="60" t="n">
        <f aca="false">ROUND(S162,0)-D162</f>
        <v>791</v>
      </c>
      <c r="F162" s="60" t="n">
        <f aca="false">IF(COUNTA(D162:E162)=0,"",SUM(D162:E162))</f>
        <v>1237</v>
      </c>
      <c r="G162" s="40" t="n">
        <f aca="false">IF(OR(F162="",F162=0),"",D162/F162)</f>
        <v>0.360549717057397</v>
      </c>
      <c r="H162" s="40" t="n">
        <f aca="false">IF(OR(F162="",F162=0),"",E162/F162)</f>
        <v>0.639450282942603</v>
      </c>
      <c r="I162" s="32" t="s">
        <v>164</v>
      </c>
      <c r="J162" s="36" t="n">
        <v>1.73158763326251</v>
      </c>
      <c r="K162" s="36" t="n">
        <f aca="false">$K$8</f>
        <v>2.12540912266671</v>
      </c>
      <c r="L162" s="36" t="n">
        <f aca="false">SQRT(J162^2+K162^2)</f>
        <v>2.74148858658622</v>
      </c>
      <c r="M162" s="40" t="n">
        <f aca="false">IF(G162="","",MAX(0,G162-1.96*L162/100))</f>
        <v>0.306816540760307</v>
      </c>
      <c r="N162" s="40" t="n">
        <f aca="false">IF(G162="","",MIN(1,G162+1.96*L162/100))</f>
        <v>0.414282893354487</v>
      </c>
      <c r="O162" s="60" t="n">
        <f aca="false">ROUND(S162*W162,0)</f>
        <v>78</v>
      </c>
      <c r="P162" s="60" t="n">
        <f aca="false">IF(F162="","",ROUND(SQRT((F162*L162/100)^2+(G162*O162)^2),0))</f>
        <v>44</v>
      </c>
      <c r="R162" s="61" t="n">
        <v>-14.7173476913334</v>
      </c>
      <c r="S162" s="62" t="n">
        <f aca="false">U162*V162*$F$5</f>
        <v>1236.97340124505</v>
      </c>
      <c r="T162" s="63" t="n">
        <f aca="false">MAX(0,MIN(1,R162/100+$D$5))</f>
        <v>0.360604144124285</v>
      </c>
      <c r="U162" s="63" t="n">
        <v>0.688737973967176</v>
      </c>
      <c r="V162" s="62" t="n">
        <v>1796</v>
      </c>
      <c r="W162" s="63" t="n">
        <v>0.0626598089245614</v>
      </c>
      <c r="X162" s="64" t="s">
        <v>204</v>
      </c>
      <c r="Y162" s="64" t="s">
        <v>166</v>
      </c>
    </row>
    <row r="163" customFormat="false" ht="15" hidden="false" customHeight="false" outlineLevel="0" collapsed="false">
      <c r="A163" s="32" t="s">
        <v>233</v>
      </c>
      <c r="B163" s="32" t="s">
        <v>343</v>
      </c>
      <c r="C163" s="32" t="s">
        <v>344</v>
      </c>
      <c r="D163" s="60" t="n">
        <f aca="false">ROUND(S163*T163,0)</f>
        <v>159</v>
      </c>
      <c r="E163" s="60" t="n">
        <f aca="false">ROUND(S163,0)-D163</f>
        <v>404</v>
      </c>
      <c r="F163" s="60" t="n">
        <f aca="false">IF(COUNTA(D163:E163)=0,"",SUM(D163:E163))</f>
        <v>563</v>
      </c>
      <c r="G163" s="40" t="n">
        <f aca="false">IF(OR(F163="",F163=0),"",D163/F163)</f>
        <v>0.282415630550622</v>
      </c>
      <c r="H163" s="40" t="n">
        <f aca="false">IF(OR(F163="",F163=0),"",E163/F163)</f>
        <v>0.717584369449378</v>
      </c>
      <c r="I163" s="32" t="s">
        <v>164</v>
      </c>
      <c r="J163" s="36" t="n">
        <v>3.46052190265839</v>
      </c>
      <c r="K163" s="36" t="n">
        <f aca="false">$K$8</f>
        <v>2.12540912266671</v>
      </c>
      <c r="L163" s="36" t="n">
        <f aca="false">SQRT(J163^2+K163^2)</f>
        <v>4.06110524087881</v>
      </c>
      <c r="M163" s="40" t="n">
        <f aca="false">IF(G163="","",MAX(0,G163-1.96*L163/100))</f>
        <v>0.202817967829397</v>
      </c>
      <c r="N163" s="40" t="n">
        <f aca="false">IF(G163="","",MIN(1,G163+1.96*L163/100))</f>
        <v>0.362013293271846</v>
      </c>
      <c r="O163" s="60" t="n">
        <f aca="false">ROUND(S163*W163,0)</f>
        <v>81</v>
      </c>
      <c r="P163" s="60" t="n">
        <f aca="false">IF(F163="","",ROUND(SQRT((F163*L163/100)^2+(G163*O163)^2),0))</f>
        <v>32</v>
      </c>
      <c r="R163" s="61" t="n">
        <v>-22.4619587942811</v>
      </c>
      <c r="S163" s="62" t="n">
        <f aca="false">U163*V163*$F$5</f>
        <v>562.682926829269</v>
      </c>
      <c r="T163" s="63" t="n">
        <f aca="false">MAX(0,MIN(1,R163/100+$D$5))</f>
        <v>0.283158033094809</v>
      </c>
      <c r="U163" s="63" t="n">
        <v>0.731707317073171</v>
      </c>
      <c r="V163" s="62" t="n">
        <v>769</v>
      </c>
      <c r="W163" s="63" t="n">
        <v>0.144238908687966</v>
      </c>
      <c r="X163" s="64" t="s">
        <v>165</v>
      </c>
      <c r="Y163" s="64" t="s">
        <v>166</v>
      </c>
    </row>
    <row r="164" customFormat="false" ht="15" hidden="false" customHeight="false" outlineLevel="0" collapsed="false">
      <c r="A164" s="32" t="s">
        <v>233</v>
      </c>
      <c r="B164" s="32" t="s">
        <v>343</v>
      </c>
      <c r="C164" s="32" t="s">
        <v>345</v>
      </c>
      <c r="D164" s="60" t="n">
        <f aca="false">ROUND(S164*T164,0)</f>
        <v>120</v>
      </c>
      <c r="E164" s="60" t="n">
        <f aca="false">ROUND(S164,0)-D164</f>
        <v>263</v>
      </c>
      <c r="F164" s="60" t="n">
        <f aca="false">IF(COUNTA(D164:E164)=0,"",SUM(D164:E164))</f>
        <v>383</v>
      </c>
      <c r="G164" s="40" t="n">
        <f aca="false">IF(OR(F164="",F164=0),"",D164/F164)</f>
        <v>0.31331592689295</v>
      </c>
      <c r="H164" s="40" t="n">
        <f aca="false">IF(OR(F164="",F164=0),"",E164/F164)</f>
        <v>0.68668407310705</v>
      </c>
      <c r="I164" s="32" t="s">
        <v>164</v>
      </c>
      <c r="J164" s="36" t="n">
        <v>3.46052190265839</v>
      </c>
      <c r="K164" s="36" t="n">
        <f aca="false">$K$8</f>
        <v>2.12540912266671</v>
      </c>
      <c r="L164" s="36" t="n">
        <f aca="false">SQRT(J164^2+K164^2)</f>
        <v>4.06110524087881</v>
      </c>
      <c r="M164" s="40" t="n">
        <f aca="false">IF(G164="","",MAX(0,G164-1.96*L164/100))</f>
        <v>0.233718264171726</v>
      </c>
      <c r="N164" s="40" t="n">
        <f aca="false">IF(G164="","",MIN(1,G164+1.96*L164/100))</f>
        <v>0.392913589614175</v>
      </c>
      <c r="O164" s="60" t="n">
        <f aca="false">ROUND(S164*W164,0)</f>
        <v>55</v>
      </c>
      <c r="P164" s="60" t="n">
        <f aca="false">IF(F164="","",ROUND(SQRT((F164*L164/100)^2+(G164*O164)^2),0))</f>
        <v>23</v>
      </c>
      <c r="R164" s="61" t="n">
        <v>-19.5411917497204</v>
      </c>
      <c r="S164" s="62" t="n">
        <f aca="false">U164*V164*$F$5</f>
        <v>382.588235294118</v>
      </c>
      <c r="T164" s="63" t="n">
        <f aca="false">MAX(0,MIN(1,R164/100+$D$5))</f>
        <v>0.312365703540415</v>
      </c>
      <c r="U164" s="63" t="n">
        <v>0.705882352941177</v>
      </c>
      <c r="V164" s="62" t="n">
        <v>542</v>
      </c>
      <c r="W164" s="63" t="n">
        <v>0.144238908687966</v>
      </c>
      <c r="X164" s="64" t="s">
        <v>165</v>
      </c>
      <c r="Y164" s="64" t="s">
        <v>166</v>
      </c>
    </row>
    <row r="165" customFormat="false" ht="15" hidden="false" customHeight="false" outlineLevel="0" collapsed="false">
      <c r="A165" s="32" t="s">
        <v>233</v>
      </c>
      <c r="B165" s="32" t="s">
        <v>343</v>
      </c>
      <c r="C165" s="32" t="s">
        <v>346</v>
      </c>
      <c r="D165" s="60" t="n">
        <f aca="false">ROUND(S165*T165,0)</f>
        <v>422</v>
      </c>
      <c r="E165" s="60" t="n">
        <f aca="false">ROUND(S165,0)-D165</f>
        <v>826</v>
      </c>
      <c r="F165" s="60" t="n">
        <f aca="false">IF(COUNTA(D165:E165)=0,"",SUM(D165:E165))</f>
        <v>1248</v>
      </c>
      <c r="G165" s="40" t="n">
        <f aca="false">IF(OR(F165="",F165=0),"",D165/F165)</f>
        <v>0.338141025641026</v>
      </c>
      <c r="H165" s="40" t="n">
        <f aca="false">IF(OR(F165="",F165=0),"",E165/F165)</f>
        <v>0.661858974358974</v>
      </c>
      <c r="I165" s="32" t="s">
        <v>164</v>
      </c>
      <c r="J165" s="36" t="n">
        <v>1.73158763326251</v>
      </c>
      <c r="K165" s="36" t="n">
        <f aca="false">$K$8</f>
        <v>2.12540912266671</v>
      </c>
      <c r="L165" s="36" t="n">
        <f aca="false">SQRT(J165^2+K165^2)</f>
        <v>2.74148858658622</v>
      </c>
      <c r="M165" s="40" t="n">
        <f aca="false">IF(G165="","",MAX(0,G165-1.96*L165/100))</f>
        <v>0.284407849343936</v>
      </c>
      <c r="N165" s="40" t="n">
        <f aca="false">IF(G165="","",MIN(1,G165+1.96*L165/100))</f>
        <v>0.391874201938116</v>
      </c>
      <c r="O165" s="60" t="n">
        <f aca="false">ROUND(S165*W165,0)</f>
        <v>78</v>
      </c>
      <c r="P165" s="60" t="n">
        <f aca="false">IF(F165="","",ROUND(SQRT((F165*L165/100)^2+(G165*O165)^2),0))</f>
        <v>43</v>
      </c>
      <c r="R165" s="61" t="n">
        <v>-16.9371562980852</v>
      </c>
      <c r="S165" s="62" t="n">
        <f aca="false">U165*V165*$F$5</f>
        <v>1248.26659471128</v>
      </c>
      <c r="T165" s="63" t="n">
        <f aca="false">MAX(0,MIN(1,R165/100+$D$5))</f>
        <v>0.338406058056767</v>
      </c>
      <c r="U165" s="63" t="n">
        <v>0.676200755531571</v>
      </c>
      <c r="V165" s="62" t="n">
        <v>1846</v>
      </c>
      <c r="W165" s="63" t="n">
        <v>0.0626598089245614</v>
      </c>
      <c r="X165" s="64" t="s">
        <v>204</v>
      </c>
      <c r="Y165" s="64" t="s">
        <v>166</v>
      </c>
    </row>
    <row r="166" customFormat="false" ht="15" hidden="false" customHeight="false" outlineLevel="0" collapsed="false">
      <c r="A166" s="32" t="s">
        <v>233</v>
      </c>
      <c r="B166" s="32" t="s">
        <v>347</v>
      </c>
      <c r="C166" s="32" t="s">
        <v>347</v>
      </c>
      <c r="D166" s="60" t="n">
        <f aca="false">ROUND(S166*T166,0)</f>
        <v>807</v>
      </c>
      <c r="E166" s="60" t="n">
        <f aca="false">ROUND(S166,0)-D166</f>
        <v>706</v>
      </c>
      <c r="F166" s="60" t="n">
        <f aca="false">IF(COUNTA(D166:E166)=0,"",SUM(D166:E166))</f>
        <v>1513</v>
      </c>
      <c r="G166" s="40" t="n">
        <f aca="false">IF(OR(F166="",F166=0),"",D166/F166)</f>
        <v>0.533377395902181</v>
      </c>
      <c r="H166" s="40" t="n">
        <f aca="false">IF(OR(F166="",F166=0),"",E166/F166)</f>
        <v>0.466622604097819</v>
      </c>
      <c r="I166" s="32" t="s">
        <v>164</v>
      </c>
      <c r="J166" s="36" t="n">
        <v>1.73158763326251</v>
      </c>
      <c r="K166" s="36" t="n">
        <f aca="false">$K$8</f>
        <v>2.12540912266671</v>
      </c>
      <c r="L166" s="36" t="n">
        <f aca="false">SQRT(J166^2+K166^2)</f>
        <v>2.74148858658622</v>
      </c>
      <c r="M166" s="40" t="n">
        <f aca="false">IF(G166="","",MAX(0,G166-1.96*L166/100))</f>
        <v>0.479644219605091</v>
      </c>
      <c r="N166" s="40" t="n">
        <f aca="false">IF(G166="","",MIN(1,G166+1.96*L166/100))</f>
        <v>0.587110572199271</v>
      </c>
      <c r="O166" s="60" t="n">
        <f aca="false">ROUND(S166*W166,0)</f>
        <v>95</v>
      </c>
      <c r="P166" s="60" t="n">
        <f aca="false">IF(F166="","",ROUND(SQRT((F166*L166/100)^2+(G166*O166)^2),0))</f>
        <v>65</v>
      </c>
      <c r="R166" s="61" t="n">
        <v>2.55857180708227</v>
      </c>
      <c r="S166" s="62" t="n">
        <f aca="false">U166*V166*$F$5</f>
        <v>1512.74151436031</v>
      </c>
      <c r="T166" s="63" t="n">
        <f aca="false">MAX(0,MIN(1,R166/100+$D$5))</f>
        <v>0.533363339108442</v>
      </c>
      <c r="U166" s="63" t="n">
        <v>0.616187989556136</v>
      </c>
      <c r="V166" s="62" t="n">
        <v>2455</v>
      </c>
      <c r="W166" s="63" t="n">
        <v>0.0626598089245614</v>
      </c>
      <c r="X166" s="64" t="s">
        <v>204</v>
      </c>
      <c r="Y166" s="64" t="s">
        <v>166</v>
      </c>
    </row>
    <row r="167" customFormat="false" ht="15" hidden="false" customHeight="false" outlineLevel="0" collapsed="false">
      <c r="A167" s="32" t="s">
        <v>233</v>
      </c>
      <c r="B167" s="32" t="s">
        <v>348</v>
      </c>
      <c r="C167" s="32" t="s">
        <v>349</v>
      </c>
      <c r="D167" s="60" t="n">
        <f aca="false">ROUND(S167*T167,0)</f>
        <v>819</v>
      </c>
      <c r="E167" s="60" t="n">
        <f aca="false">ROUND(S167,0)-D167</f>
        <v>1082</v>
      </c>
      <c r="F167" s="60" t="n">
        <f aca="false">IF(COUNTA(D167:E167)=0,"",SUM(D167:E167))</f>
        <v>1901</v>
      </c>
      <c r="G167" s="40" t="n">
        <f aca="false">IF(OR(F167="",F167=0),"",D167/F167)</f>
        <v>0.430825881115203</v>
      </c>
      <c r="H167" s="40" t="n">
        <f aca="false">IF(OR(F167="",F167=0),"",E167/F167)</f>
        <v>0.569174118884798</v>
      </c>
      <c r="I167" s="32" t="s">
        <v>164</v>
      </c>
      <c r="J167" s="36" t="n">
        <v>1.73158763326251</v>
      </c>
      <c r="K167" s="36" t="n">
        <f aca="false">$K$8</f>
        <v>2.12540912266671</v>
      </c>
      <c r="L167" s="36" t="n">
        <f aca="false">SQRT(J167^2+K167^2)</f>
        <v>2.74148858658622</v>
      </c>
      <c r="M167" s="40" t="n">
        <f aca="false">IF(G167="","",MAX(0,G167-1.96*L167/100))</f>
        <v>0.377092704818113</v>
      </c>
      <c r="N167" s="40" t="n">
        <f aca="false">IF(G167="","",MIN(1,G167+1.96*L167/100))</f>
        <v>0.484559057412293</v>
      </c>
      <c r="O167" s="60" t="n">
        <f aca="false">ROUND(S167*W167,0)</f>
        <v>119</v>
      </c>
      <c r="P167" s="60" t="n">
        <f aca="false">IF(F167="","",ROUND(SQRT((F167*L167/100)^2+(G167*O167)^2),0))</f>
        <v>73</v>
      </c>
      <c r="R167" s="61" t="n">
        <v>-7.67886156558982</v>
      </c>
      <c r="S167" s="62" t="n">
        <f aca="false">U167*V167*$F$5</f>
        <v>1901.09148856393</v>
      </c>
      <c r="T167" s="63" t="n">
        <f aca="false">MAX(0,MIN(1,R167/100+$D$5))</f>
        <v>0.430989005381721</v>
      </c>
      <c r="U167" s="63" t="n">
        <v>0.702287214098238</v>
      </c>
      <c r="V167" s="62" t="n">
        <v>2707</v>
      </c>
      <c r="W167" s="63" t="n">
        <v>0.0626598089245614</v>
      </c>
      <c r="X167" s="64" t="s">
        <v>204</v>
      </c>
      <c r="Y167" s="64" t="s">
        <v>166</v>
      </c>
    </row>
    <row r="168" customFormat="false" ht="15" hidden="false" customHeight="false" outlineLevel="0" collapsed="false">
      <c r="A168" s="32" t="s">
        <v>233</v>
      </c>
      <c r="B168" s="32" t="s">
        <v>348</v>
      </c>
      <c r="C168" s="32" t="s">
        <v>350</v>
      </c>
      <c r="D168" s="60" t="n">
        <f aca="false">ROUND(S168*T168,0)</f>
        <v>672</v>
      </c>
      <c r="E168" s="60" t="n">
        <f aca="false">ROUND(S168,0)-D168</f>
        <v>1008</v>
      </c>
      <c r="F168" s="60" t="n">
        <f aca="false">IF(COUNTA(D168:E168)=0,"",SUM(D168:E168))</f>
        <v>1680</v>
      </c>
      <c r="G168" s="40" t="n">
        <f aca="false">IF(OR(F168="",F168=0),"",D168/F168)</f>
        <v>0.4</v>
      </c>
      <c r="H168" s="40" t="n">
        <f aca="false">IF(OR(F168="",F168=0),"",E168/F168)</f>
        <v>0.6</v>
      </c>
      <c r="I168" s="32" t="s">
        <v>164</v>
      </c>
      <c r="J168" s="36" t="n">
        <v>1.73158763326251</v>
      </c>
      <c r="K168" s="36" t="n">
        <f aca="false">$K$8</f>
        <v>2.12540912266671</v>
      </c>
      <c r="L168" s="36" t="n">
        <f aca="false">SQRT(J168^2+K168^2)</f>
        <v>2.74148858658622</v>
      </c>
      <c r="M168" s="40" t="n">
        <f aca="false">IF(G168="","",MAX(0,G168-1.96*L168/100))</f>
        <v>0.34626682370291</v>
      </c>
      <c r="N168" s="40" t="n">
        <f aca="false">IF(G168="","",MIN(1,G168+1.96*L168/100))</f>
        <v>0.45373317629709</v>
      </c>
      <c r="O168" s="60" t="n">
        <f aca="false">ROUND(S168*W168,0)</f>
        <v>105</v>
      </c>
      <c r="P168" s="60" t="n">
        <f aca="false">IF(F168="","",ROUND(SQRT((F168*L168/100)^2+(G168*O168)^2),0))</f>
        <v>62</v>
      </c>
      <c r="R168" s="61" t="n">
        <v>-10.7485546956555</v>
      </c>
      <c r="S168" s="62" t="n">
        <f aca="false">U168*V168*$F$5</f>
        <v>1679.87969094923</v>
      </c>
      <c r="T168" s="63" t="n">
        <f aca="false">MAX(0,MIN(1,R168/100+$D$5))</f>
        <v>0.400292074081065</v>
      </c>
      <c r="U168" s="63" t="n">
        <v>0.613318616629875</v>
      </c>
      <c r="V168" s="62" t="n">
        <v>2739</v>
      </c>
      <c r="W168" s="63" t="n">
        <v>0.0626598089245614</v>
      </c>
      <c r="X168" s="64" t="s">
        <v>204</v>
      </c>
      <c r="Y168" s="64" t="s">
        <v>166</v>
      </c>
    </row>
    <row r="169" customFormat="false" ht="15" hidden="false" customHeight="false" outlineLevel="0" collapsed="false">
      <c r="A169" s="32" t="s">
        <v>233</v>
      </c>
      <c r="B169" s="32" t="s">
        <v>348</v>
      </c>
      <c r="C169" s="32" t="s">
        <v>351</v>
      </c>
      <c r="D169" s="60" t="n">
        <f aca="false">ROUND(S169*T169,0)</f>
        <v>360</v>
      </c>
      <c r="E169" s="60" t="n">
        <f aca="false">ROUND(S169,0)-D169</f>
        <v>539</v>
      </c>
      <c r="F169" s="60" t="n">
        <f aca="false">IF(COUNTA(D169:E169)=0,"",SUM(D169:E169))</f>
        <v>899</v>
      </c>
      <c r="G169" s="40" t="n">
        <f aca="false">IF(OR(F169="",F169=0),"",D169/F169)</f>
        <v>0.400444938820912</v>
      </c>
      <c r="H169" s="40" t="n">
        <f aca="false">IF(OR(F169="",F169=0),"",E169/F169)</f>
        <v>0.599555061179088</v>
      </c>
      <c r="I169" s="32" t="s">
        <v>164</v>
      </c>
      <c r="J169" s="36" t="n">
        <v>2.11357802942001</v>
      </c>
      <c r="K169" s="36" t="n">
        <f aca="false">$K$8</f>
        <v>2.12540912266671</v>
      </c>
      <c r="L169" s="36" t="n">
        <f aca="false">SQRT(J169^2+K169^2)</f>
        <v>2.99742823519794</v>
      </c>
      <c r="M169" s="40" t="n">
        <f aca="false">IF(G169="","",MAX(0,G169-1.96*L169/100))</f>
        <v>0.341695345411032</v>
      </c>
      <c r="N169" s="40" t="n">
        <f aca="false">IF(G169="","",MIN(1,G169+1.96*L169/100))</f>
        <v>0.459194532230792</v>
      </c>
      <c r="O169" s="60" t="n">
        <f aca="false">ROUND(S169*W169,0)</f>
        <v>76</v>
      </c>
      <c r="P169" s="60" t="n">
        <f aca="false">IF(F169="","",ROUND(SQRT((F169*L169/100)^2+(G169*O169)^2),0))</f>
        <v>41</v>
      </c>
      <c r="R169" s="61" t="n">
        <v>-10.7452650568332</v>
      </c>
      <c r="S169" s="62" t="n">
        <f aca="false">U169*V169*$F$5</f>
        <v>898.819587628866</v>
      </c>
      <c r="T169" s="63" t="n">
        <f aca="false">MAX(0,MIN(1,R169/100+$D$5))</f>
        <v>0.400324970469287</v>
      </c>
      <c r="U169" s="63" t="n">
        <v>0.654639175257732</v>
      </c>
      <c r="V169" s="62" t="n">
        <v>1373</v>
      </c>
      <c r="W169" s="63" t="n">
        <v>0.084758520671361</v>
      </c>
      <c r="X169" s="64" t="s">
        <v>171</v>
      </c>
      <c r="Y169" s="64" t="s">
        <v>166</v>
      </c>
    </row>
    <row r="170" customFormat="false" ht="15" hidden="false" customHeight="false" outlineLevel="0" collapsed="false">
      <c r="A170" s="32" t="s">
        <v>233</v>
      </c>
      <c r="B170" s="32" t="s">
        <v>348</v>
      </c>
      <c r="C170" s="32" t="s">
        <v>352</v>
      </c>
      <c r="D170" s="60" t="n">
        <f aca="false">ROUND(S170*T170,0)</f>
        <v>535</v>
      </c>
      <c r="E170" s="60" t="n">
        <f aca="false">ROUND(S170,0)-D170</f>
        <v>792</v>
      </c>
      <c r="F170" s="60" t="n">
        <f aca="false">IF(COUNTA(D170:E170)=0,"",SUM(D170:E170))</f>
        <v>1327</v>
      </c>
      <c r="G170" s="40" t="n">
        <f aca="false">IF(OR(F170="",F170=0),"",D170/F170)</f>
        <v>0.403165033911078</v>
      </c>
      <c r="H170" s="40" t="n">
        <f aca="false">IF(OR(F170="",F170=0),"",E170/F170)</f>
        <v>0.596834966088922</v>
      </c>
      <c r="I170" s="32" t="s">
        <v>164</v>
      </c>
      <c r="J170" s="36" t="n">
        <v>1.73158763326251</v>
      </c>
      <c r="K170" s="36" t="n">
        <f aca="false">$K$8</f>
        <v>2.12540912266671</v>
      </c>
      <c r="L170" s="36" t="n">
        <f aca="false">SQRT(J170^2+K170^2)</f>
        <v>2.74148858658622</v>
      </c>
      <c r="M170" s="40" t="n">
        <f aca="false">IF(G170="","",MAX(0,G170-1.96*L170/100))</f>
        <v>0.349431857613988</v>
      </c>
      <c r="N170" s="40" t="n">
        <f aca="false">IF(G170="","",MIN(1,G170+1.96*L170/100))</f>
        <v>0.456898210208168</v>
      </c>
      <c r="O170" s="60" t="n">
        <f aca="false">ROUND(S170*W170,0)</f>
        <v>83</v>
      </c>
      <c r="P170" s="60" t="n">
        <f aca="false">IF(F170="","",ROUND(SQRT((F170*L170/100)^2+(G170*O170)^2),0))</f>
        <v>49</v>
      </c>
      <c r="R170" s="61" t="n">
        <v>-10.4276720691318</v>
      </c>
      <c r="S170" s="62" t="n">
        <f aca="false">U170*V170*$F$5</f>
        <v>1327.11285266458</v>
      </c>
      <c r="T170" s="63" t="n">
        <f aca="false">MAX(0,MIN(1,R170/100+$D$5))</f>
        <v>0.403500900346302</v>
      </c>
      <c r="U170" s="63" t="n">
        <v>0.668234064785789</v>
      </c>
      <c r="V170" s="62" t="n">
        <v>1986</v>
      </c>
      <c r="W170" s="63" t="n">
        <v>0.0626598089245614</v>
      </c>
      <c r="X170" s="64" t="s">
        <v>204</v>
      </c>
      <c r="Y170" s="64" t="s">
        <v>166</v>
      </c>
    </row>
    <row r="171" customFormat="false" ht="15" hidden="false" customHeight="false" outlineLevel="0" collapsed="false">
      <c r="A171" s="32" t="s">
        <v>233</v>
      </c>
      <c r="B171" s="32" t="s">
        <v>348</v>
      </c>
      <c r="C171" s="32" t="s">
        <v>353</v>
      </c>
      <c r="D171" s="60" t="n">
        <f aca="false">ROUND(S171*T171,0)</f>
        <v>456</v>
      </c>
      <c r="E171" s="60" t="n">
        <f aca="false">ROUND(S171,0)-D171</f>
        <v>715</v>
      </c>
      <c r="F171" s="60" t="n">
        <f aca="false">IF(COUNTA(D171:E171)=0,"",SUM(D171:E171))</f>
        <v>1171</v>
      </c>
      <c r="G171" s="40" t="n">
        <f aca="false">IF(OR(F171="",F171=0),"",D171/F171)</f>
        <v>0.389410760034159</v>
      </c>
      <c r="H171" s="40" t="n">
        <f aca="false">IF(OR(F171="",F171=0),"",E171/F171)</f>
        <v>0.610589239965841</v>
      </c>
      <c r="I171" s="32" t="s">
        <v>164</v>
      </c>
      <c r="J171" s="36" t="n">
        <v>1.73158763326251</v>
      </c>
      <c r="K171" s="36" t="n">
        <f aca="false">$K$8</f>
        <v>2.12540912266671</v>
      </c>
      <c r="L171" s="36" t="n">
        <f aca="false">SQRT(J171^2+K171^2)</f>
        <v>2.74148858658622</v>
      </c>
      <c r="M171" s="40" t="n">
        <f aca="false">IF(G171="","",MAX(0,G171-1.96*L171/100))</f>
        <v>0.335677583737069</v>
      </c>
      <c r="N171" s="40" t="n">
        <f aca="false">IF(G171="","",MIN(1,G171+1.96*L171/100))</f>
        <v>0.443143936331249</v>
      </c>
      <c r="O171" s="60" t="n">
        <f aca="false">ROUND(S171*W171,0)</f>
        <v>73</v>
      </c>
      <c r="P171" s="60" t="n">
        <f aca="false">IF(F171="","",ROUND(SQRT((F171*L171/100)^2+(G171*O171)^2),0))</f>
        <v>43</v>
      </c>
      <c r="R171" s="61" t="n">
        <v>-11.8231027151729</v>
      </c>
      <c r="S171" s="62" t="n">
        <f aca="false">U171*V171*$F$5</f>
        <v>1170.83890577508</v>
      </c>
      <c r="T171" s="63" t="n">
        <f aca="false">MAX(0,MIN(1,R171/100+$D$5))</f>
        <v>0.389546593885891</v>
      </c>
      <c r="U171" s="63" t="n">
        <v>0.716109422492401</v>
      </c>
      <c r="V171" s="62" t="n">
        <v>1635</v>
      </c>
      <c r="W171" s="63" t="n">
        <v>0.0626598089245614</v>
      </c>
      <c r="X171" s="64" t="s">
        <v>204</v>
      </c>
      <c r="Y171" s="64" t="s">
        <v>166</v>
      </c>
    </row>
    <row r="172" customFormat="false" ht="15" hidden="false" customHeight="false" outlineLevel="0" collapsed="false">
      <c r="A172" s="32" t="s">
        <v>233</v>
      </c>
      <c r="B172" s="32" t="s">
        <v>348</v>
      </c>
      <c r="C172" s="32" t="s">
        <v>354</v>
      </c>
      <c r="D172" s="60" t="n">
        <f aca="false">ROUND(S172*T172,0)</f>
        <v>392</v>
      </c>
      <c r="E172" s="60" t="n">
        <f aca="false">ROUND(S172,0)-D172</f>
        <v>521</v>
      </c>
      <c r="F172" s="60" t="n">
        <f aca="false">IF(COUNTA(D172:E172)=0,"",SUM(D172:E172))</f>
        <v>913</v>
      </c>
      <c r="G172" s="40" t="n">
        <f aca="false">IF(OR(F172="",F172=0),"",D172/F172)</f>
        <v>0.429353778751369</v>
      </c>
      <c r="H172" s="40" t="n">
        <f aca="false">IF(OR(F172="",F172=0),"",E172/F172)</f>
        <v>0.570646221248631</v>
      </c>
      <c r="I172" s="32" t="s">
        <v>164</v>
      </c>
      <c r="J172" s="36" t="n">
        <v>2.11357802942001</v>
      </c>
      <c r="K172" s="36" t="n">
        <f aca="false">$K$8</f>
        <v>2.12540912266671</v>
      </c>
      <c r="L172" s="36" t="n">
        <f aca="false">SQRT(J172^2+K172^2)</f>
        <v>2.99742823519794</v>
      </c>
      <c r="M172" s="40" t="n">
        <f aca="false">IF(G172="","",MAX(0,G172-1.96*L172/100))</f>
        <v>0.370604185341489</v>
      </c>
      <c r="N172" s="40" t="n">
        <f aca="false">IF(G172="","",MIN(1,G172+1.96*L172/100))</f>
        <v>0.488103372161249</v>
      </c>
      <c r="O172" s="60" t="n">
        <f aca="false">ROUND(S172*W172,0)</f>
        <v>77</v>
      </c>
      <c r="P172" s="60" t="n">
        <f aca="false">IF(F172="","",ROUND(SQRT((F172*L172/100)^2+(G172*O172)^2),0))</f>
        <v>43</v>
      </c>
      <c r="R172" s="61" t="n">
        <v>-7.89386447407952</v>
      </c>
      <c r="S172" s="62" t="n">
        <f aca="false">U172*V172*$F$5</f>
        <v>912.990356083086</v>
      </c>
      <c r="T172" s="63" t="n">
        <f aca="false">MAX(0,MIN(1,R172/100+$D$5))</f>
        <v>0.428838976296824</v>
      </c>
      <c r="U172" s="63" t="n">
        <v>0.61646884272997</v>
      </c>
      <c r="V172" s="62" t="n">
        <v>1481</v>
      </c>
      <c r="W172" s="63" t="n">
        <v>0.084758520671361</v>
      </c>
      <c r="X172" s="64" t="s">
        <v>171</v>
      </c>
      <c r="Y172" s="64" t="s">
        <v>166</v>
      </c>
    </row>
    <row r="173" customFormat="false" ht="15" hidden="false" customHeight="false" outlineLevel="0" collapsed="false">
      <c r="A173" s="32" t="s">
        <v>233</v>
      </c>
      <c r="B173" s="32" t="s">
        <v>355</v>
      </c>
      <c r="C173" s="32" t="s">
        <v>356</v>
      </c>
      <c r="D173" s="60" t="n">
        <f aca="false">ROUND(S173*T173,0)</f>
        <v>504</v>
      </c>
      <c r="E173" s="60" t="n">
        <f aca="false">ROUND(S173,0)-D173</f>
        <v>515</v>
      </c>
      <c r="F173" s="60" t="n">
        <f aca="false">IF(COUNTA(D173:E173)=0,"",SUM(D173:E173))</f>
        <v>1019</v>
      </c>
      <c r="G173" s="40" t="n">
        <f aca="false">IF(OR(F173="",F173=0),"",D173/F173)</f>
        <v>0.494602551521099</v>
      </c>
      <c r="H173" s="40" t="n">
        <f aca="false">IF(OR(F173="",F173=0),"",E173/F173)</f>
        <v>0.505397448478901</v>
      </c>
      <c r="I173" s="32" t="s">
        <v>164</v>
      </c>
      <c r="J173" s="36" t="n">
        <v>1.73158763326251</v>
      </c>
      <c r="K173" s="36" t="n">
        <f aca="false">$K$8</f>
        <v>2.12540912266671</v>
      </c>
      <c r="L173" s="36" t="n">
        <f aca="false">SQRT(J173^2+K173^2)</f>
        <v>2.74148858658622</v>
      </c>
      <c r="M173" s="40" t="n">
        <f aca="false">IF(G173="","",MAX(0,G173-1.96*L173/100))</f>
        <v>0.440869375224009</v>
      </c>
      <c r="N173" s="40" t="n">
        <f aca="false">IF(G173="","",MIN(1,G173+1.96*L173/100))</f>
        <v>0.548335727818189</v>
      </c>
      <c r="O173" s="60" t="n">
        <f aca="false">ROUND(S173*W173,0)</f>
        <v>64</v>
      </c>
      <c r="P173" s="60" t="n">
        <f aca="false">IF(F173="","",ROUND(SQRT((F173*L173/100)^2+(G173*O173)^2),0))</f>
        <v>42</v>
      </c>
      <c r="R173" s="61" t="n">
        <v>-1.31696837886228</v>
      </c>
      <c r="S173" s="62" t="n">
        <f aca="false">U173*V173*$F$5</f>
        <v>1018.96641574986</v>
      </c>
      <c r="T173" s="63" t="n">
        <f aca="false">MAX(0,MIN(1,R173/100+$D$5))</f>
        <v>0.494607937248997</v>
      </c>
      <c r="U173" s="63" t="n">
        <v>0.581933989577302</v>
      </c>
      <c r="V173" s="62" t="n">
        <v>1751</v>
      </c>
      <c r="W173" s="63" t="n">
        <v>0.0626598089245614</v>
      </c>
      <c r="X173" s="64" t="s">
        <v>204</v>
      </c>
      <c r="Y173" s="64" t="s">
        <v>166</v>
      </c>
    </row>
    <row r="174" customFormat="false" ht="15" hidden="false" customHeight="false" outlineLevel="0" collapsed="false">
      <c r="A174" s="32" t="s">
        <v>233</v>
      </c>
      <c r="B174" s="32" t="s">
        <v>355</v>
      </c>
      <c r="C174" s="32" t="s">
        <v>357</v>
      </c>
      <c r="D174" s="60" t="n">
        <f aca="false">ROUND(S174*T174,0)</f>
        <v>616</v>
      </c>
      <c r="E174" s="60" t="n">
        <f aca="false">ROUND(S174,0)-D174</f>
        <v>615</v>
      </c>
      <c r="F174" s="60" t="n">
        <f aca="false">IF(COUNTA(D174:E174)=0,"",SUM(D174:E174))</f>
        <v>1231</v>
      </c>
      <c r="G174" s="40" t="n">
        <f aca="false">IF(OR(F174="",F174=0),"",D174/F174)</f>
        <v>0.500406173842405</v>
      </c>
      <c r="H174" s="40" t="n">
        <f aca="false">IF(OR(F174="",F174=0),"",E174/F174)</f>
        <v>0.499593826157595</v>
      </c>
      <c r="I174" s="32" t="s">
        <v>164</v>
      </c>
      <c r="J174" s="36" t="n">
        <v>1.73158763326251</v>
      </c>
      <c r="K174" s="36" t="n">
        <f aca="false">$K$8</f>
        <v>2.12540912266671</v>
      </c>
      <c r="L174" s="36" t="n">
        <f aca="false">SQRT(J174^2+K174^2)</f>
        <v>2.74148858658622</v>
      </c>
      <c r="M174" s="40" t="n">
        <f aca="false">IF(G174="","",MAX(0,G174-1.96*L174/100))</f>
        <v>0.446672997545315</v>
      </c>
      <c r="N174" s="40" t="n">
        <f aca="false">IF(G174="","",MIN(1,G174+1.96*L174/100))</f>
        <v>0.554139350139495</v>
      </c>
      <c r="O174" s="60" t="n">
        <f aca="false">ROUND(S174*W174,0)</f>
        <v>77</v>
      </c>
      <c r="P174" s="60" t="n">
        <f aca="false">IF(F174="","",ROUND(SQRT((F174*L174/100)^2+(G174*O174)^2),0))</f>
        <v>51</v>
      </c>
      <c r="R174" s="61" t="n">
        <v>-0.75434905427094</v>
      </c>
      <c r="S174" s="62" t="n">
        <f aca="false">U174*V174*$F$5</f>
        <v>1230.79069767442</v>
      </c>
      <c r="T174" s="63" t="n">
        <f aca="false">MAX(0,MIN(1,R174/100+$D$5))</f>
        <v>0.50023413049491</v>
      </c>
      <c r="U174" s="63" t="n">
        <v>0.609302325581395</v>
      </c>
      <c r="V174" s="62" t="n">
        <v>2020</v>
      </c>
      <c r="W174" s="63" t="n">
        <v>0.0626598089245614</v>
      </c>
      <c r="X174" s="64" t="s">
        <v>204</v>
      </c>
      <c r="Y174" s="64" t="s">
        <v>166</v>
      </c>
    </row>
    <row r="175" customFormat="false" ht="15" hidden="false" customHeight="false" outlineLevel="0" collapsed="false">
      <c r="A175" s="32" t="s">
        <v>233</v>
      </c>
      <c r="B175" s="32" t="s">
        <v>355</v>
      </c>
      <c r="C175" s="32" t="s">
        <v>358</v>
      </c>
      <c r="D175" s="60" t="n">
        <f aca="false">ROUND(S175*T175,0)</f>
        <v>278</v>
      </c>
      <c r="E175" s="60" t="n">
        <f aca="false">ROUND(S175,0)-D175</f>
        <v>276</v>
      </c>
      <c r="F175" s="60" t="n">
        <f aca="false">IF(COUNTA(D175:E175)=0,"",SUM(D175:E175))</f>
        <v>554</v>
      </c>
      <c r="G175" s="40" t="n">
        <f aca="false">IF(OR(F175="",F175=0),"",D175/F175)</f>
        <v>0.501805054151625</v>
      </c>
      <c r="H175" s="40" t="n">
        <f aca="false">IF(OR(F175="",F175=0),"",E175/F175)</f>
        <v>0.498194945848375</v>
      </c>
      <c r="I175" s="32" t="s">
        <v>164</v>
      </c>
      <c r="J175" s="36" t="n">
        <v>3.46052190265839</v>
      </c>
      <c r="K175" s="36" t="n">
        <f aca="false">$K$8</f>
        <v>2.12540912266671</v>
      </c>
      <c r="L175" s="36" t="n">
        <f aca="false">SQRT(J175^2+K175^2)</f>
        <v>4.06110524087881</v>
      </c>
      <c r="M175" s="40" t="n">
        <f aca="false">IF(G175="","",MAX(0,G175-1.96*L175/100))</f>
        <v>0.4222073914304</v>
      </c>
      <c r="N175" s="40" t="n">
        <f aca="false">IF(G175="","",MIN(1,G175+1.96*L175/100))</f>
        <v>0.581402716872849</v>
      </c>
      <c r="O175" s="60" t="n">
        <f aca="false">ROUND(S175*W175,0)</f>
        <v>80</v>
      </c>
      <c r="P175" s="60" t="n">
        <f aca="false">IF(F175="","",ROUND(SQRT((F175*L175/100)^2+(G175*O175)^2),0))</f>
        <v>46</v>
      </c>
      <c r="R175" s="61" t="n">
        <v>-0.643655680661228</v>
      </c>
      <c r="S175" s="62" t="n">
        <f aca="false">U175*V175*$F$5</f>
        <v>553.927710843374</v>
      </c>
      <c r="T175" s="63" t="n">
        <f aca="false">MAX(0,MIN(1,R175/100+$D$5))</f>
        <v>0.501341064231007</v>
      </c>
      <c r="U175" s="63" t="n">
        <v>0.674698795180723</v>
      </c>
      <c r="V175" s="62" t="n">
        <v>821</v>
      </c>
      <c r="W175" s="63" t="n">
        <v>0.144238908687966</v>
      </c>
      <c r="X175" s="64" t="s">
        <v>165</v>
      </c>
      <c r="Y175" s="64" t="s">
        <v>166</v>
      </c>
    </row>
    <row r="176" customFormat="false" ht="15" hidden="false" customHeight="false" outlineLevel="0" collapsed="false">
      <c r="A176" s="32" t="s">
        <v>233</v>
      </c>
      <c r="B176" s="32" t="s">
        <v>355</v>
      </c>
      <c r="C176" s="32" t="s">
        <v>359</v>
      </c>
      <c r="D176" s="60" t="n">
        <f aca="false">ROUND(S176*T176,0)</f>
        <v>324</v>
      </c>
      <c r="E176" s="60" t="n">
        <f aca="false">ROUND(S176,0)-D176</f>
        <v>314</v>
      </c>
      <c r="F176" s="60" t="n">
        <f aca="false">IF(COUNTA(D176:E176)=0,"",SUM(D176:E176))</f>
        <v>638</v>
      </c>
      <c r="G176" s="40" t="n">
        <f aca="false">IF(OR(F176="",F176=0),"",D176/F176)</f>
        <v>0.507836990595611</v>
      </c>
      <c r="H176" s="40" t="n">
        <f aca="false">IF(OR(F176="",F176=0),"",E176/F176)</f>
        <v>0.492163009404389</v>
      </c>
      <c r="I176" s="32" t="s">
        <v>164</v>
      </c>
      <c r="J176" s="36" t="n">
        <v>2.11357802942001</v>
      </c>
      <c r="K176" s="36" t="n">
        <f aca="false">$K$8</f>
        <v>2.12540912266671</v>
      </c>
      <c r="L176" s="36" t="n">
        <f aca="false">SQRT(J176^2+K176^2)</f>
        <v>2.99742823519794</v>
      </c>
      <c r="M176" s="40" t="n">
        <f aca="false">IF(G176="","",MAX(0,G176-1.96*L176/100))</f>
        <v>0.449087397185732</v>
      </c>
      <c r="N176" s="40" t="n">
        <f aca="false">IF(G176="","",MIN(1,G176+1.96*L176/100))</f>
        <v>0.566586584005491</v>
      </c>
      <c r="O176" s="60" t="n">
        <f aca="false">ROUND(S176*W176,0)</f>
        <v>54</v>
      </c>
      <c r="P176" s="60" t="n">
        <f aca="false">IF(F176="","",ROUND(SQRT((F176*L176/100)^2+(G176*O176)^2),0))</f>
        <v>33</v>
      </c>
      <c r="R176" s="61" t="n">
        <v>0.0384164190709937</v>
      </c>
      <c r="S176" s="62" t="n">
        <f aca="false">U176*V176*$F$5</f>
        <v>638.017946161515</v>
      </c>
      <c r="T176" s="63" t="n">
        <f aca="false">MAX(0,MIN(1,R176/100+$D$5))</f>
        <v>0.508161785228329</v>
      </c>
      <c r="U176" s="63" t="n">
        <v>0.626121635094716</v>
      </c>
      <c r="V176" s="62" t="n">
        <v>1019</v>
      </c>
      <c r="W176" s="63" t="n">
        <v>0.084758520671361</v>
      </c>
      <c r="X176" s="64" t="s">
        <v>171</v>
      </c>
      <c r="Y176" s="64" t="s">
        <v>166</v>
      </c>
    </row>
    <row r="177" customFormat="false" ht="15" hidden="false" customHeight="false" outlineLevel="0" collapsed="false">
      <c r="A177" s="32" t="s">
        <v>233</v>
      </c>
      <c r="B177" s="32" t="s">
        <v>355</v>
      </c>
      <c r="C177" s="32" t="s">
        <v>360</v>
      </c>
      <c r="D177" s="60" t="n">
        <f aca="false">ROUND(S177*T177,0)</f>
        <v>414</v>
      </c>
      <c r="E177" s="60" t="n">
        <f aca="false">ROUND(S177,0)-D177</f>
        <v>442</v>
      </c>
      <c r="F177" s="60" t="n">
        <f aca="false">IF(COUNTA(D177:E177)=0,"",SUM(D177:E177))</f>
        <v>856</v>
      </c>
      <c r="G177" s="40" t="n">
        <f aca="false">IF(OR(F177="",F177=0),"",D177/F177)</f>
        <v>0.483644859813084</v>
      </c>
      <c r="H177" s="40" t="n">
        <f aca="false">IF(OR(F177="",F177=0),"",E177/F177)</f>
        <v>0.516355140186916</v>
      </c>
      <c r="I177" s="32" t="s">
        <v>164</v>
      </c>
      <c r="J177" s="36" t="n">
        <v>2.11357802942001</v>
      </c>
      <c r="K177" s="36" t="n">
        <f aca="false">$K$8</f>
        <v>2.12540912266671</v>
      </c>
      <c r="L177" s="36" t="n">
        <f aca="false">SQRT(J177^2+K177^2)</f>
        <v>2.99742823519794</v>
      </c>
      <c r="M177" s="40" t="n">
        <f aca="false">IF(G177="","",MAX(0,G177-1.96*L177/100))</f>
        <v>0.424895266403204</v>
      </c>
      <c r="N177" s="40" t="n">
        <f aca="false">IF(G177="","",MIN(1,G177+1.96*L177/100))</f>
        <v>0.542394453222964</v>
      </c>
      <c r="O177" s="60" t="n">
        <f aca="false">ROUND(S177*W177,0)</f>
        <v>73</v>
      </c>
      <c r="P177" s="60" t="n">
        <f aca="false">IF(F177="","",ROUND(SQRT((F177*L177/100)^2+(G177*O177)^2),0))</f>
        <v>44</v>
      </c>
      <c r="R177" s="61" t="n">
        <v>-2.39729045159712</v>
      </c>
      <c r="S177" s="62" t="n">
        <f aca="false">U177*V177*$F$5</f>
        <v>855.646785437645</v>
      </c>
      <c r="T177" s="63" t="n">
        <f aca="false">MAX(0,MIN(1,R177/100+$D$5))</f>
        <v>0.483804716521648</v>
      </c>
      <c r="U177" s="63" t="n">
        <v>0.66847405112316</v>
      </c>
      <c r="V177" s="62" t="n">
        <v>1280</v>
      </c>
      <c r="W177" s="63" t="n">
        <v>0.084758520671361</v>
      </c>
      <c r="X177" s="64" t="s">
        <v>171</v>
      </c>
      <c r="Y177" s="64" t="s">
        <v>166</v>
      </c>
    </row>
    <row r="178" customFormat="false" ht="15" hidden="false" customHeight="false" outlineLevel="0" collapsed="false">
      <c r="A178" s="32" t="s">
        <v>233</v>
      </c>
      <c r="B178" s="32" t="s">
        <v>355</v>
      </c>
      <c r="C178" s="32" t="s">
        <v>361</v>
      </c>
      <c r="D178" s="60" t="n">
        <f aca="false">ROUND(S178*T178,0)</f>
        <v>279</v>
      </c>
      <c r="E178" s="60" t="n">
        <f aca="false">ROUND(S178,0)-D178</f>
        <v>288</v>
      </c>
      <c r="F178" s="60" t="n">
        <f aca="false">IF(COUNTA(D178:E178)=0,"",SUM(D178:E178))</f>
        <v>567</v>
      </c>
      <c r="G178" s="40" t="n">
        <f aca="false">IF(OR(F178="",F178=0),"",D178/F178)</f>
        <v>0.492063492063492</v>
      </c>
      <c r="H178" s="40" t="n">
        <f aca="false">IF(OR(F178="",F178=0),"",E178/F178)</f>
        <v>0.507936507936508</v>
      </c>
      <c r="I178" s="32" t="s">
        <v>164</v>
      </c>
      <c r="J178" s="36" t="n">
        <v>2.11357802942001</v>
      </c>
      <c r="K178" s="36" t="n">
        <f aca="false">$K$8</f>
        <v>2.12540912266671</v>
      </c>
      <c r="L178" s="36" t="n">
        <f aca="false">SQRT(J178^2+K178^2)</f>
        <v>2.99742823519794</v>
      </c>
      <c r="M178" s="40" t="n">
        <f aca="false">IF(G178="","",MAX(0,G178-1.96*L178/100))</f>
        <v>0.433313898653612</v>
      </c>
      <c r="N178" s="40" t="n">
        <f aca="false">IF(G178="","",MIN(1,G178+1.96*L178/100))</f>
        <v>0.550813085473372</v>
      </c>
      <c r="O178" s="60" t="n">
        <f aca="false">ROUND(S178*W178,0)</f>
        <v>48</v>
      </c>
      <c r="P178" s="60" t="n">
        <f aca="false">IF(F178="","",ROUND(SQRT((F178*L178/100)^2+(G178*O178)^2),0))</f>
        <v>29</v>
      </c>
      <c r="R178" s="61" t="n">
        <v>-1.6099626322919</v>
      </c>
      <c r="S178" s="62" t="n">
        <f aca="false">U178*V178*$F$5</f>
        <v>566.944444444444</v>
      </c>
      <c r="T178" s="63" t="n">
        <f aca="false">MAX(0,MIN(1,R178/100+$D$5))</f>
        <v>0.4916779947147</v>
      </c>
      <c r="U178" s="63" t="n">
        <v>0.722222222222222</v>
      </c>
      <c r="V178" s="62" t="n">
        <v>785</v>
      </c>
      <c r="W178" s="63" t="n">
        <v>0.084758520671361</v>
      </c>
      <c r="X178" s="64" t="s">
        <v>171</v>
      </c>
      <c r="Y178" s="64" t="s">
        <v>166</v>
      </c>
    </row>
    <row r="179" customFormat="false" ht="15" hidden="false" customHeight="false" outlineLevel="0" collapsed="false">
      <c r="A179" s="32" t="s">
        <v>233</v>
      </c>
      <c r="B179" s="32" t="s">
        <v>355</v>
      </c>
      <c r="C179" s="32" t="s">
        <v>362</v>
      </c>
      <c r="D179" s="60" t="n">
        <f aca="false">ROUND(S179*T179,0)</f>
        <v>351</v>
      </c>
      <c r="E179" s="60" t="n">
        <f aca="false">ROUND(S179,0)-D179</f>
        <v>308</v>
      </c>
      <c r="F179" s="60" t="n">
        <f aca="false">IF(COUNTA(D179:E179)=0,"",SUM(D179:E179))</f>
        <v>659</v>
      </c>
      <c r="G179" s="40" t="n">
        <f aca="false">IF(OR(F179="",F179=0),"",D179/F179)</f>
        <v>0.532625189681335</v>
      </c>
      <c r="H179" s="40" t="n">
        <f aca="false">IF(OR(F179="",F179=0),"",E179/F179)</f>
        <v>0.467374810318665</v>
      </c>
      <c r="I179" s="32" t="s">
        <v>164</v>
      </c>
      <c r="J179" s="36" t="n">
        <v>2.11357802942001</v>
      </c>
      <c r="K179" s="36" t="n">
        <f aca="false">$K$8</f>
        <v>2.12540912266671</v>
      </c>
      <c r="L179" s="36" t="n">
        <f aca="false">SQRT(J179^2+K179^2)</f>
        <v>2.99742823519794</v>
      </c>
      <c r="M179" s="40" t="n">
        <f aca="false">IF(G179="","",MAX(0,G179-1.96*L179/100))</f>
        <v>0.473875596271456</v>
      </c>
      <c r="N179" s="40" t="n">
        <f aca="false">IF(G179="","",MIN(1,G179+1.96*L179/100))</f>
        <v>0.591374783091215</v>
      </c>
      <c r="O179" s="60" t="n">
        <f aca="false">ROUND(S179*W179,0)</f>
        <v>56</v>
      </c>
      <c r="P179" s="60" t="n">
        <f aca="false">IF(F179="","",ROUND(SQRT((F179*L179/100)^2+(G179*O179)^2),0))</f>
        <v>36</v>
      </c>
      <c r="R179" s="61" t="n">
        <v>2.46964486520767</v>
      </c>
      <c r="S179" s="62" t="n">
        <f aca="false">U179*V179*$F$5</f>
        <v>659.344556677891</v>
      </c>
      <c r="T179" s="63" t="n">
        <f aca="false">MAX(0,MIN(1,R179/100+$D$5))</f>
        <v>0.532474069689696</v>
      </c>
      <c r="U179" s="63" t="n">
        <v>0.72615039281706</v>
      </c>
      <c r="V179" s="62" t="n">
        <v>908</v>
      </c>
      <c r="W179" s="63" t="n">
        <v>0.084758520671361</v>
      </c>
      <c r="X179" s="64" t="s">
        <v>171</v>
      </c>
      <c r="Y179" s="64" t="s">
        <v>166</v>
      </c>
    </row>
    <row r="180" customFormat="false" ht="15" hidden="false" customHeight="false" outlineLevel="0" collapsed="false">
      <c r="A180" s="32" t="s">
        <v>233</v>
      </c>
      <c r="B180" s="32" t="s">
        <v>355</v>
      </c>
      <c r="C180" s="32" t="s">
        <v>363</v>
      </c>
      <c r="D180" s="60" t="n">
        <f aca="false">ROUND(S180*T180,0)</f>
        <v>457</v>
      </c>
      <c r="E180" s="60" t="n">
        <f aca="false">ROUND(S180,0)-D180</f>
        <v>443</v>
      </c>
      <c r="F180" s="60" t="n">
        <f aca="false">IF(COUNTA(D180:E180)=0,"",SUM(D180:E180))</f>
        <v>900</v>
      </c>
      <c r="G180" s="40" t="n">
        <f aca="false">IF(OR(F180="",F180=0),"",D180/F180)</f>
        <v>0.507777777777778</v>
      </c>
      <c r="H180" s="40" t="n">
        <f aca="false">IF(OR(F180="",F180=0),"",E180/F180)</f>
        <v>0.492222222222222</v>
      </c>
      <c r="I180" s="32" t="s">
        <v>164</v>
      </c>
      <c r="J180" s="36" t="n">
        <v>2.11357802942001</v>
      </c>
      <c r="K180" s="36" t="n">
        <f aca="false">$K$8</f>
        <v>2.12540912266671</v>
      </c>
      <c r="L180" s="36" t="n">
        <f aca="false">SQRT(J180^2+K180^2)</f>
        <v>2.99742823519794</v>
      </c>
      <c r="M180" s="40" t="n">
        <f aca="false">IF(G180="","",MAX(0,G180-1.96*L180/100))</f>
        <v>0.449028184367898</v>
      </c>
      <c r="N180" s="40" t="n">
        <f aca="false">IF(G180="","",MIN(1,G180+1.96*L180/100))</f>
        <v>0.566527371187658</v>
      </c>
      <c r="O180" s="60" t="n">
        <f aca="false">ROUND(S180*W180,0)</f>
        <v>76</v>
      </c>
      <c r="P180" s="60" t="n">
        <f aca="false">IF(F180="","",ROUND(SQRT((F180*L180/100)^2+(G180*O180)^2),0))</f>
        <v>47</v>
      </c>
      <c r="R180" s="61" t="n">
        <v>0.0323127566891202</v>
      </c>
      <c r="S180" s="62" t="n">
        <f aca="false">U180*V180*$F$5</f>
        <v>900.130434782609</v>
      </c>
      <c r="T180" s="63" t="n">
        <f aca="false">MAX(0,MIN(1,R180/100+$D$5))</f>
        <v>0.508100748604511</v>
      </c>
      <c r="U180" s="63" t="n">
        <v>0.707093821510297</v>
      </c>
      <c r="V180" s="62" t="n">
        <v>1273</v>
      </c>
      <c r="W180" s="63" t="n">
        <v>0.084758520671361</v>
      </c>
      <c r="X180" s="64" t="s">
        <v>171</v>
      </c>
      <c r="Y180" s="64" t="s">
        <v>166</v>
      </c>
    </row>
    <row r="181" customFormat="false" ht="15" hidden="false" customHeight="false" outlineLevel="0" collapsed="false">
      <c r="A181" s="32" t="s">
        <v>233</v>
      </c>
      <c r="B181" s="32" t="s">
        <v>364</v>
      </c>
      <c r="C181" s="32" t="s">
        <v>365</v>
      </c>
      <c r="D181" s="60" t="n">
        <f aca="false">ROUND(S181*T181,0)</f>
        <v>171</v>
      </c>
      <c r="E181" s="60" t="n">
        <f aca="false">ROUND(S181,0)-D181</f>
        <v>220</v>
      </c>
      <c r="F181" s="60" t="n">
        <f aca="false">IF(COUNTA(D181:E181)=0,"",SUM(D181:E181))</f>
        <v>391</v>
      </c>
      <c r="G181" s="40" t="n">
        <f aca="false">IF(OR(F181="",F181=0),"",D181/F181)</f>
        <v>0.437340153452685</v>
      </c>
      <c r="H181" s="40" t="n">
        <f aca="false">IF(OR(F181="",F181=0),"",E181/F181)</f>
        <v>0.562659846547315</v>
      </c>
      <c r="I181" s="32" t="s">
        <v>164</v>
      </c>
      <c r="J181" s="36" t="n">
        <v>3.46052190265839</v>
      </c>
      <c r="K181" s="36" t="n">
        <f aca="false">$K$8</f>
        <v>2.12540912266671</v>
      </c>
      <c r="L181" s="36" t="n">
        <f aca="false">SQRT(J181^2+K181^2)</f>
        <v>4.06110524087881</v>
      </c>
      <c r="M181" s="40" t="n">
        <f aca="false">IF(G181="","",MAX(0,G181-1.96*L181/100))</f>
        <v>0.357742490731461</v>
      </c>
      <c r="N181" s="40" t="n">
        <f aca="false">IF(G181="","",MIN(1,G181+1.96*L181/100))</f>
        <v>0.51693781617391</v>
      </c>
      <c r="O181" s="60" t="n">
        <f aca="false">ROUND(S181*W181,0)</f>
        <v>56</v>
      </c>
      <c r="P181" s="60" t="n">
        <f aca="false">IF(F181="","",ROUND(SQRT((F181*L181/100)^2+(G181*O181)^2),0))</f>
        <v>29</v>
      </c>
      <c r="R181" s="61" t="n">
        <v>-7.08671717962516</v>
      </c>
      <c r="S181" s="62" t="n">
        <f aca="false">U181*V181*$F$5</f>
        <v>390.71668667467</v>
      </c>
      <c r="T181" s="63" t="n">
        <f aca="false">MAX(0,MIN(1,R181/100+$D$5))</f>
        <v>0.436910449241368</v>
      </c>
      <c r="U181" s="63" t="n">
        <v>0.464585834333733</v>
      </c>
      <c r="V181" s="62" t="n">
        <v>841</v>
      </c>
      <c r="W181" s="63" t="n">
        <v>0.144238908687966</v>
      </c>
      <c r="X181" s="64" t="s">
        <v>165</v>
      </c>
      <c r="Y181" s="64" t="s">
        <v>166</v>
      </c>
    </row>
    <row r="182" customFormat="false" ht="15" hidden="false" customHeight="false" outlineLevel="0" collapsed="false">
      <c r="A182" s="32" t="s">
        <v>233</v>
      </c>
      <c r="B182" s="32" t="s">
        <v>364</v>
      </c>
      <c r="C182" s="32" t="s">
        <v>366</v>
      </c>
      <c r="D182" s="60" t="n">
        <f aca="false">ROUND(S182*T182,0)</f>
        <v>127</v>
      </c>
      <c r="E182" s="60" t="n">
        <f aca="false">ROUND(S182,0)-D182</f>
        <v>189</v>
      </c>
      <c r="F182" s="60" t="n">
        <f aca="false">IF(COUNTA(D182:E182)=0,"",SUM(D182:E182))</f>
        <v>316</v>
      </c>
      <c r="G182" s="40" t="n">
        <f aca="false">IF(OR(F182="",F182=0),"",D182/F182)</f>
        <v>0.401898734177215</v>
      </c>
      <c r="H182" s="40" t="n">
        <f aca="false">IF(OR(F182="",F182=0),"",E182/F182)</f>
        <v>0.598101265822785</v>
      </c>
      <c r="I182" s="32" t="s">
        <v>164</v>
      </c>
      <c r="J182" s="36" t="n">
        <v>3.46052190265839</v>
      </c>
      <c r="K182" s="36" t="n">
        <f aca="false">$K$8</f>
        <v>2.12540912266671</v>
      </c>
      <c r="L182" s="36" t="n">
        <f aca="false">SQRT(J182^2+K182^2)</f>
        <v>4.06110524087881</v>
      </c>
      <c r="M182" s="40" t="n">
        <f aca="false">IF(G182="","",MAX(0,G182-1.96*L182/100))</f>
        <v>0.322301071455991</v>
      </c>
      <c r="N182" s="40" t="n">
        <f aca="false">IF(G182="","",MIN(1,G182+1.96*L182/100))</f>
        <v>0.48149639689844</v>
      </c>
      <c r="O182" s="60" t="n">
        <f aca="false">ROUND(S182*W182,0)</f>
        <v>46</v>
      </c>
      <c r="P182" s="60" t="n">
        <f aca="false">IF(F182="","",ROUND(SQRT((F182*L182/100)^2+(G182*O182)^2),0))</f>
        <v>23</v>
      </c>
      <c r="R182" s="61" t="n">
        <v>-10.5464434411208</v>
      </c>
      <c r="S182" s="62" t="n">
        <f aca="false">U182*V182*$F$5</f>
        <v>316.23569023569</v>
      </c>
      <c r="T182" s="63" t="n">
        <f aca="false">MAX(0,MIN(1,R182/100+$D$5))</f>
        <v>0.402313186626411</v>
      </c>
      <c r="U182" s="63" t="n">
        <v>0.508417508417508</v>
      </c>
      <c r="V182" s="62" t="n">
        <v>622</v>
      </c>
      <c r="W182" s="63" t="n">
        <v>0.144238908687966</v>
      </c>
      <c r="X182" s="64" t="s">
        <v>165</v>
      </c>
      <c r="Y182" s="64" t="s">
        <v>166</v>
      </c>
    </row>
    <row r="183" customFormat="false" ht="15" hidden="false" customHeight="false" outlineLevel="0" collapsed="false">
      <c r="A183" s="32" t="s">
        <v>233</v>
      </c>
      <c r="B183" s="32" t="s">
        <v>364</v>
      </c>
      <c r="C183" s="32" t="s">
        <v>367</v>
      </c>
      <c r="D183" s="60" t="n">
        <f aca="false">ROUND(S183*T183,0)</f>
        <v>288</v>
      </c>
      <c r="E183" s="60" t="n">
        <f aca="false">ROUND(S183,0)-D183</f>
        <v>396</v>
      </c>
      <c r="F183" s="60" t="n">
        <f aca="false">IF(COUNTA(D183:E183)=0,"",SUM(D183:E183))</f>
        <v>684</v>
      </c>
      <c r="G183" s="40" t="n">
        <f aca="false">IF(OR(F183="",F183=0),"",D183/F183)</f>
        <v>0.421052631578947</v>
      </c>
      <c r="H183" s="40" t="n">
        <f aca="false">IF(OR(F183="",F183=0),"",E183/F183)</f>
        <v>0.578947368421053</v>
      </c>
      <c r="I183" s="32" t="s">
        <v>164</v>
      </c>
      <c r="J183" s="36" t="n">
        <v>2.11357802942001</v>
      </c>
      <c r="K183" s="36" t="n">
        <f aca="false">$K$8</f>
        <v>2.12540912266671</v>
      </c>
      <c r="L183" s="36" t="n">
        <f aca="false">SQRT(J183^2+K183^2)</f>
        <v>2.99742823519794</v>
      </c>
      <c r="M183" s="40" t="n">
        <f aca="false">IF(G183="","",MAX(0,G183-1.96*L183/100))</f>
        <v>0.362303038169068</v>
      </c>
      <c r="N183" s="40" t="n">
        <f aca="false">IF(G183="","",MIN(1,G183+1.96*L183/100))</f>
        <v>0.479802224988827</v>
      </c>
      <c r="O183" s="60" t="n">
        <f aca="false">ROUND(S183*W183,0)</f>
        <v>58</v>
      </c>
      <c r="P183" s="60" t="n">
        <f aca="false">IF(F183="","",ROUND(SQRT((F183*L183/100)^2+(G183*O183)^2),0))</f>
        <v>32</v>
      </c>
      <c r="R183" s="61" t="n">
        <v>-8.75881880330337</v>
      </c>
      <c r="S183" s="62" t="n">
        <f aca="false">U183*V183*$F$5</f>
        <v>684.341030195382</v>
      </c>
      <c r="T183" s="63" t="n">
        <f aca="false">MAX(0,MIN(1,R183/100+$D$5))</f>
        <v>0.420189433004586</v>
      </c>
      <c r="U183" s="63" t="n">
        <v>0.587921847246892</v>
      </c>
      <c r="V183" s="62" t="n">
        <v>1164</v>
      </c>
      <c r="W183" s="63" t="n">
        <v>0.084758520671361</v>
      </c>
      <c r="X183" s="64" t="s">
        <v>171</v>
      </c>
      <c r="Y183" s="64" t="s">
        <v>166</v>
      </c>
    </row>
    <row r="184" customFormat="false" ht="15" hidden="false" customHeight="false" outlineLevel="0" collapsed="false">
      <c r="A184" s="32" t="s">
        <v>233</v>
      </c>
      <c r="B184" s="32" t="s">
        <v>368</v>
      </c>
      <c r="C184" s="32" t="s">
        <v>369</v>
      </c>
      <c r="D184" s="60" t="n">
        <f aca="false">ROUND(S184*T184,0)</f>
        <v>711</v>
      </c>
      <c r="E184" s="60" t="n">
        <f aca="false">ROUND(S184,0)-D184</f>
        <v>708</v>
      </c>
      <c r="F184" s="60" t="n">
        <f aca="false">IF(COUNTA(D184:E184)=0,"",SUM(D184:E184))</f>
        <v>1419</v>
      </c>
      <c r="G184" s="40" t="n">
        <f aca="false">IF(OR(F184="",F184=0),"",D184/F184)</f>
        <v>0.501057082452431</v>
      </c>
      <c r="H184" s="40" t="n">
        <f aca="false">IF(OR(F184="",F184=0),"",E184/F184)</f>
        <v>0.498942917547569</v>
      </c>
      <c r="I184" s="32" t="s">
        <v>164</v>
      </c>
      <c r="J184" s="36" t="n">
        <v>1.73158763326251</v>
      </c>
      <c r="K184" s="36" t="n">
        <f aca="false">$K$8</f>
        <v>2.12540912266671</v>
      </c>
      <c r="L184" s="36" t="n">
        <f aca="false">SQRT(J184^2+K184^2)</f>
        <v>2.74148858658622</v>
      </c>
      <c r="M184" s="40" t="n">
        <f aca="false">IF(G184="","",MAX(0,G184-1.96*L184/100))</f>
        <v>0.447323906155341</v>
      </c>
      <c r="N184" s="40" t="n">
        <f aca="false">IF(G184="","",MIN(1,G184+1.96*L184/100))</f>
        <v>0.554790258749521</v>
      </c>
      <c r="O184" s="60" t="n">
        <f aca="false">ROUND(S184*W184,0)</f>
        <v>89</v>
      </c>
      <c r="P184" s="60" t="n">
        <f aca="false">IF(F184="","",ROUND(SQRT((F184*L184/100)^2+(G184*O184)^2),0))</f>
        <v>59</v>
      </c>
      <c r="R184" s="61" t="n">
        <v>-0.695571587986543</v>
      </c>
      <c r="S184" s="62" t="n">
        <f aca="false">U184*V184*$F$5</f>
        <v>1418.72759856631</v>
      </c>
      <c r="T184" s="63" t="n">
        <f aca="false">MAX(0,MIN(1,R184/100+$D$5))</f>
        <v>0.500821905157754</v>
      </c>
      <c r="U184" s="63" t="n">
        <v>0.636200716845878</v>
      </c>
      <c r="V184" s="62" t="n">
        <v>2230</v>
      </c>
      <c r="W184" s="63" t="n">
        <v>0.0626598089245614</v>
      </c>
      <c r="X184" s="64" t="s">
        <v>204</v>
      </c>
      <c r="Y184" s="64" t="s">
        <v>166</v>
      </c>
    </row>
    <row r="185" customFormat="false" ht="15" hidden="false" customHeight="false" outlineLevel="0" collapsed="false">
      <c r="A185" s="32" t="s">
        <v>233</v>
      </c>
      <c r="B185" s="32" t="s">
        <v>368</v>
      </c>
      <c r="C185" s="32" t="s">
        <v>370</v>
      </c>
      <c r="D185" s="60" t="n">
        <f aca="false">ROUND(S185*T185,0)</f>
        <v>334</v>
      </c>
      <c r="E185" s="60" t="n">
        <f aca="false">ROUND(S185,0)-D185</f>
        <v>327</v>
      </c>
      <c r="F185" s="60" t="n">
        <f aca="false">IF(COUNTA(D185:E185)=0,"",SUM(D185:E185))</f>
        <v>661</v>
      </c>
      <c r="G185" s="40" t="n">
        <f aca="false">IF(OR(F185="",F185=0),"",D185/F185)</f>
        <v>0.505295007564297</v>
      </c>
      <c r="H185" s="40" t="n">
        <f aca="false">IF(OR(F185="",F185=0),"",E185/F185)</f>
        <v>0.494704992435704</v>
      </c>
      <c r="I185" s="32" t="s">
        <v>164</v>
      </c>
      <c r="J185" s="36" t="n">
        <v>2.11357802942001</v>
      </c>
      <c r="K185" s="36" t="n">
        <f aca="false">$K$8</f>
        <v>2.12540912266671</v>
      </c>
      <c r="L185" s="36" t="n">
        <f aca="false">SQRT(J185^2+K185^2)</f>
        <v>2.99742823519794</v>
      </c>
      <c r="M185" s="40" t="n">
        <f aca="false">IF(G185="","",MAX(0,G185-1.96*L185/100))</f>
        <v>0.446545414154417</v>
      </c>
      <c r="N185" s="40" t="n">
        <f aca="false">IF(G185="","",MIN(1,G185+1.96*L185/100))</f>
        <v>0.564044600974176</v>
      </c>
      <c r="O185" s="60" t="n">
        <f aca="false">ROUND(S185*W185,0)</f>
        <v>56</v>
      </c>
      <c r="P185" s="60" t="n">
        <f aca="false">IF(F185="","",ROUND(SQRT((F185*L185/100)^2+(G185*O185)^2),0))</f>
        <v>35</v>
      </c>
      <c r="R185" s="61" t="n">
        <v>-0.275396532398219</v>
      </c>
      <c r="S185" s="62" t="n">
        <f aca="false">U185*V185*$F$5</f>
        <v>660.903056768559</v>
      </c>
      <c r="T185" s="63" t="n">
        <f aca="false">MAX(0,MIN(1,R185/100+$D$5))</f>
        <v>0.505023655713637</v>
      </c>
      <c r="U185" s="63" t="n">
        <v>0.566812227074236</v>
      </c>
      <c r="V185" s="62" t="n">
        <v>1166</v>
      </c>
      <c r="W185" s="63" t="n">
        <v>0.084758520671361</v>
      </c>
      <c r="X185" s="64" t="s">
        <v>171</v>
      </c>
      <c r="Y185" s="64" t="s">
        <v>166</v>
      </c>
    </row>
    <row r="186" customFormat="false" ht="15" hidden="false" customHeight="false" outlineLevel="0" collapsed="false">
      <c r="A186" s="32" t="s">
        <v>233</v>
      </c>
      <c r="B186" s="32" t="s">
        <v>368</v>
      </c>
      <c r="C186" s="32" t="s">
        <v>371</v>
      </c>
      <c r="D186" s="60" t="n">
        <f aca="false">ROUND(S186*T186,0)</f>
        <v>937</v>
      </c>
      <c r="E186" s="60" t="n">
        <f aca="false">ROUND(S186,0)-D186</f>
        <v>742</v>
      </c>
      <c r="F186" s="60" t="n">
        <f aca="false">IF(COUNTA(D186:E186)=0,"",SUM(D186:E186))</f>
        <v>1679</v>
      </c>
      <c r="G186" s="40" t="n">
        <f aca="false">IF(OR(F186="",F186=0),"",D186/F186)</f>
        <v>0.558070279928529</v>
      </c>
      <c r="H186" s="40" t="n">
        <f aca="false">IF(OR(F186="",F186=0),"",E186/F186)</f>
        <v>0.441929720071471</v>
      </c>
      <c r="I186" s="32" t="s">
        <v>164</v>
      </c>
      <c r="J186" s="36" t="n">
        <v>1.73158763326251</v>
      </c>
      <c r="K186" s="36" t="n">
        <f aca="false">$K$8</f>
        <v>2.12540912266671</v>
      </c>
      <c r="L186" s="36" t="n">
        <f aca="false">SQRT(J186^2+K186^2)</f>
        <v>2.74148858658622</v>
      </c>
      <c r="M186" s="40" t="n">
        <f aca="false">IF(G186="","",MAX(0,G186-1.96*L186/100))</f>
        <v>0.504337103631439</v>
      </c>
      <c r="N186" s="40" t="n">
        <f aca="false">IF(G186="","",MIN(1,G186+1.96*L186/100))</f>
        <v>0.611803456225619</v>
      </c>
      <c r="O186" s="60" t="n">
        <f aca="false">ROUND(S186*W186,0)</f>
        <v>105</v>
      </c>
      <c r="P186" s="60" t="n">
        <f aca="false">IF(F186="","",ROUND(SQRT((F186*L186/100)^2+(G186*O186)^2),0))</f>
        <v>75</v>
      </c>
      <c r="R186" s="61" t="n">
        <v>5.05952101986044</v>
      </c>
      <c r="S186" s="62" t="n">
        <f aca="false">U186*V186*$F$5</f>
        <v>1678.57188498403</v>
      </c>
      <c r="T186" s="63" t="n">
        <f aca="false">MAX(0,MIN(1,R186/100+$D$5))</f>
        <v>0.558372831236224</v>
      </c>
      <c r="U186" s="63" t="n">
        <v>0.625399361022364</v>
      </c>
      <c r="V186" s="62" t="n">
        <v>2684</v>
      </c>
      <c r="W186" s="63" t="n">
        <v>0.0626598089245614</v>
      </c>
      <c r="X186" s="64" t="s">
        <v>204</v>
      </c>
      <c r="Y186" s="64" t="s">
        <v>166</v>
      </c>
    </row>
    <row r="187" customFormat="false" ht="15" hidden="false" customHeight="false" outlineLevel="0" collapsed="false">
      <c r="A187" s="32" t="s">
        <v>233</v>
      </c>
      <c r="B187" s="32" t="s">
        <v>368</v>
      </c>
      <c r="C187" s="32" t="s">
        <v>372</v>
      </c>
      <c r="D187" s="60" t="n">
        <f aca="false">ROUND(S187*T187,0)</f>
        <v>420</v>
      </c>
      <c r="E187" s="60" t="n">
        <f aca="false">ROUND(S187,0)-D187</f>
        <v>448</v>
      </c>
      <c r="F187" s="60" t="n">
        <f aca="false">IF(COUNTA(D187:E187)=0,"",SUM(D187:E187))</f>
        <v>868</v>
      </c>
      <c r="G187" s="40" t="n">
        <f aca="false">IF(OR(F187="",F187=0),"",D187/F187)</f>
        <v>0.483870967741936</v>
      </c>
      <c r="H187" s="40" t="n">
        <f aca="false">IF(OR(F187="",F187=0),"",E187/F187)</f>
        <v>0.516129032258065</v>
      </c>
      <c r="I187" s="32" t="s">
        <v>164</v>
      </c>
      <c r="J187" s="36" t="n">
        <v>2.11357802942001</v>
      </c>
      <c r="K187" s="36" t="n">
        <f aca="false">$K$8</f>
        <v>2.12540912266671</v>
      </c>
      <c r="L187" s="36" t="n">
        <f aca="false">SQRT(J187^2+K187^2)</f>
        <v>2.99742823519794</v>
      </c>
      <c r="M187" s="40" t="n">
        <f aca="false">IF(G187="","",MAX(0,G187-1.96*L187/100))</f>
        <v>0.425121374332056</v>
      </c>
      <c r="N187" s="40" t="n">
        <f aca="false">IF(G187="","",MIN(1,G187+1.96*L187/100))</f>
        <v>0.542620561151815</v>
      </c>
      <c r="O187" s="60" t="n">
        <f aca="false">ROUND(S187*W187,0)</f>
        <v>74</v>
      </c>
      <c r="P187" s="60" t="n">
        <f aca="false">IF(F187="","",ROUND(SQRT((F187*L187/100)^2+(G187*O187)^2),0))</f>
        <v>44</v>
      </c>
      <c r="R187" s="61" t="n">
        <v>-2.35802178525711</v>
      </c>
      <c r="S187" s="62" t="n">
        <f aca="false">U187*V187*$F$5</f>
        <v>868.364696734059</v>
      </c>
      <c r="T187" s="63" t="n">
        <f aca="false">MAX(0,MIN(1,R187/100+$D$5))</f>
        <v>0.484197403185048</v>
      </c>
      <c r="U187" s="63" t="n">
        <v>0.669517884914464</v>
      </c>
      <c r="V187" s="62" t="n">
        <v>1297</v>
      </c>
      <c r="W187" s="63" t="n">
        <v>0.084758520671361</v>
      </c>
      <c r="X187" s="64" t="s">
        <v>171</v>
      </c>
      <c r="Y187" s="64" t="s">
        <v>166</v>
      </c>
    </row>
    <row r="188" customFormat="false" ht="15" hidden="false" customHeight="false" outlineLevel="0" collapsed="false">
      <c r="A188" s="32" t="s">
        <v>233</v>
      </c>
      <c r="B188" s="32" t="s">
        <v>368</v>
      </c>
      <c r="C188" s="32" t="s">
        <v>373</v>
      </c>
      <c r="D188" s="60" t="n">
        <f aca="false">ROUND(S188*T188,0)</f>
        <v>893</v>
      </c>
      <c r="E188" s="60" t="n">
        <f aca="false">ROUND(S188,0)-D188</f>
        <v>596</v>
      </c>
      <c r="F188" s="60" t="n">
        <f aca="false">IF(COUNTA(D188:E188)=0,"",SUM(D188:E188))</f>
        <v>1489</v>
      </c>
      <c r="G188" s="40" t="n">
        <f aca="false">IF(OR(F188="",F188=0),"",D188/F188)</f>
        <v>0.599731363331095</v>
      </c>
      <c r="H188" s="40" t="n">
        <f aca="false">IF(OR(F188="",F188=0),"",E188/F188)</f>
        <v>0.400268636668905</v>
      </c>
      <c r="I188" s="32" t="s">
        <v>164</v>
      </c>
      <c r="J188" s="36" t="n">
        <v>1.73158763326251</v>
      </c>
      <c r="K188" s="36" t="n">
        <f aca="false">$K$8</f>
        <v>2.12540912266671</v>
      </c>
      <c r="L188" s="36" t="n">
        <f aca="false">SQRT(J188^2+K188^2)</f>
        <v>2.74148858658622</v>
      </c>
      <c r="M188" s="40" t="n">
        <f aca="false">IF(G188="","",MAX(0,G188-1.96*L188/100))</f>
        <v>0.545998187034005</v>
      </c>
      <c r="N188" s="40" t="n">
        <f aca="false">IF(G188="","",MIN(1,G188+1.96*L188/100))</f>
        <v>0.653464539628185</v>
      </c>
      <c r="O188" s="60" t="n">
        <f aca="false">ROUND(S188*W188,0)</f>
        <v>93</v>
      </c>
      <c r="P188" s="60" t="n">
        <f aca="false">IF(F188="","",ROUND(SQRT((F188*L188/100)^2+(G188*O188)^2),0))</f>
        <v>69</v>
      </c>
      <c r="R188" s="61" t="n">
        <v>9.21690105349608</v>
      </c>
      <c r="S188" s="62" t="n">
        <f aca="false">U188*V188*$F$5</f>
        <v>1488.84887459807</v>
      </c>
      <c r="T188" s="63" t="n">
        <f aca="false">MAX(0,MIN(1,R188/100+$D$5))</f>
        <v>0.59994663157258</v>
      </c>
      <c r="U188" s="63" t="n">
        <v>0.650436380339917</v>
      </c>
      <c r="V188" s="62" t="n">
        <v>2289</v>
      </c>
      <c r="W188" s="63" t="n">
        <v>0.0626598089245614</v>
      </c>
      <c r="X188" s="64" t="s">
        <v>204</v>
      </c>
      <c r="Y188" s="64" t="s">
        <v>166</v>
      </c>
    </row>
    <row r="189" customFormat="false" ht="15" hidden="false" customHeight="false" outlineLevel="0" collapsed="false">
      <c r="A189" s="32" t="s">
        <v>233</v>
      </c>
      <c r="B189" s="32" t="s">
        <v>368</v>
      </c>
      <c r="C189" s="32" t="s">
        <v>374</v>
      </c>
      <c r="D189" s="60" t="n">
        <f aca="false">ROUND(S189*T189,0)</f>
        <v>889</v>
      </c>
      <c r="E189" s="60" t="n">
        <f aca="false">ROUND(S189,0)-D189</f>
        <v>591</v>
      </c>
      <c r="F189" s="60" t="n">
        <f aca="false">IF(COUNTA(D189:E189)=0,"",SUM(D189:E189))</f>
        <v>1480</v>
      </c>
      <c r="G189" s="40" t="n">
        <f aca="false">IF(OR(F189="",F189=0),"",D189/F189)</f>
        <v>0.600675675675676</v>
      </c>
      <c r="H189" s="40" t="n">
        <f aca="false">IF(OR(F189="",F189=0),"",E189/F189)</f>
        <v>0.399324324324324</v>
      </c>
      <c r="I189" s="32" t="s">
        <v>164</v>
      </c>
      <c r="J189" s="36" t="n">
        <v>1.73158763326251</v>
      </c>
      <c r="K189" s="36" t="n">
        <f aca="false">$K$8</f>
        <v>2.12540912266671</v>
      </c>
      <c r="L189" s="36" t="n">
        <f aca="false">SQRT(J189^2+K189^2)</f>
        <v>2.74148858658622</v>
      </c>
      <c r="M189" s="40" t="n">
        <f aca="false">IF(G189="","",MAX(0,G189-1.96*L189/100))</f>
        <v>0.546942499378586</v>
      </c>
      <c r="N189" s="40" t="n">
        <f aca="false">IF(G189="","",MIN(1,G189+1.96*L189/100))</f>
        <v>0.654408851972766</v>
      </c>
      <c r="O189" s="60" t="n">
        <f aca="false">ROUND(S189*W189,0)</f>
        <v>93</v>
      </c>
      <c r="P189" s="60" t="n">
        <f aca="false">IF(F189="","",ROUND(SQRT((F189*L189/100)^2+(G189*O189)^2),0))</f>
        <v>69</v>
      </c>
      <c r="R189" s="61" t="n">
        <v>9.26609234740553</v>
      </c>
      <c r="S189" s="62" t="n">
        <f aca="false">U189*V189*$F$5</f>
        <v>1480.29868819374</v>
      </c>
      <c r="T189" s="63" t="n">
        <f aca="false">MAX(0,MIN(1,R189/100+$D$5))</f>
        <v>0.600438544511675</v>
      </c>
      <c r="U189" s="63" t="n">
        <v>0.714429868819374</v>
      </c>
      <c r="V189" s="62" t="n">
        <v>2072</v>
      </c>
      <c r="W189" s="63" t="n">
        <v>0.0626598089245614</v>
      </c>
      <c r="X189" s="64" t="s">
        <v>204</v>
      </c>
      <c r="Y189" s="64" t="s">
        <v>166</v>
      </c>
    </row>
    <row r="190" customFormat="false" ht="15" hidden="false" customHeight="false" outlineLevel="0" collapsed="false">
      <c r="A190" s="32" t="s">
        <v>233</v>
      </c>
      <c r="B190" s="32" t="s">
        <v>368</v>
      </c>
      <c r="C190" s="32" t="s">
        <v>375</v>
      </c>
      <c r="D190" s="60" t="n">
        <f aca="false">ROUND(S190*T190,0)</f>
        <v>408</v>
      </c>
      <c r="E190" s="60" t="n">
        <f aca="false">ROUND(S190,0)-D190</f>
        <v>368</v>
      </c>
      <c r="F190" s="60" t="n">
        <f aca="false">IF(COUNTA(D190:E190)=0,"",SUM(D190:E190))</f>
        <v>776</v>
      </c>
      <c r="G190" s="40" t="n">
        <f aca="false">IF(OR(F190="",F190=0),"",D190/F190)</f>
        <v>0.525773195876289</v>
      </c>
      <c r="H190" s="40" t="n">
        <f aca="false">IF(OR(F190="",F190=0),"",E190/F190)</f>
        <v>0.474226804123711</v>
      </c>
      <c r="I190" s="32" t="s">
        <v>164</v>
      </c>
      <c r="J190" s="36" t="n">
        <v>2.11357802942001</v>
      </c>
      <c r="K190" s="36" t="n">
        <f aca="false">$K$8</f>
        <v>2.12540912266671</v>
      </c>
      <c r="L190" s="36" t="n">
        <f aca="false">SQRT(J190^2+K190^2)</f>
        <v>2.99742823519794</v>
      </c>
      <c r="M190" s="40" t="n">
        <f aca="false">IF(G190="","",MAX(0,G190-1.96*L190/100))</f>
        <v>0.467023602466409</v>
      </c>
      <c r="N190" s="40" t="n">
        <f aca="false">IF(G190="","",MIN(1,G190+1.96*L190/100))</f>
        <v>0.584522789286168</v>
      </c>
      <c r="O190" s="60" t="n">
        <f aca="false">ROUND(S190*W190,0)</f>
        <v>66</v>
      </c>
      <c r="P190" s="60" t="n">
        <f aca="false">IF(F190="","",ROUND(SQRT((F190*L190/100)^2+(G190*O190)^2),0))</f>
        <v>42</v>
      </c>
      <c r="R190" s="61" t="n">
        <v>1.82831829495197</v>
      </c>
      <c r="S190" s="62" t="n">
        <f aca="false">U190*V190*$F$5</f>
        <v>775.595171773445</v>
      </c>
      <c r="T190" s="63" t="n">
        <f aca="false">MAX(0,MIN(1,R190/100+$D$5))</f>
        <v>0.526060803987139</v>
      </c>
      <c r="U190" s="63" t="n">
        <v>0.70380687093779</v>
      </c>
      <c r="V190" s="62" t="n">
        <v>1102</v>
      </c>
      <c r="W190" s="63" t="n">
        <v>0.084758520671361</v>
      </c>
      <c r="X190" s="64" t="s">
        <v>171</v>
      </c>
      <c r="Y190" s="64" t="s">
        <v>166</v>
      </c>
    </row>
    <row r="191" customFormat="false" ht="15" hidden="false" customHeight="false" outlineLevel="0" collapsed="false">
      <c r="A191" s="32" t="s">
        <v>233</v>
      </c>
      <c r="B191" s="32" t="s">
        <v>368</v>
      </c>
      <c r="C191" s="32" t="s">
        <v>376</v>
      </c>
      <c r="D191" s="60" t="n">
        <f aca="false">ROUND(S191*T191,0)</f>
        <v>1072</v>
      </c>
      <c r="E191" s="60" t="n">
        <f aca="false">ROUND(S191,0)-D191</f>
        <v>1043</v>
      </c>
      <c r="F191" s="60" t="n">
        <f aca="false">IF(COUNTA(D191:E191)=0,"",SUM(D191:E191))</f>
        <v>2115</v>
      </c>
      <c r="G191" s="40" t="n">
        <f aca="false">IF(OR(F191="",F191=0),"",D191/F191)</f>
        <v>0.506855791962175</v>
      </c>
      <c r="H191" s="40" t="n">
        <f aca="false">IF(OR(F191="",F191=0),"",E191/F191)</f>
        <v>0.493144208037825</v>
      </c>
      <c r="I191" s="32" t="s">
        <v>164</v>
      </c>
      <c r="J191" s="36" t="n">
        <v>1.73158763326251</v>
      </c>
      <c r="K191" s="36" t="n">
        <f aca="false">$K$8</f>
        <v>2.12540912266671</v>
      </c>
      <c r="L191" s="36" t="n">
        <f aca="false">SQRT(J191^2+K191^2)</f>
        <v>2.74148858658622</v>
      </c>
      <c r="M191" s="40" t="n">
        <f aca="false">IF(G191="","",MAX(0,G191-1.96*L191/100))</f>
        <v>0.453122615665085</v>
      </c>
      <c r="N191" s="40" t="n">
        <f aca="false">IF(G191="","",MIN(1,G191+1.96*L191/100))</f>
        <v>0.560588968259265</v>
      </c>
      <c r="O191" s="60" t="n">
        <f aca="false">ROUND(S191*W191,0)</f>
        <v>133</v>
      </c>
      <c r="P191" s="60" t="n">
        <f aca="false">IF(F191="","",ROUND(SQRT((F191*L191/100)^2+(G191*O191)^2),0))</f>
        <v>89</v>
      </c>
      <c r="R191" s="61" t="n">
        <v>-0.0952188828892497</v>
      </c>
      <c r="S191" s="62" t="n">
        <f aca="false">U191*V191*$F$5</f>
        <v>2115.3476992871</v>
      </c>
      <c r="T191" s="63" t="n">
        <f aca="false">MAX(0,MIN(1,R191/100+$D$5))</f>
        <v>0.506825432208727</v>
      </c>
      <c r="U191" s="63" t="n">
        <v>0.658781594296824</v>
      </c>
      <c r="V191" s="62" t="n">
        <v>3211</v>
      </c>
      <c r="W191" s="63" t="n">
        <v>0.0626598089245614</v>
      </c>
      <c r="X191" s="64" t="s">
        <v>204</v>
      </c>
      <c r="Y191" s="64" t="s">
        <v>166</v>
      </c>
    </row>
    <row r="192" customFormat="false" ht="15" hidden="false" customHeight="false" outlineLevel="0" collapsed="false">
      <c r="A192" s="32" t="s">
        <v>233</v>
      </c>
      <c r="B192" s="32" t="s">
        <v>377</v>
      </c>
      <c r="C192" s="32" t="s">
        <v>378</v>
      </c>
      <c r="D192" s="60" t="n">
        <f aca="false">ROUND(S192*T192,0)</f>
        <v>770</v>
      </c>
      <c r="E192" s="60" t="n">
        <f aca="false">ROUND(S192,0)-D192</f>
        <v>728</v>
      </c>
      <c r="F192" s="60" t="n">
        <f aca="false">IF(COUNTA(D192:E192)=0,"",SUM(D192:E192))</f>
        <v>1498</v>
      </c>
      <c r="G192" s="40" t="n">
        <f aca="false">IF(OR(F192="",F192=0),"",D192/F192)</f>
        <v>0.514018691588785</v>
      </c>
      <c r="H192" s="40" t="n">
        <f aca="false">IF(OR(F192="",F192=0),"",E192/F192)</f>
        <v>0.485981308411215</v>
      </c>
      <c r="I192" s="32" t="s">
        <v>164</v>
      </c>
      <c r="J192" s="36" t="n">
        <v>1.73158763326251</v>
      </c>
      <c r="K192" s="36" t="n">
        <f aca="false">$K$8</f>
        <v>2.12540912266671</v>
      </c>
      <c r="L192" s="36" t="n">
        <f aca="false">SQRT(J192^2+K192^2)</f>
        <v>2.74148858658622</v>
      </c>
      <c r="M192" s="40" t="n">
        <f aca="false">IF(G192="","",MAX(0,G192-1.96*L192/100))</f>
        <v>0.460285515291695</v>
      </c>
      <c r="N192" s="40" t="n">
        <f aca="false">IF(G192="","",MIN(1,G192+1.96*L192/100))</f>
        <v>0.567751867885875</v>
      </c>
      <c r="O192" s="60" t="n">
        <f aca="false">ROUND(S192*W192,0)</f>
        <v>94</v>
      </c>
      <c r="P192" s="60" t="n">
        <f aca="false">IF(F192="","",ROUND(SQRT((F192*L192/100)^2+(G192*O192)^2),0))</f>
        <v>63</v>
      </c>
      <c r="R192" s="61" t="n">
        <v>0.623236340828946</v>
      </c>
      <c r="S192" s="62" t="n">
        <f aca="false">U192*V192*$F$5</f>
        <v>1497.74778574441</v>
      </c>
      <c r="T192" s="63" t="n">
        <f aca="false">MAX(0,MIN(1,R192/100+$D$5))</f>
        <v>0.514009984445909</v>
      </c>
      <c r="U192" s="63" t="n">
        <v>0.638970898355124</v>
      </c>
      <c r="V192" s="62" t="n">
        <v>2344</v>
      </c>
      <c r="W192" s="63" t="n">
        <v>0.0626598089245614</v>
      </c>
      <c r="X192" s="64" t="s">
        <v>204</v>
      </c>
      <c r="Y192" s="64" t="s">
        <v>166</v>
      </c>
    </row>
    <row r="193" customFormat="false" ht="15" hidden="false" customHeight="false" outlineLevel="0" collapsed="false">
      <c r="A193" s="32" t="s">
        <v>233</v>
      </c>
      <c r="B193" s="32" t="s">
        <v>377</v>
      </c>
      <c r="C193" s="32" t="s">
        <v>379</v>
      </c>
      <c r="D193" s="60" t="n">
        <f aca="false">ROUND(S193*T193,0)</f>
        <v>1051</v>
      </c>
      <c r="E193" s="60" t="n">
        <f aca="false">ROUND(S193,0)-D193</f>
        <v>991</v>
      </c>
      <c r="F193" s="60" t="n">
        <f aca="false">IF(COUNTA(D193:E193)=0,"",SUM(D193:E193))</f>
        <v>2042</v>
      </c>
      <c r="G193" s="40" t="n">
        <f aca="false">IF(OR(F193="",F193=0),"",D193/F193)</f>
        <v>0.514691478942214</v>
      </c>
      <c r="H193" s="40" t="n">
        <f aca="false">IF(OR(F193="",F193=0),"",E193/F193)</f>
        <v>0.485308521057787</v>
      </c>
      <c r="I193" s="32" t="s">
        <v>164</v>
      </c>
      <c r="J193" s="36" t="n">
        <v>1.73158763326251</v>
      </c>
      <c r="K193" s="36" t="n">
        <f aca="false">$K$8</f>
        <v>2.12540912266671</v>
      </c>
      <c r="L193" s="36" t="n">
        <f aca="false">SQRT(J193^2+K193^2)</f>
        <v>2.74148858658622</v>
      </c>
      <c r="M193" s="40" t="n">
        <f aca="false">IF(G193="","",MAX(0,G193-1.96*L193/100))</f>
        <v>0.460958302645124</v>
      </c>
      <c r="N193" s="40" t="n">
        <f aca="false">IF(G193="","",MIN(1,G193+1.96*L193/100))</f>
        <v>0.568424655239304</v>
      </c>
      <c r="O193" s="60" t="n">
        <f aca="false">ROUND(S193*W193,0)</f>
        <v>128</v>
      </c>
      <c r="P193" s="60" t="n">
        <f aca="false">IF(F193="","",ROUND(SQRT((F193*L193/100)^2+(G193*O193)^2),0))</f>
        <v>86</v>
      </c>
      <c r="R193" s="61" t="n">
        <v>0.665422199639962</v>
      </c>
      <c r="S193" s="62" t="n">
        <f aca="false">U193*V193*$F$5</f>
        <v>2042.15796344647</v>
      </c>
      <c r="T193" s="63" t="n">
        <f aca="false">MAX(0,MIN(1,R193/100+$D$5))</f>
        <v>0.514431843034019</v>
      </c>
      <c r="U193" s="63" t="n">
        <v>0.682767624020887</v>
      </c>
      <c r="V193" s="62" t="n">
        <v>2991</v>
      </c>
      <c r="W193" s="63" t="n">
        <v>0.0626598089245614</v>
      </c>
      <c r="X193" s="64" t="s">
        <v>204</v>
      </c>
      <c r="Y193" s="64" t="s">
        <v>166</v>
      </c>
    </row>
    <row r="194" customFormat="false" ht="15" hidden="false" customHeight="false" outlineLevel="0" collapsed="false">
      <c r="A194" s="32" t="s">
        <v>233</v>
      </c>
      <c r="B194" s="32" t="s">
        <v>377</v>
      </c>
      <c r="C194" s="32" t="s">
        <v>380</v>
      </c>
      <c r="D194" s="60" t="n">
        <f aca="false">ROUND(S194*T194,0)</f>
        <v>793</v>
      </c>
      <c r="E194" s="60" t="n">
        <f aca="false">ROUND(S194,0)-D194</f>
        <v>897</v>
      </c>
      <c r="F194" s="60" t="n">
        <f aca="false">IF(COUNTA(D194:E194)=0,"",SUM(D194:E194))</f>
        <v>1690</v>
      </c>
      <c r="G194" s="40" t="n">
        <f aca="false">IF(OR(F194="",F194=0),"",D194/F194)</f>
        <v>0.469230769230769</v>
      </c>
      <c r="H194" s="40" t="n">
        <f aca="false">IF(OR(F194="",F194=0),"",E194/F194)</f>
        <v>0.530769230769231</v>
      </c>
      <c r="I194" s="32" t="s">
        <v>164</v>
      </c>
      <c r="J194" s="36" t="n">
        <v>1.73158763326251</v>
      </c>
      <c r="K194" s="36" t="n">
        <f aca="false">$K$8</f>
        <v>2.12540912266671</v>
      </c>
      <c r="L194" s="36" t="n">
        <f aca="false">SQRT(J194^2+K194^2)</f>
        <v>2.74148858658622</v>
      </c>
      <c r="M194" s="40" t="n">
        <f aca="false">IF(G194="","",MAX(0,G194-1.96*L194/100))</f>
        <v>0.415497592933679</v>
      </c>
      <c r="N194" s="40" t="n">
        <f aca="false">IF(G194="","",MIN(1,G194+1.96*L194/100))</f>
        <v>0.522963945527859</v>
      </c>
      <c r="O194" s="60" t="n">
        <f aca="false">ROUND(S194*W194,0)</f>
        <v>106</v>
      </c>
      <c r="P194" s="60" t="n">
        <f aca="false">IF(F194="","",ROUND(SQRT((F194*L194/100)^2+(G194*O194)^2),0))</f>
        <v>68</v>
      </c>
      <c r="R194" s="61" t="n">
        <v>-3.8542746234842</v>
      </c>
      <c r="S194" s="62" t="n">
        <f aca="false">U194*V194*$F$5</f>
        <v>1690.06787762906</v>
      </c>
      <c r="T194" s="63" t="n">
        <f aca="false">MAX(0,MIN(1,R194/100+$D$5))</f>
        <v>0.469234874802777</v>
      </c>
      <c r="U194" s="63" t="n">
        <v>0.651529636711281</v>
      </c>
      <c r="V194" s="62" t="n">
        <v>2594</v>
      </c>
      <c r="W194" s="63" t="n">
        <v>0.0626598089245614</v>
      </c>
      <c r="X194" s="64" t="s">
        <v>204</v>
      </c>
      <c r="Y194" s="64" t="s">
        <v>166</v>
      </c>
    </row>
    <row r="195" customFormat="false" ht="15" hidden="false" customHeight="false" outlineLevel="0" collapsed="false">
      <c r="A195" s="32" t="s">
        <v>233</v>
      </c>
      <c r="B195" s="32" t="s">
        <v>377</v>
      </c>
      <c r="C195" s="32" t="s">
        <v>381</v>
      </c>
      <c r="D195" s="60" t="n">
        <f aca="false">ROUND(S195*T195,0)</f>
        <v>620</v>
      </c>
      <c r="E195" s="60" t="n">
        <f aca="false">ROUND(S195,0)-D195</f>
        <v>526</v>
      </c>
      <c r="F195" s="60" t="n">
        <f aca="false">IF(COUNTA(D195:E195)=0,"",SUM(D195:E195))</f>
        <v>1146</v>
      </c>
      <c r="G195" s="40" t="n">
        <f aca="false">IF(OR(F195="",F195=0),"",D195/F195)</f>
        <v>0.541012216404887</v>
      </c>
      <c r="H195" s="40" t="n">
        <f aca="false">IF(OR(F195="",F195=0),"",E195/F195)</f>
        <v>0.458987783595113</v>
      </c>
      <c r="I195" s="32" t="s">
        <v>164</v>
      </c>
      <c r="J195" s="36" t="n">
        <v>1.73158763326251</v>
      </c>
      <c r="K195" s="36" t="n">
        <f aca="false">$K$8</f>
        <v>2.12540912266671</v>
      </c>
      <c r="L195" s="36" t="n">
        <f aca="false">SQRT(J195^2+K195^2)</f>
        <v>2.74148858658622</v>
      </c>
      <c r="M195" s="40" t="n">
        <f aca="false">IF(G195="","",MAX(0,G195-1.96*L195/100))</f>
        <v>0.487279040107797</v>
      </c>
      <c r="N195" s="40" t="n">
        <f aca="false">IF(G195="","",MIN(1,G195+1.96*L195/100))</f>
        <v>0.594745392701977</v>
      </c>
      <c r="O195" s="60" t="n">
        <f aca="false">ROUND(S195*W195,0)</f>
        <v>72</v>
      </c>
      <c r="P195" s="60" t="n">
        <f aca="false">IF(F195="","",ROUND(SQRT((F195*L195/100)^2+(G195*O195)^2),0))</f>
        <v>50</v>
      </c>
      <c r="R195" s="61" t="n">
        <v>3.3562221840829</v>
      </c>
      <c r="S195" s="62" t="n">
        <f aca="false">U195*V195*$F$5</f>
        <v>1145.8001397624</v>
      </c>
      <c r="T195" s="63" t="n">
        <f aca="false">MAX(0,MIN(1,R195/100+$D$5))</f>
        <v>0.541339842878448</v>
      </c>
      <c r="U195" s="63" t="n">
        <v>0.640111809923131</v>
      </c>
      <c r="V195" s="62" t="n">
        <v>1790</v>
      </c>
      <c r="W195" s="63" t="n">
        <v>0.0626598089245614</v>
      </c>
      <c r="X195" s="64" t="s">
        <v>204</v>
      </c>
      <c r="Y195" s="64" t="s">
        <v>166</v>
      </c>
    </row>
    <row r="196" customFormat="false" ht="15" hidden="false" customHeight="false" outlineLevel="0" collapsed="false">
      <c r="A196" s="32" t="s">
        <v>233</v>
      </c>
      <c r="B196" s="32" t="s">
        <v>377</v>
      </c>
      <c r="C196" s="32" t="s">
        <v>382</v>
      </c>
      <c r="D196" s="60" t="n">
        <f aca="false">ROUND(S196*T196,0)</f>
        <v>1474</v>
      </c>
      <c r="E196" s="60" t="n">
        <f aca="false">ROUND(S196,0)-D196</f>
        <v>1246</v>
      </c>
      <c r="F196" s="60" t="n">
        <f aca="false">IF(COUNTA(D196:E196)=0,"",SUM(D196:E196))</f>
        <v>2720</v>
      </c>
      <c r="G196" s="40" t="n">
        <f aca="false">IF(OR(F196="",F196=0),"",D196/F196)</f>
        <v>0.541911764705882</v>
      </c>
      <c r="H196" s="40" t="n">
        <f aca="false">IF(OR(F196="",F196=0),"",E196/F196)</f>
        <v>0.458088235294118</v>
      </c>
      <c r="I196" s="32" t="s">
        <v>164</v>
      </c>
      <c r="J196" s="36" t="n">
        <v>1.73158763326251</v>
      </c>
      <c r="K196" s="36" t="n">
        <f aca="false">$K$8</f>
        <v>2.12540912266671</v>
      </c>
      <c r="L196" s="36" t="n">
        <f aca="false">SQRT(J196^2+K196^2)</f>
        <v>2.74148858658622</v>
      </c>
      <c r="M196" s="40" t="n">
        <f aca="false">IF(G196="","",MAX(0,G196-1.96*L196/100))</f>
        <v>0.488178588408792</v>
      </c>
      <c r="N196" s="40" t="n">
        <f aca="false">IF(G196="","",MIN(1,G196+1.96*L196/100))</f>
        <v>0.595644941002972</v>
      </c>
      <c r="O196" s="60" t="n">
        <f aca="false">ROUND(S196*W196,0)</f>
        <v>170</v>
      </c>
      <c r="P196" s="60" t="n">
        <f aca="false">IF(F196="","",ROUND(SQRT((F196*L196/100)^2+(G196*O196)^2),0))</f>
        <v>119</v>
      </c>
      <c r="R196" s="61" t="n">
        <v>3.42326280664709</v>
      </c>
      <c r="S196" s="62" t="n">
        <f aca="false">U196*V196*$F$5</f>
        <v>2719.88153310105</v>
      </c>
      <c r="T196" s="63" t="n">
        <f aca="false">MAX(0,MIN(1,R196/100+$D$5))</f>
        <v>0.54201024910409</v>
      </c>
      <c r="U196" s="63" t="n">
        <v>0.592566782810685</v>
      </c>
      <c r="V196" s="62" t="n">
        <v>4590</v>
      </c>
      <c r="W196" s="63" t="n">
        <v>0.0626598089245614</v>
      </c>
      <c r="X196" s="64" t="s">
        <v>204</v>
      </c>
      <c r="Y196" s="64" t="s">
        <v>166</v>
      </c>
    </row>
    <row r="197" customFormat="false" ht="15" hidden="false" customHeight="false" outlineLevel="0" collapsed="false">
      <c r="A197" s="32" t="s">
        <v>233</v>
      </c>
      <c r="B197" s="32" t="s">
        <v>377</v>
      </c>
      <c r="C197" s="32" t="s">
        <v>383</v>
      </c>
      <c r="D197" s="60" t="n">
        <f aca="false">ROUND(S197*T197,0)</f>
        <v>505</v>
      </c>
      <c r="E197" s="60" t="n">
        <f aca="false">ROUND(S197,0)-D197</f>
        <v>464</v>
      </c>
      <c r="F197" s="60" t="n">
        <f aca="false">IF(COUNTA(D197:E197)=0,"",SUM(D197:E197))</f>
        <v>969</v>
      </c>
      <c r="G197" s="40" t="n">
        <f aca="false">IF(OR(F197="",F197=0),"",D197/F197)</f>
        <v>0.521155830753354</v>
      </c>
      <c r="H197" s="40" t="n">
        <f aca="false">IF(OR(F197="",F197=0),"",E197/F197)</f>
        <v>0.478844169246646</v>
      </c>
      <c r="I197" s="32" t="s">
        <v>164</v>
      </c>
      <c r="J197" s="36" t="n">
        <v>1.73158763326251</v>
      </c>
      <c r="K197" s="36" t="n">
        <f aca="false">$K$8</f>
        <v>2.12540912266671</v>
      </c>
      <c r="L197" s="36" t="n">
        <f aca="false">SQRT(J197^2+K197^2)</f>
        <v>2.74148858658622</v>
      </c>
      <c r="M197" s="40" t="n">
        <f aca="false">IF(G197="","",MAX(0,G197-1.96*L197/100))</f>
        <v>0.467422654456264</v>
      </c>
      <c r="N197" s="40" t="n">
        <f aca="false">IF(G197="","",MIN(1,G197+1.96*L197/100))</f>
        <v>0.574889007050444</v>
      </c>
      <c r="O197" s="60" t="n">
        <f aca="false">ROUND(S197*W197,0)</f>
        <v>61</v>
      </c>
      <c r="P197" s="60" t="n">
        <f aca="false">IF(F197="","",ROUND(SQRT((F197*L197/100)^2+(G197*O197)^2),0))</f>
        <v>41</v>
      </c>
      <c r="R197" s="61" t="n">
        <v>1.31978217205951</v>
      </c>
      <c r="S197" s="62" t="n">
        <f aca="false">U197*V197*$F$5</f>
        <v>969.162629757786</v>
      </c>
      <c r="T197" s="63" t="n">
        <f aca="false">MAX(0,MIN(1,R197/100+$D$5))</f>
        <v>0.520975442758215</v>
      </c>
      <c r="U197" s="63" t="n">
        <v>0.54325259515571</v>
      </c>
      <c r="V197" s="62" t="n">
        <v>1784</v>
      </c>
      <c r="W197" s="63" t="n">
        <v>0.0626598089245614</v>
      </c>
      <c r="X197" s="64" t="s">
        <v>204</v>
      </c>
      <c r="Y197" s="64" t="s">
        <v>166</v>
      </c>
    </row>
    <row r="198" customFormat="false" ht="15" hidden="false" customHeight="false" outlineLevel="0" collapsed="false">
      <c r="A198" s="32" t="s">
        <v>233</v>
      </c>
      <c r="B198" s="32" t="s">
        <v>377</v>
      </c>
      <c r="C198" s="32" t="s">
        <v>384</v>
      </c>
      <c r="D198" s="60" t="n">
        <f aca="false">ROUND(S198*T198,0)</f>
        <v>513</v>
      </c>
      <c r="E198" s="60" t="n">
        <f aca="false">ROUND(S198,0)-D198</f>
        <v>417</v>
      </c>
      <c r="F198" s="60" t="n">
        <f aca="false">IF(COUNTA(D198:E198)=0,"",SUM(D198:E198))</f>
        <v>930</v>
      </c>
      <c r="G198" s="40" t="n">
        <f aca="false">IF(OR(F198="",F198=0),"",D198/F198)</f>
        <v>0.551612903225807</v>
      </c>
      <c r="H198" s="40" t="n">
        <f aca="false">IF(OR(F198="",F198=0),"",E198/F198)</f>
        <v>0.448387096774194</v>
      </c>
      <c r="I198" s="32" t="s">
        <v>164</v>
      </c>
      <c r="J198" s="36" t="n">
        <v>1.73158763326251</v>
      </c>
      <c r="K198" s="36" t="n">
        <f aca="false">$K$8</f>
        <v>2.12540912266671</v>
      </c>
      <c r="L198" s="36" t="n">
        <f aca="false">SQRT(J198^2+K198^2)</f>
        <v>2.74148858658622</v>
      </c>
      <c r="M198" s="40" t="n">
        <f aca="false">IF(G198="","",MAX(0,G198-1.96*L198/100))</f>
        <v>0.497879726928717</v>
      </c>
      <c r="N198" s="40" t="n">
        <f aca="false">IF(G198="","",MIN(1,G198+1.96*L198/100))</f>
        <v>0.605346079522896</v>
      </c>
      <c r="O198" s="60" t="n">
        <f aca="false">ROUND(S198*W198,0)</f>
        <v>58</v>
      </c>
      <c r="P198" s="60" t="n">
        <f aca="false">IF(F198="","",ROUND(SQRT((F198*L198/100)^2+(G198*O198)^2),0))</f>
        <v>41</v>
      </c>
      <c r="R198" s="61" t="n">
        <v>4.37529293230403</v>
      </c>
      <c r="S198" s="62" t="n">
        <f aca="false">U198*V198*$F$5</f>
        <v>929.805201992252</v>
      </c>
      <c r="T198" s="63" t="n">
        <f aca="false">MAX(0,MIN(1,R198/100+$D$5))</f>
        <v>0.55153055036066</v>
      </c>
      <c r="U198" s="63" t="n">
        <v>0.496956281128943</v>
      </c>
      <c r="V198" s="62" t="n">
        <v>1871</v>
      </c>
      <c r="W198" s="63" t="n">
        <v>0.0626598089245614</v>
      </c>
      <c r="X198" s="64" t="s">
        <v>204</v>
      </c>
      <c r="Y198" s="64" t="s">
        <v>166</v>
      </c>
    </row>
    <row r="199" customFormat="false" ht="15" hidden="false" customHeight="false" outlineLevel="0" collapsed="false">
      <c r="A199" s="32" t="s">
        <v>233</v>
      </c>
      <c r="B199" s="32" t="s">
        <v>377</v>
      </c>
      <c r="C199" s="32" t="s">
        <v>385</v>
      </c>
      <c r="D199" s="60" t="n">
        <f aca="false">ROUND(S199*T199,0)</f>
        <v>538</v>
      </c>
      <c r="E199" s="60" t="n">
        <f aca="false">ROUND(S199,0)-D199</f>
        <v>506</v>
      </c>
      <c r="F199" s="60" t="n">
        <f aca="false">IF(COUNTA(D199:E199)=0,"",SUM(D199:E199))</f>
        <v>1044</v>
      </c>
      <c r="G199" s="40" t="n">
        <f aca="false">IF(OR(F199="",F199=0),"",D199/F199)</f>
        <v>0.515325670498084</v>
      </c>
      <c r="H199" s="40" t="n">
        <f aca="false">IF(OR(F199="",F199=0),"",E199/F199)</f>
        <v>0.484674329501916</v>
      </c>
      <c r="I199" s="32" t="s">
        <v>164</v>
      </c>
      <c r="J199" s="36" t="n">
        <v>1.73158763326251</v>
      </c>
      <c r="K199" s="36" t="n">
        <f aca="false">$K$8</f>
        <v>2.12540912266671</v>
      </c>
      <c r="L199" s="36" t="n">
        <f aca="false">SQRT(J199^2+K199^2)</f>
        <v>2.74148858658622</v>
      </c>
      <c r="M199" s="40" t="n">
        <f aca="false">IF(G199="","",MAX(0,G199-1.96*L199/100))</f>
        <v>0.461592494200994</v>
      </c>
      <c r="N199" s="40" t="n">
        <f aca="false">IF(G199="","",MIN(1,G199+1.96*L199/100))</f>
        <v>0.569058846795174</v>
      </c>
      <c r="O199" s="60" t="n">
        <f aca="false">ROUND(S199*W199,0)</f>
        <v>65</v>
      </c>
      <c r="P199" s="60" t="n">
        <f aca="false">IF(F199="","",ROUND(SQRT((F199*L199/100)^2+(G199*O199)^2),0))</f>
        <v>44</v>
      </c>
      <c r="R199" s="61" t="n">
        <v>0.777754014457693</v>
      </c>
      <c r="S199" s="62" t="n">
        <f aca="false">U199*V199*$F$5</f>
        <v>1044.14424242424</v>
      </c>
      <c r="T199" s="63" t="n">
        <f aca="false">MAX(0,MIN(1,R199/100+$D$5))</f>
        <v>0.515555161182196</v>
      </c>
      <c r="U199" s="63" t="n">
        <v>0.59939393939394</v>
      </c>
      <c r="V199" s="62" t="n">
        <v>1742</v>
      </c>
      <c r="W199" s="63" t="n">
        <v>0.0626598089245614</v>
      </c>
      <c r="X199" s="64" t="s">
        <v>204</v>
      </c>
      <c r="Y199" s="64" t="s">
        <v>166</v>
      </c>
    </row>
    <row r="200" customFormat="false" ht="15" hidden="false" customHeight="false" outlineLevel="0" collapsed="false">
      <c r="A200" s="32" t="s">
        <v>233</v>
      </c>
      <c r="B200" s="32" t="s">
        <v>386</v>
      </c>
      <c r="C200" s="32" t="s">
        <v>387</v>
      </c>
      <c r="D200" s="60" t="n">
        <f aca="false">ROUND(S200*T200,0)</f>
        <v>1239</v>
      </c>
      <c r="E200" s="60" t="n">
        <f aca="false">ROUND(S200,0)-D200</f>
        <v>1394</v>
      </c>
      <c r="F200" s="60" t="n">
        <f aca="false">IF(COUNTA(D200:E200)=0,"",SUM(D200:E200))</f>
        <v>2633</v>
      </c>
      <c r="G200" s="40" t="n">
        <f aca="false">IF(OR(F200="",F200=0),"",D200/F200)</f>
        <v>0.470565894417015</v>
      </c>
      <c r="H200" s="40" t="n">
        <f aca="false">IF(OR(F200="",F200=0),"",E200/F200)</f>
        <v>0.529434105582985</v>
      </c>
      <c r="I200" s="32" t="s">
        <v>164</v>
      </c>
      <c r="J200" s="36" t="n">
        <v>1.73158763326251</v>
      </c>
      <c r="K200" s="36" t="n">
        <f aca="false">$K$8</f>
        <v>2.12540912266671</v>
      </c>
      <c r="L200" s="36" t="n">
        <f aca="false">SQRT(J200^2+K200^2)</f>
        <v>2.74148858658622</v>
      </c>
      <c r="M200" s="40" t="n">
        <f aca="false">IF(G200="","",MAX(0,G200-1.96*L200/100))</f>
        <v>0.416832718119925</v>
      </c>
      <c r="N200" s="40" t="n">
        <f aca="false">IF(G200="","",MIN(1,G200+1.96*L200/100))</f>
        <v>0.524299070714105</v>
      </c>
      <c r="O200" s="60" t="n">
        <f aca="false">ROUND(S200*W200,0)</f>
        <v>165</v>
      </c>
      <c r="P200" s="60" t="n">
        <f aca="false">IF(F200="","",ROUND(SQRT((F200*L200/100)^2+(G200*O200)^2),0))</f>
        <v>106</v>
      </c>
      <c r="R200" s="61" t="n">
        <v>-3.70883578913492</v>
      </c>
      <c r="S200" s="62" t="n">
        <f aca="false">U200*V200*$F$5</f>
        <v>2632.829612885</v>
      </c>
      <c r="T200" s="63" t="n">
        <f aca="false">MAX(0,MIN(1,R200/100+$D$5))</f>
        <v>0.47068926314627</v>
      </c>
      <c r="U200" s="63" t="n">
        <v>0.704718847131958</v>
      </c>
      <c r="V200" s="62" t="n">
        <v>3736</v>
      </c>
      <c r="W200" s="63" t="n">
        <v>0.0626598089245614</v>
      </c>
      <c r="X200" s="64" t="s">
        <v>204</v>
      </c>
      <c r="Y200" s="64" t="s">
        <v>166</v>
      </c>
    </row>
    <row r="201" customFormat="false" ht="15" hidden="false" customHeight="false" outlineLevel="0" collapsed="false">
      <c r="A201" s="32" t="s">
        <v>233</v>
      </c>
      <c r="B201" s="32" t="s">
        <v>386</v>
      </c>
      <c r="C201" s="32" t="s">
        <v>388</v>
      </c>
      <c r="D201" s="60" t="n">
        <f aca="false">ROUND(S201*T201,0)</f>
        <v>777</v>
      </c>
      <c r="E201" s="60" t="n">
        <f aca="false">ROUND(S201,0)-D201</f>
        <v>1202</v>
      </c>
      <c r="F201" s="60" t="n">
        <f aca="false">IF(COUNTA(D201:E201)=0,"",SUM(D201:E201))</f>
        <v>1979</v>
      </c>
      <c r="G201" s="40" t="n">
        <f aca="false">IF(OR(F201="",F201=0),"",D201/F201)</f>
        <v>0.392622536634664</v>
      </c>
      <c r="H201" s="40" t="n">
        <f aca="false">IF(OR(F201="",F201=0),"",E201/F201)</f>
        <v>0.607377463365336</v>
      </c>
      <c r="I201" s="32" t="s">
        <v>164</v>
      </c>
      <c r="J201" s="36" t="n">
        <v>1.73158763326251</v>
      </c>
      <c r="K201" s="36" t="n">
        <f aca="false">$K$8</f>
        <v>2.12540912266671</v>
      </c>
      <c r="L201" s="36" t="n">
        <f aca="false">SQRT(J201^2+K201^2)</f>
        <v>2.74148858658622</v>
      </c>
      <c r="M201" s="40" t="n">
        <f aca="false">IF(G201="","",MAX(0,G201-1.96*L201/100))</f>
        <v>0.338889360337574</v>
      </c>
      <c r="N201" s="40" t="n">
        <f aca="false">IF(G201="","",MIN(1,G201+1.96*L201/100))</f>
        <v>0.446355712931754</v>
      </c>
      <c r="O201" s="60" t="n">
        <f aca="false">ROUND(S201*W201,0)</f>
        <v>124</v>
      </c>
      <c r="P201" s="60" t="n">
        <f aca="false">IF(F201="","",ROUND(SQRT((F201*L201/100)^2+(G201*O201)^2),0))</f>
        <v>73</v>
      </c>
      <c r="R201" s="61" t="n">
        <v>-11.5297277019026</v>
      </c>
      <c r="S201" s="62" t="n">
        <f aca="false">U201*V201*$F$5</f>
        <v>1979.37527114968</v>
      </c>
      <c r="T201" s="63" t="n">
        <f aca="false">MAX(0,MIN(1,R201/100+$D$5))</f>
        <v>0.392480344018594</v>
      </c>
      <c r="U201" s="63" t="n">
        <v>0.718727404193782</v>
      </c>
      <c r="V201" s="62" t="n">
        <v>2754</v>
      </c>
      <c r="W201" s="63" t="n">
        <v>0.0626598089245614</v>
      </c>
      <c r="X201" s="64" t="s">
        <v>204</v>
      </c>
      <c r="Y201" s="64" t="s">
        <v>166</v>
      </c>
    </row>
    <row r="202" customFormat="false" ht="15" hidden="false" customHeight="false" outlineLevel="0" collapsed="false">
      <c r="A202" s="32" t="s">
        <v>233</v>
      </c>
      <c r="B202" s="32" t="s">
        <v>389</v>
      </c>
      <c r="C202" s="32" t="s">
        <v>390</v>
      </c>
      <c r="D202" s="60" t="n">
        <f aca="false">ROUND(S202*T202,0)</f>
        <v>875</v>
      </c>
      <c r="E202" s="60" t="n">
        <f aca="false">ROUND(S202,0)-D202</f>
        <v>894</v>
      </c>
      <c r="F202" s="60" t="n">
        <f aca="false">IF(COUNTA(D202:E202)=0,"",SUM(D202:E202))</f>
        <v>1769</v>
      </c>
      <c r="G202" s="40" t="n">
        <f aca="false">IF(OR(F202="",F202=0),"",D202/F202)</f>
        <v>0.494629734313171</v>
      </c>
      <c r="H202" s="40" t="n">
        <f aca="false">IF(OR(F202="",F202=0),"",E202/F202)</f>
        <v>0.505370265686829</v>
      </c>
      <c r="I202" s="32" t="s">
        <v>164</v>
      </c>
      <c r="J202" s="36" t="n">
        <v>1.73158763326251</v>
      </c>
      <c r="K202" s="36" t="n">
        <f aca="false">$K$8</f>
        <v>2.12540912266671</v>
      </c>
      <c r="L202" s="36" t="n">
        <f aca="false">SQRT(J202^2+K202^2)</f>
        <v>2.74148858658622</v>
      </c>
      <c r="M202" s="40" t="n">
        <f aca="false">IF(G202="","",MAX(0,G202-1.96*L202/100))</f>
        <v>0.440896558016081</v>
      </c>
      <c r="N202" s="40" t="n">
        <f aca="false">IF(G202="","",MIN(1,G202+1.96*L202/100))</f>
        <v>0.548362910610261</v>
      </c>
      <c r="O202" s="60" t="n">
        <f aca="false">ROUND(S202*W202,0)</f>
        <v>111</v>
      </c>
      <c r="P202" s="60" t="n">
        <f aca="false">IF(F202="","",ROUND(SQRT((F202*L202/100)^2+(G202*O202)^2),0))</f>
        <v>73</v>
      </c>
      <c r="R202" s="61" t="n">
        <v>-1.3058879818378</v>
      </c>
      <c r="S202" s="62" t="n">
        <f aca="false">U202*V202*$F$5</f>
        <v>1769.05616020897</v>
      </c>
      <c r="T202" s="63" t="n">
        <f aca="false">MAX(0,MIN(1,R202/100+$D$5))</f>
        <v>0.494718741219241</v>
      </c>
      <c r="U202" s="63" t="n">
        <v>0.760557248585111</v>
      </c>
      <c r="V202" s="62" t="n">
        <v>2326</v>
      </c>
      <c r="W202" s="63" t="n">
        <v>0.0626598089245614</v>
      </c>
      <c r="X202" s="64" t="s">
        <v>204</v>
      </c>
      <c r="Y202" s="64" t="s">
        <v>166</v>
      </c>
    </row>
    <row r="203" customFormat="false" ht="15" hidden="false" customHeight="false" outlineLevel="0" collapsed="false">
      <c r="A203" s="32" t="s">
        <v>233</v>
      </c>
      <c r="B203" s="32" t="s">
        <v>389</v>
      </c>
      <c r="C203" s="32" t="s">
        <v>391</v>
      </c>
      <c r="D203" s="60" t="n">
        <f aca="false">ROUND(S203*T203,0)</f>
        <v>621</v>
      </c>
      <c r="E203" s="60" t="n">
        <f aca="false">ROUND(S203,0)-D203</f>
        <v>684</v>
      </c>
      <c r="F203" s="60" t="n">
        <f aca="false">IF(COUNTA(D203:E203)=0,"",SUM(D203:E203))</f>
        <v>1305</v>
      </c>
      <c r="G203" s="40" t="n">
        <f aca="false">IF(OR(F203="",F203=0),"",D203/F203)</f>
        <v>0.475862068965517</v>
      </c>
      <c r="H203" s="40" t="n">
        <f aca="false">IF(OR(F203="",F203=0),"",E203/F203)</f>
        <v>0.524137931034483</v>
      </c>
      <c r="I203" s="32" t="s">
        <v>164</v>
      </c>
      <c r="J203" s="36" t="n">
        <v>1.73158763326251</v>
      </c>
      <c r="K203" s="36" t="n">
        <f aca="false">$K$8</f>
        <v>2.12540912266671</v>
      </c>
      <c r="L203" s="36" t="n">
        <f aca="false">SQRT(J203^2+K203^2)</f>
        <v>2.74148858658622</v>
      </c>
      <c r="M203" s="40" t="n">
        <f aca="false">IF(G203="","",MAX(0,G203-1.96*L203/100))</f>
        <v>0.422128892668427</v>
      </c>
      <c r="N203" s="40" t="n">
        <f aca="false">IF(G203="","",MIN(1,G203+1.96*L203/100))</f>
        <v>0.529595245262607</v>
      </c>
      <c r="O203" s="60" t="n">
        <f aca="false">ROUND(S203*W203,0)</f>
        <v>82</v>
      </c>
      <c r="P203" s="60" t="n">
        <f aca="false">IF(F203="","",ROUND(SQRT((F203*L203/100)^2+(G203*O203)^2),0))</f>
        <v>53</v>
      </c>
      <c r="R203" s="61" t="n">
        <v>-3.17489635719589</v>
      </c>
      <c r="S203" s="62" t="n">
        <f aca="false">U203*V203*$F$5</f>
        <v>1304.62964959569</v>
      </c>
      <c r="T203" s="63" t="n">
        <f aca="false">MAX(0,MIN(1,R203/100+$D$5))</f>
        <v>0.476028657465661</v>
      </c>
      <c r="U203" s="63" t="n">
        <v>0.666307277628032</v>
      </c>
      <c r="V203" s="62" t="n">
        <v>1958</v>
      </c>
      <c r="W203" s="63" t="n">
        <v>0.0626598089245614</v>
      </c>
      <c r="X203" s="64" t="s">
        <v>204</v>
      </c>
      <c r="Y203" s="64" t="s">
        <v>166</v>
      </c>
    </row>
    <row r="204" customFormat="false" ht="15" hidden="false" customHeight="false" outlineLevel="0" collapsed="false">
      <c r="A204" s="32" t="s">
        <v>233</v>
      </c>
      <c r="B204" s="32" t="s">
        <v>389</v>
      </c>
      <c r="C204" s="32" t="s">
        <v>392</v>
      </c>
      <c r="D204" s="60" t="n">
        <f aca="false">ROUND(S204*T204,0)</f>
        <v>633</v>
      </c>
      <c r="E204" s="60" t="n">
        <f aca="false">ROUND(S204,0)-D204</f>
        <v>681</v>
      </c>
      <c r="F204" s="60" t="n">
        <f aca="false">IF(COUNTA(D204:E204)=0,"",SUM(D204:E204))</f>
        <v>1314</v>
      </c>
      <c r="G204" s="40" t="n">
        <f aca="false">IF(OR(F204="",F204=0),"",D204/F204)</f>
        <v>0.481735159817352</v>
      </c>
      <c r="H204" s="40" t="n">
        <f aca="false">IF(OR(F204="",F204=0),"",E204/F204)</f>
        <v>0.518264840182648</v>
      </c>
      <c r="I204" s="32" t="s">
        <v>164</v>
      </c>
      <c r="J204" s="36" t="n">
        <v>1.73158763326251</v>
      </c>
      <c r="K204" s="36" t="n">
        <f aca="false">$K$8</f>
        <v>2.12540912266671</v>
      </c>
      <c r="L204" s="36" t="n">
        <f aca="false">SQRT(J204^2+K204^2)</f>
        <v>2.74148858658622</v>
      </c>
      <c r="M204" s="40" t="n">
        <f aca="false">IF(G204="","",MAX(0,G204-1.96*L204/100))</f>
        <v>0.428001983520262</v>
      </c>
      <c r="N204" s="40" t="n">
        <f aca="false">IF(G204="","",MIN(1,G204+1.96*L204/100))</f>
        <v>0.535468336114442</v>
      </c>
      <c r="O204" s="60" t="n">
        <f aca="false">ROUND(S204*W204,0)</f>
        <v>82</v>
      </c>
      <c r="P204" s="60" t="n">
        <f aca="false">IF(F204="","",ROUND(SQRT((F204*L204/100)^2+(G204*O204)^2),0))</f>
        <v>53</v>
      </c>
      <c r="R204" s="61" t="n">
        <v>-2.5654357281806</v>
      </c>
      <c r="S204" s="62" t="n">
        <f aca="false">U204*V204*$F$5</f>
        <v>1313.96987951807</v>
      </c>
      <c r="T204" s="63" t="n">
        <f aca="false">MAX(0,MIN(1,R204/100+$D$5))</f>
        <v>0.482123263755813</v>
      </c>
      <c r="U204" s="63" t="n">
        <v>0.756024096385542</v>
      </c>
      <c r="V204" s="62" t="n">
        <v>1738</v>
      </c>
      <c r="W204" s="63" t="n">
        <v>0.0626598089245614</v>
      </c>
      <c r="X204" s="64" t="s">
        <v>204</v>
      </c>
      <c r="Y204" s="64" t="s">
        <v>166</v>
      </c>
    </row>
    <row r="205" customFormat="false" ht="15" hidden="false" customHeight="false" outlineLevel="0" collapsed="false">
      <c r="A205" s="32" t="s">
        <v>233</v>
      </c>
      <c r="B205" s="32" t="s">
        <v>389</v>
      </c>
      <c r="C205" s="32" t="s">
        <v>393</v>
      </c>
      <c r="D205" s="60" t="n">
        <f aca="false">ROUND(S205*T205,0)</f>
        <v>1371</v>
      </c>
      <c r="E205" s="60" t="n">
        <f aca="false">ROUND(S205,0)-D205</f>
        <v>1473</v>
      </c>
      <c r="F205" s="60" t="n">
        <f aca="false">IF(COUNTA(D205:E205)=0,"",SUM(D205:E205))</f>
        <v>2844</v>
      </c>
      <c r="G205" s="40" t="n">
        <f aca="false">IF(OR(F205="",F205=0),"",D205/F205)</f>
        <v>0.482067510548523</v>
      </c>
      <c r="H205" s="40" t="n">
        <f aca="false">IF(OR(F205="",F205=0),"",E205/F205)</f>
        <v>0.517932489451477</v>
      </c>
      <c r="I205" s="32" t="s">
        <v>164</v>
      </c>
      <c r="J205" s="36" t="n">
        <v>1.73158763326251</v>
      </c>
      <c r="K205" s="36" t="n">
        <f aca="false">$K$8</f>
        <v>2.12540912266671</v>
      </c>
      <c r="L205" s="36" t="n">
        <f aca="false">SQRT(J205^2+K205^2)</f>
        <v>2.74148858658622</v>
      </c>
      <c r="M205" s="40" t="n">
        <f aca="false">IF(G205="","",MAX(0,G205-1.96*L205/100))</f>
        <v>0.428334334251433</v>
      </c>
      <c r="N205" s="40" t="n">
        <f aca="false">IF(G205="","",MIN(1,G205+1.96*L205/100))</f>
        <v>0.535800686845613</v>
      </c>
      <c r="O205" s="60" t="n">
        <f aca="false">ROUND(S205*W205,0)</f>
        <v>178</v>
      </c>
      <c r="P205" s="60" t="n">
        <f aca="false">IF(F205="","",ROUND(SQRT((F205*L205/100)^2+(G205*O205)^2),0))</f>
        <v>116</v>
      </c>
      <c r="R205" s="61" t="n">
        <v>-2.59207100967336</v>
      </c>
      <c r="S205" s="62" t="n">
        <f aca="false">U205*V205*$F$5</f>
        <v>2844.46927374302</v>
      </c>
      <c r="T205" s="63" t="n">
        <f aca="false">MAX(0,MIN(1,R205/100+$D$5))</f>
        <v>0.481856910940886</v>
      </c>
      <c r="U205" s="63" t="n">
        <v>0.670391061452514</v>
      </c>
      <c r="V205" s="62" t="n">
        <v>4243</v>
      </c>
      <c r="W205" s="63" t="n">
        <v>0.0626598089245614</v>
      </c>
      <c r="X205" s="64" t="s">
        <v>204</v>
      </c>
      <c r="Y205" s="64" t="s">
        <v>166</v>
      </c>
    </row>
    <row r="206" customFormat="false" ht="15" hidden="false" customHeight="false" outlineLevel="0" collapsed="false">
      <c r="A206" s="32" t="s">
        <v>233</v>
      </c>
      <c r="B206" s="32" t="s">
        <v>389</v>
      </c>
      <c r="C206" s="32" t="s">
        <v>394</v>
      </c>
      <c r="D206" s="60" t="n">
        <f aca="false">ROUND(S206*T206,0)</f>
        <v>559</v>
      </c>
      <c r="E206" s="60" t="n">
        <f aca="false">ROUND(S206,0)-D206</f>
        <v>537</v>
      </c>
      <c r="F206" s="60" t="n">
        <f aca="false">IF(COUNTA(D206:E206)=0,"",SUM(D206:E206))</f>
        <v>1096</v>
      </c>
      <c r="G206" s="40" t="n">
        <f aca="false">IF(OR(F206="",F206=0),"",D206/F206)</f>
        <v>0.510036496350365</v>
      </c>
      <c r="H206" s="40" t="n">
        <f aca="false">IF(OR(F206="",F206=0),"",E206/F206)</f>
        <v>0.489963503649635</v>
      </c>
      <c r="I206" s="32" t="s">
        <v>164</v>
      </c>
      <c r="J206" s="36" t="n">
        <v>1.73158763326251</v>
      </c>
      <c r="K206" s="36" t="n">
        <f aca="false">$K$8</f>
        <v>2.12540912266671</v>
      </c>
      <c r="L206" s="36" t="n">
        <f aca="false">SQRT(J206^2+K206^2)</f>
        <v>2.74148858658622</v>
      </c>
      <c r="M206" s="40" t="n">
        <f aca="false">IF(G206="","",MAX(0,G206-1.96*L206/100))</f>
        <v>0.456303320053275</v>
      </c>
      <c r="N206" s="40" t="n">
        <f aca="false">IF(G206="","",MIN(1,G206+1.96*L206/100))</f>
        <v>0.563769672647455</v>
      </c>
      <c r="O206" s="60" t="n">
        <f aca="false">ROUND(S206*W206,0)</f>
        <v>69</v>
      </c>
      <c r="P206" s="60" t="n">
        <f aca="false">IF(F206="","",ROUND(SQRT((F206*L206/100)^2+(G206*O206)^2),0))</f>
        <v>46</v>
      </c>
      <c r="R206" s="61" t="n">
        <v>0.267506059042148</v>
      </c>
      <c r="S206" s="62" t="n">
        <f aca="false">U206*V206*$F$5</f>
        <v>1095.71313506815</v>
      </c>
      <c r="T206" s="63" t="n">
        <f aca="false">MAX(0,MIN(1,R206/100+$D$5))</f>
        <v>0.510452681628041</v>
      </c>
      <c r="U206" s="63" t="n">
        <v>0.668525402726146</v>
      </c>
      <c r="V206" s="62" t="n">
        <v>1639</v>
      </c>
      <c r="W206" s="63" t="n">
        <v>0.0626598089245614</v>
      </c>
      <c r="X206" s="64" t="s">
        <v>204</v>
      </c>
      <c r="Y206" s="64" t="s">
        <v>166</v>
      </c>
    </row>
    <row r="207" customFormat="false" ht="15" hidden="false" customHeight="false" outlineLevel="0" collapsed="false">
      <c r="A207" s="32" t="s">
        <v>233</v>
      </c>
      <c r="B207" s="32" t="s">
        <v>389</v>
      </c>
      <c r="C207" s="32" t="s">
        <v>395</v>
      </c>
      <c r="D207" s="60" t="n">
        <f aca="false">ROUND(S207*T207,0)</f>
        <v>543</v>
      </c>
      <c r="E207" s="60" t="n">
        <f aca="false">ROUND(S207,0)-D207</f>
        <v>481</v>
      </c>
      <c r="F207" s="60" t="n">
        <f aca="false">IF(COUNTA(D207:E207)=0,"",SUM(D207:E207))</f>
        <v>1024</v>
      </c>
      <c r="G207" s="40" t="n">
        <f aca="false">IF(OR(F207="",F207=0),"",D207/F207)</f>
        <v>0.5302734375</v>
      </c>
      <c r="H207" s="40" t="n">
        <f aca="false">IF(OR(F207="",F207=0),"",E207/F207)</f>
        <v>0.4697265625</v>
      </c>
      <c r="I207" s="32" t="s">
        <v>164</v>
      </c>
      <c r="J207" s="36" t="n">
        <v>1.73158763326251</v>
      </c>
      <c r="K207" s="36" t="n">
        <f aca="false">$K$8</f>
        <v>2.12540912266671</v>
      </c>
      <c r="L207" s="36" t="n">
        <f aca="false">SQRT(J207^2+K207^2)</f>
        <v>2.74148858658622</v>
      </c>
      <c r="M207" s="40" t="n">
        <f aca="false">IF(G207="","",MAX(0,G207-1.96*L207/100))</f>
        <v>0.47654026120291</v>
      </c>
      <c r="N207" s="40" t="n">
        <f aca="false">IF(G207="","",MIN(1,G207+1.96*L207/100))</f>
        <v>0.58400661379709</v>
      </c>
      <c r="O207" s="60" t="n">
        <f aca="false">ROUND(S207*W207,0)</f>
        <v>64</v>
      </c>
      <c r="P207" s="60" t="n">
        <f aca="false">IF(F207="","",ROUND(SQRT((F207*L207/100)^2+(G207*O207)^2),0))</f>
        <v>44</v>
      </c>
      <c r="R207" s="61" t="n">
        <v>2.28611692569764</v>
      </c>
      <c r="S207" s="62" t="n">
        <f aca="false">U207*V207*$F$5</f>
        <v>1023.63518138262</v>
      </c>
      <c r="T207" s="63" t="n">
        <f aca="false">MAX(0,MIN(1,R207/100+$D$5))</f>
        <v>0.530638790294596</v>
      </c>
      <c r="U207" s="63" t="n">
        <v>0.731690622861054</v>
      </c>
      <c r="V207" s="62" t="n">
        <v>1399</v>
      </c>
      <c r="W207" s="63" t="n">
        <v>0.0626598089245614</v>
      </c>
      <c r="X207" s="64" t="s">
        <v>204</v>
      </c>
      <c r="Y207" s="64" t="s">
        <v>166</v>
      </c>
    </row>
    <row r="208" customFormat="false" ht="15" hidden="false" customHeight="false" outlineLevel="0" collapsed="false">
      <c r="A208" s="32" t="s">
        <v>233</v>
      </c>
      <c r="B208" s="32" t="s">
        <v>396</v>
      </c>
      <c r="C208" s="32" t="s">
        <v>397</v>
      </c>
      <c r="D208" s="60" t="n">
        <f aca="false">ROUND(S208*T208,0)</f>
        <v>192</v>
      </c>
      <c r="E208" s="60" t="n">
        <f aca="false">ROUND(S208,0)-D208</f>
        <v>412</v>
      </c>
      <c r="F208" s="60" t="n">
        <f aca="false">IF(COUNTA(D208:E208)=0,"",SUM(D208:E208))</f>
        <v>604</v>
      </c>
      <c r="G208" s="40" t="n">
        <f aca="false">IF(OR(F208="",F208=0),"",D208/F208)</f>
        <v>0.317880794701987</v>
      </c>
      <c r="H208" s="40" t="n">
        <f aca="false">IF(OR(F208="",F208=0),"",E208/F208)</f>
        <v>0.682119205298013</v>
      </c>
      <c r="I208" s="32" t="s">
        <v>164</v>
      </c>
      <c r="J208" s="36" t="n">
        <v>2.11357802942001</v>
      </c>
      <c r="K208" s="36" t="n">
        <f aca="false">$K$8</f>
        <v>2.12540912266671</v>
      </c>
      <c r="L208" s="36" t="n">
        <f aca="false">SQRT(J208^2+K208^2)</f>
        <v>2.99742823519794</v>
      </c>
      <c r="M208" s="40" t="n">
        <f aca="false">IF(G208="","",MAX(0,G208-1.96*L208/100))</f>
        <v>0.259131201292107</v>
      </c>
      <c r="N208" s="40" t="n">
        <f aca="false">IF(G208="","",MIN(1,G208+1.96*L208/100))</f>
        <v>0.376630388111866</v>
      </c>
      <c r="O208" s="60" t="n">
        <f aca="false">ROUND(S208*W208,0)</f>
        <v>51</v>
      </c>
      <c r="P208" s="60" t="n">
        <f aca="false">IF(F208="","",ROUND(SQRT((F208*L208/100)^2+(G208*O208)^2),0))</f>
        <v>24</v>
      </c>
      <c r="R208" s="61" t="n">
        <v>-18.928806121426</v>
      </c>
      <c r="S208" s="62" t="n">
        <f aca="false">U208*V208*$F$5</f>
        <v>604.352941176471</v>
      </c>
      <c r="T208" s="63" t="n">
        <f aca="false">MAX(0,MIN(1,R208/100+$D$5))</f>
        <v>0.31848955982336</v>
      </c>
      <c r="U208" s="63" t="n">
        <v>0.647058823529412</v>
      </c>
      <c r="V208" s="62" t="n">
        <v>934</v>
      </c>
      <c r="W208" s="63" t="n">
        <v>0.084758520671361</v>
      </c>
      <c r="X208" s="64" t="s">
        <v>171</v>
      </c>
      <c r="Y208" s="64" t="s">
        <v>166</v>
      </c>
    </row>
    <row r="209" customFormat="false" ht="15" hidden="false" customHeight="false" outlineLevel="0" collapsed="false">
      <c r="A209" s="32" t="s">
        <v>233</v>
      </c>
      <c r="B209" s="32" t="s">
        <v>396</v>
      </c>
      <c r="C209" s="32" t="s">
        <v>398</v>
      </c>
      <c r="D209" s="60" t="n">
        <f aca="false">ROUND(S209*T209,0)</f>
        <v>671</v>
      </c>
      <c r="E209" s="60" t="n">
        <f aca="false">ROUND(S209,0)-D209</f>
        <v>1286</v>
      </c>
      <c r="F209" s="60" t="n">
        <f aca="false">IF(COUNTA(D209:E209)=0,"",SUM(D209:E209))</f>
        <v>1957</v>
      </c>
      <c r="G209" s="40" t="n">
        <f aca="false">IF(OR(F209="",F209=0),"",D209/F209)</f>
        <v>0.342871742462954</v>
      </c>
      <c r="H209" s="40" t="n">
        <f aca="false">IF(OR(F209="",F209=0),"",E209/F209)</f>
        <v>0.657128257537047</v>
      </c>
      <c r="I209" s="32" t="s">
        <v>164</v>
      </c>
      <c r="J209" s="36" t="n">
        <v>1.73158763326251</v>
      </c>
      <c r="K209" s="36" t="n">
        <f aca="false">$K$8</f>
        <v>2.12540912266671</v>
      </c>
      <c r="L209" s="36" t="n">
        <f aca="false">SQRT(J209^2+K209^2)</f>
        <v>2.74148858658622</v>
      </c>
      <c r="M209" s="40" t="n">
        <f aca="false">IF(G209="","",MAX(0,G209-1.96*L209/100))</f>
        <v>0.289138566165864</v>
      </c>
      <c r="N209" s="40" t="n">
        <f aca="false">IF(G209="","",MIN(1,G209+1.96*L209/100))</f>
        <v>0.396604918760043</v>
      </c>
      <c r="O209" s="60" t="n">
        <f aca="false">ROUND(S209*W209,0)</f>
        <v>123</v>
      </c>
      <c r="P209" s="60" t="n">
        <f aca="false">IF(F209="","",ROUND(SQRT((F209*L209/100)^2+(G209*O209)^2),0))</f>
        <v>68</v>
      </c>
      <c r="R209" s="61" t="n">
        <v>-16.4926861938163</v>
      </c>
      <c r="S209" s="62" t="n">
        <f aca="false">U209*V209*$F$5</f>
        <v>1956.62307176392</v>
      </c>
      <c r="T209" s="63" t="n">
        <f aca="false">MAX(0,MIN(1,R209/100+$D$5))</f>
        <v>0.342850759099457</v>
      </c>
      <c r="U209" s="63" t="n">
        <v>0.641515761234071</v>
      </c>
      <c r="V209" s="62" t="n">
        <v>3050</v>
      </c>
      <c r="W209" s="63" t="n">
        <v>0.0626598089245614</v>
      </c>
      <c r="X209" s="64" t="s">
        <v>204</v>
      </c>
      <c r="Y209" s="64" t="s">
        <v>166</v>
      </c>
    </row>
    <row r="210" customFormat="false" ht="15" hidden="false" customHeight="false" outlineLevel="0" collapsed="false">
      <c r="A210" s="32" t="s">
        <v>233</v>
      </c>
      <c r="B210" s="32" t="s">
        <v>396</v>
      </c>
      <c r="C210" s="32" t="s">
        <v>399</v>
      </c>
      <c r="D210" s="60" t="n">
        <f aca="false">ROUND(S210*T210,0)</f>
        <v>164</v>
      </c>
      <c r="E210" s="60" t="n">
        <f aca="false">ROUND(S210,0)-D210</f>
        <v>378</v>
      </c>
      <c r="F210" s="60" t="n">
        <f aca="false">IF(COUNTA(D210:E210)=0,"",SUM(D210:E210))</f>
        <v>542</v>
      </c>
      <c r="G210" s="40" t="n">
        <f aca="false">IF(OR(F210="",F210=0),"",D210/F210)</f>
        <v>0.302583025830258</v>
      </c>
      <c r="H210" s="40" t="n">
        <f aca="false">IF(OR(F210="",F210=0),"",E210/F210)</f>
        <v>0.697416974169742</v>
      </c>
      <c r="I210" s="32" t="s">
        <v>164</v>
      </c>
      <c r="J210" s="36" t="n">
        <v>3.46052190265839</v>
      </c>
      <c r="K210" s="36" t="n">
        <f aca="false">$K$8</f>
        <v>2.12540912266671</v>
      </c>
      <c r="L210" s="36" t="n">
        <f aca="false">SQRT(J210^2+K210^2)</f>
        <v>4.06110524087881</v>
      </c>
      <c r="M210" s="40" t="n">
        <f aca="false">IF(G210="","",MAX(0,G210-1.96*L210/100))</f>
        <v>0.222985363109034</v>
      </c>
      <c r="N210" s="40" t="n">
        <f aca="false">IF(G210="","",MIN(1,G210+1.96*L210/100))</f>
        <v>0.382180688551483</v>
      </c>
      <c r="O210" s="60" t="n">
        <f aca="false">ROUND(S210*W210,0)</f>
        <v>78</v>
      </c>
      <c r="P210" s="60" t="n">
        <f aca="false">IF(F210="","",ROUND(SQRT((F210*L210/100)^2+(G210*O210)^2),0))</f>
        <v>32</v>
      </c>
      <c r="R210" s="61" t="n">
        <v>-20.5581251301544</v>
      </c>
      <c r="S210" s="62" t="n">
        <f aca="false">U210*V210*$F$5</f>
        <v>542.370466321243</v>
      </c>
      <c r="T210" s="63" t="n">
        <f aca="false">MAX(0,MIN(1,R210/100+$D$5))</f>
        <v>0.302196369736075</v>
      </c>
      <c r="U210" s="63" t="n">
        <v>0.660621761658031</v>
      </c>
      <c r="V210" s="62" t="n">
        <v>821</v>
      </c>
      <c r="W210" s="63" t="n">
        <v>0.144238908687966</v>
      </c>
      <c r="X210" s="64" t="s">
        <v>165</v>
      </c>
      <c r="Y210" s="64" t="s">
        <v>166</v>
      </c>
    </row>
    <row r="211" customFormat="false" ht="15" hidden="false" customHeight="false" outlineLevel="0" collapsed="false">
      <c r="A211" s="32" t="s">
        <v>233</v>
      </c>
      <c r="B211" s="32" t="s">
        <v>400</v>
      </c>
      <c r="C211" s="32" t="s">
        <v>400</v>
      </c>
      <c r="D211" s="60" t="n">
        <f aca="false">ROUND(S211*T211,0)</f>
        <v>943</v>
      </c>
      <c r="E211" s="60" t="n">
        <f aca="false">ROUND(S211,0)-D211</f>
        <v>1797</v>
      </c>
      <c r="F211" s="60" t="n">
        <f aca="false">IF(COUNTA(D211:E211)=0,"",SUM(D211:E211))</f>
        <v>2740</v>
      </c>
      <c r="G211" s="40" t="n">
        <f aca="false">IF(OR(F211="",F211=0),"",D211/F211)</f>
        <v>0.344160583941606</v>
      </c>
      <c r="H211" s="40" t="n">
        <f aca="false">IF(OR(F211="",F211=0),"",E211/F211)</f>
        <v>0.655839416058394</v>
      </c>
      <c r="I211" s="32" t="s">
        <v>164</v>
      </c>
      <c r="J211" s="36" t="n">
        <v>1.73158763326251</v>
      </c>
      <c r="K211" s="36" t="n">
        <f aca="false">$K$8</f>
        <v>2.12540912266671</v>
      </c>
      <c r="L211" s="36" t="n">
        <f aca="false">SQRT(J211^2+K211^2)</f>
        <v>2.74148858658622</v>
      </c>
      <c r="M211" s="40" t="n">
        <f aca="false">IF(G211="","",MAX(0,G211-1.96*L211/100))</f>
        <v>0.290427407644516</v>
      </c>
      <c r="N211" s="40" t="n">
        <f aca="false">IF(G211="","",MIN(1,G211+1.96*L211/100))</f>
        <v>0.397893760238696</v>
      </c>
      <c r="O211" s="60" t="n">
        <f aca="false">ROUND(S211*W211,0)</f>
        <v>172</v>
      </c>
      <c r="P211" s="60" t="n">
        <f aca="false">IF(F211="","",ROUND(SQRT((F211*L211/100)^2+(G211*O211)^2),0))</f>
        <v>96</v>
      </c>
      <c r="R211" s="61" t="n">
        <v>-16.3641772682529</v>
      </c>
      <c r="S211" s="62" t="n">
        <f aca="false">U211*V211*$F$5</f>
        <v>2739.5017118778</v>
      </c>
      <c r="T211" s="63" t="n">
        <f aca="false">MAX(0,MIN(1,R211/100+$D$5))</f>
        <v>0.344135848355091</v>
      </c>
      <c r="U211" s="63" t="n">
        <v>0.708980774295497</v>
      </c>
      <c r="V211" s="62" t="n">
        <v>3864</v>
      </c>
      <c r="W211" s="63" t="n">
        <v>0.0626598089245614</v>
      </c>
      <c r="X211" s="64" t="s">
        <v>204</v>
      </c>
      <c r="Y211" s="64" t="s">
        <v>166</v>
      </c>
    </row>
    <row r="212" customFormat="false" ht="15" hidden="false" customHeight="false" outlineLevel="0" collapsed="false">
      <c r="A212" s="32" t="s">
        <v>233</v>
      </c>
      <c r="B212" s="32" t="s">
        <v>401</v>
      </c>
      <c r="C212" s="32" t="s">
        <v>402</v>
      </c>
      <c r="D212" s="60" t="n">
        <f aca="false">ROUND(S212*T212,0)</f>
        <v>650</v>
      </c>
      <c r="E212" s="60" t="n">
        <f aca="false">ROUND(S212,0)-D212</f>
        <v>720</v>
      </c>
      <c r="F212" s="60" t="n">
        <f aca="false">IF(COUNTA(D212:E212)=0,"",SUM(D212:E212))</f>
        <v>1370</v>
      </c>
      <c r="G212" s="40" t="n">
        <f aca="false">IF(OR(F212="",F212=0),"",D212/F212)</f>
        <v>0.474452554744526</v>
      </c>
      <c r="H212" s="40" t="n">
        <f aca="false">IF(OR(F212="",F212=0),"",E212/F212)</f>
        <v>0.525547445255475</v>
      </c>
      <c r="I212" s="32" t="s">
        <v>164</v>
      </c>
      <c r="J212" s="36" t="n">
        <v>1.73158763326251</v>
      </c>
      <c r="K212" s="36" t="n">
        <f aca="false">$K$8</f>
        <v>2.12540912266671</v>
      </c>
      <c r="L212" s="36" t="n">
        <f aca="false">SQRT(J212^2+K212^2)</f>
        <v>2.74148858658622</v>
      </c>
      <c r="M212" s="40" t="n">
        <f aca="false">IF(G212="","",MAX(0,G212-1.96*L212/100))</f>
        <v>0.420719378447436</v>
      </c>
      <c r="N212" s="40" t="n">
        <f aca="false">IF(G212="","",MIN(1,G212+1.96*L212/100))</f>
        <v>0.528185731041616</v>
      </c>
      <c r="O212" s="60" t="n">
        <f aca="false">ROUND(S212*W212,0)</f>
        <v>86</v>
      </c>
      <c r="P212" s="60" t="n">
        <f aca="false">IF(F212="","",ROUND(SQRT((F212*L212/100)^2+(G212*O212)^2),0))</f>
        <v>55</v>
      </c>
      <c r="R212" s="61" t="n">
        <v>-3.36097277429452</v>
      </c>
      <c r="S212" s="62" t="n">
        <f aca="false">U212*V212*$F$5</f>
        <v>1370.10933470861</v>
      </c>
      <c r="T212" s="63" t="n">
        <f aca="false">MAX(0,MIN(1,R212/100+$D$5))</f>
        <v>0.474167893294674</v>
      </c>
      <c r="U212" s="63" t="n">
        <v>0.670964414646725</v>
      </c>
      <c r="V212" s="62" t="n">
        <v>2042</v>
      </c>
      <c r="W212" s="63" t="n">
        <v>0.0626598089245614</v>
      </c>
      <c r="X212" s="64" t="s">
        <v>204</v>
      </c>
      <c r="Y212" s="64" t="s">
        <v>166</v>
      </c>
    </row>
    <row r="213" customFormat="false" ht="15" hidden="false" customHeight="false" outlineLevel="0" collapsed="false">
      <c r="A213" s="32" t="s">
        <v>233</v>
      </c>
      <c r="B213" s="32" t="s">
        <v>401</v>
      </c>
      <c r="C213" s="32" t="s">
        <v>403</v>
      </c>
      <c r="D213" s="60" t="n">
        <f aca="false">ROUND(S213*T213,0)</f>
        <v>462</v>
      </c>
      <c r="E213" s="60" t="n">
        <f aca="false">ROUND(S213,0)-D213</f>
        <v>514</v>
      </c>
      <c r="F213" s="60" t="n">
        <f aca="false">IF(COUNTA(D213:E213)=0,"",SUM(D213:E213))</f>
        <v>976</v>
      </c>
      <c r="G213" s="40" t="n">
        <f aca="false">IF(OR(F213="",F213=0),"",D213/F213)</f>
        <v>0.473360655737705</v>
      </c>
      <c r="H213" s="40" t="n">
        <f aca="false">IF(OR(F213="",F213=0),"",E213/F213)</f>
        <v>0.526639344262295</v>
      </c>
      <c r="I213" s="32" t="s">
        <v>164</v>
      </c>
      <c r="J213" s="36" t="n">
        <v>1.73158763326251</v>
      </c>
      <c r="K213" s="36" t="n">
        <f aca="false">$K$8</f>
        <v>2.12540912266671</v>
      </c>
      <c r="L213" s="36" t="n">
        <f aca="false">SQRT(J213^2+K213^2)</f>
        <v>2.74148858658622</v>
      </c>
      <c r="M213" s="40" t="n">
        <f aca="false">IF(G213="","",MAX(0,G213-1.96*L213/100))</f>
        <v>0.419627479440615</v>
      </c>
      <c r="N213" s="40" t="n">
        <f aca="false">IF(G213="","",MIN(1,G213+1.96*L213/100))</f>
        <v>0.527093832034795</v>
      </c>
      <c r="O213" s="60" t="n">
        <f aca="false">ROUND(S213*W213,0)</f>
        <v>61</v>
      </c>
      <c r="P213" s="60" t="n">
        <f aca="false">IF(F213="","",ROUND(SQRT((F213*L213/100)^2+(G213*O213)^2),0))</f>
        <v>39</v>
      </c>
      <c r="R213" s="61" t="n">
        <v>-3.39148742260062</v>
      </c>
      <c r="S213" s="62" t="n">
        <f aca="false">U213*V213*$F$5</f>
        <v>975.592154420922</v>
      </c>
      <c r="T213" s="63" t="n">
        <f aca="false">MAX(0,MIN(1,R213/100+$D$5))</f>
        <v>0.473862746811613</v>
      </c>
      <c r="U213" s="63" t="n">
        <v>0.599626400996264</v>
      </c>
      <c r="V213" s="62" t="n">
        <v>1627</v>
      </c>
      <c r="W213" s="63" t="n">
        <v>0.0626598089245614</v>
      </c>
      <c r="X213" s="64" t="s">
        <v>204</v>
      </c>
      <c r="Y213" s="64" t="s">
        <v>166</v>
      </c>
    </row>
    <row r="214" customFormat="false" ht="15" hidden="false" customHeight="false" outlineLevel="0" collapsed="false">
      <c r="A214" s="32" t="s">
        <v>233</v>
      </c>
      <c r="B214" s="32" t="s">
        <v>401</v>
      </c>
      <c r="C214" s="32" t="s">
        <v>404</v>
      </c>
      <c r="D214" s="60" t="n">
        <f aca="false">ROUND(S214*T214,0)</f>
        <v>522</v>
      </c>
      <c r="E214" s="60" t="n">
        <f aca="false">ROUND(S214,0)-D214</f>
        <v>415</v>
      </c>
      <c r="F214" s="60" t="n">
        <f aca="false">IF(COUNTA(D214:E214)=0,"",SUM(D214:E214))</f>
        <v>937</v>
      </c>
      <c r="G214" s="40" t="n">
        <f aca="false">IF(OR(F214="",F214=0),"",D214/F214)</f>
        <v>0.55709711846318</v>
      </c>
      <c r="H214" s="40" t="n">
        <f aca="false">IF(OR(F214="",F214=0),"",E214/F214)</f>
        <v>0.44290288153682</v>
      </c>
      <c r="I214" s="32" t="s">
        <v>164</v>
      </c>
      <c r="J214" s="36" t="n">
        <v>1.73158763326251</v>
      </c>
      <c r="K214" s="36" t="n">
        <f aca="false">$K$8</f>
        <v>2.12540912266671</v>
      </c>
      <c r="L214" s="36" t="n">
        <f aca="false">SQRT(J214^2+K214^2)</f>
        <v>2.74148858658622</v>
      </c>
      <c r="M214" s="40" t="n">
        <f aca="false">IF(G214="","",MAX(0,G214-1.96*L214/100))</f>
        <v>0.50336394216609</v>
      </c>
      <c r="N214" s="40" t="n">
        <f aca="false">IF(G214="","",MIN(1,G214+1.96*L214/100))</f>
        <v>0.61083029476027</v>
      </c>
      <c r="O214" s="60" t="n">
        <f aca="false">ROUND(S214*W214,0)</f>
        <v>59</v>
      </c>
      <c r="P214" s="60" t="n">
        <f aca="false">IF(F214="","",ROUND(SQRT((F214*L214/100)^2+(G214*O214)^2),0))</f>
        <v>42</v>
      </c>
      <c r="R214" s="61" t="n">
        <v>4.89788750820287</v>
      </c>
      <c r="S214" s="62" t="n">
        <f aca="false">U214*V214*$F$5</f>
        <v>936.993243243243</v>
      </c>
      <c r="T214" s="63" t="n">
        <f aca="false">MAX(0,MIN(1,R214/100+$D$5))</f>
        <v>0.556756496119648</v>
      </c>
      <c r="U214" s="63" t="n">
        <v>0.506756756756757</v>
      </c>
      <c r="V214" s="62" t="n">
        <v>1849</v>
      </c>
      <c r="W214" s="63" t="n">
        <v>0.0626598089245614</v>
      </c>
      <c r="X214" s="64" t="s">
        <v>204</v>
      </c>
      <c r="Y214" s="64" t="s">
        <v>166</v>
      </c>
    </row>
    <row r="215" customFormat="false" ht="15" hidden="false" customHeight="false" outlineLevel="0" collapsed="false">
      <c r="A215" s="32" t="s">
        <v>233</v>
      </c>
      <c r="B215" s="32" t="s">
        <v>401</v>
      </c>
      <c r="C215" s="32" t="s">
        <v>405</v>
      </c>
      <c r="D215" s="60" t="n">
        <f aca="false">ROUND(S215*T215,0)</f>
        <v>588</v>
      </c>
      <c r="E215" s="60" t="n">
        <f aca="false">ROUND(S215,0)-D215</f>
        <v>416</v>
      </c>
      <c r="F215" s="60" t="n">
        <f aca="false">IF(COUNTA(D215:E215)=0,"",SUM(D215:E215))</f>
        <v>1004</v>
      </c>
      <c r="G215" s="40" t="n">
        <f aca="false">IF(OR(F215="",F215=0),"",D215/F215)</f>
        <v>0.585657370517928</v>
      </c>
      <c r="H215" s="40" t="n">
        <f aca="false">IF(OR(F215="",F215=0),"",E215/F215)</f>
        <v>0.414342629482072</v>
      </c>
      <c r="I215" s="32" t="s">
        <v>164</v>
      </c>
      <c r="J215" s="36" t="n">
        <v>1.73158763326251</v>
      </c>
      <c r="K215" s="36" t="n">
        <f aca="false">$K$8</f>
        <v>2.12540912266671</v>
      </c>
      <c r="L215" s="36" t="n">
        <f aca="false">SQRT(J215^2+K215^2)</f>
        <v>2.74148858658622</v>
      </c>
      <c r="M215" s="40" t="n">
        <f aca="false">IF(G215="","",MAX(0,G215-1.96*L215/100))</f>
        <v>0.531924194220838</v>
      </c>
      <c r="N215" s="40" t="n">
        <f aca="false">IF(G215="","",MIN(1,G215+1.96*L215/100))</f>
        <v>0.639390546815018</v>
      </c>
      <c r="O215" s="60" t="n">
        <f aca="false">ROUND(S215*W215,0)</f>
        <v>63</v>
      </c>
      <c r="P215" s="60" t="n">
        <f aca="false">IF(F215="","",ROUND(SQRT((F215*L215/100)^2+(G215*O215)^2),0))</f>
        <v>46</v>
      </c>
      <c r="R215" s="61" t="n">
        <v>7.77484958622355</v>
      </c>
      <c r="S215" s="62" t="n">
        <f aca="false">U215*V215*$F$5</f>
        <v>1003.94947569113</v>
      </c>
      <c r="T215" s="63" t="n">
        <f aca="false">MAX(0,MIN(1,R215/100+$D$5))</f>
        <v>0.585526116899855</v>
      </c>
      <c r="U215" s="63" t="n">
        <v>0.473784556720686</v>
      </c>
      <c r="V215" s="62" t="n">
        <v>2119</v>
      </c>
      <c r="W215" s="63" t="n">
        <v>0.0626598089245614</v>
      </c>
      <c r="X215" s="64" t="s">
        <v>204</v>
      </c>
      <c r="Y215" s="64" t="s">
        <v>166</v>
      </c>
    </row>
    <row r="216" customFormat="false" ht="15" hidden="false" customHeight="false" outlineLevel="0" collapsed="false">
      <c r="A216" s="32" t="s">
        <v>233</v>
      </c>
      <c r="B216" s="32" t="s">
        <v>401</v>
      </c>
      <c r="C216" s="32" t="s">
        <v>406</v>
      </c>
      <c r="D216" s="60" t="n">
        <f aca="false">ROUND(S216*T216,0)</f>
        <v>218</v>
      </c>
      <c r="E216" s="60" t="n">
        <f aca="false">ROUND(S216,0)-D216</f>
        <v>181</v>
      </c>
      <c r="F216" s="60" t="n">
        <f aca="false">IF(COUNTA(D216:E216)=0,"",SUM(D216:E216))</f>
        <v>399</v>
      </c>
      <c r="G216" s="40" t="n">
        <f aca="false">IF(OR(F216="",F216=0),"",D216/F216)</f>
        <v>0.546365914786967</v>
      </c>
      <c r="H216" s="40" t="n">
        <f aca="false">IF(OR(F216="",F216=0),"",E216/F216)</f>
        <v>0.453634085213033</v>
      </c>
      <c r="I216" s="32" t="s">
        <v>164</v>
      </c>
      <c r="J216" s="36" t="n">
        <v>3.46052190265839</v>
      </c>
      <c r="K216" s="36" t="n">
        <f aca="false">$K$8</f>
        <v>2.12540912266671</v>
      </c>
      <c r="L216" s="36" t="n">
        <f aca="false">SQRT(J216^2+K216^2)</f>
        <v>4.06110524087881</v>
      </c>
      <c r="M216" s="40" t="n">
        <f aca="false">IF(G216="","",MAX(0,G216-1.96*L216/100))</f>
        <v>0.466768252065743</v>
      </c>
      <c r="N216" s="40" t="n">
        <f aca="false">IF(G216="","",MIN(1,G216+1.96*L216/100))</f>
        <v>0.625963577508192</v>
      </c>
      <c r="O216" s="60" t="n">
        <f aca="false">ROUND(S216*W216,0)</f>
        <v>58</v>
      </c>
      <c r="P216" s="60" t="n">
        <f aca="false">IF(F216="","",ROUND(SQRT((F216*L216/100)^2+(G216*O216)^2),0))</f>
        <v>36</v>
      </c>
      <c r="R216" s="61" t="n">
        <v>3.93871275746782</v>
      </c>
      <c r="S216" s="62" t="n">
        <f aca="false">U216*V216*$F$5</f>
        <v>398.675306957708</v>
      </c>
      <c r="T216" s="63" t="n">
        <f aca="false">MAX(0,MIN(1,R216/100+$D$5))</f>
        <v>0.547164748612298</v>
      </c>
      <c r="U216" s="63" t="n">
        <v>0.522510231923602</v>
      </c>
      <c r="V216" s="62" t="n">
        <v>763</v>
      </c>
      <c r="W216" s="63" t="n">
        <v>0.144238908687966</v>
      </c>
      <c r="X216" s="64" t="s">
        <v>165</v>
      </c>
      <c r="Y216" s="64" t="s">
        <v>166</v>
      </c>
    </row>
    <row r="217" customFormat="false" ht="15" hidden="false" customHeight="false" outlineLevel="0" collapsed="false">
      <c r="A217" s="32" t="s">
        <v>233</v>
      </c>
      <c r="B217" s="32" t="s">
        <v>401</v>
      </c>
      <c r="C217" s="32" t="s">
        <v>407</v>
      </c>
      <c r="D217" s="60" t="n">
        <f aca="false">ROUND(S217*T217,0)</f>
        <v>319</v>
      </c>
      <c r="E217" s="60" t="n">
        <f aca="false">ROUND(S217,0)-D217</f>
        <v>201</v>
      </c>
      <c r="F217" s="60" t="n">
        <f aca="false">IF(COUNTA(D217:E217)=0,"",SUM(D217:E217))</f>
        <v>520</v>
      </c>
      <c r="G217" s="40" t="n">
        <f aca="false">IF(OR(F217="",F217=0),"",D217/F217)</f>
        <v>0.613461538461539</v>
      </c>
      <c r="H217" s="40" t="n">
        <f aca="false">IF(OR(F217="",F217=0),"",E217/F217)</f>
        <v>0.386538461538462</v>
      </c>
      <c r="I217" s="32" t="s">
        <v>164</v>
      </c>
      <c r="J217" s="36" t="n">
        <v>3.46052190265839</v>
      </c>
      <c r="K217" s="36" t="n">
        <f aca="false">$K$8</f>
        <v>2.12540912266671</v>
      </c>
      <c r="L217" s="36" t="n">
        <f aca="false">SQRT(J217^2+K217^2)</f>
        <v>4.06110524087881</v>
      </c>
      <c r="M217" s="40" t="n">
        <f aca="false">IF(G217="","",MAX(0,G217-1.96*L217/100))</f>
        <v>0.533863875740314</v>
      </c>
      <c r="N217" s="40" t="n">
        <f aca="false">IF(G217="","",MIN(1,G217+1.96*L217/100))</f>
        <v>0.693059201182763</v>
      </c>
      <c r="O217" s="60" t="n">
        <f aca="false">ROUND(S217*W217,0)</f>
        <v>75</v>
      </c>
      <c r="P217" s="60" t="n">
        <f aca="false">IF(F217="","",ROUND(SQRT((F217*L217/100)^2+(G217*O217)^2),0))</f>
        <v>51</v>
      </c>
      <c r="R217" s="61" t="n">
        <v>10.6111363838634</v>
      </c>
      <c r="S217" s="62" t="n">
        <f aca="false">U217*V217*$F$5</f>
        <v>520.227272727273</v>
      </c>
      <c r="T217" s="63" t="n">
        <f aca="false">MAX(0,MIN(1,R217/100+$D$5))</f>
        <v>0.613888984876253</v>
      </c>
      <c r="U217" s="63" t="n">
        <v>0.367132867132867</v>
      </c>
      <c r="V217" s="62" t="n">
        <v>1417</v>
      </c>
      <c r="W217" s="63" t="n">
        <v>0.144238908687966</v>
      </c>
      <c r="X217" s="64" t="s">
        <v>165</v>
      </c>
      <c r="Y217" s="64" t="s">
        <v>166</v>
      </c>
    </row>
    <row r="218" customFormat="false" ht="15" hidden="false" customHeight="false" outlineLevel="0" collapsed="false">
      <c r="A218" s="32" t="s">
        <v>233</v>
      </c>
      <c r="B218" s="32" t="s">
        <v>401</v>
      </c>
      <c r="C218" s="32" t="s">
        <v>408</v>
      </c>
      <c r="D218" s="60" t="n">
        <f aca="false">ROUND(S218*T218,0)</f>
        <v>377</v>
      </c>
      <c r="E218" s="60" t="n">
        <f aca="false">ROUND(S218,0)-D218</f>
        <v>310</v>
      </c>
      <c r="F218" s="60" t="n">
        <f aca="false">IF(COUNTA(D218:E218)=0,"",SUM(D218:E218))</f>
        <v>687</v>
      </c>
      <c r="G218" s="40" t="n">
        <f aca="false">IF(OR(F218="",F218=0),"",D218/F218)</f>
        <v>0.548762736535662</v>
      </c>
      <c r="H218" s="40" t="n">
        <f aca="false">IF(OR(F218="",F218=0),"",E218/F218)</f>
        <v>0.451237263464338</v>
      </c>
      <c r="I218" s="32" t="s">
        <v>164</v>
      </c>
      <c r="J218" s="36" t="n">
        <v>2.11357802942001</v>
      </c>
      <c r="K218" s="36" t="n">
        <f aca="false">$K$8</f>
        <v>2.12540912266671</v>
      </c>
      <c r="L218" s="36" t="n">
        <f aca="false">SQRT(J218^2+K218^2)</f>
        <v>2.99742823519794</v>
      </c>
      <c r="M218" s="40" t="n">
        <f aca="false">IF(G218="","",MAX(0,G218-1.96*L218/100))</f>
        <v>0.490013143125783</v>
      </c>
      <c r="N218" s="40" t="n">
        <f aca="false">IF(G218="","",MIN(1,G218+1.96*L218/100))</f>
        <v>0.607512329945542</v>
      </c>
      <c r="O218" s="60" t="n">
        <f aca="false">ROUND(S218*W218,0)</f>
        <v>58</v>
      </c>
      <c r="P218" s="60" t="n">
        <f aca="false">IF(F218="","",ROUND(SQRT((F218*L218/100)^2+(G218*O218)^2),0))</f>
        <v>38</v>
      </c>
      <c r="R218" s="61" t="n">
        <v>4.08250401991923</v>
      </c>
      <c r="S218" s="62" t="n">
        <f aca="false">U218*V218*$F$5</f>
        <v>687.489614243323</v>
      </c>
      <c r="T218" s="63" t="n">
        <f aca="false">MAX(0,MIN(1,R218/100+$D$5))</f>
        <v>0.548602661236812</v>
      </c>
      <c r="U218" s="63" t="n">
        <v>0.510385756676558</v>
      </c>
      <c r="V218" s="62" t="n">
        <v>1347</v>
      </c>
      <c r="W218" s="63" t="n">
        <v>0.084758520671361</v>
      </c>
      <c r="X218" s="64" t="s">
        <v>171</v>
      </c>
      <c r="Y218" s="64" t="s">
        <v>166</v>
      </c>
    </row>
    <row r="219" customFormat="false" ht="15" hidden="false" customHeight="false" outlineLevel="0" collapsed="false">
      <c r="A219" s="32" t="s">
        <v>233</v>
      </c>
      <c r="B219" s="32" t="s">
        <v>401</v>
      </c>
      <c r="C219" s="32" t="s">
        <v>409</v>
      </c>
      <c r="D219" s="60" t="n">
        <f aca="false">ROUND(S219*T219,0)</f>
        <v>213</v>
      </c>
      <c r="E219" s="60" t="n">
        <f aca="false">ROUND(S219,0)-D219</f>
        <v>237</v>
      </c>
      <c r="F219" s="60" t="n">
        <f aca="false">IF(COUNTA(D219:E219)=0,"",SUM(D219:E219))</f>
        <v>450</v>
      </c>
      <c r="G219" s="40" t="n">
        <f aca="false">IF(OR(F219="",F219=0),"",D219/F219)</f>
        <v>0.473333333333333</v>
      </c>
      <c r="H219" s="40" t="n">
        <f aca="false">IF(OR(F219="",F219=0),"",E219/F219)</f>
        <v>0.526666666666667</v>
      </c>
      <c r="I219" s="32" t="s">
        <v>164</v>
      </c>
      <c r="J219" s="36" t="n">
        <v>3.46052190265839</v>
      </c>
      <c r="K219" s="36" t="n">
        <f aca="false">$K$8</f>
        <v>2.12540912266671</v>
      </c>
      <c r="L219" s="36" t="n">
        <f aca="false">SQRT(J219^2+K219^2)</f>
        <v>4.06110524087881</v>
      </c>
      <c r="M219" s="40" t="n">
        <f aca="false">IF(G219="","",MAX(0,G219-1.96*L219/100))</f>
        <v>0.393735670612109</v>
      </c>
      <c r="N219" s="40" t="n">
        <f aca="false">IF(G219="","",MIN(1,G219+1.96*L219/100))</f>
        <v>0.552930996054558</v>
      </c>
      <c r="O219" s="60" t="n">
        <f aca="false">ROUND(S219*W219,0)</f>
        <v>65</v>
      </c>
      <c r="P219" s="60" t="n">
        <f aca="false">IF(F219="","",ROUND(SQRT((F219*L219/100)^2+(G219*O219)^2),0))</f>
        <v>36</v>
      </c>
      <c r="R219" s="61" t="n">
        <v>-3.41652343786967</v>
      </c>
      <c r="S219" s="62" t="n">
        <f aca="false">U219*V219*$F$5</f>
        <v>449.830708661417</v>
      </c>
      <c r="T219" s="63" t="n">
        <f aca="false">MAX(0,MIN(1,R219/100+$D$5))</f>
        <v>0.473612386658923</v>
      </c>
      <c r="U219" s="63" t="n">
        <v>0.562992125984252</v>
      </c>
      <c r="V219" s="62" t="n">
        <v>799</v>
      </c>
      <c r="W219" s="63" t="n">
        <v>0.144238908687966</v>
      </c>
      <c r="X219" s="64" t="s">
        <v>165</v>
      </c>
      <c r="Y219" s="64" t="s">
        <v>166</v>
      </c>
    </row>
    <row r="220" customFormat="false" ht="15" hidden="false" customHeight="false" outlineLevel="0" collapsed="false">
      <c r="A220" s="32" t="s">
        <v>233</v>
      </c>
      <c r="B220" s="32" t="s">
        <v>401</v>
      </c>
      <c r="C220" s="32" t="s">
        <v>410</v>
      </c>
      <c r="D220" s="60" t="n">
        <f aca="false">ROUND(S220*T220,0)</f>
        <v>405</v>
      </c>
      <c r="E220" s="60" t="n">
        <f aca="false">ROUND(S220,0)-D220</f>
        <v>378</v>
      </c>
      <c r="F220" s="60" t="n">
        <f aca="false">IF(COUNTA(D220:E220)=0,"",SUM(D220:E220))</f>
        <v>783</v>
      </c>
      <c r="G220" s="40" t="n">
        <f aca="false">IF(OR(F220="",F220=0),"",D220/F220)</f>
        <v>0.517241379310345</v>
      </c>
      <c r="H220" s="40" t="n">
        <f aca="false">IF(OR(F220="",F220=0),"",E220/F220)</f>
        <v>0.482758620689655</v>
      </c>
      <c r="I220" s="32" t="s">
        <v>164</v>
      </c>
      <c r="J220" s="36" t="n">
        <v>2.11357802942001</v>
      </c>
      <c r="K220" s="36" t="n">
        <f aca="false">$K$8</f>
        <v>2.12540912266671</v>
      </c>
      <c r="L220" s="36" t="n">
        <f aca="false">SQRT(J220^2+K220^2)</f>
        <v>2.99742823519794</v>
      </c>
      <c r="M220" s="40" t="n">
        <f aca="false">IF(G220="","",MAX(0,G220-1.96*L220/100))</f>
        <v>0.458491785900465</v>
      </c>
      <c r="N220" s="40" t="n">
        <f aca="false">IF(G220="","",MIN(1,G220+1.96*L220/100))</f>
        <v>0.575990972720225</v>
      </c>
      <c r="O220" s="60" t="n">
        <f aca="false">ROUND(S220*W220,0)</f>
        <v>66</v>
      </c>
      <c r="P220" s="60" t="n">
        <f aca="false">IF(F220="","",ROUND(SQRT((F220*L220/100)^2+(G220*O220)^2),0))</f>
        <v>41</v>
      </c>
      <c r="R220" s="61" t="n">
        <v>0.971467927153894</v>
      </c>
      <c r="S220" s="62" t="n">
        <f aca="false">U220*V220*$F$5</f>
        <v>782.513274336283</v>
      </c>
      <c r="T220" s="63" t="n">
        <f aca="false">MAX(0,MIN(1,R220/100+$D$5))</f>
        <v>0.517492300309158</v>
      </c>
      <c r="U220" s="63" t="n">
        <v>0.495575221238938</v>
      </c>
      <c r="V220" s="62" t="n">
        <v>1579</v>
      </c>
      <c r="W220" s="63" t="n">
        <v>0.084758520671361</v>
      </c>
      <c r="X220" s="64" t="s">
        <v>171</v>
      </c>
      <c r="Y220" s="64" t="s">
        <v>166</v>
      </c>
    </row>
    <row r="221" customFormat="false" ht="15" hidden="false" customHeight="false" outlineLevel="0" collapsed="false">
      <c r="A221" s="32" t="s">
        <v>233</v>
      </c>
      <c r="B221" s="32" t="s">
        <v>401</v>
      </c>
      <c r="C221" s="32" t="s">
        <v>411</v>
      </c>
      <c r="D221" s="60" t="n">
        <f aca="false">ROUND(S221*T221,0)</f>
        <v>661</v>
      </c>
      <c r="E221" s="60" t="n">
        <f aca="false">ROUND(S221,0)-D221</f>
        <v>734</v>
      </c>
      <c r="F221" s="60" t="n">
        <f aca="false">IF(COUNTA(D221:E221)=0,"",SUM(D221:E221))</f>
        <v>1395</v>
      </c>
      <c r="G221" s="40" t="n">
        <f aca="false">IF(OR(F221="",F221=0),"",D221/F221)</f>
        <v>0.473835125448029</v>
      </c>
      <c r="H221" s="40" t="n">
        <f aca="false">IF(OR(F221="",F221=0),"",E221/F221)</f>
        <v>0.526164874551971</v>
      </c>
      <c r="I221" s="32" t="s">
        <v>164</v>
      </c>
      <c r="J221" s="36" t="n">
        <v>1.73158763326251</v>
      </c>
      <c r="K221" s="36" t="n">
        <f aca="false">$K$8</f>
        <v>2.12540912266671</v>
      </c>
      <c r="L221" s="36" t="n">
        <f aca="false">SQRT(J221^2+K221^2)</f>
        <v>2.74148858658622</v>
      </c>
      <c r="M221" s="40" t="n">
        <f aca="false">IF(G221="","",MAX(0,G221-1.96*L221/100))</f>
        <v>0.420101949150939</v>
      </c>
      <c r="N221" s="40" t="n">
        <f aca="false">IF(G221="","",MIN(1,G221+1.96*L221/100))</f>
        <v>0.527568301745119</v>
      </c>
      <c r="O221" s="60" t="n">
        <f aca="false">ROUND(S221*W221,0)</f>
        <v>87</v>
      </c>
      <c r="P221" s="60" t="n">
        <f aca="false">IF(F221="","",ROUND(SQRT((F221*L221/100)^2+(G221*O221)^2),0))</f>
        <v>56</v>
      </c>
      <c r="R221" s="61" t="n">
        <v>-3.41603723329025</v>
      </c>
      <c r="S221" s="62" t="n">
        <f aca="false">U221*V221*$F$5</f>
        <v>1394.83442469598</v>
      </c>
      <c r="T221" s="63" t="n">
        <f aca="false">MAX(0,MIN(1,R221/100+$D$5))</f>
        <v>0.473617248704717</v>
      </c>
      <c r="U221" s="63" t="n">
        <v>0.642188961646399</v>
      </c>
      <c r="V221" s="62" t="n">
        <v>2172</v>
      </c>
      <c r="W221" s="63" t="n">
        <v>0.0626598089245614</v>
      </c>
      <c r="X221" s="64" t="s">
        <v>204</v>
      </c>
      <c r="Y221" s="64" t="s">
        <v>166</v>
      </c>
    </row>
    <row r="222" customFormat="false" ht="15" hidden="false" customHeight="false" outlineLevel="0" collapsed="false">
      <c r="A222" s="32" t="s">
        <v>233</v>
      </c>
      <c r="B222" s="32" t="s">
        <v>401</v>
      </c>
      <c r="C222" s="32" t="s">
        <v>412</v>
      </c>
      <c r="D222" s="60" t="n">
        <f aca="false">ROUND(S222*T222,0)</f>
        <v>555</v>
      </c>
      <c r="E222" s="60" t="n">
        <f aca="false">ROUND(S222,0)-D222</f>
        <v>577</v>
      </c>
      <c r="F222" s="60" t="n">
        <f aca="false">IF(COUNTA(D222:E222)=0,"",SUM(D222:E222))</f>
        <v>1132</v>
      </c>
      <c r="G222" s="40" t="n">
        <f aca="false">IF(OR(F222="",F222=0),"",D222/F222)</f>
        <v>0.490282685512368</v>
      </c>
      <c r="H222" s="40" t="n">
        <f aca="false">IF(OR(F222="",F222=0),"",E222/F222)</f>
        <v>0.509717314487633</v>
      </c>
      <c r="I222" s="32" t="s">
        <v>164</v>
      </c>
      <c r="J222" s="36" t="n">
        <v>1.73158763326251</v>
      </c>
      <c r="K222" s="36" t="n">
        <f aca="false">$K$8</f>
        <v>2.12540912266671</v>
      </c>
      <c r="L222" s="36" t="n">
        <f aca="false">SQRT(J222^2+K222^2)</f>
        <v>2.74148858658622</v>
      </c>
      <c r="M222" s="40" t="n">
        <f aca="false">IF(G222="","",MAX(0,G222-1.96*L222/100))</f>
        <v>0.436549509215277</v>
      </c>
      <c r="N222" s="40" t="n">
        <f aca="false">IF(G222="","",MIN(1,G222+1.96*L222/100))</f>
        <v>0.544015861809458</v>
      </c>
      <c r="O222" s="60" t="n">
        <f aca="false">ROUND(S222*W222,0)</f>
        <v>71</v>
      </c>
      <c r="P222" s="60" t="n">
        <f aca="false">IF(F222="","",ROUND(SQRT((F222*L222/100)^2+(G222*O222)^2),0))</f>
        <v>47</v>
      </c>
      <c r="R222" s="61" t="n">
        <v>-1.73689520794397</v>
      </c>
      <c r="S222" s="62" t="n">
        <f aca="false">U222*V222*$F$5</f>
        <v>1132.25997719498</v>
      </c>
      <c r="T222" s="63" t="n">
        <f aca="false">MAX(0,MIN(1,R222/100+$D$5))</f>
        <v>0.49040866895818</v>
      </c>
      <c r="U222" s="63" t="n">
        <v>0.652223489167617</v>
      </c>
      <c r="V222" s="62" t="n">
        <v>1736</v>
      </c>
      <c r="W222" s="63" t="n">
        <v>0.0626598089245614</v>
      </c>
      <c r="X222" s="64" t="s">
        <v>204</v>
      </c>
      <c r="Y222" s="64" t="s">
        <v>166</v>
      </c>
    </row>
    <row r="223" customFormat="false" ht="15" hidden="false" customHeight="false" outlineLevel="0" collapsed="false">
      <c r="A223" s="32" t="s">
        <v>233</v>
      </c>
      <c r="B223" s="32" t="s">
        <v>401</v>
      </c>
      <c r="C223" s="32" t="s">
        <v>413</v>
      </c>
      <c r="D223" s="60" t="n">
        <f aca="false">ROUND(S223*T223,0)</f>
        <v>445</v>
      </c>
      <c r="E223" s="60" t="n">
        <f aca="false">ROUND(S223,0)-D223</f>
        <v>410</v>
      </c>
      <c r="F223" s="60" t="n">
        <f aca="false">IF(COUNTA(D223:E223)=0,"",SUM(D223:E223))</f>
        <v>855</v>
      </c>
      <c r="G223" s="40" t="n">
        <f aca="false">IF(OR(F223="",F223=0),"",D223/F223)</f>
        <v>0.52046783625731</v>
      </c>
      <c r="H223" s="40" t="n">
        <f aca="false">IF(OR(F223="",F223=0),"",E223/F223)</f>
        <v>0.47953216374269</v>
      </c>
      <c r="I223" s="32" t="s">
        <v>164</v>
      </c>
      <c r="J223" s="36" t="n">
        <v>2.11357802942001</v>
      </c>
      <c r="K223" s="36" t="n">
        <f aca="false">$K$8</f>
        <v>2.12540912266671</v>
      </c>
      <c r="L223" s="36" t="n">
        <f aca="false">SQRT(J223^2+K223^2)</f>
        <v>2.99742823519794</v>
      </c>
      <c r="M223" s="40" t="n">
        <f aca="false">IF(G223="","",MAX(0,G223-1.96*L223/100))</f>
        <v>0.46171824284743</v>
      </c>
      <c r="N223" s="40" t="n">
        <f aca="false">IF(G223="","",MIN(1,G223+1.96*L223/100))</f>
        <v>0.57921742966719</v>
      </c>
      <c r="O223" s="60" t="n">
        <f aca="false">ROUND(S223*W223,0)</f>
        <v>72</v>
      </c>
      <c r="P223" s="60" t="n">
        <f aca="false">IF(F223="","",ROUND(SQRT((F223*L223/100)^2+(G223*O223)^2),0))</f>
        <v>45</v>
      </c>
      <c r="R223" s="61" t="n">
        <v>1.26269568701046</v>
      </c>
      <c r="S223" s="62" t="n">
        <f aca="false">U223*V223*$F$5</f>
        <v>855.159618008186</v>
      </c>
      <c r="T223" s="63" t="n">
        <f aca="false">MAX(0,MIN(1,R223/100+$D$5))</f>
        <v>0.520404577907724</v>
      </c>
      <c r="U223" s="63" t="n">
        <v>0.589358799454298</v>
      </c>
      <c r="V223" s="62" t="n">
        <v>1451</v>
      </c>
      <c r="W223" s="63" t="n">
        <v>0.084758520671361</v>
      </c>
      <c r="X223" s="64" t="s">
        <v>171</v>
      </c>
      <c r="Y223" s="64" t="s">
        <v>166</v>
      </c>
    </row>
    <row r="224" customFormat="false" ht="15" hidden="false" customHeight="false" outlineLevel="0" collapsed="false">
      <c r="A224" s="32" t="s">
        <v>414</v>
      </c>
      <c r="B224" s="32" t="s">
        <v>415</v>
      </c>
      <c r="C224" s="32" t="s">
        <v>416</v>
      </c>
      <c r="D224" s="60" t="n">
        <f aca="false">ROUND(S224*T224,0)</f>
        <v>370</v>
      </c>
      <c r="E224" s="60" t="n">
        <f aca="false">ROUND(S224,0)-D224</f>
        <v>864</v>
      </c>
      <c r="F224" s="60" t="n">
        <f aca="false">IF(COUNTA(D224:E224)=0,"",SUM(D224:E224))</f>
        <v>1234</v>
      </c>
      <c r="G224" s="40" t="n">
        <f aca="false">IF(OR(F224="",F224=0),"",D224/F224)</f>
        <v>0.299837925445705</v>
      </c>
      <c r="H224" s="40" t="n">
        <f aca="false">IF(OR(F224="",F224=0),"",E224/F224)</f>
        <v>0.700162074554295</v>
      </c>
      <c r="I224" s="32" t="s">
        <v>164</v>
      </c>
      <c r="J224" s="36" t="n">
        <v>1.73158763326251</v>
      </c>
      <c r="K224" s="36" t="n">
        <f aca="false">$K$8</f>
        <v>2.12540912266671</v>
      </c>
      <c r="L224" s="36" t="n">
        <f aca="false">SQRT(J224^2+K224^2)</f>
        <v>2.74148858658622</v>
      </c>
      <c r="M224" s="40" t="n">
        <f aca="false">IF(G224="","",MAX(0,G224-1.96*L224/100))</f>
        <v>0.246104749148615</v>
      </c>
      <c r="N224" s="40" t="n">
        <f aca="false">IF(G224="","",MIN(1,G224+1.96*L224/100))</f>
        <v>0.353571101742795</v>
      </c>
      <c r="O224" s="60" t="n">
        <f aca="false">ROUND(S224*W224,0)</f>
        <v>77</v>
      </c>
      <c r="P224" s="60" t="n">
        <f aca="false">IF(F224="","",ROUND(SQRT((F224*L224/100)^2+(G224*O224)^2),0))</f>
        <v>41</v>
      </c>
      <c r="R224" s="61" t="n">
        <v>-20.794062510762</v>
      </c>
      <c r="S224" s="62" t="n">
        <f aca="false">U224*V224*$F$5</f>
        <v>1234.45226917058</v>
      </c>
      <c r="T224" s="63" t="n">
        <f aca="false">MAX(0,MIN(1,R224/100+$D$5))</f>
        <v>0.299836995929999</v>
      </c>
      <c r="U224" s="63" t="n">
        <v>0.618153364632238</v>
      </c>
      <c r="V224" s="62" t="n">
        <v>1997</v>
      </c>
      <c r="W224" s="63" t="n">
        <v>0.0626598089245614</v>
      </c>
      <c r="X224" s="64" t="s">
        <v>204</v>
      </c>
      <c r="Y224" s="64" t="s">
        <v>166</v>
      </c>
    </row>
    <row r="225" customFormat="false" ht="15" hidden="false" customHeight="false" outlineLevel="0" collapsed="false">
      <c r="A225" s="32" t="s">
        <v>414</v>
      </c>
      <c r="B225" s="32" t="s">
        <v>417</v>
      </c>
      <c r="C225" s="32" t="s">
        <v>418</v>
      </c>
      <c r="D225" s="60" t="n">
        <f aca="false">ROUND(S225*T225,0)</f>
        <v>1053</v>
      </c>
      <c r="E225" s="60" t="n">
        <f aca="false">ROUND(S225,0)-D225</f>
        <v>2097</v>
      </c>
      <c r="F225" s="60" t="n">
        <f aca="false">IF(COUNTA(D225:E225)=0,"",SUM(D225:E225))</f>
        <v>3150</v>
      </c>
      <c r="G225" s="40" t="n">
        <f aca="false">IF(OR(F225="",F225=0),"",D225/F225)</f>
        <v>0.334285714285714</v>
      </c>
      <c r="H225" s="40" t="n">
        <f aca="false">IF(OR(F225="",F225=0),"",E225/F225)</f>
        <v>0.665714285714286</v>
      </c>
      <c r="I225" s="32" t="s">
        <v>164</v>
      </c>
      <c r="J225" s="36" t="n">
        <v>1.73158763326251</v>
      </c>
      <c r="K225" s="36" t="n">
        <f aca="false">$K$8</f>
        <v>2.12540912266671</v>
      </c>
      <c r="L225" s="36" t="n">
        <f aca="false">SQRT(J225^2+K225^2)</f>
        <v>2.74148858658622</v>
      </c>
      <c r="M225" s="40" t="n">
        <f aca="false">IF(G225="","",MAX(0,G225-1.96*L225/100))</f>
        <v>0.280552537988624</v>
      </c>
      <c r="N225" s="40" t="n">
        <f aca="false">IF(G225="","",MIN(1,G225+1.96*L225/100))</f>
        <v>0.388018890582804</v>
      </c>
      <c r="O225" s="60" t="n">
        <f aca="false">ROUND(S225*W225,0)</f>
        <v>197</v>
      </c>
      <c r="P225" s="60" t="n">
        <f aca="false">IF(F225="","",ROUND(SQRT((F225*L225/100)^2+(G225*O225)^2),0))</f>
        <v>109</v>
      </c>
      <c r="R225" s="61" t="n">
        <v>-17.3607397048676</v>
      </c>
      <c r="S225" s="62" t="n">
        <f aca="false">U225*V225*$F$5</f>
        <v>3150.44851429639</v>
      </c>
      <c r="T225" s="63" t="n">
        <f aca="false">MAX(0,MIN(1,R225/100+$D$5))</f>
        <v>0.334170223988943</v>
      </c>
      <c r="U225" s="63" t="n">
        <v>0.56157727527565</v>
      </c>
      <c r="V225" s="62" t="n">
        <v>5610</v>
      </c>
      <c r="W225" s="63" t="n">
        <v>0.0626598089245614</v>
      </c>
      <c r="X225" s="64" t="s">
        <v>204</v>
      </c>
      <c r="Y225" s="64" t="s">
        <v>166</v>
      </c>
    </row>
    <row r="226" customFormat="false" ht="15" hidden="false" customHeight="false" outlineLevel="0" collapsed="false">
      <c r="A226" s="32" t="s">
        <v>414</v>
      </c>
      <c r="B226" s="32" t="s">
        <v>419</v>
      </c>
      <c r="C226" s="32" t="s">
        <v>420</v>
      </c>
      <c r="D226" s="60" t="n">
        <f aca="false">ROUND(S226*T226,0)</f>
        <v>396</v>
      </c>
      <c r="E226" s="60" t="n">
        <f aca="false">ROUND(S226,0)-D226</f>
        <v>775</v>
      </c>
      <c r="F226" s="60" t="n">
        <f aca="false">IF(COUNTA(D226:E226)=0,"",SUM(D226:E226))</f>
        <v>1171</v>
      </c>
      <c r="G226" s="40" t="n">
        <f aca="false">IF(OR(F226="",F226=0),"",D226/F226)</f>
        <v>0.338172502134927</v>
      </c>
      <c r="H226" s="40" t="n">
        <f aca="false">IF(OR(F226="",F226=0),"",E226/F226)</f>
        <v>0.661827497865073</v>
      </c>
      <c r="I226" s="32" t="s">
        <v>164</v>
      </c>
      <c r="J226" s="36" t="n">
        <v>1.73158763326251</v>
      </c>
      <c r="K226" s="36" t="n">
        <f aca="false">$K$8</f>
        <v>2.12540912266671</v>
      </c>
      <c r="L226" s="36" t="n">
        <f aca="false">SQRT(J226^2+K226^2)</f>
        <v>2.74148858658622</v>
      </c>
      <c r="M226" s="40" t="n">
        <f aca="false">IF(G226="","",MAX(0,G226-1.96*L226/100))</f>
        <v>0.284439325837837</v>
      </c>
      <c r="N226" s="40" t="n">
        <f aca="false">IF(G226="","",MIN(1,G226+1.96*L226/100))</f>
        <v>0.391905678432017</v>
      </c>
      <c r="O226" s="60" t="n">
        <f aca="false">ROUND(S226*W226,0)</f>
        <v>73</v>
      </c>
      <c r="P226" s="60" t="n">
        <f aca="false">IF(F226="","",ROUND(SQRT((F226*L226/100)^2+(G226*O226)^2),0))</f>
        <v>40</v>
      </c>
      <c r="R226" s="61" t="n">
        <v>-16.9543261737358</v>
      </c>
      <c r="S226" s="62" t="n">
        <f aca="false">U226*V226*$F$5</f>
        <v>1170.82273494654</v>
      </c>
      <c r="T226" s="63" t="n">
        <f aca="false">MAX(0,MIN(1,R226/100+$D$5))</f>
        <v>0.338234359300262</v>
      </c>
      <c r="U226" s="63" t="n">
        <v>0.625773776027012</v>
      </c>
      <c r="V226" s="62" t="n">
        <v>1871</v>
      </c>
      <c r="W226" s="63" t="n">
        <v>0.0626598089245614</v>
      </c>
      <c r="X226" s="64" t="s">
        <v>204</v>
      </c>
      <c r="Y226" s="64" t="s">
        <v>166</v>
      </c>
    </row>
    <row r="227" customFormat="false" ht="15" hidden="false" customHeight="false" outlineLevel="0" collapsed="false">
      <c r="A227" s="32" t="s">
        <v>421</v>
      </c>
      <c r="B227" s="32" t="s">
        <v>422</v>
      </c>
      <c r="C227" s="32" t="s">
        <v>423</v>
      </c>
      <c r="D227" s="60" t="n">
        <f aca="false">ROUND(S227*T227,0)</f>
        <v>574</v>
      </c>
      <c r="E227" s="60" t="n">
        <f aca="false">ROUND(S227,0)-D227</f>
        <v>830</v>
      </c>
      <c r="F227" s="60" t="n">
        <f aca="false">IF(COUNTA(D227:E227)=0,"",SUM(D227:E227))</f>
        <v>1404</v>
      </c>
      <c r="G227" s="40" t="n">
        <f aca="false">IF(OR(F227="",F227=0),"",D227/F227)</f>
        <v>0.408831908831909</v>
      </c>
      <c r="H227" s="40" t="n">
        <f aca="false">IF(OR(F227="",F227=0),"",E227/F227)</f>
        <v>0.591168091168091</v>
      </c>
      <c r="I227" s="32" t="s">
        <v>164</v>
      </c>
      <c r="J227" s="36" t="n">
        <v>1.73158763326251</v>
      </c>
      <c r="K227" s="36" t="n">
        <f aca="false">$K$8</f>
        <v>2.12540912266671</v>
      </c>
      <c r="L227" s="36" t="n">
        <f aca="false">SQRT(J227^2+K227^2)</f>
        <v>2.74148858658622</v>
      </c>
      <c r="M227" s="40" t="n">
        <f aca="false">IF(G227="","",MAX(0,G227-1.96*L227/100))</f>
        <v>0.355098732534819</v>
      </c>
      <c r="N227" s="40" t="n">
        <f aca="false">IF(G227="","",MIN(1,G227+1.96*L227/100))</f>
        <v>0.462565085128999</v>
      </c>
      <c r="O227" s="60" t="n">
        <f aca="false">ROUND(S227*W227,0)</f>
        <v>88</v>
      </c>
      <c r="P227" s="60" t="n">
        <f aca="false">IF(F227="","",ROUND(SQRT((F227*L227/100)^2+(G227*O227)^2),0))</f>
        <v>53</v>
      </c>
      <c r="R227" s="61" t="n">
        <v>-9.90018945306447</v>
      </c>
      <c r="S227" s="62" t="n">
        <f aca="false">U227*V227*$F$5</f>
        <v>1403.51261829653</v>
      </c>
      <c r="T227" s="63" t="n">
        <f aca="false">MAX(0,MIN(1,R227/100+$D$5))</f>
        <v>0.408775726506975</v>
      </c>
      <c r="U227" s="63" t="n">
        <v>0.669295478443743</v>
      </c>
      <c r="V227" s="62" t="n">
        <v>2097</v>
      </c>
      <c r="W227" s="63" t="n">
        <v>0.0626598089245614</v>
      </c>
      <c r="X227" s="64" t="s">
        <v>204</v>
      </c>
      <c r="Y227" s="64" t="s">
        <v>166</v>
      </c>
    </row>
    <row r="228" customFormat="false" ht="15" hidden="false" customHeight="false" outlineLevel="0" collapsed="false">
      <c r="A228" s="32" t="s">
        <v>421</v>
      </c>
      <c r="B228" s="32" t="s">
        <v>422</v>
      </c>
      <c r="C228" s="32" t="s">
        <v>424</v>
      </c>
      <c r="D228" s="60" t="n">
        <f aca="false">ROUND(S228*T228,0)</f>
        <v>611</v>
      </c>
      <c r="E228" s="60" t="n">
        <f aca="false">ROUND(S228,0)-D228</f>
        <v>702</v>
      </c>
      <c r="F228" s="60" t="n">
        <f aca="false">IF(COUNTA(D228:E228)=0,"",SUM(D228:E228))</f>
        <v>1313</v>
      </c>
      <c r="G228" s="40" t="n">
        <f aca="false">IF(OR(F228="",F228=0),"",D228/F228)</f>
        <v>0.465346534653465</v>
      </c>
      <c r="H228" s="40" t="n">
        <f aca="false">IF(OR(F228="",F228=0),"",E228/F228)</f>
        <v>0.534653465346535</v>
      </c>
      <c r="I228" s="32" t="s">
        <v>164</v>
      </c>
      <c r="J228" s="36" t="n">
        <v>1.73158763326251</v>
      </c>
      <c r="K228" s="36" t="n">
        <f aca="false">$K$8</f>
        <v>2.12540912266671</v>
      </c>
      <c r="L228" s="36" t="n">
        <f aca="false">SQRT(J228^2+K228^2)</f>
        <v>2.74148858658622</v>
      </c>
      <c r="M228" s="40" t="n">
        <f aca="false">IF(G228="","",MAX(0,G228-1.96*L228/100))</f>
        <v>0.411613358356375</v>
      </c>
      <c r="N228" s="40" t="n">
        <f aca="false">IF(G228="","",MIN(1,G228+1.96*L228/100))</f>
        <v>0.519079710950555</v>
      </c>
      <c r="O228" s="60" t="n">
        <f aca="false">ROUND(S228*W228,0)</f>
        <v>82</v>
      </c>
      <c r="P228" s="60" t="n">
        <f aca="false">IF(F228="","",ROUND(SQRT((F228*L228/100)^2+(G228*O228)^2),0))</f>
        <v>52</v>
      </c>
      <c r="R228" s="61" t="n">
        <v>-4.24005834883094</v>
      </c>
      <c r="S228" s="62" t="n">
        <f aca="false">U228*V228*$F$5</f>
        <v>1312.76307554761</v>
      </c>
      <c r="T228" s="63" t="n">
        <f aca="false">MAX(0,MIN(1,R228/100+$D$5))</f>
        <v>0.46537703754931</v>
      </c>
      <c r="U228" s="63" t="n">
        <v>0.593205185516316</v>
      </c>
      <c r="V228" s="62" t="n">
        <v>2213</v>
      </c>
      <c r="W228" s="63" t="n">
        <v>0.0626598089245614</v>
      </c>
      <c r="X228" s="64" t="s">
        <v>204</v>
      </c>
      <c r="Y228" s="64" t="s">
        <v>166</v>
      </c>
    </row>
    <row r="229" customFormat="false" ht="15" hidden="false" customHeight="false" outlineLevel="0" collapsed="false">
      <c r="A229" s="32" t="s">
        <v>421</v>
      </c>
      <c r="B229" s="32" t="s">
        <v>425</v>
      </c>
      <c r="C229" s="32" t="s">
        <v>426</v>
      </c>
      <c r="D229" s="60" t="n">
        <f aca="false">ROUND(S229*T229,0)</f>
        <v>171</v>
      </c>
      <c r="E229" s="60" t="n">
        <f aca="false">ROUND(S229,0)-D229</f>
        <v>237</v>
      </c>
      <c r="F229" s="60" t="n">
        <f aca="false">IF(COUNTA(D229:E229)=0,"",SUM(D229:E229))</f>
        <v>408</v>
      </c>
      <c r="G229" s="40" t="n">
        <f aca="false">IF(OR(F229="",F229=0),"",D229/F229)</f>
        <v>0.419117647058824</v>
      </c>
      <c r="H229" s="40" t="n">
        <f aca="false">IF(OR(F229="",F229=0),"",E229/F229)</f>
        <v>0.580882352941177</v>
      </c>
      <c r="I229" s="32" t="s">
        <v>427</v>
      </c>
      <c r="J229" s="36" t="n">
        <v>3.46052190265839</v>
      </c>
      <c r="K229" s="36" t="n">
        <f aca="false">$K$8</f>
        <v>2.12540912266671</v>
      </c>
      <c r="L229" s="36" t="n">
        <f aca="false">SQRT(J229^2+K229^2)</f>
        <v>4.06110524087881</v>
      </c>
      <c r="M229" s="40" t="n">
        <f aca="false">IF(G229="","",MAX(0,G229-1.96*L229/100))</f>
        <v>0.339519984337599</v>
      </c>
      <c r="N229" s="40" t="n">
        <f aca="false">IF(G229="","",MIN(1,G229+1.96*L229/100))</f>
        <v>0.498715309780048</v>
      </c>
      <c r="O229" s="60" t="n">
        <f aca="false">ROUND(S229*W229,0)</f>
        <v>59</v>
      </c>
      <c r="P229" s="60" t="n">
        <f aca="false">IF(F229="","",ROUND(SQRT((F229*L229/100)^2+(G229*O229)^2),0))</f>
        <v>30</v>
      </c>
      <c r="R229" s="61" t="n">
        <v>-8.9885730562292</v>
      </c>
      <c r="S229" s="62" t="n">
        <f aca="false">U229*V229*$F$5</f>
        <v>408.354227231782</v>
      </c>
      <c r="T229" s="63" t="n">
        <f aca="false">MAX(0,MIN(1,R229/100+$D$5))</f>
        <v>0.417891890475327</v>
      </c>
      <c r="U229" s="63" t="n">
        <v>0.440306681270537</v>
      </c>
      <c r="V229" s="62" t="n">
        <v>927.43136682243</v>
      </c>
      <c r="W229" s="63" t="n">
        <v>0.144238908687966</v>
      </c>
      <c r="X229" s="64" t="s">
        <v>165</v>
      </c>
      <c r="Y229" s="64" t="s">
        <v>428</v>
      </c>
    </row>
    <row r="230" customFormat="false" ht="15" hidden="false" customHeight="false" outlineLevel="0" collapsed="false">
      <c r="A230" s="32" t="s">
        <v>421</v>
      </c>
      <c r="B230" s="32" t="s">
        <v>425</v>
      </c>
      <c r="C230" s="32" t="s">
        <v>429</v>
      </c>
      <c r="D230" s="60" t="n">
        <f aca="false">ROUND(S230*T230,0)</f>
        <v>162</v>
      </c>
      <c r="E230" s="60" t="n">
        <f aca="false">ROUND(S230,0)-D230</f>
        <v>216</v>
      </c>
      <c r="F230" s="60" t="n">
        <f aca="false">IF(COUNTA(D230:E230)=0,"",SUM(D230:E230))</f>
        <v>378</v>
      </c>
      <c r="G230" s="40" t="n">
        <f aca="false">IF(OR(F230="",F230=0),"",D230/F230)</f>
        <v>0.428571428571429</v>
      </c>
      <c r="H230" s="40" t="n">
        <f aca="false">IF(OR(F230="",F230=0),"",E230/F230)</f>
        <v>0.571428571428571</v>
      </c>
      <c r="I230" s="32" t="s">
        <v>427</v>
      </c>
      <c r="J230" s="36" t="n">
        <v>3.46052190265839</v>
      </c>
      <c r="K230" s="36" t="n">
        <f aca="false">$K$8</f>
        <v>2.12540912266671</v>
      </c>
      <c r="L230" s="36" t="n">
        <f aca="false">SQRT(J230^2+K230^2)</f>
        <v>4.06110524087881</v>
      </c>
      <c r="M230" s="40" t="n">
        <f aca="false">IF(G230="","",MAX(0,G230-1.96*L230/100))</f>
        <v>0.348973765850204</v>
      </c>
      <c r="N230" s="40" t="n">
        <f aca="false">IF(G230="","",MIN(1,G230+1.96*L230/100))</f>
        <v>0.508169091292653</v>
      </c>
      <c r="O230" s="60" t="n">
        <f aca="false">ROUND(S230*W230,0)</f>
        <v>54</v>
      </c>
      <c r="P230" s="60" t="n">
        <f aca="false">IF(F230="","",ROUND(SQRT((F230*L230/100)^2+(G230*O230)^2),0))</f>
        <v>28</v>
      </c>
      <c r="R230" s="61" t="n">
        <v>-7.85194779789872</v>
      </c>
      <c r="S230" s="62" t="n">
        <f aca="false">U230*V230*$F$5</f>
        <v>377.648096796512</v>
      </c>
      <c r="T230" s="63" t="n">
        <f aca="false">MAX(0,MIN(1,R230/100+$D$5))</f>
        <v>0.429258143058632</v>
      </c>
      <c r="U230" s="63" t="n">
        <v>0.45710928319624</v>
      </c>
      <c r="V230" s="62" t="n">
        <v>826.165887850467</v>
      </c>
      <c r="W230" s="63" t="n">
        <v>0.144238908687966</v>
      </c>
      <c r="X230" s="64" t="s">
        <v>165</v>
      </c>
      <c r="Y230" s="64" t="s">
        <v>428</v>
      </c>
    </row>
    <row r="231" customFormat="false" ht="15" hidden="false" customHeight="false" outlineLevel="0" collapsed="false">
      <c r="A231" s="32" t="s">
        <v>421</v>
      </c>
      <c r="B231" s="32" t="s">
        <v>425</v>
      </c>
      <c r="C231" s="32" t="s">
        <v>430</v>
      </c>
      <c r="D231" s="60" t="n">
        <f aca="false">ROUND(S231*T231,0)</f>
        <v>209</v>
      </c>
      <c r="E231" s="60" t="n">
        <f aca="false">ROUND(S231,0)-D231</f>
        <v>282</v>
      </c>
      <c r="F231" s="60" t="n">
        <f aca="false">IF(COUNTA(D231:E231)=0,"",SUM(D231:E231))</f>
        <v>491</v>
      </c>
      <c r="G231" s="40" t="n">
        <f aca="false">IF(OR(F231="",F231=0),"",D231/F231)</f>
        <v>0.425661914460285</v>
      </c>
      <c r="H231" s="40" t="n">
        <f aca="false">IF(OR(F231="",F231=0),"",E231/F231)</f>
        <v>0.574338085539715</v>
      </c>
      <c r="I231" s="32" t="s">
        <v>427</v>
      </c>
      <c r="J231" s="36" t="n">
        <v>3.46052190265839</v>
      </c>
      <c r="K231" s="36" t="n">
        <f aca="false">$K$8</f>
        <v>2.12540912266671</v>
      </c>
      <c r="L231" s="36" t="n">
        <f aca="false">SQRT(J231^2+K231^2)</f>
        <v>4.06110524087881</v>
      </c>
      <c r="M231" s="40" t="n">
        <f aca="false">IF(G231="","",MAX(0,G231-1.96*L231/100))</f>
        <v>0.34606425173906</v>
      </c>
      <c r="N231" s="40" t="n">
        <f aca="false">IF(G231="","",MIN(1,G231+1.96*L231/100))</f>
        <v>0.50525957718151</v>
      </c>
      <c r="O231" s="60" t="n">
        <f aca="false">ROUND(S231*W231,0)</f>
        <v>71</v>
      </c>
      <c r="P231" s="60" t="n">
        <f aca="false">IF(F231="","",ROUND(SQRT((F231*L231/100)^2+(G231*O231)^2),0))</f>
        <v>36</v>
      </c>
      <c r="R231" s="61" t="n">
        <v>-8.18947041782888</v>
      </c>
      <c r="S231" s="62" t="n">
        <f aca="false">U231*V231*$F$5</f>
        <v>491.487027516591</v>
      </c>
      <c r="T231" s="63" t="n">
        <f aca="false">MAX(0,MIN(1,R231/100+$D$5))</f>
        <v>0.425882916859331</v>
      </c>
      <c r="U231" s="63" t="n">
        <v>0.561510353227771</v>
      </c>
      <c r="V231" s="62" t="n">
        <v>875.294684579439</v>
      </c>
      <c r="W231" s="63" t="n">
        <v>0.144238908687966</v>
      </c>
      <c r="X231" s="64" t="s">
        <v>165</v>
      </c>
      <c r="Y231" s="64" t="s">
        <v>428</v>
      </c>
    </row>
    <row r="232" customFormat="false" ht="15" hidden="false" customHeight="false" outlineLevel="0" collapsed="false">
      <c r="A232" s="32" t="s">
        <v>421</v>
      </c>
      <c r="B232" s="32" t="s">
        <v>425</v>
      </c>
      <c r="C232" s="32" t="s">
        <v>431</v>
      </c>
      <c r="D232" s="60" t="n">
        <f aca="false">ROUND(S232*T232,0)</f>
        <v>164</v>
      </c>
      <c r="E232" s="60" t="n">
        <f aca="false">ROUND(S232,0)-D232</f>
        <v>251</v>
      </c>
      <c r="F232" s="60" t="n">
        <f aca="false">IF(COUNTA(D232:E232)=0,"",SUM(D232:E232))</f>
        <v>415</v>
      </c>
      <c r="G232" s="40" t="n">
        <f aca="false">IF(OR(F232="",F232=0),"",D232/F232)</f>
        <v>0.395180722891566</v>
      </c>
      <c r="H232" s="40" t="n">
        <f aca="false">IF(OR(F232="",F232=0),"",E232/F232)</f>
        <v>0.604819277108434</v>
      </c>
      <c r="I232" s="32" t="s">
        <v>427</v>
      </c>
      <c r="J232" s="36" t="n">
        <v>3.46052190265839</v>
      </c>
      <c r="K232" s="36" t="n">
        <f aca="false">$K$8</f>
        <v>2.12540912266671</v>
      </c>
      <c r="L232" s="36" t="n">
        <f aca="false">SQRT(J232^2+K232^2)</f>
        <v>4.06110524087881</v>
      </c>
      <c r="M232" s="40" t="n">
        <f aca="false">IF(G232="","",MAX(0,G232-1.96*L232/100))</f>
        <v>0.315583060170342</v>
      </c>
      <c r="N232" s="40" t="n">
        <f aca="false">IF(G232="","",MIN(1,G232+1.96*L232/100))</f>
        <v>0.474778385612791</v>
      </c>
      <c r="O232" s="60" t="n">
        <f aca="false">ROUND(S232*W232,0)</f>
        <v>60</v>
      </c>
      <c r="P232" s="60" t="n">
        <f aca="false">IF(F232="","",ROUND(SQRT((F232*L232/100)^2+(G232*O232)^2),0))</f>
        <v>29</v>
      </c>
      <c r="R232" s="61" t="n">
        <v>-11.2077120597318</v>
      </c>
      <c r="S232" s="62" t="n">
        <f aca="false">U232*V232*$F$5</f>
        <v>414.858298857075</v>
      </c>
      <c r="T232" s="63" t="n">
        <f aca="false">MAX(0,MIN(1,R232/100+$D$5))</f>
        <v>0.395700500440302</v>
      </c>
      <c r="U232" s="63" t="n">
        <v>0.515923566878981</v>
      </c>
      <c r="V232" s="62" t="n">
        <v>804.108060747664</v>
      </c>
      <c r="W232" s="63" t="n">
        <v>0.144238908687966</v>
      </c>
      <c r="X232" s="64" t="s">
        <v>165</v>
      </c>
      <c r="Y232" s="64" t="s">
        <v>428</v>
      </c>
    </row>
    <row r="233" customFormat="false" ht="15" hidden="false" customHeight="false" outlineLevel="0" collapsed="false">
      <c r="A233" s="32" t="s">
        <v>421</v>
      </c>
      <c r="B233" s="32" t="s">
        <v>432</v>
      </c>
      <c r="C233" s="32" t="s">
        <v>433</v>
      </c>
      <c r="D233" s="60" t="n">
        <f aca="false">ROUND(S233*T233,0)</f>
        <v>472</v>
      </c>
      <c r="E233" s="60" t="n">
        <f aca="false">ROUND(S233,0)-D233</f>
        <v>544</v>
      </c>
      <c r="F233" s="60" t="n">
        <f aca="false">IF(COUNTA(D233:E233)=0,"",SUM(D233:E233))</f>
        <v>1016</v>
      </c>
      <c r="G233" s="40" t="n">
        <f aca="false">IF(OR(F233="",F233=0),"",D233/F233)</f>
        <v>0.464566929133858</v>
      </c>
      <c r="H233" s="40" t="n">
        <f aca="false">IF(OR(F233="",F233=0),"",E233/F233)</f>
        <v>0.535433070866142</v>
      </c>
      <c r="I233" s="32" t="s">
        <v>164</v>
      </c>
      <c r="J233" s="36" t="n">
        <v>1.73158763326251</v>
      </c>
      <c r="K233" s="36" t="n">
        <f aca="false">$K$8</f>
        <v>2.12540912266671</v>
      </c>
      <c r="L233" s="36" t="n">
        <f aca="false">SQRT(J233^2+K233^2)</f>
        <v>2.74148858658622</v>
      </c>
      <c r="M233" s="40" t="n">
        <f aca="false">IF(G233="","",MAX(0,G233-1.96*L233/100))</f>
        <v>0.410833752836768</v>
      </c>
      <c r="N233" s="40" t="n">
        <f aca="false">IF(G233="","",MIN(1,G233+1.96*L233/100))</f>
        <v>0.518300105430948</v>
      </c>
      <c r="O233" s="60" t="n">
        <f aca="false">ROUND(S233*W233,0)</f>
        <v>64</v>
      </c>
      <c r="P233" s="60" t="n">
        <f aca="false">IF(F233="","",ROUND(SQRT((F233*L233/100)^2+(G233*O233)^2),0))</f>
        <v>41</v>
      </c>
      <c r="R233" s="61" t="n">
        <v>-4.29373504636907</v>
      </c>
      <c r="S233" s="62" t="n">
        <f aca="false">U233*V233*$F$5</f>
        <v>1015.97556912826</v>
      </c>
      <c r="T233" s="63" t="n">
        <f aca="false">MAX(0,MIN(1,R233/100+$D$5))</f>
        <v>0.464840270573929</v>
      </c>
      <c r="U233" s="63" t="n">
        <v>0.529705719044975</v>
      </c>
      <c r="V233" s="62" t="n">
        <v>1918</v>
      </c>
      <c r="W233" s="63" t="n">
        <v>0.0626598089245614</v>
      </c>
      <c r="X233" s="64" t="s">
        <v>204</v>
      </c>
      <c r="Y233" s="64" t="s">
        <v>166</v>
      </c>
    </row>
    <row r="234" customFormat="false" ht="15" hidden="false" customHeight="false" outlineLevel="0" collapsed="false">
      <c r="A234" s="32" t="s">
        <v>421</v>
      </c>
      <c r="B234" s="32" t="s">
        <v>296</v>
      </c>
      <c r="C234" s="32" t="s">
        <v>434</v>
      </c>
      <c r="D234" s="60" t="n">
        <f aca="false">ROUND(S234*T234,0)</f>
        <v>615</v>
      </c>
      <c r="E234" s="60" t="n">
        <f aca="false">ROUND(S234,0)-D234</f>
        <v>372</v>
      </c>
      <c r="F234" s="60" t="n">
        <f aca="false">IF(COUNTA(D234:E234)=0,"",SUM(D234:E234))</f>
        <v>987</v>
      </c>
      <c r="G234" s="40" t="n">
        <f aca="false">IF(OR(F234="",F234=0),"",D234/F234)</f>
        <v>0.623100303951368</v>
      </c>
      <c r="H234" s="40" t="n">
        <f aca="false">IF(OR(F234="",F234=0),"",E234/F234)</f>
        <v>0.376899696048632</v>
      </c>
      <c r="I234" s="32" t="s">
        <v>164</v>
      </c>
      <c r="J234" s="36" t="n">
        <v>1.73158763326251</v>
      </c>
      <c r="K234" s="36" t="n">
        <f aca="false">$K$8</f>
        <v>2.12540912266671</v>
      </c>
      <c r="L234" s="36" t="n">
        <f aca="false">SQRT(J234^2+K234^2)</f>
        <v>2.74148858658622</v>
      </c>
      <c r="M234" s="40" t="n">
        <f aca="false">IF(G234="","",MAX(0,G234-1.96*L234/100))</f>
        <v>0.569367127654278</v>
      </c>
      <c r="N234" s="40" t="n">
        <f aca="false">IF(G234="","",MIN(1,G234+1.96*L234/100))</f>
        <v>0.676833480248458</v>
      </c>
      <c r="O234" s="60" t="n">
        <f aca="false">ROUND(S234*W234,0)</f>
        <v>62</v>
      </c>
      <c r="P234" s="60" t="n">
        <f aca="false">IF(F234="","",ROUND(SQRT((F234*L234/100)^2+(G234*O234)^2),0))</f>
        <v>47</v>
      </c>
      <c r="R234" s="61" t="n">
        <v>11.5249477234334</v>
      </c>
      <c r="S234" s="62" t="n">
        <f aca="false">U234*V234*$F$5</f>
        <v>986.587092297016</v>
      </c>
      <c r="T234" s="63" t="n">
        <f aca="false">MAX(0,MIN(1,R234/100+$D$5))</f>
        <v>0.623027098271953</v>
      </c>
      <c r="U234" s="63" t="n">
        <v>0.664816099930604</v>
      </c>
      <c r="V234" s="62" t="n">
        <v>1484</v>
      </c>
      <c r="W234" s="63" t="n">
        <v>0.0626598089245614</v>
      </c>
      <c r="X234" s="64" t="s">
        <v>204</v>
      </c>
      <c r="Y234" s="64" t="s">
        <v>166</v>
      </c>
    </row>
    <row r="235" customFormat="false" ht="15" hidden="false" customHeight="false" outlineLevel="0" collapsed="false">
      <c r="A235" s="32" t="s">
        <v>421</v>
      </c>
      <c r="B235" s="32" t="s">
        <v>296</v>
      </c>
      <c r="C235" s="32" t="s">
        <v>435</v>
      </c>
      <c r="D235" s="60" t="n">
        <f aca="false">ROUND(S235*T235,0)</f>
        <v>855</v>
      </c>
      <c r="E235" s="60" t="n">
        <f aca="false">ROUND(S235,0)-D235</f>
        <v>570</v>
      </c>
      <c r="F235" s="60" t="n">
        <f aca="false">IF(COUNTA(D235:E235)=0,"",SUM(D235:E235))</f>
        <v>1425</v>
      </c>
      <c r="G235" s="40" t="n">
        <f aca="false">IF(OR(F235="",F235=0),"",D235/F235)</f>
        <v>0.6</v>
      </c>
      <c r="H235" s="40" t="n">
        <f aca="false">IF(OR(F235="",F235=0),"",E235/F235)</f>
        <v>0.4</v>
      </c>
      <c r="I235" s="32" t="s">
        <v>164</v>
      </c>
      <c r="J235" s="36" t="n">
        <v>1.73158763326251</v>
      </c>
      <c r="K235" s="36" t="n">
        <f aca="false">$K$8</f>
        <v>2.12540912266671</v>
      </c>
      <c r="L235" s="36" t="n">
        <f aca="false">SQRT(J235^2+K235^2)</f>
        <v>2.74148858658622</v>
      </c>
      <c r="M235" s="40" t="n">
        <f aca="false">IF(G235="","",MAX(0,G235-1.96*L235/100))</f>
        <v>0.54626682370291</v>
      </c>
      <c r="N235" s="40" t="n">
        <f aca="false">IF(G235="","",MIN(1,G235+1.96*L235/100))</f>
        <v>0.65373317629709</v>
      </c>
      <c r="O235" s="60" t="n">
        <f aca="false">ROUND(S235*W235,0)</f>
        <v>89</v>
      </c>
      <c r="P235" s="60" t="n">
        <f aca="false">IF(F235="","",ROUND(SQRT((F235*L235/100)^2+(G235*O235)^2),0))</f>
        <v>66</v>
      </c>
      <c r="R235" s="61" t="n">
        <v>9.25031796124293</v>
      </c>
      <c r="S235" s="62" t="n">
        <f aca="false">U235*V235*$F$5</f>
        <v>1424.50747808149</v>
      </c>
      <c r="T235" s="63" t="n">
        <f aca="false">MAX(0,MIN(1,R235/100+$D$5))</f>
        <v>0.600280800650049</v>
      </c>
      <c r="U235" s="63" t="n">
        <v>0.715832903558535</v>
      </c>
      <c r="V235" s="62" t="n">
        <v>1990</v>
      </c>
      <c r="W235" s="63" t="n">
        <v>0.0626598089245614</v>
      </c>
      <c r="X235" s="64" t="s">
        <v>204</v>
      </c>
      <c r="Y235" s="64" t="s">
        <v>166</v>
      </c>
    </row>
    <row r="236" customFormat="false" ht="15" hidden="false" customHeight="false" outlineLevel="0" collapsed="false">
      <c r="A236" s="32" t="s">
        <v>421</v>
      </c>
      <c r="B236" s="32" t="s">
        <v>296</v>
      </c>
      <c r="C236" s="32" t="s">
        <v>436</v>
      </c>
      <c r="D236" s="60" t="n">
        <f aca="false">ROUND(S236*T236,0)</f>
        <v>615</v>
      </c>
      <c r="E236" s="60" t="n">
        <f aca="false">ROUND(S236,0)-D236</f>
        <v>343</v>
      </c>
      <c r="F236" s="60" t="n">
        <f aca="false">IF(COUNTA(D236:E236)=0,"",SUM(D236:E236))</f>
        <v>958</v>
      </c>
      <c r="G236" s="40" t="n">
        <f aca="false">IF(OR(F236="",F236=0),"",D236/F236)</f>
        <v>0.6419624217119</v>
      </c>
      <c r="H236" s="40" t="n">
        <f aca="false">IF(OR(F236="",F236=0),"",E236/F236)</f>
        <v>0.3580375782881</v>
      </c>
      <c r="I236" s="32" t="s">
        <v>164</v>
      </c>
      <c r="J236" s="36" t="n">
        <v>1.73158763326251</v>
      </c>
      <c r="K236" s="36" t="n">
        <f aca="false">$K$8</f>
        <v>2.12540912266671</v>
      </c>
      <c r="L236" s="36" t="n">
        <f aca="false">SQRT(J236^2+K236^2)</f>
        <v>2.74148858658622</v>
      </c>
      <c r="M236" s="40" t="n">
        <f aca="false">IF(G236="","",MAX(0,G236-1.96*L236/100))</f>
        <v>0.58822924541481</v>
      </c>
      <c r="N236" s="40" t="n">
        <f aca="false">IF(G236="","",MIN(1,G236+1.96*L236/100))</f>
        <v>0.69569559800899</v>
      </c>
      <c r="O236" s="60" t="n">
        <f aca="false">ROUND(S236*W236,0)</f>
        <v>60</v>
      </c>
      <c r="P236" s="60" t="n">
        <f aca="false">IF(F236="","",ROUND(SQRT((F236*L236/100)^2+(G236*O236)^2),0))</f>
        <v>47</v>
      </c>
      <c r="R236" s="61" t="n">
        <v>13.4100769687913</v>
      </c>
      <c r="S236" s="62" t="n">
        <f aca="false">U236*V236*$F$5</f>
        <v>957.929752066116</v>
      </c>
      <c r="T236" s="63" t="n">
        <f aca="false">MAX(0,MIN(1,R236/100+$D$5))</f>
        <v>0.641878390725533</v>
      </c>
      <c r="U236" s="63" t="n">
        <v>0.641184573002755</v>
      </c>
      <c r="V236" s="62" t="n">
        <v>1494</v>
      </c>
      <c r="W236" s="63" t="n">
        <v>0.0626598089245614</v>
      </c>
      <c r="X236" s="64" t="s">
        <v>204</v>
      </c>
      <c r="Y236" s="64" t="s">
        <v>166</v>
      </c>
    </row>
    <row r="237" customFormat="false" ht="15" hidden="false" customHeight="false" outlineLevel="0" collapsed="false">
      <c r="A237" s="32" t="s">
        <v>421</v>
      </c>
      <c r="B237" s="32" t="s">
        <v>296</v>
      </c>
      <c r="C237" s="32" t="s">
        <v>437</v>
      </c>
      <c r="D237" s="60" t="n">
        <f aca="false">ROUND(S237*T237,0)</f>
        <v>464</v>
      </c>
      <c r="E237" s="60" t="n">
        <f aca="false">ROUND(S237,0)-D237</f>
        <v>267</v>
      </c>
      <c r="F237" s="60" t="n">
        <f aca="false">IF(COUNTA(D237:E237)=0,"",SUM(D237:E237))</f>
        <v>731</v>
      </c>
      <c r="G237" s="40" t="n">
        <f aca="false">IF(OR(F237="",F237=0),"",D237/F237)</f>
        <v>0.634746922024624</v>
      </c>
      <c r="H237" s="40" t="n">
        <f aca="false">IF(OR(F237="",F237=0),"",E237/F237)</f>
        <v>0.365253077975376</v>
      </c>
      <c r="I237" s="32" t="s">
        <v>164</v>
      </c>
      <c r="J237" s="36" t="n">
        <v>2.11357802942001</v>
      </c>
      <c r="K237" s="36" t="n">
        <f aca="false">$K$8</f>
        <v>2.12540912266671</v>
      </c>
      <c r="L237" s="36" t="n">
        <f aca="false">SQRT(J237^2+K237^2)</f>
        <v>2.99742823519794</v>
      </c>
      <c r="M237" s="40" t="n">
        <f aca="false">IF(G237="","",MAX(0,G237-1.96*L237/100))</f>
        <v>0.575997328614744</v>
      </c>
      <c r="N237" s="40" t="n">
        <f aca="false">IF(G237="","",MIN(1,G237+1.96*L237/100))</f>
        <v>0.693496515434503</v>
      </c>
      <c r="O237" s="60" t="n">
        <f aca="false">ROUND(S237*W237,0)</f>
        <v>62</v>
      </c>
      <c r="P237" s="60" t="n">
        <f aca="false">IF(F237="","",ROUND(SQRT((F237*L237/100)^2+(G237*O237)^2),0))</f>
        <v>45</v>
      </c>
      <c r="R237" s="61" t="n">
        <v>12.7825333848712</v>
      </c>
      <c r="S237" s="62" t="n">
        <f aca="false">U237*V237*$F$5</f>
        <v>730.770032051282</v>
      </c>
      <c r="T237" s="63" t="n">
        <f aca="false">MAX(0,MIN(1,R237/100+$D$5))</f>
        <v>0.635602954886332</v>
      </c>
      <c r="U237" s="63" t="n">
        <v>0.561698717948718</v>
      </c>
      <c r="V237" s="62" t="n">
        <v>1301</v>
      </c>
      <c r="W237" s="63" t="n">
        <v>0.084758520671361</v>
      </c>
      <c r="X237" s="64" t="s">
        <v>171</v>
      </c>
      <c r="Y237" s="64" t="s">
        <v>166</v>
      </c>
    </row>
    <row r="238" customFormat="false" ht="15" hidden="false" customHeight="false" outlineLevel="0" collapsed="false">
      <c r="A238" s="32" t="s">
        <v>421</v>
      </c>
      <c r="B238" s="32" t="s">
        <v>296</v>
      </c>
      <c r="C238" s="32" t="s">
        <v>438</v>
      </c>
      <c r="D238" s="60" t="n">
        <f aca="false">ROUND(S238*T238,0)</f>
        <v>590</v>
      </c>
      <c r="E238" s="60" t="n">
        <f aca="false">ROUND(S238,0)-D238</f>
        <v>393</v>
      </c>
      <c r="F238" s="60" t="n">
        <f aca="false">IF(COUNTA(D238:E238)=0,"",SUM(D238:E238))</f>
        <v>983</v>
      </c>
      <c r="G238" s="40" t="n">
        <f aca="false">IF(OR(F238="",F238=0),"",D238/F238)</f>
        <v>0.600203458799593</v>
      </c>
      <c r="H238" s="40" t="n">
        <f aca="false">IF(OR(F238="",F238=0),"",E238/F238)</f>
        <v>0.399796541200407</v>
      </c>
      <c r="I238" s="32" t="s">
        <v>164</v>
      </c>
      <c r="J238" s="36" t="n">
        <v>1.73158763326251</v>
      </c>
      <c r="K238" s="36" t="n">
        <f aca="false">$K$8</f>
        <v>2.12540912266671</v>
      </c>
      <c r="L238" s="36" t="n">
        <f aca="false">SQRT(J238^2+K238^2)</f>
        <v>2.74148858658622</v>
      </c>
      <c r="M238" s="40" t="n">
        <f aca="false">IF(G238="","",MAX(0,G238-1.96*L238/100))</f>
        <v>0.546470282502503</v>
      </c>
      <c r="N238" s="40" t="n">
        <f aca="false">IF(G238="","",MIN(1,G238+1.96*L238/100))</f>
        <v>0.653936635096683</v>
      </c>
      <c r="O238" s="60" t="n">
        <f aca="false">ROUND(S238*W238,0)</f>
        <v>62</v>
      </c>
      <c r="P238" s="60" t="n">
        <f aca="false">IF(F238="","",ROUND(SQRT((F238*L238/100)^2+(G238*O238)^2),0))</f>
        <v>46</v>
      </c>
      <c r="R238" s="61" t="n">
        <v>9.27463388068041</v>
      </c>
      <c r="S238" s="62" t="n">
        <f aca="false">U238*V238*$F$5</f>
        <v>983.008610086101</v>
      </c>
      <c r="T238" s="63" t="n">
        <f aca="false">MAX(0,MIN(1,R238/100+$D$5))</f>
        <v>0.600523959844424</v>
      </c>
      <c r="U238" s="63" t="n">
        <v>0.600861008610086</v>
      </c>
      <c r="V238" s="62" t="n">
        <v>1636</v>
      </c>
      <c r="W238" s="63" t="n">
        <v>0.0626598089245614</v>
      </c>
      <c r="X238" s="64" t="s">
        <v>204</v>
      </c>
      <c r="Y238" s="64" t="s">
        <v>166</v>
      </c>
    </row>
    <row r="239" customFormat="false" ht="15" hidden="false" customHeight="false" outlineLevel="0" collapsed="false">
      <c r="A239" s="32" t="s">
        <v>421</v>
      </c>
      <c r="B239" s="32" t="s">
        <v>296</v>
      </c>
      <c r="C239" s="32" t="s">
        <v>439</v>
      </c>
      <c r="D239" s="60" t="n">
        <f aca="false">ROUND(S239*T239,0)</f>
        <v>741</v>
      </c>
      <c r="E239" s="60" t="n">
        <f aca="false">ROUND(S239,0)-D239</f>
        <v>445</v>
      </c>
      <c r="F239" s="60" t="n">
        <f aca="false">IF(COUNTA(D239:E239)=0,"",SUM(D239:E239))</f>
        <v>1186</v>
      </c>
      <c r="G239" s="40" t="n">
        <f aca="false">IF(OR(F239="",F239=0),"",D239/F239)</f>
        <v>0.624789207419899</v>
      </c>
      <c r="H239" s="40" t="n">
        <f aca="false">IF(OR(F239="",F239=0),"",E239/F239)</f>
        <v>0.375210792580101</v>
      </c>
      <c r="I239" s="32" t="s">
        <v>164</v>
      </c>
      <c r="J239" s="36" t="n">
        <v>1.73158763326251</v>
      </c>
      <c r="K239" s="36" t="n">
        <f aca="false">$K$8</f>
        <v>2.12540912266671</v>
      </c>
      <c r="L239" s="36" t="n">
        <f aca="false">SQRT(J239^2+K239^2)</f>
        <v>2.74148858658622</v>
      </c>
      <c r="M239" s="40" t="n">
        <f aca="false">IF(G239="","",MAX(0,G239-1.96*L239/100))</f>
        <v>0.571056031122809</v>
      </c>
      <c r="N239" s="40" t="n">
        <f aca="false">IF(G239="","",MIN(1,G239+1.96*L239/100))</f>
        <v>0.678522383716989</v>
      </c>
      <c r="O239" s="60" t="n">
        <f aca="false">ROUND(S239*W239,0)</f>
        <v>74</v>
      </c>
      <c r="P239" s="60" t="n">
        <f aca="false">IF(F239="","",ROUND(SQRT((F239*L239/100)^2+(G239*O239)^2),0))</f>
        <v>57</v>
      </c>
      <c r="R239" s="61" t="n">
        <v>11.7022169180591</v>
      </c>
      <c r="S239" s="62" t="n">
        <f aca="false">U239*V239*$F$5</f>
        <v>1185.78507842306</v>
      </c>
      <c r="T239" s="63" t="n">
        <f aca="false">MAX(0,MIN(1,R239/100+$D$5))</f>
        <v>0.62479979021821</v>
      </c>
      <c r="U239" s="63" t="n">
        <v>0.508266214497669</v>
      </c>
      <c r="V239" s="62" t="n">
        <v>2333</v>
      </c>
      <c r="W239" s="63" t="n">
        <v>0.0626598089245614</v>
      </c>
      <c r="X239" s="64" t="s">
        <v>204</v>
      </c>
      <c r="Y239" s="64" t="s">
        <v>166</v>
      </c>
    </row>
    <row r="240" customFormat="false" ht="15" hidden="false" customHeight="false" outlineLevel="0" collapsed="false">
      <c r="A240" s="32" t="s">
        <v>421</v>
      </c>
      <c r="B240" s="32" t="s">
        <v>296</v>
      </c>
      <c r="C240" s="32" t="s">
        <v>440</v>
      </c>
      <c r="D240" s="60" t="n">
        <f aca="false">ROUND(S240*T240,0)</f>
        <v>583</v>
      </c>
      <c r="E240" s="60" t="n">
        <f aca="false">ROUND(S240,0)-D240</f>
        <v>422</v>
      </c>
      <c r="F240" s="60" t="n">
        <f aca="false">IF(COUNTA(D240:E240)=0,"",SUM(D240:E240))</f>
        <v>1005</v>
      </c>
      <c r="G240" s="40" t="n">
        <f aca="false">IF(OR(F240="",F240=0),"",D240/F240)</f>
        <v>0.580099502487562</v>
      </c>
      <c r="H240" s="40" t="n">
        <f aca="false">IF(OR(F240="",F240=0),"",E240/F240)</f>
        <v>0.419900497512438</v>
      </c>
      <c r="I240" s="32" t="s">
        <v>164</v>
      </c>
      <c r="J240" s="36" t="n">
        <v>1.73158763326251</v>
      </c>
      <c r="K240" s="36" t="n">
        <f aca="false">$K$8</f>
        <v>2.12540912266671</v>
      </c>
      <c r="L240" s="36" t="n">
        <f aca="false">SQRT(J240^2+K240^2)</f>
        <v>2.74148858658622</v>
      </c>
      <c r="M240" s="40" t="n">
        <f aca="false">IF(G240="","",MAX(0,G240-1.96*L240/100))</f>
        <v>0.526366326190472</v>
      </c>
      <c r="N240" s="40" t="n">
        <f aca="false">IF(G240="","",MIN(1,G240+1.96*L240/100))</f>
        <v>0.633832678784652</v>
      </c>
      <c r="O240" s="60" t="n">
        <f aca="false">ROUND(S240*W240,0)</f>
        <v>63</v>
      </c>
      <c r="P240" s="60" t="n">
        <f aca="false">IF(F240="","",ROUND(SQRT((F240*L240/100)^2+(G240*O240)^2),0))</f>
        <v>46</v>
      </c>
      <c r="R240" s="61" t="n">
        <v>7.23301761751328</v>
      </c>
      <c r="S240" s="62" t="n">
        <f aca="false">U240*V240*$F$5</f>
        <v>1004.54761904762</v>
      </c>
      <c r="T240" s="63" t="n">
        <f aca="false">MAX(0,MIN(1,R240/100+$D$5))</f>
        <v>0.580107797212752</v>
      </c>
      <c r="U240" s="63" t="n">
        <v>0.738095238095238</v>
      </c>
      <c r="V240" s="62" t="n">
        <v>1361</v>
      </c>
      <c r="W240" s="63" t="n">
        <v>0.0626598089245614</v>
      </c>
      <c r="X240" s="64" t="s">
        <v>204</v>
      </c>
      <c r="Y240" s="64" t="s">
        <v>166</v>
      </c>
    </row>
    <row r="241" customFormat="false" ht="15" hidden="false" customHeight="false" outlineLevel="0" collapsed="false">
      <c r="A241" s="32" t="s">
        <v>421</v>
      </c>
      <c r="B241" s="32" t="s">
        <v>296</v>
      </c>
      <c r="C241" s="32" t="s">
        <v>441</v>
      </c>
      <c r="D241" s="60" t="n">
        <f aca="false">ROUND(S241*T241,0)</f>
        <v>445</v>
      </c>
      <c r="E241" s="60" t="n">
        <f aca="false">ROUND(S241,0)-D241</f>
        <v>253</v>
      </c>
      <c r="F241" s="60" t="n">
        <f aca="false">IF(COUNTA(D241:E241)=0,"",SUM(D241:E241))</f>
        <v>698</v>
      </c>
      <c r="G241" s="40" t="n">
        <f aca="false">IF(OR(F241="",F241=0),"",D241/F241)</f>
        <v>0.637535816618911</v>
      </c>
      <c r="H241" s="40" t="n">
        <f aca="false">IF(OR(F241="",F241=0),"",E241/F241)</f>
        <v>0.362464183381089</v>
      </c>
      <c r="I241" s="32" t="s">
        <v>164</v>
      </c>
      <c r="J241" s="36" t="n">
        <v>2.11357802942001</v>
      </c>
      <c r="K241" s="36" t="n">
        <f aca="false">$K$8</f>
        <v>2.12540912266671</v>
      </c>
      <c r="L241" s="36" t="n">
        <f aca="false">SQRT(J241^2+K241^2)</f>
        <v>2.99742823519794</v>
      </c>
      <c r="M241" s="40" t="n">
        <f aca="false">IF(G241="","",MAX(0,G241-1.96*L241/100))</f>
        <v>0.578786223209032</v>
      </c>
      <c r="N241" s="40" t="n">
        <f aca="false">IF(G241="","",MIN(1,G241+1.96*L241/100))</f>
        <v>0.696285410028791</v>
      </c>
      <c r="O241" s="60" t="n">
        <f aca="false">ROUND(S241*W241,0)</f>
        <v>59</v>
      </c>
      <c r="P241" s="60" t="n">
        <f aca="false">IF(F241="","",ROUND(SQRT((F241*L241/100)^2+(G241*O241)^2),0))</f>
        <v>43</v>
      </c>
      <c r="R241" s="61" t="n">
        <v>13.0052537541736</v>
      </c>
      <c r="S241" s="62" t="n">
        <f aca="false">U241*V241*$F$5</f>
        <v>697.629411764706</v>
      </c>
      <c r="T241" s="63" t="n">
        <f aca="false">MAX(0,MIN(1,R241/100+$D$5))</f>
        <v>0.637830158579356</v>
      </c>
      <c r="U241" s="63" t="n">
        <v>0.685294117647059</v>
      </c>
      <c r="V241" s="62" t="n">
        <v>1018</v>
      </c>
      <c r="W241" s="63" t="n">
        <v>0.084758520671361</v>
      </c>
      <c r="X241" s="64" t="s">
        <v>171</v>
      </c>
      <c r="Y241" s="64" t="s">
        <v>166</v>
      </c>
    </row>
    <row r="242" customFormat="false" ht="15" hidden="false" customHeight="false" outlineLevel="0" collapsed="false">
      <c r="A242" s="32" t="s">
        <v>421</v>
      </c>
      <c r="B242" s="32" t="s">
        <v>296</v>
      </c>
      <c r="C242" s="32" t="s">
        <v>442</v>
      </c>
      <c r="D242" s="60" t="n">
        <f aca="false">ROUND(S242*T242,0)</f>
        <v>567</v>
      </c>
      <c r="E242" s="60" t="n">
        <f aca="false">ROUND(S242,0)-D242</f>
        <v>296</v>
      </c>
      <c r="F242" s="60" t="n">
        <f aca="false">IF(COUNTA(D242:E242)=0,"",SUM(D242:E242))</f>
        <v>863</v>
      </c>
      <c r="G242" s="40" t="n">
        <f aca="false">IF(OR(F242="",F242=0),"",D242/F242)</f>
        <v>0.657010428736964</v>
      </c>
      <c r="H242" s="40" t="n">
        <f aca="false">IF(OR(F242="",F242=0),"",E242/F242)</f>
        <v>0.342989571263036</v>
      </c>
      <c r="I242" s="32" t="s">
        <v>164</v>
      </c>
      <c r="J242" s="36" t="n">
        <v>2.11357802942001</v>
      </c>
      <c r="K242" s="36" t="n">
        <f aca="false">$K$8</f>
        <v>2.12540912266671</v>
      </c>
      <c r="L242" s="36" t="n">
        <f aca="false">SQRT(J242^2+K242^2)</f>
        <v>2.99742823519794</v>
      </c>
      <c r="M242" s="40" t="n">
        <f aca="false">IF(G242="","",MAX(0,G242-1.96*L242/100))</f>
        <v>0.598260835327084</v>
      </c>
      <c r="N242" s="40" t="n">
        <f aca="false">IF(G242="","",MIN(1,G242+1.96*L242/100))</f>
        <v>0.715760022146844</v>
      </c>
      <c r="O242" s="60" t="n">
        <f aca="false">ROUND(S242*W242,0)</f>
        <v>73</v>
      </c>
      <c r="P242" s="60" t="n">
        <f aca="false">IF(F242="","",ROUND(SQRT((F242*L242/100)^2+(G242*O242)^2),0))</f>
        <v>54</v>
      </c>
      <c r="R242" s="61" t="n">
        <v>14.9394525288997</v>
      </c>
      <c r="S242" s="62" t="n">
        <f aca="false">U242*V242*$F$5</f>
        <v>863.161290322581</v>
      </c>
      <c r="T242" s="63" t="n">
        <f aca="false">MAX(0,MIN(1,R242/100+$D$5))</f>
        <v>0.657172146326616</v>
      </c>
      <c r="U242" s="63" t="n">
        <v>0.551893408134642</v>
      </c>
      <c r="V242" s="62" t="n">
        <v>1564</v>
      </c>
      <c r="W242" s="63" t="n">
        <v>0.084758520671361</v>
      </c>
      <c r="X242" s="64" t="s">
        <v>171</v>
      </c>
      <c r="Y242" s="64" t="s">
        <v>166</v>
      </c>
    </row>
    <row r="243" customFormat="false" ht="15" hidden="false" customHeight="false" outlineLevel="0" collapsed="false">
      <c r="A243" s="32" t="s">
        <v>421</v>
      </c>
      <c r="B243" s="32" t="s">
        <v>296</v>
      </c>
      <c r="C243" s="32" t="s">
        <v>443</v>
      </c>
      <c r="D243" s="60" t="n">
        <f aca="false">ROUND(S243*T243,0)</f>
        <v>695</v>
      </c>
      <c r="E243" s="60" t="n">
        <f aca="false">ROUND(S243,0)-D243</f>
        <v>436</v>
      </c>
      <c r="F243" s="60" t="n">
        <f aca="false">IF(COUNTA(D243:E243)=0,"",SUM(D243:E243))</f>
        <v>1131</v>
      </c>
      <c r="G243" s="40" t="n">
        <f aca="false">IF(OR(F243="",F243=0),"",D243/F243)</f>
        <v>0.614500442086649</v>
      </c>
      <c r="H243" s="40" t="n">
        <f aca="false">IF(OR(F243="",F243=0),"",E243/F243)</f>
        <v>0.385499557913351</v>
      </c>
      <c r="I243" s="32" t="s">
        <v>164</v>
      </c>
      <c r="J243" s="36" t="n">
        <v>1.73158763326251</v>
      </c>
      <c r="K243" s="36" t="n">
        <f aca="false">$K$8</f>
        <v>2.12540912266671</v>
      </c>
      <c r="L243" s="36" t="n">
        <f aca="false">SQRT(J243^2+K243^2)</f>
        <v>2.74148858658622</v>
      </c>
      <c r="M243" s="40" t="n">
        <f aca="false">IF(G243="","",MAX(0,G243-1.96*L243/100))</f>
        <v>0.560767265789559</v>
      </c>
      <c r="N243" s="40" t="n">
        <f aca="false">IF(G243="","",MIN(1,G243+1.96*L243/100))</f>
        <v>0.668233618383739</v>
      </c>
      <c r="O243" s="60" t="n">
        <f aca="false">ROUND(S243*W243,0)</f>
        <v>71</v>
      </c>
      <c r="P243" s="60" t="n">
        <f aca="false">IF(F243="","",ROUND(SQRT((F243*L243/100)^2+(G243*O243)^2),0))</f>
        <v>54</v>
      </c>
      <c r="R243" s="61" t="n">
        <v>10.6939346042262</v>
      </c>
      <c r="S243" s="62" t="n">
        <f aca="false">U243*V243*$F$5</f>
        <v>1131.04550209205</v>
      </c>
      <c r="T243" s="63" t="n">
        <f aca="false">MAX(0,MIN(1,R243/100+$D$5))</f>
        <v>0.614716967079881</v>
      </c>
      <c r="U243" s="63" t="n">
        <v>0.582112970711297</v>
      </c>
      <c r="V243" s="62" t="n">
        <v>1943</v>
      </c>
      <c r="W243" s="63" t="n">
        <v>0.0626598089245614</v>
      </c>
      <c r="X243" s="64" t="s">
        <v>204</v>
      </c>
      <c r="Y243" s="64" t="s">
        <v>166</v>
      </c>
    </row>
    <row r="244" customFormat="false" ht="15" hidden="false" customHeight="false" outlineLevel="0" collapsed="false">
      <c r="A244" s="32" t="s">
        <v>421</v>
      </c>
      <c r="B244" s="32" t="s">
        <v>296</v>
      </c>
      <c r="C244" s="32" t="s">
        <v>444</v>
      </c>
      <c r="D244" s="60" t="n">
        <f aca="false">ROUND(S244*T244,0)</f>
        <v>494</v>
      </c>
      <c r="E244" s="60" t="n">
        <f aca="false">ROUND(S244,0)-D244</f>
        <v>246</v>
      </c>
      <c r="F244" s="60" t="n">
        <f aca="false">IF(COUNTA(D244:E244)=0,"",SUM(D244:E244))</f>
        <v>740</v>
      </c>
      <c r="G244" s="40" t="n">
        <f aca="false">IF(OR(F244="",F244=0),"",D244/F244)</f>
        <v>0.667567567567568</v>
      </c>
      <c r="H244" s="40" t="n">
        <f aca="false">IF(OR(F244="",F244=0),"",E244/F244)</f>
        <v>0.332432432432432</v>
      </c>
      <c r="I244" s="32" t="s">
        <v>164</v>
      </c>
      <c r="J244" s="36" t="n">
        <v>2.11357802942001</v>
      </c>
      <c r="K244" s="36" t="n">
        <f aca="false">$K$8</f>
        <v>2.12540912266671</v>
      </c>
      <c r="L244" s="36" t="n">
        <f aca="false">SQRT(J244^2+K244^2)</f>
        <v>2.99742823519794</v>
      </c>
      <c r="M244" s="40" t="n">
        <f aca="false">IF(G244="","",MAX(0,G244-1.96*L244/100))</f>
        <v>0.608817974157688</v>
      </c>
      <c r="N244" s="40" t="n">
        <f aca="false">IF(G244="","",MIN(1,G244+1.96*L244/100))</f>
        <v>0.726317160977447</v>
      </c>
      <c r="O244" s="60" t="n">
        <f aca="false">ROUND(S244*W244,0)</f>
        <v>63</v>
      </c>
      <c r="P244" s="60" t="n">
        <f aca="false">IF(F244="","",ROUND(SQRT((F244*L244/100)^2+(G244*O244)^2),0))</f>
        <v>48</v>
      </c>
      <c r="R244" s="61" t="n">
        <v>15.9406599690382</v>
      </c>
      <c r="S244" s="62" t="n">
        <f aca="false">U244*V244*$F$5</f>
        <v>740.0329218107</v>
      </c>
      <c r="T244" s="63" t="n">
        <f aca="false">MAX(0,MIN(1,R244/100+$D$5))</f>
        <v>0.667184220728002</v>
      </c>
      <c r="U244" s="63" t="n">
        <v>0.303292181069959</v>
      </c>
      <c r="V244" s="62" t="n">
        <v>2440</v>
      </c>
      <c r="W244" s="63" t="n">
        <v>0.084758520671361</v>
      </c>
      <c r="X244" s="64" t="s">
        <v>171</v>
      </c>
      <c r="Y244" s="64" t="s">
        <v>166</v>
      </c>
    </row>
    <row r="245" customFormat="false" ht="15" hidden="false" customHeight="false" outlineLevel="0" collapsed="false">
      <c r="A245" s="32" t="s">
        <v>421</v>
      </c>
      <c r="B245" s="32" t="s">
        <v>296</v>
      </c>
      <c r="C245" s="32" t="s">
        <v>445</v>
      </c>
      <c r="D245" s="60" t="n">
        <f aca="false">ROUND(S245*T245,0)</f>
        <v>541</v>
      </c>
      <c r="E245" s="60" t="n">
        <f aca="false">ROUND(S245,0)-D245</f>
        <v>330</v>
      </c>
      <c r="F245" s="60" t="n">
        <f aca="false">IF(COUNTA(D245:E245)=0,"",SUM(D245:E245))</f>
        <v>871</v>
      </c>
      <c r="G245" s="40" t="n">
        <f aca="false">IF(OR(F245="",F245=0),"",D245/F245)</f>
        <v>0.621125143513203</v>
      </c>
      <c r="H245" s="40" t="n">
        <f aca="false">IF(OR(F245="",F245=0),"",E245/F245)</f>
        <v>0.378874856486797</v>
      </c>
      <c r="I245" s="32" t="s">
        <v>164</v>
      </c>
      <c r="J245" s="36" t="n">
        <v>2.11357802942001</v>
      </c>
      <c r="K245" s="36" t="n">
        <f aca="false">$K$8</f>
        <v>2.12540912266671</v>
      </c>
      <c r="L245" s="36" t="n">
        <f aca="false">SQRT(J245^2+K245^2)</f>
        <v>2.99742823519794</v>
      </c>
      <c r="M245" s="40" t="n">
        <f aca="false">IF(G245="","",MAX(0,G245-1.96*L245/100))</f>
        <v>0.562375550103324</v>
      </c>
      <c r="N245" s="40" t="n">
        <f aca="false">IF(G245="","",MIN(1,G245+1.96*L245/100))</f>
        <v>0.679874736923083</v>
      </c>
      <c r="O245" s="60" t="n">
        <f aca="false">ROUND(S245*W245,0)</f>
        <v>74</v>
      </c>
      <c r="P245" s="60" t="n">
        <f aca="false">IF(F245="","",ROUND(SQRT((F245*L245/100)^2+(G245*O245)^2),0))</f>
        <v>53</v>
      </c>
      <c r="R245" s="61" t="n">
        <v>11.2942459583167</v>
      </c>
      <c r="S245" s="62" t="n">
        <f aca="false">U245*V245*$F$5</f>
        <v>870.802226935313</v>
      </c>
      <c r="T245" s="63" t="n">
        <f aca="false">MAX(0,MIN(1,R245/100+$D$5))</f>
        <v>0.620720080620787</v>
      </c>
      <c r="U245" s="63" t="n">
        <v>0.449098621420997</v>
      </c>
      <c r="V245" s="62" t="n">
        <v>1939</v>
      </c>
      <c r="W245" s="63" t="n">
        <v>0.084758520671361</v>
      </c>
      <c r="X245" s="64" t="s">
        <v>171</v>
      </c>
      <c r="Y245" s="64" t="s">
        <v>166</v>
      </c>
    </row>
    <row r="246" customFormat="false" ht="15" hidden="false" customHeight="false" outlineLevel="0" collapsed="false">
      <c r="A246" s="32" t="s">
        <v>421</v>
      </c>
      <c r="B246" s="32" t="s">
        <v>296</v>
      </c>
      <c r="C246" s="32" t="s">
        <v>446</v>
      </c>
      <c r="D246" s="60" t="n">
        <f aca="false">ROUND(S246*T246,0)</f>
        <v>152</v>
      </c>
      <c r="E246" s="60" t="n">
        <f aca="false">ROUND(S246,0)-D246</f>
        <v>63</v>
      </c>
      <c r="F246" s="60" t="n">
        <f aca="false">IF(COUNTA(D246:E246)=0,"",SUM(D246:E246))</f>
        <v>215</v>
      </c>
      <c r="G246" s="40" t="n">
        <f aca="false">IF(OR(F246="",F246=0),"",D246/F246)</f>
        <v>0.706976744186047</v>
      </c>
      <c r="H246" s="40" t="n">
        <f aca="false">IF(OR(F246="",F246=0),"",E246/F246)</f>
        <v>0.293023255813954</v>
      </c>
      <c r="I246" s="32" t="s">
        <v>164</v>
      </c>
      <c r="J246" s="36" t="n">
        <v>3.46052190265839</v>
      </c>
      <c r="K246" s="36" t="n">
        <f aca="false">$K$8</f>
        <v>2.12540912266671</v>
      </c>
      <c r="L246" s="36" t="n">
        <f aca="false">SQRT(J246^2+K246^2)</f>
        <v>4.06110524087881</v>
      </c>
      <c r="M246" s="40" t="n">
        <f aca="false">IF(G246="","",MAX(0,G246-1.96*L246/100))</f>
        <v>0.627379081464822</v>
      </c>
      <c r="N246" s="40" t="n">
        <f aca="false">IF(G246="","",MIN(1,G246+1.96*L246/100))</f>
        <v>0.786574406907271</v>
      </c>
      <c r="O246" s="60" t="n">
        <f aca="false">ROUND(S246*W246,0)</f>
        <v>31</v>
      </c>
      <c r="P246" s="60" t="n">
        <f aca="false">IF(F246="","",ROUND(SQRT((F246*L246/100)^2+(G246*O246)^2),0))</f>
        <v>24</v>
      </c>
      <c r="R246" s="61" t="n">
        <v>19.6976044548349</v>
      </c>
      <c r="S246" s="62" t="n">
        <f aca="false">U246*V246*$F$5</f>
        <v>215.348525469169</v>
      </c>
      <c r="T246" s="63" t="n">
        <f aca="false">MAX(0,MIN(1,R246/100+$D$5))</f>
        <v>0.704753665585968</v>
      </c>
      <c r="U246" s="63" t="n">
        <v>0.281501340482574</v>
      </c>
      <c r="V246" s="62" t="n">
        <v>765</v>
      </c>
      <c r="W246" s="63" t="n">
        <v>0.144238908687966</v>
      </c>
      <c r="X246" s="64" t="s">
        <v>165</v>
      </c>
      <c r="Y246" s="64" t="s">
        <v>166</v>
      </c>
    </row>
    <row r="247" customFormat="false" ht="15" hidden="false" customHeight="false" outlineLevel="0" collapsed="false">
      <c r="A247" s="32" t="s">
        <v>421</v>
      </c>
      <c r="B247" s="32" t="s">
        <v>296</v>
      </c>
      <c r="C247" s="32" t="s">
        <v>447</v>
      </c>
      <c r="D247" s="60" t="n">
        <f aca="false">ROUND(S247*T247,0)</f>
        <v>317</v>
      </c>
      <c r="E247" s="60" t="n">
        <f aca="false">ROUND(S247,0)-D247</f>
        <v>124</v>
      </c>
      <c r="F247" s="60" t="n">
        <f aca="false">IF(COUNTA(D247:E247)=0,"",SUM(D247:E247))</f>
        <v>441</v>
      </c>
      <c r="G247" s="40" t="n">
        <f aca="false">IF(OR(F247="",F247=0),"",D247/F247)</f>
        <v>0.718820861678005</v>
      </c>
      <c r="H247" s="40" t="n">
        <f aca="false">IF(OR(F247="",F247=0),"",E247/F247)</f>
        <v>0.281179138321996</v>
      </c>
      <c r="I247" s="32" t="s">
        <v>164</v>
      </c>
      <c r="J247" s="36" t="n">
        <v>3.46052190265839</v>
      </c>
      <c r="K247" s="36" t="n">
        <f aca="false">$K$8</f>
        <v>2.12540912266671</v>
      </c>
      <c r="L247" s="36" t="n">
        <f aca="false">SQRT(J247^2+K247^2)</f>
        <v>4.06110524087881</v>
      </c>
      <c r="M247" s="40" t="n">
        <f aca="false">IF(G247="","",MAX(0,G247-1.96*L247/100))</f>
        <v>0.63922319895678</v>
      </c>
      <c r="N247" s="40" t="n">
        <f aca="false">IF(G247="","",MIN(1,G247+1.96*L247/100))</f>
        <v>0.798418524399229</v>
      </c>
      <c r="O247" s="60" t="n">
        <f aca="false">ROUND(S247*W247,0)</f>
        <v>64</v>
      </c>
      <c r="P247" s="60" t="n">
        <f aca="false">IF(F247="","",ROUND(SQRT((F247*L247/100)^2+(G247*O247)^2),0))</f>
        <v>49</v>
      </c>
      <c r="R247" s="61" t="n">
        <v>21.0344642217014</v>
      </c>
      <c r="S247" s="62" t="n">
        <f aca="false">U247*V247*$F$5</f>
        <v>440.805484147387</v>
      </c>
      <c r="T247" s="63" t="n">
        <f aca="false">MAX(0,MIN(1,R247/100+$D$5))</f>
        <v>0.718122263254634</v>
      </c>
      <c r="U247" s="63" t="n">
        <v>0.381319622964867</v>
      </c>
      <c r="V247" s="62" t="n">
        <v>1156</v>
      </c>
      <c r="W247" s="63" t="n">
        <v>0.144238908687966</v>
      </c>
      <c r="X247" s="64" t="s">
        <v>165</v>
      </c>
      <c r="Y247" s="64" t="s">
        <v>166</v>
      </c>
    </row>
    <row r="248" customFormat="false" ht="15" hidden="false" customHeight="false" outlineLevel="0" collapsed="false">
      <c r="A248" s="32" t="s">
        <v>421</v>
      </c>
      <c r="B248" s="32" t="s">
        <v>296</v>
      </c>
      <c r="C248" s="32" t="s">
        <v>448</v>
      </c>
      <c r="D248" s="60" t="n">
        <f aca="false">ROUND(S248*T248,0)</f>
        <v>262</v>
      </c>
      <c r="E248" s="60" t="n">
        <f aca="false">ROUND(S248,0)-D248</f>
        <v>106</v>
      </c>
      <c r="F248" s="60" t="n">
        <f aca="false">IF(COUNTA(D248:E248)=0,"",SUM(D248:E248))</f>
        <v>368</v>
      </c>
      <c r="G248" s="40" t="n">
        <f aca="false">IF(OR(F248="",F248=0),"",D248/F248)</f>
        <v>0.711956521739131</v>
      </c>
      <c r="H248" s="40" t="n">
        <f aca="false">IF(OR(F248="",F248=0),"",E248/F248)</f>
        <v>0.28804347826087</v>
      </c>
      <c r="I248" s="32" t="s">
        <v>164</v>
      </c>
      <c r="J248" s="36" t="n">
        <v>3.46052190265839</v>
      </c>
      <c r="K248" s="36" t="n">
        <f aca="false">$K$8</f>
        <v>2.12540912266671</v>
      </c>
      <c r="L248" s="36" t="n">
        <f aca="false">SQRT(J248^2+K248^2)</f>
        <v>4.06110524087881</v>
      </c>
      <c r="M248" s="40" t="n">
        <f aca="false">IF(G248="","",MAX(0,G248-1.96*L248/100))</f>
        <v>0.632358859017906</v>
      </c>
      <c r="N248" s="40" t="n">
        <f aca="false">IF(G248="","",MIN(1,G248+1.96*L248/100))</f>
        <v>0.791554184460355</v>
      </c>
      <c r="O248" s="60" t="n">
        <f aca="false">ROUND(S248*W248,0)</f>
        <v>53</v>
      </c>
      <c r="P248" s="60" t="n">
        <f aca="false">IF(F248="","",ROUND(SQRT((F248*L248/100)^2+(G248*O248)^2),0))</f>
        <v>41</v>
      </c>
      <c r="R248" s="61" t="n">
        <v>20.4875039000567</v>
      </c>
      <c r="S248" s="62" t="n">
        <f aca="false">U248*V248*$F$5</f>
        <v>367.804159445407</v>
      </c>
      <c r="T248" s="63" t="n">
        <f aca="false">MAX(0,MIN(1,R248/100+$D$5))</f>
        <v>0.712652660038186</v>
      </c>
      <c r="U248" s="63" t="n">
        <v>0.306759098786828</v>
      </c>
      <c r="V248" s="62" t="n">
        <v>1199</v>
      </c>
      <c r="W248" s="63" t="n">
        <v>0.144238908687966</v>
      </c>
      <c r="X248" s="64" t="s">
        <v>165</v>
      </c>
      <c r="Y248" s="64" t="s">
        <v>166</v>
      </c>
    </row>
    <row r="249" customFormat="false" ht="15" hidden="false" customHeight="false" outlineLevel="0" collapsed="false">
      <c r="A249" s="32" t="s">
        <v>421</v>
      </c>
      <c r="B249" s="32" t="s">
        <v>296</v>
      </c>
      <c r="C249" s="32" t="s">
        <v>449</v>
      </c>
      <c r="D249" s="60" t="n">
        <f aca="false">ROUND(S249*T249,0)</f>
        <v>359</v>
      </c>
      <c r="E249" s="60" t="n">
        <f aca="false">ROUND(S249,0)-D249</f>
        <v>115</v>
      </c>
      <c r="F249" s="60" t="n">
        <f aca="false">IF(COUNTA(D249:E249)=0,"",SUM(D249:E249))</f>
        <v>474</v>
      </c>
      <c r="G249" s="40" t="n">
        <f aca="false">IF(OR(F249="",F249=0),"",D249/F249)</f>
        <v>0.757383966244726</v>
      </c>
      <c r="H249" s="40" t="n">
        <f aca="false">IF(OR(F249="",F249=0),"",E249/F249)</f>
        <v>0.242616033755274</v>
      </c>
      <c r="I249" s="32" t="s">
        <v>164</v>
      </c>
      <c r="J249" s="36" t="n">
        <v>3.46052190265839</v>
      </c>
      <c r="K249" s="36" t="n">
        <f aca="false">$K$8</f>
        <v>2.12540912266671</v>
      </c>
      <c r="L249" s="36" t="n">
        <f aca="false">SQRT(J249^2+K249^2)</f>
        <v>4.06110524087881</v>
      </c>
      <c r="M249" s="40" t="n">
        <f aca="false">IF(G249="","",MAX(0,G249-1.96*L249/100))</f>
        <v>0.677786303523501</v>
      </c>
      <c r="N249" s="40" t="n">
        <f aca="false">IF(G249="","",MIN(1,G249+1.96*L249/100))</f>
        <v>0.83698162896595</v>
      </c>
      <c r="O249" s="60" t="n">
        <f aca="false">ROUND(S249*W249,0)</f>
        <v>68</v>
      </c>
      <c r="P249" s="60" t="n">
        <f aca="false">IF(F249="","",ROUND(SQRT((F249*L249/100)^2+(G249*O249)^2),0))</f>
        <v>55</v>
      </c>
      <c r="R249" s="61" t="n">
        <v>25.0135075323198</v>
      </c>
      <c r="S249" s="62" t="n">
        <f aca="false">U249*V249*$F$5</f>
        <v>473.687539936102</v>
      </c>
      <c r="T249" s="63" t="n">
        <f aca="false">MAX(0,MIN(1,R249/100+$D$5))</f>
        <v>0.757912696360818</v>
      </c>
      <c r="U249" s="63" t="n">
        <v>0.281789137380192</v>
      </c>
      <c r="V249" s="62" t="n">
        <v>1681</v>
      </c>
      <c r="W249" s="63" t="n">
        <v>0.144238908687966</v>
      </c>
      <c r="X249" s="64" t="s">
        <v>165</v>
      </c>
      <c r="Y249" s="64" t="s">
        <v>166</v>
      </c>
    </row>
    <row r="250" customFormat="false" ht="15" hidden="false" customHeight="false" outlineLevel="0" collapsed="false">
      <c r="A250" s="32" t="s">
        <v>421</v>
      </c>
      <c r="B250" s="32" t="s">
        <v>296</v>
      </c>
      <c r="C250" s="32" t="s">
        <v>450</v>
      </c>
      <c r="D250" s="60" t="n">
        <f aca="false">ROUND(S250*T250,0)</f>
        <v>675</v>
      </c>
      <c r="E250" s="60" t="n">
        <f aca="false">ROUND(S250,0)-D250</f>
        <v>161</v>
      </c>
      <c r="F250" s="60" t="n">
        <f aca="false">IF(COUNTA(D250:E250)=0,"",SUM(D250:E250))</f>
        <v>836</v>
      </c>
      <c r="G250" s="40" t="n">
        <f aca="false">IF(OR(F250="",F250=0),"",D250/F250)</f>
        <v>0.807416267942584</v>
      </c>
      <c r="H250" s="40" t="n">
        <f aca="false">IF(OR(F250="",F250=0),"",E250/F250)</f>
        <v>0.192583732057416</v>
      </c>
      <c r="I250" s="32" t="s">
        <v>164</v>
      </c>
      <c r="J250" s="36" t="n">
        <v>2.11357802942001</v>
      </c>
      <c r="K250" s="36" t="n">
        <f aca="false">$K$8</f>
        <v>2.12540912266671</v>
      </c>
      <c r="L250" s="36" t="n">
        <f aca="false">SQRT(J250^2+K250^2)</f>
        <v>2.99742823519794</v>
      </c>
      <c r="M250" s="40" t="n">
        <f aca="false">IF(G250="","",MAX(0,G250-1.96*L250/100))</f>
        <v>0.748666674532704</v>
      </c>
      <c r="N250" s="40" t="n">
        <f aca="false">IF(G250="","",MIN(1,G250+1.96*L250/100))</f>
        <v>0.866165861352463</v>
      </c>
      <c r="O250" s="60" t="n">
        <f aca="false">ROUND(S250*W250,0)</f>
        <v>71</v>
      </c>
      <c r="P250" s="60" t="n">
        <f aca="false">IF(F250="","",ROUND(SQRT((F250*L250/100)^2+(G250*O250)^2),0))</f>
        <v>63</v>
      </c>
      <c r="R250" s="61" t="n">
        <v>30.01836379524</v>
      </c>
      <c r="S250" s="62" t="n">
        <f aca="false">U250*V250*$F$5</f>
        <v>835.622727272728</v>
      </c>
      <c r="T250" s="63" t="n">
        <f aca="false">MAX(0,MIN(1,R250/100+$D$5))</f>
        <v>0.807961258990019</v>
      </c>
      <c r="U250" s="63" t="n">
        <v>0.224147727272727</v>
      </c>
      <c r="V250" s="62" t="n">
        <v>3728</v>
      </c>
      <c r="W250" s="63" t="n">
        <v>0.084758520671361</v>
      </c>
      <c r="X250" s="64" t="s">
        <v>171</v>
      </c>
      <c r="Y250" s="64" t="s">
        <v>166</v>
      </c>
    </row>
    <row r="251" customFormat="false" ht="15" hidden="false" customHeight="false" outlineLevel="0" collapsed="false">
      <c r="A251" s="32" t="s">
        <v>421</v>
      </c>
      <c r="B251" s="32" t="s">
        <v>296</v>
      </c>
      <c r="C251" s="32" t="s">
        <v>451</v>
      </c>
      <c r="D251" s="60" t="n">
        <f aca="false">ROUND(S251*T251,0)</f>
        <v>372</v>
      </c>
      <c r="E251" s="60" t="n">
        <f aca="false">ROUND(S251,0)-D251</f>
        <v>136</v>
      </c>
      <c r="F251" s="60" t="n">
        <f aca="false">IF(COUNTA(D251:E251)=0,"",SUM(D251:E251))</f>
        <v>508</v>
      </c>
      <c r="G251" s="40" t="n">
        <f aca="false">IF(OR(F251="",F251=0),"",D251/F251)</f>
        <v>0.732283464566929</v>
      </c>
      <c r="H251" s="40" t="n">
        <f aca="false">IF(OR(F251="",F251=0),"",E251/F251)</f>
        <v>0.267716535433071</v>
      </c>
      <c r="I251" s="32" t="s">
        <v>164</v>
      </c>
      <c r="J251" s="36" t="n">
        <v>3.46052190265839</v>
      </c>
      <c r="K251" s="36" t="n">
        <f aca="false">$K$8</f>
        <v>2.12540912266671</v>
      </c>
      <c r="L251" s="36" t="n">
        <f aca="false">SQRT(J251^2+K251^2)</f>
        <v>4.06110524087881</v>
      </c>
      <c r="M251" s="40" t="n">
        <f aca="false">IF(G251="","",MAX(0,G251-1.96*L251/100))</f>
        <v>0.652685801845705</v>
      </c>
      <c r="N251" s="40" t="n">
        <f aca="false">IF(G251="","",MIN(1,G251+1.96*L251/100))</f>
        <v>0.811881127288154</v>
      </c>
      <c r="O251" s="60" t="n">
        <f aca="false">ROUND(S251*W251,0)</f>
        <v>73</v>
      </c>
      <c r="P251" s="60" t="n">
        <f aca="false">IF(F251="","",ROUND(SQRT((F251*L251/100)^2+(G251*O251)^2),0))</f>
        <v>57</v>
      </c>
      <c r="R251" s="61" t="n">
        <v>22.563467517214</v>
      </c>
      <c r="S251" s="62" t="n">
        <f aca="false">U251*V251*$F$5</f>
        <v>507.768014059754</v>
      </c>
      <c r="T251" s="63" t="n">
        <f aca="false">MAX(0,MIN(1,R251/100+$D$5))</f>
        <v>0.73341229620976</v>
      </c>
      <c r="U251" s="63" t="n">
        <v>0.272993555946104</v>
      </c>
      <c r="V251" s="62" t="n">
        <v>1860</v>
      </c>
      <c r="W251" s="63" t="n">
        <v>0.144238908687966</v>
      </c>
      <c r="X251" s="64" t="s">
        <v>165</v>
      </c>
      <c r="Y251" s="64" t="s">
        <v>166</v>
      </c>
    </row>
    <row r="252" customFormat="false" ht="15" hidden="false" customHeight="false" outlineLevel="0" collapsed="false">
      <c r="A252" s="32" t="s">
        <v>421</v>
      </c>
      <c r="B252" s="32" t="s">
        <v>296</v>
      </c>
      <c r="C252" s="32" t="s">
        <v>452</v>
      </c>
      <c r="D252" s="60" t="n">
        <f aca="false">ROUND(S252*T252,0)</f>
        <v>355</v>
      </c>
      <c r="E252" s="60" t="n">
        <f aca="false">ROUND(S252,0)-D252</f>
        <v>144</v>
      </c>
      <c r="F252" s="60" t="n">
        <f aca="false">IF(COUNTA(D252:E252)=0,"",SUM(D252:E252))</f>
        <v>499</v>
      </c>
      <c r="G252" s="40" t="n">
        <f aca="false">IF(OR(F252="",F252=0),"",D252/F252)</f>
        <v>0.711422845691383</v>
      </c>
      <c r="H252" s="40" t="n">
        <f aca="false">IF(OR(F252="",F252=0),"",E252/F252)</f>
        <v>0.288577154308617</v>
      </c>
      <c r="I252" s="32" t="s">
        <v>164</v>
      </c>
      <c r="J252" s="36" t="n">
        <v>3.46052190265839</v>
      </c>
      <c r="K252" s="36" t="n">
        <f aca="false">$K$8</f>
        <v>2.12540912266671</v>
      </c>
      <c r="L252" s="36" t="n">
        <f aca="false">SQRT(J252^2+K252^2)</f>
        <v>4.06110524087881</v>
      </c>
      <c r="M252" s="40" t="n">
        <f aca="false">IF(G252="","",MAX(0,G252-1.96*L252/100))</f>
        <v>0.631825182970158</v>
      </c>
      <c r="N252" s="40" t="n">
        <f aca="false">IF(G252="","",MIN(1,G252+1.96*L252/100))</f>
        <v>0.791020508412607</v>
      </c>
      <c r="O252" s="60" t="n">
        <f aca="false">ROUND(S252*W252,0)</f>
        <v>72</v>
      </c>
      <c r="P252" s="60" t="n">
        <f aca="false">IF(F252="","",ROUND(SQRT((F252*L252/100)^2+(G252*O252)^2),0))</f>
        <v>55</v>
      </c>
      <c r="R252" s="61" t="n">
        <v>20.4444453834635</v>
      </c>
      <c r="S252" s="62" t="n">
        <f aca="false">U252*V252*$F$5</f>
        <v>498.871436256052</v>
      </c>
      <c r="T252" s="63" t="n">
        <f aca="false">MAX(0,MIN(1,R252/100+$D$5))</f>
        <v>0.712222074872255</v>
      </c>
      <c r="U252" s="63" t="n">
        <v>0.267348036578806</v>
      </c>
      <c r="V252" s="62" t="n">
        <v>1866</v>
      </c>
      <c r="W252" s="63" t="n">
        <v>0.144238908687966</v>
      </c>
      <c r="X252" s="64" t="s">
        <v>165</v>
      </c>
      <c r="Y252" s="64" t="s">
        <v>166</v>
      </c>
    </row>
    <row r="253" customFormat="false" ht="15" hidden="false" customHeight="false" outlineLevel="0" collapsed="false">
      <c r="A253" s="32" t="s">
        <v>421</v>
      </c>
      <c r="B253" s="32" t="s">
        <v>296</v>
      </c>
      <c r="C253" s="32" t="s">
        <v>453</v>
      </c>
      <c r="D253" s="60" t="n">
        <f aca="false">ROUND(S253*T253,0)</f>
        <v>387</v>
      </c>
      <c r="E253" s="60" t="n">
        <f aca="false">ROUND(S253,0)-D253</f>
        <v>147</v>
      </c>
      <c r="F253" s="60" t="n">
        <f aca="false">IF(COUNTA(D253:E253)=0,"",SUM(D253:E253))</f>
        <v>534</v>
      </c>
      <c r="G253" s="40" t="n">
        <f aca="false">IF(OR(F253="",F253=0),"",D253/F253)</f>
        <v>0.724719101123596</v>
      </c>
      <c r="H253" s="40" t="n">
        <f aca="false">IF(OR(F253="",F253=0),"",E253/F253)</f>
        <v>0.275280898876405</v>
      </c>
      <c r="I253" s="32" t="s">
        <v>164</v>
      </c>
      <c r="J253" s="36" t="n">
        <v>3.46052190265839</v>
      </c>
      <c r="K253" s="36" t="n">
        <f aca="false">$K$8</f>
        <v>2.12540912266671</v>
      </c>
      <c r="L253" s="36" t="n">
        <f aca="false">SQRT(J253^2+K253^2)</f>
        <v>4.06110524087881</v>
      </c>
      <c r="M253" s="40" t="n">
        <f aca="false">IF(G253="","",MAX(0,G253-1.96*L253/100))</f>
        <v>0.645121438402371</v>
      </c>
      <c r="N253" s="40" t="n">
        <f aca="false">IF(G253="","",MIN(1,G253+1.96*L253/100))</f>
        <v>0.80431676384482</v>
      </c>
      <c r="O253" s="60" t="n">
        <f aca="false">ROUND(S253*W253,0)</f>
        <v>77</v>
      </c>
      <c r="P253" s="60" t="n">
        <f aca="false">IF(F253="","",ROUND(SQRT((F253*L253/100)^2+(G253*O253)^2),0))</f>
        <v>60</v>
      </c>
      <c r="R253" s="61" t="n">
        <v>21.6412265246386</v>
      </c>
      <c r="S253" s="62" t="n">
        <f aca="false">U253*V253*$F$5</f>
        <v>533.985148514852</v>
      </c>
      <c r="T253" s="63" t="n">
        <f aca="false">MAX(0,MIN(1,R253/100+$D$5))</f>
        <v>0.724189886284006</v>
      </c>
      <c r="U253" s="63" t="n">
        <v>0.698019801980198</v>
      </c>
      <c r="V253" s="62" t="n">
        <v>765</v>
      </c>
      <c r="W253" s="63" t="n">
        <v>0.144238908687966</v>
      </c>
      <c r="X253" s="64" t="s">
        <v>165</v>
      </c>
      <c r="Y253" s="64" t="s">
        <v>166</v>
      </c>
    </row>
    <row r="254" customFormat="false" ht="15" hidden="false" customHeight="false" outlineLevel="0" collapsed="false">
      <c r="A254" s="32" t="s">
        <v>421</v>
      </c>
      <c r="B254" s="32" t="s">
        <v>296</v>
      </c>
      <c r="C254" s="32" t="s">
        <v>454</v>
      </c>
      <c r="D254" s="60" t="n">
        <f aca="false">ROUND(S254*T254,0)</f>
        <v>568</v>
      </c>
      <c r="E254" s="60" t="n">
        <f aca="false">ROUND(S254,0)-D254</f>
        <v>230</v>
      </c>
      <c r="F254" s="60" t="n">
        <f aca="false">IF(COUNTA(D254:E254)=0,"",SUM(D254:E254))</f>
        <v>798</v>
      </c>
      <c r="G254" s="40" t="n">
        <f aca="false">IF(OR(F254="",F254=0),"",D254/F254)</f>
        <v>0.711779448621554</v>
      </c>
      <c r="H254" s="40" t="n">
        <f aca="false">IF(OR(F254="",F254=0),"",E254/F254)</f>
        <v>0.288220551378446</v>
      </c>
      <c r="I254" s="32" t="s">
        <v>164</v>
      </c>
      <c r="J254" s="36" t="n">
        <v>2.11357802942001</v>
      </c>
      <c r="K254" s="36" t="n">
        <f aca="false">$K$8</f>
        <v>2.12540912266671</v>
      </c>
      <c r="L254" s="36" t="n">
        <f aca="false">SQRT(J254^2+K254^2)</f>
        <v>2.99742823519794</v>
      </c>
      <c r="M254" s="40" t="n">
        <f aca="false">IF(G254="","",MAX(0,G254-1.96*L254/100))</f>
        <v>0.653029855211674</v>
      </c>
      <c r="N254" s="40" t="n">
        <f aca="false">IF(G254="","",MIN(1,G254+1.96*L254/100))</f>
        <v>0.770529042031434</v>
      </c>
      <c r="O254" s="60" t="n">
        <f aca="false">ROUND(S254*W254,0)</f>
        <v>68</v>
      </c>
      <c r="P254" s="60" t="n">
        <f aca="false">IF(F254="","",ROUND(SQRT((F254*L254/100)^2+(G254*O254)^2),0))</f>
        <v>54</v>
      </c>
      <c r="R254" s="61" t="n">
        <v>20.336287396588</v>
      </c>
      <c r="S254" s="62" t="n">
        <f aca="false">U254*V254*$F$5</f>
        <v>798.341340075854</v>
      </c>
      <c r="T254" s="63" t="n">
        <f aca="false">MAX(0,MIN(1,R254/100+$D$5))</f>
        <v>0.711140495003499</v>
      </c>
      <c r="U254" s="63" t="n">
        <v>0.465233881163085</v>
      </c>
      <c r="V254" s="62" t="n">
        <v>1716</v>
      </c>
      <c r="W254" s="63" t="n">
        <v>0.084758520671361</v>
      </c>
      <c r="X254" s="64" t="s">
        <v>171</v>
      </c>
      <c r="Y254" s="64" t="s">
        <v>166</v>
      </c>
    </row>
    <row r="255" customFormat="false" ht="15" hidden="false" customHeight="false" outlineLevel="0" collapsed="false">
      <c r="A255" s="32" t="s">
        <v>421</v>
      </c>
      <c r="B255" s="32" t="s">
        <v>296</v>
      </c>
      <c r="C255" s="32" t="s">
        <v>455</v>
      </c>
      <c r="D255" s="60" t="n">
        <f aca="false">ROUND(S255*T255,0)</f>
        <v>461</v>
      </c>
      <c r="E255" s="60" t="n">
        <f aca="false">ROUND(S255,0)-D255</f>
        <v>221</v>
      </c>
      <c r="F255" s="60" t="n">
        <f aca="false">IF(COUNTA(D255:E255)=0,"",SUM(D255:E255))</f>
        <v>682</v>
      </c>
      <c r="G255" s="40" t="n">
        <f aca="false">IF(OR(F255="",F255=0),"",D255/F255)</f>
        <v>0.675953079178886</v>
      </c>
      <c r="H255" s="40" t="n">
        <f aca="false">IF(OR(F255="",F255=0),"",E255/F255)</f>
        <v>0.324046920821114</v>
      </c>
      <c r="I255" s="32" t="s">
        <v>164</v>
      </c>
      <c r="J255" s="36" t="n">
        <v>2.11357802942001</v>
      </c>
      <c r="K255" s="36" t="n">
        <f aca="false">$K$8</f>
        <v>2.12540912266671</v>
      </c>
      <c r="L255" s="36" t="n">
        <f aca="false">SQRT(J255^2+K255^2)</f>
        <v>2.99742823519794</v>
      </c>
      <c r="M255" s="40" t="n">
        <f aca="false">IF(G255="","",MAX(0,G255-1.96*L255/100))</f>
        <v>0.617203485769006</v>
      </c>
      <c r="N255" s="40" t="n">
        <f aca="false">IF(G255="","",MIN(1,G255+1.96*L255/100))</f>
        <v>0.734702672588765</v>
      </c>
      <c r="O255" s="60" t="n">
        <f aca="false">ROUND(S255*W255,0)</f>
        <v>58</v>
      </c>
      <c r="P255" s="60" t="n">
        <f aca="false">IF(F255="","",ROUND(SQRT((F255*L255/100)^2+(G255*O255)^2),0))</f>
        <v>44</v>
      </c>
      <c r="R255" s="61" t="n">
        <v>16.7927957984862</v>
      </c>
      <c r="S255" s="62" t="n">
        <f aca="false">U255*V255*$F$5</f>
        <v>682.091267235719</v>
      </c>
      <c r="T255" s="63" t="n">
        <f aca="false">MAX(0,MIN(1,R255/100+$D$5))</f>
        <v>0.675705579022481</v>
      </c>
      <c r="U255" s="63" t="n">
        <v>0.443204202232436</v>
      </c>
      <c r="V255" s="62" t="n">
        <v>1539</v>
      </c>
      <c r="W255" s="63" t="n">
        <v>0.084758520671361</v>
      </c>
      <c r="X255" s="64" t="s">
        <v>171</v>
      </c>
      <c r="Y255" s="64" t="s">
        <v>166</v>
      </c>
    </row>
    <row r="256" customFormat="false" ht="15" hidden="false" customHeight="false" outlineLevel="0" collapsed="false">
      <c r="A256" s="32" t="s">
        <v>421</v>
      </c>
      <c r="B256" s="32" t="s">
        <v>296</v>
      </c>
      <c r="C256" s="32" t="s">
        <v>456</v>
      </c>
      <c r="D256" s="60" t="n">
        <f aca="false">ROUND(S256*T256,0)</f>
        <v>531</v>
      </c>
      <c r="E256" s="60" t="n">
        <f aca="false">ROUND(S256,0)-D256</f>
        <v>254</v>
      </c>
      <c r="F256" s="60" t="n">
        <f aca="false">IF(COUNTA(D256:E256)=0,"",SUM(D256:E256))</f>
        <v>785</v>
      </c>
      <c r="G256" s="40" t="n">
        <f aca="false">IF(OR(F256="",F256=0),"",D256/F256)</f>
        <v>0.676433121019108</v>
      </c>
      <c r="H256" s="40" t="n">
        <f aca="false">IF(OR(F256="",F256=0),"",E256/F256)</f>
        <v>0.323566878980892</v>
      </c>
      <c r="I256" s="32" t="s">
        <v>164</v>
      </c>
      <c r="J256" s="36" t="n">
        <v>2.11357802942001</v>
      </c>
      <c r="K256" s="36" t="n">
        <f aca="false">$K$8</f>
        <v>2.12540912266671</v>
      </c>
      <c r="L256" s="36" t="n">
        <f aca="false">SQRT(J256^2+K256^2)</f>
        <v>2.99742823519794</v>
      </c>
      <c r="M256" s="40" t="n">
        <f aca="false">IF(G256="","",MAX(0,G256-1.96*L256/100))</f>
        <v>0.617683527609229</v>
      </c>
      <c r="N256" s="40" t="n">
        <f aca="false">IF(G256="","",MIN(1,G256+1.96*L256/100))</f>
        <v>0.735182714428988</v>
      </c>
      <c r="O256" s="60" t="n">
        <f aca="false">ROUND(S256*W256,0)</f>
        <v>67</v>
      </c>
      <c r="P256" s="60" t="n">
        <f aca="false">IF(F256="","",ROUND(SQRT((F256*L256/100)^2+(G256*O256)^2),0))</f>
        <v>51</v>
      </c>
      <c r="R256" s="61" t="n">
        <v>16.8717446084557</v>
      </c>
      <c r="S256" s="62" t="n">
        <f aca="false">U256*V256*$F$5</f>
        <v>785.450874831763</v>
      </c>
      <c r="T256" s="63" t="n">
        <f aca="false">MAX(0,MIN(1,R256/100+$D$5))</f>
        <v>0.676495067122176</v>
      </c>
      <c r="U256" s="63" t="n">
        <v>0.534320323014805</v>
      </c>
      <c r="V256" s="62" t="n">
        <v>1470</v>
      </c>
      <c r="W256" s="63" t="n">
        <v>0.084758520671361</v>
      </c>
      <c r="X256" s="64" t="s">
        <v>171</v>
      </c>
      <c r="Y256" s="64" t="s">
        <v>166</v>
      </c>
    </row>
    <row r="257" customFormat="false" ht="15" hidden="false" customHeight="false" outlineLevel="0" collapsed="false">
      <c r="A257" s="32" t="s">
        <v>421</v>
      </c>
      <c r="B257" s="32" t="s">
        <v>296</v>
      </c>
      <c r="C257" s="32" t="s">
        <v>457</v>
      </c>
      <c r="D257" s="60" t="n">
        <f aca="false">ROUND(S257*T257,0)</f>
        <v>933</v>
      </c>
      <c r="E257" s="60" t="n">
        <f aca="false">ROUND(S257,0)-D257</f>
        <v>495</v>
      </c>
      <c r="F257" s="60" t="n">
        <f aca="false">IF(COUNTA(D257:E257)=0,"",SUM(D257:E257))</f>
        <v>1428</v>
      </c>
      <c r="G257" s="40" t="n">
        <f aca="false">IF(OR(F257="",F257=0),"",D257/F257)</f>
        <v>0.653361344537815</v>
      </c>
      <c r="H257" s="40" t="n">
        <f aca="false">IF(OR(F257="",F257=0),"",E257/F257)</f>
        <v>0.346638655462185</v>
      </c>
      <c r="I257" s="32" t="s">
        <v>267</v>
      </c>
      <c r="J257" s="36" t="n">
        <v>1.73158763326251</v>
      </c>
      <c r="K257" s="36" t="n">
        <f aca="false">$K$8</f>
        <v>2.12540912266671</v>
      </c>
      <c r="L257" s="36" t="n">
        <f aca="false">SQRT(J257^2+K257^2)</f>
        <v>2.74148858658622</v>
      </c>
      <c r="M257" s="40" t="n">
        <f aca="false">IF(G257="","",MAX(0,G257-1.96*L257/100))</f>
        <v>0.599628168240725</v>
      </c>
      <c r="N257" s="40" t="n">
        <f aca="false">IF(G257="","",MIN(1,G257+1.96*L257/100))</f>
        <v>0.707094520834905</v>
      </c>
      <c r="O257" s="60" t="n">
        <f aca="false">ROUND(S257*W257,0)</f>
        <v>90</v>
      </c>
      <c r="P257" s="60" t="n">
        <f aca="false">IF(F257="","",ROUND(SQRT((F257*L257/100)^2+(G257*O257)^2),0))</f>
        <v>71</v>
      </c>
      <c r="R257" s="61" t="n">
        <v>14.5674595335982</v>
      </c>
      <c r="S257" s="62" t="n">
        <f aca="false">U257*V257*$F$5</f>
        <v>1428.36591156443</v>
      </c>
      <c r="T257" s="63" t="n">
        <f aca="false">MAX(0,MIN(1,R257/100+$D$5))</f>
        <v>0.653452216373601</v>
      </c>
      <c r="U257" s="63" t="n">
        <v>0.904029057952171</v>
      </c>
      <c r="V257" s="62" t="n">
        <v>1580</v>
      </c>
      <c r="W257" s="63" t="n">
        <v>0.0626598089245614</v>
      </c>
      <c r="X257" s="64" t="s">
        <v>204</v>
      </c>
      <c r="Y257" s="64" t="s">
        <v>166</v>
      </c>
    </row>
    <row r="258" customFormat="false" ht="15" hidden="false" customHeight="false" outlineLevel="0" collapsed="false">
      <c r="A258" s="32" t="s">
        <v>421</v>
      </c>
      <c r="B258" s="32" t="s">
        <v>458</v>
      </c>
      <c r="C258" s="32" t="s">
        <v>459</v>
      </c>
      <c r="D258" s="60" t="n">
        <f aca="false">ROUND(S258*T258,0)</f>
        <v>380</v>
      </c>
      <c r="E258" s="60" t="n">
        <f aca="false">ROUND(S258,0)-D258</f>
        <v>339</v>
      </c>
      <c r="F258" s="60" t="n">
        <f aca="false">IF(COUNTA(D258:E258)=0,"",SUM(D258:E258))</f>
        <v>719</v>
      </c>
      <c r="G258" s="40" t="n">
        <f aca="false">IF(OR(F258="",F258=0),"",D258/F258)</f>
        <v>0.528511821974965</v>
      </c>
      <c r="H258" s="40" t="n">
        <f aca="false">IF(OR(F258="",F258=0),"",E258/F258)</f>
        <v>0.471488178025035</v>
      </c>
      <c r="I258" s="32" t="s">
        <v>164</v>
      </c>
      <c r="J258" s="36" t="n">
        <v>2.11357802942001</v>
      </c>
      <c r="K258" s="36" t="n">
        <f aca="false">$K$8</f>
        <v>2.12540912266671</v>
      </c>
      <c r="L258" s="36" t="n">
        <f aca="false">SQRT(J258^2+K258^2)</f>
        <v>2.99742823519794</v>
      </c>
      <c r="M258" s="40" t="n">
        <f aca="false">IF(G258="","",MAX(0,G258-1.96*L258/100))</f>
        <v>0.469762228565086</v>
      </c>
      <c r="N258" s="40" t="n">
        <f aca="false">IF(G258="","",MIN(1,G258+1.96*L258/100))</f>
        <v>0.587261415384845</v>
      </c>
      <c r="O258" s="60" t="n">
        <f aca="false">ROUND(S258*W258,0)</f>
        <v>61</v>
      </c>
      <c r="P258" s="60" t="n">
        <f aca="false">IF(F258="","",ROUND(SQRT((F258*L258/100)^2+(G258*O258)^2),0))</f>
        <v>39</v>
      </c>
      <c r="R258" s="61" t="n">
        <v>2.16090369622124</v>
      </c>
      <c r="S258" s="62" t="n">
        <f aca="false">U258*V258*$F$5</f>
        <v>718.755218216319</v>
      </c>
      <c r="T258" s="63" t="n">
        <f aca="false">MAX(0,MIN(1,R258/100+$D$5))</f>
        <v>0.529386657999832</v>
      </c>
      <c r="U258" s="63" t="n">
        <v>0.675521821631879</v>
      </c>
      <c r="V258" s="62" t="n">
        <v>1064</v>
      </c>
      <c r="W258" s="63" t="n">
        <v>0.084758520671361</v>
      </c>
      <c r="X258" s="64" t="s">
        <v>171</v>
      </c>
      <c r="Y258" s="64" t="s">
        <v>166</v>
      </c>
    </row>
    <row r="259" customFormat="false" ht="15" hidden="false" customHeight="false" outlineLevel="0" collapsed="false">
      <c r="A259" s="32" t="s">
        <v>421</v>
      </c>
      <c r="B259" s="32" t="s">
        <v>458</v>
      </c>
      <c r="C259" s="32" t="s">
        <v>460</v>
      </c>
      <c r="D259" s="60" t="n">
        <f aca="false">ROUND(S259*T259,0)</f>
        <v>489</v>
      </c>
      <c r="E259" s="60" t="n">
        <f aca="false">ROUND(S259,0)-D259</f>
        <v>440</v>
      </c>
      <c r="F259" s="60" t="n">
        <f aca="false">IF(COUNTA(D259:E259)=0,"",SUM(D259:E259))</f>
        <v>929</v>
      </c>
      <c r="G259" s="40" t="n">
        <f aca="false">IF(OR(F259="",F259=0),"",D259/F259)</f>
        <v>0.526372443487621</v>
      </c>
      <c r="H259" s="40" t="n">
        <f aca="false">IF(OR(F259="",F259=0),"",E259/F259)</f>
        <v>0.473627556512379</v>
      </c>
      <c r="I259" s="32" t="s">
        <v>164</v>
      </c>
      <c r="J259" s="36" t="n">
        <v>1.73158763326251</v>
      </c>
      <c r="K259" s="36" t="n">
        <f aca="false">$K$8</f>
        <v>2.12540912266671</v>
      </c>
      <c r="L259" s="36" t="n">
        <f aca="false">SQRT(J259^2+K259^2)</f>
        <v>2.74148858658622</v>
      </c>
      <c r="M259" s="40" t="n">
        <f aca="false">IF(G259="","",MAX(0,G259-1.96*L259/100))</f>
        <v>0.472639267190531</v>
      </c>
      <c r="N259" s="40" t="n">
        <f aca="false">IF(G259="","",MIN(1,G259+1.96*L259/100))</f>
        <v>0.580105619784711</v>
      </c>
      <c r="O259" s="60" t="n">
        <f aca="false">ROUND(S259*W259,0)</f>
        <v>58</v>
      </c>
      <c r="P259" s="60" t="n">
        <f aca="false">IF(F259="","",ROUND(SQRT((F259*L259/100)^2+(G259*O259)^2),0))</f>
        <v>40</v>
      </c>
      <c r="R259" s="61" t="n">
        <v>1.83710488957307</v>
      </c>
      <c r="S259" s="62" t="n">
        <f aca="false">U259*V259*$F$5</f>
        <v>929.064439140811</v>
      </c>
      <c r="T259" s="63" t="n">
        <f aca="false">MAX(0,MIN(1,R259/100+$D$5))</f>
        <v>0.52614866993335</v>
      </c>
      <c r="U259" s="63" t="n">
        <v>0.720763723150358</v>
      </c>
      <c r="V259" s="62" t="n">
        <v>1289</v>
      </c>
      <c r="W259" s="63" t="n">
        <v>0.0626598089245614</v>
      </c>
      <c r="X259" s="64" t="s">
        <v>204</v>
      </c>
      <c r="Y259" s="64" t="s">
        <v>166</v>
      </c>
    </row>
    <row r="260" customFormat="false" ht="15" hidden="false" customHeight="false" outlineLevel="0" collapsed="false">
      <c r="A260" s="32" t="s">
        <v>421</v>
      </c>
      <c r="B260" s="32" t="s">
        <v>458</v>
      </c>
      <c r="C260" s="32" t="s">
        <v>461</v>
      </c>
      <c r="D260" s="60" t="n">
        <f aca="false">ROUND(S260*T260,0)</f>
        <v>542</v>
      </c>
      <c r="E260" s="60" t="n">
        <f aca="false">ROUND(S260,0)-D260</f>
        <v>448</v>
      </c>
      <c r="F260" s="60" t="n">
        <f aca="false">IF(COUNTA(D260:E260)=0,"",SUM(D260:E260))</f>
        <v>990</v>
      </c>
      <c r="G260" s="40" t="n">
        <f aca="false">IF(OR(F260="",F260=0),"",D260/F260)</f>
        <v>0.547474747474747</v>
      </c>
      <c r="H260" s="40" t="n">
        <f aca="false">IF(OR(F260="",F260=0),"",E260/F260)</f>
        <v>0.452525252525253</v>
      </c>
      <c r="I260" s="32" t="s">
        <v>164</v>
      </c>
      <c r="J260" s="36" t="n">
        <v>1.73158763326251</v>
      </c>
      <c r="K260" s="36" t="n">
        <f aca="false">$K$8</f>
        <v>2.12540912266671</v>
      </c>
      <c r="L260" s="36" t="n">
        <f aca="false">SQRT(J260^2+K260^2)</f>
        <v>2.74148858658622</v>
      </c>
      <c r="M260" s="40" t="n">
        <f aca="false">IF(G260="","",MAX(0,G260-1.96*L260/100))</f>
        <v>0.493741571177658</v>
      </c>
      <c r="N260" s="40" t="n">
        <f aca="false">IF(G260="","",MIN(1,G260+1.96*L260/100))</f>
        <v>0.601207923771837</v>
      </c>
      <c r="O260" s="60" t="n">
        <f aca="false">ROUND(S260*W260,0)</f>
        <v>62</v>
      </c>
      <c r="P260" s="60" t="n">
        <f aca="false">IF(F260="","",ROUND(SQRT((F260*L260/100)^2+(G260*O260)^2),0))</f>
        <v>43</v>
      </c>
      <c r="R260" s="61" t="n">
        <v>3.9149500928095</v>
      </c>
      <c r="S260" s="62" t="n">
        <f aca="false">U260*V260*$F$5</f>
        <v>990.257425742575</v>
      </c>
      <c r="T260" s="63" t="n">
        <f aca="false">MAX(0,MIN(1,R260/100+$D$5))</f>
        <v>0.546927121965714</v>
      </c>
      <c r="U260" s="63" t="n">
        <v>0.601980198019802</v>
      </c>
      <c r="V260" s="62" t="n">
        <v>1645</v>
      </c>
      <c r="W260" s="63" t="n">
        <v>0.0626598089245614</v>
      </c>
      <c r="X260" s="64" t="s">
        <v>204</v>
      </c>
      <c r="Y260" s="64" t="s">
        <v>166</v>
      </c>
    </row>
    <row r="261" customFormat="false" ht="15" hidden="false" customHeight="false" outlineLevel="0" collapsed="false">
      <c r="A261" s="32" t="s">
        <v>421</v>
      </c>
      <c r="B261" s="32" t="s">
        <v>458</v>
      </c>
      <c r="C261" s="32" t="s">
        <v>462</v>
      </c>
      <c r="D261" s="60" t="n">
        <f aca="false">ROUND(S261*T261,0)</f>
        <v>249</v>
      </c>
      <c r="E261" s="60" t="n">
        <f aca="false">ROUND(S261,0)-D261</f>
        <v>265</v>
      </c>
      <c r="F261" s="60" t="n">
        <f aca="false">IF(COUNTA(D261:E261)=0,"",SUM(D261:E261))</f>
        <v>514</v>
      </c>
      <c r="G261" s="40" t="n">
        <f aca="false">IF(OR(F261="",F261=0),"",D261/F261)</f>
        <v>0.48443579766537</v>
      </c>
      <c r="H261" s="40" t="n">
        <f aca="false">IF(OR(F261="",F261=0),"",E261/F261)</f>
        <v>0.51556420233463</v>
      </c>
      <c r="I261" s="32" t="s">
        <v>164</v>
      </c>
      <c r="J261" s="36" t="n">
        <v>3.46052190265839</v>
      </c>
      <c r="K261" s="36" t="n">
        <f aca="false">$K$8</f>
        <v>2.12540912266671</v>
      </c>
      <c r="L261" s="36" t="n">
        <f aca="false">SQRT(J261^2+K261^2)</f>
        <v>4.06110524087881</v>
      </c>
      <c r="M261" s="40" t="n">
        <f aca="false">IF(G261="","",MAX(0,G261-1.96*L261/100))</f>
        <v>0.404838134944145</v>
      </c>
      <c r="N261" s="40" t="n">
        <f aca="false">IF(G261="","",MIN(1,G261+1.96*L261/100))</f>
        <v>0.564033460386594</v>
      </c>
      <c r="O261" s="60" t="n">
        <f aca="false">ROUND(S261*W261,0)</f>
        <v>74</v>
      </c>
      <c r="P261" s="60" t="n">
        <f aca="false">IF(F261="","",ROUND(SQRT((F261*L261/100)^2+(G261*O261)^2),0))</f>
        <v>41</v>
      </c>
      <c r="R261" s="61" t="n">
        <v>-2.40590807932856</v>
      </c>
      <c r="S261" s="62" t="n">
        <f aca="false">U261*V261*$F$5</f>
        <v>513.768181818182</v>
      </c>
      <c r="T261" s="63" t="n">
        <f aca="false">MAX(0,MIN(1,R261/100+$D$5))</f>
        <v>0.483718540244334</v>
      </c>
      <c r="U261" s="63" t="n">
        <v>0.547727272727273</v>
      </c>
      <c r="V261" s="62" t="n">
        <v>938</v>
      </c>
      <c r="W261" s="63" t="n">
        <v>0.144238908687966</v>
      </c>
      <c r="X261" s="64" t="s">
        <v>165</v>
      </c>
      <c r="Y261" s="64" t="s">
        <v>166</v>
      </c>
    </row>
    <row r="262" customFormat="false" ht="15" hidden="false" customHeight="false" outlineLevel="0" collapsed="false">
      <c r="A262" s="32" t="s">
        <v>421</v>
      </c>
      <c r="B262" s="32" t="s">
        <v>458</v>
      </c>
      <c r="C262" s="32" t="s">
        <v>463</v>
      </c>
      <c r="D262" s="60" t="n">
        <f aca="false">ROUND(S262*T262,0)</f>
        <v>438</v>
      </c>
      <c r="E262" s="60" t="n">
        <f aca="false">ROUND(S262,0)-D262</f>
        <v>354</v>
      </c>
      <c r="F262" s="60" t="n">
        <f aca="false">IF(COUNTA(D262:E262)=0,"",SUM(D262:E262))</f>
        <v>792</v>
      </c>
      <c r="G262" s="40" t="n">
        <f aca="false">IF(OR(F262="",F262=0),"",D262/F262)</f>
        <v>0.553030303030303</v>
      </c>
      <c r="H262" s="40" t="n">
        <f aca="false">IF(OR(F262="",F262=0),"",E262/F262)</f>
        <v>0.446969696969697</v>
      </c>
      <c r="I262" s="32" t="s">
        <v>164</v>
      </c>
      <c r="J262" s="36" t="n">
        <v>2.11357802942001</v>
      </c>
      <c r="K262" s="36" t="n">
        <f aca="false">$K$8</f>
        <v>2.12540912266671</v>
      </c>
      <c r="L262" s="36" t="n">
        <f aca="false">SQRT(J262^2+K262^2)</f>
        <v>2.99742823519794</v>
      </c>
      <c r="M262" s="40" t="n">
        <f aca="false">IF(G262="","",MAX(0,G262-1.96*L262/100))</f>
        <v>0.494280709620423</v>
      </c>
      <c r="N262" s="40" t="n">
        <f aca="false">IF(G262="","",MIN(1,G262+1.96*L262/100))</f>
        <v>0.611779896440183</v>
      </c>
      <c r="O262" s="60" t="n">
        <f aca="false">ROUND(S262*W262,0)</f>
        <v>67</v>
      </c>
      <c r="P262" s="60" t="n">
        <f aca="false">IF(F262="","",ROUND(SQRT((F262*L262/100)^2+(G262*O262)^2),0))</f>
        <v>44</v>
      </c>
      <c r="R262" s="61" t="n">
        <v>4.46406325831792</v>
      </c>
      <c r="S262" s="62" t="n">
        <f aca="false">U262*V262*$F$5</f>
        <v>792.466367713005</v>
      </c>
      <c r="T262" s="63" t="n">
        <f aca="false">MAX(0,MIN(1,R262/100+$D$5))</f>
        <v>0.552418253620799</v>
      </c>
      <c r="U262" s="63" t="n">
        <v>0.56203288490284</v>
      </c>
      <c r="V262" s="62" t="n">
        <v>1410</v>
      </c>
      <c r="W262" s="63" t="n">
        <v>0.084758520671361</v>
      </c>
      <c r="X262" s="64" t="s">
        <v>171</v>
      </c>
      <c r="Y262" s="64" t="s">
        <v>166</v>
      </c>
    </row>
    <row r="263" customFormat="false" ht="15" hidden="false" customHeight="false" outlineLevel="0" collapsed="false">
      <c r="A263" s="32" t="s">
        <v>421</v>
      </c>
      <c r="B263" s="32" t="s">
        <v>458</v>
      </c>
      <c r="C263" s="32" t="s">
        <v>464</v>
      </c>
      <c r="D263" s="60" t="n">
        <f aca="false">ROUND(S263*T263,0)</f>
        <v>440</v>
      </c>
      <c r="E263" s="60" t="n">
        <f aca="false">ROUND(S263,0)-D263</f>
        <v>400</v>
      </c>
      <c r="F263" s="60" t="n">
        <f aca="false">IF(COUNTA(D263:E263)=0,"",SUM(D263:E263))</f>
        <v>840</v>
      </c>
      <c r="G263" s="40" t="n">
        <f aca="false">IF(OR(F263="",F263=0),"",D263/F263)</f>
        <v>0.523809523809524</v>
      </c>
      <c r="H263" s="40" t="n">
        <f aca="false">IF(OR(F263="",F263=0),"",E263/F263)</f>
        <v>0.476190476190476</v>
      </c>
      <c r="I263" s="32" t="s">
        <v>164</v>
      </c>
      <c r="J263" s="36" t="n">
        <v>2.11357802942001</v>
      </c>
      <c r="K263" s="36" t="n">
        <f aca="false">$K$8</f>
        <v>2.12540912266671</v>
      </c>
      <c r="L263" s="36" t="n">
        <f aca="false">SQRT(J263^2+K263^2)</f>
        <v>2.99742823519794</v>
      </c>
      <c r="M263" s="40" t="n">
        <f aca="false">IF(G263="","",MAX(0,G263-1.96*L263/100))</f>
        <v>0.465059930399644</v>
      </c>
      <c r="N263" s="40" t="n">
        <f aca="false">IF(G263="","",MIN(1,G263+1.96*L263/100))</f>
        <v>0.582559117219404</v>
      </c>
      <c r="O263" s="60" t="n">
        <f aca="false">ROUND(S263*W263,0)</f>
        <v>71</v>
      </c>
      <c r="P263" s="60" t="n">
        <f aca="false">IF(F263="","",ROUND(SQRT((F263*L263/100)^2+(G263*O263)^2),0))</f>
        <v>45</v>
      </c>
      <c r="R263" s="61" t="n">
        <v>1.58793146628672</v>
      </c>
      <c r="S263" s="62" t="n">
        <f aca="false">U263*V263*$F$5</f>
        <v>839.707716289945</v>
      </c>
      <c r="T263" s="63" t="n">
        <f aca="false">MAX(0,MIN(1,R263/100+$D$5))</f>
        <v>0.523656935700487</v>
      </c>
      <c r="U263" s="63" t="n">
        <v>0.624318004676539</v>
      </c>
      <c r="V263" s="62" t="n">
        <v>1345</v>
      </c>
      <c r="W263" s="63" t="n">
        <v>0.084758520671361</v>
      </c>
      <c r="X263" s="64" t="s">
        <v>171</v>
      </c>
      <c r="Y263" s="64" t="s">
        <v>166</v>
      </c>
    </row>
    <row r="264" customFormat="false" ht="15" hidden="false" customHeight="false" outlineLevel="0" collapsed="false">
      <c r="A264" s="32" t="s">
        <v>421</v>
      </c>
      <c r="B264" s="32" t="s">
        <v>458</v>
      </c>
      <c r="C264" s="32" t="s">
        <v>465</v>
      </c>
      <c r="D264" s="60" t="n">
        <f aca="false">ROUND(S264*T264,0)</f>
        <v>277</v>
      </c>
      <c r="E264" s="60" t="n">
        <f aca="false">ROUND(S264,0)-D264</f>
        <v>237</v>
      </c>
      <c r="F264" s="60" t="n">
        <f aca="false">IF(COUNTA(D264:E264)=0,"",SUM(D264:E264))</f>
        <v>514</v>
      </c>
      <c r="G264" s="40" t="n">
        <f aca="false">IF(OR(F264="",F264=0),"",D264/F264)</f>
        <v>0.538910505836576</v>
      </c>
      <c r="H264" s="40" t="n">
        <f aca="false">IF(OR(F264="",F264=0),"",E264/F264)</f>
        <v>0.461089494163424</v>
      </c>
      <c r="I264" s="32" t="s">
        <v>164</v>
      </c>
      <c r="J264" s="36" t="n">
        <v>3.46052190265839</v>
      </c>
      <c r="K264" s="36" t="n">
        <f aca="false">$K$8</f>
        <v>2.12540912266671</v>
      </c>
      <c r="L264" s="36" t="n">
        <f aca="false">SQRT(J264^2+K264^2)</f>
        <v>4.06110524087881</v>
      </c>
      <c r="M264" s="40" t="n">
        <f aca="false">IF(G264="","",MAX(0,G264-1.96*L264/100))</f>
        <v>0.459312843115351</v>
      </c>
      <c r="N264" s="40" t="n">
        <f aca="false">IF(G264="","",MIN(1,G264+1.96*L264/100))</f>
        <v>0.6185081685578</v>
      </c>
      <c r="O264" s="60" t="n">
        <f aca="false">ROUND(S264*W264,0)</f>
        <v>74</v>
      </c>
      <c r="P264" s="60" t="n">
        <f aca="false">IF(F264="","",ROUND(SQRT((F264*L264/100)^2+(G264*O264)^2),0))</f>
        <v>45</v>
      </c>
      <c r="R264" s="61" t="n">
        <v>3.12765538004736</v>
      </c>
      <c r="S264" s="62" t="n">
        <f aca="false">U264*V264*$F$5</f>
        <v>514.18359375</v>
      </c>
      <c r="T264" s="63" t="n">
        <f aca="false">MAX(0,MIN(1,R264/100+$D$5))</f>
        <v>0.539054174838093</v>
      </c>
      <c r="U264" s="63" t="n">
        <v>0.641927083333333</v>
      </c>
      <c r="V264" s="62" t="n">
        <v>801</v>
      </c>
      <c r="W264" s="63" t="n">
        <v>0.144238908687966</v>
      </c>
      <c r="X264" s="64" t="s">
        <v>165</v>
      </c>
      <c r="Y264" s="64" t="s">
        <v>166</v>
      </c>
    </row>
    <row r="265" customFormat="false" ht="15" hidden="false" customHeight="false" outlineLevel="0" collapsed="false">
      <c r="A265" s="32" t="s">
        <v>421</v>
      </c>
      <c r="B265" s="32" t="s">
        <v>458</v>
      </c>
      <c r="C265" s="32" t="s">
        <v>466</v>
      </c>
      <c r="D265" s="60" t="n">
        <f aca="false">ROUND(S265*T265,0)</f>
        <v>403</v>
      </c>
      <c r="E265" s="60" t="n">
        <f aca="false">ROUND(S265,0)-D265</f>
        <v>303</v>
      </c>
      <c r="F265" s="60" t="n">
        <f aca="false">IF(COUNTA(D265:E265)=0,"",SUM(D265:E265))</f>
        <v>706</v>
      </c>
      <c r="G265" s="40" t="n">
        <f aca="false">IF(OR(F265="",F265=0),"",D265/F265)</f>
        <v>0.570821529745043</v>
      </c>
      <c r="H265" s="40" t="n">
        <f aca="false">IF(OR(F265="",F265=0),"",E265/F265)</f>
        <v>0.429178470254958</v>
      </c>
      <c r="I265" s="32" t="s">
        <v>164</v>
      </c>
      <c r="J265" s="36" t="n">
        <v>2.11357802942001</v>
      </c>
      <c r="K265" s="36" t="n">
        <f aca="false">$K$8</f>
        <v>2.12540912266671</v>
      </c>
      <c r="L265" s="36" t="n">
        <f aca="false">SQRT(J265^2+K265^2)</f>
        <v>2.99742823519794</v>
      </c>
      <c r="M265" s="40" t="n">
        <f aca="false">IF(G265="","",MAX(0,G265-1.96*L265/100))</f>
        <v>0.512071936335163</v>
      </c>
      <c r="N265" s="40" t="n">
        <f aca="false">IF(G265="","",MIN(1,G265+1.96*L265/100))</f>
        <v>0.629571123154922</v>
      </c>
      <c r="O265" s="60" t="n">
        <f aca="false">ROUND(S265*W265,0)</f>
        <v>60</v>
      </c>
      <c r="P265" s="60" t="n">
        <f aca="false">IF(F265="","",ROUND(SQRT((F265*L265/100)^2+(G265*O265)^2),0))</f>
        <v>40</v>
      </c>
      <c r="R265" s="61" t="n">
        <v>6.29033857381548</v>
      </c>
      <c r="S265" s="62" t="n">
        <f aca="false">U265*V265*$F$5</f>
        <v>705.860894941635</v>
      </c>
      <c r="T265" s="63" t="n">
        <f aca="false">MAX(0,MIN(1,R265/100+$D$5))</f>
        <v>0.570681006775774</v>
      </c>
      <c r="U265" s="63" t="n">
        <v>0.607976653696498</v>
      </c>
      <c r="V265" s="62" t="n">
        <v>1161</v>
      </c>
      <c r="W265" s="63" t="n">
        <v>0.084758520671361</v>
      </c>
      <c r="X265" s="64" t="s">
        <v>171</v>
      </c>
      <c r="Y265" s="64" t="s">
        <v>166</v>
      </c>
    </row>
    <row r="266" customFormat="false" ht="15" hidden="false" customHeight="false" outlineLevel="0" collapsed="false">
      <c r="A266" s="32" t="s">
        <v>421</v>
      </c>
      <c r="B266" s="32" t="s">
        <v>458</v>
      </c>
      <c r="C266" s="32" t="s">
        <v>467</v>
      </c>
      <c r="D266" s="60" t="n">
        <f aca="false">ROUND(S266*T266,0)</f>
        <v>254</v>
      </c>
      <c r="E266" s="60" t="n">
        <f aca="false">ROUND(S266,0)-D266</f>
        <v>175</v>
      </c>
      <c r="F266" s="60" t="n">
        <f aca="false">IF(COUNTA(D266:E266)=0,"",SUM(D266:E266))</f>
        <v>429</v>
      </c>
      <c r="G266" s="40" t="n">
        <f aca="false">IF(OR(F266="",F266=0),"",D266/F266)</f>
        <v>0.592074592074592</v>
      </c>
      <c r="H266" s="40" t="n">
        <f aca="false">IF(OR(F266="",F266=0),"",E266/F266)</f>
        <v>0.407925407925408</v>
      </c>
      <c r="I266" s="32" t="s">
        <v>164</v>
      </c>
      <c r="J266" s="36" t="n">
        <v>3.46052190265839</v>
      </c>
      <c r="K266" s="36" t="n">
        <f aca="false">$K$8</f>
        <v>2.12540912266671</v>
      </c>
      <c r="L266" s="36" t="n">
        <f aca="false">SQRT(J266^2+K266^2)</f>
        <v>4.06110524087881</v>
      </c>
      <c r="M266" s="40" t="n">
        <f aca="false">IF(G266="","",MAX(0,G266-1.96*L266/100))</f>
        <v>0.512476929353368</v>
      </c>
      <c r="N266" s="40" t="n">
        <f aca="false">IF(G266="","",MIN(1,G266+1.96*L266/100))</f>
        <v>0.671672254795817</v>
      </c>
      <c r="O266" s="60" t="n">
        <f aca="false">ROUND(S266*W266,0)</f>
        <v>62</v>
      </c>
      <c r="P266" s="60" t="n">
        <f aca="false">IF(F266="","",ROUND(SQRT((F266*L266/100)^2+(G266*O266)^2),0))</f>
        <v>41</v>
      </c>
      <c r="R266" s="61" t="n">
        <v>8.32075024072371</v>
      </c>
      <c r="S266" s="62" t="n">
        <f aca="false">U266*V266*$F$5</f>
        <v>429.344262295082</v>
      </c>
      <c r="T266" s="63" t="n">
        <f aca="false">MAX(0,MIN(1,R266/100+$D$5))</f>
        <v>0.590985123444856</v>
      </c>
      <c r="U266" s="63" t="n">
        <v>0.55327868852459</v>
      </c>
      <c r="V266" s="62" t="n">
        <v>776</v>
      </c>
      <c r="W266" s="63" t="n">
        <v>0.144238908687966</v>
      </c>
      <c r="X266" s="64" t="s">
        <v>165</v>
      </c>
      <c r="Y266" s="64" t="s">
        <v>166</v>
      </c>
    </row>
    <row r="267" customFormat="false" ht="15" hidden="false" customHeight="false" outlineLevel="0" collapsed="false">
      <c r="A267" s="32" t="s">
        <v>421</v>
      </c>
      <c r="B267" s="32" t="s">
        <v>458</v>
      </c>
      <c r="C267" s="32" t="s">
        <v>468</v>
      </c>
      <c r="D267" s="60" t="n">
        <f aca="false">ROUND(S267*T267,0)</f>
        <v>276</v>
      </c>
      <c r="E267" s="60" t="n">
        <f aca="false">ROUND(S267,0)-D267</f>
        <v>268</v>
      </c>
      <c r="F267" s="60" t="n">
        <f aca="false">IF(COUNTA(D267:E267)=0,"",SUM(D267:E267))</f>
        <v>544</v>
      </c>
      <c r="G267" s="40" t="n">
        <f aca="false">IF(OR(F267="",F267=0),"",D267/F267)</f>
        <v>0.507352941176471</v>
      </c>
      <c r="H267" s="40" t="n">
        <f aca="false">IF(OR(F267="",F267=0),"",E267/F267)</f>
        <v>0.492647058823529</v>
      </c>
      <c r="I267" s="32" t="s">
        <v>164</v>
      </c>
      <c r="J267" s="36" t="n">
        <v>3.46052190265839</v>
      </c>
      <c r="K267" s="36" t="n">
        <f aca="false">$K$8</f>
        <v>2.12540912266671</v>
      </c>
      <c r="L267" s="36" t="n">
        <f aca="false">SQRT(J267^2+K267^2)</f>
        <v>4.06110524087881</v>
      </c>
      <c r="M267" s="40" t="n">
        <f aca="false">IF(G267="","",MAX(0,G267-1.96*L267/100))</f>
        <v>0.427755278455246</v>
      </c>
      <c r="N267" s="40" t="n">
        <f aca="false">IF(G267="","",MIN(1,G267+1.96*L267/100))</f>
        <v>0.586950603897695</v>
      </c>
      <c r="O267" s="60" t="n">
        <f aca="false">ROUND(S267*W267,0)</f>
        <v>78</v>
      </c>
      <c r="P267" s="60" t="n">
        <f aca="false">IF(F267="","",ROUND(SQRT((F267*L267/100)^2+(G267*O267)^2),0))</f>
        <v>45</v>
      </c>
      <c r="R267" s="61" t="n">
        <v>-0.0735558774899268</v>
      </c>
      <c r="S267" s="62" t="n">
        <f aca="false">U267*V267*$F$5</f>
        <v>543.75093399751</v>
      </c>
      <c r="T267" s="63" t="n">
        <f aca="false">MAX(0,MIN(1,R267/100+$D$5))</f>
        <v>0.50704206226272</v>
      </c>
      <c r="U267" s="63" t="n">
        <v>0.687422166874222</v>
      </c>
      <c r="V267" s="62" t="n">
        <v>791</v>
      </c>
      <c r="W267" s="63" t="n">
        <v>0.144238908687966</v>
      </c>
      <c r="X267" s="64" t="s">
        <v>165</v>
      </c>
      <c r="Y267" s="64" t="s">
        <v>166</v>
      </c>
    </row>
    <row r="268" customFormat="false" ht="15" hidden="false" customHeight="false" outlineLevel="0" collapsed="false">
      <c r="A268" s="32" t="s">
        <v>421</v>
      </c>
      <c r="B268" s="32" t="s">
        <v>458</v>
      </c>
      <c r="C268" s="32" t="s">
        <v>469</v>
      </c>
      <c r="D268" s="60" t="n">
        <f aca="false">ROUND(S268*T268,0)</f>
        <v>347</v>
      </c>
      <c r="E268" s="60" t="n">
        <f aca="false">ROUND(S268,0)-D268</f>
        <v>306</v>
      </c>
      <c r="F268" s="60" t="n">
        <f aca="false">IF(COUNTA(D268:E268)=0,"",SUM(D268:E268))</f>
        <v>653</v>
      </c>
      <c r="G268" s="40" t="n">
        <f aca="false">IF(OR(F268="",F268=0),"",D268/F268)</f>
        <v>0.531393568147014</v>
      </c>
      <c r="H268" s="40" t="n">
        <f aca="false">IF(OR(F268="",F268=0),"",E268/F268)</f>
        <v>0.468606431852986</v>
      </c>
      <c r="I268" s="32" t="s">
        <v>164</v>
      </c>
      <c r="J268" s="36" t="n">
        <v>2.11357802942001</v>
      </c>
      <c r="K268" s="36" t="n">
        <f aca="false">$K$8</f>
        <v>2.12540912266671</v>
      </c>
      <c r="L268" s="36" t="n">
        <f aca="false">SQRT(J268^2+K268^2)</f>
        <v>2.99742823519794</v>
      </c>
      <c r="M268" s="40" t="n">
        <f aca="false">IF(G268="","",MAX(0,G268-1.96*L268/100))</f>
        <v>0.472643974737134</v>
      </c>
      <c r="N268" s="40" t="n">
        <f aca="false">IF(G268="","",MIN(1,G268+1.96*L268/100))</f>
        <v>0.590143161556894</v>
      </c>
      <c r="O268" s="60" t="n">
        <f aca="false">ROUND(S268*W268,0)</f>
        <v>55</v>
      </c>
      <c r="P268" s="60" t="n">
        <f aca="false">IF(F268="","",ROUND(SQRT((F268*L268/100)^2+(G268*O268)^2),0))</f>
        <v>35</v>
      </c>
      <c r="R268" s="61" t="n">
        <v>2.38241559602791</v>
      </c>
      <c r="S268" s="62" t="n">
        <f aca="false">U268*V268*$F$5</f>
        <v>652.778593913956</v>
      </c>
      <c r="T268" s="63" t="n">
        <f aca="false">MAX(0,MIN(1,R268/100+$D$5))</f>
        <v>0.531601776997899</v>
      </c>
      <c r="U268" s="63" t="n">
        <v>0.677859391395593</v>
      </c>
      <c r="V268" s="62" t="n">
        <v>963</v>
      </c>
      <c r="W268" s="63" t="n">
        <v>0.084758520671361</v>
      </c>
      <c r="X268" s="64" t="s">
        <v>171</v>
      </c>
      <c r="Y268" s="64" t="s">
        <v>166</v>
      </c>
    </row>
    <row r="269" customFormat="false" ht="15" hidden="false" customHeight="false" outlineLevel="0" collapsed="false">
      <c r="A269" s="32" t="s">
        <v>421</v>
      </c>
      <c r="B269" s="32" t="s">
        <v>458</v>
      </c>
      <c r="C269" s="32" t="s">
        <v>470</v>
      </c>
      <c r="D269" s="60" t="n">
        <f aca="false">ROUND(S269*T269,0)</f>
        <v>431</v>
      </c>
      <c r="E269" s="60" t="n">
        <f aca="false">ROUND(S269,0)-D269</f>
        <v>339</v>
      </c>
      <c r="F269" s="60" t="n">
        <f aca="false">IF(COUNTA(D269:E269)=0,"",SUM(D269:E269))</f>
        <v>770</v>
      </c>
      <c r="G269" s="40" t="n">
        <f aca="false">IF(OR(F269="",F269=0),"",D269/F269)</f>
        <v>0.55974025974026</v>
      </c>
      <c r="H269" s="40" t="n">
        <f aca="false">IF(OR(F269="",F269=0),"",E269/F269)</f>
        <v>0.44025974025974</v>
      </c>
      <c r="I269" s="32" t="s">
        <v>164</v>
      </c>
      <c r="J269" s="36" t="n">
        <v>2.11357802942001</v>
      </c>
      <c r="K269" s="36" t="n">
        <f aca="false">$K$8</f>
        <v>2.12540912266671</v>
      </c>
      <c r="L269" s="36" t="n">
        <f aca="false">SQRT(J269^2+K269^2)</f>
        <v>2.99742823519794</v>
      </c>
      <c r="M269" s="40" t="n">
        <f aca="false">IF(G269="","",MAX(0,G269-1.96*L269/100))</f>
        <v>0.50099066633038</v>
      </c>
      <c r="N269" s="40" t="n">
        <f aca="false">IF(G269="","",MIN(1,G269+1.96*L269/100))</f>
        <v>0.61848985315014</v>
      </c>
      <c r="O269" s="60" t="n">
        <f aca="false">ROUND(S269*W269,0)</f>
        <v>65</v>
      </c>
      <c r="P269" s="60" t="n">
        <f aca="false">IF(F269="","",ROUND(SQRT((F269*L269/100)^2+(G269*O269)^2),0))</f>
        <v>43</v>
      </c>
      <c r="R269" s="61" t="n">
        <v>5.11085654626629</v>
      </c>
      <c r="S269" s="62" t="n">
        <f aca="false">U269*V269*$F$5</f>
        <v>770.401725790987</v>
      </c>
      <c r="T269" s="63" t="n">
        <f aca="false">MAX(0,MIN(1,R269/100+$D$5))</f>
        <v>0.558886186500282</v>
      </c>
      <c r="U269" s="63" t="n">
        <v>0.674017257909875</v>
      </c>
      <c r="V269" s="62" t="n">
        <v>1143</v>
      </c>
      <c r="W269" s="63" t="n">
        <v>0.084758520671361</v>
      </c>
      <c r="X269" s="64" t="s">
        <v>171</v>
      </c>
      <c r="Y269" s="64" t="s">
        <v>166</v>
      </c>
    </row>
    <row r="270" customFormat="false" ht="15" hidden="false" customHeight="false" outlineLevel="0" collapsed="false">
      <c r="A270" s="32" t="s">
        <v>421</v>
      </c>
      <c r="B270" s="32" t="s">
        <v>458</v>
      </c>
      <c r="C270" s="32" t="s">
        <v>471</v>
      </c>
      <c r="D270" s="60" t="n">
        <f aca="false">ROUND(S270*T270,0)</f>
        <v>339</v>
      </c>
      <c r="E270" s="60" t="n">
        <f aca="false">ROUND(S270,0)-D270</f>
        <v>328</v>
      </c>
      <c r="F270" s="60" t="n">
        <f aca="false">IF(COUNTA(D270:E270)=0,"",SUM(D270:E270))</f>
        <v>667</v>
      </c>
      <c r="G270" s="40" t="n">
        <f aca="false">IF(OR(F270="",F270=0),"",D270/F270)</f>
        <v>0.508245877061469</v>
      </c>
      <c r="H270" s="40" t="n">
        <f aca="false">IF(OR(F270="",F270=0),"",E270/F270)</f>
        <v>0.491754122938531</v>
      </c>
      <c r="I270" s="32" t="s">
        <v>164</v>
      </c>
      <c r="J270" s="36" t="n">
        <v>2.11357802942001</v>
      </c>
      <c r="K270" s="36" t="n">
        <f aca="false">$K$8</f>
        <v>2.12540912266671</v>
      </c>
      <c r="L270" s="36" t="n">
        <f aca="false">SQRT(J270^2+K270^2)</f>
        <v>2.99742823519794</v>
      </c>
      <c r="M270" s="40" t="n">
        <f aca="false">IF(G270="","",MAX(0,G270-1.96*L270/100))</f>
        <v>0.44949628365159</v>
      </c>
      <c r="N270" s="40" t="n">
        <f aca="false">IF(G270="","",MIN(1,G270+1.96*L270/100))</f>
        <v>0.566995470471349</v>
      </c>
      <c r="O270" s="60" t="n">
        <f aca="false">ROUND(S270*W270,0)</f>
        <v>57</v>
      </c>
      <c r="P270" s="60" t="n">
        <f aca="false">IF(F270="","",ROUND(SQRT((F270*L270/100)^2+(G270*O270)^2),0))</f>
        <v>35</v>
      </c>
      <c r="R270" s="61" t="n">
        <v>0.112941240873466</v>
      </c>
      <c r="S270" s="62" t="n">
        <f aca="false">U270*V270*$F$5</f>
        <v>666.944444444445</v>
      </c>
      <c r="T270" s="63" t="n">
        <f aca="false">MAX(0,MIN(1,R270/100+$D$5))</f>
        <v>0.508907033446354</v>
      </c>
      <c r="U270" s="63" t="n">
        <v>0.614695340501792</v>
      </c>
      <c r="V270" s="62" t="n">
        <v>1085</v>
      </c>
      <c r="W270" s="63" t="n">
        <v>0.084758520671361</v>
      </c>
      <c r="X270" s="64" t="s">
        <v>171</v>
      </c>
      <c r="Y270" s="64" t="s">
        <v>166</v>
      </c>
    </row>
    <row r="271" customFormat="false" ht="15" hidden="false" customHeight="false" outlineLevel="0" collapsed="false">
      <c r="A271" s="32" t="s">
        <v>421</v>
      </c>
      <c r="B271" s="32" t="s">
        <v>458</v>
      </c>
      <c r="C271" s="32" t="s">
        <v>472</v>
      </c>
      <c r="D271" s="60" t="n">
        <f aca="false">ROUND(S271*T271,0)</f>
        <v>740</v>
      </c>
      <c r="E271" s="60" t="n">
        <f aca="false">ROUND(S271,0)-D271</f>
        <v>586</v>
      </c>
      <c r="F271" s="60" t="n">
        <f aca="false">IF(COUNTA(D271:E271)=0,"",SUM(D271:E271))</f>
        <v>1326</v>
      </c>
      <c r="G271" s="40" t="n">
        <f aca="false">IF(OR(F271="",F271=0),"",D271/F271)</f>
        <v>0.558069381598793</v>
      </c>
      <c r="H271" s="40" t="n">
        <f aca="false">IF(OR(F271="",F271=0),"",E271/F271)</f>
        <v>0.441930618401207</v>
      </c>
      <c r="I271" s="32" t="s">
        <v>164</v>
      </c>
      <c r="J271" s="36" t="n">
        <v>1.73158763326251</v>
      </c>
      <c r="K271" s="36" t="n">
        <f aca="false">$K$8</f>
        <v>2.12540912266671</v>
      </c>
      <c r="L271" s="36" t="n">
        <f aca="false">SQRT(J271^2+K271^2)</f>
        <v>2.74148858658622</v>
      </c>
      <c r="M271" s="40" t="n">
        <f aca="false">IF(G271="","",MAX(0,G271-1.96*L271/100))</f>
        <v>0.504336205301703</v>
      </c>
      <c r="N271" s="40" t="n">
        <f aca="false">IF(G271="","",MIN(1,G271+1.96*L271/100))</f>
        <v>0.611802557895883</v>
      </c>
      <c r="O271" s="60" t="n">
        <f aca="false">ROUND(S271*W271,0)</f>
        <v>83</v>
      </c>
      <c r="P271" s="60" t="n">
        <f aca="false">IF(F271="","",ROUND(SQRT((F271*L271/100)^2+(G271*O271)^2),0))</f>
        <v>59</v>
      </c>
      <c r="R271" s="61" t="n">
        <v>5.00822593957871</v>
      </c>
      <c r="S271" s="62" t="n">
        <f aca="false">U271*V271*$F$5</f>
        <v>1325.7421875</v>
      </c>
      <c r="T271" s="63" t="n">
        <f aca="false">MAX(0,MIN(1,R271/100+$D$5))</f>
        <v>0.557859880433407</v>
      </c>
      <c r="U271" s="63" t="n">
        <v>0.61376953125</v>
      </c>
      <c r="V271" s="62" t="n">
        <v>2160</v>
      </c>
      <c r="W271" s="63" t="n">
        <v>0.0626598089245614</v>
      </c>
      <c r="X271" s="64" t="s">
        <v>204</v>
      </c>
      <c r="Y271" s="64" t="s">
        <v>166</v>
      </c>
    </row>
    <row r="272" customFormat="false" ht="15" hidden="false" customHeight="false" outlineLevel="0" collapsed="false">
      <c r="A272" s="32" t="s">
        <v>421</v>
      </c>
      <c r="B272" s="32" t="s">
        <v>458</v>
      </c>
      <c r="C272" s="32" t="s">
        <v>473</v>
      </c>
      <c r="D272" s="60" t="n">
        <f aca="false">ROUND(S272*T272,0)</f>
        <v>410</v>
      </c>
      <c r="E272" s="60" t="n">
        <f aca="false">ROUND(S272,0)-D272</f>
        <v>392</v>
      </c>
      <c r="F272" s="60" t="n">
        <f aca="false">IF(COUNTA(D272:E272)=0,"",SUM(D272:E272))</f>
        <v>802</v>
      </c>
      <c r="G272" s="40" t="n">
        <f aca="false">IF(OR(F272="",F272=0),"",D272/F272)</f>
        <v>0.511221945137157</v>
      </c>
      <c r="H272" s="40" t="n">
        <f aca="false">IF(OR(F272="",F272=0),"",E272/F272)</f>
        <v>0.488778054862843</v>
      </c>
      <c r="I272" s="32" t="s">
        <v>164</v>
      </c>
      <c r="J272" s="36" t="n">
        <v>2.11357802942001</v>
      </c>
      <c r="K272" s="36" t="n">
        <f aca="false">$K$8</f>
        <v>2.12540912266671</v>
      </c>
      <c r="L272" s="36" t="n">
        <f aca="false">SQRT(J272^2+K272^2)</f>
        <v>2.99742823519794</v>
      </c>
      <c r="M272" s="40" t="n">
        <f aca="false">IF(G272="","",MAX(0,G272-1.96*L272/100))</f>
        <v>0.452472351727277</v>
      </c>
      <c r="N272" s="40" t="n">
        <f aca="false">IF(G272="","",MIN(1,G272+1.96*L272/100))</f>
        <v>0.569971538547037</v>
      </c>
      <c r="O272" s="60" t="n">
        <f aca="false">ROUND(S272*W272,0)</f>
        <v>68</v>
      </c>
      <c r="P272" s="60" t="n">
        <f aca="false">IF(F272="","",ROUND(SQRT((F272*L272/100)^2+(G272*O272)^2),0))</f>
        <v>42</v>
      </c>
      <c r="R272" s="61" t="n">
        <v>0.367118317434875</v>
      </c>
      <c r="S272" s="62" t="n">
        <f aca="false">U272*V272*$F$5</f>
        <v>802.258193445244</v>
      </c>
      <c r="T272" s="63" t="n">
        <f aca="false">MAX(0,MIN(1,R272/100+$D$5))</f>
        <v>0.511448804211968</v>
      </c>
      <c r="U272" s="63" t="n">
        <v>0.619504396482814</v>
      </c>
      <c r="V272" s="62" t="n">
        <v>1295</v>
      </c>
      <c r="W272" s="63" t="n">
        <v>0.084758520671361</v>
      </c>
      <c r="X272" s="64" t="s">
        <v>171</v>
      </c>
      <c r="Y272" s="64" t="s">
        <v>166</v>
      </c>
    </row>
    <row r="273" customFormat="false" ht="15" hidden="false" customHeight="false" outlineLevel="0" collapsed="false">
      <c r="A273" s="32" t="s">
        <v>421</v>
      </c>
      <c r="B273" s="32" t="s">
        <v>458</v>
      </c>
      <c r="C273" s="32" t="s">
        <v>474</v>
      </c>
      <c r="D273" s="60" t="n">
        <f aca="false">ROUND(S273*T273,0)</f>
        <v>401</v>
      </c>
      <c r="E273" s="60" t="n">
        <f aca="false">ROUND(S273,0)-D273</f>
        <v>382</v>
      </c>
      <c r="F273" s="60" t="n">
        <f aca="false">IF(COUNTA(D273:E273)=0,"",SUM(D273:E273))</f>
        <v>783</v>
      </c>
      <c r="G273" s="40" t="n">
        <f aca="false">IF(OR(F273="",F273=0),"",D273/F273)</f>
        <v>0.51213282247765</v>
      </c>
      <c r="H273" s="40" t="n">
        <f aca="false">IF(OR(F273="",F273=0),"",E273/F273)</f>
        <v>0.48786717752235</v>
      </c>
      <c r="I273" s="32" t="s">
        <v>164</v>
      </c>
      <c r="J273" s="36" t="n">
        <v>2.11357802942001</v>
      </c>
      <c r="K273" s="36" t="n">
        <f aca="false">$K$8</f>
        <v>2.12540912266671</v>
      </c>
      <c r="L273" s="36" t="n">
        <f aca="false">SQRT(J273^2+K273^2)</f>
        <v>2.99742823519794</v>
      </c>
      <c r="M273" s="40" t="n">
        <f aca="false">IF(G273="","",MAX(0,G273-1.96*L273/100))</f>
        <v>0.45338322906777</v>
      </c>
      <c r="N273" s="40" t="n">
        <f aca="false">IF(G273="","",MIN(1,G273+1.96*L273/100))</f>
        <v>0.57088241588753</v>
      </c>
      <c r="O273" s="60" t="n">
        <f aca="false">ROUND(S273*W273,0)</f>
        <v>66</v>
      </c>
      <c r="P273" s="60" t="n">
        <f aca="false">IF(F273="","",ROUND(SQRT((F273*L273/100)^2+(G273*O273)^2),0))</f>
        <v>41</v>
      </c>
      <c r="R273" s="61" t="n">
        <v>0.516637172437655</v>
      </c>
      <c r="S273" s="62" t="n">
        <f aca="false">U273*V273*$F$5</f>
        <v>782.654941373534</v>
      </c>
      <c r="T273" s="63" t="n">
        <f aca="false">MAX(0,MIN(1,R273/100+$D$5))</f>
        <v>0.512943992761996</v>
      </c>
      <c r="U273" s="63" t="n">
        <v>0.654941373534338</v>
      </c>
      <c r="V273" s="62" t="n">
        <v>1195</v>
      </c>
      <c r="W273" s="63" t="n">
        <v>0.084758520671361</v>
      </c>
      <c r="X273" s="64" t="s">
        <v>171</v>
      </c>
      <c r="Y273" s="64" t="s">
        <v>166</v>
      </c>
    </row>
    <row r="274" customFormat="false" ht="15" hidden="false" customHeight="false" outlineLevel="0" collapsed="false">
      <c r="A274" s="32" t="s">
        <v>421</v>
      </c>
      <c r="B274" s="32" t="s">
        <v>458</v>
      </c>
      <c r="C274" s="32" t="s">
        <v>475</v>
      </c>
      <c r="D274" s="60" t="n">
        <f aca="false">ROUND(S274*T274,0)</f>
        <v>396</v>
      </c>
      <c r="E274" s="60" t="n">
        <f aca="false">ROUND(S274,0)-D274</f>
        <v>361</v>
      </c>
      <c r="F274" s="60" t="n">
        <f aca="false">IF(COUNTA(D274:E274)=0,"",SUM(D274:E274))</f>
        <v>757</v>
      </c>
      <c r="G274" s="40" t="n">
        <f aca="false">IF(OR(F274="",F274=0),"",D274/F274)</f>
        <v>0.523117569352708</v>
      </c>
      <c r="H274" s="40" t="n">
        <f aca="false">IF(OR(F274="",F274=0),"",E274/F274)</f>
        <v>0.476882430647292</v>
      </c>
      <c r="I274" s="32" t="s">
        <v>164</v>
      </c>
      <c r="J274" s="36" t="n">
        <v>2.11357802942001</v>
      </c>
      <c r="K274" s="36" t="n">
        <f aca="false">$K$8</f>
        <v>2.12540912266671</v>
      </c>
      <c r="L274" s="36" t="n">
        <f aca="false">SQRT(J274^2+K274^2)</f>
        <v>2.99742823519794</v>
      </c>
      <c r="M274" s="40" t="n">
        <f aca="false">IF(G274="","",MAX(0,G274-1.96*L274/100))</f>
        <v>0.464367975942828</v>
      </c>
      <c r="N274" s="40" t="n">
        <f aca="false">IF(G274="","",MIN(1,G274+1.96*L274/100))</f>
        <v>0.581867162762588</v>
      </c>
      <c r="O274" s="60" t="n">
        <f aca="false">ROUND(S274*W274,0)</f>
        <v>64</v>
      </c>
      <c r="P274" s="60" t="n">
        <f aca="false">IF(F274="","",ROUND(SQRT((F274*L274/100)^2+(G274*O274)^2),0))</f>
        <v>40</v>
      </c>
      <c r="R274" s="61" t="n">
        <v>1.54492471599414</v>
      </c>
      <c r="S274" s="62" t="n">
        <f aca="false">U274*V274*$F$5</f>
        <v>757.186813186813</v>
      </c>
      <c r="T274" s="63" t="n">
        <f aca="false">MAX(0,MIN(1,R274/100+$D$5))</f>
        <v>0.523226868197561</v>
      </c>
      <c r="U274" s="63" t="n">
        <v>0.637362637362637</v>
      </c>
      <c r="V274" s="62" t="n">
        <v>1188</v>
      </c>
      <c r="W274" s="63" t="n">
        <v>0.084758520671361</v>
      </c>
      <c r="X274" s="64" t="s">
        <v>171</v>
      </c>
      <c r="Y274" s="64" t="s">
        <v>166</v>
      </c>
    </row>
    <row r="275" customFormat="false" ht="15" hidden="false" customHeight="false" outlineLevel="0" collapsed="false">
      <c r="A275" s="32" t="s">
        <v>421</v>
      </c>
      <c r="B275" s="32" t="s">
        <v>476</v>
      </c>
      <c r="C275" s="32" t="s">
        <v>477</v>
      </c>
      <c r="D275" s="60" t="n">
        <f aca="false">ROUND(S275*T275,0)</f>
        <v>716</v>
      </c>
      <c r="E275" s="60" t="n">
        <f aca="false">ROUND(S275,0)-D275</f>
        <v>1142</v>
      </c>
      <c r="F275" s="60" t="n">
        <f aca="false">IF(COUNTA(D275:E275)=0,"",SUM(D275:E275))</f>
        <v>1858</v>
      </c>
      <c r="G275" s="40" t="n">
        <f aca="false">IF(OR(F275="",F275=0),"",D275/F275)</f>
        <v>0.385360602798708</v>
      </c>
      <c r="H275" s="40" t="n">
        <f aca="false">IF(OR(F275="",F275=0),"",E275/F275)</f>
        <v>0.614639397201292</v>
      </c>
      <c r="I275" s="32" t="s">
        <v>164</v>
      </c>
      <c r="J275" s="36" t="n">
        <v>1.73158763326251</v>
      </c>
      <c r="K275" s="36" t="n">
        <f aca="false">$K$8</f>
        <v>2.12540912266671</v>
      </c>
      <c r="L275" s="36" t="n">
        <f aca="false">SQRT(J275^2+K275^2)</f>
        <v>2.74148858658622</v>
      </c>
      <c r="M275" s="40" t="n">
        <f aca="false">IF(G275="","",MAX(0,G275-1.96*L275/100))</f>
        <v>0.331627426501618</v>
      </c>
      <c r="N275" s="40" t="n">
        <f aca="false">IF(G275="","",MIN(1,G275+1.96*L275/100))</f>
        <v>0.439093779095798</v>
      </c>
      <c r="O275" s="60" t="n">
        <f aca="false">ROUND(S275*W275,0)</f>
        <v>116</v>
      </c>
      <c r="P275" s="60" t="n">
        <f aca="false">IF(F275="","",ROUND(SQRT((F275*L275/100)^2+(G275*O275)^2),0))</f>
        <v>68</v>
      </c>
      <c r="R275" s="61" t="n">
        <v>-12.2521287671434</v>
      </c>
      <c r="S275" s="62" t="n">
        <f aca="false">U275*V275*$F$5</f>
        <v>1857.89473684211</v>
      </c>
      <c r="T275" s="63" t="n">
        <f aca="false">MAX(0,MIN(1,R275/100+$D$5))</f>
        <v>0.385256333366185</v>
      </c>
      <c r="U275" s="63" t="n">
        <v>0.657894736842106</v>
      </c>
      <c r="V275" s="62" t="n">
        <v>2824</v>
      </c>
      <c r="W275" s="63" t="n">
        <v>0.0626598089245614</v>
      </c>
      <c r="X275" s="64" t="s">
        <v>204</v>
      </c>
      <c r="Y275" s="64" t="s">
        <v>166</v>
      </c>
    </row>
    <row r="276" customFormat="false" ht="15" hidden="false" customHeight="false" outlineLevel="0" collapsed="false">
      <c r="A276" s="32" t="s">
        <v>421</v>
      </c>
      <c r="B276" s="32" t="s">
        <v>476</v>
      </c>
      <c r="C276" s="32" t="s">
        <v>478</v>
      </c>
      <c r="D276" s="60" t="n">
        <f aca="false">ROUND(S276*T276,0)</f>
        <v>657</v>
      </c>
      <c r="E276" s="60" t="n">
        <f aca="false">ROUND(S276,0)-D276</f>
        <v>943</v>
      </c>
      <c r="F276" s="60" t="n">
        <f aca="false">IF(COUNTA(D276:E276)=0,"",SUM(D276:E276))</f>
        <v>1600</v>
      </c>
      <c r="G276" s="40" t="n">
        <f aca="false">IF(OR(F276="",F276=0),"",D276/F276)</f>
        <v>0.410625</v>
      </c>
      <c r="H276" s="40" t="n">
        <f aca="false">IF(OR(F276="",F276=0),"",E276/F276)</f>
        <v>0.589375</v>
      </c>
      <c r="I276" s="32" t="s">
        <v>164</v>
      </c>
      <c r="J276" s="36" t="n">
        <v>1.73158763326251</v>
      </c>
      <c r="K276" s="36" t="n">
        <f aca="false">$K$8</f>
        <v>2.12540912266671</v>
      </c>
      <c r="L276" s="36" t="n">
        <f aca="false">SQRT(J276^2+K276^2)</f>
        <v>2.74148858658622</v>
      </c>
      <c r="M276" s="40" t="n">
        <f aca="false">IF(G276="","",MAX(0,G276-1.96*L276/100))</f>
        <v>0.35689182370291</v>
      </c>
      <c r="N276" s="40" t="n">
        <f aca="false">IF(G276="","",MIN(1,G276+1.96*L276/100))</f>
        <v>0.46435817629709</v>
      </c>
      <c r="O276" s="60" t="n">
        <f aca="false">ROUND(S276*W276,0)</f>
        <v>100</v>
      </c>
      <c r="P276" s="60" t="n">
        <f aca="false">IF(F276="","",ROUND(SQRT((F276*L276/100)^2+(G276*O276)^2),0))</f>
        <v>60</v>
      </c>
      <c r="R276" s="61" t="n">
        <v>-9.73976587794658</v>
      </c>
      <c r="S276" s="62" t="n">
        <f aca="false">U276*V276*$F$5</f>
        <v>1600.33208176888</v>
      </c>
      <c r="T276" s="63" t="n">
        <f aca="false">MAX(0,MIN(1,R276/100+$D$5))</f>
        <v>0.410379962258154</v>
      </c>
      <c r="U276" s="63" t="n">
        <v>0.667918231122236</v>
      </c>
      <c r="V276" s="62" t="n">
        <v>2396</v>
      </c>
      <c r="W276" s="63" t="n">
        <v>0.0626598089245614</v>
      </c>
      <c r="X276" s="64" t="s">
        <v>204</v>
      </c>
      <c r="Y276" s="64" t="s">
        <v>166</v>
      </c>
    </row>
    <row r="277" customFormat="false" ht="15" hidden="false" customHeight="false" outlineLevel="0" collapsed="false">
      <c r="A277" s="32" t="s">
        <v>421</v>
      </c>
      <c r="B277" s="32" t="s">
        <v>476</v>
      </c>
      <c r="C277" s="32" t="s">
        <v>479</v>
      </c>
      <c r="D277" s="60" t="n">
        <f aca="false">ROUND(S277*T277,0)</f>
        <v>335</v>
      </c>
      <c r="E277" s="60" t="n">
        <f aca="false">ROUND(S277,0)-D277</f>
        <v>628</v>
      </c>
      <c r="F277" s="60" t="n">
        <f aca="false">IF(COUNTA(D277:E277)=0,"",SUM(D277:E277))</f>
        <v>963</v>
      </c>
      <c r="G277" s="40" t="n">
        <f aca="false">IF(OR(F277="",F277=0),"",D277/F277)</f>
        <v>0.347871235721703</v>
      </c>
      <c r="H277" s="40" t="n">
        <f aca="false">IF(OR(F277="",F277=0),"",E277/F277)</f>
        <v>0.652128764278297</v>
      </c>
      <c r="I277" s="32" t="s">
        <v>164</v>
      </c>
      <c r="J277" s="36" t="n">
        <v>1.73158763326251</v>
      </c>
      <c r="K277" s="36" t="n">
        <f aca="false">$K$8</f>
        <v>2.12540912266671</v>
      </c>
      <c r="L277" s="36" t="n">
        <f aca="false">SQRT(J277^2+K277^2)</f>
        <v>2.74148858658622</v>
      </c>
      <c r="M277" s="40" t="n">
        <f aca="false">IF(G277="","",MAX(0,G277-1.96*L277/100))</f>
        <v>0.294138059424613</v>
      </c>
      <c r="N277" s="40" t="n">
        <f aca="false">IF(G277="","",MIN(1,G277+1.96*L277/100))</f>
        <v>0.401604412018793</v>
      </c>
      <c r="O277" s="60" t="n">
        <f aca="false">ROUND(S277*W277,0)</f>
        <v>60</v>
      </c>
      <c r="P277" s="60" t="n">
        <f aca="false">IF(F277="","",ROUND(SQRT((F277*L277/100)^2+(G277*O277)^2),0))</f>
        <v>34</v>
      </c>
      <c r="R277" s="61" t="n">
        <v>-15.9788419117828</v>
      </c>
      <c r="S277" s="62" t="n">
        <f aca="false">U277*V277*$F$5</f>
        <v>963.38125</v>
      </c>
      <c r="T277" s="63" t="n">
        <f aca="false">MAX(0,MIN(1,R277/100+$D$5))</f>
        <v>0.347989201919791</v>
      </c>
      <c r="U277" s="63" t="n">
        <v>0.640972222222222</v>
      </c>
      <c r="V277" s="62" t="n">
        <v>1503</v>
      </c>
      <c r="W277" s="63" t="n">
        <v>0.0626598089245614</v>
      </c>
      <c r="X277" s="64" t="s">
        <v>204</v>
      </c>
      <c r="Y277" s="64" t="s">
        <v>166</v>
      </c>
    </row>
    <row r="278" customFormat="false" ht="15" hidden="false" customHeight="false" outlineLevel="0" collapsed="false">
      <c r="A278" s="32" t="s">
        <v>421</v>
      </c>
      <c r="B278" s="32" t="s">
        <v>480</v>
      </c>
      <c r="C278" s="32" t="s">
        <v>480</v>
      </c>
      <c r="D278" s="60" t="n">
        <f aca="false">ROUND(S278*T278,0)</f>
        <v>34</v>
      </c>
      <c r="E278" s="60" t="n">
        <f aca="false">ROUND(S278,0)-D278</f>
        <v>63</v>
      </c>
      <c r="F278" s="60" t="n">
        <f aca="false">IF(COUNTA(D278:E278)=0,"",SUM(D278:E278))</f>
        <v>97</v>
      </c>
      <c r="G278" s="40" t="n">
        <f aca="false">IF(OR(F278="",F278=0),"",D278/F278)</f>
        <v>0.350515463917526</v>
      </c>
      <c r="H278" s="40" t="n">
        <f aca="false">IF(OR(F278="",F278=0),"",E278/F278)</f>
        <v>0.649484536082474</v>
      </c>
      <c r="I278" s="32" t="s">
        <v>164</v>
      </c>
      <c r="J278" s="36" t="n">
        <v>3.46052190265839</v>
      </c>
      <c r="K278" s="36" t="n">
        <f aca="false">$K$8</f>
        <v>2.12540912266671</v>
      </c>
      <c r="L278" s="36" t="n">
        <f aca="false">SQRT(J278^2+K278^2)</f>
        <v>4.06110524087881</v>
      </c>
      <c r="M278" s="40" t="n">
        <f aca="false">IF(G278="","",MAX(0,G278-1.96*L278/100))</f>
        <v>0.270917801196301</v>
      </c>
      <c r="N278" s="40" t="n">
        <f aca="false">IF(G278="","",MIN(1,G278+1.96*L278/100))</f>
        <v>0.43011312663875</v>
      </c>
      <c r="O278" s="60" t="n">
        <f aca="false">ROUND(S278*W278,0)</f>
        <v>14</v>
      </c>
      <c r="P278" s="60" t="n">
        <f aca="false">IF(F278="","",ROUND(SQRT((F278*L278/100)^2+(G278*O278)^2),0))</f>
        <v>6</v>
      </c>
      <c r="R278" s="61" t="n">
        <v>-15.6116296312896</v>
      </c>
      <c r="S278" s="62" t="n">
        <f aca="false">U278*V278*$F$5</f>
        <v>97.2992700729927</v>
      </c>
      <c r="T278" s="63" t="n">
        <f aca="false">MAX(0,MIN(1,R278/100+$D$5))</f>
        <v>0.351661324724724</v>
      </c>
      <c r="U278" s="63" t="n">
        <v>0.627737226277372</v>
      </c>
      <c r="V278" s="62" t="n">
        <v>155</v>
      </c>
      <c r="W278" s="63" t="n">
        <v>0.144238908687966</v>
      </c>
      <c r="X278" s="64" t="s">
        <v>165</v>
      </c>
      <c r="Y278" s="64" t="s">
        <v>166</v>
      </c>
    </row>
    <row r="279" customFormat="false" ht="15" hidden="false" customHeight="false" outlineLevel="0" collapsed="false">
      <c r="A279" s="32" t="s">
        <v>421</v>
      </c>
      <c r="B279" s="32" t="s">
        <v>481</v>
      </c>
      <c r="C279" s="32" t="s">
        <v>482</v>
      </c>
      <c r="D279" s="60" t="n">
        <f aca="false">ROUND(S279*T279,0)</f>
        <v>598</v>
      </c>
      <c r="E279" s="60" t="n">
        <f aca="false">ROUND(S279,0)-D279</f>
        <v>819</v>
      </c>
      <c r="F279" s="60" t="n">
        <f aca="false">IF(COUNTA(D279:E279)=0,"",SUM(D279:E279))</f>
        <v>1417</v>
      </c>
      <c r="G279" s="40" t="n">
        <f aca="false">IF(OR(F279="",F279=0),"",D279/F279)</f>
        <v>0.422018348623853</v>
      </c>
      <c r="H279" s="40" t="n">
        <f aca="false">IF(OR(F279="",F279=0),"",E279/F279)</f>
        <v>0.577981651376147</v>
      </c>
      <c r="I279" s="32" t="s">
        <v>164</v>
      </c>
      <c r="J279" s="36" t="n">
        <v>1.73158763326251</v>
      </c>
      <c r="K279" s="36" t="n">
        <f aca="false">$K$8</f>
        <v>2.12540912266671</v>
      </c>
      <c r="L279" s="36" t="n">
        <f aca="false">SQRT(J279^2+K279^2)</f>
        <v>2.74148858658622</v>
      </c>
      <c r="M279" s="40" t="n">
        <f aca="false">IF(G279="","",MAX(0,G279-1.96*L279/100))</f>
        <v>0.368285172326763</v>
      </c>
      <c r="N279" s="40" t="n">
        <f aca="false">IF(G279="","",MIN(1,G279+1.96*L279/100))</f>
        <v>0.475751524920943</v>
      </c>
      <c r="O279" s="60" t="n">
        <f aca="false">ROUND(S279*W279,0)</f>
        <v>89</v>
      </c>
      <c r="P279" s="60" t="n">
        <f aca="false">IF(F279="","",ROUND(SQRT((F279*L279/100)^2+(G279*O279)^2),0))</f>
        <v>54</v>
      </c>
      <c r="R279" s="61" t="n">
        <v>-8.58752160753918</v>
      </c>
      <c r="S279" s="62" t="n">
        <f aca="false">U279*V279*$F$5</f>
        <v>1417.27954319762</v>
      </c>
      <c r="T279" s="63" t="n">
        <f aca="false">MAX(0,MIN(1,R279/100+$D$5))</f>
        <v>0.421902404962228</v>
      </c>
      <c r="U279" s="63" t="n">
        <v>0.641012909632572</v>
      </c>
      <c r="V279" s="62" t="n">
        <v>2211</v>
      </c>
      <c r="W279" s="63" t="n">
        <v>0.0626598089245614</v>
      </c>
      <c r="X279" s="64" t="s">
        <v>204</v>
      </c>
      <c r="Y279" s="64" t="s">
        <v>166</v>
      </c>
    </row>
    <row r="280" customFormat="false" ht="15" hidden="false" customHeight="false" outlineLevel="0" collapsed="false">
      <c r="A280" s="32" t="s">
        <v>421</v>
      </c>
      <c r="B280" s="32" t="s">
        <v>481</v>
      </c>
      <c r="C280" s="32" t="s">
        <v>483</v>
      </c>
      <c r="D280" s="60" t="n">
        <f aca="false">ROUND(S280*T280,0)</f>
        <v>539</v>
      </c>
      <c r="E280" s="60" t="n">
        <f aca="false">ROUND(S280,0)-D280</f>
        <v>686</v>
      </c>
      <c r="F280" s="60" t="n">
        <f aca="false">IF(COUNTA(D280:E280)=0,"",SUM(D280:E280))</f>
        <v>1225</v>
      </c>
      <c r="G280" s="40" t="n">
        <f aca="false">IF(OR(F280="",F280=0),"",D280/F280)</f>
        <v>0.44</v>
      </c>
      <c r="H280" s="40" t="n">
        <f aca="false">IF(OR(F280="",F280=0),"",E280/F280)</f>
        <v>0.56</v>
      </c>
      <c r="I280" s="32" t="s">
        <v>164</v>
      </c>
      <c r="J280" s="36" t="n">
        <v>1.73158763326251</v>
      </c>
      <c r="K280" s="36" t="n">
        <f aca="false">$K$8</f>
        <v>2.12540912266671</v>
      </c>
      <c r="L280" s="36" t="n">
        <f aca="false">SQRT(J280^2+K280^2)</f>
        <v>2.74148858658622</v>
      </c>
      <c r="M280" s="40" t="n">
        <f aca="false">IF(G280="","",MAX(0,G280-1.96*L280/100))</f>
        <v>0.38626682370291</v>
      </c>
      <c r="N280" s="40" t="n">
        <f aca="false">IF(G280="","",MIN(1,G280+1.96*L280/100))</f>
        <v>0.49373317629709</v>
      </c>
      <c r="O280" s="60" t="n">
        <f aca="false">ROUND(S280*W280,0)</f>
        <v>77</v>
      </c>
      <c r="P280" s="60" t="n">
        <f aca="false">IF(F280="","",ROUND(SQRT((F280*L280/100)^2+(G280*O280)^2),0))</f>
        <v>48</v>
      </c>
      <c r="R280" s="61" t="n">
        <v>-6.74286430923635</v>
      </c>
      <c r="S280" s="62" t="n">
        <f aca="false">U280*V280*$F$5</f>
        <v>1224.74062660503</v>
      </c>
      <c r="T280" s="63" t="n">
        <f aca="false">MAX(0,MIN(1,R280/100+$D$5))</f>
        <v>0.440348977945256</v>
      </c>
      <c r="U280" s="63" t="n">
        <v>0.629686697483308</v>
      </c>
      <c r="V280" s="62" t="n">
        <v>1945</v>
      </c>
      <c r="W280" s="63" t="n">
        <v>0.0626598089245614</v>
      </c>
      <c r="X280" s="64" t="s">
        <v>204</v>
      </c>
      <c r="Y280" s="64" t="s">
        <v>166</v>
      </c>
    </row>
    <row r="281" customFormat="false" ht="15" hidden="false" customHeight="false" outlineLevel="0" collapsed="false">
      <c r="A281" s="32" t="s">
        <v>421</v>
      </c>
      <c r="B281" s="32" t="s">
        <v>484</v>
      </c>
      <c r="C281" s="32" t="s">
        <v>484</v>
      </c>
      <c r="D281" s="60" t="n">
        <f aca="false">ROUND(S281*T281,0)</f>
        <v>141</v>
      </c>
      <c r="E281" s="60" t="n">
        <f aca="false">ROUND(S281,0)-D281</f>
        <v>219</v>
      </c>
      <c r="F281" s="60" t="n">
        <f aca="false">IF(COUNTA(D281:E281)=0,"",SUM(D281:E281))</f>
        <v>360</v>
      </c>
      <c r="G281" s="40" t="n">
        <f aca="false">IF(OR(F281="",F281=0),"",D281/F281)</f>
        <v>0.391666666666667</v>
      </c>
      <c r="H281" s="40" t="n">
        <f aca="false">IF(OR(F281="",F281=0),"",E281/F281)</f>
        <v>0.608333333333333</v>
      </c>
      <c r="I281" s="32" t="s">
        <v>164</v>
      </c>
      <c r="J281" s="36" t="n">
        <v>3.46052190265839</v>
      </c>
      <c r="K281" s="36" t="n">
        <f aca="false">$K$8</f>
        <v>2.12540912266671</v>
      </c>
      <c r="L281" s="36" t="n">
        <f aca="false">SQRT(J281^2+K281^2)</f>
        <v>4.06110524087881</v>
      </c>
      <c r="M281" s="40" t="n">
        <f aca="false">IF(G281="","",MAX(0,G281-1.96*L281/100))</f>
        <v>0.312069003945442</v>
      </c>
      <c r="N281" s="40" t="n">
        <f aca="false">IF(G281="","",MIN(1,G281+1.96*L281/100))</f>
        <v>0.471264329387891</v>
      </c>
      <c r="O281" s="60" t="n">
        <f aca="false">ROUND(S281*W281,0)</f>
        <v>52</v>
      </c>
      <c r="P281" s="60" t="n">
        <f aca="false">IF(F281="","",ROUND(SQRT((F281*L281/100)^2+(G281*O281)^2),0))</f>
        <v>25</v>
      </c>
      <c r="R281" s="61" t="n">
        <v>-11.6666200793856</v>
      </c>
      <c r="S281" s="62" t="n">
        <f aca="false">U281*V281*$F$5</f>
        <v>360.236842105263</v>
      </c>
      <c r="T281" s="63" t="n">
        <f aca="false">MAX(0,MIN(1,R281/100+$D$5))</f>
        <v>0.391111420243764</v>
      </c>
      <c r="U281" s="63" t="n">
        <v>0.513157894736842</v>
      </c>
      <c r="V281" s="62" t="n">
        <v>702</v>
      </c>
      <c r="W281" s="63" t="n">
        <v>0.144238908687966</v>
      </c>
      <c r="X281" s="64" t="s">
        <v>165</v>
      </c>
      <c r="Y281" s="64" t="s">
        <v>166</v>
      </c>
    </row>
    <row r="282" customFormat="false" ht="15" hidden="false" customHeight="false" outlineLevel="0" collapsed="false">
      <c r="A282" s="32" t="s">
        <v>421</v>
      </c>
      <c r="B282" s="32" t="s">
        <v>485</v>
      </c>
      <c r="C282" s="32" t="s">
        <v>486</v>
      </c>
      <c r="D282" s="60" t="n">
        <f aca="false">ROUND(S282*T282,0)</f>
        <v>566</v>
      </c>
      <c r="E282" s="60" t="n">
        <f aca="false">ROUND(S282,0)-D282</f>
        <v>257</v>
      </c>
      <c r="F282" s="60" t="n">
        <f aca="false">IF(COUNTA(D282:E282)=0,"",SUM(D282:E282))</f>
        <v>823</v>
      </c>
      <c r="G282" s="40" t="n">
        <f aca="false">IF(OR(F282="",F282=0),"",D282/F282)</f>
        <v>0.687727825030377</v>
      </c>
      <c r="H282" s="40" t="n">
        <f aca="false">IF(OR(F282="",F282=0),"",E282/F282)</f>
        <v>0.312272174969623</v>
      </c>
      <c r="I282" s="32" t="s">
        <v>267</v>
      </c>
      <c r="J282" s="36" t="n">
        <v>2.11357802942001</v>
      </c>
      <c r="K282" s="36" t="n">
        <f aca="false">$K$8</f>
        <v>2.12540912266671</v>
      </c>
      <c r="L282" s="36" t="n">
        <f aca="false">SQRT(J282^2+K282^2)</f>
        <v>2.99742823519794</v>
      </c>
      <c r="M282" s="40" t="n">
        <f aca="false">IF(G282="","",MAX(0,G282-1.96*L282/100))</f>
        <v>0.628978231620497</v>
      </c>
      <c r="N282" s="40" t="n">
        <f aca="false">IF(G282="","",MIN(1,G282+1.96*L282/100))</f>
        <v>0.746477418440256</v>
      </c>
      <c r="O282" s="60" t="n">
        <f aca="false">ROUND(S282*W282,0)</f>
        <v>70</v>
      </c>
      <c r="P282" s="60" t="n">
        <f aca="false">IF(F282="","",ROUND(SQRT((F282*L282/100)^2+(G282*O282)^2),0))</f>
        <v>54</v>
      </c>
      <c r="R282" s="61" t="n">
        <v>17.9537563311213</v>
      </c>
      <c r="S282" s="62" t="n">
        <f aca="false">U282*V282*$F$5</f>
        <v>823.448359141722</v>
      </c>
      <c r="T282" s="63" t="n">
        <f aca="false">MAX(0,MIN(1,R282/100+$D$5))</f>
        <v>0.687315184348832</v>
      </c>
      <c r="U282" s="63" t="n">
        <v>0.478193007631662</v>
      </c>
      <c r="V282" s="62" t="n">
        <v>1722</v>
      </c>
      <c r="W282" s="63" t="n">
        <v>0.084758520671361</v>
      </c>
      <c r="X282" s="64" t="s">
        <v>171</v>
      </c>
      <c r="Y282" s="64" t="s">
        <v>166</v>
      </c>
    </row>
    <row r="283" customFormat="false" ht="15" hidden="false" customHeight="false" outlineLevel="0" collapsed="false">
      <c r="A283" s="32" t="s">
        <v>421</v>
      </c>
      <c r="B283" s="32" t="s">
        <v>485</v>
      </c>
      <c r="C283" s="32" t="s">
        <v>487</v>
      </c>
      <c r="D283" s="60" t="n">
        <f aca="false">ROUND(S283*T283,0)</f>
        <v>531</v>
      </c>
      <c r="E283" s="60" t="n">
        <f aca="false">ROUND(S283,0)-D283</f>
        <v>249</v>
      </c>
      <c r="F283" s="60" t="n">
        <f aca="false">IF(COUNTA(D283:E283)=0,"",SUM(D283:E283))</f>
        <v>780</v>
      </c>
      <c r="G283" s="40" t="n">
        <f aca="false">IF(OR(F283="",F283=0),"",D283/F283)</f>
        <v>0.680769230769231</v>
      </c>
      <c r="H283" s="40" t="n">
        <f aca="false">IF(OR(F283="",F283=0),"",E283/F283)</f>
        <v>0.319230769230769</v>
      </c>
      <c r="I283" s="32" t="s">
        <v>164</v>
      </c>
      <c r="J283" s="36" t="n">
        <v>2.11357802942001</v>
      </c>
      <c r="K283" s="36" t="n">
        <f aca="false">$K$8</f>
        <v>2.12540912266671</v>
      </c>
      <c r="L283" s="36" t="n">
        <f aca="false">SQRT(J283^2+K283^2)</f>
        <v>2.99742823519794</v>
      </c>
      <c r="M283" s="40" t="n">
        <f aca="false">IF(G283="","",MAX(0,G283-1.96*L283/100))</f>
        <v>0.622019637359351</v>
      </c>
      <c r="N283" s="40" t="n">
        <f aca="false">IF(G283="","",MIN(1,G283+1.96*L283/100))</f>
        <v>0.73951882417911</v>
      </c>
      <c r="O283" s="60" t="n">
        <f aca="false">ROUND(S283*W283,0)</f>
        <v>66</v>
      </c>
      <c r="P283" s="60" t="n">
        <f aca="false">IF(F283="","",ROUND(SQRT((F283*L283/100)^2+(G283*O283)^2),0))</f>
        <v>51</v>
      </c>
      <c r="R283" s="61" t="n">
        <v>17.3586184204422</v>
      </c>
      <c r="S283" s="62" t="n">
        <f aca="false">U283*V283*$F$5</f>
        <v>779.911439114391</v>
      </c>
      <c r="T283" s="63" t="n">
        <f aca="false">MAX(0,MIN(1,R283/100+$D$5))</f>
        <v>0.681363805242041</v>
      </c>
      <c r="U283" s="63" t="n">
        <v>0.420664206642066</v>
      </c>
      <c r="V283" s="62" t="n">
        <v>1854</v>
      </c>
      <c r="W283" s="63" t="n">
        <v>0.084758520671361</v>
      </c>
      <c r="X283" s="64" t="s">
        <v>171</v>
      </c>
      <c r="Y283" s="64" t="s">
        <v>166</v>
      </c>
    </row>
    <row r="284" customFormat="false" ht="15" hidden="false" customHeight="false" outlineLevel="0" collapsed="false">
      <c r="A284" s="32" t="s">
        <v>421</v>
      </c>
      <c r="B284" s="32" t="s">
        <v>485</v>
      </c>
      <c r="C284" s="32" t="s">
        <v>488</v>
      </c>
      <c r="D284" s="60" t="n">
        <f aca="false">ROUND(S284*T284,0)</f>
        <v>430</v>
      </c>
      <c r="E284" s="60" t="n">
        <f aca="false">ROUND(S284,0)-D284</f>
        <v>173</v>
      </c>
      <c r="F284" s="60" t="n">
        <f aca="false">IF(COUNTA(D284:E284)=0,"",SUM(D284:E284))</f>
        <v>603</v>
      </c>
      <c r="G284" s="40" t="n">
        <f aca="false">IF(OR(F284="",F284=0),"",D284/F284)</f>
        <v>0.713101160862355</v>
      </c>
      <c r="H284" s="40" t="n">
        <f aca="false">IF(OR(F284="",F284=0),"",E284/F284)</f>
        <v>0.286898839137645</v>
      </c>
      <c r="I284" s="32" t="s">
        <v>164</v>
      </c>
      <c r="J284" s="36" t="n">
        <v>2.11357802942001</v>
      </c>
      <c r="K284" s="36" t="n">
        <f aca="false">$K$8</f>
        <v>2.12540912266671</v>
      </c>
      <c r="L284" s="36" t="n">
        <f aca="false">SQRT(J284^2+K284^2)</f>
        <v>2.99742823519794</v>
      </c>
      <c r="M284" s="40" t="n">
        <f aca="false">IF(G284="","",MAX(0,G284-1.96*L284/100))</f>
        <v>0.654351567452475</v>
      </c>
      <c r="N284" s="40" t="n">
        <f aca="false">IF(G284="","",MIN(1,G284+1.96*L284/100))</f>
        <v>0.771850754272235</v>
      </c>
      <c r="O284" s="60" t="n">
        <f aca="false">ROUND(S284*W284,0)</f>
        <v>51</v>
      </c>
      <c r="P284" s="60" t="n">
        <f aca="false">IF(F284="","",ROUND(SQRT((F284*L284/100)^2+(G284*O284)^2),0))</f>
        <v>41</v>
      </c>
      <c r="R284" s="61" t="n">
        <v>20.5999126808835</v>
      </c>
      <c r="S284" s="62" t="n">
        <f aca="false">U284*V284*$F$5</f>
        <v>602.870201096892</v>
      </c>
      <c r="T284" s="63" t="n">
        <f aca="false">MAX(0,MIN(1,R284/100+$D$5))</f>
        <v>0.713776747846454</v>
      </c>
      <c r="U284" s="63" t="n">
        <v>0.447897623400366</v>
      </c>
      <c r="V284" s="62" t="n">
        <v>1346</v>
      </c>
      <c r="W284" s="63" t="n">
        <v>0.084758520671361</v>
      </c>
      <c r="X284" s="64" t="s">
        <v>171</v>
      </c>
      <c r="Y284" s="64" t="s">
        <v>166</v>
      </c>
    </row>
    <row r="285" customFormat="false" ht="15" hidden="false" customHeight="false" outlineLevel="0" collapsed="false">
      <c r="A285" s="32" t="s">
        <v>421</v>
      </c>
      <c r="B285" s="32" t="s">
        <v>485</v>
      </c>
      <c r="C285" s="32" t="s">
        <v>489</v>
      </c>
      <c r="D285" s="60" t="n">
        <f aca="false">ROUND(S285*T285,0)</f>
        <v>601</v>
      </c>
      <c r="E285" s="60" t="n">
        <f aca="false">ROUND(S285,0)-D285</f>
        <v>220</v>
      </c>
      <c r="F285" s="60" t="n">
        <f aca="false">IF(COUNTA(D285:E285)=0,"",SUM(D285:E285))</f>
        <v>821</v>
      </c>
      <c r="G285" s="40" t="n">
        <f aca="false">IF(OR(F285="",F285=0),"",D285/F285)</f>
        <v>0.732034104750305</v>
      </c>
      <c r="H285" s="40" t="n">
        <f aca="false">IF(OR(F285="",F285=0),"",E285/F285)</f>
        <v>0.267965895249696</v>
      </c>
      <c r="I285" s="32" t="s">
        <v>164</v>
      </c>
      <c r="J285" s="36" t="n">
        <v>2.11357802942001</v>
      </c>
      <c r="K285" s="36" t="n">
        <f aca="false">$K$8</f>
        <v>2.12540912266671</v>
      </c>
      <c r="L285" s="36" t="n">
        <f aca="false">SQRT(J285^2+K285^2)</f>
        <v>2.99742823519794</v>
      </c>
      <c r="M285" s="40" t="n">
        <f aca="false">IF(G285="","",MAX(0,G285-1.96*L285/100))</f>
        <v>0.673284511340425</v>
      </c>
      <c r="N285" s="40" t="n">
        <f aca="false">IF(G285="","",MIN(1,G285+1.96*L285/100))</f>
        <v>0.790783698160184</v>
      </c>
      <c r="O285" s="60" t="n">
        <f aca="false">ROUND(S285*W285,0)</f>
        <v>70</v>
      </c>
      <c r="P285" s="60" t="n">
        <f aca="false">IF(F285="","",ROUND(SQRT((F285*L285/100)^2+(G285*O285)^2),0))</f>
        <v>57</v>
      </c>
      <c r="R285" s="61" t="n">
        <v>22.4031285171846</v>
      </c>
      <c r="S285" s="62" t="n">
        <f aca="false">U285*V285*$F$5</f>
        <v>820.6703125</v>
      </c>
      <c r="T285" s="63" t="n">
        <f aca="false">MAX(0,MIN(1,R285/100+$D$5))</f>
        <v>0.731808906209465</v>
      </c>
      <c r="U285" s="63" t="n">
        <v>0.6765625</v>
      </c>
      <c r="V285" s="62" t="n">
        <v>1213</v>
      </c>
      <c r="W285" s="63" t="n">
        <v>0.084758520671361</v>
      </c>
      <c r="X285" s="64" t="s">
        <v>171</v>
      </c>
      <c r="Y285" s="64" t="s">
        <v>166</v>
      </c>
    </row>
    <row r="286" customFormat="false" ht="15" hidden="false" customHeight="false" outlineLevel="0" collapsed="false">
      <c r="A286" s="32" t="s">
        <v>421</v>
      </c>
      <c r="B286" s="32" t="s">
        <v>485</v>
      </c>
      <c r="C286" s="32" t="s">
        <v>490</v>
      </c>
      <c r="D286" s="60" t="n">
        <f aca="false">ROUND(S286*T286,0)</f>
        <v>467</v>
      </c>
      <c r="E286" s="60" t="n">
        <f aca="false">ROUND(S286,0)-D286</f>
        <v>124</v>
      </c>
      <c r="F286" s="60" t="n">
        <f aca="false">IF(COUNTA(D286:E286)=0,"",SUM(D286:E286))</f>
        <v>591</v>
      </c>
      <c r="G286" s="40" t="n">
        <f aca="false">IF(OR(F286="",F286=0),"",D286/F286)</f>
        <v>0.790186125211506</v>
      </c>
      <c r="H286" s="40" t="n">
        <f aca="false">IF(OR(F286="",F286=0),"",E286/F286)</f>
        <v>0.209813874788494</v>
      </c>
      <c r="I286" s="32" t="s">
        <v>164</v>
      </c>
      <c r="J286" s="36" t="n">
        <v>2.11357802942001</v>
      </c>
      <c r="K286" s="36" t="n">
        <f aca="false">$K$8</f>
        <v>2.12540912266671</v>
      </c>
      <c r="L286" s="36" t="n">
        <f aca="false">SQRT(J286^2+K286^2)</f>
        <v>2.99742823519794</v>
      </c>
      <c r="M286" s="40" t="n">
        <f aca="false">IF(G286="","",MAX(0,G286-1.96*L286/100))</f>
        <v>0.731436531801626</v>
      </c>
      <c r="N286" s="40" t="n">
        <f aca="false">IF(G286="","",MIN(1,G286+1.96*L286/100))</f>
        <v>0.848935718621386</v>
      </c>
      <c r="O286" s="60" t="n">
        <f aca="false">ROUND(S286*W286,0)</f>
        <v>50</v>
      </c>
      <c r="P286" s="60" t="n">
        <f aca="false">IF(F286="","",ROUND(SQRT((F286*L286/100)^2+(G286*O286)^2),0))</f>
        <v>43</v>
      </c>
      <c r="R286" s="61" t="n">
        <v>28.2061579063472</v>
      </c>
      <c r="S286" s="62" t="n">
        <f aca="false">U286*V286*$F$5</f>
        <v>590.669623059868</v>
      </c>
      <c r="T286" s="63" t="n">
        <f aca="false">MAX(0,MIN(1,R286/100+$D$5))</f>
        <v>0.789839200101091</v>
      </c>
      <c r="U286" s="63" t="n">
        <v>0.297117516629712</v>
      </c>
      <c r="V286" s="62" t="n">
        <v>1988</v>
      </c>
      <c r="W286" s="63" t="n">
        <v>0.084758520671361</v>
      </c>
      <c r="X286" s="64" t="s">
        <v>171</v>
      </c>
      <c r="Y286" s="64" t="s">
        <v>166</v>
      </c>
    </row>
    <row r="287" customFormat="false" ht="15" hidden="false" customHeight="false" outlineLevel="0" collapsed="false">
      <c r="A287" s="32" t="s">
        <v>421</v>
      </c>
      <c r="B287" s="32" t="s">
        <v>485</v>
      </c>
      <c r="C287" s="32" t="s">
        <v>491</v>
      </c>
      <c r="D287" s="60" t="n">
        <f aca="false">ROUND(S287*T287,0)</f>
        <v>479</v>
      </c>
      <c r="E287" s="60" t="n">
        <f aca="false">ROUND(S287,0)-D287</f>
        <v>212</v>
      </c>
      <c r="F287" s="60" t="n">
        <f aca="false">IF(COUNTA(D287:E287)=0,"",SUM(D287:E287))</f>
        <v>691</v>
      </c>
      <c r="G287" s="40" t="n">
        <f aca="false">IF(OR(F287="",F287=0),"",D287/F287)</f>
        <v>0.693198263386397</v>
      </c>
      <c r="H287" s="40" t="n">
        <f aca="false">IF(OR(F287="",F287=0),"",E287/F287)</f>
        <v>0.306801736613604</v>
      </c>
      <c r="I287" s="32" t="s">
        <v>164</v>
      </c>
      <c r="J287" s="36" t="n">
        <v>2.11357802942001</v>
      </c>
      <c r="K287" s="36" t="n">
        <f aca="false">$K$8</f>
        <v>2.12540912266671</v>
      </c>
      <c r="L287" s="36" t="n">
        <f aca="false">SQRT(J287^2+K287^2)</f>
        <v>2.99742823519794</v>
      </c>
      <c r="M287" s="40" t="n">
        <f aca="false">IF(G287="","",MAX(0,G287-1.96*L287/100))</f>
        <v>0.634448669976517</v>
      </c>
      <c r="N287" s="40" t="n">
        <f aca="false">IF(G287="","",MIN(1,G287+1.96*L287/100))</f>
        <v>0.751947856796276</v>
      </c>
      <c r="O287" s="60" t="n">
        <f aca="false">ROUND(S287*W287,0)</f>
        <v>59</v>
      </c>
      <c r="P287" s="60" t="n">
        <f aca="false">IF(F287="","",ROUND(SQRT((F287*L287/100)^2+(G287*O287)^2),0))</f>
        <v>46</v>
      </c>
      <c r="R287" s="61" t="n">
        <v>18.577533766903</v>
      </c>
      <c r="S287" s="62" t="n">
        <f aca="false">U287*V287*$F$5</f>
        <v>691.24526600541</v>
      </c>
      <c r="T287" s="63" t="n">
        <f aca="false">MAX(0,MIN(1,R287/100+$D$5))</f>
        <v>0.69355295870665</v>
      </c>
      <c r="U287" s="63" t="n">
        <v>0.612263300270514</v>
      </c>
      <c r="V287" s="62" t="n">
        <v>1129</v>
      </c>
      <c r="W287" s="63" t="n">
        <v>0.084758520671361</v>
      </c>
      <c r="X287" s="64" t="s">
        <v>171</v>
      </c>
      <c r="Y287" s="64" t="s">
        <v>166</v>
      </c>
    </row>
    <row r="288" customFormat="false" ht="15" hidden="false" customHeight="false" outlineLevel="0" collapsed="false">
      <c r="A288" s="32" t="s">
        <v>421</v>
      </c>
      <c r="B288" s="32" t="s">
        <v>485</v>
      </c>
      <c r="C288" s="32" t="s">
        <v>492</v>
      </c>
      <c r="D288" s="60" t="n">
        <f aca="false">ROUND(S288*T288,0)</f>
        <v>333</v>
      </c>
      <c r="E288" s="60" t="n">
        <f aca="false">ROUND(S288,0)-D288</f>
        <v>177</v>
      </c>
      <c r="F288" s="60" t="n">
        <f aca="false">IF(COUNTA(D288:E288)=0,"",SUM(D288:E288))</f>
        <v>510</v>
      </c>
      <c r="G288" s="40" t="n">
        <f aca="false">IF(OR(F288="",F288=0),"",D288/F288)</f>
        <v>0.652941176470588</v>
      </c>
      <c r="H288" s="40" t="n">
        <f aca="false">IF(OR(F288="",F288=0),"",E288/F288)</f>
        <v>0.347058823529412</v>
      </c>
      <c r="I288" s="32" t="s">
        <v>164</v>
      </c>
      <c r="J288" s="36" t="n">
        <v>3.46052190265839</v>
      </c>
      <c r="K288" s="36" t="n">
        <f aca="false">$K$8</f>
        <v>2.12540912266671</v>
      </c>
      <c r="L288" s="36" t="n">
        <f aca="false">SQRT(J288^2+K288^2)</f>
        <v>4.06110524087881</v>
      </c>
      <c r="M288" s="40" t="n">
        <f aca="false">IF(G288="","",MAX(0,G288-1.96*L288/100))</f>
        <v>0.573343513749364</v>
      </c>
      <c r="N288" s="40" t="n">
        <f aca="false">IF(G288="","",MIN(1,G288+1.96*L288/100))</f>
        <v>0.732538839191813</v>
      </c>
      <c r="O288" s="60" t="n">
        <f aca="false">ROUND(S288*W288,0)</f>
        <v>74</v>
      </c>
      <c r="P288" s="60" t="n">
        <f aca="false">IF(F288="","",ROUND(SQRT((F288*L288/100)^2+(G288*O288)^2),0))</f>
        <v>53</v>
      </c>
      <c r="R288" s="61" t="n">
        <v>14.5564357378522</v>
      </c>
      <c r="S288" s="62" t="n">
        <f aca="false">U288*V288*$F$5</f>
        <v>510.153409090909</v>
      </c>
      <c r="T288" s="63" t="n">
        <f aca="false">MAX(0,MIN(1,R288/100+$D$5))</f>
        <v>0.653341978416141</v>
      </c>
      <c r="U288" s="63" t="n">
        <v>0.368607954545455</v>
      </c>
      <c r="V288" s="62" t="n">
        <v>1384</v>
      </c>
      <c r="W288" s="63" t="n">
        <v>0.144238908687966</v>
      </c>
      <c r="X288" s="64" t="s">
        <v>165</v>
      </c>
      <c r="Y288" s="64" t="s">
        <v>166</v>
      </c>
    </row>
    <row r="289" customFormat="false" ht="15" hidden="false" customHeight="false" outlineLevel="0" collapsed="false">
      <c r="A289" s="32" t="s">
        <v>421</v>
      </c>
      <c r="B289" s="32" t="s">
        <v>485</v>
      </c>
      <c r="C289" s="32" t="s">
        <v>493</v>
      </c>
      <c r="D289" s="60" t="n">
        <f aca="false">ROUND(S289*T289,0)</f>
        <v>146</v>
      </c>
      <c r="E289" s="60" t="n">
        <f aca="false">ROUND(S289,0)-D289</f>
        <v>57</v>
      </c>
      <c r="F289" s="60" t="n">
        <f aca="false">IF(COUNTA(D289:E289)=0,"",SUM(D289:E289))</f>
        <v>203</v>
      </c>
      <c r="G289" s="40" t="n">
        <f aca="false">IF(OR(F289="",F289=0),"",D289/F289)</f>
        <v>0.719211822660099</v>
      </c>
      <c r="H289" s="40" t="n">
        <f aca="false">IF(OR(F289="",F289=0),"",E289/F289)</f>
        <v>0.280788177339901</v>
      </c>
      <c r="I289" s="32" t="s">
        <v>164</v>
      </c>
      <c r="J289" s="36" t="n">
        <v>3.46052190265839</v>
      </c>
      <c r="K289" s="36" t="n">
        <f aca="false">$K$8</f>
        <v>2.12540912266671</v>
      </c>
      <c r="L289" s="36" t="n">
        <f aca="false">SQRT(J289^2+K289^2)</f>
        <v>4.06110524087881</v>
      </c>
      <c r="M289" s="40" t="n">
        <f aca="false">IF(G289="","",MAX(0,G289-1.96*L289/100))</f>
        <v>0.639614159938874</v>
      </c>
      <c r="N289" s="40" t="n">
        <f aca="false">IF(G289="","",MIN(1,G289+1.96*L289/100))</f>
        <v>0.798809485381323</v>
      </c>
      <c r="O289" s="60" t="n">
        <f aca="false">ROUND(S289*W289,0)</f>
        <v>29</v>
      </c>
      <c r="P289" s="60" t="n">
        <f aca="false">IF(F289="","",ROUND(SQRT((F289*L289/100)^2+(G289*O289)^2),0))</f>
        <v>22</v>
      </c>
      <c r="R289" s="61" t="n">
        <v>21.0277013792028</v>
      </c>
      <c r="S289" s="62" t="n">
        <f aca="false">U289*V289*$F$5</f>
        <v>202.766550522648</v>
      </c>
      <c r="T289" s="63" t="n">
        <f aca="false">MAX(0,MIN(1,R289/100+$D$5))</f>
        <v>0.718054634829647</v>
      </c>
      <c r="U289" s="63" t="n">
        <v>0.369337979094077</v>
      </c>
      <c r="V289" s="62" t="n">
        <v>549</v>
      </c>
      <c r="W289" s="63" t="n">
        <v>0.144238908687966</v>
      </c>
      <c r="X289" s="64" t="s">
        <v>165</v>
      </c>
      <c r="Y289" s="64" t="s">
        <v>166</v>
      </c>
    </row>
    <row r="290" customFormat="false" ht="15" hidden="false" customHeight="false" outlineLevel="0" collapsed="false">
      <c r="A290" s="32" t="s">
        <v>421</v>
      </c>
      <c r="B290" s="32" t="s">
        <v>485</v>
      </c>
      <c r="C290" s="32" t="s">
        <v>494</v>
      </c>
      <c r="D290" s="60" t="n">
        <f aca="false">ROUND(S290*T290,0)</f>
        <v>228</v>
      </c>
      <c r="E290" s="60" t="n">
        <f aca="false">ROUND(S290,0)-D290</f>
        <v>90</v>
      </c>
      <c r="F290" s="60" t="n">
        <f aca="false">IF(COUNTA(D290:E290)=0,"",SUM(D290:E290))</f>
        <v>318</v>
      </c>
      <c r="G290" s="40" t="n">
        <f aca="false">IF(OR(F290="",F290=0),"",D290/F290)</f>
        <v>0.716981132075472</v>
      </c>
      <c r="H290" s="40" t="n">
        <f aca="false">IF(OR(F290="",F290=0),"",E290/F290)</f>
        <v>0.283018867924528</v>
      </c>
      <c r="I290" s="32" t="s">
        <v>164</v>
      </c>
      <c r="J290" s="36" t="n">
        <v>3.46052190265839</v>
      </c>
      <c r="K290" s="36" t="n">
        <f aca="false">$K$8</f>
        <v>2.12540912266671</v>
      </c>
      <c r="L290" s="36" t="n">
        <f aca="false">SQRT(J290^2+K290^2)</f>
        <v>4.06110524087881</v>
      </c>
      <c r="M290" s="40" t="n">
        <f aca="false">IF(G290="","",MAX(0,G290-1.96*L290/100))</f>
        <v>0.637383469354247</v>
      </c>
      <c r="N290" s="40" t="n">
        <f aca="false">IF(G290="","",MIN(1,G290+1.96*L290/100))</f>
        <v>0.796578794796696</v>
      </c>
      <c r="O290" s="60" t="n">
        <f aca="false">ROUND(S290*W290,0)</f>
        <v>46</v>
      </c>
      <c r="P290" s="60" t="n">
        <f aca="false">IF(F290="","",ROUND(SQRT((F290*L290/100)^2+(G290*O290)^2),0))</f>
        <v>35</v>
      </c>
      <c r="R290" s="61" t="n">
        <v>20.7660651623873</v>
      </c>
      <c r="S290" s="62" t="n">
        <f aca="false">U290*V290*$F$5</f>
        <v>318.271119842829</v>
      </c>
      <c r="T290" s="63" t="n">
        <f aca="false">MAX(0,MIN(1,R290/100+$D$5))</f>
        <v>0.715438272661492</v>
      </c>
      <c r="U290" s="63" t="n">
        <v>0.318271119842829</v>
      </c>
      <c r="V290" s="62" t="n">
        <v>1000</v>
      </c>
      <c r="W290" s="63" t="n">
        <v>0.144238908687966</v>
      </c>
      <c r="X290" s="64" t="s">
        <v>165</v>
      </c>
      <c r="Y290" s="64" t="s">
        <v>166</v>
      </c>
    </row>
    <row r="291" customFormat="false" ht="15" hidden="false" customHeight="false" outlineLevel="0" collapsed="false">
      <c r="A291" s="32" t="s">
        <v>421</v>
      </c>
      <c r="B291" s="32" t="s">
        <v>485</v>
      </c>
      <c r="C291" s="32" t="s">
        <v>495</v>
      </c>
      <c r="D291" s="60" t="n">
        <f aca="false">ROUND(S291*T291,0)</f>
        <v>243</v>
      </c>
      <c r="E291" s="60" t="n">
        <f aca="false">ROUND(S291,0)-D291</f>
        <v>108</v>
      </c>
      <c r="F291" s="60" t="n">
        <f aca="false">IF(COUNTA(D291:E291)=0,"",SUM(D291:E291))</f>
        <v>351</v>
      </c>
      <c r="G291" s="40" t="n">
        <f aca="false">IF(OR(F291="",F291=0),"",D291/F291)</f>
        <v>0.692307692307692</v>
      </c>
      <c r="H291" s="40" t="n">
        <f aca="false">IF(OR(F291="",F291=0),"",E291/F291)</f>
        <v>0.307692307692308</v>
      </c>
      <c r="I291" s="32" t="s">
        <v>164</v>
      </c>
      <c r="J291" s="36" t="n">
        <v>3.46052190265839</v>
      </c>
      <c r="K291" s="36" t="n">
        <f aca="false">$K$8</f>
        <v>2.12540912266671</v>
      </c>
      <c r="L291" s="36" t="n">
        <f aca="false">SQRT(J291^2+K291^2)</f>
        <v>4.06110524087881</v>
      </c>
      <c r="M291" s="40" t="n">
        <f aca="false">IF(G291="","",MAX(0,G291-1.96*L291/100))</f>
        <v>0.612710029586468</v>
      </c>
      <c r="N291" s="40" t="n">
        <f aca="false">IF(G291="","",MIN(1,G291+1.96*L291/100))</f>
        <v>0.771905355028917</v>
      </c>
      <c r="O291" s="60" t="n">
        <f aca="false">ROUND(S291*W291,0)</f>
        <v>51</v>
      </c>
      <c r="P291" s="60" t="n">
        <f aca="false">IF(F291="","",ROUND(SQRT((F291*L291/100)^2+(G291*O291)^2),0))</f>
        <v>38</v>
      </c>
      <c r="R291" s="61" t="n">
        <v>18.4627909875484</v>
      </c>
      <c r="S291" s="62" t="n">
        <f aca="false">U291*V291*$F$5</f>
        <v>350.591240875912</v>
      </c>
      <c r="T291" s="63" t="n">
        <f aca="false">MAX(0,MIN(1,R291/100+$D$5))</f>
        <v>0.692405530913103</v>
      </c>
      <c r="U291" s="63" t="n">
        <v>0.313868613138686</v>
      </c>
      <c r="V291" s="62" t="n">
        <v>1117</v>
      </c>
      <c r="W291" s="63" t="n">
        <v>0.144238908687966</v>
      </c>
      <c r="X291" s="64" t="s">
        <v>165</v>
      </c>
      <c r="Y291" s="64" t="s">
        <v>166</v>
      </c>
    </row>
    <row r="292" customFormat="false" ht="15" hidden="false" customHeight="false" outlineLevel="0" collapsed="false">
      <c r="A292" s="32" t="s">
        <v>421</v>
      </c>
      <c r="B292" s="32" t="s">
        <v>485</v>
      </c>
      <c r="C292" s="32" t="s">
        <v>496</v>
      </c>
      <c r="D292" s="60" t="n">
        <f aca="false">ROUND(S292*T292,0)</f>
        <v>1114</v>
      </c>
      <c r="E292" s="60" t="n">
        <f aca="false">ROUND(S292,0)-D292</f>
        <v>527</v>
      </c>
      <c r="F292" s="60" t="n">
        <f aca="false">IF(COUNTA(D292:E292)=0,"",SUM(D292:E292))</f>
        <v>1641</v>
      </c>
      <c r="G292" s="40" t="n">
        <f aca="false">IF(OR(F292="",F292=0),"",D292/F292)</f>
        <v>0.67885435709933</v>
      </c>
      <c r="H292" s="40" t="n">
        <f aca="false">IF(OR(F292="",F292=0),"",E292/F292)</f>
        <v>0.32114564290067</v>
      </c>
      <c r="I292" s="32" t="s">
        <v>267</v>
      </c>
      <c r="J292" s="36" t="n">
        <v>1.73158763326251</v>
      </c>
      <c r="K292" s="36" t="n">
        <f aca="false">$K$8</f>
        <v>2.12540912266671</v>
      </c>
      <c r="L292" s="36" t="n">
        <f aca="false">SQRT(J292^2+K292^2)</f>
        <v>2.74148858658622</v>
      </c>
      <c r="M292" s="40" t="n">
        <f aca="false">IF(G292="","",MAX(0,G292-1.96*L292/100))</f>
        <v>0.62512118080224</v>
      </c>
      <c r="N292" s="40" t="n">
        <f aca="false">IF(G292="","",MIN(1,G292+1.96*L292/100))</f>
        <v>0.73258753339642</v>
      </c>
      <c r="O292" s="60" t="n">
        <f aca="false">ROUND(S292*W292,0)</f>
        <v>103</v>
      </c>
      <c r="P292" s="60" t="n">
        <f aca="false">IF(F292="","",ROUND(SQRT((F292*L292/100)^2+(G292*O292)^2),0))</f>
        <v>83</v>
      </c>
      <c r="R292" s="61" t="n">
        <v>17.1309936763051</v>
      </c>
      <c r="S292" s="62" t="n">
        <f aca="false">U292*V292*$F$5</f>
        <v>1641.003487384</v>
      </c>
      <c r="T292" s="63" t="n">
        <f aca="false">MAX(0,MIN(1,R292/100+$D$5))</f>
        <v>0.679087557800671</v>
      </c>
      <c r="U292" s="63" t="n">
        <v>0.752408751666208</v>
      </c>
      <c r="V292" s="62" t="n">
        <v>2181</v>
      </c>
      <c r="W292" s="63" t="n">
        <v>0.0626598089245614</v>
      </c>
      <c r="X292" s="64" t="s">
        <v>204</v>
      </c>
      <c r="Y292" s="64" t="s">
        <v>166</v>
      </c>
    </row>
    <row r="293" customFormat="false" ht="15" hidden="false" customHeight="false" outlineLevel="0" collapsed="false">
      <c r="A293" s="32" t="s">
        <v>421</v>
      </c>
      <c r="B293" s="32" t="s">
        <v>485</v>
      </c>
      <c r="C293" s="32" t="s">
        <v>497</v>
      </c>
      <c r="D293" s="60" t="n">
        <f aca="false">ROUND(S293*T293,0)</f>
        <v>616</v>
      </c>
      <c r="E293" s="60" t="n">
        <f aca="false">ROUND(S293,0)-D293</f>
        <v>310</v>
      </c>
      <c r="F293" s="60" t="n">
        <f aca="false">IF(COUNTA(D293:E293)=0,"",SUM(D293:E293))</f>
        <v>926</v>
      </c>
      <c r="G293" s="40" t="n">
        <f aca="false">IF(OR(F293="",F293=0),"",D293/F293)</f>
        <v>0.665226781857451</v>
      </c>
      <c r="H293" s="40" t="n">
        <f aca="false">IF(OR(F293="",F293=0),"",E293/F293)</f>
        <v>0.334773218142549</v>
      </c>
      <c r="I293" s="32" t="s">
        <v>164</v>
      </c>
      <c r="J293" s="36" t="n">
        <v>1.73158763326251</v>
      </c>
      <c r="K293" s="36" t="n">
        <f aca="false">$K$8</f>
        <v>2.12540912266671</v>
      </c>
      <c r="L293" s="36" t="n">
        <f aca="false">SQRT(J293^2+K293^2)</f>
        <v>2.74148858658622</v>
      </c>
      <c r="M293" s="40" t="n">
        <f aca="false">IF(G293="","",MAX(0,G293-1.96*L293/100))</f>
        <v>0.611493605560362</v>
      </c>
      <c r="N293" s="40" t="n">
        <f aca="false">IF(G293="","",MIN(1,G293+1.96*L293/100))</f>
        <v>0.718959958154541</v>
      </c>
      <c r="O293" s="60" t="n">
        <f aca="false">ROUND(S293*W293,0)</f>
        <v>58</v>
      </c>
      <c r="P293" s="60" t="n">
        <f aca="false">IF(F293="","",ROUND(SQRT((F293*L293/100)^2+(G293*O293)^2),0))</f>
        <v>46</v>
      </c>
      <c r="R293" s="61" t="n">
        <v>15.8198708590803</v>
      </c>
      <c r="S293" s="62" t="n">
        <f aca="false">U293*V293*$F$5</f>
        <v>925.647509578544</v>
      </c>
      <c r="T293" s="63" t="n">
        <f aca="false">MAX(0,MIN(1,R293/100+$D$5))</f>
        <v>0.665976329628422</v>
      </c>
      <c r="U293" s="63" t="n">
        <v>0.432950191570881</v>
      </c>
      <c r="V293" s="62" t="n">
        <v>2138</v>
      </c>
      <c r="W293" s="63" t="n">
        <v>0.0626598089245614</v>
      </c>
      <c r="X293" s="64" t="s">
        <v>204</v>
      </c>
      <c r="Y293" s="64" t="s">
        <v>166</v>
      </c>
    </row>
    <row r="294" customFormat="false" ht="15" hidden="false" customHeight="false" outlineLevel="0" collapsed="false">
      <c r="A294" s="32" t="s">
        <v>421</v>
      </c>
      <c r="B294" s="32" t="s">
        <v>498</v>
      </c>
      <c r="C294" s="32" t="s">
        <v>499</v>
      </c>
      <c r="D294" s="60" t="n">
        <f aca="false">ROUND(S294*T294,0)</f>
        <v>1107</v>
      </c>
      <c r="E294" s="60" t="n">
        <f aca="false">ROUND(S294,0)-D294</f>
        <v>1133</v>
      </c>
      <c r="F294" s="60" t="n">
        <f aca="false">IF(COUNTA(D294:E294)=0,"",SUM(D294:E294))</f>
        <v>2240</v>
      </c>
      <c r="G294" s="40" t="n">
        <f aca="false">IF(OR(F294="",F294=0),"",D294/F294)</f>
        <v>0.494196428571429</v>
      </c>
      <c r="H294" s="40" t="n">
        <f aca="false">IF(OR(F294="",F294=0),"",E294/F294)</f>
        <v>0.505803571428572</v>
      </c>
      <c r="I294" s="32" t="s">
        <v>427</v>
      </c>
      <c r="J294" s="36" t="n">
        <v>1.73158763326251</v>
      </c>
      <c r="K294" s="36" t="n">
        <f aca="false">$K$8</f>
        <v>2.12540912266671</v>
      </c>
      <c r="L294" s="36" t="n">
        <f aca="false">SQRT(J294^2+K294^2)</f>
        <v>2.74148858658622</v>
      </c>
      <c r="M294" s="40" t="n">
        <f aca="false">IF(G294="","",MAX(0,G294-1.96*L294/100))</f>
        <v>0.440463252274339</v>
      </c>
      <c r="N294" s="40" t="n">
        <f aca="false">IF(G294="","",MIN(1,G294+1.96*L294/100))</f>
        <v>0.547929604868519</v>
      </c>
      <c r="O294" s="60" t="n">
        <f aca="false">ROUND(S294*W294,0)</f>
        <v>140</v>
      </c>
      <c r="P294" s="60" t="n">
        <f aca="false">IF(F294="","",ROUND(SQRT((F294*L294/100)^2+(G294*O294)^2),0))</f>
        <v>93</v>
      </c>
      <c r="R294" s="61" t="n">
        <v>-1.3563388877594</v>
      </c>
      <c r="S294" s="62" t="n">
        <f aca="false">U294*V294*$F$5</f>
        <v>2239.6676583846</v>
      </c>
      <c r="T294" s="63" t="n">
        <f aca="false">MAX(0,MIN(1,R294/100+$D$5))</f>
        <v>0.494214232160025</v>
      </c>
      <c r="U294" s="63" t="n">
        <v>0.638165680473373</v>
      </c>
      <c r="V294" s="62" t="n">
        <v>3509.53949250809</v>
      </c>
      <c r="W294" s="63" t="n">
        <v>0.0626598089245614</v>
      </c>
      <c r="X294" s="64" t="s">
        <v>204</v>
      </c>
      <c r="Y294" s="64" t="s">
        <v>428</v>
      </c>
    </row>
    <row r="295" customFormat="false" ht="15" hidden="false" customHeight="false" outlineLevel="0" collapsed="false">
      <c r="A295" s="32" t="s">
        <v>421</v>
      </c>
      <c r="B295" s="32" t="s">
        <v>498</v>
      </c>
      <c r="C295" s="32" t="s">
        <v>500</v>
      </c>
      <c r="D295" s="60" t="n">
        <f aca="false">ROUND(S295*T295,0)</f>
        <v>1303</v>
      </c>
      <c r="E295" s="60" t="n">
        <f aca="false">ROUND(S295,0)-D295</f>
        <v>1171</v>
      </c>
      <c r="F295" s="60" t="n">
        <f aca="false">IF(COUNTA(D295:E295)=0,"",SUM(D295:E295))</f>
        <v>2474</v>
      </c>
      <c r="G295" s="40" t="n">
        <f aca="false">IF(OR(F295="",F295=0),"",D295/F295)</f>
        <v>0.526677445432498</v>
      </c>
      <c r="H295" s="40" t="n">
        <f aca="false">IF(OR(F295="",F295=0),"",E295/F295)</f>
        <v>0.473322554567502</v>
      </c>
      <c r="I295" s="32" t="s">
        <v>427</v>
      </c>
      <c r="J295" s="36" t="n">
        <v>1.73158763326251</v>
      </c>
      <c r="K295" s="36" t="n">
        <f aca="false">$K$8</f>
        <v>2.12540912266671</v>
      </c>
      <c r="L295" s="36" t="n">
        <f aca="false">SQRT(J295^2+K295^2)</f>
        <v>2.74148858658622</v>
      </c>
      <c r="M295" s="40" t="n">
        <f aca="false">IF(G295="","",MAX(0,G295-1.96*L295/100))</f>
        <v>0.472944269135408</v>
      </c>
      <c r="N295" s="40" t="n">
        <f aca="false">IF(G295="","",MIN(1,G295+1.96*L295/100))</f>
        <v>0.580410621729588</v>
      </c>
      <c r="O295" s="60" t="n">
        <f aca="false">ROUND(S295*W295,0)</f>
        <v>155</v>
      </c>
      <c r="P295" s="60" t="n">
        <f aca="false">IF(F295="","",ROUND(SQRT((F295*L295/100)^2+(G295*O295)^2),0))</f>
        <v>106</v>
      </c>
      <c r="R295" s="61" t="n">
        <v>1.89928722447732</v>
      </c>
      <c r="S295" s="62" t="n">
        <f aca="false">U295*V295*$F$5</f>
        <v>2474.2152945572</v>
      </c>
      <c r="T295" s="63" t="n">
        <f aca="false">MAX(0,MIN(1,R295/100+$D$5))</f>
        <v>0.526770493282393</v>
      </c>
      <c r="U295" s="63" t="n">
        <v>0.63349131121643</v>
      </c>
      <c r="V295" s="62" t="n">
        <v>3905.68149988706</v>
      </c>
      <c r="W295" s="63" t="n">
        <v>0.0626598089245614</v>
      </c>
      <c r="X295" s="64" t="s">
        <v>204</v>
      </c>
      <c r="Y295" s="64" t="s">
        <v>428</v>
      </c>
    </row>
    <row r="296" customFormat="false" ht="15" hidden="false" customHeight="false" outlineLevel="0" collapsed="false">
      <c r="A296" s="32" t="s">
        <v>421</v>
      </c>
      <c r="B296" s="32" t="s">
        <v>498</v>
      </c>
      <c r="C296" s="32" t="s">
        <v>501</v>
      </c>
      <c r="D296" s="60" t="n">
        <f aca="false">ROUND(S296*T296,0)</f>
        <v>790</v>
      </c>
      <c r="E296" s="60" t="n">
        <f aca="false">ROUND(S296,0)-D296</f>
        <v>716</v>
      </c>
      <c r="F296" s="60" t="n">
        <f aca="false">IF(COUNTA(D296:E296)=0,"",SUM(D296:E296))</f>
        <v>1506</v>
      </c>
      <c r="G296" s="40" t="n">
        <f aca="false">IF(OR(F296="",F296=0),"",D296/F296)</f>
        <v>0.52456839309429</v>
      </c>
      <c r="H296" s="40" t="n">
        <f aca="false">IF(OR(F296="",F296=0),"",E296/F296)</f>
        <v>0.475431606905711</v>
      </c>
      <c r="I296" s="32" t="s">
        <v>427</v>
      </c>
      <c r="J296" s="36" t="n">
        <v>1.73158763326251</v>
      </c>
      <c r="K296" s="36" t="n">
        <f aca="false">$K$8</f>
        <v>2.12540912266671</v>
      </c>
      <c r="L296" s="36" t="n">
        <f aca="false">SQRT(J296^2+K296^2)</f>
        <v>2.74148858658622</v>
      </c>
      <c r="M296" s="40" t="n">
        <f aca="false">IF(G296="","",MAX(0,G296-1.96*L296/100))</f>
        <v>0.4708352167972</v>
      </c>
      <c r="N296" s="40" t="n">
        <f aca="false">IF(G296="","",MIN(1,G296+1.96*L296/100))</f>
        <v>0.578301569391379</v>
      </c>
      <c r="O296" s="60" t="n">
        <f aca="false">ROUND(S296*W296,0)</f>
        <v>94</v>
      </c>
      <c r="P296" s="60" t="n">
        <f aca="false">IF(F296="","",ROUND(SQRT((F296*L296/100)^2+(G296*O296)^2),0))</f>
        <v>64</v>
      </c>
      <c r="R296" s="61" t="n">
        <v>1.64267547799402</v>
      </c>
      <c r="S296" s="62" t="n">
        <f aca="false">U296*V296*$F$5</f>
        <v>1506.17696530429</v>
      </c>
      <c r="T296" s="63" t="n">
        <f aca="false">MAX(0,MIN(1,R296/100+$D$5))</f>
        <v>0.52420437581756</v>
      </c>
      <c r="U296" s="63" t="n">
        <v>0.613144758735441</v>
      </c>
      <c r="V296" s="62" t="n">
        <v>2456.4785784203</v>
      </c>
      <c r="W296" s="63" t="n">
        <v>0.0626598089245614</v>
      </c>
      <c r="X296" s="64" t="s">
        <v>204</v>
      </c>
      <c r="Y296" s="64" t="s">
        <v>428</v>
      </c>
    </row>
    <row r="297" customFormat="false" ht="15" hidden="false" customHeight="false" outlineLevel="0" collapsed="false">
      <c r="A297" s="32" t="s">
        <v>421</v>
      </c>
      <c r="B297" s="32" t="s">
        <v>498</v>
      </c>
      <c r="C297" s="32" t="s">
        <v>502</v>
      </c>
      <c r="D297" s="60" t="n">
        <f aca="false">ROUND(S297*T297,0)</f>
        <v>1030</v>
      </c>
      <c r="E297" s="60" t="n">
        <f aca="false">ROUND(S297,0)-D297</f>
        <v>926</v>
      </c>
      <c r="F297" s="60" t="n">
        <f aca="false">IF(COUNTA(D297:E297)=0,"",SUM(D297:E297))</f>
        <v>1956</v>
      </c>
      <c r="G297" s="40" t="n">
        <f aca="false">IF(OR(F297="",F297=0),"",D297/F297)</f>
        <v>0.526584867075665</v>
      </c>
      <c r="H297" s="40" t="n">
        <f aca="false">IF(OR(F297="",F297=0),"",E297/F297)</f>
        <v>0.473415132924335</v>
      </c>
      <c r="I297" s="32" t="s">
        <v>427</v>
      </c>
      <c r="J297" s="36" t="n">
        <v>1.73158763326251</v>
      </c>
      <c r="K297" s="36" t="n">
        <f aca="false">$K$8</f>
        <v>2.12540912266671</v>
      </c>
      <c r="L297" s="36" t="n">
        <f aca="false">SQRT(J297^2+K297^2)</f>
        <v>2.74148858658622</v>
      </c>
      <c r="M297" s="40" t="n">
        <f aca="false">IF(G297="","",MAX(0,G297-1.96*L297/100))</f>
        <v>0.472851690778575</v>
      </c>
      <c r="N297" s="40" t="n">
        <f aca="false">IF(G297="","",MIN(1,G297+1.96*L297/100))</f>
        <v>0.580318043372755</v>
      </c>
      <c r="O297" s="60" t="n">
        <f aca="false">ROUND(S297*W297,0)</f>
        <v>123</v>
      </c>
      <c r="P297" s="60" t="n">
        <f aca="false">IF(F297="","",ROUND(SQRT((F297*L297/100)^2+(G297*O297)^2),0))</f>
        <v>84</v>
      </c>
      <c r="R297" s="61" t="n">
        <v>1.86688283949948</v>
      </c>
      <c r="S297" s="62" t="n">
        <f aca="false">U297*V297*$F$5</f>
        <v>1955.76073587295</v>
      </c>
      <c r="T297" s="63" t="n">
        <f aca="false">MAX(0,MIN(1,R297/100+$D$5))</f>
        <v>0.526446449432614</v>
      </c>
      <c r="U297" s="63" t="n">
        <v>0.58428001228124</v>
      </c>
      <c r="V297" s="62" t="n">
        <v>3347.30042918455</v>
      </c>
      <c r="W297" s="63" t="n">
        <v>0.0626598089245614</v>
      </c>
      <c r="X297" s="64" t="s">
        <v>204</v>
      </c>
      <c r="Y297" s="64" t="s">
        <v>428</v>
      </c>
    </row>
    <row r="298" customFormat="false" ht="15" hidden="false" customHeight="false" outlineLevel="0" collapsed="false">
      <c r="A298" s="32" t="s">
        <v>421</v>
      </c>
      <c r="B298" s="32" t="s">
        <v>503</v>
      </c>
      <c r="C298" s="32" t="s">
        <v>503</v>
      </c>
      <c r="D298" s="60" t="n">
        <f aca="false">ROUND(S298*T298,0)</f>
        <v>475</v>
      </c>
      <c r="E298" s="60" t="n">
        <f aca="false">ROUND(S298,0)-D298</f>
        <v>336</v>
      </c>
      <c r="F298" s="60" t="n">
        <f aca="false">IF(COUNTA(D298:E298)=0,"",SUM(D298:E298))</f>
        <v>811</v>
      </c>
      <c r="G298" s="40" t="n">
        <f aca="false">IF(OR(F298="",F298=0),"",D298/F298)</f>
        <v>0.585696670776819</v>
      </c>
      <c r="H298" s="40" t="n">
        <f aca="false">IF(OR(F298="",F298=0),"",E298/F298)</f>
        <v>0.414303329223181</v>
      </c>
      <c r="I298" s="32" t="s">
        <v>164</v>
      </c>
      <c r="J298" s="36" t="n">
        <v>2.11357802942001</v>
      </c>
      <c r="K298" s="36" t="n">
        <f aca="false">$K$8</f>
        <v>2.12540912266671</v>
      </c>
      <c r="L298" s="36" t="n">
        <f aca="false">SQRT(J298^2+K298^2)</f>
        <v>2.99742823519794</v>
      </c>
      <c r="M298" s="40" t="n">
        <f aca="false">IF(G298="","",MAX(0,G298-1.96*L298/100))</f>
        <v>0.526947077366939</v>
      </c>
      <c r="N298" s="40" t="n">
        <f aca="false">IF(G298="","",MIN(1,G298+1.96*L298/100))</f>
        <v>0.644446264186698</v>
      </c>
      <c r="O298" s="60" t="n">
        <f aca="false">ROUND(S298*W298,0)</f>
        <v>69</v>
      </c>
      <c r="P298" s="60" t="n">
        <f aca="false">IF(F298="","",ROUND(SQRT((F298*L298/100)^2+(G298*O298)^2),0))</f>
        <v>47</v>
      </c>
      <c r="R298" s="61" t="n">
        <v>7.7608354167996</v>
      </c>
      <c r="S298" s="62" t="n">
        <f aca="false">U298*V298*$F$5</f>
        <v>811.2722513089</v>
      </c>
      <c r="T298" s="63" t="n">
        <f aca="false">MAX(0,MIN(1,R298/100+$D$5))</f>
        <v>0.585385975205615</v>
      </c>
      <c r="U298" s="63" t="n">
        <v>0.424083769633508</v>
      </c>
      <c r="V298" s="62" t="n">
        <v>1913</v>
      </c>
      <c r="W298" s="63" t="n">
        <v>0.084758520671361</v>
      </c>
      <c r="X298" s="64" t="s">
        <v>171</v>
      </c>
      <c r="Y298" s="64" t="s">
        <v>166</v>
      </c>
    </row>
    <row r="299" customFormat="false" ht="15" hidden="false" customHeight="false" outlineLevel="0" collapsed="false">
      <c r="A299" s="32" t="s">
        <v>421</v>
      </c>
      <c r="B299" s="32" t="s">
        <v>504</v>
      </c>
      <c r="C299" s="32" t="s">
        <v>504</v>
      </c>
      <c r="D299" s="60" t="n">
        <f aca="false">ROUND(S299*T299,0)</f>
        <v>73</v>
      </c>
      <c r="E299" s="60" t="n">
        <f aca="false">ROUND(S299,0)-D299</f>
        <v>71</v>
      </c>
      <c r="F299" s="60" t="n">
        <f aca="false">IF(COUNTA(D299:E299)=0,"",SUM(D299:E299))</f>
        <v>144</v>
      </c>
      <c r="G299" s="40" t="n">
        <f aca="false">IF(OR(F299="",F299=0),"",D299/F299)</f>
        <v>0.506944444444444</v>
      </c>
      <c r="H299" s="40" t="n">
        <f aca="false">IF(OR(F299="",F299=0),"",E299/F299)</f>
        <v>0.493055555555556</v>
      </c>
      <c r="I299" s="32" t="s">
        <v>164</v>
      </c>
      <c r="J299" s="36" t="n">
        <v>3.46052190265839</v>
      </c>
      <c r="K299" s="36" t="n">
        <f aca="false">$K$8</f>
        <v>2.12540912266671</v>
      </c>
      <c r="L299" s="36" t="n">
        <f aca="false">SQRT(J299^2+K299^2)</f>
        <v>4.06110524087881</v>
      </c>
      <c r="M299" s="40" t="n">
        <f aca="false">IF(G299="","",MAX(0,G299-1.96*L299/100))</f>
        <v>0.42734678172322</v>
      </c>
      <c r="N299" s="40" t="n">
        <f aca="false">IF(G299="","",MIN(1,G299+1.96*L299/100))</f>
        <v>0.586542107165669</v>
      </c>
      <c r="O299" s="60" t="n">
        <f aca="false">ROUND(S299*W299,0)</f>
        <v>21</v>
      </c>
      <c r="P299" s="60" t="n">
        <f aca="false">IF(F299="","",ROUND(SQRT((F299*L299/100)^2+(G299*O299)^2),0))</f>
        <v>12</v>
      </c>
      <c r="R299" s="61" t="n">
        <v>0.0590801925708802</v>
      </c>
      <c r="S299" s="62" t="n">
        <f aca="false">U299*V299*$F$5</f>
        <v>143.630597014925</v>
      </c>
      <c r="T299" s="63" t="n">
        <f aca="false">MAX(0,MIN(1,R299/100+$D$5))</f>
        <v>0.508368422963328</v>
      </c>
      <c r="U299" s="63" t="n">
        <v>0.526119402985075</v>
      </c>
      <c r="V299" s="62" t="n">
        <v>273</v>
      </c>
      <c r="W299" s="63" t="n">
        <v>0.144238908687966</v>
      </c>
      <c r="X299" s="64" t="s">
        <v>165</v>
      </c>
      <c r="Y299" s="64" t="s">
        <v>166</v>
      </c>
    </row>
    <row r="300" customFormat="false" ht="15" hidden="false" customHeight="false" outlineLevel="0" collapsed="false">
      <c r="A300" s="32" t="s">
        <v>421</v>
      </c>
      <c r="B300" s="32" t="s">
        <v>328</v>
      </c>
      <c r="C300" s="32" t="s">
        <v>505</v>
      </c>
      <c r="D300" s="60" t="n">
        <f aca="false">ROUND(S300*T300,0)</f>
        <v>745</v>
      </c>
      <c r="E300" s="60" t="n">
        <f aca="false">ROUND(S300,0)-D300</f>
        <v>551</v>
      </c>
      <c r="F300" s="60" t="n">
        <f aca="false">IF(COUNTA(D300:E300)=0,"",SUM(D300:E300))</f>
        <v>1296</v>
      </c>
      <c r="G300" s="40" t="n">
        <f aca="false">IF(OR(F300="",F300=0),"",D300/F300)</f>
        <v>0.574845679012346</v>
      </c>
      <c r="H300" s="40" t="n">
        <f aca="false">IF(OR(F300="",F300=0),"",E300/F300)</f>
        <v>0.425154320987654</v>
      </c>
      <c r="I300" s="32" t="s">
        <v>164</v>
      </c>
      <c r="J300" s="36" t="n">
        <v>1.73158763326251</v>
      </c>
      <c r="K300" s="36" t="n">
        <f aca="false">$K$8</f>
        <v>2.12540912266671</v>
      </c>
      <c r="L300" s="36" t="n">
        <f aca="false">SQRT(J300^2+K300^2)</f>
        <v>2.74148858658622</v>
      </c>
      <c r="M300" s="40" t="n">
        <f aca="false">IF(G300="","",MAX(0,G300-1.96*L300/100))</f>
        <v>0.521112502715256</v>
      </c>
      <c r="N300" s="40" t="n">
        <f aca="false">IF(G300="","",MIN(1,G300+1.96*L300/100))</f>
        <v>0.628578855309436</v>
      </c>
      <c r="O300" s="60" t="n">
        <f aca="false">ROUND(S300*W300,0)</f>
        <v>81</v>
      </c>
      <c r="P300" s="60" t="n">
        <f aca="false">IF(F300="","",ROUND(SQRT((F300*L300/100)^2+(G300*O300)^2),0))</f>
        <v>59</v>
      </c>
      <c r="R300" s="61" t="n">
        <v>6.66726153757137</v>
      </c>
      <c r="S300" s="62" t="n">
        <f aca="false">U300*V300*$F$5</f>
        <v>1296.13085052843</v>
      </c>
      <c r="T300" s="63" t="n">
        <f aca="false">MAX(0,MIN(1,R300/100+$D$5))</f>
        <v>0.574450236413333</v>
      </c>
      <c r="U300" s="63" t="n">
        <v>0.662304982385506</v>
      </c>
      <c r="V300" s="62" t="n">
        <v>1957</v>
      </c>
      <c r="W300" s="63" t="n">
        <v>0.0626598089245614</v>
      </c>
      <c r="X300" s="64" t="s">
        <v>204</v>
      </c>
      <c r="Y300" s="64" t="s">
        <v>166</v>
      </c>
    </row>
    <row r="301" customFormat="false" ht="15" hidden="false" customHeight="false" outlineLevel="0" collapsed="false">
      <c r="A301" s="32" t="s">
        <v>421</v>
      </c>
      <c r="B301" s="32" t="s">
        <v>328</v>
      </c>
      <c r="C301" s="32" t="s">
        <v>506</v>
      </c>
      <c r="D301" s="60" t="n">
        <f aca="false">ROUND(S301*T301,0)</f>
        <v>713</v>
      </c>
      <c r="E301" s="60" t="n">
        <f aca="false">ROUND(S301,0)-D301</f>
        <v>601</v>
      </c>
      <c r="F301" s="60" t="n">
        <f aca="false">IF(COUNTA(D301:E301)=0,"",SUM(D301:E301))</f>
        <v>1314</v>
      </c>
      <c r="G301" s="40" t="n">
        <f aca="false">IF(OR(F301="",F301=0),"",D301/F301)</f>
        <v>0.54261796042618</v>
      </c>
      <c r="H301" s="40" t="n">
        <f aca="false">IF(OR(F301="",F301=0),"",E301/F301)</f>
        <v>0.45738203957382</v>
      </c>
      <c r="I301" s="32" t="s">
        <v>164</v>
      </c>
      <c r="J301" s="36" t="n">
        <v>1.73158763326251</v>
      </c>
      <c r="K301" s="36" t="n">
        <f aca="false">$K$8</f>
        <v>2.12540912266671</v>
      </c>
      <c r="L301" s="36" t="n">
        <f aca="false">SQRT(J301^2+K301^2)</f>
        <v>2.74148858658622</v>
      </c>
      <c r="M301" s="40" t="n">
        <f aca="false">IF(G301="","",MAX(0,G301-1.96*L301/100))</f>
        <v>0.48888478412909</v>
      </c>
      <c r="N301" s="40" t="n">
        <f aca="false">IF(G301="","",MIN(1,G301+1.96*L301/100))</f>
        <v>0.59635113672327</v>
      </c>
      <c r="O301" s="60" t="n">
        <f aca="false">ROUND(S301*W301,0)</f>
        <v>82</v>
      </c>
      <c r="P301" s="60" t="n">
        <f aca="false">IF(F301="","",ROUND(SQRT((F301*L301/100)^2+(G301*O301)^2),0))</f>
        <v>57</v>
      </c>
      <c r="R301" s="61" t="n">
        <v>3.4950238348981</v>
      </c>
      <c r="S301" s="62" t="n">
        <f aca="false">U301*V301*$F$5</f>
        <v>1313.559</v>
      </c>
      <c r="T301" s="63" t="n">
        <f aca="false">MAX(0,MIN(1,R301/100+$D$5))</f>
        <v>0.5427278593866</v>
      </c>
      <c r="U301" s="63" t="n">
        <v>0.6695</v>
      </c>
      <c r="V301" s="62" t="n">
        <v>1962</v>
      </c>
      <c r="W301" s="63" t="n">
        <v>0.0626598089245614</v>
      </c>
      <c r="X301" s="64" t="s">
        <v>204</v>
      </c>
      <c r="Y301" s="64" t="s">
        <v>166</v>
      </c>
    </row>
    <row r="302" customFormat="false" ht="15" hidden="false" customHeight="false" outlineLevel="0" collapsed="false">
      <c r="A302" s="32" t="s">
        <v>421</v>
      </c>
      <c r="B302" s="32" t="s">
        <v>328</v>
      </c>
      <c r="C302" s="32" t="s">
        <v>507</v>
      </c>
      <c r="D302" s="60" t="n">
        <f aca="false">ROUND(S302*T302,0)</f>
        <v>382</v>
      </c>
      <c r="E302" s="60" t="n">
        <f aca="false">ROUND(S302,0)-D302</f>
        <v>348</v>
      </c>
      <c r="F302" s="60" t="n">
        <f aca="false">IF(COUNTA(D302:E302)=0,"",SUM(D302:E302))</f>
        <v>730</v>
      </c>
      <c r="G302" s="40" t="n">
        <f aca="false">IF(OR(F302="",F302=0),"",D302/F302)</f>
        <v>0.523287671232877</v>
      </c>
      <c r="H302" s="40" t="n">
        <f aca="false">IF(OR(F302="",F302=0),"",E302/F302)</f>
        <v>0.476712328767123</v>
      </c>
      <c r="I302" s="32" t="s">
        <v>164</v>
      </c>
      <c r="J302" s="36" t="n">
        <v>2.11357802942001</v>
      </c>
      <c r="K302" s="36" t="n">
        <f aca="false">$K$8</f>
        <v>2.12540912266671</v>
      </c>
      <c r="L302" s="36" t="n">
        <f aca="false">SQRT(J302^2+K302^2)</f>
        <v>2.99742823519794</v>
      </c>
      <c r="M302" s="40" t="n">
        <f aca="false">IF(G302="","",MAX(0,G302-1.96*L302/100))</f>
        <v>0.464538077822997</v>
      </c>
      <c r="N302" s="40" t="n">
        <f aca="false">IF(G302="","",MIN(1,G302+1.96*L302/100))</f>
        <v>0.582037264642756</v>
      </c>
      <c r="O302" s="60" t="n">
        <f aca="false">ROUND(S302*W302,0)</f>
        <v>62</v>
      </c>
      <c r="P302" s="60" t="n">
        <f aca="false">IF(F302="","",ROUND(SQRT((F302*L302/100)^2+(G302*O302)^2),0))</f>
        <v>39</v>
      </c>
      <c r="R302" s="61" t="n">
        <v>1.46507112859059</v>
      </c>
      <c r="S302" s="62" t="n">
        <f aca="false">U302*V302*$F$5</f>
        <v>730.386706948641</v>
      </c>
      <c r="T302" s="63" t="n">
        <f aca="false">MAX(0,MIN(1,R302/100+$D$5))</f>
        <v>0.522428332323525</v>
      </c>
      <c r="U302" s="63" t="n">
        <v>0.731117824773414</v>
      </c>
      <c r="V302" s="62" t="n">
        <v>999</v>
      </c>
      <c r="W302" s="63" t="n">
        <v>0.084758520671361</v>
      </c>
      <c r="X302" s="64" t="s">
        <v>171</v>
      </c>
      <c r="Y302" s="64" t="s">
        <v>166</v>
      </c>
    </row>
    <row r="303" customFormat="false" ht="15" hidden="false" customHeight="false" outlineLevel="0" collapsed="false">
      <c r="A303" s="32" t="s">
        <v>421</v>
      </c>
      <c r="B303" s="32" t="s">
        <v>328</v>
      </c>
      <c r="C303" s="32" t="s">
        <v>508</v>
      </c>
      <c r="D303" s="60" t="n">
        <f aca="false">ROUND(S303*T303,0)</f>
        <v>601</v>
      </c>
      <c r="E303" s="60" t="n">
        <f aca="false">ROUND(S303,0)-D303</f>
        <v>554</v>
      </c>
      <c r="F303" s="60" t="n">
        <f aca="false">IF(COUNTA(D303:E303)=0,"",SUM(D303:E303))</f>
        <v>1155</v>
      </c>
      <c r="G303" s="40" t="n">
        <f aca="false">IF(OR(F303="",F303=0),"",D303/F303)</f>
        <v>0.52034632034632</v>
      </c>
      <c r="H303" s="40" t="n">
        <f aca="false">IF(OR(F303="",F303=0),"",E303/F303)</f>
        <v>0.47965367965368</v>
      </c>
      <c r="I303" s="32" t="s">
        <v>164</v>
      </c>
      <c r="J303" s="36" t="n">
        <v>1.73158763326251</v>
      </c>
      <c r="K303" s="36" t="n">
        <f aca="false">$K$8</f>
        <v>2.12540912266671</v>
      </c>
      <c r="L303" s="36" t="n">
        <f aca="false">SQRT(J303^2+K303^2)</f>
        <v>2.74148858658622</v>
      </c>
      <c r="M303" s="40" t="n">
        <f aca="false">IF(G303="","",MAX(0,G303-1.96*L303/100))</f>
        <v>0.46661314404923</v>
      </c>
      <c r="N303" s="40" t="n">
        <f aca="false">IF(G303="","",MIN(1,G303+1.96*L303/100))</f>
        <v>0.57407949664341</v>
      </c>
      <c r="O303" s="60" t="n">
        <f aca="false">ROUND(S303*W303,0)</f>
        <v>72</v>
      </c>
      <c r="P303" s="60" t="n">
        <f aca="false">IF(F303="","",ROUND(SQRT((F303*L303/100)^2+(G303*O303)^2),0))</f>
        <v>49</v>
      </c>
      <c r="R303" s="61" t="n">
        <v>1.25089004320014</v>
      </c>
      <c r="S303" s="62" t="n">
        <f aca="false">U303*V303*$F$5</f>
        <v>1154.58674351585</v>
      </c>
      <c r="T303" s="63" t="n">
        <f aca="false">MAX(0,MIN(1,R303/100+$D$5))</f>
        <v>0.520286521469621</v>
      </c>
      <c r="U303" s="63" t="n">
        <v>0.660518731988472</v>
      </c>
      <c r="V303" s="62" t="n">
        <v>1748</v>
      </c>
      <c r="W303" s="63" t="n">
        <v>0.0626598089245614</v>
      </c>
      <c r="X303" s="64" t="s">
        <v>204</v>
      </c>
      <c r="Y303" s="64" t="s">
        <v>166</v>
      </c>
    </row>
    <row r="304" customFormat="false" ht="15" hidden="false" customHeight="false" outlineLevel="0" collapsed="false">
      <c r="A304" s="32" t="s">
        <v>421</v>
      </c>
      <c r="B304" s="32" t="s">
        <v>328</v>
      </c>
      <c r="C304" s="32" t="s">
        <v>509</v>
      </c>
      <c r="D304" s="60" t="n">
        <f aca="false">ROUND(S304*T304,0)</f>
        <v>659</v>
      </c>
      <c r="E304" s="60" t="n">
        <f aca="false">ROUND(S304,0)-D304</f>
        <v>542</v>
      </c>
      <c r="F304" s="60" t="n">
        <f aca="false">IF(COUNTA(D304:E304)=0,"",SUM(D304:E304))</f>
        <v>1201</v>
      </c>
      <c r="G304" s="40" t="n">
        <f aca="false">IF(OR(F304="",F304=0),"",D304/F304)</f>
        <v>0.548709408825978</v>
      </c>
      <c r="H304" s="40" t="n">
        <f aca="false">IF(OR(F304="",F304=0),"",E304/F304)</f>
        <v>0.451290591174022</v>
      </c>
      <c r="I304" s="32" t="s">
        <v>164</v>
      </c>
      <c r="J304" s="36" t="n">
        <v>1.73158763326251</v>
      </c>
      <c r="K304" s="36" t="n">
        <f aca="false">$K$8</f>
        <v>2.12540912266671</v>
      </c>
      <c r="L304" s="36" t="n">
        <f aca="false">SQRT(J304^2+K304^2)</f>
        <v>2.74148858658622</v>
      </c>
      <c r="M304" s="40" t="n">
        <f aca="false">IF(G304="","",MAX(0,G304-1.96*L304/100))</f>
        <v>0.494976232528888</v>
      </c>
      <c r="N304" s="40" t="n">
        <f aca="false">IF(G304="","",MIN(1,G304+1.96*L304/100))</f>
        <v>0.602442585123068</v>
      </c>
      <c r="O304" s="60" t="n">
        <f aca="false">ROUND(S304*W304,0)</f>
        <v>75</v>
      </c>
      <c r="P304" s="60" t="n">
        <f aca="false">IF(F304="","",ROUND(SQRT((F304*L304/100)^2+(G304*O304)^2),0))</f>
        <v>53</v>
      </c>
      <c r="R304" s="61" t="n">
        <v>4.0841144212617</v>
      </c>
      <c r="S304" s="62" t="n">
        <f aca="false">U304*V304*$F$5</f>
        <v>1201.08993448481</v>
      </c>
      <c r="T304" s="63" t="n">
        <f aca="false">MAX(0,MIN(1,R304/100+$D$5))</f>
        <v>0.548618765250237</v>
      </c>
      <c r="U304" s="63" t="n">
        <v>0.687909469922573</v>
      </c>
      <c r="V304" s="62" t="n">
        <v>1746</v>
      </c>
      <c r="W304" s="63" t="n">
        <v>0.0626598089245614</v>
      </c>
      <c r="X304" s="64" t="s">
        <v>204</v>
      </c>
      <c r="Y304" s="64" t="s">
        <v>166</v>
      </c>
    </row>
    <row r="305" customFormat="false" ht="15" hidden="false" customHeight="false" outlineLevel="0" collapsed="false">
      <c r="A305" s="32" t="s">
        <v>421</v>
      </c>
      <c r="B305" s="32" t="s">
        <v>328</v>
      </c>
      <c r="C305" s="32" t="s">
        <v>510</v>
      </c>
      <c r="D305" s="60" t="n">
        <f aca="false">ROUND(S305*T305,0)</f>
        <v>388</v>
      </c>
      <c r="E305" s="60" t="n">
        <f aca="false">ROUND(S305,0)-D305</f>
        <v>342</v>
      </c>
      <c r="F305" s="60" t="n">
        <f aca="false">IF(COUNTA(D305:E305)=0,"",SUM(D305:E305))</f>
        <v>730</v>
      </c>
      <c r="G305" s="40" t="n">
        <f aca="false">IF(OR(F305="",F305=0),"",D305/F305)</f>
        <v>0.531506849315069</v>
      </c>
      <c r="H305" s="40" t="n">
        <f aca="false">IF(OR(F305="",F305=0),"",E305/F305)</f>
        <v>0.468493150684932</v>
      </c>
      <c r="I305" s="32" t="s">
        <v>164</v>
      </c>
      <c r="J305" s="36" t="n">
        <v>2.11357802942001</v>
      </c>
      <c r="K305" s="36" t="n">
        <f aca="false">$K$8</f>
        <v>2.12540912266671</v>
      </c>
      <c r="L305" s="36" t="n">
        <f aca="false">SQRT(J305^2+K305^2)</f>
        <v>2.99742823519794</v>
      </c>
      <c r="M305" s="40" t="n">
        <f aca="false">IF(G305="","",MAX(0,G305-1.96*L305/100))</f>
        <v>0.472757255905189</v>
      </c>
      <c r="N305" s="40" t="n">
        <f aca="false">IF(G305="","",MIN(1,G305+1.96*L305/100))</f>
        <v>0.590256442724948</v>
      </c>
      <c r="O305" s="60" t="n">
        <f aca="false">ROUND(S305*W305,0)</f>
        <v>62</v>
      </c>
      <c r="P305" s="60" t="n">
        <f aca="false">IF(F305="","",ROUND(SQRT((F305*L305/100)^2+(G305*O305)^2),0))</f>
        <v>40</v>
      </c>
      <c r="R305" s="61" t="n">
        <v>2.42549461445899</v>
      </c>
      <c r="S305" s="62" t="n">
        <f aca="false">U305*V305*$F$5</f>
        <v>730.182352941177</v>
      </c>
      <c r="T305" s="63" t="n">
        <f aca="false">MAX(0,MIN(1,R305/100+$D$5))</f>
        <v>0.532032567182209</v>
      </c>
      <c r="U305" s="63" t="n">
        <v>0.647899159663866</v>
      </c>
      <c r="V305" s="62" t="n">
        <v>1127</v>
      </c>
      <c r="W305" s="63" t="n">
        <v>0.084758520671361</v>
      </c>
      <c r="X305" s="64" t="s">
        <v>171</v>
      </c>
      <c r="Y305" s="64" t="s">
        <v>166</v>
      </c>
    </row>
    <row r="306" customFormat="false" ht="15" hidden="false" customHeight="false" outlineLevel="0" collapsed="false">
      <c r="A306" s="32" t="s">
        <v>421</v>
      </c>
      <c r="B306" s="32" t="s">
        <v>511</v>
      </c>
      <c r="C306" s="32" t="s">
        <v>512</v>
      </c>
      <c r="D306" s="60" t="n">
        <f aca="false">ROUND(S306*T306,0)</f>
        <v>440</v>
      </c>
      <c r="E306" s="60" t="n">
        <f aca="false">ROUND(S306,0)-D306</f>
        <v>470</v>
      </c>
      <c r="F306" s="60" t="n">
        <f aca="false">IF(COUNTA(D306:E306)=0,"",SUM(D306:E306))</f>
        <v>910</v>
      </c>
      <c r="G306" s="40" t="n">
        <f aca="false">IF(OR(F306="",F306=0),"",D306/F306)</f>
        <v>0.483516483516484</v>
      </c>
      <c r="H306" s="40" t="n">
        <f aca="false">IF(OR(F306="",F306=0),"",E306/F306)</f>
        <v>0.516483516483517</v>
      </c>
      <c r="I306" s="32" t="s">
        <v>164</v>
      </c>
      <c r="J306" s="36" t="n">
        <v>2.11357802942001</v>
      </c>
      <c r="K306" s="36" t="n">
        <f aca="false">$K$8</f>
        <v>2.12540912266671</v>
      </c>
      <c r="L306" s="36" t="n">
        <f aca="false">SQRT(J306^2+K306^2)</f>
        <v>2.99742823519794</v>
      </c>
      <c r="M306" s="40" t="n">
        <f aca="false">IF(G306="","",MAX(0,G306-1.96*L306/100))</f>
        <v>0.424766890106604</v>
      </c>
      <c r="N306" s="40" t="n">
        <f aca="false">IF(G306="","",MIN(1,G306+1.96*L306/100))</f>
        <v>0.542266076926363</v>
      </c>
      <c r="O306" s="60" t="n">
        <f aca="false">ROUND(S306*W306,0)</f>
        <v>77</v>
      </c>
      <c r="P306" s="60" t="n">
        <f aca="false">IF(F306="","",ROUND(SQRT((F306*L306/100)^2+(G306*O306)^2),0))</f>
        <v>46</v>
      </c>
      <c r="R306" s="61" t="n">
        <v>-2.42604860210909</v>
      </c>
      <c r="S306" s="62" t="n">
        <f aca="false">U306*V306*$F$5</f>
        <v>910.483425414365</v>
      </c>
      <c r="T306" s="63" t="n">
        <f aca="false">MAX(0,MIN(1,R306/100+$D$5))</f>
        <v>0.483517135016528</v>
      </c>
      <c r="U306" s="63" t="n">
        <v>0.604972375690608</v>
      </c>
      <c r="V306" s="62" t="n">
        <v>1505</v>
      </c>
      <c r="W306" s="63" t="n">
        <v>0.084758520671361</v>
      </c>
      <c r="X306" s="64" t="s">
        <v>171</v>
      </c>
      <c r="Y306" s="64" t="s">
        <v>166</v>
      </c>
    </row>
    <row r="307" customFormat="false" ht="15" hidden="false" customHeight="false" outlineLevel="0" collapsed="false">
      <c r="A307" s="32" t="s">
        <v>421</v>
      </c>
      <c r="B307" s="32" t="s">
        <v>511</v>
      </c>
      <c r="C307" s="32" t="s">
        <v>513</v>
      </c>
      <c r="D307" s="60" t="n">
        <f aca="false">ROUND(S307*T307,0)</f>
        <v>360</v>
      </c>
      <c r="E307" s="60" t="n">
        <f aca="false">ROUND(S307,0)-D307</f>
        <v>341</v>
      </c>
      <c r="F307" s="60" t="n">
        <f aca="false">IF(COUNTA(D307:E307)=0,"",SUM(D307:E307))</f>
        <v>701</v>
      </c>
      <c r="G307" s="40" t="n">
        <f aca="false">IF(OR(F307="",F307=0),"",D307/F307)</f>
        <v>0.513552068473609</v>
      </c>
      <c r="H307" s="40" t="n">
        <f aca="false">IF(OR(F307="",F307=0),"",E307/F307)</f>
        <v>0.486447931526391</v>
      </c>
      <c r="I307" s="32" t="s">
        <v>164</v>
      </c>
      <c r="J307" s="36" t="n">
        <v>2.11357802942001</v>
      </c>
      <c r="K307" s="36" t="n">
        <f aca="false">$K$8</f>
        <v>2.12540912266671</v>
      </c>
      <c r="L307" s="36" t="n">
        <f aca="false">SQRT(J307^2+K307^2)</f>
        <v>2.99742823519794</v>
      </c>
      <c r="M307" s="40" t="n">
        <f aca="false">IF(G307="","",MAX(0,G307-1.96*L307/100))</f>
        <v>0.454802475063729</v>
      </c>
      <c r="N307" s="40" t="n">
        <f aca="false">IF(G307="","",MIN(1,G307+1.96*L307/100))</f>
        <v>0.572301661883489</v>
      </c>
      <c r="O307" s="60" t="n">
        <f aca="false">ROUND(S307*W307,0)</f>
        <v>59</v>
      </c>
      <c r="P307" s="60" t="n">
        <f aca="false">IF(F307="","",ROUND(SQRT((F307*L307/100)^2+(G307*O307)^2),0))</f>
        <v>37</v>
      </c>
      <c r="R307" s="61" t="n">
        <v>0.613765161357145</v>
      </c>
      <c r="S307" s="62" t="n">
        <f aca="false">U307*V307*$F$5</f>
        <v>700.622033898305</v>
      </c>
      <c r="T307" s="63" t="n">
        <f aca="false">MAX(0,MIN(1,R307/100+$D$5))</f>
        <v>0.513915272651191</v>
      </c>
      <c r="U307" s="63" t="n">
        <v>0.577118644067797</v>
      </c>
      <c r="V307" s="62" t="n">
        <v>1214</v>
      </c>
      <c r="W307" s="63" t="n">
        <v>0.084758520671361</v>
      </c>
      <c r="X307" s="64" t="s">
        <v>171</v>
      </c>
      <c r="Y307" s="64" t="s">
        <v>166</v>
      </c>
    </row>
    <row r="308" customFormat="false" ht="15" hidden="false" customHeight="false" outlineLevel="0" collapsed="false">
      <c r="A308" s="32" t="s">
        <v>421</v>
      </c>
      <c r="B308" s="32" t="s">
        <v>511</v>
      </c>
      <c r="C308" s="32" t="s">
        <v>514</v>
      </c>
      <c r="D308" s="60" t="n">
        <f aca="false">ROUND(S308*T308,0)</f>
        <v>541</v>
      </c>
      <c r="E308" s="60" t="n">
        <f aca="false">ROUND(S308,0)-D308</f>
        <v>476</v>
      </c>
      <c r="F308" s="60" t="n">
        <f aca="false">IF(COUNTA(D308:E308)=0,"",SUM(D308:E308))</f>
        <v>1017</v>
      </c>
      <c r="G308" s="40" t="n">
        <f aca="false">IF(OR(F308="",F308=0),"",D308/F308)</f>
        <v>0.531956735496559</v>
      </c>
      <c r="H308" s="40" t="n">
        <f aca="false">IF(OR(F308="",F308=0),"",E308/F308)</f>
        <v>0.468043264503441</v>
      </c>
      <c r="I308" s="32" t="s">
        <v>164</v>
      </c>
      <c r="J308" s="36" t="n">
        <v>1.73158763326251</v>
      </c>
      <c r="K308" s="36" t="n">
        <f aca="false">$K$8</f>
        <v>2.12540912266671</v>
      </c>
      <c r="L308" s="36" t="n">
        <f aca="false">SQRT(J308^2+K308^2)</f>
        <v>2.74148858658622</v>
      </c>
      <c r="M308" s="40" t="n">
        <f aca="false">IF(G308="","",MAX(0,G308-1.96*L308/100))</f>
        <v>0.478223559199469</v>
      </c>
      <c r="N308" s="40" t="n">
        <f aca="false">IF(G308="","",MIN(1,G308+1.96*L308/100))</f>
        <v>0.585689911793649</v>
      </c>
      <c r="O308" s="60" t="n">
        <f aca="false">ROUND(S308*W308,0)</f>
        <v>64</v>
      </c>
      <c r="P308" s="60" t="n">
        <f aca="false">IF(F308="","",ROUND(SQRT((F308*L308/100)^2+(G308*O308)^2),0))</f>
        <v>44</v>
      </c>
      <c r="R308" s="61" t="n">
        <v>2.42867563821986</v>
      </c>
      <c r="S308" s="62" t="n">
        <f aca="false">U308*V308*$F$5</f>
        <v>1016.60692951016</v>
      </c>
      <c r="T308" s="63" t="n">
        <f aca="false">MAX(0,MIN(1,R308/100+$D$5))</f>
        <v>0.532064377419818</v>
      </c>
      <c r="U308" s="63" t="n">
        <v>0.606929510155317</v>
      </c>
      <c r="V308" s="62" t="n">
        <v>1675</v>
      </c>
      <c r="W308" s="63" t="n">
        <v>0.0626598089245614</v>
      </c>
      <c r="X308" s="64" t="s">
        <v>204</v>
      </c>
      <c r="Y308" s="64" t="s">
        <v>166</v>
      </c>
    </row>
    <row r="309" customFormat="false" ht="15" hidden="false" customHeight="false" outlineLevel="0" collapsed="false">
      <c r="A309" s="32" t="s">
        <v>421</v>
      </c>
      <c r="B309" s="32" t="s">
        <v>515</v>
      </c>
      <c r="C309" s="32" t="s">
        <v>516</v>
      </c>
      <c r="D309" s="60" t="n">
        <f aca="false">ROUND(S309*T309,0)</f>
        <v>460</v>
      </c>
      <c r="E309" s="60" t="n">
        <f aca="false">ROUND(S309,0)-D309</f>
        <v>879</v>
      </c>
      <c r="F309" s="60" t="n">
        <f aca="false">IF(COUNTA(D309:E309)=0,"",SUM(D309:E309))</f>
        <v>1339</v>
      </c>
      <c r="G309" s="40" t="n">
        <f aca="false">IF(OR(F309="",F309=0),"",D309/F309)</f>
        <v>0.343539955190441</v>
      </c>
      <c r="H309" s="40" t="n">
        <f aca="false">IF(OR(F309="",F309=0),"",E309/F309)</f>
        <v>0.656460044809559</v>
      </c>
      <c r="I309" s="32" t="s">
        <v>164</v>
      </c>
      <c r="J309" s="36" t="n">
        <v>1.73158763326251</v>
      </c>
      <c r="K309" s="36" t="n">
        <f aca="false">$K$8</f>
        <v>2.12540912266671</v>
      </c>
      <c r="L309" s="36" t="n">
        <f aca="false">SQRT(J309^2+K309^2)</f>
        <v>2.74148858658622</v>
      </c>
      <c r="M309" s="40" t="n">
        <f aca="false">IF(G309="","",MAX(0,G309-1.96*L309/100))</f>
        <v>0.289806778893351</v>
      </c>
      <c r="N309" s="40" t="n">
        <f aca="false">IF(G309="","",MIN(1,G309+1.96*L309/100))</f>
        <v>0.397273131487531</v>
      </c>
      <c r="O309" s="60" t="n">
        <f aca="false">ROUND(S309*W309,0)</f>
        <v>84</v>
      </c>
      <c r="P309" s="60" t="n">
        <f aca="false">IF(F309="","",ROUND(SQRT((F309*L309/100)^2+(G309*O309)^2),0))</f>
        <v>47</v>
      </c>
      <c r="R309" s="61" t="n">
        <v>-16.4120671755669</v>
      </c>
      <c r="S309" s="62" t="n">
        <f aca="false">U309*V309*$F$5</f>
        <v>1338.7974025974</v>
      </c>
      <c r="T309" s="63" t="n">
        <f aca="false">MAX(0,MIN(1,R309/100+$D$5))</f>
        <v>0.34365694928195</v>
      </c>
      <c r="U309" s="63" t="n">
        <v>0.664415584415585</v>
      </c>
      <c r="V309" s="62" t="n">
        <v>2015</v>
      </c>
      <c r="W309" s="63" t="n">
        <v>0.0626598089245614</v>
      </c>
      <c r="X309" s="64" t="s">
        <v>204</v>
      </c>
      <c r="Y309" s="64" t="s">
        <v>166</v>
      </c>
    </row>
    <row r="310" customFormat="false" ht="15" hidden="false" customHeight="false" outlineLevel="0" collapsed="false">
      <c r="A310" s="32" t="s">
        <v>421</v>
      </c>
      <c r="B310" s="32" t="s">
        <v>515</v>
      </c>
      <c r="C310" s="32" t="s">
        <v>517</v>
      </c>
      <c r="D310" s="60" t="n">
        <f aca="false">ROUND(S310*T310,0)</f>
        <v>510</v>
      </c>
      <c r="E310" s="60" t="n">
        <f aca="false">ROUND(S310,0)-D310</f>
        <v>985</v>
      </c>
      <c r="F310" s="60" t="n">
        <f aca="false">IF(COUNTA(D310:E310)=0,"",SUM(D310:E310))</f>
        <v>1495</v>
      </c>
      <c r="G310" s="40" t="n">
        <f aca="false">IF(OR(F310="",F310=0),"",D310/F310)</f>
        <v>0.341137123745819</v>
      </c>
      <c r="H310" s="40" t="n">
        <f aca="false">IF(OR(F310="",F310=0),"",E310/F310)</f>
        <v>0.658862876254181</v>
      </c>
      <c r="I310" s="32" t="s">
        <v>164</v>
      </c>
      <c r="J310" s="36" t="n">
        <v>1.73158763326251</v>
      </c>
      <c r="K310" s="36" t="n">
        <f aca="false">$K$8</f>
        <v>2.12540912266671</v>
      </c>
      <c r="L310" s="36" t="n">
        <f aca="false">SQRT(J310^2+K310^2)</f>
        <v>2.74148858658622</v>
      </c>
      <c r="M310" s="40" t="n">
        <f aca="false">IF(G310="","",MAX(0,G310-1.96*L310/100))</f>
        <v>0.287403947448729</v>
      </c>
      <c r="N310" s="40" t="n">
        <f aca="false">IF(G310="","",MIN(1,G310+1.96*L310/100))</f>
        <v>0.394870300042909</v>
      </c>
      <c r="O310" s="60" t="n">
        <f aca="false">ROUND(S310*W310,0)</f>
        <v>94</v>
      </c>
      <c r="P310" s="60" t="n">
        <f aca="false">IF(F310="","",ROUND(SQRT((F310*L310/100)^2+(G310*O310)^2),0))</f>
        <v>52</v>
      </c>
      <c r="R310" s="61" t="n">
        <v>-16.6636283506207</v>
      </c>
      <c r="S310" s="62" t="n">
        <f aca="false">U310*V310*$F$5</f>
        <v>1495.44556729444</v>
      </c>
      <c r="T310" s="63" t="n">
        <f aca="false">MAX(0,MIN(1,R310/100+$D$5))</f>
        <v>0.341141337531412</v>
      </c>
      <c r="U310" s="63" t="n">
        <v>0.663757464400551</v>
      </c>
      <c r="V310" s="62" t="n">
        <v>2253</v>
      </c>
      <c r="W310" s="63" t="n">
        <v>0.0626598089245614</v>
      </c>
      <c r="X310" s="64" t="s">
        <v>204</v>
      </c>
      <c r="Y310" s="64" t="s">
        <v>166</v>
      </c>
    </row>
    <row r="311" customFormat="false" ht="15" hidden="false" customHeight="false" outlineLevel="0" collapsed="false">
      <c r="A311" s="32" t="s">
        <v>421</v>
      </c>
      <c r="B311" s="32" t="s">
        <v>515</v>
      </c>
      <c r="C311" s="32" t="s">
        <v>518</v>
      </c>
      <c r="D311" s="60" t="n">
        <f aca="false">ROUND(S311*T311,0)</f>
        <v>159</v>
      </c>
      <c r="E311" s="60" t="n">
        <f aca="false">ROUND(S311,0)-D311</f>
        <v>351</v>
      </c>
      <c r="F311" s="60" t="n">
        <f aca="false">IF(COUNTA(D311:E311)=0,"",SUM(D311:E311))</f>
        <v>510</v>
      </c>
      <c r="G311" s="40" t="n">
        <f aca="false">IF(OR(F311="",F311=0),"",D311/F311)</f>
        <v>0.311764705882353</v>
      </c>
      <c r="H311" s="40" t="n">
        <f aca="false">IF(OR(F311="",F311=0),"",E311/F311)</f>
        <v>0.688235294117647</v>
      </c>
      <c r="I311" s="32" t="s">
        <v>164</v>
      </c>
      <c r="J311" s="36" t="n">
        <v>3.46052190265839</v>
      </c>
      <c r="K311" s="36" t="n">
        <f aca="false">$K$8</f>
        <v>2.12540912266671</v>
      </c>
      <c r="L311" s="36" t="n">
        <f aca="false">SQRT(J311^2+K311^2)</f>
        <v>4.06110524087881</v>
      </c>
      <c r="M311" s="40" t="n">
        <f aca="false">IF(G311="","",MAX(0,G311-1.96*L311/100))</f>
        <v>0.232167043161128</v>
      </c>
      <c r="N311" s="40" t="n">
        <f aca="false">IF(G311="","",MIN(1,G311+1.96*L311/100))</f>
        <v>0.391362368603578</v>
      </c>
      <c r="O311" s="60" t="n">
        <f aca="false">ROUND(S311*W311,0)</f>
        <v>74</v>
      </c>
      <c r="P311" s="60" t="n">
        <f aca="false">IF(F311="","",ROUND(SQRT((F311*L311/100)^2+(G311*O311)^2),0))</f>
        <v>31</v>
      </c>
      <c r="R311" s="61" t="n">
        <v>-19.6178611236109</v>
      </c>
      <c r="S311" s="62" t="n">
        <f aca="false">U311*V311*$F$5</f>
        <v>509.948921679909</v>
      </c>
      <c r="T311" s="63" t="n">
        <f aca="false">MAX(0,MIN(1,R311/100+$D$5))</f>
        <v>0.31159900980151</v>
      </c>
      <c r="U311" s="63" t="n">
        <v>0.557321225879682</v>
      </c>
      <c r="V311" s="62" t="n">
        <v>915</v>
      </c>
      <c r="W311" s="63" t="n">
        <v>0.144238908687966</v>
      </c>
      <c r="X311" s="64" t="s">
        <v>165</v>
      </c>
      <c r="Y311" s="64" t="s">
        <v>166</v>
      </c>
    </row>
    <row r="312" customFormat="false" ht="15" hidden="false" customHeight="false" outlineLevel="0" collapsed="false">
      <c r="A312" s="32" t="s">
        <v>421</v>
      </c>
      <c r="B312" s="32" t="s">
        <v>515</v>
      </c>
      <c r="C312" s="32" t="s">
        <v>519</v>
      </c>
      <c r="D312" s="60" t="n">
        <f aca="false">ROUND(S312*T312,0)</f>
        <v>398</v>
      </c>
      <c r="E312" s="60" t="n">
        <f aca="false">ROUND(S312,0)-D312</f>
        <v>763</v>
      </c>
      <c r="F312" s="60" t="n">
        <f aca="false">IF(COUNTA(D312:E312)=0,"",SUM(D312:E312))</f>
        <v>1161</v>
      </c>
      <c r="G312" s="40" t="n">
        <f aca="false">IF(OR(F312="",F312=0),"",D312/F312)</f>
        <v>0.342807924203273</v>
      </c>
      <c r="H312" s="40" t="n">
        <f aca="false">IF(OR(F312="",F312=0),"",E312/F312)</f>
        <v>0.657192075796727</v>
      </c>
      <c r="I312" s="32" t="s">
        <v>164</v>
      </c>
      <c r="J312" s="36" t="n">
        <v>1.73158763326251</v>
      </c>
      <c r="K312" s="36" t="n">
        <f aca="false">$K$8</f>
        <v>2.12540912266671</v>
      </c>
      <c r="L312" s="36" t="n">
        <f aca="false">SQRT(J312^2+K312^2)</f>
        <v>2.74148858658622</v>
      </c>
      <c r="M312" s="40" t="n">
        <f aca="false">IF(G312="","",MAX(0,G312-1.96*L312/100))</f>
        <v>0.289074747906183</v>
      </c>
      <c r="N312" s="40" t="n">
        <f aca="false">IF(G312="","",MIN(1,G312+1.96*L312/100))</f>
        <v>0.396541100500363</v>
      </c>
      <c r="O312" s="60" t="n">
        <f aca="false">ROUND(S312*W312,0)</f>
        <v>73</v>
      </c>
      <c r="P312" s="60" t="n">
        <f aca="false">IF(F312="","",ROUND(SQRT((F312*L312/100)^2+(G312*O312)^2),0))</f>
        <v>40</v>
      </c>
      <c r="R312" s="61" t="n">
        <v>-16.4780517202062</v>
      </c>
      <c r="S312" s="62" t="n">
        <f aca="false">U312*V312*$F$5</f>
        <v>1161.2700729927</v>
      </c>
      <c r="T312" s="63" t="n">
        <f aca="false">MAX(0,MIN(1,R312/100+$D$5))</f>
        <v>0.342997103835557</v>
      </c>
      <c r="U312" s="63" t="n">
        <v>0.687956204379562</v>
      </c>
      <c r="V312" s="62" t="n">
        <v>1688</v>
      </c>
      <c r="W312" s="63" t="n">
        <v>0.0626598089245614</v>
      </c>
      <c r="X312" s="64" t="s">
        <v>204</v>
      </c>
      <c r="Y312" s="64" t="s">
        <v>166</v>
      </c>
    </row>
    <row r="313" customFormat="false" ht="15" hidden="false" customHeight="false" outlineLevel="0" collapsed="false">
      <c r="A313" s="32" t="s">
        <v>421</v>
      </c>
      <c r="B313" s="32" t="s">
        <v>515</v>
      </c>
      <c r="C313" s="32" t="s">
        <v>520</v>
      </c>
      <c r="D313" s="60" t="n">
        <f aca="false">ROUND(S313*T313,0)</f>
        <v>302</v>
      </c>
      <c r="E313" s="60" t="n">
        <f aca="false">ROUND(S313,0)-D313</f>
        <v>531</v>
      </c>
      <c r="F313" s="60" t="n">
        <f aca="false">IF(COUNTA(D313:E313)=0,"",SUM(D313:E313))</f>
        <v>833</v>
      </c>
      <c r="G313" s="40" t="n">
        <f aca="false">IF(OR(F313="",F313=0),"",D313/F313)</f>
        <v>0.362545018007203</v>
      </c>
      <c r="H313" s="40" t="n">
        <f aca="false">IF(OR(F313="",F313=0),"",E313/F313)</f>
        <v>0.637454981992797</v>
      </c>
      <c r="I313" s="32" t="s">
        <v>164</v>
      </c>
      <c r="J313" s="36" t="n">
        <v>2.11357802942001</v>
      </c>
      <c r="K313" s="36" t="n">
        <f aca="false">$K$8</f>
        <v>2.12540912266671</v>
      </c>
      <c r="L313" s="36" t="n">
        <f aca="false">SQRT(J313^2+K313^2)</f>
        <v>2.99742823519794</v>
      </c>
      <c r="M313" s="40" t="n">
        <f aca="false">IF(G313="","",MAX(0,G313-1.96*L313/100))</f>
        <v>0.303795424597323</v>
      </c>
      <c r="N313" s="40" t="n">
        <f aca="false">IF(G313="","",MIN(1,G313+1.96*L313/100))</f>
        <v>0.421294611417083</v>
      </c>
      <c r="O313" s="60" t="n">
        <f aca="false">ROUND(S313*W313,0)</f>
        <v>71</v>
      </c>
      <c r="P313" s="60" t="n">
        <f aca="false">IF(F313="","",ROUND(SQRT((F313*L313/100)^2+(G313*O313)^2),0))</f>
        <v>36</v>
      </c>
      <c r="R313" s="61" t="n">
        <v>-14.5240731394126</v>
      </c>
      <c r="S313" s="62" t="n">
        <f aca="false">U313*V313*$F$5</f>
        <v>833.484320557492</v>
      </c>
      <c r="T313" s="63" t="n">
        <f aca="false">MAX(0,MIN(1,R313/100+$D$5))</f>
        <v>0.362536889643494</v>
      </c>
      <c r="U313" s="63" t="n">
        <v>0.662020905923345</v>
      </c>
      <c r="V313" s="62" t="n">
        <v>1259</v>
      </c>
      <c r="W313" s="63" t="n">
        <v>0.084758520671361</v>
      </c>
      <c r="X313" s="64" t="s">
        <v>171</v>
      </c>
      <c r="Y313" s="64" t="s">
        <v>166</v>
      </c>
    </row>
    <row r="314" customFormat="false" ht="15" hidden="false" customHeight="false" outlineLevel="0" collapsed="false">
      <c r="A314" s="32" t="s">
        <v>421</v>
      </c>
      <c r="B314" s="32" t="s">
        <v>521</v>
      </c>
      <c r="C314" s="32" t="s">
        <v>522</v>
      </c>
      <c r="D314" s="60" t="n">
        <f aca="false">ROUND(S314*T314,0)</f>
        <v>48</v>
      </c>
      <c r="E314" s="60" t="n">
        <f aca="false">ROUND(S314,0)-D314</f>
        <v>83</v>
      </c>
      <c r="F314" s="60" t="n">
        <f aca="false">IF(COUNTA(D314:E314)=0,"",SUM(D314:E314))</f>
        <v>131</v>
      </c>
      <c r="G314" s="40" t="n">
        <f aca="false">IF(OR(F314="",F314=0),"",D314/F314)</f>
        <v>0.366412213740458</v>
      </c>
      <c r="H314" s="40" t="n">
        <f aca="false">IF(OR(F314="",F314=0),"",E314/F314)</f>
        <v>0.633587786259542</v>
      </c>
      <c r="I314" s="32" t="s">
        <v>164</v>
      </c>
      <c r="J314" s="36" t="n">
        <v>3.46052190265839</v>
      </c>
      <c r="K314" s="36" t="n">
        <f aca="false">$K$8</f>
        <v>2.12540912266671</v>
      </c>
      <c r="L314" s="36" t="n">
        <f aca="false">SQRT(J314^2+K314^2)</f>
        <v>4.06110524087881</v>
      </c>
      <c r="M314" s="40" t="n">
        <f aca="false">IF(G314="","",MAX(0,G314-1.96*L314/100))</f>
        <v>0.286814551019233</v>
      </c>
      <c r="N314" s="40" t="n">
        <f aca="false">IF(G314="","",MIN(1,G314+1.96*L314/100))</f>
        <v>0.446009876461683</v>
      </c>
      <c r="O314" s="60" t="n">
        <f aca="false">ROUND(S314*W314,0)</f>
        <v>19</v>
      </c>
      <c r="P314" s="60" t="n">
        <f aca="false">IF(F314="","",ROUND(SQRT((F314*L314/100)^2+(G314*O314)^2),0))</f>
        <v>9</v>
      </c>
      <c r="R314" s="61" t="n">
        <v>-14.0107704942244</v>
      </c>
      <c r="S314" s="62" t="n">
        <f aca="false">U314*V314*$F$5</f>
        <v>130.654569021387</v>
      </c>
      <c r="T314" s="63" t="n">
        <f aca="false">MAX(0,MIN(1,R314/100+$D$5))</f>
        <v>0.367669916095376</v>
      </c>
      <c r="U314" s="63" t="n">
        <v>0.907323395981853</v>
      </c>
      <c r="V314" s="62" t="n">
        <v>144</v>
      </c>
      <c r="W314" s="63" t="n">
        <v>0.144238908687966</v>
      </c>
      <c r="X314" s="64" t="s">
        <v>165</v>
      </c>
      <c r="Y314" s="64" t="s">
        <v>166</v>
      </c>
    </row>
    <row r="315" customFormat="false" ht="15" hidden="false" customHeight="false" outlineLevel="0" collapsed="false">
      <c r="A315" s="32" t="s">
        <v>421</v>
      </c>
      <c r="B315" s="32" t="s">
        <v>521</v>
      </c>
      <c r="C315" s="32" t="s">
        <v>523</v>
      </c>
      <c r="D315" s="60" t="n">
        <f aca="false">ROUND(S315*T315,0)</f>
        <v>295</v>
      </c>
      <c r="E315" s="60" t="n">
        <f aca="false">ROUND(S315,0)-D315</f>
        <v>589</v>
      </c>
      <c r="F315" s="60" t="n">
        <f aca="false">IF(COUNTA(D315:E315)=0,"",SUM(D315:E315))</f>
        <v>884</v>
      </c>
      <c r="G315" s="40" t="n">
        <f aca="false">IF(OR(F315="",F315=0),"",D315/F315)</f>
        <v>0.333710407239819</v>
      </c>
      <c r="H315" s="40" t="n">
        <f aca="false">IF(OR(F315="",F315=0),"",E315/F315)</f>
        <v>0.666289592760181</v>
      </c>
      <c r="I315" s="32" t="s">
        <v>164</v>
      </c>
      <c r="J315" s="36" t="n">
        <v>2.11357802942001</v>
      </c>
      <c r="K315" s="36" t="n">
        <f aca="false">$K$8</f>
        <v>2.12540912266671</v>
      </c>
      <c r="L315" s="36" t="n">
        <f aca="false">SQRT(J315^2+K315^2)</f>
        <v>2.99742823519794</v>
      </c>
      <c r="M315" s="40" t="n">
        <f aca="false">IF(G315="","",MAX(0,G315-1.96*L315/100))</f>
        <v>0.274960813829939</v>
      </c>
      <c r="N315" s="40" t="n">
        <f aca="false">IF(G315="","",MIN(1,G315+1.96*L315/100))</f>
        <v>0.392460000649699</v>
      </c>
      <c r="O315" s="60" t="n">
        <f aca="false">ROUND(S315*W315,0)</f>
        <v>75</v>
      </c>
      <c r="P315" s="60" t="n">
        <f aca="false">IF(F315="","",ROUND(SQRT((F315*L315/100)^2+(G315*O315)^2),0))</f>
        <v>36</v>
      </c>
      <c r="R315" s="61" t="n">
        <v>-17.458447491011</v>
      </c>
      <c r="S315" s="62" t="n">
        <f aca="false">U315*V315*$F$5</f>
        <v>884.185372918175</v>
      </c>
      <c r="T315" s="63" t="n">
        <f aca="false">MAX(0,MIN(1,R315/100+$D$5))</f>
        <v>0.33319314612751</v>
      </c>
      <c r="U315" s="63" t="n">
        <v>0.627081824764663</v>
      </c>
      <c r="V315" s="62" t="n">
        <v>1410</v>
      </c>
      <c r="W315" s="63" t="n">
        <v>0.084758520671361</v>
      </c>
      <c r="X315" s="64" t="s">
        <v>171</v>
      </c>
      <c r="Y315" s="64" t="s">
        <v>166</v>
      </c>
    </row>
    <row r="316" customFormat="false" ht="15" hidden="false" customHeight="false" outlineLevel="0" collapsed="false">
      <c r="A316" s="32" t="s">
        <v>421</v>
      </c>
      <c r="B316" s="32" t="s">
        <v>524</v>
      </c>
      <c r="C316" s="32" t="s">
        <v>525</v>
      </c>
      <c r="D316" s="60" t="n">
        <f aca="false">ROUND(S316*T316,0)</f>
        <v>1172</v>
      </c>
      <c r="E316" s="60" t="n">
        <f aca="false">ROUND(S316,0)-D316</f>
        <v>1414</v>
      </c>
      <c r="F316" s="60" t="n">
        <f aca="false">IF(COUNTA(D316:E316)=0,"",SUM(D316:E316))</f>
        <v>2586</v>
      </c>
      <c r="G316" s="40" t="n">
        <f aca="false">IF(OR(F316="",F316=0),"",D316/F316)</f>
        <v>0.453209590100541</v>
      </c>
      <c r="H316" s="40" t="n">
        <f aca="false">IF(OR(F316="",F316=0),"",E316/F316)</f>
        <v>0.546790409899459</v>
      </c>
      <c r="I316" s="32" t="s">
        <v>427</v>
      </c>
      <c r="J316" s="36" t="n">
        <v>1.73158763326251</v>
      </c>
      <c r="K316" s="36" t="n">
        <f aca="false">$K$8</f>
        <v>2.12540912266671</v>
      </c>
      <c r="L316" s="36" t="n">
        <f aca="false">SQRT(J316^2+K316^2)</f>
        <v>2.74148858658622</v>
      </c>
      <c r="M316" s="40" t="n">
        <f aca="false">IF(G316="","",MAX(0,G316-1.96*L316/100))</f>
        <v>0.399476413803451</v>
      </c>
      <c r="N316" s="40" t="n">
        <f aca="false">IF(G316="","",MIN(1,G316+1.96*L316/100))</f>
        <v>0.506942766397631</v>
      </c>
      <c r="O316" s="60" t="n">
        <f aca="false">ROUND(S316*W316,0)</f>
        <v>162</v>
      </c>
      <c r="P316" s="60" t="n">
        <f aca="false">IF(F316="","",ROUND(SQRT((F316*L316/100)^2+(G316*O316)^2),0))</f>
        <v>102</v>
      </c>
      <c r="R316" s="61" t="n">
        <v>-5.4560926372543</v>
      </c>
      <c r="S316" s="62" t="n">
        <f aca="false">U316*V316*$F$5</f>
        <v>2585.53167199744</v>
      </c>
      <c r="T316" s="63" t="n">
        <f aca="false">MAX(0,MIN(1,R316/100+$D$5))</f>
        <v>0.453216694665076</v>
      </c>
      <c r="U316" s="63" t="n">
        <v>0.694527634086578</v>
      </c>
      <c r="V316" s="62" t="n">
        <v>3722.71965160588</v>
      </c>
      <c r="W316" s="63" t="n">
        <v>0.0626598089245614</v>
      </c>
      <c r="X316" s="64" t="s">
        <v>204</v>
      </c>
      <c r="Y316" s="64" t="s">
        <v>428</v>
      </c>
    </row>
    <row r="317" customFormat="false" ht="15" hidden="false" customHeight="false" outlineLevel="0" collapsed="false">
      <c r="A317" s="32" t="s">
        <v>421</v>
      </c>
      <c r="B317" s="32" t="s">
        <v>524</v>
      </c>
      <c r="C317" s="32" t="s">
        <v>526</v>
      </c>
      <c r="D317" s="60" t="n">
        <f aca="false">ROUND(S317*T317,0)</f>
        <v>481</v>
      </c>
      <c r="E317" s="60" t="n">
        <f aca="false">ROUND(S317,0)-D317</f>
        <v>656</v>
      </c>
      <c r="F317" s="60" t="n">
        <f aca="false">IF(COUNTA(D317:E317)=0,"",SUM(D317:E317))</f>
        <v>1137</v>
      </c>
      <c r="G317" s="40" t="n">
        <f aca="false">IF(OR(F317="",F317=0),"",D317/F317)</f>
        <v>0.423043095866315</v>
      </c>
      <c r="H317" s="40" t="n">
        <f aca="false">IF(OR(F317="",F317=0),"",E317/F317)</f>
        <v>0.576956904133685</v>
      </c>
      <c r="I317" s="32" t="s">
        <v>427</v>
      </c>
      <c r="J317" s="36" t="n">
        <v>1.73158763326251</v>
      </c>
      <c r="K317" s="36" t="n">
        <f aca="false">$K$8</f>
        <v>2.12540912266671</v>
      </c>
      <c r="L317" s="36" t="n">
        <f aca="false">SQRT(J317^2+K317^2)</f>
        <v>2.74148858658622</v>
      </c>
      <c r="M317" s="40" t="n">
        <f aca="false">IF(G317="","",MAX(0,G317-1.96*L317/100))</f>
        <v>0.369309919569225</v>
      </c>
      <c r="N317" s="40" t="n">
        <f aca="false">IF(G317="","",MIN(1,G317+1.96*L317/100))</f>
        <v>0.476776272163405</v>
      </c>
      <c r="O317" s="60" t="n">
        <f aca="false">ROUND(S317*W317,0)</f>
        <v>71</v>
      </c>
      <c r="P317" s="60" t="n">
        <f aca="false">IF(F317="","",ROUND(SQRT((F317*L317/100)^2+(G317*O317)^2),0))</f>
        <v>43</v>
      </c>
      <c r="R317" s="61" t="n">
        <v>-8.44945773913893</v>
      </c>
      <c r="S317" s="62" t="n">
        <f aca="false">U317*V317*$F$5</f>
        <v>1136.92431618953</v>
      </c>
      <c r="T317" s="63" t="n">
        <f aca="false">MAX(0,MIN(1,R317/100+$D$5))</f>
        <v>0.42328304364623</v>
      </c>
      <c r="U317" s="63" t="n">
        <v>0.662435083669937</v>
      </c>
      <c r="V317" s="62" t="n">
        <v>1716.28034839412</v>
      </c>
      <c r="W317" s="63" t="n">
        <v>0.0626598089245614</v>
      </c>
      <c r="X317" s="64" t="s">
        <v>204</v>
      </c>
      <c r="Y317" s="64" t="s">
        <v>428</v>
      </c>
    </row>
    <row r="318" customFormat="false" ht="15" hidden="false" customHeight="false" outlineLevel="0" collapsed="false">
      <c r="A318" s="32" t="s">
        <v>421</v>
      </c>
      <c r="B318" s="32" t="s">
        <v>527</v>
      </c>
      <c r="C318" s="32" t="s">
        <v>528</v>
      </c>
      <c r="D318" s="60" t="n">
        <f aca="false">ROUND(S318*T318,0)</f>
        <v>482</v>
      </c>
      <c r="E318" s="60" t="n">
        <f aca="false">ROUND(S318,0)-D318</f>
        <v>432</v>
      </c>
      <c r="F318" s="60" t="n">
        <f aca="false">IF(COUNTA(D318:E318)=0,"",SUM(D318:E318))</f>
        <v>914</v>
      </c>
      <c r="G318" s="40" t="n">
        <f aca="false">IF(OR(F318="",F318=0),"",D318/F318)</f>
        <v>0.527352297592998</v>
      </c>
      <c r="H318" s="40" t="n">
        <f aca="false">IF(OR(F318="",F318=0),"",E318/F318)</f>
        <v>0.472647702407002</v>
      </c>
      <c r="I318" s="32" t="s">
        <v>427</v>
      </c>
      <c r="J318" s="36" t="n">
        <v>1.73158763326251</v>
      </c>
      <c r="K318" s="36" t="n">
        <f aca="false">$K$8</f>
        <v>2.12540912266671</v>
      </c>
      <c r="L318" s="36" t="n">
        <f aca="false">SQRT(J318^2+K318^2)</f>
        <v>2.74148858658622</v>
      </c>
      <c r="M318" s="40" t="n">
        <f aca="false">IF(G318="","",MAX(0,G318-1.96*L318/100))</f>
        <v>0.473619121295908</v>
      </c>
      <c r="N318" s="40" t="n">
        <f aca="false">IF(G318="","",MIN(1,G318+1.96*L318/100))</f>
        <v>0.581085473890088</v>
      </c>
      <c r="O318" s="60" t="n">
        <f aca="false">ROUND(S318*W318,0)</f>
        <v>57</v>
      </c>
      <c r="P318" s="60" t="n">
        <f aca="false">IF(F318="","",ROUND(SQRT((F318*L318/100)^2+(G318*O318)^2),0))</f>
        <v>39</v>
      </c>
      <c r="R318" s="61" t="n">
        <v>1.94779492363864</v>
      </c>
      <c r="S318" s="62" t="n">
        <f aca="false">U318*V318*$F$5</f>
        <v>913.808412570695</v>
      </c>
      <c r="T318" s="63" t="n">
        <f aca="false">MAX(0,MIN(1,R318/100+$D$5))</f>
        <v>0.527255570274006</v>
      </c>
      <c r="U318" s="63" t="n">
        <v>0.678879310344828</v>
      </c>
      <c r="V318" s="62" t="n">
        <v>1346.05429661207</v>
      </c>
      <c r="W318" s="63" t="n">
        <v>0.0626598089245614</v>
      </c>
      <c r="X318" s="64" t="s">
        <v>204</v>
      </c>
      <c r="Y318" s="64" t="s">
        <v>428</v>
      </c>
    </row>
    <row r="319" customFormat="false" ht="15" hidden="false" customHeight="false" outlineLevel="0" collapsed="false">
      <c r="A319" s="32" t="s">
        <v>421</v>
      </c>
      <c r="B319" s="32" t="s">
        <v>527</v>
      </c>
      <c r="C319" s="32" t="s">
        <v>529</v>
      </c>
      <c r="D319" s="60" t="n">
        <f aca="false">ROUND(S319*T319,0)</f>
        <v>528</v>
      </c>
      <c r="E319" s="60" t="n">
        <f aca="false">ROUND(S319,0)-D319</f>
        <v>687</v>
      </c>
      <c r="F319" s="60" t="n">
        <f aca="false">IF(COUNTA(D319:E319)=0,"",SUM(D319:E319))</f>
        <v>1215</v>
      </c>
      <c r="G319" s="40" t="n">
        <f aca="false">IF(OR(F319="",F319=0),"",D319/F319)</f>
        <v>0.434567901234568</v>
      </c>
      <c r="H319" s="40" t="n">
        <f aca="false">IF(OR(F319="",F319=0),"",E319/F319)</f>
        <v>0.565432098765432</v>
      </c>
      <c r="I319" s="32" t="s">
        <v>427</v>
      </c>
      <c r="J319" s="36" t="n">
        <v>1.73158763326251</v>
      </c>
      <c r="K319" s="36" t="n">
        <f aca="false">$K$8</f>
        <v>2.12540912266671</v>
      </c>
      <c r="L319" s="36" t="n">
        <f aca="false">SQRT(J319^2+K319^2)</f>
        <v>2.74148858658622</v>
      </c>
      <c r="M319" s="40" t="n">
        <f aca="false">IF(G319="","",MAX(0,G319-1.96*L319/100))</f>
        <v>0.380834724937478</v>
      </c>
      <c r="N319" s="40" t="n">
        <f aca="false">IF(G319="","",MIN(1,G319+1.96*L319/100))</f>
        <v>0.488301077531658</v>
      </c>
      <c r="O319" s="60" t="n">
        <f aca="false">ROUND(S319*W319,0)</f>
        <v>76</v>
      </c>
      <c r="P319" s="60" t="n">
        <f aca="false">IF(F319="","",ROUND(SQRT((F319*L319/100)^2+(G319*O319)^2),0))</f>
        <v>47</v>
      </c>
      <c r="R319" s="61" t="n">
        <v>-7.34854507554174</v>
      </c>
      <c r="S319" s="62" t="n">
        <f aca="false">U319*V319*$F$5</f>
        <v>1215.44980060908</v>
      </c>
      <c r="T319" s="63" t="n">
        <f aca="false">MAX(0,MIN(1,R319/100+$D$5))</f>
        <v>0.434292170282202</v>
      </c>
      <c r="U319" s="63" t="n">
        <v>0.63739224137931</v>
      </c>
      <c r="V319" s="62" t="n">
        <v>1906.91025353377</v>
      </c>
      <c r="W319" s="63" t="n">
        <v>0.0626598089245614</v>
      </c>
      <c r="X319" s="64" t="s">
        <v>204</v>
      </c>
      <c r="Y319" s="64" t="s">
        <v>428</v>
      </c>
    </row>
    <row r="320" customFormat="false" ht="15" hidden="false" customHeight="false" outlineLevel="0" collapsed="false">
      <c r="A320" s="32" t="s">
        <v>421</v>
      </c>
      <c r="B320" s="32" t="s">
        <v>527</v>
      </c>
      <c r="C320" s="32" t="s">
        <v>530</v>
      </c>
      <c r="D320" s="60" t="n">
        <f aca="false">ROUND(S320*T320,0)</f>
        <v>182</v>
      </c>
      <c r="E320" s="60" t="n">
        <f aca="false">ROUND(S320,0)-D320</f>
        <v>241</v>
      </c>
      <c r="F320" s="60" t="n">
        <f aca="false">IF(COUNTA(D320:E320)=0,"",SUM(D320:E320))</f>
        <v>423</v>
      </c>
      <c r="G320" s="40" t="n">
        <f aca="false">IF(OR(F320="",F320=0),"",D320/F320)</f>
        <v>0.430260047281324</v>
      </c>
      <c r="H320" s="40" t="n">
        <f aca="false">IF(OR(F320="",F320=0),"",E320/F320)</f>
        <v>0.569739952718676</v>
      </c>
      <c r="I320" s="32" t="s">
        <v>427</v>
      </c>
      <c r="J320" s="36" t="n">
        <v>3.46052190265839</v>
      </c>
      <c r="K320" s="36" t="n">
        <f aca="false">$K$8</f>
        <v>2.12540912266671</v>
      </c>
      <c r="L320" s="36" t="n">
        <f aca="false">SQRT(J320^2+K320^2)</f>
        <v>4.06110524087881</v>
      </c>
      <c r="M320" s="40" t="n">
        <f aca="false">IF(G320="","",MAX(0,G320-1.96*L320/100))</f>
        <v>0.350662384560099</v>
      </c>
      <c r="N320" s="40" t="n">
        <f aca="false">IF(G320="","",MIN(1,G320+1.96*L320/100))</f>
        <v>0.509857710002549</v>
      </c>
      <c r="O320" s="60" t="n">
        <f aca="false">ROUND(S320*W320,0)</f>
        <v>61</v>
      </c>
      <c r="P320" s="60" t="n">
        <f aca="false">IF(F320="","",ROUND(SQRT((F320*L320/100)^2+(G320*O320)^2),0))</f>
        <v>31</v>
      </c>
      <c r="R320" s="61" t="n">
        <v>-7.84349141718121</v>
      </c>
      <c r="S320" s="62" t="n">
        <f aca="false">U320*V320*$F$5</f>
        <v>422.849102432417</v>
      </c>
      <c r="T320" s="63" t="n">
        <f aca="false">MAX(0,MIN(1,R320/100+$D$5))</f>
        <v>0.429342706865807</v>
      </c>
      <c r="U320" s="63" t="n">
        <v>0.645259938837921</v>
      </c>
      <c r="V320" s="62" t="n">
        <v>655.31590756114</v>
      </c>
      <c r="W320" s="63" t="n">
        <v>0.144238908687966</v>
      </c>
      <c r="X320" s="64" t="s">
        <v>165</v>
      </c>
      <c r="Y320" s="64" t="s">
        <v>428</v>
      </c>
    </row>
    <row r="321" customFormat="false" ht="15" hidden="false" customHeight="false" outlineLevel="0" collapsed="false">
      <c r="A321" s="32" t="s">
        <v>421</v>
      </c>
      <c r="B321" s="32" t="s">
        <v>527</v>
      </c>
      <c r="C321" s="32" t="s">
        <v>531</v>
      </c>
      <c r="D321" s="60" t="n">
        <f aca="false">ROUND(S321*T321,0)</f>
        <v>388</v>
      </c>
      <c r="E321" s="60" t="n">
        <f aca="false">ROUND(S321,0)-D321</f>
        <v>360</v>
      </c>
      <c r="F321" s="60" t="n">
        <f aca="false">IF(COUNTA(D321:E321)=0,"",SUM(D321:E321))</f>
        <v>748</v>
      </c>
      <c r="G321" s="40" t="n">
        <f aca="false">IF(OR(F321="",F321=0),"",D321/F321)</f>
        <v>0.518716577540107</v>
      </c>
      <c r="H321" s="40" t="n">
        <f aca="false">IF(OR(F321="",F321=0),"",E321/F321)</f>
        <v>0.481283422459893</v>
      </c>
      <c r="I321" s="32" t="s">
        <v>427</v>
      </c>
      <c r="J321" s="36" t="n">
        <v>2.11357802942001</v>
      </c>
      <c r="K321" s="36" t="n">
        <f aca="false">$K$8</f>
        <v>2.12540912266671</v>
      </c>
      <c r="L321" s="36" t="n">
        <f aca="false">SQRT(J321^2+K321^2)</f>
        <v>2.99742823519794</v>
      </c>
      <c r="M321" s="40" t="n">
        <f aca="false">IF(G321="","",MAX(0,G321-1.96*L321/100))</f>
        <v>0.459966984130227</v>
      </c>
      <c r="N321" s="40" t="n">
        <f aca="false">IF(G321="","",MIN(1,G321+1.96*L321/100))</f>
        <v>0.577466170949987</v>
      </c>
      <c r="O321" s="60" t="n">
        <f aca="false">ROUND(S321*W321,0)</f>
        <v>63</v>
      </c>
      <c r="P321" s="60" t="n">
        <f aca="false">IF(F321="","",ROUND(SQRT((F321*L321/100)^2+(G321*O321)^2),0))</f>
        <v>40</v>
      </c>
      <c r="R321" s="61" t="n">
        <v>1.11390216151817</v>
      </c>
      <c r="S321" s="62" t="n">
        <f aca="false">U321*V321*$F$5</f>
        <v>747.510524581659</v>
      </c>
      <c r="T321" s="63" t="n">
        <f aca="false">MAX(0,MIN(1,R321/100+$D$5))</f>
        <v>0.518916642652801</v>
      </c>
      <c r="U321" s="63" t="n">
        <v>0.633081444164568</v>
      </c>
      <c r="V321" s="62" t="n">
        <v>1180.74938299305</v>
      </c>
      <c r="W321" s="63" t="n">
        <v>0.084758520671361</v>
      </c>
      <c r="X321" s="64" t="s">
        <v>171</v>
      </c>
      <c r="Y321" s="64" t="s">
        <v>428</v>
      </c>
    </row>
    <row r="322" customFormat="false" ht="15" hidden="false" customHeight="false" outlineLevel="0" collapsed="false">
      <c r="A322" s="32" t="s">
        <v>421</v>
      </c>
      <c r="B322" s="32" t="s">
        <v>527</v>
      </c>
      <c r="C322" s="32" t="s">
        <v>532</v>
      </c>
      <c r="D322" s="60" t="n">
        <f aca="false">ROUND(S322*T322,0)</f>
        <v>309</v>
      </c>
      <c r="E322" s="60" t="n">
        <f aca="false">ROUND(S322,0)-D322</f>
        <v>283</v>
      </c>
      <c r="F322" s="60" t="n">
        <f aca="false">IF(COUNTA(D322:E322)=0,"",SUM(D322:E322))</f>
        <v>592</v>
      </c>
      <c r="G322" s="40" t="n">
        <f aca="false">IF(OR(F322="",F322=0),"",D322/F322)</f>
        <v>0.521959459459459</v>
      </c>
      <c r="H322" s="40" t="n">
        <f aca="false">IF(OR(F322="",F322=0),"",E322/F322)</f>
        <v>0.478040540540541</v>
      </c>
      <c r="I322" s="32" t="s">
        <v>427</v>
      </c>
      <c r="J322" s="36" t="n">
        <v>2.11357802942001</v>
      </c>
      <c r="K322" s="36" t="n">
        <f aca="false">$K$8</f>
        <v>2.12540912266671</v>
      </c>
      <c r="L322" s="36" t="n">
        <f aca="false">SQRT(J322^2+K322^2)</f>
        <v>2.99742823519794</v>
      </c>
      <c r="M322" s="40" t="n">
        <f aca="false">IF(G322="","",MAX(0,G322-1.96*L322/100))</f>
        <v>0.46320986604958</v>
      </c>
      <c r="N322" s="40" t="n">
        <f aca="false">IF(G322="","",MIN(1,G322+1.96*L322/100))</f>
        <v>0.580709052869339</v>
      </c>
      <c r="O322" s="60" t="n">
        <f aca="false">ROUND(S322*W322,0)</f>
        <v>50</v>
      </c>
      <c r="P322" s="60" t="n">
        <f aca="false">IF(F322="","",ROUND(SQRT((F322*L322/100)^2+(G322*O322)^2),0))</f>
        <v>32</v>
      </c>
      <c r="R322" s="61" t="n">
        <v>1.41950867227498</v>
      </c>
      <c r="S322" s="62" t="n">
        <f aca="false">U322*V322*$F$5</f>
        <v>591.851842988003</v>
      </c>
      <c r="T322" s="63" t="n">
        <f aca="false">MAX(0,MIN(1,R322/100+$D$5))</f>
        <v>0.521972707760369</v>
      </c>
      <c r="U322" s="63" t="n">
        <v>0.730864197530864</v>
      </c>
      <c r="V322" s="62" t="n">
        <v>809.797285169396</v>
      </c>
      <c r="W322" s="63" t="n">
        <v>0.084758520671361</v>
      </c>
      <c r="X322" s="64" t="s">
        <v>171</v>
      </c>
      <c r="Y322" s="64" t="s">
        <v>428</v>
      </c>
    </row>
    <row r="323" customFormat="false" ht="15" hidden="false" customHeight="false" outlineLevel="0" collapsed="false">
      <c r="A323" s="32" t="s">
        <v>421</v>
      </c>
      <c r="B323" s="32" t="s">
        <v>527</v>
      </c>
      <c r="C323" s="32" t="s">
        <v>533</v>
      </c>
      <c r="D323" s="60" t="n">
        <f aca="false">ROUND(S323*T323,0)</f>
        <v>469</v>
      </c>
      <c r="E323" s="60" t="n">
        <f aca="false">ROUND(S323,0)-D323</f>
        <v>388</v>
      </c>
      <c r="F323" s="60" t="n">
        <f aca="false">IF(COUNTA(D323:E323)=0,"",SUM(D323:E323))</f>
        <v>857</v>
      </c>
      <c r="G323" s="40" t="n">
        <f aca="false">IF(OR(F323="",F323=0),"",D323/F323)</f>
        <v>0.547257876312719</v>
      </c>
      <c r="H323" s="40" t="n">
        <f aca="false">IF(OR(F323="",F323=0),"",E323/F323)</f>
        <v>0.452742123687281</v>
      </c>
      <c r="I323" s="32" t="s">
        <v>427</v>
      </c>
      <c r="J323" s="36" t="n">
        <v>2.11357802942001</v>
      </c>
      <c r="K323" s="36" t="n">
        <f aca="false">$K$8</f>
        <v>2.12540912266671</v>
      </c>
      <c r="L323" s="36" t="n">
        <f aca="false">SQRT(J323^2+K323^2)</f>
        <v>2.99742823519794</v>
      </c>
      <c r="M323" s="40" t="n">
        <f aca="false">IF(G323="","",MAX(0,G323-1.96*L323/100))</f>
        <v>0.488508282902839</v>
      </c>
      <c r="N323" s="40" t="n">
        <f aca="false">IF(G323="","",MIN(1,G323+1.96*L323/100))</f>
        <v>0.606007469722599</v>
      </c>
      <c r="O323" s="60" t="n">
        <f aca="false">ROUND(S323*W323,0)</f>
        <v>73</v>
      </c>
      <c r="P323" s="60" t="n">
        <f aca="false">IF(F323="","",ROUND(SQRT((F323*L323/100)^2+(G323*O323)^2),0))</f>
        <v>47</v>
      </c>
      <c r="R323" s="61" t="n">
        <v>3.94892919087801</v>
      </c>
      <c r="S323" s="62" t="n">
        <f aca="false">U323*V323*$F$5</f>
        <v>856.57521626927</v>
      </c>
      <c r="T323" s="63" t="n">
        <f aca="false">MAX(0,MIN(1,R323/100+$D$5))</f>
        <v>0.5472669129464</v>
      </c>
      <c r="U323" s="63" t="n">
        <v>0.729707112970711</v>
      </c>
      <c r="V323" s="62" t="n">
        <v>1173.86167825892</v>
      </c>
      <c r="W323" s="63" t="n">
        <v>0.084758520671361</v>
      </c>
      <c r="X323" s="64" t="s">
        <v>171</v>
      </c>
      <c r="Y323" s="64" t="s">
        <v>428</v>
      </c>
    </row>
    <row r="324" customFormat="false" ht="15" hidden="false" customHeight="false" outlineLevel="0" collapsed="false">
      <c r="A324" s="32" t="s">
        <v>421</v>
      </c>
      <c r="B324" s="32" t="s">
        <v>527</v>
      </c>
      <c r="C324" s="32" t="s">
        <v>534</v>
      </c>
      <c r="D324" s="60" t="n">
        <f aca="false">ROUND(S324*T324,0)</f>
        <v>141</v>
      </c>
      <c r="E324" s="60" t="n">
        <f aca="false">ROUND(S324,0)-D324</f>
        <v>195</v>
      </c>
      <c r="F324" s="60" t="n">
        <f aca="false">IF(COUNTA(D324:E324)=0,"",SUM(D324:E324))</f>
        <v>336</v>
      </c>
      <c r="G324" s="40" t="n">
        <f aca="false">IF(OR(F324="",F324=0),"",D324/F324)</f>
        <v>0.419642857142857</v>
      </c>
      <c r="H324" s="40" t="n">
        <f aca="false">IF(OR(F324="",F324=0),"",E324/F324)</f>
        <v>0.580357142857143</v>
      </c>
      <c r="I324" s="32" t="s">
        <v>427</v>
      </c>
      <c r="J324" s="36" t="n">
        <v>3.46052190265839</v>
      </c>
      <c r="K324" s="36" t="n">
        <f aca="false">$K$8</f>
        <v>2.12540912266671</v>
      </c>
      <c r="L324" s="36" t="n">
        <f aca="false">SQRT(J324^2+K324^2)</f>
        <v>4.06110524087881</v>
      </c>
      <c r="M324" s="40" t="n">
        <f aca="false">IF(G324="","",MAX(0,G324-1.96*L324/100))</f>
        <v>0.340045194421633</v>
      </c>
      <c r="N324" s="40" t="n">
        <f aca="false">IF(G324="","",MIN(1,G324+1.96*L324/100))</f>
        <v>0.499240519864082</v>
      </c>
      <c r="O324" s="60" t="n">
        <f aca="false">ROUND(S324*W324,0)</f>
        <v>48</v>
      </c>
      <c r="P324" s="60" t="n">
        <f aca="false">IF(F324="","",ROUND(SQRT((F324*L324/100)^2+(G324*O324)^2),0))</f>
        <v>24</v>
      </c>
      <c r="R324" s="61" t="n">
        <v>-8.65340995683067</v>
      </c>
      <c r="S324" s="62" t="n">
        <f aca="false">U324*V324*$F$5</f>
        <v>335.554074176398</v>
      </c>
      <c r="T324" s="63" t="n">
        <f aca="false">MAX(0,MIN(1,R324/100+$D$5))</f>
        <v>0.421243521469313</v>
      </c>
      <c r="U324" s="63" t="n">
        <v>0.638623326959847</v>
      </c>
      <c r="V324" s="62" t="n">
        <v>525.433475431905</v>
      </c>
      <c r="W324" s="63" t="n">
        <v>0.144238908687966</v>
      </c>
      <c r="X324" s="64" t="s">
        <v>165</v>
      </c>
      <c r="Y324" s="64" t="s">
        <v>428</v>
      </c>
    </row>
    <row r="325" customFormat="false" ht="15" hidden="false" customHeight="false" outlineLevel="0" collapsed="false">
      <c r="A325" s="32" t="s">
        <v>421</v>
      </c>
      <c r="B325" s="32" t="s">
        <v>527</v>
      </c>
      <c r="C325" s="32" t="s">
        <v>535</v>
      </c>
      <c r="D325" s="60" t="n">
        <f aca="false">ROUND(S325*T325,0)</f>
        <v>352</v>
      </c>
      <c r="E325" s="60" t="n">
        <f aca="false">ROUND(S325,0)-D325</f>
        <v>486</v>
      </c>
      <c r="F325" s="60" t="n">
        <f aca="false">IF(COUNTA(D325:E325)=0,"",SUM(D325:E325))</f>
        <v>838</v>
      </c>
      <c r="G325" s="40" t="n">
        <f aca="false">IF(OR(F325="",F325=0),"",D325/F325)</f>
        <v>0.420047732696897</v>
      </c>
      <c r="H325" s="40" t="n">
        <f aca="false">IF(OR(F325="",F325=0),"",E325/F325)</f>
        <v>0.579952267303103</v>
      </c>
      <c r="I325" s="32" t="s">
        <v>427</v>
      </c>
      <c r="J325" s="36" t="n">
        <v>2.11357802942001</v>
      </c>
      <c r="K325" s="36" t="n">
        <f aca="false">$K$8</f>
        <v>2.12540912266671</v>
      </c>
      <c r="L325" s="36" t="n">
        <f aca="false">SQRT(J325^2+K325^2)</f>
        <v>2.99742823519794</v>
      </c>
      <c r="M325" s="40" t="n">
        <f aca="false">IF(G325="","",MAX(0,G325-1.96*L325/100))</f>
        <v>0.361298139287018</v>
      </c>
      <c r="N325" s="40" t="n">
        <f aca="false">IF(G325="","",MIN(1,G325+1.96*L325/100))</f>
        <v>0.478797326106777</v>
      </c>
      <c r="O325" s="60" t="n">
        <f aca="false">ROUND(S325*W325,0)</f>
        <v>71</v>
      </c>
      <c r="P325" s="60" t="n">
        <f aca="false">IF(F325="","",ROUND(SQRT((F325*L325/100)^2+(G325*O325)^2),0))</f>
        <v>39</v>
      </c>
      <c r="R325" s="61" t="n">
        <v>-8.80250365962801</v>
      </c>
      <c r="S325" s="62" t="n">
        <f aca="false">U325*V325*$F$5</f>
        <v>838.495770678336</v>
      </c>
      <c r="T325" s="63" t="n">
        <f aca="false">MAX(0,MIN(1,R325/100+$D$5))</f>
        <v>0.419752584441339</v>
      </c>
      <c r="U325" s="63" t="n">
        <v>0.714904679376083</v>
      </c>
      <c r="V325" s="62" t="n">
        <v>1172.87772043976</v>
      </c>
      <c r="W325" s="63" t="n">
        <v>0.084758520671361</v>
      </c>
      <c r="X325" s="64" t="s">
        <v>171</v>
      </c>
      <c r="Y325" s="64" t="s">
        <v>428</v>
      </c>
    </row>
    <row r="326" customFormat="false" ht="15" hidden="false" customHeight="false" outlineLevel="0" collapsed="false">
      <c r="A326" s="32" t="s">
        <v>421</v>
      </c>
      <c r="B326" s="32" t="s">
        <v>536</v>
      </c>
      <c r="C326" s="32" t="s">
        <v>537</v>
      </c>
      <c r="D326" s="60" t="n">
        <f aca="false">ROUND(S326*T326,0)</f>
        <v>322</v>
      </c>
      <c r="E326" s="60" t="n">
        <f aca="false">ROUND(S326,0)-D326</f>
        <v>630</v>
      </c>
      <c r="F326" s="60" t="n">
        <f aca="false">IF(COUNTA(D326:E326)=0,"",SUM(D326:E326))</f>
        <v>952</v>
      </c>
      <c r="G326" s="40" t="n">
        <f aca="false">IF(OR(F326="",F326=0),"",D326/F326)</f>
        <v>0.338235294117647</v>
      </c>
      <c r="H326" s="40" t="n">
        <f aca="false">IF(OR(F326="",F326=0),"",E326/F326)</f>
        <v>0.661764705882353</v>
      </c>
      <c r="I326" s="32" t="s">
        <v>164</v>
      </c>
      <c r="J326" s="36" t="n">
        <v>1.73158763326251</v>
      </c>
      <c r="K326" s="36" t="n">
        <f aca="false">$K$8</f>
        <v>2.12540912266671</v>
      </c>
      <c r="L326" s="36" t="n">
        <f aca="false">SQRT(J326^2+K326^2)</f>
        <v>2.74148858658622</v>
      </c>
      <c r="M326" s="40" t="n">
        <f aca="false">IF(G326="","",MAX(0,G326-1.96*L326/100))</f>
        <v>0.284502117820557</v>
      </c>
      <c r="N326" s="40" t="n">
        <f aca="false">IF(G326="","",MIN(1,G326+1.96*L326/100))</f>
        <v>0.391968470414737</v>
      </c>
      <c r="O326" s="60" t="n">
        <f aca="false">ROUND(S326*W326,0)</f>
        <v>60</v>
      </c>
      <c r="P326" s="60" t="n">
        <f aca="false">IF(F326="","",ROUND(SQRT((F326*L326/100)^2+(G326*O326)^2),0))</f>
        <v>33</v>
      </c>
      <c r="R326" s="61" t="n">
        <v>-16.9347121071855</v>
      </c>
      <c r="S326" s="62" t="n">
        <f aca="false">U326*V326*$F$5</f>
        <v>951.894508670521</v>
      </c>
      <c r="T326" s="63" t="n">
        <f aca="false">MAX(0,MIN(1,R326/100+$D$5))</f>
        <v>0.338430499965765</v>
      </c>
      <c r="U326" s="63" t="n">
        <v>0.677023121387284</v>
      </c>
      <c r="V326" s="62" t="n">
        <v>1406</v>
      </c>
      <c r="W326" s="63" t="n">
        <v>0.0626598089245614</v>
      </c>
      <c r="X326" s="64" t="s">
        <v>204</v>
      </c>
      <c r="Y326" s="64" t="s">
        <v>166</v>
      </c>
    </row>
    <row r="327" customFormat="false" ht="15" hidden="false" customHeight="false" outlineLevel="0" collapsed="false">
      <c r="A327" s="32" t="s">
        <v>421</v>
      </c>
      <c r="B327" s="32" t="s">
        <v>536</v>
      </c>
      <c r="C327" s="32" t="s">
        <v>538</v>
      </c>
      <c r="D327" s="60" t="n">
        <f aca="false">ROUND(S327*T327,0)</f>
        <v>648</v>
      </c>
      <c r="E327" s="60" t="n">
        <f aca="false">ROUND(S327,0)-D327</f>
        <v>1260</v>
      </c>
      <c r="F327" s="60" t="n">
        <f aca="false">IF(COUNTA(D327:E327)=0,"",SUM(D327:E327))</f>
        <v>1908</v>
      </c>
      <c r="G327" s="40" t="n">
        <f aca="false">IF(OR(F327="",F327=0),"",D327/F327)</f>
        <v>0.339622641509434</v>
      </c>
      <c r="H327" s="40" t="n">
        <f aca="false">IF(OR(F327="",F327=0),"",E327/F327)</f>
        <v>0.660377358490566</v>
      </c>
      <c r="I327" s="32" t="s">
        <v>164</v>
      </c>
      <c r="J327" s="36" t="n">
        <v>1.73158763326251</v>
      </c>
      <c r="K327" s="36" t="n">
        <f aca="false">$K$8</f>
        <v>2.12540912266671</v>
      </c>
      <c r="L327" s="36" t="n">
        <f aca="false">SQRT(J327^2+K327^2)</f>
        <v>2.74148858658622</v>
      </c>
      <c r="M327" s="40" t="n">
        <f aca="false">IF(G327="","",MAX(0,G327-1.96*L327/100))</f>
        <v>0.285889465212344</v>
      </c>
      <c r="N327" s="40" t="n">
        <f aca="false">IF(G327="","",MIN(1,G327+1.96*L327/100))</f>
        <v>0.393355817806524</v>
      </c>
      <c r="O327" s="60" t="n">
        <f aca="false">ROUND(S327*W327,0)</f>
        <v>120</v>
      </c>
      <c r="P327" s="60" t="n">
        <f aca="false">IF(F327="","",ROUND(SQRT((F327*L327/100)^2+(G327*O327)^2),0))</f>
        <v>66</v>
      </c>
      <c r="R327" s="61" t="n">
        <v>-16.7955850739522</v>
      </c>
      <c r="S327" s="62" t="n">
        <f aca="false">U327*V327*$F$5</f>
        <v>1907.80833039181</v>
      </c>
      <c r="T327" s="63" t="n">
        <f aca="false">MAX(0,MIN(1,R327/100+$D$5))</f>
        <v>0.339821770298097</v>
      </c>
      <c r="U327" s="63" t="n">
        <v>0.649135192375574</v>
      </c>
      <c r="V327" s="62" t="n">
        <v>2939</v>
      </c>
      <c r="W327" s="63" t="n">
        <v>0.0626598089245614</v>
      </c>
      <c r="X327" s="64" t="s">
        <v>204</v>
      </c>
      <c r="Y327" s="64" t="s">
        <v>166</v>
      </c>
    </row>
    <row r="328" customFormat="false" ht="15" hidden="false" customHeight="false" outlineLevel="0" collapsed="false">
      <c r="A328" s="32" t="s">
        <v>421</v>
      </c>
      <c r="B328" s="32" t="s">
        <v>536</v>
      </c>
      <c r="C328" s="32" t="s">
        <v>539</v>
      </c>
      <c r="D328" s="60" t="n">
        <f aca="false">ROUND(S328*T328,0)</f>
        <v>429</v>
      </c>
      <c r="E328" s="60" t="n">
        <f aca="false">ROUND(S328,0)-D328</f>
        <v>918</v>
      </c>
      <c r="F328" s="60" t="n">
        <f aca="false">IF(COUNTA(D328:E328)=0,"",SUM(D328:E328))</f>
        <v>1347</v>
      </c>
      <c r="G328" s="40" t="n">
        <f aca="false">IF(OR(F328="",F328=0),"",D328/F328)</f>
        <v>0.318485523385301</v>
      </c>
      <c r="H328" s="40" t="n">
        <f aca="false">IF(OR(F328="",F328=0),"",E328/F328)</f>
        <v>0.681514476614699</v>
      </c>
      <c r="I328" s="32" t="s">
        <v>164</v>
      </c>
      <c r="J328" s="36" t="n">
        <v>1.73158763326251</v>
      </c>
      <c r="K328" s="36" t="n">
        <f aca="false">$K$8</f>
        <v>2.12540912266671</v>
      </c>
      <c r="L328" s="36" t="n">
        <f aca="false">SQRT(J328^2+K328^2)</f>
        <v>2.74148858658622</v>
      </c>
      <c r="M328" s="40" t="n">
        <f aca="false">IF(G328="","",MAX(0,G328-1.96*L328/100))</f>
        <v>0.264752347088211</v>
      </c>
      <c r="N328" s="40" t="n">
        <f aca="false">IF(G328="","",MIN(1,G328+1.96*L328/100))</f>
        <v>0.372218699682391</v>
      </c>
      <c r="O328" s="60" t="n">
        <f aca="false">ROUND(S328*W328,0)</f>
        <v>84</v>
      </c>
      <c r="P328" s="60" t="n">
        <f aca="false">IF(F328="","",ROUND(SQRT((F328*L328/100)^2+(G328*O328)^2),0))</f>
        <v>46</v>
      </c>
      <c r="R328" s="61" t="n">
        <v>-18.9291085159653</v>
      </c>
      <c r="S328" s="62" t="n">
        <f aca="false">U328*V328*$F$5</f>
        <v>1347</v>
      </c>
      <c r="T328" s="63" t="n">
        <f aca="false">MAX(0,MIN(1,R328/100+$D$5))</f>
        <v>0.318486535877966</v>
      </c>
      <c r="U328" s="63" t="n">
        <v>0.677565392354125</v>
      </c>
      <c r="V328" s="62" t="n">
        <v>1988</v>
      </c>
      <c r="W328" s="63" t="n">
        <v>0.0626598089245614</v>
      </c>
      <c r="X328" s="64" t="s">
        <v>204</v>
      </c>
      <c r="Y328" s="64" t="s">
        <v>166</v>
      </c>
    </row>
    <row r="329" customFormat="false" ht="15" hidden="false" customHeight="false" outlineLevel="0" collapsed="false">
      <c r="A329" s="32" t="s">
        <v>421</v>
      </c>
      <c r="B329" s="32" t="s">
        <v>536</v>
      </c>
      <c r="C329" s="32" t="s">
        <v>540</v>
      </c>
      <c r="D329" s="60" t="n">
        <f aca="false">ROUND(S329*T329,0)</f>
        <v>212</v>
      </c>
      <c r="E329" s="60" t="n">
        <f aca="false">ROUND(S329,0)-D329</f>
        <v>428</v>
      </c>
      <c r="F329" s="60" t="n">
        <f aca="false">IF(COUNTA(D329:E329)=0,"",SUM(D329:E329))</f>
        <v>640</v>
      </c>
      <c r="G329" s="40" t="n">
        <f aca="false">IF(OR(F329="",F329=0),"",D329/F329)</f>
        <v>0.33125</v>
      </c>
      <c r="H329" s="40" t="n">
        <f aca="false">IF(OR(F329="",F329=0),"",E329/F329)</f>
        <v>0.66875</v>
      </c>
      <c r="I329" s="32" t="s">
        <v>164</v>
      </c>
      <c r="J329" s="36" t="n">
        <v>2.11357802942001</v>
      </c>
      <c r="K329" s="36" t="n">
        <f aca="false">$K$8</f>
        <v>2.12540912266671</v>
      </c>
      <c r="L329" s="36" t="n">
        <f aca="false">SQRT(J329^2+K329^2)</f>
        <v>2.99742823519794</v>
      </c>
      <c r="M329" s="40" t="n">
        <f aca="false">IF(G329="","",MAX(0,G329-1.96*L329/100))</f>
        <v>0.27250040659012</v>
      </c>
      <c r="N329" s="40" t="n">
        <f aca="false">IF(G329="","",MIN(1,G329+1.96*L329/100))</f>
        <v>0.38999959340988</v>
      </c>
      <c r="O329" s="60" t="n">
        <f aca="false">ROUND(S329*W329,0)</f>
        <v>54</v>
      </c>
      <c r="P329" s="60" t="n">
        <f aca="false">IF(F329="","",ROUND(SQRT((F329*L329/100)^2+(G329*O329)^2),0))</f>
        <v>26</v>
      </c>
      <c r="R329" s="61" t="n">
        <v>-17.703519689231</v>
      </c>
      <c r="S329" s="62" t="n">
        <f aca="false">U329*V329*$F$5</f>
        <v>640.169811320755</v>
      </c>
      <c r="T329" s="63" t="n">
        <f aca="false">MAX(0,MIN(1,R329/100+$D$5))</f>
        <v>0.33074242414531</v>
      </c>
      <c r="U329" s="63" t="n">
        <v>0.69811320754717</v>
      </c>
      <c r="V329" s="62" t="n">
        <v>917</v>
      </c>
      <c r="W329" s="63" t="n">
        <v>0.084758520671361</v>
      </c>
      <c r="X329" s="64" t="s">
        <v>171</v>
      </c>
      <c r="Y329" s="64" t="s">
        <v>166</v>
      </c>
    </row>
    <row r="330" customFormat="false" ht="15" hidden="false" customHeight="false" outlineLevel="0" collapsed="false">
      <c r="A330" s="32" t="s">
        <v>421</v>
      </c>
      <c r="B330" s="32" t="s">
        <v>541</v>
      </c>
      <c r="C330" s="32" t="s">
        <v>542</v>
      </c>
      <c r="D330" s="60" t="n">
        <f aca="false">ROUND(S330*T330,0)</f>
        <v>489</v>
      </c>
      <c r="E330" s="60" t="n">
        <f aca="false">ROUND(S330,0)-D330</f>
        <v>489</v>
      </c>
      <c r="F330" s="60" t="n">
        <f aca="false">IF(COUNTA(D330:E330)=0,"",SUM(D330:E330))</f>
        <v>978</v>
      </c>
      <c r="G330" s="40" t="n">
        <f aca="false">IF(OR(F330="",F330=0),"",D330/F330)</f>
        <v>0.5</v>
      </c>
      <c r="H330" s="40" t="n">
        <f aca="false">IF(OR(F330="",F330=0),"",E330/F330)</f>
        <v>0.5</v>
      </c>
      <c r="I330" s="32" t="s">
        <v>164</v>
      </c>
      <c r="J330" s="36" t="n">
        <v>1.73158763326251</v>
      </c>
      <c r="K330" s="36" t="n">
        <f aca="false">$K$8</f>
        <v>2.12540912266671</v>
      </c>
      <c r="L330" s="36" t="n">
        <f aca="false">SQRT(J330^2+K330^2)</f>
        <v>2.74148858658622</v>
      </c>
      <c r="M330" s="40" t="n">
        <f aca="false">IF(G330="","",MAX(0,G330-1.96*L330/100))</f>
        <v>0.44626682370291</v>
      </c>
      <c r="N330" s="40" t="n">
        <f aca="false">IF(G330="","",MIN(1,G330+1.96*L330/100))</f>
        <v>0.55373317629709</v>
      </c>
      <c r="O330" s="60" t="n">
        <f aca="false">ROUND(S330*W330,0)</f>
        <v>61</v>
      </c>
      <c r="P330" s="60" t="n">
        <f aca="false">IF(F330="","",ROUND(SQRT((F330*L330/100)^2+(G330*O330)^2),0))</f>
        <v>41</v>
      </c>
      <c r="R330" s="61" t="n">
        <v>-0.743822661434775</v>
      </c>
      <c r="S330" s="62" t="n">
        <f aca="false">U330*V330*$F$5</f>
        <v>978.044260027662</v>
      </c>
      <c r="T330" s="63" t="n">
        <f aca="false">MAX(0,MIN(1,R330/100+$D$5))</f>
        <v>0.500339394423272</v>
      </c>
      <c r="U330" s="63" t="n">
        <v>0.659059474412171</v>
      </c>
      <c r="V330" s="62" t="n">
        <v>1484</v>
      </c>
      <c r="W330" s="63" t="n">
        <v>0.0626598089245614</v>
      </c>
      <c r="X330" s="64" t="s">
        <v>204</v>
      </c>
      <c r="Y330" s="64" t="s">
        <v>166</v>
      </c>
    </row>
    <row r="331" customFormat="false" ht="15" hidden="false" customHeight="false" outlineLevel="0" collapsed="false">
      <c r="A331" s="32" t="s">
        <v>421</v>
      </c>
      <c r="B331" s="32" t="s">
        <v>541</v>
      </c>
      <c r="C331" s="32" t="s">
        <v>543</v>
      </c>
      <c r="D331" s="60" t="n">
        <f aca="false">ROUND(S331*T331,0)</f>
        <v>399</v>
      </c>
      <c r="E331" s="60" t="n">
        <f aca="false">ROUND(S331,0)-D331</f>
        <v>382</v>
      </c>
      <c r="F331" s="60" t="n">
        <f aca="false">IF(COUNTA(D331:E331)=0,"",SUM(D331:E331))</f>
        <v>781</v>
      </c>
      <c r="G331" s="40" t="n">
        <f aca="false">IF(OR(F331="",F331=0),"",D331/F331)</f>
        <v>0.510883482714469</v>
      </c>
      <c r="H331" s="40" t="n">
        <f aca="false">IF(OR(F331="",F331=0),"",E331/F331)</f>
        <v>0.489116517285531</v>
      </c>
      <c r="I331" s="32" t="s">
        <v>164</v>
      </c>
      <c r="J331" s="36" t="n">
        <v>2.11357802942001</v>
      </c>
      <c r="K331" s="36" t="n">
        <f aca="false">$K$8</f>
        <v>2.12540912266671</v>
      </c>
      <c r="L331" s="36" t="n">
        <f aca="false">SQRT(J331^2+K331^2)</f>
        <v>2.99742823519794</v>
      </c>
      <c r="M331" s="40" t="n">
        <f aca="false">IF(G331="","",MAX(0,G331-1.96*L331/100))</f>
        <v>0.452133889304589</v>
      </c>
      <c r="N331" s="40" t="n">
        <f aca="false">IF(G331="","",MIN(1,G331+1.96*L331/100))</f>
        <v>0.569633076124348</v>
      </c>
      <c r="O331" s="60" t="n">
        <f aca="false">ROUND(S331*W331,0)</f>
        <v>66</v>
      </c>
      <c r="P331" s="60" t="n">
        <f aca="false">IF(F331="","",ROUND(SQRT((F331*L331/100)^2+(G331*O331)^2),0))</f>
        <v>41</v>
      </c>
      <c r="R331" s="61" t="n">
        <v>0.387135397805884</v>
      </c>
      <c r="S331" s="62" t="n">
        <f aca="false">U331*V331*$F$5</f>
        <v>780.745236414961</v>
      </c>
      <c r="T331" s="63" t="n">
        <f aca="false">MAX(0,MIN(1,R331/100+$D$5))</f>
        <v>0.511648975015678</v>
      </c>
      <c r="U331" s="63" t="n">
        <v>0.549047282992237</v>
      </c>
      <c r="V331" s="62" t="n">
        <v>1422</v>
      </c>
      <c r="W331" s="63" t="n">
        <v>0.084758520671361</v>
      </c>
      <c r="X331" s="64" t="s">
        <v>171</v>
      </c>
      <c r="Y331" s="64" t="s">
        <v>166</v>
      </c>
    </row>
    <row r="332" customFormat="false" ht="15" hidden="false" customHeight="false" outlineLevel="0" collapsed="false">
      <c r="A332" s="32" t="s">
        <v>421</v>
      </c>
      <c r="B332" s="32" t="s">
        <v>541</v>
      </c>
      <c r="C332" s="32" t="s">
        <v>544</v>
      </c>
      <c r="D332" s="60" t="n">
        <f aca="false">ROUND(S332*T332,0)</f>
        <v>367</v>
      </c>
      <c r="E332" s="60" t="n">
        <f aca="false">ROUND(S332,0)-D332</f>
        <v>390</v>
      </c>
      <c r="F332" s="60" t="n">
        <f aca="false">IF(COUNTA(D332:E332)=0,"",SUM(D332:E332))</f>
        <v>757</v>
      </c>
      <c r="G332" s="40" t="n">
        <f aca="false">IF(OR(F332="",F332=0),"",D332/F332)</f>
        <v>0.484808454425363</v>
      </c>
      <c r="H332" s="40" t="n">
        <f aca="false">IF(OR(F332="",F332=0),"",E332/F332)</f>
        <v>0.515191545574637</v>
      </c>
      <c r="I332" s="32" t="s">
        <v>164</v>
      </c>
      <c r="J332" s="36" t="n">
        <v>2.11357802942001</v>
      </c>
      <c r="K332" s="36" t="n">
        <f aca="false">$K$8</f>
        <v>2.12540912266671</v>
      </c>
      <c r="L332" s="36" t="n">
        <f aca="false">SQRT(J332^2+K332^2)</f>
        <v>2.99742823519794</v>
      </c>
      <c r="M332" s="40" t="n">
        <f aca="false">IF(G332="","",MAX(0,G332-1.96*L332/100))</f>
        <v>0.426058861015484</v>
      </c>
      <c r="N332" s="40" t="n">
        <f aca="false">IF(G332="","",MIN(1,G332+1.96*L332/100))</f>
        <v>0.543558047835243</v>
      </c>
      <c r="O332" s="60" t="n">
        <f aca="false">ROUND(S332*W332,0)</f>
        <v>64</v>
      </c>
      <c r="P332" s="60" t="n">
        <f aca="false">IF(F332="","",ROUND(SQRT((F332*L332/100)^2+(G332*O332)^2),0))</f>
        <v>38</v>
      </c>
      <c r="R332" s="61" t="n">
        <v>-2.36961796541247</v>
      </c>
      <c r="S332" s="62" t="n">
        <f aca="false">U332*V332*$F$5</f>
        <v>757.126771653543</v>
      </c>
      <c r="T332" s="63" t="n">
        <f aca="false">MAX(0,MIN(1,R332/100+$D$5))</f>
        <v>0.484081441383495</v>
      </c>
      <c r="U332" s="63" t="n">
        <v>0.574015748031496</v>
      </c>
      <c r="V332" s="62" t="n">
        <v>1319</v>
      </c>
      <c r="W332" s="63" t="n">
        <v>0.084758520671361</v>
      </c>
      <c r="X332" s="64" t="s">
        <v>171</v>
      </c>
      <c r="Y332" s="64" t="s">
        <v>166</v>
      </c>
    </row>
    <row r="333" customFormat="false" ht="15" hidden="false" customHeight="false" outlineLevel="0" collapsed="false">
      <c r="A333" s="32" t="s">
        <v>421</v>
      </c>
      <c r="B333" s="32" t="s">
        <v>545</v>
      </c>
      <c r="C333" s="32" t="s">
        <v>546</v>
      </c>
      <c r="D333" s="60" t="n">
        <f aca="false">ROUND(S333*T333,0)</f>
        <v>174</v>
      </c>
      <c r="E333" s="60" t="n">
        <f aca="false">ROUND(S333,0)-D333</f>
        <v>209</v>
      </c>
      <c r="F333" s="60" t="n">
        <f aca="false">IF(COUNTA(D333:E333)=0,"",SUM(D333:E333))</f>
        <v>383</v>
      </c>
      <c r="G333" s="40" t="n">
        <f aca="false">IF(OR(F333="",F333=0),"",D333/F333)</f>
        <v>0.454308093994778</v>
      </c>
      <c r="H333" s="40" t="n">
        <f aca="false">IF(OR(F333="",F333=0),"",E333/F333)</f>
        <v>0.545691906005222</v>
      </c>
      <c r="I333" s="32" t="s">
        <v>164</v>
      </c>
      <c r="J333" s="36" t="n">
        <v>3.46052190265839</v>
      </c>
      <c r="K333" s="36" t="n">
        <f aca="false">$K$8</f>
        <v>2.12540912266671</v>
      </c>
      <c r="L333" s="36" t="n">
        <f aca="false">SQRT(J333^2+K333^2)</f>
        <v>4.06110524087881</v>
      </c>
      <c r="M333" s="40" t="n">
        <f aca="false">IF(G333="","",MAX(0,G333-1.96*L333/100))</f>
        <v>0.374710431273553</v>
      </c>
      <c r="N333" s="40" t="n">
        <f aca="false">IF(G333="","",MIN(1,G333+1.96*L333/100))</f>
        <v>0.533905756716003</v>
      </c>
      <c r="O333" s="60" t="n">
        <f aca="false">ROUND(S333*W333,0)</f>
        <v>55</v>
      </c>
      <c r="P333" s="60" t="n">
        <f aca="false">IF(F333="","",ROUND(SQRT((F333*L333/100)^2+(G333*O333)^2),0))</f>
        <v>29</v>
      </c>
      <c r="R333" s="61" t="n">
        <v>-5.33482081780857</v>
      </c>
      <c r="S333" s="62" t="n">
        <f aca="false">U333*V333*$F$5</f>
        <v>383.103139013453</v>
      </c>
      <c r="T333" s="63" t="n">
        <f aca="false">MAX(0,MIN(1,R333/100+$D$5))</f>
        <v>0.454429412859534</v>
      </c>
      <c r="U333" s="63" t="n">
        <v>0.541106128550075</v>
      </c>
      <c r="V333" s="62" t="n">
        <v>708</v>
      </c>
      <c r="W333" s="63" t="n">
        <v>0.144238908687966</v>
      </c>
      <c r="X333" s="64" t="s">
        <v>165</v>
      </c>
      <c r="Y333" s="64" t="s">
        <v>166</v>
      </c>
    </row>
    <row r="334" customFormat="false" ht="15" hidden="false" customHeight="false" outlineLevel="0" collapsed="false">
      <c r="A334" s="32" t="s">
        <v>421</v>
      </c>
      <c r="B334" s="32" t="s">
        <v>545</v>
      </c>
      <c r="C334" s="32" t="s">
        <v>547</v>
      </c>
      <c r="D334" s="60" t="n">
        <f aca="false">ROUND(S334*T334,0)</f>
        <v>531</v>
      </c>
      <c r="E334" s="60" t="n">
        <f aca="false">ROUND(S334,0)-D334</f>
        <v>518</v>
      </c>
      <c r="F334" s="60" t="n">
        <f aca="false">IF(COUNTA(D334:E334)=0,"",SUM(D334:E334))</f>
        <v>1049</v>
      </c>
      <c r="G334" s="40" t="n">
        <f aca="false">IF(OR(F334="",F334=0),"",D334/F334)</f>
        <v>0.506196377502383</v>
      </c>
      <c r="H334" s="40" t="n">
        <f aca="false">IF(OR(F334="",F334=0),"",E334/F334)</f>
        <v>0.493803622497617</v>
      </c>
      <c r="I334" s="32" t="s">
        <v>164</v>
      </c>
      <c r="J334" s="36" t="n">
        <v>1.73158763326251</v>
      </c>
      <c r="K334" s="36" t="n">
        <f aca="false">$K$8</f>
        <v>2.12540912266671</v>
      </c>
      <c r="L334" s="36" t="n">
        <f aca="false">SQRT(J334^2+K334^2)</f>
        <v>2.74148858658622</v>
      </c>
      <c r="M334" s="40" t="n">
        <f aca="false">IF(G334="","",MAX(0,G334-1.96*L334/100))</f>
        <v>0.452463201205293</v>
      </c>
      <c r="N334" s="40" t="n">
        <f aca="false">IF(G334="","",MIN(1,G334+1.96*L334/100))</f>
        <v>0.559929553799473</v>
      </c>
      <c r="O334" s="60" t="n">
        <f aca="false">ROUND(S334*W334,0)</f>
        <v>66</v>
      </c>
      <c r="P334" s="60" t="n">
        <f aca="false">IF(F334="","",ROUND(SQRT((F334*L334/100)^2+(G334*O334)^2),0))</f>
        <v>44</v>
      </c>
      <c r="R334" s="61" t="n">
        <v>-0.210415746980072</v>
      </c>
      <c r="S334" s="62" t="n">
        <f aca="false">U334*V334*$F$5</f>
        <v>1049.22431259045</v>
      </c>
      <c r="T334" s="63" t="n">
        <f aca="false">MAX(0,MIN(1,R334/100+$D$5))</f>
        <v>0.505673463567819</v>
      </c>
      <c r="U334" s="63" t="n">
        <v>0.662807525325615</v>
      </c>
      <c r="V334" s="62" t="n">
        <v>1583</v>
      </c>
      <c r="W334" s="63" t="n">
        <v>0.0626598089245614</v>
      </c>
      <c r="X334" s="64" t="s">
        <v>204</v>
      </c>
      <c r="Y334" s="64" t="s">
        <v>166</v>
      </c>
    </row>
    <row r="335" customFormat="false" ht="15" hidden="false" customHeight="false" outlineLevel="0" collapsed="false">
      <c r="A335" s="32" t="s">
        <v>421</v>
      </c>
      <c r="B335" s="32" t="s">
        <v>548</v>
      </c>
      <c r="C335" s="32" t="s">
        <v>549</v>
      </c>
      <c r="D335" s="60" t="n">
        <f aca="false">ROUND(S335*T335,0)</f>
        <v>487</v>
      </c>
      <c r="E335" s="60" t="n">
        <f aca="false">ROUND(S335,0)-D335</f>
        <v>541</v>
      </c>
      <c r="F335" s="60" t="n">
        <f aca="false">IF(COUNTA(D335:E335)=0,"",SUM(D335:E335))</f>
        <v>1028</v>
      </c>
      <c r="G335" s="40" t="n">
        <f aca="false">IF(OR(F335="",F335=0),"",D335/F335)</f>
        <v>0.473735408560311</v>
      </c>
      <c r="H335" s="40" t="n">
        <f aca="false">IF(OR(F335="",F335=0),"",E335/F335)</f>
        <v>0.526264591439689</v>
      </c>
      <c r="I335" s="32" t="s">
        <v>164</v>
      </c>
      <c r="J335" s="36" t="n">
        <v>1.73158763326251</v>
      </c>
      <c r="K335" s="36" t="n">
        <f aca="false">$K$8</f>
        <v>2.12540912266671</v>
      </c>
      <c r="L335" s="36" t="n">
        <f aca="false">SQRT(J335^2+K335^2)</f>
        <v>2.74148858658622</v>
      </c>
      <c r="M335" s="40" t="n">
        <f aca="false">IF(G335="","",MAX(0,G335-1.96*L335/100))</f>
        <v>0.420002232263221</v>
      </c>
      <c r="N335" s="40" t="n">
        <f aca="false">IF(G335="","",MIN(1,G335+1.96*L335/100))</f>
        <v>0.527468584857401</v>
      </c>
      <c r="O335" s="60" t="n">
        <f aca="false">ROUND(S335*W335,0)</f>
        <v>64</v>
      </c>
      <c r="P335" s="60" t="n">
        <f aca="false">IF(F335="","",ROUND(SQRT((F335*L335/100)^2+(G335*O335)^2),0))</f>
        <v>41</v>
      </c>
      <c r="R335" s="61" t="n">
        <v>-3.39144992613411</v>
      </c>
      <c r="S335" s="62" t="n">
        <f aca="false">U335*V335*$F$5</f>
        <v>1027.55404570723</v>
      </c>
      <c r="T335" s="63" t="n">
        <f aca="false">MAX(0,MIN(1,R335/100+$D$5))</f>
        <v>0.473863121776278</v>
      </c>
      <c r="U335" s="63" t="n">
        <v>0.589870290302656</v>
      </c>
      <c r="V335" s="62" t="n">
        <v>1742</v>
      </c>
      <c r="W335" s="63" t="n">
        <v>0.0626598089245614</v>
      </c>
      <c r="X335" s="64" t="s">
        <v>204</v>
      </c>
      <c r="Y335" s="64" t="s">
        <v>166</v>
      </c>
    </row>
    <row r="336" customFormat="false" ht="15" hidden="false" customHeight="false" outlineLevel="0" collapsed="false">
      <c r="A336" s="32" t="s">
        <v>421</v>
      </c>
      <c r="B336" s="32" t="s">
        <v>548</v>
      </c>
      <c r="C336" s="32" t="s">
        <v>550</v>
      </c>
      <c r="D336" s="60" t="n">
        <f aca="false">ROUND(S336*T336,0)</f>
        <v>432</v>
      </c>
      <c r="E336" s="60" t="n">
        <f aca="false">ROUND(S336,0)-D336</f>
        <v>436</v>
      </c>
      <c r="F336" s="60" t="n">
        <f aca="false">IF(COUNTA(D336:E336)=0,"",SUM(D336:E336))</f>
        <v>868</v>
      </c>
      <c r="G336" s="40" t="n">
        <f aca="false">IF(OR(F336="",F336=0),"",D336/F336)</f>
        <v>0.497695852534562</v>
      </c>
      <c r="H336" s="40" t="n">
        <f aca="false">IF(OR(F336="",F336=0),"",E336/F336)</f>
        <v>0.502304147465438</v>
      </c>
      <c r="I336" s="32" t="s">
        <v>164</v>
      </c>
      <c r="J336" s="36" t="n">
        <v>2.11357802942001</v>
      </c>
      <c r="K336" s="36" t="n">
        <f aca="false">$K$8</f>
        <v>2.12540912266671</v>
      </c>
      <c r="L336" s="36" t="n">
        <f aca="false">SQRT(J336^2+K336^2)</f>
        <v>2.99742823519794</v>
      </c>
      <c r="M336" s="40" t="n">
        <f aca="false">IF(G336="","",MAX(0,G336-1.96*L336/100))</f>
        <v>0.438946259124683</v>
      </c>
      <c r="N336" s="40" t="n">
        <f aca="false">IF(G336="","",MIN(1,G336+1.96*L336/100))</f>
        <v>0.556445445944442</v>
      </c>
      <c r="O336" s="60" t="n">
        <f aca="false">ROUND(S336*W336,0)</f>
        <v>74</v>
      </c>
      <c r="P336" s="60" t="n">
        <f aca="false">IF(F336="","",ROUND(SQRT((F336*L336/100)^2+(G336*O336)^2),0))</f>
        <v>45</v>
      </c>
      <c r="R336" s="61" t="n">
        <v>-1.00987755785303</v>
      </c>
      <c r="S336" s="62" t="n">
        <f aca="false">U336*V336*$F$5</f>
        <v>867.502130249544</v>
      </c>
      <c r="T336" s="63" t="n">
        <f aca="false">MAX(0,MIN(1,R336/100+$D$5))</f>
        <v>0.497678845459089</v>
      </c>
      <c r="U336" s="63" t="n">
        <v>0.507608034083993</v>
      </c>
      <c r="V336" s="62" t="n">
        <v>1709</v>
      </c>
      <c r="W336" s="63" t="n">
        <v>0.084758520671361</v>
      </c>
      <c r="X336" s="64" t="s">
        <v>171</v>
      </c>
      <c r="Y336" s="64" t="s">
        <v>166</v>
      </c>
    </row>
    <row r="337" customFormat="false" ht="15" hidden="false" customHeight="false" outlineLevel="0" collapsed="false">
      <c r="A337" s="32" t="s">
        <v>421</v>
      </c>
      <c r="B337" s="32" t="s">
        <v>548</v>
      </c>
      <c r="C337" s="32" t="s">
        <v>551</v>
      </c>
      <c r="D337" s="60" t="n">
        <f aca="false">ROUND(S337*T337,0)</f>
        <v>882</v>
      </c>
      <c r="E337" s="60" t="n">
        <f aca="false">ROUND(S337,0)-D337</f>
        <v>992</v>
      </c>
      <c r="F337" s="60" t="n">
        <f aca="false">IF(COUNTA(D337:E337)=0,"",SUM(D337:E337))</f>
        <v>1874</v>
      </c>
      <c r="G337" s="40" t="n">
        <f aca="false">IF(OR(F337="",F337=0),"",D337/F337)</f>
        <v>0.470651013874066</v>
      </c>
      <c r="H337" s="40" t="n">
        <f aca="false">IF(OR(F337="",F337=0),"",E337/F337)</f>
        <v>0.529348986125934</v>
      </c>
      <c r="I337" s="32" t="s">
        <v>164</v>
      </c>
      <c r="J337" s="36" t="n">
        <v>1.73158763326251</v>
      </c>
      <c r="K337" s="36" t="n">
        <f aca="false">$K$8</f>
        <v>2.12540912266671</v>
      </c>
      <c r="L337" s="36" t="n">
        <f aca="false">SQRT(J337^2+K337^2)</f>
        <v>2.74148858658622</v>
      </c>
      <c r="M337" s="40" t="n">
        <f aca="false">IF(G337="","",MAX(0,G337-1.96*L337/100))</f>
        <v>0.416917837576976</v>
      </c>
      <c r="N337" s="40" t="n">
        <f aca="false">IF(G337="","",MIN(1,G337+1.96*L337/100))</f>
        <v>0.524384190171156</v>
      </c>
      <c r="O337" s="60" t="n">
        <f aca="false">ROUND(S337*W337,0)</f>
        <v>117</v>
      </c>
      <c r="P337" s="60" t="n">
        <f aca="false">IF(F337="","",ROUND(SQRT((F337*L337/100)^2+(G337*O337)^2),0))</f>
        <v>75</v>
      </c>
      <c r="R337" s="61" t="n">
        <v>-3.73369812186516</v>
      </c>
      <c r="S337" s="62" t="n">
        <f aca="false">U337*V337*$F$5</f>
        <v>1873.94361294814</v>
      </c>
      <c r="T337" s="63" t="n">
        <f aca="false">MAX(0,MIN(1,R337/100+$D$5))</f>
        <v>0.470440639818968</v>
      </c>
      <c r="U337" s="63" t="n">
        <v>0.612600069613644</v>
      </c>
      <c r="V337" s="62" t="n">
        <v>3059</v>
      </c>
      <c r="W337" s="63" t="n">
        <v>0.0626598089245614</v>
      </c>
      <c r="X337" s="64" t="s">
        <v>204</v>
      </c>
      <c r="Y337" s="64" t="s">
        <v>166</v>
      </c>
    </row>
    <row r="338" customFormat="false" ht="15" hidden="false" customHeight="false" outlineLevel="0" collapsed="false">
      <c r="A338" s="32" t="s">
        <v>421</v>
      </c>
      <c r="B338" s="32" t="s">
        <v>548</v>
      </c>
      <c r="C338" s="32" t="s">
        <v>552</v>
      </c>
      <c r="D338" s="60" t="n">
        <f aca="false">ROUND(S338*T338,0)</f>
        <v>183</v>
      </c>
      <c r="E338" s="60" t="n">
        <f aca="false">ROUND(S338,0)-D338</f>
        <v>215</v>
      </c>
      <c r="F338" s="60" t="n">
        <f aca="false">IF(COUNTA(D338:E338)=0,"",SUM(D338:E338))</f>
        <v>398</v>
      </c>
      <c r="G338" s="40" t="n">
        <f aca="false">IF(OR(F338="",F338=0),"",D338/F338)</f>
        <v>0.459798994974874</v>
      </c>
      <c r="H338" s="40" t="n">
        <f aca="false">IF(OR(F338="",F338=0),"",E338/F338)</f>
        <v>0.540201005025126</v>
      </c>
      <c r="I338" s="32" t="s">
        <v>164</v>
      </c>
      <c r="J338" s="36" t="n">
        <v>3.46052190265839</v>
      </c>
      <c r="K338" s="36" t="n">
        <f aca="false">$K$8</f>
        <v>2.12540912266671</v>
      </c>
      <c r="L338" s="36" t="n">
        <f aca="false">SQRT(J338^2+K338^2)</f>
        <v>4.06110524087881</v>
      </c>
      <c r="M338" s="40" t="n">
        <f aca="false">IF(G338="","",MAX(0,G338-1.96*L338/100))</f>
        <v>0.38020133225365</v>
      </c>
      <c r="N338" s="40" t="n">
        <f aca="false">IF(G338="","",MIN(1,G338+1.96*L338/100))</f>
        <v>0.539396657696099</v>
      </c>
      <c r="O338" s="60" t="n">
        <f aca="false">ROUND(S338*W338,0)</f>
        <v>57</v>
      </c>
      <c r="P338" s="60" t="n">
        <f aca="false">IF(F338="","",ROUND(SQRT((F338*L338/100)^2+(G338*O338)^2),0))</f>
        <v>31</v>
      </c>
      <c r="R338" s="61" t="n">
        <v>-4.92822737322183</v>
      </c>
      <c r="S338" s="62" t="n">
        <f aca="false">U338*V338*$F$5</f>
        <v>398.40616966581</v>
      </c>
      <c r="T338" s="63" t="n">
        <f aca="false">MAX(0,MIN(1,R338/100+$D$5))</f>
        <v>0.458495347305401</v>
      </c>
      <c r="U338" s="63" t="n">
        <v>0.48586118251928</v>
      </c>
      <c r="V338" s="62" t="n">
        <v>820</v>
      </c>
      <c r="W338" s="63" t="n">
        <v>0.144238908687966</v>
      </c>
      <c r="X338" s="64" t="s">
        <v>165</v>
      </c>
      <c r="Y338" s="64" t="s">
        <v>166</v>
      </c>
    </row>
    <row r="339" customFormat="false" ht="15" hidden="false" customHeight="false" outlineLevel="0" collapsed="false">
      <c r="A339" s="32" t="s">
        <v>421</v>
      </c>
      <c r="B339" s="32" t="s">
        <v>553</v>
      </c>
      <c r="C339" s="32" t="s">
        <v>554</v>
      </c>
      <c r="D339" s="60" t="n">
        <f aca="false">ROUND(S339*T339,0)</f>
        <v>494</v>
      </c>
      <c r="E339" s="60" t="n">
        <f aca="false">ROUND(S339,0)-D339</f>
        <v>531</v>
      </c>
      <c r="F339" s="60" t="n">
        <f aca="false">IF(COUNTA(D339:E339)=0,"",SUM(D339:E339))</f>
        <v>1025</v>
      </c>
      <c r="G339" s="40" t="n">
        <f aca="false">IF(OR(F339="",F339=0),"",D339/F339)</f>
        <v>0.481951219512195</v>
      </c>
      <c r="H339" s="40" t="n">
        <f aca="false">IF(OR(F339="",F339=0),"",E339/F339)</f>
        <v>0.518048780487805</v>
      </c>
      <c r="I339" s="32" t="s">
        <v>427</v>
      </c>
      <c r="J339" s="36" t="n">
        <v>1.73158763326251</v>
      </c>
      <c r="K339" s="36" t="n">
        <f aca="false">$K$8</f>
        <v>2.12540912266671</v>
      </c>
      <c r="L339" s="36" t="n">
        <f aca="false">SQRT(J339^2+K339^2)</f>
        <v>2.74148858658622</v>
      </c>
      <c r="M339" s="40" t="n">
        <f aca="false">IF(G339="","",MAX(0,G339-1.96*L339/100))</f>
        <v>0.428218043215105</v>
      </c>
      <c r="N339" s="40" t="n">
        <f aca="false">IF(G339="","",MIN(1,G339+1.96*L339/100))</f>
        <v>0.535684395809285</v>
      </c>
      <c r="O339" s="60" t="n">
        <f aca="false">ROUND(S339*W339,0)</f>
        <v>64</v>
      </c>
      <c r="P339" s="60" t="n">
        <f aca="false">IF(F339="","",ROUND(SQRT((F339*L339/100)^2+(G339*O339)^2),0))</f>
        <v>42</v>
      </c>
      <c r="R339" s="61" t="n">
        <v>-2.63085432039042</v>
      </c>
      <c r="S339" s="62" t="n">
        <f aca="false">U339*V339*$F$5</f>
        <v>1024.99400288238</v>
      </c>
      <c r="T339" s="63" t="n">
        <f aca="false">MAX(0,MIN(1,R339/100+$D$5))</f>
        <v>0.481469077833715</v>
      </c>
      <c r="U339" s="63" t="n">
        <v>0.629792583280955</v>
      </c>
      <c r="V339" s="62" t="n">
        <v>1627.51043771044</v>
      </c>
      <c r="W339" s="63" t="n">
        <v>0.0626598089245614</v>
      </c>
      <c r="X339" s="64" t="s">
        <v>204</v>
      </c>
      <c r="Y339" s="64" t="s">
        <v>428</v>
      </c>
    </row>
    <row r="340" customFormat="false" ht="15" hidden="false" customHeight="false" outlineLevel="0" collapsed="false">
      <c r="A340" s="32" t="s">
        <v>421</v>
      </c>
      <c r="B340" s="32" t="s">
        <v>553</v>
      </c>
      <c r="C340" s="32" t="s">
        <v>555</v>
      </c>
      <c r="D340" s="60" t="n">
        <f aca="false">ROUND(S340*T340,0)</f>
        <v>660</v>
      </c>
      <c r="E340" s="60" t="n">
        <f aca="false">ROUND(S340,0)-D340</f>
        <v>615</v>
      </c>
      <c r="F340" s="60" t="n">
        <f aca="false">IF(COUNTA(D340:E340)=0,"",SUM(D340:E340))</f>
        <v>1275</v>
      </c>
      <c r="G340" s="40" t="n">
        <f aca="false">IF(OR(F340="",F340=0),"",D340/F340)</f>
        <v>0.51764705882353</v>
      </c>
      <c r="H340" s="40" t="n">
        <f aca="false">IF(OR(F340="",F340=0),"",E340/F340)</f>
        <v>0.482352941176471</v>
      </c>
      <c r="I340" s="32" t="s">
        <v>427</v>
      </c>
      <c r="J340" s="36" t="n">
        <v>1.73158763326251</v>
      </c>
      <c r="K340" s="36" t="n">
        <f aca="false">$K$8</f>
        <v>2.12540912266671</v>
      </c>
      <c r="L340" s="36" t="n">
        <f aca="false">SQRT(J340^2+K340^2)</f>
        <v>2.74148858658622</v>
      </c>
      <c r="M340" s="40" t="n">
        <f aca="false">IF(G340="","",MAX(0,G340-1.96*L340/100))</f>
        <v>0.46391388252644</v>
      </c>
      <c r="N340" s="40" t="n">
        <f aca="false">IF(G340="","",MIN(1,G340+1.96*L340/100))</f>
        <v>0.571380235120619</v>
      </c>
      <c r="O340" s="60" t="n">
        <f aca="false">ROUND(S340*W340,0)</f>
        <v>80</v>
      </c>
      <c r="P340" s="60" t="n">
        <f aca="false">IF(F340="","",ROUND(SQRT((F340*L340/100)^2+(G340*O340)^2),0))</f>
        <v>54</v>
      </c>
      <c r="R340" s="61" t="n">
        <v>0.969893023019501</v>
      </c>
      <c r="S340" s="62" t="n">
        <f aca="false">U340*V340*$F$5</f>
        <v>1274.50764279654</v>
      </c>
      <c r="T340" s="63" t="n">
        <f aca="false">MAX(0,MIN(1,R340/100+$D$5))</f>
        <v>0.517476551267814</v>
      </c>
      <c r="U340" s="63" t="n">
        <v>0.608627038400842</v>
      </c>
      <c r="V340" s="62" t="n">
        <v>2094.07003367003</v>
      </c>
      <c r="W340" s="63" t="n">
        <v>0.0626598089245614</v>
      </c>
      <c r="X340" s="64" t="s">
        <v>204</v>
      </c>
      <c r="Y340" s="64" t="s">
        <v>428</v>
      </c>
    </row>
    <row r="341" customFormat="false" ht="15" hidden="false" customHeight="false" outlineLevel="0" collapsed="false">
      <c r="A341" s="32" t="s">
        <v>421</v>
      </c>
      <c r="B341" s="32" t="s">
        <v>553</v>
      </c>
      <c r="C341" s="32" t="s">
        <v>556</v>
      </c>
      <c r="D341" s="60" t="n">
        <f aca="false">ROUND(S341*T341,0)</f>
        <v>899</v>
      </c>
      <c r="E341" s="60" t="n">
        <f aca="false">ROUND(S341,0)-D341</f>
        <v>991</v>
      </c>
      <c r="F341" s="60" t="n">
        <f aca="false">IF(COUNTA(D341:E341)=0,"",SUM(D341:E341))</f>
        <v>1890</v>
      </c>
      <c r="G341" s="40" t="n">
        <f aca="false">IF(OR(F341="",F341=0),"",D341/F341)</f>
        <v>0.475661375661376</v>
      </c>
      <c r="H341" s="40" t="n">
        <f aca="false">IF(OR(F341="",F341=0),"",E341/F341)</f>
        <v>0.524338624338624</v>
      </c>
      <c r="I341" s="32" t="s">
        <v>427</v>
      </c>
      <c r="J341" s="36" t="n">
        <v>1.73158763326251</v>
      </c>
      <c r="K341" s="36" t="n">
        <f aca="false">$K$8</f>
        <v>2.12540912266671</v>
      </c>
      <c r="L341" s="36" t="n">
        <f aca="false">SQRT(J341^2+K341^2)</f>
        <v>2.74148858658622</v>
      </c>
      <c r="M341" s="40" t="n">
        <f aca="false">IF(G341="","",MAX(0,G341-1.96*L341/100))</f>
        <v>0.421928199364286</v>
      </c>
      <c r="N341" s="40" t="n">
        <f aca="false">IF(G341="","",MIN(1,G341+1.96*L341/100))</f>
        <v>0.529394551958466</v>
      </c>
      <c r="O341" s="60" t="n">
        <f aca="false">ROUND(S341*W341,0)</f>
        <v>118</v>
      </c>
      <c r="P341" s="60" t="n">
        <f aca="false">IF(F341="","",ROUND(SQRT((F341*L341/100)^2+(G341*O341)^2),0))</f>
        <v>76</v>
      </c>
      <c r="R341" s="61" t="n">
        <v>-3.19957616444952</v>
      </c>
      <c r="S341" s="62" t="n">
        <f aca="false">U341*V341*$F$5</f>
        <v>1890.04888073443</v>
      </c>
      <c r="T341" s="63" t="n">
        <f aca="false">MAX(0,MIN(1,R341/100+$D$5))</f>
        <v>0.475781859393124</v>
      </c>
      <c r="U341" s="63" t="n">
        <v>0.595703125</v>
      </c>
      <c r="V341" s="62" t="n">
        <v>3172.80336700337</v>
      </c>
      <c r="W341" s="63" t="n">
        <v>0.0626598089245614</v>
      </c>
      <c r="X341" s="64" t="s">
        <v>204</v>
      </c>
      <c r="Y341" s="64" t="s">
        <v>428</v>
      </c>
    </row>
    <row r="342" customFormat="false" ht="15" hidden="false" customHeight="false" outlineLevel="0" collapsed="false">
      <c r="A342" s="32" t="s">
        <v>421</v>
      </c>
      <c r="B342" s="32" t="s">
        <v>553</v>
      </c>
      <c r="C342" s="32" t="s">
        <v>557</v>
      </c>
      <c r="D342" s="60" t="n">
        <f aca="false">ROUND(S342*T342,0)</f>
        <v>1487</v>
      </c>
      <c r="E342" s="60" t="n">
        <f aca="false">ROUND(S342,0)-D342</f>
        <v>1256</v>
      </c>
      <c r="F342" s="60" t="n">
        <f aca="false">IF(COUNTA(D342:E342)=0,"",SUM(D342:E342))</f>
        <v>2743</v>
      </c>
      <c r="G342" s="40" t="n">
        <f aca="false">IF(OR(F342="",F342=0),"",D342/F342)</f>
        <v>0.542107181917608</v>
      </c>
      <c r="H342" s="40" t="n">
        <f aca="false">IF(OR(F342="",F342=0),"",E342/F342)</f>
        <v>0.457892818082392</v>
      </c>
      <c r="I342" s="32" t="s">
        <v>427</v>
      </c>
      <c r="J342" s="36" t="n">
        <v>1.73158763326251</v>
      </c>
      <c r="K342" s="36" t="n">
        <f aca="false">$K$8</f>
        <v>2.12540912266671</v>
      </c>
      <c r="L342" s="36" t="n">
        <f aca="false">SQRT(J342^2+K342^2)</f>
        <v>2.74148858658622</v>
      </c>
      <c r="M342" s="40" t="n">
        <f aca="false">IF(G342="","",MAX(0,G342-1.96*L342/100))</f>
        <v>0.488374005620518</v>
      </c>
      <c r="N342" s="40" t="n">
        <f aca="false">IF(G342="","",MIN(1,G342+1.96*L342/100))</f>
        <v>0.595840358214698</v>
      </c>
      <c r="O342" s="60" t="n">
        <f aca="false">ROUND(S342*W342,0)</f>
        <v>172</v>
      </c>
      <c r="P342" s="60" t="n">
        <f aca="false">IF(F342="","",ROUND(SQRT((F342*L342/100)^2+(G342*O342)^2),0))</f>
        <v>120</v>
      </c>
      <c r="R342" s="61" t="n">
        <v>3.43744747574301</v>
      </c>
      <c r="S342" s="62" t="n">
        <f aca="false">U342*V342*$F$5</f>
        <v>2742.87031301597</v>
      </c>
      <c r="T342" s="63" t="n">
        <f aca="false">MAX(0,MIN(1,R342/100+$D$5))</f>
        <v>0.542152095795049</v>
      </c>
      <c r="U342" s="63" t="n">
        <v>0.618488972313468</v>
      </c>
      <c r="V342" s="62" t="n">
        <v>4434.79259259259</v>
      </c>
      <c r="W342" s="63" t="n">
        <v>0.0626598089245614</v>
      </c>
      <c r="X342" s="64" t="s">
        <v>204</v>
      </c>
      <c r="Y342" s="64" t="s">
        <v>428</v>
      </c>
    </row>
    <row r="343" customFormat="false" ht="15" hidden="false" customHeight="false" outlineLevel="0" collapsed="false">
      <c r="A343" s="32" t="s">
        <v>421</v>
      </c>
      <c r="B343" s="32" t="s">
        <v>553</v>
      </c>
      <c r="C343" s="32" t="s">
        <v>558</v>
      </c>
      <c r="D343" s="60" t="n">
        <f aca="false">ROUND(S343*T343,0)</f>
        <v>629</v>
      </c>
      <c r="E343" s="60" t="n">
        <f aca="false">ROUND(S343,0)-D343</f>
        <v>678</v>
      </c>
      <c r="F343" s="60" t="n">
        <f aca="false">IF(COUNTA(D343:E343)=0,"",SUM(D343:E343))</f>
        <v>1307</v>
      </c>
      <c r="G343" s="40" t="n">
        <f aca="false">IF(OR(F343="",F343=0),"",D343/F343)</f>
        <v>0.481254781943382</v>
      </c>
      <c r="H343" s="40" t="n">
        <f aca="false">IF(OR(F343="",F343=0),"",E343/F343)</f>
        <v>0.518745218056618</v>
      </c>
      <c r="I343" s="32" t="s">
        <v>427</v>
      </c>
      <c r="J343" s="36" t="n">
        <v>1.73158763326251</v>
      </c>
      <c r="K343" s="36" t="n">
        <f aca="false">$K$8</f>
        <v>2.12540912266671</v>
      </c>
      <c r="L343" s="36" t="n">
        <f aca="false">SQRT(J343^2+K343^2)</f>
        <v>2.74148858658622</v>
      </c>
      <c r="M343" s="40" t="n">
        <f aca="false">IF(G343="","",MAX(0,G343-1.96*L343/100))</f>
        <v>0.427521605646292</v>
      </c>
      <c r="N343" s="40" t="n">
        <f aca="false">IF(G343="","",MIN(1,G343+1.96*L343/100))</f>
        <v>0.534987958240472</v>
      </c>
      <c r="O343" s="60" t="n">
        <f aca="false">ROUND(S343*W343,0)</f>
        <v>82</v>
      </c>
      <c r="P343" s="60" t="n">
        <f aca="false">IF(F343="","",ROUND(SQRT((F343*L343/100)^2+(G343*O343)^2),0))</f>
        <v>53</v>
      </c>
      <c r="R343" s="61" t="n">
        <v>-2.63393021652643</v>
      </c>
      <c r="S343" s="62" t="n">
        <f aca="false">U343*V343*$F$5</f>
        <v>1307.13543971355</v>
      </c>
      <c r="T343" s="63" t="n">
        <f aca="false">MAX(0,MIN(1,R343/100+$D$5))</f>
        <v>0.481438318872355</v>
      </c>
      <c r="U343" s="63" t="n">
        <v>0.687995769434162</v>
      </c>
      <c r="V343" s="62" t="n">
        <v>1899.91784511785</v>
      </c>
      <c r="W343" s="63" t="n">
        <v>0.0626598089245614</v>
      </c>
      <c r="X343" s="64" t="s">
        <v>204</v>
      </c>
      <c r="Y343" s="64" t="s">
        <v>428</v>
      </c>
    </row>
    <row r="344" customFormat="false" ht="15" hidden="false" customHeight="false" outlineLevel="0" collapsed="false">
      <c r="A344" s="32" t="s">
        <v>421</v>
      </c>
      <c r="B344" s="32" t="s">
        <v>553</v>
      </c>
      <c r="C344" s="32" t="s">
        <v>559</v>
      </c>
      <c r="D344" s="60" t="n">
        <f aca="false">ROUND(S344*T344,0)</f>
        <v>287</v>
      </c>
      <c r="E344" s="60" t="n">
        <f aca="false">ROUND(S344,0)-D344</f>
        <v>345</v>
      </c>
      <c r="F344" s="60" t="n">
        <f aca="false">IF(COUNTA(D344:E344)=0,"",SUM(D344:E344))</f>
        <v>632</v>
      </c>
      <c r="G344" s="40" t="n">
        <f aca="false">IF(OR(F344="",F344=0),"",D344/F344)</f>
        <v>0.454113924050633</v>
      </c>
      <c r="H344" s="40" t="n">
        <f aca="false">IF(OR(F344="",F344=0),"",E344/F344)</f>
        <v>0.545886075949367</v>
      </c>
      <c r="I344" s="32" t="s">
        <v>427</v>
      </c>
      <c r="J344" s="36" t="n">
        <v>2.11357802942001</v>
      </c>
      <c r="K344" s="36" t="n">
        <f aca="false">$K$8</f>
        <v>2.12540912266671</v>
      </c>
      <c r="L344" s="36" t="n">
        <f aca="false">SQRT(J344^2+K344^2)</f>
        <v>2.99742823519794</v>
      </c>
      <c r="M344" s="40" t="n">
        <f aca="false">IF(G344="","",MAX(0,G344-1.96*L344/100))</f>
        <v>0.395364330640753</v>
      </c>
      <c r="N344" s="40" t="n">
        <f aca="false">IF(G344="","",MIN(1,G344+1.96*L344/100))</f>
        <v>0.512863517460513</v>
      </c>
      <c r="O344" s="60" t="n">
        <f aca="false">ROUND(S344*W344,0)</f>
        <v>54</v>
      </c>
      <c r="P344" s="60" t="n">
        <f aca="false">IF(F344="","",ROUND(SQRT((F344*L344/100)^2+(G344*O344)^2),0))</f>
        <v>31</v>
      </c>
      <c r="R344" s="61" t="n">
        <v>-5.42442067549976</v>
      </c>
      <c r="S344" s="62" t="n">
        <f aca="false">U344*V344*$F$5</f>
        <v>632.223853949221</v>
      </c>
      <c r="T344" s="63" t="n">
        <f aca="false">MAX(0,MIN(1,R344/100+$D$5))</f>
        <v>0.453533414282622</v>
      </c>
      <c r="U344" s="63" t="n">
        <v>0.616062683643487</v>
      </c>
      <c r="V344" s="62" t="n">
        <v>1026.232996633</v>
      </c>
      <c r="W344" s="63" t="n">
        <v>0.084758520671361</v>
      </c>
      <c r="X344" s="64" t="s">
        <v>171</v>
      </c>
      <c r="Y344" s="64" t="s">
        <v>428</v>
      </c>
    </row>
    <row r="345" customFormat="false" ht="15" hidden="false" customHeight="false" outlineLevel="0" collapsed="false">
      <c r="A345" s="32" t="s">
        <v>421</v>
      </c>
      <c r="B345" s="32" t="s">
        <v>553</v>
      </c>
      <c r="C345" s="32" t="s">
        <v>560</v>
      </c>
      <c r="D345" s="60" t="n">
        <f aca="false">ROUND(S345*T345,0)</f>
        <v>986</v>
      </c>
      <c r="E345" s="60" t="n">
        <f aca="false">ROUND(S345,0)-D345</f>
        <v>799</v>
      </c>
      <c r="F345" s="60" t="n">
        <f aca="false">IF(COUNTA(D345:E345)=0,"",SUM(D345:E345))</f>
        <v>1785</v>
      </c>
      <c r="G345" s="40" t="n">
        <f aca="false">IF(OR(F345="",F345=0),"",D345/F345)</f>
        <v>0.552380952380952</v>
      </c>
      <c r="H345" s="40" t="n">
        <f aca="false">IF(OR(F345="",F345=0),"",E345/F345)</f>
        <v>0.447619047619048</v>
      </c>
      <c r="I345" s="32" t="s">
        <v>427</v>
      </c>
      <c r="J345" s="36" t="n">
        <v>1.73158763326251</v>
      </c>
      <c r="K345" s="36" t="n">
        <f aca="false">$K$8</f>
        <v>2.12540912266671</v>
      </c>
      <c r="L345" s="36" t="n">
        <f aca="false">SQRT(J345^2+K345^2)</f>
        <v>2.74148858658622</v>
      </c>
      <c r="M345" s="40" t="n">
        <f aca="false">IF(G345="","",MAX(0,G345-1.96*L345/100))</f>
        <v>0.498647776083862</v>
      </c>
      <c r="N345" s="40" t="n">
        <f aca="false">IF(G345="","",MIN(1,G345+1.96*L345/100))</f>
        <v>0.606114128678042</v>
      </c>
      <c r="O345" s="60" t="n">
        <f aca="false">ROUND(S345*W345,0)</f>
        <v>112</v>
      </c>
      <c r="P345" s="60" t="n">
        <f aca="false">IF(F345="","",ROUND(SQRT((F345*L345/100)^2+(G345*O345)^2),0))</f>
        <v>79</v>
      </c>
      <c r="R345" s="61" t="n">
        <v>4.47160613105544</v>
      </c>
      <c r="S345" s="62" t="n">
        <f aca="false">U345*V345*$F$5</f>
        <v>1785.15714635141</v>
      </c>
      <c r="T345" s="63" t="n">
        <f aca="false">MAX(0,MIN(1,R345/100+$D$5))</f>
        <v>0.552493682348174</v>
      </c>
      <c r="U345" s="63" t="n">
        <v>0.525560538116592</v>
      </c>
      <c r="V345" s="62" t="n">
        <v>3396.67272727273</v>
      </c>
      <c r="W345" s="63" t="n">
        <v>0.0626598089245614</v>
      </c>
      <c r="X345" s="64" t="s">
        <v>204</v>
      </c>
      <c r="Y345" s="64" t="s">
        <v>428</v>
      </c>
    </row>
    <row r="346" customFormat="false" ht="15" hidden="false" customHeight="false" outlineLevel="0" collapsed="false">
      <c r="A346" s="32" t="s">
        <v>421</v>
      </c>
      <c r="B346" s="32" t="s">
        <v>561</v>
      </c>
      <c r="C346" s="32" t="s">
        <v>562</v>
      </c>
      <c r="D346" s="60" t="n">
        <f aca="false">ROUND(S346*T346,0)</f>
        <v>82</v>
      </c>
      <c r="E346" s="60" t="n">
        <f aca="false">ROUND(S346,0)-D346</f>
        <v>133</v>
      </c>
      <c r="F346" s="60" t="n">
        <f aca="false">IF(COUNTA(D346:E346)=0,"",SUM(D346:E346))</f>
        <v>215</v>
      </c>
      <c r="G346" s="40" t="n">
        <f aca="false">IF(OR(F346="",F346=0),"",D346/F346)</f>
        <v>0.381395348837209</v>
      </c>
      <c r="H346" s="40" t="n">
        <f aca="false">IF(OR(F346="",F346=0),"",E346/F346)</f>
        <v>0.618604651162791</v>
      </c>
      <c r="I346" s="32" t="s">
        <v>164</v>
      </c>
      <c r="J346" s="36" t="n">
        <v>3.46052190265839</v>
      </c>
      <c r="K346" s="36" t="n">
        <f aca="false">$K$8</f>
        <v>2.12540912266671</v>
      </c>
      <c r="L346" s="36" t="n">
        <f aca="false">SQRT(J346^2+K346^2)</f>
        <v>4.06110524087881</v>
      </c>
      <c r="M346" s="40" t="n">
        <f aca="false">IF(G346="","",MAX(0,G346-1.96*L346/100))</f>
        <v>0.301797686115985</v>
      </c>
      <c r="N346" s="40" t="n">
        <f aca="false">IF(G346="","",MIN(1,G346+1.96*L346/100))</f>
        <v>0.460993011558434</v>
      </c>
      <c r="O346" s="60" t="n">
        <f aca="false">ROUND(S346*W346,0)</f>
        <v>31</v>
      </c>
      <c r="P346" s="60" t="n">
        <f aca="false">IF(F346="","",ROUND(SQRT((F346*L346/100)^2+(G346*O346)^2),0))</f>
        <v>15</v>
      </c>
      <c r="R346" s="61" t="n">
        <v>-12.4477631652037</v>
      </c>
      <c r="S346" s="62" t="n">
        <f aca="false">U346*V346*$F$5</f>
        <v>214.558510638298</v>
      </c>
      <c r="T346" s="63" t="n">
        <f aca="false">MAX(0,MIN(1,R346/100+$D$5))</f>
        <v>0.383299989385583</v>
      </c>
      <c r="U346" s="63" t="n">
        <v>0.513297872340426</v>
      </c>
      <c r="V346" s="62" t="n">
        <v>418</v>
      </c>
      <c r="W346" s="63" t="n">
        <v>0.144238908687966</v>
      </c>
      <c r="X346" s="64" t="s">
        <v>165</v>
      </c>
      <c r="Y346" s="64" t="s">
        <v>166</v>
      </c>
    </row>
    <row r="347" customFormat="false" ht="15" hidden="false" customHeight="false" outlineLevel="0" collapsed="false">
      <c r="A347" s="32" t="s">
        <v>421</v>
      </c>
      <c r="B347" s="32" t="s">
        <v>561</v>
      </c>
      <c r="C347" s="32" t="s">
        <v>563</v>
      </c>
      <c r="D347" s="60" t="n">
        <f aca="false">ROUND(S347*T347,0)</f>
        <v>195</v>
      </c>
      <c r="E347" s="60" t="n">
        <f aca="false">ROUND(S347,0)-D347</f>
        <v>368</v>
      </c>
      <c r="F347" s="60" t="n">
        <f aca="false">IF(COUNTA(D347:E347)=0,"",SUM(D347:E347))</f>
        <v>563</v>
      </c>
      <c r="G347" s="40" t="n">
        <f aca="false">IF(OR(F347="",F347=0),"",D347/F347)</f>
        <v>0.346358792184725</v>
      </c>
      <c r="H347" s="40" t="n">
        <f aca="false">IF(OR(F347="",F347=0),"",E347/F347)</f>
        <v>0.653641207815275</v>
      </c>
      <c r="I347" s="32" t="s">
        <v>164</v>
      </c>
      <c r="J347" s="36" t="n">
        <v>3.46052190265839</v>
      </c>
      <c r="K347" s="36" t="n">
        <f aca="false">$K$8</f>
        <v>2.12540912266671</v>
      </c>
      <c r="L347" s="36" t="n">
        <f aca="false">SQRT(J347^2+K347^2)</f>
        <v>4.06110524087881</v>
      </c>
      <c r="M347" s="40" t="n">
        <f aca="false">IF(G347="","",MAX(0,G347-1.96*L347/100))</f>
        <v>0.2667611294635</v>
      </c>
      <c r="N347" s="40" t="n">
        <f aca="false">IF(G347="","",MIN(1,G347+1.96*L347/100))</f>
        <v>0.425956454905949</v>
      </c>
      <c r="O347" s="60" t="n">
        <f aca="false">ROUND(S347*W347,0)</f>
        <v>81</v>
      </c>
      <c r="P347" s="60" t="n">
        <f aca="false">IF(F347="","",ROUND(SQRT((F347*L347/100)^2+(G347*O347)^2),0))</f>
        <v>36</v>
      </c>
      <c r="R347" s="61" t="n">
        <v>-16.1997964625976</v>
      </c>
      <c r="S347" s="62" t="n">
        <f aca="false">U347*V347*$F$5</f>
        <v>562.888888888889</v>
      </c>
      <c r="T347" s="63" t="n">
        <f aca="false">MAX(0,MIN(1,R347/100+$D$5))</f>
        <v>0.345779656411643</v>
      </c>
      <c r="U347" s="63" t="n">
        <v>0.62962962962963</v>
      </c>
      <c r="V347" s="62" t="n">
        <v>894</v>
      </c>
      <c r="W347" s="63" t="n">
        <v>0.144238908687966</v>
      </c>
      <c r="X347" s="64" t="s">
        <v>165</v>
      </c>
      <c r="Y347" s="64" t="s">
        <v>166</v>
      </c>
    </row>
    <row r="348" customFormat="false" ht="15" hidden="false" customHeight="false" outlineLevel="0" collapsed="false">
      <c r="A348" s="32" t="s">
        <v>421</v>
      </c>
      <c r="B348" s="32" t="s">
        <v>561</v>
      </c>
      <c r="C348" s="32" t="s">
        <v>564</v>
      </c>
      <c r="D348" s="60" t="n">
        <f aca="false">ROUND(S348*T348,0)</f>
        <v>148</v>
      </c>
      <c r="E348" s="60" t="n">
        <f aca="false">ROUND(S348,0)-D348</f>
        <v>214</v>
      </c>
      <c r="F348" s="60" t="n">
        <f aca="false">IF(COUNTA(D348:E348)=0,"",SUM(D348:E348))</f>
        <v>362</v>
      </c>
      <c r="G348" s="40" t="n">
        <f aca="false">IF(OR(F348="",F348=0),"",D348/F348)</f>
        <v>0.408839779005525</v>
      </c>
      <c r="H348" s="40" t="n">
        <f aca="false">IF(OR(F348="",F348=0),"",E348/F348)</f>
        <v>0.591160220994475</v>
      </c>
      <c r="I348" s="32" t="s">
        <v>164</v>
      </c>
      <c r="J348" s="36" t="n">
        <v>3.46052190265839</v>
      </c>
      <c r="K348" s="36" t="n">
        <f aca="false">$K$8</f>
        <v>2.12540912266671</v>
      </c>
      <c r="L348" s="36" t="n">
        <f aca="false">SQRT(J348^2+K348^2)</f>
        <v>4.06110524087881</v>
      </c>
      <c r="M348" s="40" t="n">
        <f aca="false">IF(G348="","",MAX(0,G348-1.96*L348/100))</f>
        <v>0.3292421162843</v>
      </c>
      <c r="N348" s="40" t="n">
        <f aca="false">IF(G348="","",MIN(1,G348+1.96*L348/100))</f>
        <v>0.48843744172675</v>
      </c>
      <c r="O348" s="60" t="n">
        <f aca="false">ROUND(S348*W348,0)</f>
        <v>52</v>
      </c>
      <c r="P348" s="60" t="n">
        <f aca="false">IF(F348="","",ROUND(SQRT((F348*L348/100)^2+(G348*O348)^2),0))</f>
        <v>26</v>
      </c>
      <c r="R348" s="61" t="n">
        <v>-10.0560747666321</v>
      </c>
      <c r="S348" s="62" t="n">
        <f aca="false">U348*V348*$F$5</f>
        <v>362.264705882353</v>
      </c>
      <c r="T348" s="63" t="n">
        <f aca="false">MAX(0,MIN(1,R348/100+$D$5))</f>
        <v>0.407216873371298</v>
      </c>
      <c r="U348" s="63" t="n">
        <v>0.553921568627451</v>
      </c>
      <c r="V348" s="62" t="n">
        <v>654</v>
      </c>
      <c r="W348" s="63" t="n">
        <v>0.144238908687966</v>
      </c>
      <c r="X348" s="64" t="s">
        <v>165</v>
      </c>
      <c r="Y348" s="64" t="s">
        <v>166</v>
      </c>
    </row>
    <row r="349" customFormat="false" ht="15" hidden="false" customHeight="false" outlineLevel="0" collapsed="false">
      <c r="A349" s="32" t="s">
        <v>421</v>
      </c>
      <c r="B349" s="32" t="s">
        <v>561</v>
      </c>
      <c r="C349" s="32" t="s">
        <v>565</v>
      </c>
      <c r="D349" s="60" t="n">
        <f aca="false">ROUND(S349*T349,0)</f>
        <v>88</v>
      </c>
      <c r="E349" s="60" t="n">
        <f aca="false">ROUND(S349,0)-D349</f>
        <v>128</v>
      </c>
      <c r="F349" s="60" t="n">
        <f aca="false">IF(COUNTA(D349:E349)=0,"",SUM(D349:E349))</f>
        <v>216</v>
      </c>
      <c r="G349" s="40" t="n">
        <f aca="false">IF(OR(F349="",F349=0),"",D349/F349)</f>
        <v>0.407407407407407</v>
      </c>
      <c r="H349" s="40" t="n">
        <f aca="false">IF(OR(F349="",F349=0),"",E349/F349)</f>
        <v>0.592592592592593</v>
      </c>
      <c r="I349" s="32" t="s">
        <v>164</v>
      </c>
      <c r="J349" s="36" t="n">
        <v>3.46052190265839</v>
      </c>
      <c r="K349" s="36" t="n">
        <f aca="false">$K$8</f>
        <v>2.12540912266671</v>
      </c>
      <c r="L349" s="36" t="n">
        <f aca="false">SQRT(J349^2+K349^2)</f>
        <v>4.06110524087881</v>
      </c>
      <c r="M349" s="40" t="n">
        <f aca="false">IF(G349="","",MAX(0,G349-1.96*L349/100))</f>
        <v>0.327809744686183</v>
      </c>
      <c r="N349" s="40" t="n">
        <f aca="false">IF(G349="","",MIN(1,G349+1.96*L349/100))</f>
        <v>0.487005070128632</v>
      </c>
      <c r="O349" s="60" t="n">
        <f aca="false">ROUND(S349*W349,0)</f>
        <v>31</v>
      </c>
      <c r="P349" s="60" t="n">
        <f aca="false">IF(F349="","",ROUND(SQRT((F349*L349/100)^2+(G349*O349)^2),0))</f>
        <v>15</v>
      </c>
      <c r="R349" s="61" t="n">
        <v>-10.0387515745849</v>
      </c>
      <c r="S349" s="62" t="n">
        <f aca="false">U349*V349*$F$5</f>
        <v>215.962962962963</v>
      </c>
      <c r="T349" s="63" t="n">
        <f aca="false">MAX(0,MIN(1,R349/100+$D$5))</f>
        <v>0.407390105291771</v>
      </c>
      <c r="U349" s="63" t="n">
        <v>0.453703703703704</v>
      </c>
      <c r="V349" s="62" t="n">
        <v>476</v>
      </c>
      <c r="W349" s="63" t="n">
        <v>0.144238908687966</v>
      </c>
      <c r="X349" s="64" t="s">
        <v>165</v>
      </c>
      <c r="Y349" s="64" t="s">
        <v>166</v>
      </c>
    </row>
    <row r="350" customFormat="false" ht="15" hidden="false" customHeight="false" outlineLevel="0" collapsed="false">
      <c r="A350" s="32" t="s">
        <v>421</v>
      </c>
      <c r="B350" s="32" t="s">
        <v>566</v>
      </c>
      <c r="C350" s="32" t="s">
        <v>567</v>
      </c>
      <c r="D350" s="60" t="n">
        <f aca="false">ROUND(S350*T350,0)</f>
        <v>329</v>
      </c>
      <c r="E350" s="60" t="n">
        <f aca="false">ROUND(S350,0)-D350</f>
        <v>622</v>
      </c>
      <c r="F350" s="60" t="n">
        <f aca="false">IF(COUNTA(D350:E350)=0,"",SUM(D350:E350))</f>
        <v>951</v>
      </c>
      <c r="G350" s="40" t="n">
        <f aca="false">IF(OR(F350="",F350=0),"",D350/F350)</f>
        <v>0.345951629863302</v>
      </c>
      <c r="H350" s="40" t="n">
        <f aca="false">IF(OR(F350="",F350=0),"",E350/F350)</f>
        <v>0.654048370136698</v>
      </c>
      <c r="I350" s="32" t="s">
        <v>164</v>
      </c>
      <c r="J350" s="36" t="n">
        <v>1.73158763326251</v>
      </c>
      <c r="K350" s="36" t="n">
        <f aca="false">$K$8</f>
        <v>2.12540912266671</v>
      </c>
      <c r="L350" s="36" t="n">
        <f aca="false">SQRT(J350^2+K350^2)</f>
        <v>2.74148858658622</v>
      </c>
      <c r="M350" s="40" t="n">
        <f aca="false">IF(G350="","",MAX(0,G350-1.96*L350/100))</f>
        <v>0.292218453566212</v>
      </c>
      <c r="N350" s="40" t="n">
        <f aca="false">IF(G350="","",MIN(1,G350+1.96*L350/100))</f>
        <v>0.399684806160392</v>
      </c>
      <c r="O350" s="60" t="n">
        <f aca="false">ROUND(S350*W350,0)</f>
        <v>60</v>
      </c>
      <c r="P350" s="60" t="n">
        <f aca="false">IF(F350="","",ROUND(SQRT((F350*L350/100)^2+(G350*O350)^2),0))</f>
        <v>33</v>
      </c>
      <c r="R350" s="61" t="n">
        <v>-16.2466826816529</v>
      </c>
      <c r="S350" s="62" t="n">
        <f aca="false">U350*V350*$F$5</f>
        <v>951.480446927374</v>
      </c>
      <c r="T350" s="63" t="n">
        <f aca="false">MAX(0,MIN(1,R350/100+$D$5))</f>
        <v>0.345310794221091</v>
      </c>
      <c r="U350" s="63" t="n">
        <v>0.642458100558659</v>
      </c>
      <c r="V350" s="62" t="n">
        <v>1481</v>
      </c>
      <c r="W350" s="63" t="n">
        <v>0.0626598089245614</v>
      </c>
      <c r="X350" s="64" t="s">
        <v>204</v>
      </c>
      <c r="Y350" s="64" t="s">
        <v>166</v>
      </c>
    </row>
    <row r="351" customFormat="false" ht="15" hidden="false" customHeight="false" outlineLevel="0" collapsed="false">
      <c r="A351" s="32" t="s">
        <v>421</v>
      </c>
      <c r="B351" s="32" t="s">
        <v>566</v>
      </c>
      <c r="C351" s="32" t="s">
        <v>568</v>
      </c>
      <c r="D351" s="60" t="n">
        <f aca="false">ROUND(S351*T351,0)</f>
        <v>271</v>
      </c>
      <c r="E351" s="60" t="n">
        <f aca="false">ROUND(S351,0)-D351</f>
        <v>478</v>
      </c>
      <c r="F351" s="60" t="n">
        <f aca="false">IF(COUNTA(D351:E351)=0,"",SUM(D351:E351))</f>
        <v>749</v>
      </c>
      <c r="G351" s="40" t="n">
        <f aca="false">IF(OR(F351="",F351=0),"",D351/F351)</f>
        <v>0.361815754339119</v>
      </c>
      <c r="H351" s="40" t="n">
        <f aca="false">IF(OR(F351="",F351=0),"",E351/F351)</f>
        <v>0.638184245660881</v>
      </c>
      <c r="I351" s="32" t="s">
        <v>164</v>
      </c>
      <c r="J351" s="36" t="n">
        <v>2.11357802942001</v>
      </c>
      <c r="K351" s="36" t="n">
        <f aca="false">$K$8</f>
        <v>2.12540912266671</v>
      </c>
      <c r="L351" s="36" t="n">
        <f aca="false">SQRT(J351^2+K351^2)</f>
        <v>2.99742823519794</v>
      </c>
      <c r="M351" s="40" t="n">
        <f aca="false">IF(G351="","",MAX(0,G351-1.96*L351/100))</f>
        <v>0.303066160929239</v>
      </c>
      <c r="N351" s="40" t="n">
        <f aca="false">IF(G351="","",MIN(1,G351+1.96*L351/100))</f>
        <v>0.420565347748999</v>
      </c>
      <c r="O351" s="60" t="n">
        <f aca="false">ROUND(S351*W351,0)</f>
        <v>63</v>
      </c>
      <c r="P351" s="60" t="n">
        <f aca="false">IF(F351="","",ROUND(SQRT((F351*L351/100)^2+(G351*O351)^2),0))</f>
        <v>32</v>
      </c>
      <c r="R351" s="61" t="n">
        <v>-14.6225148152302</v>
      </c>
      <c r="S351" s="62" t="n">
        <f aca="false">U351*V351*$F$5</f>
        <v>748.801666666667</v>
      </c>
      <c r="T351" s="63" t="n">
        <f aca="false">MAX(0,MIN(1,R351/100+$D$5))</f>
        <v>0.361552472885317</v>
      </c>
      <c r="U351" s="63" t="n">
        <v>0.618333333333333</v>
      </c>
      <c r="V351" s="62" t="n">
        <v>1211</v>
      </c>
      <c r="W351" s="63" t="n">
        <v>0.084758520671361</v>
      </c>
      <c r="X351" s="64" t="s">
        <v>171</v>
      </c>
      <c r="Y351" s="64" t="s">
        <v>166</v>
      </c>
    </row>
    <row r="352" customFormat="false" ht="15" hidden="false" customHeight="false" outlineLevel="0" collapsed="false">
      <c r="A352" s="32" t="s">
        <v>421</v>
      </c>
      <c r="B352" s="32" t="s">
        <v>566</v>
      </c>
      <c r="C352" s="32" t="s">
        <v>569</v>
      </c>
      <c r="D352" s="60" t="n">
        <f aca="false">ROUND(S352*T352,0)</f>
        <v>239</v>
      </c>
      <c r="E352" s="60" t="n">
        <f aca="false">ROUND(S352,0)-D352</f>
        <v>468</v>
      </c>
      <c r="F352" s="60" t="n">
        <f aca="false">IF(COUNTA(D352:E352)=0,"",SUM(D352:E352))</f>
        <v>707</v>
      </c>
      <c r="G352" s="40" t="n">
        <f aca="false">IF(OR(F352="",F352=0),"",D352/F352)</f>
        <v>0.338048090523338</v>
      </c>
      <c r="H352" s="40" t="n">
        <f aca="false">IF(OR(F352="",F352=0),"",E352/F352)</f>
        <v>0.661951909476662</v>
      </c>
      <c r="I352" s="32" t="s">
        <v>164</v>
      </c>
      <c r="J352" s="36" t="n">
        <v>2.11357802942001</v>
      </c>
      <c r="K352" s="36" t="n">
        <f aca="false">$K$8</f>
        <v>2.12540912266671</v>
      </c>
      <c r="L352" s="36" t="n">
        <f aca="false">SQRT(J352^2+K352^2)</f>
        <v>2.99742823519794</v>
      </c>
      <c r="M352" s="40" t="n">
        <f aca="false">IF(G352="","",MAX(0,G352-1.96*L352/100))</f>
        <v>0.279298497113458</v>
      </c>
      <c r="N352" s="40" t="n">
        <f aca="false">IF(G352="","",MIN(1,G352+1.96*L352/100))</f>
        <v>0.396797683933218</v>
      </c>
      <c r="O352" s="60" t="n">
        <f aca="false">ROUND(S352*W352,0)</f>
        <v>60</v>
      </c>
      <c r="P352" s="60" t="n">
        <f aca="false">IF(F352="","",ROUND(SQRT((F352*L352/100)^2+(G352*O352)^2),0))</f>
        <v>29</v>
      </c>
      <c r="R352" s="61" t="n">
        <v>-16.9090531699742</v>
      </c>
      <c r="S352" s="62" t="n">
        <f aca="false">U352*V352*$F$5</f>
        <v>707.096134786918</v>
      </c>
      <c r="T352" s="63" t="n">
        <f aca="false">MAX(0,MIN(1,R352/100+$D$5))</f>
        <v>0.338687089337878</v>
      </c>
      <c r="U352" s="63" t="n">
        <v>0.698711595639247</v>
      </c>
      <c r="V352" s="62" t="n">
        <v>1012</v>
      </c>
      <c r="W352" s="63" t="n">
        <v>0.084758520671361</v>
      </c>
      <c r="X352" s="64" t="s">
        <v>171</v>
      </c>
      <c r="Y352" s="64" t="s">
        <v>166</v>
      </c>
    </row>
    <row r="353" customFormat="false" ht="15" hidden="false" customHeight="false" outlineLevel="0" collapsed="false">
      <c r="A353" s="32" t="s">
        <v>421</v>
      </c>
      <c r="B353" s="32" t="s">
        <v>566</v>
      </c>
      <c r="C353" s="32" t="s">
        <v>570</v>
      </c>
      <c r="D353" s="60" t="n">
        <f aca="false">ROUND(S353*T353,0)</f>
        <v>237</v>
      </c>
      <c r="E353" s="60" t="n">
        <f aca="false">ROUND(S353,0)-D353</f>
        <v>476</v>
      </c>
      <c r="F353" s="60" t="n">
        <f aca="false">IF(COUNTA(D353:E353)=0,"",SUM(D353:E353))</f>
        <v>713</v>
      </c>
      <c r="G353" s="40" t="n">
        <f aca="false">IF(OR(F353="",F353=0),"",D353/F353)</f>
        <v>0.332398316970547</v>
      </c>
      <c r="H353" s="40" t="n">
        <f aca="false">IF(OR(F353="",F353=0),"",E353/F353)</f>
        <v>0.667601683029453</v>
      </c>
      <c r="I353" s="32" t="s">
        <v>164</v>
      </c>
      <c r="J353" s="36" t="n">
        <v>2.11357802942001</v>
      </c>
      <c r="K353" s="36" t="n">
        <f aca="false">$K$8</f>
        <v>2.12540912266671</v>
      </c>
      <c r="L353" s="36" t="n">
        <f aca="false">SQRT(J353^2+K353^2)</f>
        <v>2.99742823519794</v>
      </c>
      <c r="M353" s="40" t="n">
        <f aca="false">IF(G353="","",MAX(0,G353-1.96*L353/100))</f>
        <v>0.273648723560667</v>
      </c>
      <c r="N353" s="40" t="n">
        <f aca="false">IF(G353="","",MIN(1,G353+1.96*L353/100))</f>
        <v>0.391147910380427</v>
      </c>
      <c r="O353" s="60" t="n">
        <f aca="false">ROUND(S353*W353,0)</f>
        <v>60</v>
      </c>
      <c r="P353" s="60" t="n">
        <f aca="false">IF(F353="","",ROUND(SQRT((F353*L353/100)^2+(G353*O353)^2),0))</f>
        <v>29</v>
      </c>
      <c r="R353" s="61" t="n">
        <v>-17.5251273094836</v>
      </c>
      <c r="S353" s="62" t="n">
        <f aca="false">U353*V353*$F$5</f>
        <v>713.433121019108</v>
      </c>
      <c r="T353" s="63" t="n">
        <f aca="false">MAX(0,MIN(1,R353/100+$D$5))</f>
        <v>0.332526347942783</v>
      </c>
      <c r="U353" s="63" t="n">
        <v>0.643312101910828</v>
      </c>
      <c r="V353" s="62" t="n">
        <v>1109</v>
      </c>
      <c r="W353" s="63" t="n">
        <v>0.084758520671361</v>
      </c>
      <c r="X353" s="64" t="s">
        <v>171</v>
      </c>
      <c r="Y353" s="64" t="s">
        <v>166</v>
      </c>
    </row>
    <row r="354" customFormat="false" ht="15" hidden="false" customHeight="false" outlineLevel="0" collapsed="false">
      <c r="A354" s="32" t="s">
        <v>421</v>
      </c>
      <c r="B354" s="32" t="s">
        <v>571</v>
      </c>
      <c r="C354" s="32" t="s">
        <v>572</v>
      </c>
      <c r="D354" s="60" t="n">
        <f aca="false">ROUND(S354*T354,0)</f>
        <v>65</v>
      </c>
      <c r="E354" s="60" t="n">
        <f aca="false">ROUND(S354,0)-D354</f>
        <v>131</v>
      </c>
      <c r="F354" s="60" t="n">
        <f aca="false">IF(COUNTA(D354:E354)=0,"",SUM(D354:E354))</f>
        <v>196</v>
      </c>
      <c r="G354" s="40" t="n">
        <f aca="false">IF(OR(F354="",F354=0),"",D354/F354)</f>
        <v>0.331632653061224</v>
      </c>
      <c r="H354" s="40" t="n">
        <f aca="false">IF(OR(F354="",F354=0),"",E354/F354)</f>
        <v>0.668367346938776</v>
      </c>
      <c r="I354" s="32" t="s">
        <v>164</v>
      </c>
      <c r="J354" s="36" t="n">
        <v>3.46052190265839</v>
      </c>
      <c r="K354" s="36" t="n">
        <f aca="false">$K$8</f>
        <v>2.12540912266671</v>
      </c>
      <c r="L354" s="36" t="n">
        <f aca="false">SQRT(J354^2+K354^2)</f>
        <v>4.06110524087881</v>
      </c>
      <c r="M354" s="40" t="n">
        <f aca="false">IF(G354="","",MAX(0,G354-1.96*L354/100))</f>
        <v>0.25203499034</v>
      </c>
      <c r="N354" s="40" t="n">
        <f aca="false">IF(G354="","",MIN(1,G354+1.96*L354/100))</f>
        <v>0.411230315782449</v>
      </c>
      <c r="O354" s="60" t="n">
        <f aca="false">ROUND(S354*W354,0)</f>
        <v>28</v>
      </c>
      <c r="P354" s="60" t="n">
        <f aca="false">IF(F354="","",ROUND(SQRT((F354*L354/100)^2+(G354*O354)^2),0))</f>
        <v>12</v>
      </c>
      <c r="R354" s="61" t="n">
        <v>-17.4288188907648</v>
      </c>
      <c r="S354" s="62" t="n">
        <f aca="false">U354*V354*$F$5</f>
        <v>196.10298102981</v>
      </c>
      <c r="T354" s="63" t="n">
        <f aca="false">MAX(0,MIN(1,R354/100+$D$5))</f>
        <v>0.333489432129971</v>
      </c>
      <c r="U354" s="63" t="n">
        <v>0.525745257452575</v>
      </c>
      <c r="V354" s="62" t="n">
        <v>373</v>
      </c>
      <c r="W354" s="63" t="n">
        <v>0.144238908687966</v>
      </c>
      <c r="X354" s="64" t="s">
        <v>165</v>
      </c>
      <c r="Y354" s="64" t="s">
        <v>166</v>
      </c>
    </row>
    <row r="355" customFormat="false" ht="15" hidden="false" customHeight="false" outlineLevel="0" collapsed="false">
      <c r="A355" s="32" t="s">
        <v>421</v>
      </c>
      <c r="B355" s="32" t="s">
        <v>573</v>
      </c>
      <c r="C355" s="32" t="s">
        <v>574</v>
      </c>
      <c r="D355" s="60" t="n">
        <f aca="false">ROUND(S355*T355,0)</f>
        <v>258</v>
      </c>
      <c r="E355" s="60" t="n">
        <f aca="false">ROUND(S355,0)-D355</f>
        <v>426</v>
      </c>
      <c r="F355" s="60" t="n">
        <f aca="false">IF(COUNTA(D355:E355)=0,"",SUM(D355:E355))</f>
        <v>684</v>
      </c>
      <c r="G355" s="40" t="n">
        <f aca="false">IF(OR(F355="",F355=0),"",D355/F355)</f>
        <v>0.37719298245614</v>
      </c>
      <c r="H355" s="40" t="n">
        <f aca="false">IF(OR(F355="",F355=0),"",E355/F355)</f>
        <v>0.62280701754386</v>
      </c>
      <c r="I355" s="32" t="s">
        <v>164</v>
      </c>
      <c r="J355" s="36" t="n">
        <v>2.11357802942001</v>
      </c>
      <c r="K355" s="36" t="n">
        <f aca="false">$K$8</f>
        <v>2.12540912266671</v>
      </c>
      <c r="L355" s="36" t="n">
        <f aca="false">SQRT(J355^2+K355^2)</f>
        <v>2.99742823519794</v>
      </c>
      <c r="M355" s="40" t="n">
        <f aca="false">IF(G355="","",MAX(0,G355-1.96*L355/100))</f>
        <v>0.318443389046261</v>
      </c>
      <c r="N355" s="40" t="n">
        <f aca="false">IF(G355="","",MIN(1,G355+1.96*L355/100))</f>
        <v>0.43594257586602</v>
      </c>
      <c r="O355" s="60" t="n">
        <f aca="false">ROUND(S355*W355,0)</f>
        <v>58</v>
      </c>
      <c r="P355" s="60" t="n">
        <f aca="false">IF(F355="","",ROUND(SQRT((F355*L355/100)^2+(G355*O355)^2),0))</f>
        <v>30</v>
      </c>
      <c r="R355" s="61" t="n">
        <v>-13.021339180366</v>
      </c>
      <c r="S355" s="62" t="n">
        <f aca="false">U355*V355*$F$5</f>
        <v>683.952941176471</v>
      </c>
      <c r="T355" s="63" t="n">
        <f aca="false">MAX(0,MIN(1,R355/100+$D$5))</f>
        <v>0.377564229233959</v>
      </c>
      <c r="U355" s="63" t="n">
        <v>0.568067226890757</v>
      </c>
      <c r="V355" s="62" t="n">
        <v>1204</v>
      </c>
      <c r="W355" s="63" t="n">
        <v>0.084758520671361</v>
      </c>
      <c r="X355" s="64" t="s">
        <v>171</v>
      </c>
      <c r="Y355" s="64" t="s">
        <v>166</v>
      </c>
    </row>
    <row r="356" customFormat="false" ht="15" hidden="false" customHeight="false" outlineLevel="0" collapsed="false">
      <c r="A356" s="32" t="s">
        <v>421</v>
      </c>
      <c r="B356" s="32" t="s">
        <v>575</v>
      </c>
      <c r="C356" s="32" t="s">
        <v>576</v>
      </c>
      <c r="D356" s="60" t="n">
        <f aca="false">ROUND(S356*T356,0)</f>
        <v>157</v>
      </c>
      <c r="E356" s="60" t="n">
        <f aca="false">ROUND(S356,0)-D356</f>
        <v>232</v>
      </c>
      <c r="F356" s="60" t="n">
        <f aca="false">IF(COUNTA(D356:E356)=0,"",SUM(D356:E356))</f>
        <v>389</v>
      </c>
      <c r="G356" s="40" t="n">
        <f aca="false">IF(OR(F356="",F356=0),"",D356/F356)</f>
        <v>0.403598971722365</v>
      </c>
      <c r="H356" s="40" t="n">
        <f aca="false">IF(OR(F356="",F356=0),"",E356/F356)</f>
        <v>0.596401028277635</v>
      </c>
      <c r="I356" s="32" t="s">
        <v>164</v>
      </c>
      <c r="J356" s="36" t="n">
        <v>3.46052190265839</v>
      </c>
      <c r="K356" s="36" t="n">
        <f aca="false">$K$8</f>
        <v>2.12540912266671</v>
      </c>
      <c r="L356" s="36" t="n">
        <f aca="false">SQRT(J356^2+K356^2)</f>
        <v>4.06110524087881</v>
      </c>
      <c r="M356" s="40" t="n">
        <f aca="false">IF(G356="","",MAX(0,G356-1.96*L356/100))</f>
        <v>0.32400130900114</v>
      </c>
      <c r="N356" s="40" t="n">
        <f aca="false">IF(G356="","",MIN(1,G356+1.96*L356/100))</f>
        <v>0.48319663444359</v>
      </c>
      <c r="O356" s="60" t="n">
        <f aca="false">ROUND(S356*W356,0)</f>
        <v>56</v>
      </c>
      <c r="P356" s="60" t="n">
        <f aca="false">IF(F356="","",ROUND(SQRT((F356*L356/100)^2+(G356*O356)^2),0))</f>
        <v>28</v>
      </c>
      <c r="R356" s="61" t="n">
        <v>-10.4960561668102</v>
      </c>
      <c r="S356" s="62" t="n">
        <f aca="false">U356*V356*$F$5</f>
        <v>388.819749216301</v>
      </c>
      <c r="T356" s="63" t="n">
        <f aca="false">MAX(0,MIN(1,R356/100+$D$5))</f>
        <v>0.402817059369518</v>
      </c>
      <c r="U356" s="63" t="n">
        <v>0.606583072100314</v>
      </c>
      <c r="V356" s="62" t="n">
        <v>641</v>
      </c>
      <c r="W356" s="63" t="n">
        <v>0.144238908687966</v>
      </c>
      <c r="X356" s="64" t="s">
        <v>165</v>
      </c>
      <c r="Y356" s="64" t="s">
        <v>166</v>
      </c>
    </row>
    <row r="357" customFormat="false" ht="15" hidden="false" customHeight="false" outlineLevel="0" collapsed="false">
      <c r="A357" s="32" t="s">
        <v>421</v>
      </c>
      <c r="B357" s="32" t="s">
        <v>577</v>
      </c>
      <c r="C357" s="32" t="s">
        <v>578</v>
      </c>
      <c r="D357" s="60" t="n">
        <f aca="false">ROUND(S357*T357,0)</f>
        <v>260</v>
      </c>
      <c r="E357" s="60" t="n">
        <f aca="false">ROUND(S357,0)-D357</f>
        <v>342</v>
      </c>
      <c r="F357" s="60" t="n">
        <f aca="false">IF(COUNTA(D357:E357)=0,"",SUM(D357:E357))</f>
        <v>602</v>
      </c>
      <c r="G357" s="40" t="n">
        <f aca="false">IF(OR(F357="",F357=0),"",D357/F357)</f>
        <v>0.431893687707641</v>
      </c>
      <c r="H357" s="40" t="n">
        <f aca="false">IF(OR(F357="",F357=0),"",E357/F357)</f>
        <v>0.568106312292359</v>
      </c>
      <c r="I357" s="32" t="s">
        <v>164</v>
      </c>
      <c r="J357" s="36" t="n">
        <v>2.11357802942001</v>
      </c>
      <c r="K357" s="36" t="n">
        <f aca="false">$K$8</f>
        <v>2.12540912266671</v>
      </c>
      <c r="L357" s="36" t="n">
        <f aca="false">SQRT(J357^2+K357^2)</f>
        <v>2.99742823519794</v>
      </c>
      <c r="M357" s="40" t="n">
        <f aca="false">IF(G357="","",MAX(0,G357-1.96*L357/100))</f>
        <v>0.373144094297762</v>
      </c>
      <c r="N357" s="40" t="n">
        <f aca="false">IF(G357="","",MIN(1,G357+1.96*L357/100))</f>
        <v>0.490643281117521</v>
      </c>
      <c r="O357" s="60" t="n">
        <f aca="false">ROUND(S357*W357,0)</f>
        <v>51</v>
      </c>
      <c r="P357" s="60" t="n">
        <f aca="false">IF(F357="","",ROUND(SQRT((F357*L357/100)^2+(G357*O357)^2),0))</f>
        <v>28</v>
      </c>
      <c r="R357" s="61" t="n">
        <v>-7.56273887787691</v>
      </c>
      <c r="S357" s="62" t="n">
        <f aca="false">U357*V357*$F$5</f>
        <v>602.07868852459</v>
      </c>
      <c r="T357" s="63" t="n">
        <f aca="false">MAX(0,MIN(1,R357/100+$D$5))</f>
        <v>0.43215023225885</v>
      </c>
      <c r="U357" s="63" t="n">
        <v>0.613114754098361</v>
      </c>
      <c r="V357" s="62" t="n">
        <v>982</v>
      </c>
      <c r="W357" s="63" t="n">
        <v>0.084758520671361</v>
      </c>
      <c r="X357" s="64" t="s">
        <v>171</v>
      </c>
      <c r="Y357" s="64" t="s">
        <v>166</v>
      </c>
    </row>
    <row r="358" customFormat="false" ht="15" hidden="false" customHeight="false" outlineLevel="0" collapsed="false">
      <c r="A358" s="32" t="s">
        <v>421</v>
      </c>
      <c r="B358" s="32" t="s">
        <v>579</v>
      </c>
      <c r="C358" s="32" t="s">
        <v>580</v>
      </c>
      <c r="D358" s="60" t="n">
        <f aca="false">ROUND(S358*T358,0)</f>
        <v>234</v>
      </c>
      <c r="E358" s="60" t="n">
        <f aca="false">ROUND(S358,0)-D358</f>
        <v>580</v>
      </c>
      <c r="F358" s="60" t="n">
        <f aca="false">IF(COUNTA(D358:E358)=0,"",SUM(D358:E358))</f>
        <v>814</v>
      </c>
      <c r="G358" s="40" t="n">
        <f aca="false">IF(OR(F358="",F358=0),"",D358/F358)</f>
        <v>0.287469287469287</v>
      </c>
      <c r="H358" s="40" t="n">
        <f aca="false">IF(OR(F358="",F358=0),"",E358/F358)</f>
        <v>0.712530712530713</v>
      </c>
      <c r="I358" s="32" t="s">
        <v>164</v>
      </c>
      <c r="J358" s="36" t="n">
        <v>2.11357802942001</v>
      </c>
      <c r="K358" s="36" t="n">
        <f aca="false">$K$8</f>
        <v>2.12540912266671</v>
      </c>
      <c r="L358" s="36" t="n">
        <f aca="false">SQRT(J358^2+K358^2)</f>
        <v>2.99742823519794</v>
      </c>
      <c r="M358" s="40" t="n">
        <f aca="false">IF(G358="","",MAX(0,G358-1.96*L358/100))</f>
        <v>0.228719694059408</v>
      </c>
      <c r="N358" s="40" t="n">
        <f aca="false">IF(G358="","",MIN(1,G358+1.96*L358/100))</f>
        <v>0.346218880879167</v>
      </c>
      <c r="O358" s="60" t="n">
        <f aca="false">ROUND(S358*W358,0)</f>
        <v>69</v>
      </c>
      <c r="P358" s="60" t="n">
        <f aca="false">IF(F358="","",ROUND(SQRT((F358*L358/100)^2+(G358*O358)^2),0))</f>
        <v>31</v>
      </c>
      <c r="R358" s="61" t="n">
        <v>-22.0508697229893</v>
      </c>
      <c r="S358" s="62" t="n">
        <f aca="false">U358*V358*$F$5</f>
        <v>814.349042709867</v>
      </c>
      <c r="T358" s="63" t="n">
        <f aca="false">MAX(0,MIN(1,R358/100+$D$5))</f>
        <v>0.287268923807727</v>
      </c>
      <c r="U358" s="63" t="n">
        <v>0.610456553755523</v>
      </c>
      <c r="V358" s="62" t="n">
        <v>1334</v>
      </c>
      <c r="W358" s="63" t="n">
        <v>0.084758520671361</v>
      </c>
      <c r="X358" s="64" t="s">
        <v>171</v>
      </c>
      <c r="Y358" s="64" t="s">
        <v>166</v>
      </c>
    </row>
    <row r="359" customFormat="false" ht="15" hidden="false" customHeight="false" outlineLevel="0" collapsed="false">
      <c r="A359" s="32" t="s">
        <v>421</v>
      </c>
      <c r="B359" s="32" t="s">
        <v>579</v>
      </c>
      <c r="C359" s="32" t="s">
        <v>581</v>
      </c>
      <c r="D359" s="60" t="n">
        <f aca="false">ROUND(S359*T359,0)</f>
        <v>197</v>
      </c>
      <c r="E359" s="60" t="n">
        <f aca="false">ROUND(S359,0)-D359</f>
        <v>420</v>
      </c>
      <c r="F359" s="60" t="n">
        <f aca="false">IF(COUNTA(D359:E359)=0,"",SUM(D359:E359))</f>
        <v>617</v>
      </c>
      <c r="G359" s="40" t="n">
        <f aca="false">IF(OR(F359="",F359=0),"",D359/F359)</f>
        <v>0.319286871961102</v>
      </c>
      <c r="H359" s="40" t="n">
        <f aca="false">IF(OR(F359="",F359=0),"",E359/F359)</f>
        <v>0.680713128038898</v>
      </c>
      <c r="I359" s="32" t="s">
        <v>164</v>
      </c>
      <c r="J359" s="36" t="n">
        <v>2.11357802942001</v>
      </c>
      <c r="K359" s="36" t="n">
        <f aca="false">$K$8</f>
        <v>2.12540912266671</v>
      </c>
      <c r="L359" s="36" t="n">
        <f aca="false">SQRT(J359^2+K359^2)</f>
        <v>2.99742823519794</v>
      </c>
      <c r="M359" s="40" t="n">
        <f aca="false">IF(G359="","",MAX(0,G359-1.96*L359/100))</f>
        <v>0.260537278551222</v>
      </c>
      <c r="N359" s="40" t="n">
        <f aca="false">IF(G359="","",MIN(1,G359+1.96*L359/100))</f>
        <v>0.378036465370982</v>
      </c>
      <c r="O359" s="60" t="n">
        <f aca="false">ROUND(S359*W359,0)</f>
        <v>52</v>
      </c>
      <c r="P359" s="60" t="n">
        <f aca="false">IF(F359="","",ROUND(SQRT((F359*L359/100)^2+(G359*O359)^2),0))</f>
        <v>25</v>
      </c>
      <c r="R359" s="61" t="n">
        <v>-18.8030731063646</v>
      </c>
      <c r="S359" s="62" t="n">
        <f aca="false">U359*V359*$F$5</f>
        <v>617.366628830874</v>
      </c>
      <c r="T359" s="63" t="n">
        <f aca="false">MAX(0,MIN(1,R359/100+$D$5))</f>
        <v>0.319746889973974</v>
      </c>
      <c r="U359" s="63" t="n">
        <v>0.667423382519864</v>
      </c>
      <c r="V359" s="62" t="n">
        <v>925</v>
      </c>
      <c r="W359" s="63" t="n">
        <v>0.084758520671361</v>
      </c>
      <c r="X359" s="64" t="s">
        <v>171</v>
      </c>
      <c r="Y359" s="64" t="s">
        <v>166</v>
      </c>
    </row>
    <row r="360" customFormat="false" ht="15" hidden="false" customHeight="false" outlineLevel="0" collapsed="false">
      <c r="A360" s="32" t="s">
        <v>421</v>
      </c>
      <c r="B360" s="32" t="s">
        <v>579</v>
      </c>
      <c r="C360" s="32" t="s">
        <v>582</v>
      </c>
      <c r="D360" s="60" t="n">
        <f aca="false">ROUND(S360*T360,0)</f>
        <v>154</v>
      </c>
      <c r="E360" s="60" t="n">
        <f aca="false">ROUND(S360,0)-D360</f>
        <v>374</v>
      </c>
      <c r="F360" s="60" t="n">
        <f aca="false">IF(COUNTA(D360:E360)=0,"",SUM(D360:E360))</f>
        <v>528</v>
      </c>
      <c r="G360" s="40" t="n">
        <f aca="false">IF(OR(F360="",F360=0),"",D360/F360)</f>
        <v>0.291666666666667</v>
      </c>
      <c r="H360" s="40" t="n">
        <f aca="false">IF(OR(F360="",F360=0),"",E360/F360)</f>
        <v>0.708333333333333</v>
      </c>
      <c r="I360" s="32" t="s">
        <v>164</v>
      </c>
      <c r="J360" s="36" t="n">
        <v>3.46052190265839</v>
      </c>
      <c r="K360" s="36" t="n">
        <f aca="false">$K$8</f>
        <v>2.12540912266671</v>
      </c>
      <c r="L360" s="36" t="n">
        <f aca="false">SQRT(J360^2+K360^2)</f>
        <v>4.06110524087881</v>
      </c>
      <c r="M360" s="40" t="n">
        <f aca="false">IF(G360="","",MAX(0,G360-1.96*L360/100))</f>
        <v>0.212069003945442</v>
      </c>
      <c r="N360" s="40" t="n">
        <f aca="false">IF(G360="","",MIN(1,G360+1.96*L360/100))</f>
        <v>0.371264329387891</v>
      </c>
      <c r="O360" s="60" t="n">
        <f aca="false">ROUND(S360*W360,0)</f>
        <v>76</v>
      </c>
      <c r="P360" s="60" t="n">
        <f aca="false">IF(F360="","",ROUND(SQRT((F360*L360/100)^2+(G360*O360)^2),0))</f>
        <v>31</v>
      </c>
      <c r="R360" s="61" t="n">
        <v>-21.6303325078334</v>
      </c>
      <c r="S360" s="62" t="n">
        <f aca="false">U360*V360*$F$5</f>
        <v>528.071059431524</v>
      </c>
      <c r="T360" s="63" t="n">
        <f aca="false">MAX(0,MIN(1,R360/100+$D$5))</f>
        <v>0.291474295959285</v>
      </c>
      <c r="U360" s="63" t="n">
        <v>0.657622739018088</v>
      </c>
      <c r="V360" s="62" t="n">
        <v>803</v>
      </c>
      <c r="W360" s="63" t="n">
        <v>0.144238908687966</v>
      </c>
      <c r="X360" s="64" t="s">
        <v>165</v>
      </c>
      <c r="Y360" s="64" t="s">
        <v>166</v>
      </c>
    </row>
    <row r="361" customFormat="false" ht="15" hidden="false" customHeight="false" outlineLevel="0" collapsed="false">
      <c r="A361" s="32" t="s">
        <v>421</v>
      </c>
      <c r="B361" s="32" t="s">
        <v>579</v>
      </c>
      <c r="C361" s="32" t="s">
        <v>583</v>
      </c>
      <c r="D361" s="60" t="n">
        <f aca="false">ROUND(S361*T361,0)</f>
        <v>140</v>
      </c>
      <c r="E361" s="60" t="n">
        <f aca="false">ROUND(S361,0)-D361</f>
        <v>323</v>
      </c>
      <c r="F361" s="60" t="n">
        <f aca="false">IF(COUNTA(D361:E361)=0,"",SUM(D361:E361))</f>
        <v>463</v>
      </c>
      <c r="G361" s="40" t="n">
        <f aca="false">IF(OR(F361="",F361=0),"",D361/F361)</f>
        <v>0.302375809935205</v>
      </c>
      <c r="H361" s="40" t="n">
        <f aca="false">IF(OR(F361="",F361=0),"",E361/F361)</f>
        <v>0.697624190064795</v>
      </c>
      <c r="I361" s="32" t="s">
        <v>164</v>
      </c>
      <c r="J361" s="36" t="n">
        <v>3.46052190265839</v>
      </c>
      <c r="K361" s="36" t="n">
        <f aca="false">$K$8</f>
        <v>2.12540912266671</v>
      </c>
      <c r="L361" s="36" t="n">
        <f aca="false">SQRT(J361^2+K361^2)</f>
        <v>4.06110524087881</v>
      </c>
      <c r="M361" s="40" t="n">
        <f aca="false">IF(G361="","",MAX(0,G361-1.96*L361/100))</f>
        <v>0.222778147213981</v>
      </c>
      <c r="N361" s="40" t="n">
        <f aca="false">IF(G361="","",MIN(1,G361+1.96*L361/100))</f>
        <v>0.38197347265643</v>
      </c>
      <c r="O361" s="60" t="n">
        <f aca="false">ROUND(S361*W361,0)</f>
        <v>67</v>
      </c>
      <c r="P361" s="60" t="n">
        <f aca="false">IF(F361="","",ROUND(SQRT((F361*L361/100)^2+(G361*O361)^2),0))</f>
        <v>28</v>
      </c>
      <c r="R361" s="61" t="n">
        <v>-20.5644797498254</v>
      </c>
      <c r="S361" s="62" t="n">
        <f aca="false">U361*V361*$F$5</f>
        <v>463.140604467805</v>
      </c>
      <c r="T361" s="63" t="n">
        <f aca="false">MAX(0,MIN(1,R361/100+$D$5))</f>
        <v>0.302132823539365</v>
      </c>
      <c r="U361" s="63" t="n">
        <v>0.624178712220762</v>
      </c>
      <c r="V361" s="62" t="n">
        <v>742</v>
      </c>
      <c r="W361" s="63" t="n">
        <v>0.144238908687966</v>
      </c>
      <c r="X361" s="64" t="s">
        <v>165</v>
      </c>
      <c r="Y361" s="64" t="s">
        <v>166</v>
      </c>
    </row>
    <row r="362" customFormat="false" ht="15" hidden="false" customHeight="false" outlineLevel="0" collapsed="false">
      <c r="A362" s="32" t="s">
        <v>421</v>
      </c>
      <c r="B362" s="32" t="s">
        <v>579</v>
      </c>
      <c r="C362" s="32" t="s">
        <v>584</v>
      </c>
      <c r="D362" s="60" t="n">
        <f aca="false">ROUND(S362*T362,0)</f>
        <v>273</v>
      </c>
      <c r="E362" s="60" t="n">
        <f aca="false">ROUND(S362,0)-D362</f>
        <v>453</v>
      </c>
      <c r="F362" s="60" t="n">
        <f aca="false">IF(COUNTA(D362:E362)=0,"",SUM(D362:E362))</f>
        <v>726</v>
      </c>
      <c r="G362" s="40" t="n">
        <f aca="false">IF(OR(F362="",F362=0),"",D362/F362)</f>
        <v>0.37603305785124</v>
      </c>
      <c r="H362" s="40" t="n">
        <f aca="false">IF(OR(F362="",F362=0),"",E362/F362)</f>
        <v>0.62396694214876</v>
      </c>
      <c r="I362" s="32" t="s">
        <v>164</v>
      </c>
      <c r="J362" s="36" t="n">
        <v>2.11357802942001</v>
      </c>
      <c r="K362" s="36" t="n">
        <f aca="false">$K$8</f>
        <v>2.12540912266671</v>
      </c>
      <c r="L362" s="36" t="n">
        <f aca="false">SQRT(J362^2+K362^2)</f>
        <v>2.99742823519794</v>
      </c>
      <c r="M362" s="40" t="n">
        <f aca="false">IF(G362="","",MAX(0,G362-1.96*L362/100))</f>
        <v>0.31728346444136</v>
      </c>
      <c r="N362" s="40" t="n">
        <f aca="false">IF(G362="","",MIN(1,G362+1.96*L362/100))</f>
        <v>0.434782651261119</v>
      </c>
      <c r="O362" s="60" t="n">
        <f aca="false">ROUND(S362*W362,0)</f>
        <v>62</v>
      </c>
      <c r="P362" s="60" t="n">
        <f aca="false">IF(F362="","",ROUND(SQRT((F362*L362/100)^2+(G362*O362)^2),0))</f>
        <v>32</v>
      </c>
      <c r="R362" s="61" t="n">
        <v>-13.2542009234666</v>
      </c>
      <c r="S362" s="62" t="n">
        <f aca="false">U362*V362*$F$5</f>
        <v>726.367947669665</v>
      </c>
      <c r="T362" s="63" t="n">
        <f aca="false">MAX(0,MIN(1,R362/100+$D$5))</f>
        <v>0.375235611802954</v>
      </c>
      <c r="U362" s="63" t="n">
        <v>0.59198691741619</v>
      </c>
      <c r="V362" s="62" t="n">
        <v>1227</v>
      </c>
      <c r="W362" s="63" t="n">
        <v>0.084758520671361</v>
      </c>
      <c r="X362" s="64" t="s">
        <v>171</v>
      </c>
      <c r="Y362" s="64" t="s">
        <v>166</v>
      </c>
    </row>
    <row r="363" customFormat="false" ht="15" hidden="false" customHeight="false" outlineLevel="0" collapsed="false">
      <c r="A363" s="32" t="s">
        <v>421</v>
      </c>
      <c r="B363" s="32" t="s">
        <v>585</v>
      </c>
      <c r="C363" s="32" t="s">
        <v>586</v>
      </c>
      <c r="D363" s="60" t="n">
        <f aca="false">ROUND(S363*T363,0)</f>
        <v>908</v>
      </c>
      <c r="E363" s="60" t="n">
        <f aca="false">ROUND(S363,0)-D363</f>
        <v>947</v>
      </c>
      <c r="F363" s="60" t="n">
        <f aca="false">IF(COUNTA(D363:E363)=0,"",SUM(D363:E363))</f>
        <v>1855</v>
      </c>
      <c r="G363" s="40" t="n">
        <f aca="false">IF(OR(F363="",F363=0),"",D363/F363)</f>
        <v>0.489487870619946</v>
      </c>
      <c r="H363" s="40" t="n">
        <f aca="false">IF(OR(F363="",F363=0),"",E363/F363)</f>
        <v>0.510512129380054</v>
      </c>
      <c r="I363" s="32" t="s">
        <v>427</v>
      </c>
      <c r="J363" s="36" t="n">
        <v>1.73158763326251</v>
      </c>
      <c r="K363" s="36" t="n">
        <f aca="false">$K$8</f>
        <v>2.12540912266671</v>
      </c>
      <c r="L363" s="36" t="n">
        <f aca="false">SQRT(J363^2+K363^2)</f>
        <v>2.74148858658622</v>
      </c>
      <c r="M363" s="40" t="n">
        <f aca="false">IF(G363="","",MAX(0,G363-1.96*L363/100))</f>
        <v>0.435754694322856</v>
      </c>
      <c r="N363" s="40" t="n">
        <f aca="false">IF(G363="","",MIN(1,G363+1.96*L363/100))</f>
        <v>0.543221046917036</v>
      </c>
      <c r="O363" s="60" t="n">
        <f aca="false">ROUND(S363*W363,0)</f>
        <v>116</v>
      </c>
      <c r="P363" s="60" t="n">
        <f aca="false">IF(F363="","",ROUND(SQRT((F363*L363/100)^2+(G363*O363)^2),0))</f>
        <v>76</v>
      </c>
      <c r="R363" s="61" t="n">
        <v>-1.83630171286889</v>
      </c>
      <c r="S363" s="62" t="n">
        <f aca="false">U363*V363*$F$5</f>
        <v>1854.6421815347</v>
      </c>
      <c r="T363" s="63" t="n">
        <f aca="false">MAX(0,MIN(1,R363/100+$D$5))</f>
        <v>0.48941460390893</v>
      </c>
      <c r="U363" s="63" t="n">
        <v>0.666177549523111</v>
      </c>
      <c r="V363" s="62" t="n">
        <v>2784.0058297707</v>
      </c>
      <c r="W363" s="63" t="n">
        <v>0.0626598089245614</v>
      </c>
      <c r="X363" s="64" t="s">
        <v>204</v>
      </c>
      <c r="Y363" s="64" t="s">
        <v>428</v>
      </c>
    </row>
    <row r="364" customFormat="false" ht="15" hidden="false" customHeight="false" outlineLevel="0" collapsed="false">
      <c r="A364" s="32" t="s">
        <v>421</v>
      </c>
      <c r="B364" s="32" t="s">
        <v>585</v>
      </c>
      <c r="C364" s="32" t="s">
        <v>587</v>
      </c>
      <c r="D364" s="60" t="n">
        <f aca="false">ROUND(S364*T364,0)</f>
        <v>677</v>
      </c>
      <c r="E364" s="60" t="n">
        <f aca="false">ROUND(S364,0)-D364</f>
        <v>743</v>
      </c>
      <c r="F364" s="60" t="n">
        <f aca="false">IF(COUNTA(D364:E364)=0,"",SUM(D364:E364))</f>
        <v>1420</v>
      </c>
      <c r="G364" s="40" t="n">
        <f aca="false">IF(OR(F364="",F364=0),"",D364/F364)</f>
        <v>0.476760563380282</v>
      </c>
      <c r="H364" s="40" t="n">
        <f aca="false">IF(OR(F364="",F364=0),"",E364/F364)</f>
        <v>0.523239436619718</v>
      </c>
      <c r="I364" s="32" t="s">
        <v>427</v>
      </c>
      <c r="J364" s="36" t="n">
        <v>1.73158763326251</v>
      </c>
      <c r="K364" s="36" t="n">
        <f aca="false">$K$8</f>
        <v>2.12540912266671</v>
      </c>
      <c r="L364" s="36" t="n">
        <f aca="false">SQRT(J364^2+K364^2)</f>
        <v>2.74148858658622</v>
      </c>
      <c r="M364" s="40" t="n">
        <f aca="false">IF(G364="","",MAX(0,G364-1.96*L364/100))</f>
        <v>0.423027387083192</v>
      </c>
      <c r="N364" s="40" t="n">
        <f aca="false">IF(G364="","",MIN(1,G364+1.96*L364/100))</f>
        <v>0.530493739677372</v>
      </c>
      <c r="O364" s="60" t="n">
        <f aca="false">ROUND(S364*W364,0)</f>
        <v>89</v>
      </c>
      <c r="P364" s="60" t="n">
        <f aca="false">IF(F364="","",ROUND(SQRT((F364*L364/100)^2+(G364*O364)^2),0))</f>
        <v>58</v>
      </c>
      <c r="R364" s="61" t="n">
        <v>-3.08159699503524</v>
      </c>
      <c r="S364" s="62" t="n">
        <f aca="false">U364*V364*$F$5</f>
        <v>1419.663661096</v>
      </c>
      <c r="T364" s="63" t="n">
        <f aca="false">MAX(0,MIN(1,R364/100+$D$5))</f>
        <v>0.476961651087267</v>
      </c>
      <c r="U364" s="63" t="n">
        <v>0.590789473684211</v>
      </c>
      <c r="V364" s="62" t="n">
        <v>2402.9941702293</v>
      </c>
      <c r="W364" s="63" t="n">
        <v>0.0626598089245614</v>
      </c>
      <c r="X364" s="64" t="s">
        <v>204</v>
      </c>
      <c r="Y364" s="64" t="s">
        <v>428</v>
      </c>
    </row>
    <row r="365" customFormat="false" ht="15" hidden="false" customHeight="false" outlineLevel="0" collapsed="false">
      <c r="A365" s="32" t="s">
        <v>421</v>
      </c>
      <c r="B365" s="32" t="s">
        <v>588</v>
      </c>
      <c r="C365" s="32" t="s">
        <v>589</v>
      </c>
      <c r="D365" s="60" t="n">
        <f aca="false">ROUND(S365*T365,0)</f>
        <v>305</v>
      </c>
      <c r="E365" s="60" t="n">
        <f aca="false">ROUND(S365,0)-D365</f>
        <v>456</v>
      </c>
      <c r="F365" s="60" t="n">
        <f aca="false">IF(COUNTA(D365:E365)=0,"",SUM(D365:E365))</f>
        <v>761</v>
      </c>
      <c r="G365" s="40" t="n">
        <f aca="false">IF(OR(F365="",F365=0),"",D365/F365)</f>
        <v>0.400788436268068</v>
      </c>
      <c r="H365" s="40" t="n">
        <f aca="false">IF(OR(F365="",F365=0),"",E365/F365)</f>
        <v>0.599211563731932</v>
      </c>
      <c r="I365" s="32" t="s">
        <v>164</v>
      </c>
      <c r="J365" s="36" t="n">
        <v>2.11357802942001</v>
      </c>
      <c r="K365" s="36" t="n">
        <f aca="false">$K$8</f>
        <v>2.12540912266671</v>
      </c>
      <c r="L365" s="36" t="n">
        <f aca="false">SQRT(J365^2+K365^2)</f>
        <v>2.99742823519794</v>
      </c>
      <c r="M365" s="40" t="n">
        <f aca="false">IF(G365="","",MAX(0,G365-1.96*L365/100))</f>
        <v>0.342038842858189</v>
      </c>
      <c r="N365" s="40" t="n">
        <f aca="false">IF(G365="","",MIN(1,G365+1.96*L365/100))</f>
        <v>0.459538029677948</v>
      </c>
      <c r="O365" s="60" t="n">
        <f aca="false">ROUND(S365*W365,0)</f>
        <v>65</v>
      </c>
      <c r="P365" s="60" t="n">
        <f aca="false">IF(F365="","",ROUND(SQRT((F365*L365/100)^2+(G365*O365)^2),0))</f>
        <v>35</v>
      </c>
      <c r="R365" s="61" t="n">
        <v>-10.7735877646249</v>
      </c>
      <c r="S365" s="62" t="n">
        <f aca="false">U365*V365*$F$5</f>
        <v>761.429837518464</v>
      </c>
      <c r="T365" s="63" t="n">
        <f aca="false">MAX(0,MIN(1,R365/100+$D$5))</f>
        <v>0.400041743391371</v>
      </c>
      <c r="U365" s="63" t="n">
        <v>0.534711964549483</v>
      </c>
      <c r="V365" s="62" t="n">
        <v>1424</v>
      </c>
      <c r="W365" s="63" t="n">
        <v>0.084758520671361</v>
      </c>
      <c r="X365" s="64" t="s">
        <v>171</v>
      </c>
      <c r="Y365" s="64" t="s">
        <v>166</v>
      </c>
    </row>
    <row r="366" customFormat="false" ht="15" hidden="false" customHeight="false" outlineLevel="0" collapsed="false">
      <c r="A366" s="32" t="s">
        <v>421</v>
      </c>
      <c r="B366" s="32" t="s">
        <v>396</v>
      </c>
      <c r="C366" s="32" t="s">
        <v>590</v>
      </c>
      <c r="D366" s="60" t="n">
        <f aca="false">ROUND(S366*T366,0)</f>
        <v>424</v>
      </c>
      <c r="E366" s="60" t="n">
        <f aca="false">ROUND(S366,0)-D366</f>
        <v>826</v>
      </c>
      <c r="F366" s="60" t="n">
        <f aca="false">IF(COUNTA(D366:E366)=0,"",SUM(D366:E366))</f>
        <v>1250</v>
      </c>
      <c r="G366" s="40" t="n">
        <f aca="false">IF(OR(F366="",F366=0),"",D366/F366)</f>
        <v>0.3392</v>
      </c>
      <c r="H366" s="40" t="n">
        <f aca="false">IF(OR(F366="",F366=0),"",E366/F366)</f>
        <v>0.6608</v>
      </c>
      <c r="I366" s="32" t="s">
        <v>164</v>
      </c>
      <c r="J366" s="36" t="n">
        <v>1.73158763326251</v>
      </c>
      <c r="K366" s="36" t="n">
        <f aca="false">$K$8</f>
        <v>2.12540912266671</v>
      </c>
      <c r="L366" s="36" t="n">
        <f aca="false">SQRT(J366^2+K366^2)</f>
        <v>2.74148858658622</v>
      </c>
      <c r="M366" s="40" t="n">
        <f aca="false">IF(G366="","",MAX(0,G366-1.96*L366/100))</f>
        <v>0.28546682370291</v>
      </c>
      <c r="N366" s="40" t="n">
        <f aca="false">IF(G366="","",MIN(1,G366+1.96*L366/100))</f>
        <v>0.39293317629709</v>
      </c>
      <c r="O366" s="60" t="n">
        <f aca="false">ROUND(S366*W366,0)</f>
        <v>78</v>
      </c>
      <c r="P366" s="60" t="n">
        <f aca="false">IF(F366="","",ROUND(SQRT((F366*L366/100)^2+(G366*O366)^2),0))</f>
        <v>43</v>
      </c>
      <c r="R366" s="61" t="n">
        <v>-16.858846028458</v>
      </c>
      <c r="S366" s="62" t="n">
        <f aca="false">U366*V366*$F$5</f>
        <v>1250.46090534979</v>
      </c>
      <c r="T366" s="63" t="n">
        <f aca="false">MAX(0,MIN(1,R366/100+$D$5))</f>
        <v>0.339189160753039</v>
      </c>
      <c r="U366" s="63" t="n">
        <v>0.616598079561042</v>
      </c>
      <c r="V366" s="62" t="n">
        <v>2028</v>
      </c>
      <c r="W366" s="63" t="n">
        <v>0.0626598089245614</v>
      </c>
      <c r="X366" s="64" t="s">
        <v>204</v>
      </c>
      <c r="Y366" s="64" t="s">
        <v>166</v>
      </c>
    </row>
    <row r="367" customFormat="false" ht="15" hidden="false" customHeight="false" outlineLevel="0" collapsed="false">
      <c r="A367" s="32" t="s">
        <v>421</v>
      </c>
      <c r="B367" s="32" t="s">
        <v>396</v>
      </c>
      <c r="C367" s="32" t="s">
        <v>591</v>
      </c>
      <c r="D367" s="60" t="n">
        <f aca="false">ROUND(S367*T367,0)</f>
        <v>474</v>
      </c>
      <c r="E367" s="60" t="n">
        <f aca="false">ROUND(S367,0)-D367</f>
        <v>909</v>
      </c>
      <c r="F367" s="60" t="n">
        <f aca="false">IF(COUNTA(D367:E367)=0,"",SUM(D367:E367))</f>
        <v>1383</v>
      </c>
      <c r="G367" s="40" t="n">
        <f aca="false">IF(OR(F367="",F367=0),"",D367/F367)</f>
        <v>0.342733188720174</v>
      </c>
      <c r="H367" s="40" t="n">
        <f aca="false">IF(OR(F367="",F367=0),"",E367/F367)</f>
        <v>0.657266811279826</v>
      </c>
      <c r="I367" s="32" t="s">
        <v>592</v>
      </c>
      <c r="J367" s="36" t="n">
        <v>1.73158763326251</v>
      </c>
      <c r="K367" s="36" t="n">
        <f aca="false">$K$8</f>
        <v>2.12540912266671</v>
      </c>
      <c r="L367" s="36" t="n">
        <f aca="false">SQRT(J367^2+K367^2)</f>
        <v>2.74148858658622</v>
      </c>
      <c r="M367" s="40" t="n">
        <f aca="false">IF(G367="","",MAX(0,G367-1.96*L367/100))</f>
        <v>0.289000012423084</v>
      </c>
      <c r="N367" s="40" t="n">
        <f aca="false">IF(G367="","",MIN(1,G367+1.96*L367/100))</f>
        <v>0.396466365017264</v>
      </c>
      <c r="O367" s="60" t="n">
        <f aca="false">ROUND(S367*W367,0)</f>
        <v>87</v>
      </c>
      <c r="P367" s="60" t="n">
        <f aca="false">IF(F367="","",ROUND(SQRT((F367*L367/100)^2+(G367*O367)^2),0))</f>
        <v>48</v>
      </c>
      <c r="R367" s="61" t="n">
        <v>-16.4779358525535</v>
      </c>
      <c r="S367" s="62" t="n">
        <f aca="false">U367*V367*$F$5</f>
        <v>1383.3299660738</v>
      </c>
      <c r="T367" s="63" t="n">
        <f aca="false">MAX(0,MIN(1,R367/100+$D$5))</f>
        <v>0.342998262512084</v>
      </c>
      <c r="U367" s="63" t="n">
        <v>0.764270699488289</v>
      </c>
      <c r="V367" s="62" t="n">
        <v>1810</v>
      </c>
      <c r="W367" s="63" t="n">
        <v>0.0626598089245614</v>
      </c>
      <c r="X367" s="64" t="s">
        <v>204</v>
      </c>
      <c r="Y367" s="64" t="s">
        <v>166</v>
      </c>
    </row>
    <row r="368" customFormat="false" ht="15" hidden="false" customHeight="false" outlineLevel="0" collapsed="false">
      <c r="A368" s="32" t="s">
        <v>421</v>
      </c>
      <c r="B368" s="32" t="s">
        <v>593</v>
      </c>
      <c r="C368" s="32" t="s">
        <v>593</v>
      </c>
      <c r="D368" s="60" t="n">
        <f aca="false">ROUND(S368*T368,0)</f>
        <v>204</v>
      </c>
      <c r="E368" s="60" t="n">
        <f aca="false">ROUND(S368,0)-D368</f>
        <v>234</v>
      </c>
      <c r="F368" s="60" t="n">
        <f aca="false">IF(COUNTA(D368:E368)=0,"",SUM(D368:E368))</f>
        <v>438</v>
      </c>
      <c r="G368" s="40" t="n">
        <f aca="false">IF(OR(F368="",F368=0),"",D368/F368)</f>
        <v>0.465753424657534</v>
      </c>
      <c r="H368" s="40" t="n">
        <f aca="false">IF(OR(F368="",F368=0),"",E368/F368)</f>
        <v>0.534246575342466</v>
      </c>
      <c r="I368" s="32" t="s">
        <v>164</v>
      </c>
      <c r="J368" s="36" t="n">
        <v>3.46052190265839</v>
      </c>
      <c r="K368" s="36" t="n">
        <f aca="false">$K$8</f>
        <v>2.12540912266671</v>
      </c>
      <c r="L368" s="36" t="n">
        <f aca="false">SQRT(J368^2+K368^2)</f>
        <v>4.06110524087881</v>
      </c>
      <c r="M368" s="40" t="n">
        <f aca="false">IF(G368="","",MAX(0,G368-1.96*L368/100))</f>
        <v>0.38615576193631</v>
      </c>
      <c r="N368" s="40" t="n">
        <f aca="false">IF(G368="","",MIN(1,G368+1.96*L368/100))</f>
        <v>0.545351087378759</v>
      </c>
      <c r="O368" s="60" t="n">
        <f aca="false">ROUND(S368*W368,0)</f>
        <v>63</v>
      </c>
      <c r="P368" s="60" t="n">
        <f aca="false">IF(F368="","",ROUND(SQRT((F368*L368/100)^2+(G368*O368)^2),0))</f>
        <v>34</v>
      </c>
      <c r="R368" s="61" t="n">
        <v>-4.25061160742267</v>
      </c>
      <c r="S368" s="62" t="n">
        <f aca="false">U368*V368*$F$5</f>
        <v>438.292134831461</v>
      </c>
      <c r="T368" s="63" t="n">
        <f aca="false">MAX(0,MIN(1,R368/100+$D$5))</f>
        <v>0.465271504963393</v>
      </c>
      <c r="U368" s="63" t="n">
        <v>0.51685393258427</v>
      </c>
      <c r="V368" s="62" t="n">
        <v>848</v>
      </c>
      <c r="W368" s="63" t="n">
        <v>0.144238908687966</v>
      </c>
      <c r="X368" s="64" t="s">
        <v>165</v>
      </c>
      <c r="Y368" s="64" t="s">
        <v>166</v>
      </c>
    </row>
    <row r="369" customFormat="false" ht="15" hidden="false" customHeight="false" outlineLevel="0" collapsed="false">
      <c r="A369" s="32" t="s">
        <v>421</v>
      </c>
      <c r="B369" s="32" t="s">
        <v>594</v>
      </c>
      <c r="C369" s="32" t="s">
        <v>595</v>
      </c>
      <c r="D369" s="60" t="n">
        <f aca="false">ROUND(S369*T369,0)</f>
        <v>414</v>
      </c>
      <c r="E369" s="60" t="n">
        <f aca="false">ROUND(S369,0)-D369</f>
        <v>565</v>
      </c>
      <c r="F369" s="60" t="n">
        <f aca="false">IF(COUNTA(D369:E369)=0,"",SUM(D369:E369))</f>
        <v>979</v>
      </c>
      <c r="G369" s="40" t="n">
        <f aca="false">IF(OR(F369="",F369=0),"",D369/F369)</f>
        <v>0.422880490296221</v>
      </c>
      <c r="H369" s="40" t="n">
        <f aca="false">IF(OR(F369="",F369=0),"",E369/F369)</f>
        <v>0.577119509703779</v>
      </c>
      <c r="I369" s="32" t="s">
        <v>164</v>
      </c>
      <c r="J369" s="36" t="n">
        <v>1.73158763326251</v>
      </c>
      <c r="K369" s="36" t="n">
        <f aca="false">$K$8</f>
        <v>2.12540912266671</v>
      </c>
      <c r="L369" s="36" t="n">
        <f aca="false">SQRT(J369^2+K369^2)</f>
        <v>2.74148858658622</v>
      </c>
      <c r="M369" s="40" t="n">
        <f aca="false">IF(G369="","",MAX(0,G369-1.96*L369/100))</f>
        <v>0.369147313999131</v>
      </c>
      <c r="N369" s="40" t="n">
        <f aca="false">IF(G369="","",MIN(1,G369+1.96*L369/100))</f>
        <v>0.476613666593311</v>
      </c>
      <c r="O369" s="60" t="n">
        <f aca="false">ROUND(S369*W369,0)</f>
        <v>61</v>
      </c>
      <c r="P369" s="60" t="n">
        <f aca="false">IF(F369="","",ROUND(SQRT((F369*L369/100)^2+(G369*O369)^2),0))</f>
        <v>37</v>
      </c>
      <c r="R369" s="61" t="n">
        <v>-8.52880616589811</v>
      </c>
      <c r="S369" s="62" t="n">
        <f aca="false">U369*V369*$F$5</f>
        <v>979.331514324693</v>
      </c>
      <c r="T369" s="63" t="n">
        <f aca="false">MAX(0,MIN(1,R369/100+$D$5))</f>
        <v>0.422489559378638</v>
      </c>
      <c r="U369" s="63" t="n">
        <v>0.668485675306958</v>
      </c>
      <c r="V369" s="62" t="n">
        <v>1465</v>
      </c>
      <c r="W369" s="63" t="n">
        <v>0.0626598089245614</v>
      </c>
      <c r="X369" s="64" t="s">
        <v>204</v>
      </c>
      <c r="Y369" s="64" t="s">
        <v>166</v>
      </c>
    </row>
    <row r="370" customFormat="false" ht="15" hidden="false" customHeight="false" outlineLevel="0" collapsed="false">
      <c r="A370" s="32" t="s">
        <v>421</v>
      </c>
      <c r="B370" s="32" t="s">
        <v>594</v>
      </c>
      <c r="C370" s="32" t="s">
        <v>596</v>
      </c>
      <c r="D370" s="60" t="n">
        <f aca="false">ROUND(S370*T370,0)</f>
        <v>366</v>
      </c>
      <c r="E370" s="60" t="n">
        <f aca="false">ROUND(S370,0)-D370</f>
        <v>562</v>
      </c>
      <c r="F370" s="60" t="n">
        <f aca="false">IF(COUNTA(D370:E370)=0,"",SUM(D370:E370))</f>
        <v>928</v>
      </c>
      <c r="G370" s="40" t="n">
        <f aca="false">IF(OR(F370="",F370=0),"",D370/F370)</f>
        <v>0.394396551724138</v>
      </c>
      <c r="H370" s="40" t="n">
        <f aca="false">IF(OR(F370="",F370=0),"",E370/F370)</f>
        <v>0.605603448275862</v>
      </c>
      <c r="I370" s="32" t="s">
        <v>164</v>
      </c>
      <c r="J370" s="36" t="n">
        <v>1.73158763326251</v>
      </c>
      <c r="K370" s="36" t="n">
        <f aca="false">$K$8</f>
        <v>2.12540912266671</v>
      </c>
      <c r="L370" s="36" t="n">
        <f aca="false">SQRT(J370^2+K370^2)</f>
        <v>2.74148858658622</v>
      </c>
      <c r="M370" s="40" t="n">
        <f aca="false">IF(G370="","",MAX(0,G370-1.96*L370/100))</f>
        <v>0.340663375427048</v>
      </c>
      <c r="N370" s="40" t="n">
        <f aca="false">IF(G370="","",MIN(1,G370+1.96*L370/100))</f>
        <v>0.448129728021228</v>
      </c>
      <c r="O370" s="60" t="n">
        <f aca="false">ROUND(S370*W370,0)</f>
        <v>58</v>
      </c>
      <c r="P370" s="60" t="n">
        <f aca="false">IF(F370="","",ROUND(SQRT((F370*L370/100)^2+(G370*O370)^2),0))</f>
        <v>34</v>
      </c>
      <c r="R370" s="61" t="n">
        <v>-11.3706241059052</v>
      </c>
      <c r="S370" s="62" t="n">
        <f aca="false">U370*V370*$F$5</f>
        <v>927.869774919614</v>
      </c>
      <c r="T370" s="63" t="n">
        <f aca="false">MAX(0,MIN(1,R370/100+$D$5))</f>
        <v>0.394071379978567</v>
      </c>
      <c r="U370" s="63" t="n">
        <v>0.679260450160772</v>
      </c>
      <c r="V370" s="62" t="n">
        <v>1366</v>
      </c>
      <c r="W370" s="63" t="n">
        <v>0.0626598089245614</v>
      </c>
      <c r="X370" s="64" t="s">
        <v>204</v>
      </c>
      <c r="Y370" s="64" t="s">
        <v>166</v>
      </c>
    </row>
    <row r="371" customFormat="false" ht="15" hidden="false" customHeight="false" outlineLevel="0" collapsed="false">
      <c r="A371" s="32" t="s">
        <v>421</v>
      </c>
      <c r="B371" s="32" t="s">
        <v>594</v>
      </c>
      <c r="C371" s="32" t="s">
        <v>597</v>
      </c>
      <c r="D371" s="60" t="n">
        <f aca="false">ROUND(S371*T371,0)</f>
        <v>431</v>
      </c>
      <c r="E371" s="60" t="n">
        <f aca="false">ROUND(S371,0)-D371</f>
        <v>458</v>
      </c>
      <c r="F371" s="60" t="n">
        <f aca="false">IF(COUNTA(D371:E371)=0,"",SUM(D371:E371))</f>
        <v>889</v>
      </c>
      <c r="G371" s="40" t="n">
        <f aca="false">IF(OR(F371="",F371=0),"",D371/F371)</f>
        <v>0.484814398200225</v>
      </c>
      <c r="H371" s="40" t="n">
        <f aca="false">IF(OR(F371="",F371=0),"",E371/F371)</f>
        <v>0.515185601799775</v>
      </c>
      <c r="I371" s="32" t="s">
        <v>164</v>
      </c>
      <c r="J371" s="36" t="n">
        <v>2.11357802942001</v>
      </c>
      <c r="K371" s="36" t="n">
        <f aca="false">$K$8</f>
        <v>2.12540912266671</v>
      </c>
      <c r="L371" s="36" t="n">
        <f aca="false">SQRT(J371^2+K371^2)</f>
        <v>2.99742823519794</v>
      </c>
      <c r="M371" s="40" t="n">
        <f aca="false">IF(G371="","",MAX(0,G371-1.96*L371/100))</f>
        <v>0.426064804790345</v>
      </c>
      <c r="N371" s="40" t="n">
        <f aca="false">IF(G371="","",MIN(1,G371+1.96*L371/100))</f>
        <v>0.543563991610105</v>
      </c>
      <c r="O371" s="60" t="n">
        <f aca="false">ROUND(S371*W371,0)</f>
        <v>75</v>
      </c>
      <c r="P371" s="60" t="n">
        <f aca="false">IF(F371="","",ROUND(SQRT((F371*L371/100)^2+(G371*O371)^2),0))</f>
        <v>45</v>
      </c>
      <c r="R371" s="61" t="n">
        <v>-2.23644715808485</v>
      </c>
      <c r="S371" s="62" t="n">
        <f aca="false">U371*V371*$F$5</f>
        <v>888.564146620848</v>
      </c>
      <c r="T371" s="63" t="n">
        <f aca="false">MAX(0,MIN(1,R371/100+$D$5))</f>
        <v>0.485413149456771</v>
      </c>
      <c r="U371" s="63" t="n">
        <v>0.521764032073311</v>
      </c>
      <c r="V371" s="62" t="n">
        <v>1703</v>
      </c>
      <c r="W371" s="63" t="n">
        <v>0.084758520671361</v>
      </c>
      <c r="X371" s="64" t="s">
        <v>171</v>
      </c>
      <c r="Y371" s="64" t="s">
        <v>166</v>
      </c>
    </row>
    <row r="372" customFormat="false" ht="15" hidden="false" customHeight="false" outlineLevel="0" collapsed="false">
      <c r="A372" s="32" t="s">
        <v>421</v>
      </c>
      <c r="B372" s="32" t="s">
        <v>594</v>
      </c>
      <c r="C372" s="32" t="s">
        <v>598</v>
      </c>
      <c r="D372" s="60" t="n">
        <f aca="false">ROUND(S372*T372,0)</f>
        <v>241</v>
      </c>
      <c r="E372" s="60" t="n">
        <f aca="false">ROUND(S372,0)-D372</f>
        <v>340</v>
      </c>
      <c r="F372" s="60" t="n">
        <f aca="false">IF(COUNTA(D372:E372)=0,"",SUM(D372:E372))</f>
        <v>581</v>
      </c>
      <c r="G372" s="40" t="n">
        <f aca="false">IF(OR(F372="",F372=0),"",D372/F372)</f>
        <v>0.414802065404475</v>
      </c>
      <c r="H372" s="40" t="n">
        <f aca="false">IF(OR(F372="",F372=0),"",E372/F372)</f>
        <v>0.585197934595525</v>
      </c>
      <c r="I372" s="32" t="s">
        <v>164</v>
      </c>
      <c r="J372" s="36" t="n">
        <v>2.11357802942001</v>
      </c>
      <c r="K372" s="36" t="n">
        <f aca="false">$K$8</f>
        <v>2.12540912266671</v>
      </c>
      <c r="L372" s="36" t="n">
        <f aca="false">SQRT(J372^2+K372^2)</f>
        <v>2.99742823519794</v>
      </c>
      <c r="M372" s="40" t="n">
        <f aca="false">IF(G372="","",MAX(0,G372-1.96*L372/100))</f>
        <v>0.356052471994595</v>
      </c>
      <c r="N372" s="40" t="n">
        <f aca="false">IF(G372="","",MIN(1,G372+1.96*L372/100))</f>
        <v>0.473551658814355</v>
      </c>
      <c r="O372" s="60" t="n">
        <f aca="false">ROUND(S372*W372,0)</f>
        <v>49</v>
      </c>
      <c r="P372" s="60" t="n">
        <f aca="false">IF(F372="","",ROUND(SQRT((F372*L372/100)^2+(G372*O372)^2),0))</f>
        <v>27</v>
      </c>
      <c r="R372" s="61" t="n">
        <v>-9.35940613888053</v>
      </c>
      <c r="S372" s="62" t="n">
        <f aca="false">U372*V372*$F$5</f>
        <v>580.714285714285</v>
      </c>
      <c r="T372" s="63" t="n">
        <f aca="false">MAX(0,MIN(1,R372/100+$D$5))</f>
        <v>0.414183559648814</v>
      </c>
      <c r="U372" s="63" t="n">
        <v>0.714285714285714</v>
      </c>
      <c r="V372" s="62" t="n">
        <v>813</v>
      </c>
      <c r="W372" s="63" t="n">
        <v>0.084758520671361</v>
      </c>
      <c r="X372" s="64" t="s">
        <v>171</v>
      </c>
      <c r="Y372" s="64" t="s">
        <v>166</v>
      </c>
    </row>
    <row r="373" customFormat="false" ht="15" hidden="false" customHeight="false" outlineLevel="0" collapsed="false">
      <c r="A373" s="32" t="s">
        <v>421</v>
      </c>
      <c r="B373" s="32" t="s">
        <v>599</v>
      </c>
      <c r="C373" s="32" t="s">
        <v>600</v>
      </c>
      <c r="D373" s="60" t="n">
        <f aca="false">ROUND(S373*T373,0)</f>
        <v>453</v>
      </c>
      <c r="E373" s="60" t="n">
        <f aca="false">ROUND(S373,0)-D373</f>
        <v>312</v>
      </c>
      <c r="F373" s="60" t="n">
        <f aca="false">IF(COUNTA(D373:E373)=0,"",SUM(D373:E373))</f>
        <v>765</v>
      </c>
      <c r="G373" s="40" t="n">
        <f aca="false">IF(OR(F373="",F373=0),"",D373/F373)</f>
        <v>0.592156862745098</v>
      </c>
      <c r="H373" s="40" t="n">
        <f aca="false">IF(OR(F373="",F373=0),"",E373/F373)</f>
        <v>0.407843137254902</v>
      </c>
      <c r="I373" s="32" t="s">
        <v>164</v>
      </c>
      <c r="J373" s="36" t="n">
        <v>2.11357802942001</v>
      </c>
      <c r="K373" s="36" t="n">
        <f aca="false">$K$8</f>
        <v>2.12540912266671</v>
      </c>
      <c r="L373" s="36" t="n">
        <f aca="false">SQRT(J373^2+K373^2)</f>
        <v>2.99742823519794</v>
      </c>
      <c r="M373" s="40" t="n">
        <f aca="false">IF(G373="","",MAX(0,G373-1.96*L373/100))</f>
        <v>0.533407269335218</v>
      </c>
      <c r="N373" s="40" t="n">
        <f aca="false">IF(G373="","",MIN(1,G373+1.96*L373/100))</f>
        <v>0.650906456154978</v>
      </c>
      <c r="O373" s="60" t="n">
        <f aca="false">ROUND(S373*W373,0)</f>
        <v>65</v>
      </c>
      <c r="P373" s="60" t="n">
        <f aca="false">IF(F373="","",ROUND(SQRT((F373*L373/100)^2+(G373*O373)^2),0))</f>
        <v>45</v>
      </c>
      <c r="R373" s="61" t="n">
        <v>8.43914944366618</v>
      </c>
      <c r="S373" s="62" t="n">
        <f aca="false">U373*V373*$F$5</f>
        <v>764.667071688942</v>
      </c>
      <c r="T373" s="63" t="n">
        <f aca="false">MAX(0,MIN(1,R373/100+$D$5))</f>
        <v>0.592169115474281</v>
      </c>
      <c r="U373" s="63" t="n">
        <v>0.451397326852977</v>
      </c>
      <c r="V373" s="62" t="n">
        <v>1694</v>
      </c>
      <c r="W373" s="63" t="n">
        <v>0.084758520671361</v>
      </c>
      <c r="X373" s="64" t="s">
        <v>171</v>
      </c>
      <c r="Y373" s="64" t="s">
        <v>166</v>
      </c>
    </row>
    <row r="374" customFormat="false" ht="15" hidden="false" customHeight="false" outlineLevel="0" collapsed="false">
      <c r="A374" s="32" t="s">
        <v>421</v>
      </c>
      <c r="B374" s="32" t="s">
        <v>599</v>
      </c>
      <c r="C374" s="32" t="s">
        <v>601</v>
      </c>
      <c r="D374" s="60" t="n">
        <f aca="false">ROUND(S374*T374,0)</f>
        <v>344</v>
      </c>
      <c r="E374" s="60" t="n">
        <f aca="false">ROUND(S374,0)-D374</f>
        <v>275</v>
      </c>
      <c r="F374" s="60" t="n">
        <f aca="false">IF(COUNTA(D374:E374)=0,"",SUM(D374:E374))</f>
        <v>619</v>
      </c>
      <c r="G374" s="40" t="n">
        <f aca="false">IF(OR(F374="",F374=0),"",D374/F374)</f>
        <v>0.555735056542811</v>
      </c>
      <c r="H374" s="40" t="n">
        <f aca="false">IF(OR(F374="",F374=0),"",E374/F374)</f>
        <v>0.444264943457189</v>
      </c>
      <c r="I374" s="32" t="s">
        <v>164</v>
      </c>
      <c r="J374" s="36" t="n">
        <v>2.11357802942001</v>
      </c>
      <c r="K374" s="36" t="n">
        <f aca="false">$K$8</f>
        <v>2.12540912266671</v>
      </c>
      <c r="L374" s="36" t="n">
        <f aca="false">SQRT(J374^2+K374^2)</f>
        <v>2.99742823519794</v>
      </c>
      <c r="M374" s="40" t="n">
        <f aca="false">IF(G374="","",MAX(0,G374-1.96*L374/100))</f>
        <v>0.496985463132931</v>
      </c>
      <c r="N374" s="40" t="n">
        <f aca="false">IF(G374="","",MIN(1,G374+1.96*L374/100))</f>
        <v>0.614484649952691</v>
      </c>
      <c r="O374" s="60" t="n">
        <f aca="false">ROUND(S374*W374,0)</f>
        <v>52</v>
      </c>
      <c r="P374" s="60" t="n">
        <f aca="false">IF(F374="","",ROUND(SQRT((F374*L374/100)^2+(G374*O374)^2),0))</f>
        <v>34</v>
      </c>
      <c r="R374" s="61" t="n">
        <v>4.81243060309547</v>
      </c>
      <c r="S374" s="62" t="n">
        <f aca="false">U374*V374*$F$5</f>
        <v>619.017871017871</v>
      </c>
      <c r="T374" s="63" t="n">
        <f aca="false">MAX(0,MIN(1,R374/100+$D$5))</f>
        <v>0.555901927068574</v>
      </c>
      <c r="U374" s="63" t="n">
        <v>0.469308469308469</v>
      </c>
      <c r="V374" s="62" t="n">
        <v>1319</v>
      </c>
      <c r="W374" s="63" t="n">
        <v>0.084758520671361</v>
      </c>
      <c r="X374" s="64" t="s">
        <v>171</v>
      </c>
      <c r="Y374" s="64" t="s">
        <v>166</v>
      </c>
    </row>
    <row r="375" customFormat="false" ht="15" hidden="false" customHeight="false" outlineLevel="0" collapsed="false">
      <c r="A375" s="32" t="s">
        <v>421</v>
      </c>
      <c r="B375" s="32" t="s">
        <v>599</v>
      </c>
      <c r="C375" s="32" t="s">
        <v>602</v>
      </c>
      <c r="D375" s="60" t="n">
        <f aca="false">ROUND(S375*T375,0)</f>
        <v>521</v>
      </c>
      <c r="E375" s="60" t="n">
        <f aca="false">ROUND(S375,0)-D375</f>
        <v>445</v>
      </c>
      <c r="F375" s="60" t="n">
        <f aca="false">IF(COUNTA(D375:E375)=0,"",SUM(D375:E375))</f>
        <v>966</v>
      </c>
      <c r="G375" s="40" t="n">
        <f aca="false">IF(OR(F375="",F375=0),"",D375/F375)</f>
        <v>0.539337474120083</v>
      </c>
      <c r="H375" s="40" t="n">
        <f aca="false">IF(OR(F375="",F375=0),"",E375/F375)</f>
        <v>0.460662525879917</v>
      </c>
      <c r="I375" s="32" t="s">
        <v>164</v>
      </c>
      <c r="J375" s="36" t="n">
        <v>1.73158763326251</v>
      </c>
      <c r="K375" s="36" t="n">
        <f aca="false">$K$8</f>
        <v>2.12540912266671</v>
      </c>
      <c r="L375" s="36" t="n">
        <f aca="false">SQRT(J375^2+K375^2)</f>
        <v>2.74148858658622</v>
      </c>
      <c r="M375" s="40" t="n">
        <f aca="false">IF(G375="","",MAX(0,G375-1.96*L375/100))</f>
        <v>0.485604297822993</v>
      </c>
      <c r="N375" s="40" t="n">
        <f aca="false">IF(G375="","",MIN(1,G375+1.96*L375/100))</f>
        <v>0.593070650417173</v>
      </c>
      <c r="O375" s="60" t="n">
        <f aca="false">ROUND(S375*W375,0)</f>
        <v>61</v>
      </c>
      <c r="P375" s="60" t="n">
        <f aca="false">IF(F375="","",ROUND(SQRT((F375*L375/100)^2+(G375*O375)^2),0))</f>
        <v>42</v>
      </c>
      <c r="R375" s="61" t="n">
        <v>3.10023652121132</v>
      </c>
      <c r="S375" s="62" t="n">
        <f aca="false">U375*V375*$F$5</f>
        <v>966.474176094441</v>
      </c>
      <c r="T375" s="63" t="n">
        <f aca="false">MAX(0,MIN(1,R375/100+$D$5))</f>
        <v>0.538779986249733</v>
      </c>
      <c r="U375" s="63" t="n">
        <v>0.465322183964584</v>
      </c>
      <c r="V375" s="62" t="n">
        <v>2077</v>
      </c>
      <c r="W375" s="63" t="n">
        <v>0.0626598089245614</v>
      </c>
      <c r="X375" s="64" t="s">
        <v>204</v>
      </c>
      <c r="Y375" s="64" t="s">
        <v>166</v>
      </c>
    </row>
    <row r="376" customFormat="false" ht="15" hidden="false" customHeight="false" outlineLevel="0" collapsed="false">
      <c r="A376" s="32" t="s">
        <v>421</v>
      </c>
      <c r="B376" s="32" t="s">
        <v>603</v>
      </c>
      <c r="C376" s="32" t="s">
        <v>603</v>
      </c>
      <c r="D376" s="60" t="n">
        <f aca="false">ROUND(S376*T376,0)</f>
        <v>492</v>
      </c>
      <c r="E376" s="60" t="n">
        <f aca="false">ROUND(S376,0)-D376</f>
        <v>653</v>
      </c>
      <c r="F376" s="60" t="n">
        <f aca="false">IF(COUNTA(D376:E376)=0,"",SUM(D376:E376))</f>
        <v>1145</v>
      </c>
      <c r="G376" s="40" t="n">
        <f aca="false">IF(OR(F376="",F376=0),"",D376/F376)</f>
        <v>0.429694323144105</v>
      </c>
      <c r="H376" s="40" t="n">
        <f aca="false">IF(OR(F376="",F376=0),"",E376/F376)</f>
        <v>0.570305676855895</v>
      </c>
      <c r="I376" s="32" t="s">
        <v>164</v>
      </c>
      <c r="J376" s="36" t="n">
        <v>1.73158763326251</v>
      </c>
      <c r="K376" s="36" t="n">
        <f aca="false">$K$8</f>
        <v>2.12540912266671</v>
      </c>
      <c r="L376" s="36" t="n">
        <f aca="false">SQRT(J376^2+K376^2)</f>
        <v>2.74148858658622</v>
      </c>
      <c r="M376" s="40" t="n">
        <f aca="false">IF(G376="","",MAX(0,G376-1.96*L376/100))</f>
        <v>0.375961146847015</v>
      </c>
      <c r="N376" s="40" t="n">
        <f aca="false">IF(G376="","",MIN(1,G376+1.96*L376/100))</f>
        <v>0.483427499441195</v>
      </c>
      <c r="O376" s="60" t="n">
        <f aca="false">ROUND(S376*W376,0)</f>
        <v>72</v>
      </c>
      <c r="P376" s="60" t="n">
        <f aca="false">IF(F376="","",ROUND(SQRT((F376*L376/100)^2+(G376*O376)^2),0))</f>
        <v>44</v>
      </c>
      <c r="R376" s="61" t="n">
        <v>-7.80745718152508</v>
      </c>
      <c r="S376" s="62" t="n">
        <f aca="false">U376*V376*$F$5</f>
        <v>1145.48062775871</v>
      </c>
      <c r="T376" s="63" t="n">
        <f aca="false">MAX(0,MIN(1,R376/100+$D$5))</f>
        <v>0.429703049222369</v>
      </c>
      <c r="U376" s="63" t="n">
        <v>0.537027954879843</v>
      </c>
      <c r="V376" s="62" t="n">
        <v>2133</v>
      </c>
      <c r="W376" s="63" t="n">
        <v>0.0626598089245614</v>
      </c>
      <c r="X376" s="64" t="s">
        <v>204</v>
      </c>
      <c r="Y376" s="64" t="s">
        <v>166</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604</v>
      </c>
    </row>
    <row r="2" customFormat="false" ht="15" hidden="false" customHeight="false" outlineLevel="0" collapsed="false">
      <c r="A2" s="2" t="s">
        <v>122</v>
      </c>
    </row>
    <row r="3" customFormat="false" ht="15" hidden="false" customHeight="false" outlineLevel="0" collapsed="false">
      <c r="A3" s="13" t="s">
        <v>123</v>
      </c>
      <c r="B3" s="13"/>
      <c r="C3" s="13"/>
      <c r="D3" s="13"/>
      <c r="E3" s="13"/>
      <c r="F3" s="13"/>
      <c r="G3" s="13"/>
      <c r="H3" s="13"/>
      <c r="I3" s="13"/>
    </row>
    <row r="4" customFormat="false" ht="15" hidden="false" customHeight="false" outlineLevel="0" collapsed="false">
      <c r="A4" s="0" t="s">
        <v>124</v>
      </c>
      <c r="B4" s="0" t="s">
        <v>605</v>
      </c>
      <c r="C4" s="0" t="s">
        <v>126</v>
      </c>
      <c r="D4" s="49" t="n">
        <v>46300</v>
      </c>
      <c r="E4" s="50" t="s">
        <v>127</v>
      </c>
      <c r="F4" s="50" t="s">
        <v>128</v>
      </c>
      <c r="G4" s="50" t="s">
        <v>129</v>
      </c>
      <c r="H4" s="50" t="s">
        <v>130</v>
      </c>
    </row>
    <row r="5" customFormat="false" ht="15" hidden="false" customHeight="false" outlineLevel="0" collapsed="false">
      <c r="A5" s="0" t="s">
        <v>131</v>
      </c>
      <c r="B5" s="51" t="n">
        <f aca="false">'Scenario &amp; Comparison'!$C$6</f>
        <v>0.49330922527432</v>
      </c>
      <c r="C5" s="50" t="s">
        <v>132</v>
      </c>
      <c r="D5" s="52" t="n">
        <f aca="false">B5-SUMPRODUCT(R12:R376,S12:S376)/SUM(S12:S376)/100</f>
        <v>0.509698089026949</v>
      </c>
      <c r="E5" s="50" t="s">
        <v>133</v>
      </c>
      <c r="F5" s="53" t="n">
        <f aca="false">'Scenario &amp; Comparison'!$C$7</f>
        <v>1</v>
      </c>
    </row>
    <row r="6" customFormat="false" ht="15" hidden="false" customHeight="false" outlineLevel="0" collapsed="false">
      <c r="A6" s="4" t="s">
        <v>134</v>
      </c>
      <c r="B6" s="4"/>
      <c r="C6" s="4"/>
      <c r="D6" s="4"/>
      <c r="E6" s="4"/>
      <c r="F6" s="4"/>
      <c r="G6" s="4"/>
      <c r="H6" s="4"/>
      <c r="I6" s="4"/>
      <c r="J6" s="4"/>
      <c r="K6" s="4"/>
      <c r="L6" s="4"/>
      <c r="M6" s="4"/>
      <c r="N6" s="4"/>
      <c r="O6" s="4"/>
      <c r="P6" s="4"/>
    </row>
    <row r="7" customFormat="false" ht="45" hidden="false" customHeight="true" outlineLevel="0" collapsed="false">
      <c r="A7" s="8" t="s">
        <v>135</v>
      </c>
      <c r="B7" s="8" t="s">
        <v>136</v>
      </c>
      <c r="C7" s="8" t="s">
        <v>137</v>
      </c>
      <c r="D7" s="8" t="s">
        <v>36</v>
      </c>
      <c r="E7" s="8" t="s">
        <v>37</v>
      </c>
      <c r="F7" s="8" t="s">
        <v>38</v>
      </c>
      <c r="G7" s="8" t="s">
        <v>39</v>
      </c>
      <c r="H7" s="8" t="s">
        <v>138</v>
      </c>
      <c r="I7" s="8" t="s">
        <v>139</v>
      </c>
      <c r="J7" s="8" t="s">
        <v>140</v>
      </c>
      <c r="K7" s="8" t="s">
        <v>141</v>
      </c>
      <c r="L7" s="8" t="s">
        <v>142</v>
      </c>
      <c r="M7" s="8" t="s">
        <v>143</v>
      </c>
      <c r="N7" s="8" t="s">
        <v>144</v>
      </c>
      <c r="O7" s="8" t="s">
        <v>145</v>
      </c>
      <c r="P7" s="8" t="s">
        <v>146</v>
      </c>
    </row>
    <row r="8" customFormat="false" ht="15" hidden="false" customHeight="false" outlineLevel="0" collapsed="false">
      <c r="A8" s="20" t="s">
        <v>147</v>
      </c>
      <c r="B8" s="20" t="s">
        <v>148</v>
      </c>
      <c r="C8" s="20"/>
      <c r="D8" s="54" t="n">
        <f aca="false">SUM(D12:D376)</f>
        <v>151496</v>
      </c>
      <c r="E8" s="54" t="n">
        <f aca="false">SUM(E12:E376)</f>
        <v>155604</v>
      </c>
      <c r="F8" s="54" t="n">
        <f aca="false">D8+E8</f>
        <v>307100</v>
      </c>
      <c r="G8" s="55" t="n">
        <f aca="false">IF(F8=0,"",D8/F8)</f>
        <v>0.49331162487789</v>
      </c>
      <c r="H8" s="55" t="n">
        <f aca="false">IF(F8=0,"",E8/F8)</f>
        <v>0.50668837512211</v>
      </c>
      <c r="I8" s="20" t="s">
        <v>149</v>
      </c>
      <c r="J8" s="56" t="n">
        <v>0</v>
      </c>
      <c r="K8" s="56" t="n">
        <v>2.12570886740458</v>
      </c>
      <c r="L8" s="56" t="n">
        <f aca="false">SQRT(J8^2+K8^2)</f>
        <v>2.12570886740458</v>
      </c>
      <c r="M8" s="55" t="n">
        <f aca="false">G8-1.96*L8/100</f>
        <v>0.45164773107676</v>
      </c>
      <c r="N8" s="55" t="n">
        <f aca="false">G8+1.96*L8/100</f>
        <v>0.53497551867902</v>
      </c>
      <c r="O8" s="54" t="n">
        <f aca="false">ROUND(F8*0.03668,0)</f>
        <v>11264</v>
      </c>
      <c r="P8" s="54" t="n">
        <f aca="false">ROUND(SQRT((F8*L8/100)^2+(G8*O8)^2),0)</f>
        <v>8573</v>
      </c>
    </row>
    <row r="9" customFormat="false" ht="15" hidden="false" customHeight="false" outlineLevel="0" collapsed="false">
      <c r="A9" s="13" t="s">
        <v>150</v>
      </c>
      <c r="B9" s="13"/>
      <c r="C9" s="13"/>
      <c r="D9" s="13"/>
      <c r="E9" s="13"/>
      <c r="F9" s="13"/>
      <c r="G9" s="13"/>
      <c r="H9" s="13"/>
      <c r="I9" s="13"/>
      <c r="J9" s="13"/>
      <c r="K9" s="13"/>
      <c r="L9" s="13"/>
      <c r="M9" s="13"/>
      <c r="N9" s="13"/>
      <c r="O9" s="13"/>
      <c r="P9" s="13"/>
    </row>
    <row r="10" customFormat="false" ht="15" hidden="false" customHeight="false" outlineLevel="0" collapsed="false">
      <c r="A10" s="4" t="s">
        <v>151</v>
      </c>
      <c r="B10" s="4"/>
      <c r="C10" s="4"/>
      <c r="D10" s="4"/>
      <c r="E10" s="4"/>
      <c r="F10" s="4"/>
      <c r="G10" s="4"/>
      <c r="H10" s="4"/>
      <c r="I10" s="4"/>
      <c r="J10" s="4"/>
      <c r="K10" s="4"/>
      <c r="L10" s="4"/>
      <c r="M10" s="4"/>
      <c r="N10" s="4"/>
      <c r="O10" s="4"/>
      <c r="P10" s="4"/>
      <c r="R10" s="57" t="s">
        <v>152</v>
      </c>
      <c r="S10" s="58"/>
      <c r="T10" s="58"/>
      <c r="U10" s="58"/>
      <c r="V10" s="58"/>
      <c r="W10" s="58"/>
      <c r="X10" s="58"/>
      <c r="Y10" s="58"/>
    </row>
    <row r="11" customFormat="false" ht="31.5" hidden="false" customHeight="true" outlineLevel="0" collapsed="false">
      <c r="A11" s="8" t="s">
        <v>113</v>
      </c>
      <c r="B11" s="8" t="s">
        <v>114</v>
      </c>
      <c r="C11" s="8" t="s">
        <v>115</v>
      </c>
      <c r="D11" s="8" t="s">
        <v>36</v>
      </c>
      <c r="E11" s="8" t="s">
        <v>37</v>
      </c>
      <c r="F11" s="8" t="s">
        <v>38</v>
      </c>
      <c r="G11" s="8" t="s">
        <v>39</v>
      </c>
      <c r="H11" s="8" t="s">
        <v>138</v>
      </c>
      <c r="I11" s="8" t="s">
        <v>153</v>
      </c>
      <c r="J11" s="8" t="s">
        <v>140</v>
      </c>
      <c r="K11" s="8" t="s">
        <v>141</v>
      </c>
      <c r="L11" s="8" t="s">
        <v>142</v>
      </c>
      <c r="M11" s="8" t="s">
        <v>143</v>
      </c>
      <c r="N11" s="8" t="s">
        <v>144</v>
      </c>
      <c r="O11" s="8" t="s">
        <v>145</v>
      </c>
      <c r="P11" s="8" t="s">
        <v>146</v>
      </c>
      <c r="R11" s="59" t="s">
        <v>154</v>
      </c>
      <c r="S11" s="59" t="s">
        <v>155</v>
      </c>
      <c r="T11" s="59" t="s">
        <v>156</v>
      </c>
      <c r="U11" s="59" t="s">
        <v>157</v>
      </c>
      <c r="V11" s="59" t="s">
        <v>158</v>
      </c>
      <c r="W11" s="59" t="s">
        <v>159</v>
      </c>
      <c r="X11" s="59" t="s">
        <v>160</v>
      </c>
      <c r="Y11" s="59" t="s">
        <v>161</v>
      </c>
    </row>
    <row r="12" customFormat="false" ht="15" hidden="false" customHeight="false" outlineLevel="0" collapsed="false">
      <c r="A12" s="32" t="s">
        <v>162</v>
      </c>
      <c r="B12" s="32" t="s">
        <v>163</v>
      </c>
      <c r="C12" s="32" t="s">
        <v>163</v>
      </c>
      <c r="D12" s="60" t="n">
        <f aca="false">ROUND(S12*T12,0)</f>
        <v>140</v>
      </c>
      <c r="E12" s="60" t="n">
        <f aca="false">ROUND(S12,0)-D12</f>
        <v>224</v>
      </c>
      <c r="F12" s="60" t="n">
        <f aca="false">IF(COUNTA(D12:E12)=0,"",SUM(D12:E12))</f>
        <v>364</v>
      </c>
      <c r="G12" s="40" t="n">
        <f aca="false">IF(OR(F12="",F12=0),"",D12/F12)</f>
        <v>0.384615384615385</v>
      </c>
      <c r="H12" s="40" t="n">
        <f aca="false">IF(OR(F12="",F12=0),"",E12/F12)</f>
        <v>0.615384615384615</v>
      </c>
      <c r="I12" s="32" t="s">
        <v>164</v>
      </c>
      <c r="J12" s="36" t="n">
        <v>3.27171856570357</v>
      </c>
      <c r="K12" s="36" t="n">
        <f aca="false">$K$8</f>
        <v>2.12570886740458</v>
      </c>
      <c r="L12" s="36" t="n">
        <f aca="false">SQRT(J12^2+K12^2)</f>
        <v>3.90163818954704</v>
      </c>
      <c r="M12" s="40" t="n">
        <f aca="false">IF(G12="","",MAX(0,G12-1.96*L12/100))</f>
        <v>0.308143276100263</v>
      </c>
      <c r="N12" s="40" t="n">
        <f aca="false">IF(G12="","",MIN(1,G12+1.96*L12/100))</f>
        <v>0.461087493130507</v>
      </c>
      <c r="O12" s="60" t="n">
        <f aca="false">ROUND(S12*W12,0)</f>
        <v>53</v>
      </c>
      <c r="P12" s="60" t="n">
        <f aca="false">IF(F12="","",ROUND(SQRT((F12*L12/100)^2+(G12*O12)^2),0))</f>
        <v>25</v>
      </c>
      <c r="R12" s="61" t="n">
        <v>-12.4290523498165</v>
      </c>
      <c r="S12" s="62" t="n">
        <f aca="false">U12*V12*$F$5</f>
        <v>364.490963855422</v>
      </c>
      <c r="T12" s="63" t="n">
        <f aca="false">MAX(0,MIN(1,R12/100+$D$5))</f>
        <v>0.385407565528784</v>
      </c>
      <c r="U12" s="63" t="n">
        <v>0.58132530120482</v>
      </c>
      <c r="V12" s="62" t="n">
        <v>627</v>
      </c>
      <c r="W12" s="63" t="n">
        <v>0.144238908687966</v>
      </c>
      <c r="X12" s="64" t="s">
        <v>165</v>
      </c>
      <c r="Y12" s="64" t="s">
        <v>166</v>
      </c>
    </row>
    <row r="13" customFormat="false" ht="15" hidden="false" customHeight="false" outlineLevel="0" collapsed="false">
      <c r="A13" s="32" t="s">
        <v>162</v>
      </c>
      <c r="B13" s="32" t="s">
        <v>167</v>
      </c>
      <c r="C13" s="32" t="s">
        <v>167</v>
      </c>
      <c r="D13" s="60" t="n">
        <f aca="false">ROUND(S13*T13,0)</f>
        <v>93</v>
      </c>
      <c r="E13" s="60" t="n">
        <f aca="false">ROUND(S13,0)-D13</f>
        <v>237</v>
      </c>
      <c r="F13" s="60" t="n">
        <f aca="false">IF(COUNTA(D13:E13)=0,"",SUM(D13:E13))</f>
        <v>330</v>
      </c>
      <c r="G13" s="40" t="n">
        <f aca="false">IF(OR(F13="",F13=0),"",D13/F13)</f>
        <v>0.281818181818182</v>
      </c>
      <c r="H13" s="40" t="n">
        <f aca="false">IF(OR(F13="",F13=0),"",E13/F13)</f>
        <v>0.718181818181818</v>
      </c>
      <c r="I13" s="32" t="s">
        <v>164</v>
      </c>
      <c r="J13" s="36" t="n">
        <v>3.27171856570357</v>
      </c>
      <c r="K13" s="36" t="n">
        <f aca="false">$K$8</f>
        <v>2.12570886740458</v>
      </c>
      <c r="L13" s="36" t="n">
        <f aca="false">SQRT(J13^2+K13^2)</f>
        <v>3.90163818954704</v>
      </c>
      <c r="M13" s="40" t="n">
        <f aca="false">IF(G13="","",MAX(0,G13-1.96*L13/100))</f>
        <v>0.20534607330306</v>
      </c>
      <c r="N13" s="40" t="n">
        <f aca="false">IF(G13="","",MIN(1,G13+1.96*L13/100))</f>
        <v>0.358290290333304</v>
      </c>
      <c r="O13" s="60" t="n">
        <f aca="false">ROUND(S13*W13,0)</f>
        <v>48</v>
      </c>
      <c r="P13" s="60" t="n">
        <f aca="false">IF(F13="","",ROUND(SQRT((F13*L13/100)^2+(G13*O13)^2),0))</f>
        <v>19</v>
      </c>
      <c r="R13" s="61" t="n">
        <v>-22.6703853113721</v>
      </c>
      <c r="S13" s="62" t="n">
        <f aca="false">U13*V13*$F$5</f>
        <v>330.130136986301</v>
      </c>
      <c r="T13" s="63" t="n">
        <f aca="false">MAX(0,MIN(1,R13/100+$D$5))</f>
        <v>0.282994235913229</v>
      </c>
      <c r="U13" s="63" t="n">
        <v>0.537671232876712</v>
      </c>
      <c r="V13" s="62" t="n">
        <v>614</v>
      </c>
      <c r="W13" s="63" t="n">
        <v>0.144238908687966</v>
      </c>
      <c r="X13" s="64" t="s">
        <v>165</v>
      </c>
      <c r="Y13" s="64" t="s">
        <v>166</v>
      </c>
    </row>
    <row r="14" customFormat="false" ht="15" hidden="false" customHeight="false" outlineLevel="0" collapsed="false">
      <c r="A14" s="32" t="s">
        <v>162</v>
      </c>
      <c r="B14" s="32" t="s">
        <v>168</v>
      </c>
      <c r="C14" s="32" t="s">
        <v>168</v>
      </c>
      <c r="D14" s="60" t="n">
        <f aca="false">ROUND(S14*T14,0)</f>
        <v>122</v>
      </c>
      <c r="E14" s="60" t="n">
        <f aca="false">ROUND(S14,0)-D14</f>
        <v>234</v>
      </c>
      <c r="F14" s="60" t="n">
        <f aca="false">IF(COUNTA(D14:E14)=0,"",SUM(D14:E14))</f>
        <v>356</v>
      </c>
      <c r="G14" s="40" t="n">
        <f aca="false">IF(OR(F14="",F14=0),"",D14/F14)</f>
        <v>0.342696629213483</v>
      </c>
      <c r="H14" s="40" t="n">
        <f aca="false">IF(OR(F14="",F14=0),"",E14/F14)</f>
        <v>0.657303370786517</v>
      </c>
      <c r="I14" s="32" t="s">
        <v>164</v>
      </c>
      <c r="J14" s="36" t="n">
        <v>3.27171856570357</v>
      </c>
      <c r="K14" s="36" t="n">
        <f aca="false">$K$8</f>
        <v>2.12570886740458</v>
      </c>
      <c r="L14" s="36" t="n">
        <f aca="false">SQRT(J14^2+K14^2)</f>
        <v>3.90163818954704</v>
      </c>
      <c r="M14" s="40" t="n">
        <f aca="false">IF(G14="","",MAX(0,G14-1.96*L14/100))</f>
        <v>0.266224520698361</v>
      </c>
      <c r="N14" s="40" t="n">
        <f aca="false">IF(G14="","",MIN(1,G14+1.96*L14/100))</f>
        <v>0.419168737728605</v>
      </c>
      <c r="O14" s="60" t="n">
        <f aca="false">ROUND(S14*W14,0)</f>
        <v>51</v>
      </c>
      <c r="P14" s="60" t="n">
        <f aca="false">IF(F14="","",ROUND(SQRT((F14*L14/100)^2+(G14*O14)^2),0))</f>
        <v>22</v>
      </c>
      <c r="R14" s="61" t="n">
        <v>-16.763025375771</v>
      </c>
      <c r="S14" s="62" t="n">
        <f aca="false">U14*V14*$F$5</f>
        <v>355.63436928702</v>
      </c>
      <c r="T14" s="63" t="n">
        <f aca="false">MAX(0,MIN(1,R14/100+$D$5))</f>
        <v>0.342067835269239</v>
      </c>
      <c r="U14" s="63" t="n">
        <v>0.636197440585009</v>
      </c>
      <c r="V14" s="62" t="n">
        <v>559</v>
      </c>
      <c r="W14" s="63" t="n">
        <v>0.144238908687966</v>
      </c>
      <c r="X14" s="64" t="s">
        <v>165</v>
      </c>
      <c r="Y14" s="64" t="s">
        <v>166</v>
      </c>
    </row>
    <row r="15" customFormat="false" ht="15" hidden="false" customHeight="false" outlineLevel="0" collapsed="false">
      <c r="A15" s="32" t="s">
        <v>162</v>
      </c>
      <c r="B15" s="32" t="s">
        <v>169</v>
      </c>
      <c r="C15" s="32" t="s">
        <v>170</v>
      </c>
      <c r="D15" s="60" t="n">
        <f aca="false">ROUND(S15*T15,0)</f>
        <v>185</v>
      </c>
      <c r="E15" s="60" t="n">
        <f aca="false">ROUND(S15,0)-D15</f>
        <v>539</v>
      </c>
      <c r="F15" s="60" t="n">
        <f aca="false">IF(COUNTA(D15:E15)=0,"",SUM(D15:E15))</f>
        <v>724</v>
      </c>
      <c r="G15" s="40" t="n">
        <f aca="false">IF(OR(F15="",F15=0),"",D15/F15)</f>
        <v>0.255524861878453</v>
      </c>
      <c r="H15" s="40" t="n">
        <f aca="false">IF(OR(F15="",F15=0),"",E15/F15)</f>
        <v>0.744475138121547</v>
      </c>
      <c r="I15" s="32" t="s">
        <v>164</v>
      </c>
      <c r="J15" s="36" t="n">
        <v>1.94077599590723</v>
      </c>
      <c r="K15" s="36" t="n">
        <f aca="false">$K$8</f>
        <v>2.12570886740458</v>
      </c>
      <c r="L15" s="36" t="n">
        <f aca="false">SQRT(J15^2+K15^2)</f>
        <v>2.87841096010493</v>
      </c>
      <c r="M15" s="40" t="n">
        <f aca="false">IF(G15="","",MAX(0,G15-1.96*L15/100))</f>
        <v>0.199108007060396</v>
      </c>
      <c r="N15" s="40" t="n">
        <f aca="false">IF(G15="","",MIN(1,G15+1.96*L15/100))</f>
        <v>0.31194171669651</v>
      </c>
      <c r="O15" s="60" t="n">
        <f aca="false">ROUND(S15*W15,0)</f>
        <v>61</v>
      </c>
      <c r="P15" s="60" t="n">
        <f aca="false">IF(F15="","",ROUND(SQRT((F15*L15/100)^2+(G15*O15)^2),0))</f>
        <v>26</v>
      </c>
      <c r="R15" s="61" t="n">
        <v>-25.4052723523546</v>
      </c>
      <c r="S15" s="62" t="n">
        <f aca="false">U15*V15*$F$5</f>
        <v>724.377906976744</v>
      </c>
      <c r="T15" s="63" t="n">
        <f aca="false">MAX(0,MIN(1,R15/100+$D$5))</f>
        <v>0.255645365503404</v>
      </c>
      <c r="U15" s="63" t="n">
        <v>0.676356589147287</v>
      </c>
      <c r="V15" s="62" t="n">
        <v>1071</v>
      </c>
      <c r="W15" s="63" t="n">
        <v>0.084758520671361</v>
      </c>
      <c r="X15" s="64" t="s">
        <v>171</v>
      </c>
      <c r="Y15" s="64" t="s">
        <v>166</v>
      </c>
    </row>
    <row r="16" customFormat="false" ht="15" hidden="false" customHeight="false" outlineLevel="0" collapsed="false">
      <c r="A16" s="32" t="s">
        <v>162</v>
      </c>
      <c r="B16" s="32" t="s">
        <v>169</v>
      </c>
      <c r="C16" s="32" t="s">
        <v>172</v>
      </c>
      <c r="D16" s="60" t="n">
        <f aca="false">ROUND(S16*T16,0)</f>
        <v>171</v>
      </c>
      <c r="E16" s="60" t="n">
        <f aca="false">ROUND(S16,0)-D16</f>
        <v>440</v>
      </c>
      <c r="F16" s="60" t="n">
        <f aca="false">IF(COUNTA(D16:E16)=0,"",SUM(D16:E16))</f>
        <v>611</v>
      </c>
      <c r="G16" s="40" t="n">
        <f aca="false">IF(OR(F16="",F16=0),"",D16/F16)</f>
        <v>0.27986906710311</v>
      </c>
      <c r="H16" s="40" t="n">
        <f aca="false">IF(OR(F16="",F16=0),"",E16/F16)</f>
        <v>0.72013093289689</v>
      </c>
      <c r="I16" s="32" t="s">
        <v>164</v>
      </c>
      <c r="J16" s="36" t="n">
        <v>1.94077599590723</v>
      </c>
      <c r="K16" s="36" t="n">
        <f aca="false">$K$8</f>
        <v>2.12570886740458</v>
      </c>
      <c r="L16" s="36" t="n">
        <f aca="false">SQRT(J16^2+K16^2)</f>
        <v>2.87841096010493</v>
      </c>
      <c r="M16" s="40" t="n">
        <f aca="false">IF(G16="","",MAX(0,G16-1.96*L16/100))</f>
        <v>0.223452212285053</v>
      </c>
      <c r="N16" s="40" t="n">
        <f aca="false">IF(G16="","",MIN(1,G16+1.96*L16/100))</f>
        <v>0.336285921921166</v>
      </c>
      <c r="O16" s="60" t="n">
        <f aca="false">ROUND(S16*W16,0)</f>
        <v>52</v>
      </c>
      <c r="P16" s="60" t="n">
        <f aca="false">IF(F16="","",ROUND(SQRT((F16*L16/100)^2+(G16*O16)^2),0))</f>
        <v>23</v>
      </c>
      <c r="R16" s="61" t="n">
        <v>-22.9693123037278</v>
      </c>
      <c r="S16" s="62" t="n">
        <f aca="false">U16*V16*$F$5</f>
        <v>610.89237199582</v>
      </c>
      <c r="T16" s="63" t="n">
        <f aca="false">MAX(0,MIN(1,R16/100+$D$5))</f>
        <v>0.280004965989671</v>
      </c>
      <c r="U16" s="63" t="n">
        <v>0.625914315569488</v>
      </c>
      <c r="V16" s="62" t="n">
        <v>976</v>
      </c>
      <c r="W16" s="63" t="n">
        <v>0.084758520671361</v>
      </c>
      <c r="X16" s="64" t="s">
        <v>171</v>
      </c>
      <c r="Y16" s="64" t="s">
        <v>166</v>
      </c>
    </row>
    <row r="17" customFormat="false" ht="15" hidden="false" customHeight="false" outlineLevel="0" collapsed="false">
      <c r="A17" s="32" t="s">
        <v>162</v>
      </c>
      <c r="B17" s="32" t="s">
        <v>173</v>
      </c>
      <c r="C17" s="32" t="s">
        <v>173</v>
      </c>
      <c r="D17" s="60" t="n">
        <f aca="false">ROUND(S17*T17,0)</f>
        <v>32</v>
      </c>
      <c r="E17" s="60" t="n">
        <f aca="false">ROUND(S17,0)-D17</f>
        <v>61</v>
      </c>
      <c r="F17" s="60" t="n">
        <f aca="false">IF(COUNTA(D17:E17)=0,"",SUM(D17:E17))</f>
        <v>93</v>
      </c>
      <c r="G17" s="40" t="n">
        <f aca="false">IF(OR(F17="",F17=0),"",D17/F17)</f>
        <v>0.344086021505376</v>
      </c>
      <c r="H17" s="40" t="n">
        <f aca="false">IF(OR(F17="",F17=0),"",E17/F17)</f>
        <v>0.655913978494624</v>
      </c>
      <c r="I17" s="32" t="s">
        <v>164</v>
      </c>
      <c r="J17" s="36" t="n">
        <v>3.27171856570357</v>
      </c>
      <c r="K17" s="36" t="n">
        <f aca="false">$K$8</f>
        <v>2.12570886740458</v>
      </c>
      <c r="L17" s="36" t="n">
        <f aca="false">SQRT(J17^2+K17^2)</f>
        <v>3.90163818954704</v>
      </c>
      <c r="M17" s="40" t="n">
        <f aca="false">IF(G17="","",MAX(0,G17-1.96*L17/100))</f>
        <v>0.267613912990254</v>
      </c>
      <c r="N17" s="40" t="n">
        <f aca="false">IF(G17="","",MIN(1,G17+1.96*L17/100))</f>
        <v>0.420558130020498</v>
      </c>
      <c r="O17" s="60" t="n">
        <f aca="false">ROUND(S17*W17,0)</f>
        <v>13</v>
      </c>
      <c r="P17" s="60" t="n">
        <f aca="false">IF(F17="","",ROUND(SQRT((F17*L17/100)^2+(G17*O17)^2),0))</f>
        <v>6</v>
      </c>
      <c r="R17" s="61" t="n">
        <v>-17.2259999568357</v>
      </c>
      <c r="S17" s="62" t="n">
        <f aca="false">U17*V17*$F$5</f>
        <v>93.4268292682927</v>
      </c>
      <c r="T17" s="63" t="n">
        <f aca="false">MAX(0,MIN(1,R17/100+$D$5))</f>
        <v>0.337438089458592</v>
      </c>
      <c r="U17" s="63" t="n">
        <v>0.573170731707317</v>
      </c>
      <c r="V17" s="62" t="n">
        <v>163</v>
      </c>
      <c r="W17" s="63" t="n">
        <v>0.144238908687966</v>
      </c>
      <c r="X17" s="64" t="s">
        <v>165</v>
      </c>
      <c r="Y17" s="64" t="s">
        <v>166</v>
      </c>
    </row>
    <row r="18" customFormat="false" ht="15" hidden="false" customHeight="false" outlineLevel="0" collapsed="false">
      <c r="A18" s="32" t="s">
        <v>162</v>
      </c>
      <c r="B18" s="32" t="s">
        <v>174</v>
      </c>
      <c r="C18" s="32" t="s">
        <v>175</v>
      </c>
      <c r="D18" s="60" t="n">
        <f aca="false">ROUND(S18*T18,0)</f>
        <v>244</v>
      </c>
      <c r="E18" s="60" t="n">
        <f aca="false">ROUND(S18,0)-D18</f>
        <v>609</v>
      </c>
      <c r="F18" s="60" t="n">
        <f aca="false">IF(COUNTA(D18:E18)=0,"",SUM(D18:E18))</f>
        <v>853</v>
      </c>
      <c r="G18" s="40" t="n">
        <f aca="false">IF(OR(F18="",F18=0),"",D18/F18)</f>
        <v>0.286049237983587</v>
      </c>
      <c r="H18" s="40" t="n">
        <f aca="false">IF(OR(F18="",F18=0),"",E18/F18)</f>
        <v>0.713950762016413</v>
      </c>
      <c r="I18" s="32" t="s">
        <v>164</v>
      </c>
      <c r="J18" s="36" t="n">
        <v>1.94077599590723</v>
      </c>
      <c r="K18" s="36" t="n">
        <f aca="false">$K$8</f>
        <v>2.12570886740458</v>
      </c>
      <c r="L18" s="36" t="n">
        <f aca="false">SQRT(J18^2+K18^2)</f>
        <v>2.87841096010493</v>
      </c>
      <c r="M18" s="40" t="n">
        <f aca="false">IF(G18="","",MAX(0,G18-1.96*L18/100))</f>
        <v>0.229632383165531</v>
      </c>
      <c r="N18" s="40" t="n">
        <f aca="false">IF(G18="","",MIN(1,G18+1.96*L18/100))</f>
        <v>0.342466092801644</v>
      </c>
      <c r="O18" s="60" t="n">
        <f aca="false">ROUND(S18*W18,0)</f>
        <v>72</v>
      </c>
      <c r="P18" s="60" t="n">
        <f aca="false">IF(F18="","",ROUND(SQRT((F18*L18/100)^2+(G18*O18)^2),0))</f>
        <v>32</v>
      </c>
      <c r="R18" s="61" t="n">
        <v>-22.3603684308101</v>
      </c>
      <c r="S18" s="62" t="n">
        <f aca="false">U18*V18*$F$5</f>
        <v>852.994440031771</v>
      </c>
      <c r="T18" s="63" t="n">
        <f aca="false">MAX(0,MIN(1,R18/100+$D$5))</f>
        <v>0.286094404718848</v>
      </c>
      <c r="U18" s="63" t="n">
        <v>0.666401906274821</v>
      </c>
      <c r="V18" s="62" t="n">
        <v>1280</v>
      </c>
      <c r="W18" s="63" t="n">
        <v>0.084758520671361</v>
      </c>
      <c r="X18" s="64" t="s">
        <v>171</v>
      </c>
      <c r="Y18" s="64" t="s">
        <v>166</v>
      </c>
    </row>
    <row r="19" customFormat="false" ht="15" hidden="false" customHeight="false" outlineLevel="0" collapsed="false">
      <c r="A19" s="32" t="s">
        <v>162</v>
      </c>
      <c r="B19" s="32" t="s">
        <v>174</v>
      </c>
      <c r="C19" s="32" t="s">
        <v>176</v>
      </c>
      <c r="D19" s="60" t="n">
        <f aca="false">ROUND(S19*T19,0)</f>
        <v>130</v>
      </c>
      <c r="E19" s="60" t="n">
        <f aca="false">ROUND(S19,0)-D19</f>
        <v>318</v>
      </c>
      <c r="F19" s="60" t="n">
        <f aca="false">IF(COUNTA(D19:E19)=0,"",SUM(D19:E19))</f>
        <v>448</v>
      </c>
      <c r="G19" s="40" t="n">
        <f aca="false">IF(OR(F19="",F19=0),"",D19/F19)</f>
        <v>0.290178571428571</v>
      </c>
      <c r="H19" s="40" t="n">
        <f aca="false">IF(OR(F19="",F19=0),"",E19/F19)</f>
        <v>0.709821428571429</v>
      </c>
      <c r="I19" s="32" t="s">
        <v>164</v>
      </c>
      <c r="J19" s="36" t="n">
        <v>3.27171856570357</v>
      </c>
      <c r="K19" s="36" t="n">
        <f aca="false">$K$8</f>
        <v>2.12570886740458</v>
      </c>
      <c r="L19" s="36" t="n">
        <f aca="false">SQRT(J19^2+K19^2)</f>
        <v>3.90163818954704</v>
      </c>
      <c r="M19" s="40" t="n">
        <f aca="false">IF(G19="","",MAX(0,G19-1.96*L19/100))</f>
        <v>0.21370646291345</v>
      </c>
      <c r="N19" s="40" t="n">
        <f aca="false">IF(G19="","",MIN(1,G19+1.96*L19/100))</f>
        <v>0.366650679943693</v>
      </c>
      <c r="O19" s="60" t="n">
        <f aca="false">ROUND(S19*W19,0)</f>
        <v>65</v>
      </c>
      <c r="P19" s="60" t="n">
        <f aca="false">IF(F19="","",ROUND(SQRT((F19*L19/100)^2+(G19*O19)^2),0))</f>
        <v>26</v>
      </c>
      <c r="R19" s="61" t="n">
        <v>-21.9815367967649</v>
      </c>
      <c r="S19" s="62" t="n">
        <f aca="false">U19*V19*$F$5</f>
        <v>447.939320388349</v>
      </c>
      <c r="T19" s="63" t="n">
        <f aca="false">MAX(0,MIN(1,R19/100+$D$5))</f>
        <v>0.2898827210593</v>
      </c>
      <c r="U19" s="63" t="n">
        <v>0.550970873786408</v>
      </c>
      <c r="V19" s="62" t="n">
        <v>813</v>
      </c>
      <c r="W19" s="63" t="n">
        <v>0.144238908687966</v>
      </c>
      <c r="X19" s="64" t="s">
        <v>165</v>
      </c>
      <c r="Y19" s="64" t="s">
        <v>166</v>
      </c>
    </row>
    <row r="20" customFormat="false" ht="15" hidden="false" customHeight="false" outlineLevel="0" collapsed="false">
      <c r="A20" s="32" t="s">
        <v>162</v>
      </c>
      <c r="B20" s="32" t="s">
        <v>174</v>
      </c>
      <c r="C20" s="32" t="s">
        <v>177</v>
      </c>
      <c r="D20" s="60" t="n">
        <f aca="false">ROUND(S20*T20,0)</f>
        <v>182</v>
      </c>
      <c r="E20" s="60" t="n">
        <f aca="false">ROUND(S20,0)-D20</f>
        <v>501</v>
      </c>
      <c r="F20" s="60" t="n">
        <f aca="false">IF(COUNTA(D20:E20)=0,"",SUM(D20:E20))</f>
        <v>683</v>
      </c>
      <c r="G20" s="40" t="n">
        <f aca="false">IF(OR(F20="",F20=0),"",D20/F20)</f>
        <v>0.266471449487555</v>
      </c>
      <c r="H20" s="40" t="n">
        <f aca="false">IF(OR(F20="",F20=0),"",E20/F20)</f>
        <v>0.733528550512445</v>
      </c>
      <c r="I20" s="32" t="s">
        <v>164</v>
      </c>
      <c r="J20" s="36" t="n">
        <v>1.94077599590723</v>
      </c>
      <c r="K20" s="36" t="n">
        <f aca="false">$K$8</f>
        <v>2.12570886740458</v>
      </c>
      <c r="L20" s="36" t="n">
        <f aca="false">SQRT(J20^2+K20^2)</f>
        <v>2.87841096010493</v>
      </c>
      <c r="M20" s="40" t="n">
        <f aca="false">IF(G20="","",MAX(0,G20-1.96*L20/100))</f>
        <v>0.210054594669498</v>
      </c>
      <c r="N20" s="40" t="n">
        <f aca="false">IF(G20="","",MIN(1,G20+1.96*L20/100))</f>
        <v>0.322888304305612</v>
      </c>
      <c r="O20" s="60" t="n">
        <f aca="false">ROUND(S20*W20,0)</f>
        <v>58</v>
      </c>
      <c r="P20" s="60" t="n">
        <f aca="false">IF(F20="","",ROUND(SQRT((F20*L20/100)^2+(G20*O20)^2),0))</f>
        <v>25</v>
      </c>
      <c r="R20" s="61" t="n">
        <v>-24.2910206100485</v>
      </c>
      <c r="S20" s="62" t="n">
        <f aca="false">U20*V20*$F$5</f>
        <v>683.326771653543</v>
      </c>
      <c r="T20" s="63" t="n">
        <f aca="false">MAX(0,MIN(1,R20/100+$D$5))</f>
        <v>0.266787882926464</v>
      </c>
      <c r="U20" s="63" t="n">
        <v>0.654527559055118</v>
      </c>
      <c r="V20" s="62" t="n">
        <v>1044</v>
      </c>
      <c r="W20" s="63" t="n">
        <v>0.084758520671361</v>
      </c>
      <c r="X20" s="64" t="s">
        <v>171</v>
      </c>
      <c r="Y20" s="64" t="s">
        <v>166</v>
      </c>
    </row>
    <row r="21" customFormat="false" ht="15" hidden="false" customHeight="false" outlineLevel="0" collapsed="false">
      <c r="A21" s="32" t="s">
        <v>162</v>
      </c>
      <c r="B21" s="32" t="s">
        <v>178</v>
      </c>
      <c r="C21" s="32" t="s">
        <v>179</v>
      </c>
      <c r="D21" s="60" t="n">
        <f aca="false">ROUND(S21*T21,0)</f>
        <v>196</v>
      </c>
      <c r="E21" s="60" t="n">
        <f aca="false">ROUND(S21,0)-D21</f>
        <v>240</v>
      </c>
      <c r="F21" s="60" t="n">
        <f aca="false">IF(COUNTA(D21:E21)=0,"",SUM(D21:E21))</f>
        <v>436</v>
      </c>
      <c r="G21" s="40" t="n">
        <f aca="false">IF(OR(F21="",F21=0),"",D21/F21)</f>
        <v>0.44954128440367</v>
      </c>
      <c r="H21" s="40" t="n">
        <f aca="false">IF(OR(F21="",F21=0),"",E21/F21)</f>
        <v>0.55045871559633</v>
      </c>
      <c r="I21" s="32" t="s">
        <v>164</v>
      </c>
      <c r="J21" s="36" t="n">
        <v>3.27171856570357</v>
      </c>
      <c r="K21" s="36" t="n">
        <f aca="false">$K$8</f>
        <v>2.12570886740458</v>
      </c>
      <c r="L21" s="36" t="n">
        <f aca="false">SQRT(J21^2+K21^2)</f>
        <v>3.90163818954704</v>
      </c>
      <c r="M21" s="40" t="n">
        <f aca="false">IF(G21="","",MAX(0,G21-1.96*L21/100))</f>
        <v>0.373069175888548</v>
      </c>
      <c r="N21" s="40" t="n">
        <f aca="false">IF(G21="","",MIN(1,G21+1.96*L21/100))</f>
        <v>0.526013392918792</v>
      </c>
      <c r="O21" s="60" t="n">
        <f aca="false">ROUND(S21*W21,0)</f>
        <v>63</v>
      </c>
      <c r="P21" s="60" t="n">
        <f aca="false">IF(F21="","",ROUND(SQRT((F21*L21/100)^2+(G21*O21)^2),0))</f>
        <v>33</v>
      </c>
      <c r="R21" s="61" t="n">
        <v>-5.95872575467709</v>
      </c>
      <c r="S21" s="62" t="n">
        <f aca="false">U21*V21*$F$5</f>
        <v>436.24466571835</v>
      </c>
      <c r="T21" s="63" t="n">
        <f aca="false">MAX(0,MIN(1,R21/100+$D$5))</f>
        <v>0.450110831480178</v>
      </c>
      <c r="U21" s="63" t="n">
        <v>0.625889046941679</v>
      </c>
      <c r="V21" s="62" t="n">
        <v>697</v>
      </c>
      <c r="W21" s="63" t="n">
        <v>0.144238908687966</v>
      </c>
      <c r="X21" s="64" t="s">
        <v>165</v>
      </c>
      <c r="Y21" s="64" t="s">
        <v>166</v>
      </c>
    </row>
    <row r="22" customFormat="false" ht="15" hidden="false" customHeight="false" outlineLevel="0" collapsed="false">
      <c r="A22" s="32" t="s">
        <v>162</v>
      </c>
      <c r="B22" s="32" t="s">
        <v>178</v>
      </c>
      <c r="C22" s="32" t="s">
        <v>180</v>
      </c>
      <c r="D22" s="60" t="n">
        <f aca="false">ROUND(S22*T22,0)</f>
        <v>116</v>
      </c>
      <c r="E22" s="60" t="n">
        <f aca="false">ROUND(S22,0)-D22</f>
        <v>164</v>
      </c>
      <c r="F22" s="60" t="n">
        <f aca="false">IF(COUNTA(D22:E22)=0,"",SUM(D22:E22))</f>
        <v>280</v>
      </c>
      <c r="G22" s="40" t="n">
        <f aca="false">IF(OR(F22="",F22=0),"",D22/F22)</f>
        <v>0.414285714285714</v>
      </c>
      <c r="H22" s="40" t="n">
        <f aca="false">IF(OR(F22="",F22=0),"",E22/F22)</f>
        <v>0.585714285714286</v>
      </c>
      <c r="I22" s="32" t="s">
        <v>164</v>
      </c>
      <c r="J22" s="36" t="n">
        <v>3.27171856570357</v>
      </c>
      <c r="K22" s="36" t="n">
        <f aca="false">$K$8</f>
        <v>2.12570886740458</v>
      </c>
      <c r="L22" s="36" t="n">
        <f aca="false">SQRT(J22^2+K22^2)</f>
        <v>3.90163818954704</v>
      </c>
      <c r="M22" s="40" t="n">
        <f aca="false">IF(G22="","",MAX(0,G22-1.96*L22/100))</f>
        <v>0.337813605770592</v>
      </c>
      <c r="N22" s="40" t="n">
        <f aca="false">IF(G22="","",MIN(1,G22+1.96*L22/100))</f>
        <v>0.490757822800836</v>
      </c>
      <c r="O22" s="60" t="n">
        <f aca="false">ROUND(S22*W22,0)</f>
        <v>40</v>
      </c>
      <c r="P22" s="60" t="n">
        <f aca="false">IF(F22="","",ROUND(SQRT((F22*L22/100)^2+(G22*O22)^2),0))</f>
        <v>20</v>
      </c>
      <c r="R22" s="61" t="n">
        <v>-9.56306401108495</v>
      </c>
      <c r="S22" s="62" t="n">
        <f aca="false">U22*V22*$F$5</f>
        <v>280.5</v>
      </c>
      <c r="T22" s="63" t="n">
        <f aca="false">MAX(0,MIN(1,R22/100+$D$5))</f>
        <v>0.4140674489161</v>
      </c>
      <c r="U22" s="63" t="n">
        <v>0.568965517241379</v>
      </c>
      <c r="V22" s="62" t="n">
        <v>493</v>
      </c>
      <c r="W22" s="63" t="n">
        <v>0.144238908687966</v>
      </c>
      <c r="X22" s="64" t="s">
        <v>165</v>
      </c>
      <c r="Y22" s="64" t="s">
        <v>166</v>
      </c>
    </row>
    <row r="23" customFormat="false" ht="15" hidden="false" customHeight="false" outlineLevel="0" collapsed="false">
      <c r="A23" s="32" t="s">
        <v>162</v>
      </c>
      <c r="B23" s="32" t="s">
        <v>178</v>
      </c>
      <c r="C23" s="32" t="s">
        <v>181</v>
      </c>
      <c r="D23" s="60" t="n">
        <f aca="false">ROUND(S23*T23,0)</f>
        <v>247</v>
      </c>
      <c r="E23" s="60" t="n">
        <f aca="false">ROUND(S23,0)-D23</f>
        <v>399</v>
      </c>
      <c r="F23" s="60" t="n">
        <f aca="false">IF(COUNTA(D23:E23)=0,"",SUM(D23:E23))</f>
        <v>646</v>
      </c>
      <c r="G23" s="40" t="n">
        <f aca="false">IF(OR(F23="",F23=0),"",D23/F23)</f>
        <v>0.382352941176471</v>
      </c>
      <c r="H23" s="40" t="n">
        <f aca="false">IF(OR(F23="",F23=0),"",E23/F23)</f>
        <v>0.617647058823529</v>
      </c>
      <c r="I23" s="32" t="s">
        <v>164</v>
      </c>
      <c r="J23" s="36" t="n">
        <v>1.94077599590723</v>
      </c>
      <c r="K23" s="36" t="n">
        <f aca="false">$K$8</f>
        <v>2.12570886740458</v>
      </c>
      <c r="L23" s="36" t="n">
        <f aca="false">SQRT(J23^2+K23^2)</f>
        <v>2.87841096010493</v>
      </c>
      <c r="M23" s="40" t="n">
        <f aca="false">IF(G23="","",MAX(0,G23-1.96*L23/100))</f>
        <v>0.325936086358414</v>
      </c>
      <c r="N23" s="40" t="n">
        <f aca="false">IF(G23="","",MIN(1,G23+1.96*L23/100))</f>
        <v>0.438769795994527</v>
      </c>
      <c r="O23" s="60" t="n">
        <f aca="false">ROUND(S23*W23,0)</f>
        <v>55</v>
      </c>
      <c r="P23" s="60" t="n">
        <f aca="false">IF(F23="","",ROUND(SQRT((F23*L23/100)^2+(G23*O23)^2),0))</f>
        <v>28</v>
      </c>
      <c r="R23" s="61" t="n">
        <v>-12.6985313755284</v>
      </c>
      <c r="S23" s="62" t="n">
        <f aca="false">U23*V23*$F$5</f>
        <v>645.69536423841</v>
      </c>
      <c r="T23" s="63" t="n">
        <f aca="false">MAX(0,MIN(1,R23/100+$D$5))</f>
        <v>0.382712775271665</v>
      </c>
      <c r="U23" s="63" t="n">
        <v>0.689845474613686</v>
      </c>
      <c r="V23" s="62" t="n">
        <v>936</v>
      </c>
      <c r="W23" s="63" t="n">
        <v>0.084758520671361</v>
      </c>
      <c r="X23" s="64" t="s">
        <v>171</v>
      </c>
      <c r="Y23" s="64" t="s">
        <v>166</v>
      </c>
    </row>
    <row r="24" customFormat="false" ht="15" hidden="false" customHeight="false" outlineLevel="0" collapsed="false">
      <c r="A24" s="32" t="s">
        <v>162</v>
      </c>
      <c r="B24" s="32" t="s">
        <v>178</v>
      </c>
      <c r="C24" s="32" t="s">
        <v>182</v>
      </c>
      <c r="D24" s="60" t="n">
        <f aca="false">ROUND(S24*T24,0)</f>
        <v>120</v>
      </c>
      <c r="E24" s="60" t="n">
        <f aca="false">ROUND(S24,0)-D24</f>
        <v>109</v>
      </c>
      <c r="F24" s="60" t="n">
        <f aca="false">IF(COUNTA(D24:E24)=0,"",SUM(D24:E24))</f>
        <v>229</v>
      </c>
      <c r="G24" s="40" t="n">
        <f aca="false">IF(OR(F24="",F24=0),"",D24/F24)</f>
        <v>0.524017467248908</v>
      </c>
      <c r="H24" s="40" t="n">
        <f aca="false">IF(OR(F24="",F24=0),"",E24/F24)</f>
        <v>0.475982532751092</v>
      </c>
      <c r="I24" s="32" t="s">
        <v>164</v>
      </c>
      <c r="J24" s="36" t="n">
        <v>3.27171856570357</v>
      </c>
      <c r="K24" s="36" t="n">
        <f aca="false">$K$8</f>
        <v>2.12570886740458</v>
      </c>
      <c r="L24" s="36" t="n">
        <f aca="false">SQRT(J24^2+K24^2)</f>
        <v>3.90163818954704</v>
      </c>
      <c r="M24" s="40" t="n">
        <f aca="false">IF(G24="","",MAX(0,G24-1.96*L24/100))</f>
        <v>0.447545358733786</v>
      </c>
      <c r="N24" s="40" t="n">
        <f aca="false">IF(G24="","",MIN(1,G24+1.96*L24/100))</f>
        <v>0.60048957576403</v>
      </c>
      <c r="O24" s="60" t="n">
        <f aca="false">ROUND(S24*W24,0)</f>
        <v>33</v>
      </c>
      <c r="P24" s="60" t="n">
        <f aca="false">IF(F24="","",ROUND(SQRT((F24*L24/100)^2+(G24*O24)^2),0))</f>
        <v>19</v>
      </c>
      <c r="R24" s="61" t="n">
        <v>1.51188456405706</v>
      </c>
      <c r="S24" s="62" t="n">
        <f aca="false">U24*V24*$F$5</f>
        <v>229.496083550914</v>
      </c>
      <c r="T24" s="63" t="n">
        <f aca="false">MAX(0,MIN(1,R24/100+$D$5))</f>
        <v>0.52481693466752</v>
      </c>
      <c r="U24" s="63" t="n">
        <v>0.650130548302872</v>
      </c>
      <c r="V24" s="62" t="n">
        <v>353</v>
      </c>
      <c r="W24" s="63" t="n">
        <v>0.144238908687966</v>
      </c>
      <c r="X24" s="64" t="s">
        <v>165</v>
      </c>
      <c r="Y24" s="64" t="s">
        <v>166</v>
      </c>
    </row>
    <row r="25" customFormat="false" ht="15" hidden="false" customHeight="false" outlineLevel="0" collapsed="false">
      <c r="A25" s="32" t="s">
        <v>162</v>
      </c>
      <c r="B25" s="32" t="s">
        <v>178</v>
      </c>
      <c r="C25" s="32" t="s">
        <v>183</v>
      </c>
      <c r="D25" s="60" t="n">
        <f aca="false">ROUND(S25*T25,0)</f>
        <v>241</v>
      </c>
      <c r="E25" s="60" t="n">
        <f aca="false">ROUND(S25,0)-D25</f>
        <v>278</v>
      </c>
      <c r="F25" s="60" t="n">
        <f aca="false">IF(COUNTA(D25:E25)=0,"",SUM(D25:E25))</f>
        <v>519</v>
      </c>
      <c r="G25" s="40" t="n">
        <f aca="false">IF(OR(F25="",F25=0),"",D25/F25)</f>
        <v>0.464354527938343</v>
      </c>
      <c r="H25" s="40" t="n">
        <f aca="false">IF(OR(F25="",F25=0),"",E25/F25)</f>
        <v>0.535645472061657</v>
      </c>
      <c r="I25" s="32" t="s">
        <v>164</v>
      </c>
      <c r="J25" s="36" t="n">
        <v>3.27171856570357</v>
      </c>
      <c r="K25" s="36" t="n">
        <f aca="false">$K$8</f>
        <v>2.12570886740458</v>
      </c>
      <c r="L25" s="36" t="n">
        <f aca="false">SQRT(J25^2+K25^2)</f>
        <v>3.90163818954704</v>
      </c>
      <c r="M25" s="40" t="n">
        <f aca="false">IF(G25="","",MAX(0,G25-1.96*L25/100))</f>
        <v>0.387882419423221</v>
      </c>
      <c r="N25" s="40" t="n">
        <f aca="false">IF(G25="","",MIN(1,G25+1.96*L25/100))</f>
        <v>0.540826636453465</v>
      </c>
      <c r="O25" s="60" t="n">
        <f aca="false">ROUND(S25*W25,0)</f>
        <v>75</v>
      </c>
      <c r="P25" s="60" t="n">
        <f aca="false">IF(F25="","",ROUND(SQRT((F25*L25/100)^2+(G25*O25)^2),0))</f>
        <v>40</v>
      </c>
      <c r="R25" s="61" t="n">
        <v>-4.51174102362057</v>
      </c>
      <c r="S25" s="62" t="n">
        <f aca="false">U25*V25*$F$5</f>
        <v>519.166666666667</v>
      </c>
      <c r="T25" s="63" t="n">
        <f aca="false">MAX(0,MIN(1,R25/100+$D$5))</f>
        <v>0.464580678790744</v>
      </c>
      <c r="U25" s="63" t="n">
        <v>0.648148148148148</v>
      </c>
      <c r="V25" s="62" t="n">
        <v>801</v>
      </c>
      <c r="W25" s="63" t="n">
        <v>0.144238908687966</v>
      </c>
      <c r="X25" s="64" t="s">
        <v>165</v>
      </c>
      <c r="Y25" s="64" t="s">
        <v>166</v>
      </c>
    </row>
    <row r="26" customFormat="false" ht="15" hidden="false" customHeight="false" outlineLevel="0" collapsed="false">
      <c r="A26" s="32" t="s">
        <v>162</v>
      </c>
      <c r="B26" s="32" t="s">
        <v>184</v>
      </c>
      <c r="C26" s="32" t="s">
        <v>185</v>
      </c>
      <c r="D26" s="60" t="n">
        <f aca="false">ROUND(S26*T26,0)</f>
        <v>95</v>
      </c>
      <c r="E26" s="60" t="n">
        <f aca="false">ROUND(S26,0)-D26</f>
        <v>172</v>
      </c>
      <c r="F26" s="60" t="n">
        <f aca="false">IF(COUNTA(D26:E26)=0,"",SUM(D26:E26))</f>
        <v>267</v>
      </c>
      <c r="G26" s="40" t="n">
        <f aca="false">IF(OR(F26="",F26=0),"",D26/F26)</f>
        <v>0.355805243445693</v>
      </c>
      <c r="H26" s="40" t="n">
        <f aca="false">IF(OR(F26="",F26=0),"",E26/F26)</f>
        <v>0.644194756554307</v>
      </c>
      <c r="I26" s="32" t="s">
        <v>164</v>
      </c>
      <c r="J26" s="36" t="n">
        <v>3.27171856570357</v>
      </c>
      <c r="K26" s="36" t="n">
        <f aca="false">$K$8</f>
        <v>2.12570886740458</v>
      </c>
      <c r="L26" s="36" t="n">
        <f aca="false">SQRT(J26^2+K26^2)</f>
        <v>3.90163818954704</v>
      </c>
      <c r="M26" s="40" t="n">
        <f aca="false">IF(G26="","",MAX(0,G26-1.96*L26/100))</f>
        <v>0.279333134930571</v>
      </c>
      <c r="N26" s="40" t="n">
        <f aca="false">IF(G26="","",MIN(1,G26+1.96*L26/100))</f>
        <v>0.432277351960815</v>
      </c>
      <c r="O26" s="60" t="n">
        <f aca="false">ROUND(S26*W26,0)</f>
        <v>39</v>
      </c>
      <c r="P26" s="60" t="n">
        <f aca="false">IF(F26="","",ROUND(SQRT((F26*L26/100)^2+(G26*O26)^2),0))</f>
        <v>17</v>
      </c>
      <c r="R26" s="61" t="n">
        <v>-15.3983408063957</v>
      </c>
      <c r="S26" s="62" t="n">
        <f aca="false">U26*V26*$F$5</f>
        <v>267.002518891688</v>
      </c>
      <c r="T26" s="63" t="n">
        <f aca="false">MAX(0,MIN(1,R26/100+$D$5))</f>
        <v>0.355714680962992</v>
      </c>
      <c r="U26" s="63" t="n">
        <v>0.629722921914358</v>
      </c>
      <c r="V26" s="62" t="n">
        <v>424</v>
      </c>
      <c r="W26" s="63" t="n">
        <v>0.144238908687966</v>
      </c>
      <c r="X26" s="64" t="s">
        <v>165</v>
      </c>
      <c r="Y26" s="64" t="s">
        <v>166</v>
      </c>
    </row>
    <row r="27" customFormat="false" ht="15" hidden="false" customHeight="false" outlineLevel="0" collapsed="false">
      <c r="A27" s="32" t="s">
        <v>162</v>
      </c>
      <c r="B27" s="32" t="s">
        <v>184</v>
      </c>
      <c r="C27" s="32" t="s">
        <v>186</v>
      </c>
      <c r="D27" s="60" t="n">
        <f aca="false">ROUND(S27*T27,0)</f>
        <v>176</v>
      </c>
      <c r="E27" s="60" t="n">
        <f aca="false">ROUND(S27,0)-D27</f>
        <v>366</v>
      </c>
      <c r="F27" s="60" t="n">
        <f aca="false">IF(COUNTA(D27:E27)=0,"",SUM(D27:E27))</f>
        <v>542</v>
      </c>
      <c r="G27" s="40" t="n">
        <f aca="false">IF(OR(F27="",F27=0),"",D27/F27)</f>
        <v>0.324723247232472</v>
      </c>
      <c r="H27" s="40" t="n">
        <f aca="false">IF(OR(F27="",F27=0),"",E27/F27)</f>
        <v>0.675276752767528</v>
      </c>
      <c r="I27" s="32" t="s">
        <v>164</v>
      </c>
      <c r="J27" s="36" t="n">
        <v>3.27171856570357</v>
      </c>
      <c r="K27" s="36" t="n">
        <f aca="false">$K$8</f>
        <v>2.12570886740458</v>
      </c>
      <c r="L27" s="36" t="n">
        <f aca="false">SQRT(J27^2+K27^2)</f>
        <v>3.90163818954704</v>
      </c>
      <c r="M27" s="40" t="n">
        <f aca="false">IF(G27="","",MAX(0,G27-1.96*L27/100))</f>
        <v>0.24825113871735</v>
      </c>
      <c r="N27" s="40" t="n">
        <f aca="false">IF(G27="","",MIN(1,G27+1.96*L27/100))</f>
        <v>0.401195355747594</v>
      </c>
      <c r="O27" s="60" t="n">
        <f aca="false">ROUND(S27*W27,0)</f>
        <v>78</v>
      </c>
      <c r="P27" s="60" t="n">
        <f aca="false">IF(F27="","",ROUND(SQRT((F27*L27/100)^2+(G27*O27)^2),0))</f>
        <v>33</v>
      </c>
      <c r="R27" s="61" t="n">
        <v>-18.4766645642694</v>
      </c>
      <c r="S27" s="62" t="n">
        <f aca="false">U27*V27*$F$5</f>
        <v>542.170709793351</v>
      </c>
      <c r="T27" s="63" t="n">
        <f aca="false">MAX(0,MIN(1,R27/100+$D$5))</f>
        <v>0.324931443384255</v>
      </c>
      <c r="U27" s="63" t="n">
        <v>0.527403414195867</v>
      </c>
      <c r="V27" s="62" t="n">
        <v>1028</v>
      </c>
      <c r="W27" s="63" t="n">
        <v>0.144238908687966</v>
      </c>
      <c r="X27" s="64" t="s">
        <v>165</v>
      </c>
      <c r="Y27" s="64" t="s">
        <v>166</v>
      </c>
    </row>
    <row r="28" customFormat="false" ht="15" hidden="false" customHeight="false" outlineLevel="0" collapsed="false">
      <c r="A28" s="32" t="s">
        <v>162</v>
      </c>
      <c r="B28" s="32" t="s">
        <v>187</v>
      </c>
      <c r="C28" s="32" t="s">
        <v>188</v>
      </c>
      <c r="D28" s="60" t="n">
        <f aca="false">ROUND(S28*T28,0)</f>
        <v>212</v>
      </c>
      <c r="E28" s="60" t="n">
        <f aca="false">ROUND(S28,0)-D28</f>
        <v>312</v>
      </c>
      <c r="F28" s="60" t="n">
        <f aca="false">IF(COUNTA(D28:E28)=0,"",SUM(D28:E28))</f>
        <v>524</v>
      </c>
      <c r="G28" s="40" t="n">
        <f aca="false">IF(OR(F28="",F28=0),"",D28/F28)</f>
        <v>0.404580152671756</v>
      </c>
      <c r="H28" s="40" t="n">
        <f aca="false">IF(OR(F28="",F28=0),"",E28/F28)</f>
        <v>0.595419847328244</v>
      </c>
      <c r="I28" s="32" t="s">
        <v>164</v>
      </c>
      <c r="J28" s="36" t="n">
        <v>3.27171856570357</v>
      </c>
      <c r="K28" s="36" t="n">
        <f aca="false">$K$8</f>
        <v>2.12570886740458</v>
      </c>
      <c r="L28" s="36" t="n">
        <f aca="false">SQRT(J28^2+K28^2)</f>
        <v>3.90163818954704</v>
      </c>
      <c r="M28" s="40" t="n">
        <f aca="false">IF(G28="","",MAX(0,G28-1.96*L28/100))</f>
        <v>0.328108044156634</v>
      </c>
      <c r="N28" s="40" t="n">
        <f aca="false">IF(G28="","",MIN(1,G28+1.96*L28/100))</f>
        <v>0.481052261186878</v>
      </c>
      <c r="O28" s="60" t="n">
        <f aca="false">ROUND(S28*W28,0)</f>
        <v>76</v>
      </c>
      <c r="P28" s="60" t="n">
        <f aca="false">IF(F28="","",ROUND(SQRT((F28*L28/100)^2+(G28*O28)^2),0))</f>
        <v>37</v>
      </c>
      <c r="R28" s="61" t="n">
        <v>-10.5066546456104</v>
      </c>
      <c r="S28" s="62" t="n">
        <f aca="false">U28*V28*$F$5</f>
        <v>523.643835616438</v>
      </c>
      <c r="T28" s="63" t="n">
        <f aca="false">MAX(0,MIN(1,R28/100+$D$5))</f>
        <v>0.404631542570845</v>
      </c>
      <c r="U28" s="63" t="n">
        <v>0.472602739726027</v>
      </c>
      <c r="V28" s="62" t="n">
        <v>1108</v>
      </c>
      <c r="W28" s="63" t="n">
        <v>0.144238908687966</v>
      </c>
      <c r="X28" s="64" t="s">
        <v>165</v>
      </c>
      <c r="Y28" s="64" t="s">
        <v>166</v>
      </c>
    </row>
    <row r="29" customFormat="false" ht="15" hidden="false" customHeight="false" outlineLevel="0" collapsed="false">
      <c r="A29" s="32" t="s">
        <v>162</v>
      </c>
      <c r="B29" s="32" t="s">
        <v>187</v>
      </c>
      <c r="C29" s="32" t="s">
        <v>189</v>
      </c>
      <c r="D29" s="60" t="n">
        <f aca="false">ROUND(S29*T29,0)</f>
        <v>123</v>
      </c>
      <c r="E29" s="60" t="n">
        <f aca="false">ROUND(S29,0)-D29</f>
        <v>175</v>
      </c>
      <c r="F29" s="60" t="n">
        <f aca="false">IF(COUNTA(D29:E29)=0,"",SUM(D29:E29))</f>
        <v>298</v>
      </c>
      <c r="G29" s="40" t="n">
        <f aca="false">IF(OR(F29="",F29=0),"",D29/F29)</f>
        <v>0.412751677852349</v>
      </c>
      <c r="H29" s="40" t="n">
        <f aca="false">IF(OR(F29="",F29=0),"",E29/F29)</f>
        <v>0.587248322147651</v>
      </c>
      <c r="I29" s="32" t="s">
        <v>164</v>
      </c>
      <c r="J29" s="36" t="n">
        <v>3.27171856570357</v>
      </c>
      <c r="K29" s="36" t="n">
        <f aca="false">$K$8</f>
        <v>2.12570886740458</v>
      </c>
      <c r="L29" s="36" t="n">
        <f aca="false">SQRT(J29^2+K29^2)</f>
        <v>3.90163818954704</v>
      </c>
      <c r="M29" s="40" t="n">
        <f aca="false">IF(G29="","",MAX(0,G29-1.96*L29/100))</f>
        <v>0.336279569337227</v>
      </c>
      <c r="N29" s="40" t="n">
        <f aca="false">IF(G29="","",MIN(1,G29+1.96*L29/100))</f>
        <v>0.489223786367471</v>
      </c>
      <c r="O29" s="60" t="n">
        <f aca="false">ROUND(S29*W29,0)</f>
        <v>43</v>
      </c>
      <c r="P29" s="60" t="n">
        <f aca="false">IF(F29="","",ROUND(SQRT((F29*L29/100)^2+(G29*O29)^2),0))</f>
        <v>21</v>
      </c>
      <c r="R29" s="61" t="n">
        <v>-9.67231995482114</v>
      </c>
      <c r="S29" s="62" t="n">
        <f aca="false">U29*V29*$F$5</f>
        <v>297.7625</v>
      </c>
      <c r="T29" s="63" t="n">
        <f aca="false">MAX(0,MIN(1,R29/100+$D$5))</f>
        <v>0.412974889478738</v>
      </c>
      <c r="U29" s="63" t="n">
        <v>0.4484375</v>
      </c>
      <c r="V29" s="62" t="n">
        <v>664</v>
      </c>
      <c r="W29" s="63" t="n">
        <v>0.144238908687966</v>
      </c>
      <c r="X29" s="64" t="s">
        <v>165</v>
      </c>
      <c r="Y29" s="64" t="s">
        <v>166</v>
      </c>
    </row>
    <row r="30" customFormat="false" ht="15" hidden="false" customHeight="false" outlineLevel="0" collapsed="false">
      <c r="A30" s="32" t="s">
        <v>162</v>
      </c>
      <c r="B30" s="32" t="s">
        <v>187</v>
      </c>
      <c r="C30" s="32" t="s">
        <v>190</v>
      </c>
      <c r="D30" s="60" t="n">
        <f aca="false">ROUND(S30*T30,0)</f>
        <v>109</v>
      </c>
      <c r="E30" s="60" t="n">
        <f aca="false">ROUND(S30,0)-D30</f>
        <v>152</v>
      </c>
      <c r="F30" s="60" t="n">
        <f aca="false">IF(COUNTA(D30:E30)=0,"",SUM(D30:E30))</f>
        <v>261</v>
      </c>
      <c r="G30" s="40" t="n">
        <f aca="false">IF(OR(F30="",F30=0),"",D30/F30)</f>
        <v>0.417624521072797</v>
      </c>
      <c r="H30" s="40" t="n">
        <f aca="false">IF(OR(F30="",F30=0),"",E30/F30)</f>
        <v>0.582375478927203</v>
      </c>
      <c r="I30" s="32" t="s">
        <v>164</v>
      </c>
      <c r="J30" s="36" t="n">
        <v>3.27171856570357</v>
      </c>
      <c r="K30" s="36" t="n">
        <f aca="false">$K$8</f>
        <v>2.12570886740458</v>
      </c>
      <c r="L30" s="36" t="n">
        <f aca="false">SQRT(J30^2+K30^2)</f>
        <v>3.90163818954704</v>
      </c>
      <c r="M30" s="40" t="n">
        <f aca="false">IF(G30="","",MAX(0,G30-1.96*L30/100))</f>
        <v>0.341152412557675</v>
      </c>
      <c r="N30" s="40" t="n">
        <f aca="false">IF(G30="","",MIN(1,G30+1.96*L30/100))</f>
        <v>0.494096629587919</v>
      </c>
      <c r="O30" s="60" t="n">
        <f aca="false">ROUND(S30*W30,0)</f>
        <v>38</v>
      </c>
      <c r="P30" s="60" t="n">
        <f aca="false">IF(F30="","",ROUND(SQRT((F30*L30/100)^2+(G30*O30)^2),0))</f>
        <v>19</v>
      </c>
      <c r="R30" s="61" t="n">
        <v>-9.32396778014655</v>
      </c>
      <c r="S30" s="62" t="n">
        <f aca="false">U30*V30*$F$5</f>
        <v>260.883392226148</v>
      </c>
      <c r="T30" s="63" t="n">
        <f aca="false">MAX(0,MIN(1,R30/100+$D$5))</f>
        <v>0.416458411225484</v>
      </c>
      <c r="U30" s="63" t="n">
        <v>0.406360424028269</v>
      </c>
      <c r="V30" s="62" t="n">
        <v>642</v>
      </c>
      <c r="W30" s="63" t="n">
        <v>0.144238908687966</v>
      </c>
      <c r="X30" s="64" t="s">
        <v>165</v>
      </c>
      <c r="Y30" s="64" t="s">
        <v>166</v>
      </c>
    </row>
    <row r="31" customFormat="false" ht="15" hidden="false" customHeight="false" outlineLevel="0" collapsed="false">
      <c r="A31" s="32" t="s">
        <v>162</v>
      </c>
      <c r="B31" s="32" t="s">
        <v>191</v>
      </c>
      <c r="C31" s="32" t="s">
        <v>191</v>
      </c>
      <c r="D31" s="60" t="n">
        <f aca="false">ROUND(S31*T31,0)</f>
        <v>32</v>
      </c>
      <c r="E31" s="60" t="n">
        <f aca="false">ROUND(S31,0)-D31</f>
        <v>86</v>
      </c>
      <c r="F31" s="60" t="n">
        <f aca="false">IF(COUNTA(D31:E31)=0,"",SUM(D31:E31))</f>
        <v>118</v>
      </c>
      <c r="G31" s="40" t="n">
        <f aca="false">IF(OR(F31="",F31=0),"",D31/F31)</f>
        <v>0.271186440677966</v>
      </c>
      <c r="H31" s="40" t="n">
        <f aca="false">IF(OR(F31="",F31=0),"",E31/F31)</f>
        <v>0.728813559322034</v>
      </c>
      <c r="I31" s="32" t="s">
        <v>164</v>
      </c>
      <c r="J31" s="36" t="n">
        <v>3.27171856570357</v>
      </c>
      <c r="K31" s="36" t="n">
        <f aca="false">$K$8</f>
        <v>2.12570886740458</v>
      </c>
      <c r="L31" s="36" t="n">
        <f aca="false">SQRT(J31^2+K31^2)</f>
        <v>3.90163818954704</v>
      </c>
      <c r="M31" s="40" t="n">
        <f aca="false">IF(G31="","",MAX(0,G31-1.96*L31/100))</f>
        <v>0.194714332162844</v>
      </c>
      <c r="N31" s="40" t="n">
        <f aca="false">IF(G31="","",MIN(1,G31+1.96*L31/100))</f>
        <v>0.347658549193088</v>
      </c>
      <c r="O31" s="60" t="n">
        <f aca="false">ROUND(S31*W31,0)</f>
        <v>17</v>
      </c>
      <c r="P31" s="60" t="n">
        <f aca="false">IF(F31="","",ROUND(SQRT((F31*L31/100)^2+(G31*O31)^2),0))</f>
        <v>7</v>
      </c>
      <c r="R31" s="61" t="n">
        <v>-23.5349585988792</v>
      </c>
      <c r="S31" s="62" t="n">
        <f aca="false">U31*V31*$F$5</f>
        <v>118.285714285714</v>
      </c>
      <c r="T31" s="63" t="n">
        <f aca="false">MAX(0,MIN(1,R31/100+$D$5))</f>
        <v>0.274348503038157</v>
      </c>
      <c r="U31" s="63" t="n">
        <v>0.657142857142857</v>
      </c>
      <c r="V31" s="62" t="n">
        <v>180</v>
      </c>
      <c r="W31" s="63" t="n">
        <v>0.144238908687966</v>
      </c>
      <c r="X31" s="64" t="s">
        <v>165</v>
      </c>
      <c r="Y31" s="64" t="s">
        <v>166</v>
      </c>
    </row>
    <row r="32" customFormat="false" ht="15" hidden="false" customHeight="false" outlineLevel="0" collapsed="false">
      <c r="A32" s="32" t="s">
        <v>162</v>
      </c>
      <c r="B32" s="32" t="s">
        <v>192</v>
      </c>
      <c r="C32" s="32" t="s">
        <v>192</v>
      </c>
      <c r="D32" s="60" t="n">
        <f aca="false">ROUND(S32*T32,0)</f>
        <v>51</v>
      </c>
      <c r="E32" s="60" t="n">
        <f aca="false">ROUND(S32,0)-D32</f>
        <v>186</v>
      </c>
      <c r="F32" s="60" t="n">
        <f aca="false">IF(COUNTA(D32:E32)=0,"",SUM(D32:E32))</f>
        <v>237</v>
      </c>
      <c r="G32" s="40" t="n">
        <f aca="false">IF(OR(F32="",F32=0),"",D32/F32)</f>
        <v>0.215189873417722</v>
      </c>
      <c r="H32" s="40" t="n">
        <f aca="false">IF(OR(F32="",F32=0),"",E32/F32)</f>
        <v>0.784810126582278</v>
      </c>
      <c r="I32" s="32" t="s">
        <v>164</v>
      </c>
      <c r="J32" s="36" t="n">
        <v>3.27171856570357</v>
      </c>
      <c r="K32" s="36" t="n">
        <f aca="false">$K$8</f>
        <v>2.12570886740458</v>
      </c>
      <c r="L32" s="36" t="n">
        <f aca="false">SQRT(J32^2+K32^2)</f>
        <v>3.90163818954704</v>
      </c>
      <c r="M32" s="40" t="n">
        <f aca="false">IF(G32="","",MAX(0,G32-1.96*L32/100))</f>
        <v>0.1387177649026</v>
      </c>
      <c r="N32" s="40" t="n">
        <f aca="false">IF(G32="","",MIN(1,G32+1.96*L32/100))</f>
        <v>0.291661981932844</v>
      </c>
      <c r="O32" s="60" t="n">
        <f aca="false">ROUND(S32*W32,0)</f>
        <v>34</v>
      </c>
      <c r="P32" s="60" t="n">
        <f aca="false">IF(F32="","",ROUND(SQRT((F32*L32/100)^2+(G32*O32)^2),0))</f>
        <v>12</v>
      </c>
      <c r="R32" s="61" t="n">
        <v>-29.6266633769863</v>
      </c>
      <c r="S32" s="62" t="n">
        <f aca="false">U32*V32*$F$5</f>
        <v>236.844827586207</v>
      </c>
      <c r="T32" s="63" t="n">
        <f aca="false">MAX(0,MIN(1,R32/100+$D$5))</f>
        <v>0.213431455257087</v>
      </c>
      <c r="U32" s="63" t="n">
        <v>0.692528735632184</v>
      </c>
      <c r="V32" s="62" t="n">
        <v>342</v>
      </c>
      <c r="W32" s="63" t="n">
        <v>0.144238908687966</v>
      </c>
      <c r="X32" s="64" t="s">
        <v>165</v>
      </c>
      <c r="Y32" s="64" t="s">
        <v>166</v>
      </c>
    </row>
    <row r="33" customFormat="false" ht="15" hidden="false" customHeight="false" outlineLevel="0" collapsed="false">
      <c r="A33" s="32" t="s">
        <v>162</v>
      </c>
      <c r="B33" s="32" t="s">
        <v>193</v>
      </c>
      <c r="C33" s="32" t="s">
        <v>194</v>
      </c>
      <c r="D33" s="60" t="n">
        <f aca="false">ROUND(S33*T33,0)</f>
        <v>239</v>
      </c>
      <c r="E33" s="60" t="n">
        <f aca="false">ROUND(S33,0)-D33</f>
        <v>357</v>
      </c>
      <c r="F33" s="60" t="n">
        <f aca="false">IF(COUNTA(D33:E33)=0,"",SUM(D33:E33))</f>
        <v>596</v>
      </c>
      <c r="G33" s="40" t="n">
        <f aca="false">IF(OR(F33="",F33=0),"",D33/F33)</f>
        <v>0.401006711409396</v>
      </c>
      <c r="H33" s="40" t="n">
        <f aca="false">IF(OR(F33="",F33=0),"",E33/F33)</f>
        <v>0.598993288590604</v>
      </c>
      <c r="I33" s="32" t="s">
        <v>164</v>
      </c>
      <c r="J33" s="36" t="n">
        <v>1.94077599590723</v>
      </c>
      <c r="K33" s="36" t="n">
        <f aca="false">$K$8</f>
        <v>2.12570886740458</v>
      </c>
      <c r="L33" s="36" t="n">
        <f aca="false">SQRT(J33^2+K33^2)</f>
        <v>2.87841096010493</v>
      </c>
      <c r="M33" s="40" t="n">
        <f aca="false">IF(G33="","",MAX(0,G33-1.96*L33/100))</f>
        <v>0.344589856591339</v>
      </c>
      <c r="N33" s="40" t="n">
        <f aca="false">IF(G33="","",MIN(1,G33+1.96*L33/100))</f>
        <v>0.457423566227453</v>
      </c>
      <c r="O33" s="60" t="n">
        <f aca="false">ROUND(S33*W33,0)</f>
        <v>51</v>
      </c>
      <c r="P33" s="60" t="n">
        <f aca="false">IF(F33="","",ROUND(SQRT((F33*L33/100)^2+(G33*O33)^2),0))</f>
        <v>27</v>
      </c>
      <c r="R33" s="61" t="n">
        <v>-10.8599537960376</v>
      </c>
      <c r="S33" s="62" t="n">
        <f aca="false">U33*V33*$F$5</f>
        <v>596.457399103139</v>
      </c>
      <c r="T33" s="63" t="n">
        <f aca="false">MAX(0,MIN(1,R33/100+$D$5))</f>
        <v>0.401098551066573</v>
      </c>
      <c r="U33" s="63" t="n">
        <v>0.50762331838565</v>
      </c>
      <c r="V33" s="62" t="n">
        <v>1175</v>
      </c>
      <c r="W33" s="63" t="n">
        <v>0.084758520671361</v>
      </c>
      <c r="X33" s="64" t="s">
        <v>171</v>
      </c>
      <c r="Y33" s="64" t="s">
        <v>166</v>
      </c>
    </row>
    <row r="34" customFormat="false" ht="15" hidden="false" customHeight="false" outlineLevel="0" collapsed="false">
      <c r="A34" s="32" t="s">
        <v>162</v>
      </c>
      <c r="B34" s="32" t="s">
        <v>193</v>
      </c>
      <c r="C34" s="32" t="s">
        <v>195</v>
      </c>
      <c r="D34" s="60" t="n">
        <f aca="false">ROUND(S34*T34,0)</f>
        <v>223</v>
      </c>
      <c r="E34" s="60" t="n">
        <f aca="false">ROUND(S34,0)-D34</f>
        <v>340</v>
      </c>
      <c r="F34" s="60" t="n">
        <f aca="false">IF(COUNTA(D34:E34)=0,"",SUM(D34:E34))</f>
        <v>563</v>
      </c>
      <c r="G34" s="40" t="n">
        <f aca="false">IF(OR(F34="",F34=0),"",D34/F34)</f>
        <v>0.396092362344583</v>
      </c>
      <c r="H34" s="40" t="n">
        <f aca="false">IF(OR(F34="",F34=0),"",E34/F34)</f>
        <v>0.603907637655417</v>
      </c>
      <c r="I34" s="32" t="s">
        <v>164</v>
      </c>
      <c r="J34" s="36" t="n">
        <v>3.27171856570357</v>
      </c>
      <c r="K34" s="36" t="n">
        <f aca="false">$K$8</f>
        <v>2.12570886740458</v>
      </c>
      <c r="L34" s="36" t="n">
        <f aca="false">SQRT(J34^2+K34^2)</f>
        <v>3.90163818954704</v>
      </c>
      <c r="M34" s="40" t="n">
        <f aca="false">IF(G34="","",MAX(0,G34-1.96*L34/100))</f>
        <v>0.319620253829461</v>
      </c>
      <c r="N34" s="40" t="n">
        <f aca="false">IF(G34="","",MIN(1,G34+1.96*L34/100))</f>
        <v>0.472564470859705</v>
      </c>
      <c r="O34" s="60" t="n">
        <f aca="false">ROUND(S34*W34,0)</f>
        <v>81</v>
      </c>
      <c r="P34" s="60" t="n">
        <f aca="false">IF(F34="","",ROUND(SQRT((F34*L34/100)^2+(G34*O34)^2),0))</f>
        <v>39</v>
      </c>
      <c r="R34" s="61" t="n">
        <v>-11.3232888218712</v>
      </c>
      <c r="S34" s="62" t="n">
        <f aca="false">U34*V34*$F$5</f>
        <v>563.161453077699</v>
      </c>
      <c r="T34" s="63" t="n">
        <f aca="false">MAX(0,MIN(1,R34/100+$D$5))</f>
        <v>0.396465200808238</v>
      </c>
      <c r="U34" s="63" t="n">
        <v>0.531786074672048</v>
      </c>
      <c r="V34" s="62" t="n">
        <v>1059</v>
      </c>
      <c r="W34" s="63" t="n">
        <v>0.144238908687966</v>
      </c>
      <c r="X34" s="64" t="s">
        <v>165</v>
      </c>
      <c r="Y34" s="64" t="s">
        <v>166</v>
      </c>
    </row>
    <row r="35" customFormat="false" ht="15" hidden="false" customHeight="false" outlineLevel="0" collapsed="false">
      <c r="A35" s="32" t="s">
        <v>162</v>
      </c>
      <c r="B35" s="32" t="s">
        <v>193</v>
      </c>
      <c r="C35" s="32" t="s">
        <v>196</v>
      </c>
      <c r="D35" s="60" t="n">
        <f aca="false">ROUND(S35*T35,0)</f>
        <v>233</v>
      </c>
      <c r="E35" s="60" t="n">
        <f aca="false">ROUND(S35,0)-D35</f>
        <v>361</v>
      </c>
      <c r="F35" s="60" t="n">
        <f aca="false">IF(COUNTA(D35:E35)=0,"",SUM(D35:E35))</f>
        <v>594</v>
      </c>
      <c r="G35" s="40" t="n">
        <f aca="false">IF(OR(F35="",F35=0),"",D35/F35)</f>
        <v>0.392255892255892</v>
      </c>
      <c r="H35" s="40" t="n">
        <f aca="false">IF(OR(F35="",F35=0),"",E35/F35)</f>
        <v>0.607744107744108</v>
      </c>
      <c r="I35" s="32" t="s">
        <v>164</v>
      </c>
      <c r="J35" s="36" t="n">
        <v>1.94077599590723</v>
      </c>
      <c r="K35" s="36" t="n">
        <f aca="false">$K$8</f>
        <v>2.12570886740458</v>
      </c>
      <c r="L35" s="36" t="n">
        <f aca="false">SQRT(J35^2+K35^2)</f>
        <v>2.87841096010493</v>
      </c>
      <c r="M35" s="40" t="n">
        <f aca="false">IF(G35="","",MAX(0,G35-1.96*L35/100))</f>
        <v>0.335839037437836</v>
      </c>
      <c r="N35" s="40" t="n">
        <f aca="false">IF(G35="","",MIN(1,G35+1.96*L35/100))</f>
        <v>0.448672747073949</v>
      </c>
      <c r="O35" s="60" t="n">
        <f aca="false">ROUND(S35*W35,0)</f>
        <v>50</v>
      </c>
      <c r="P35" s="60" t="n">
        <f aca="false">IF(F35="","",ROUND(SQRT((F35*L35/100)^2+(G35*O35)^2),0))</f>
        <v>26</v>
      </c>
      <c r="R35" s="61" t="n">
        <v>-11.7606540858775</v>
      </c>
      <c r="S35" s="62" t="n">
        <f aca="false">U35*V35*$F$5</f>
        <v>593.941784037559</v>
      </c>
      <c r="T35" s="63" t="n">
        <f aca="false">MAX(0,MIN(1,R35/100+$D$5))</f>
        <v>0.392091548168175</v>
      </c>
      <c r="U35" s="63" t="n">
        <v>0.538967136150235</v>
      </c>
      <c r="V35" s="62" t="n">
        <v>1102</v>
      </c>
      <c r="W35" s="63" t="n">
        <v>0.084758520671361</v>
      </c>
      <c r="X35" s="64" t="s">
        <v>171</v>
      </c>
      <c r="Y35" s="64" t="s">
        <v>166</v>
      </c>
    </row>
    <row r="36" customFormat="false" ht="15" hidden="false" customHeight="false" outlineLevel="0" collapsed="false">
      <c r="A36" s="32" t="s">
        <v>162</v>
      </c>
      <c r="B36" s="32" t="s">
        <v>197</v>
      </c>
      <c r="C36" s="32" t="s">
        <v>198</v>
      </c>
      <c r="D36" s="60" t="n">
        <f aca="false">ROUND(S36*T36,0)</f>
        <v>241</v>
      </c>
      <c r="E36" s="60" t="n">
        <f aca="false">ROUND(S36,0)-D36</f>
        <v>589</v>
      </c>
      <c r="F36" s="60" t="n">
        <f aca="false">IF(COUNTA(D36:E36)=0,"",SUM(D36:E36))</f>
        <v>830</v>
      </c>
      <c r="G36" s="40" t="n">
        <f aca="false">IF(OR(F36="",F36=0),"",D36/F36)</f>
        <v>0.290361445783133</v>
      </c>
      <c r="H36" s="40" t="n">
        <f aca="false">IF(OR(F36="",F36=0),"",E36/F36)</f>
        <v>0.709638554216868</v>
      </c>
      <c r="I36" s="32" t="s">
        <v>164</v>
      </c>
      <c r="J36" s="36" t="n">
        <v>1.94077599590723</v>
      </c>
      <c r="K36" s="36" t="n">
        <f aca="false">$K$8</f>
        <v>2.12570886740458</v>
      </c>
      <c r="L36" s="36" t="n">
        <f aca="false">SQRT(J36^2+K36^2)</f>
        <v>2.87841096010493</v>
      </c>
      <c r="M36" s="40" t="n">
        <f aca="false">IF(G36="","",MAX(0,G36-1.96*L36/100))</f>
        <v>0.233944590965076</v>
      </c>
      <c r="N36" s="40" t="n">
        <f aca="false">IF(G36="","",MIN(1,G36+1.96*L36/100))</f>
        <v>0.346778300601189</v>
      </c>
      <c r="O36" s="60" t="n">
        <f aca="false">ROUND(S36*W36,0)</f>
        <v>70</v>
      </c>
      <c r="P36" s="60" t="n">
        <f aca="false">IF(F36="","",ROUND(SQRT((F36*L36/100)^2+(G36*O36)^2),0))</f>
        <v>31</v>
      </c>
      <c r="R36" s="61" t="n">
        <v>-21.923329142293</v>
      </c>
      <c r="S36" s="62" t="n">
        <f aca="false">U36*V36*$F$5</f>
        <v>830.121621621622</v>
      </c>
      <c r="T36" s="63" t="n">
        <f aca="false">MAX(0,MIN(1,R36/100+$D$5))</f>
        <v>0.29046479760402</v>
      </c>
      <c r="U36" s="63" t="n">
        <v>0.635135135135135</v>
      </c>
      <c r="V36" s="62" t="n">
        <v>1307</v>
      </c>
      <c r="W36" s="63" t="n">
        <v>0.084758520671361</v>
      </c>
      <c r="X36" s="64" t="s">
        <v>171</v>
      </c>
      <c r="Y36" s="64" t="s">
        <v>166</v>
      </c>
    </row>
    <row r="37" customFormat="false" ht="15" hidden="false" customHeight="false" outlineLevel="0" collapsed="false">
      <c r="A37" s="32" t="s">
        <v>162</v>
      </c>
      <c r="B37" s="32" t="s">
        <v>197</v>
      </c>
      <c r="C37" s="32" t="s">
        <v>199</v>
      </c>
      <c r="D37" s="60" t="n">
        <f aca="false">ROUND(S37*T37,0)</f>
        <v>176</v>
      </c>
      <c r="E37" s="60" t="n">
        <f aca="false">ROUND(S37,0)-D37</f>
        <v>395</v>
      </c>
      <c r="F37" s="60" t="n">
        <f aca="false">IF(COUNTA(D37:E37)=0,"",SUM(D37:E37))</f>
        <v>571</v>
      </c>
      <c r="G37" s="40" t="n">
        <f aca="false">IF(OR(F37="",F37=0),"",D37/F37)</f>
        <v>0.308231173380035</v>
      </c>
      <c r="H37" s="40" t="n">
        <f aca="false">IF(OR(F37="",F37=0),"",E37/F37)</f>
        <v>0.691768826619965</v>
      </c>
      <c r="I37" s="32" t="s">
        <v>164</v>
      </c>
      <c r="J37" s="36" t="n">
        <v>1.94077599590723</v>
      </c>
      <c r="K37" s="36" t="n">
        <f aca="false">$K$8</f>
        <v>2.12570886740458</v>
      </c>
      <c r="L37" s="36" t="n">
        <f aca="false">SQRT(J37^2+K37^2)</f>
        <v>2.87841096010493</v>
      </c>
      <c r="M37" s="40" t="n">
        <f aca="false">IF(G37="","",MAX(0,G37-1.96*L37/100))</f>
        <v>0.251814318561978</v>
      </c>
      <c r="N37" s="40" t="n">
        <f aca="false">IF(G37="","",MIN(1,G37+1.96*L37/100))</f>
        <v>0.364648028198092</v>
      </c>
      <c r="O37" s="60" t="n">
        <f aca="false">ROUND(S37*W37,0)</f>
        <v>48</v>
      </c>
      <c r="P37" s="60" t="n">
        <f aca="false">IF(F37="","",ROUND(SQRT((F37*L37/100)^2+(G37*O37)^2),0))</f>
        <v>22</v>
      </c>
      <c r="R37" s="61" t="n">
        <v>-20.2211956772557</v>
      </c>
      <c r="S37" s="62" t="n">
        <f aca="false">U37*V37*$F$5</f>
        <v>570.942760942761</v>
      </c>
      <c r="T37" s="63" t="n">
        <f aca="false">MAX(0,MIN(1,R37/100+$D$5))</f>
        <v>0.307486132254392</v>
      </c>
      <c r="U37" s="63" t="n">
        <v>0.613916947250281</v>
      </c>
      <c r="V37" s="62" t="n">
        <v>930</v>
      </c>
      <c r="W37" s="63" t="n">
        <v>0.084758520671361</v>
      </c>
      <c r="X37" s="64" t="s">
        <v>171</v>
      </c>
      <c r="Y37" s="64" t="s">
        <v>166</v>
      </c>
    </row>
    <row r="38" customFormat="false" ht="15" hidden="false" customHeight="false" outlineLevel="0" collapsed="false">
      <c r="A38" s="32" t="s">
        <v>162</v>
      </c>
      <c r="B38" s="32" t="s">
        <v>200</v>
      </c>
      <c r="C38" s="32" t="s">
        <v>201</v>
      </c>
      <c r="D38" s="60" t="n">
        <f aca="false">ROUND(S38*T38,0)</f>
        <v>118</v>
      </c>
      <c r="E38" s="60" t="n">
        <f aca="false">ROUND(S38,0)-D38</f>
        <v>328</v>
      </c>
      <c r="F38" s="60" t="n">
        <f aca="false">IF(COUNTA(D38:E38)=0,"",SUM(D38:E38))</f>
        <v>446</v>
      </c>
      <c r="G38" s="40" t="n">
        <f aca="false">IF(OR(F38="",F38=0),"",D38/F38)</f>
        <v>0.26457399103139</v>
      </c>
      <c r="H38" s="40" t="n">
        <f aca="false">IF(OR(F38="",F38=0),"",E38/F38)</f>
        <v>0.73542600896861</v>
      </c>
      <c r="I38" s="32" t="s">
        <v>164</v>
      </c>
      <c r="J38" s="36" t="n">
        <v>3.27171856570357</v>
      </c>
      <c r="K38" s="36" t="n">
        <f aca="false">$K$8</f>
        <v>2.12570886740458</v>
      </c>
      <c r="L38" s="36" t="n">
        <f aca="false">SQRT(J38^2+K38^2)</f>
        <v>3.90163818954704</v>
      </c>
      <c r="M38" s="40" t="n">
        <f aca="false">IF(G38="","",MAX(0,G38-1.96*L38/100))</f>
        <v>0.188101882516268</v>
      </c>
      <c r="N38" s="40" t="n">
        <f aca="false">IF(G38="","",MIN(1,G38+1.96*L38/100))</f>
        <v>0.341046099546512</v>
      </c>
      <c r="O38" s="60" t="n">
        <f aca="false">ROUND(S38*W38,0)</f>
        <v>64</v>
      </c>
      <c r="P38" s="60" t="n">
        <f aca="false">IF(F38="","",ROUND(SQRT((F38*L38/100)^2+(G38*O38)^2),0))</f>
        <v>24</v>
      </c>
      <c r="R38" s="61" t="n">
        <v>-24.4801447751907</v>
      </c>
      <c r="S38" s="62" t="n">
        <f aca="false">U38*V38*$F$5</f>
        <v>446.130363036304</v>
      </c>
      <c r="T38" s="63" t="n">
        <f aca="false">MAX(0,MIN(1,R38/100+$D$5))</f>
        <v>0.264896641275042</v>
      </c>
      <c r="U38" s="63" t="n">
        <v>0.641914191419142</v>
      </c>
      <c r="V38" s="62" t="n">
        <v>695</v>
      </c>
      <c r="W38" s="63" t="n">
        <v>0.144238908687966</v>
      </c>
      <c r="X38" s="64" t="s">
        <v>165</v>
      </c>
      <c r="Y38" s="64" t="s">
        <v>166</v>
      </c>
    </row>
    <row r="39" customFormat="false" ht="15" hidden="false" customHeight="false" outlineLevel="0" collapsed="false">
      <c r="A39" s="32" t="s">
        <v>162</v>
      </c>
      <c r="B39" s="32" t="s">
        <v>200</v>
      </c>
      <c r="C39" s="32" t="s">
        <v>202</v>
      </c>
      <c r="D39" s="60" t="n">
        <f aca="false">ROUND(S39*T39,0)</f>
        <v>92</v>
      </c>
      <c r="E39" s="60" t="n">
        <f aca="false">ROUND(S39,0)-D39</f>
        <v>209</v>
      </c>
      <c r="F39" s="60" t="n">
        <f aca="false">IF(COUNTA(D39:E39)=0,"",SUM(D39:E39))</f>
        <v>301</v>
      </c>
      <c r="G39" s="40" t="n">
        <f aca="false">IF(OR(F39="",F39=0),"",D39/F39)</f>
        <v>0.305647840531561</v>
      </c>
      <c r="H39" s="40" t="n">
        <f aca="false">IF(OR(F39="",F39=0),"",E39/F39)</f>
        <v>0.694352159468439</v>
      </c>
      <c r="I39" s="32" t="s">
        <v>164</v>
      </c>
      <c r="J39" s="36" t="n">
        <v>3.27171856570357</v>
      </c>
      <c r="K39" s="36" t="n">
        <f aca="false">$K$8</f>
        <v>2.12570886740458</v>
      </c>
      <c r="L39" s="36" t="n">
        <f aca="false">SQRT(J39^2+K39^2)</f>
        <v>3.90163818954704</v>
      </c>
      <c r="M39" s="40" t="n">
        <f aca="false">IF(G39="","",MAX(0,G39-1.96*L39/100))</f>
        <v>0.22917573201644</v>
      </c>
      <c r="N39" s="40" t="n">
        <f aca="false">IF(G39="","",MIN(1,G39+1.96*L39/100))</f>
        <v>0.382119949046683</v>
      </c>
      <c r="O39" s="60" t="n">
        <f aca="false">ROUND(S39*W39,0)</f>
        <v>43</v>
      </c>
      <c r="P39" s="60" t="n">
        <f aca="false">IF(F39="","",ROUND(SQRT((F39*L39/100)^2+(G39*O39)^2),0))</f>
        <v>18</v>
      </c>
      <c r="R39" s="61" t="n">
        <v>-20.2725091689889</v>
      </c>
      <c r="S39" s="62" t="n">
        <f aca="false">U39*V39*$F$5</f>
        <v>301.151408450704</v>
      </c>
      <c r="T39" s="63" t="n">
        <f aca="false">MAX(0,MIN(1,R39/100+$D$5))</f>
        <v>0.30697299733706</v>
      </c>
      <c r="U39" s="63" t="n">
        <v>0.538732394366197</v>
      </c>
      <c r="V39" s="62" t="n">
        <v>559</v>
      </c>
      <c r="W39" s="63" t="n">
        <v>0.144238908687966</v>
      </c>
      <c r="X39" s="64" t="s">
        <v>165</v>
      </c>
      <c r="Y39" s="64" t="s">
        <v>166</v>
      </c>
    </row>
    <row r="40" customFormat="false" ht="15" hidden="false" customHeight="false" outlineLevel="0" collapsed="false">
      <c r="A40" s="32" t="s">
        <v>162</v>
      </c>
      <c r="B40" s="32" t="s">
        <v>200</v>
      </c>
      <c r="C40" s="32" t="s">
        <v>203</v>
      </c>
      <c r="D40" s="60" t="n">
        <f aca="false">ROUND(S40*T40,0)</f>
        <v>331</v>
      </c>
      <c r="E40" s="60" t="n">
        <f aca="false">ROUND(S40,0)-D40</f>
        <v>805</v>
      </c>
      <c r="F40" s="60" t="n">
        <f aca="false">IF(COUNTA(D40:E40)=0,"",SUM(D40:E40))</f>
        <v>1136</v>
      </c>
      <c r="G40" s="40" t="n">
        <f aca="false">IF(OR(F40="",F40=0),"",D40/F40)</f>
        <v>0.29137323943662</v>
      </c>
      <c r="H40" s="40" t="n">
        <f aca="false">IF(OR(F40="",F40=0),"",E40/F40)</f>
        <v>0.70862676056338</v>
      </c>
      <c r="I40" s="32" t="s">
        <v>164</v>
      </c>
      <c r="J40" s="36" t="n">
        <v>1.75751909275079</v>
      </c>
      <c r="K40" s="36" t="n">
        <f aca="false">$K$8</f>
        <v>2.12570886740458</v>
      </c>
      <c r="L40" s="36" t="n">
        <f aca="false">SQRT(J40^2+K40^2)</f>
        <v>2.7581717768018</v>
      </c>
      <c r="M40" s="40" t="n">
        <f aca="false">IF(G40="","",MAX(0,G40-1.96*L40/100))</f>
        <v>0.237313072611304</v>
      </c>
      <c r="N40" s="40" t="n">
        <f aca="false">IF(G40="","",MIN(1,G40+1.96*L40/100))</f>
        <v>0.345433406261935</v>
      </c>
      <c r="O40" s="60" t="n">
        <f aca="false">ROUND(S40*W40,0)</f>
        <v>71</v>
      </c>
      <c r="P40" s="60" t="n">
        <f aca="false">IF(F40="","",ROUND(SQRT((F40*L40/100)^2+(G40*O40)^2),0))</f>
        <v>38</v>
      </c>
      <c r="R40" s="61" t="n">
        <v>-21.8509762551638</v>
      </c>
      <c r="S40" s="62" t="n">
        <f aca="false">U40*V40*$F$5</f>
        <v>1135.63689776733</v>
      </c>
      <c r="T40" s="63" t="n">
        <f aca="false">MAX(0,MIN(1,R40/100+$D$5))</f>
        <v>0.291188326475311</v>
      </c>
      <c r="U40" s="63" t="n">
        <v>0.63337250293772</v>
      </c>
      <c r="V40" s="62" t="n">
        <v>1793</v>
      </c>
      <c r="W40" s="63" t="n">
        <v>0.0626598089245614</v>
      </c>
      <c r="X40" s="64" t="s">
        <v>204</v>
      </c>
      <c r="Y40" s="64" t="s">
        <v>166</v>
      </c>
    </row>
    <row r="41" customFormat="false" ht="15" hidden="false" customHeight="false" outlineLevel="0" collapsed="false">
      <c r="A41" s="32" t="s">
        <v>162</v>
      </c>
      <c r="B41" s="32" t="s">
        <v>205</v>
      </c>
      <c r="C41" s="32" t="s">
        <v>206</v>
      </c>
      <c r="D41" s="60" t="n">
        <f aca="false">ROUND(S41*T41,0)</f>
        <v>233</v>
      </c>
      <c r="E41" s="60" t="n">
        <f aca="false">ROUND(S41,0)-D41</f>
        <v>353</v>
      </c>
      <c r="F41" s="60" t="n">
        <f aca="false">IF(COUNTA(D41:E41)=0,"",SUM(D41:E41))</f>
        <v>586</v>
      </c>
      <c r="G41" s="40" t="n">
        <f aca="false">IF(OR(F41="",F41=0),"",D41/F41)</f>
        <v>0.397610921501706</v>
      </c>
      <c r="H41" s="40" t="n">
        <f aca="false">IF(OR(F41="",F41=0),"",E41/F41)</f>
        <v>0.602389078498294</v>
      </c>
      <c r="I41" s="32" t="s">
        <v>164</v>
      </c>
      <c r="J41" s="36" t="n">
        <v>1.94077599590723</v>
      </c>
      <c r="K41" s="36" t="n">
        <f aca="false">$K$8</f>
        <v>2.12570886740458</v>
      </c>
      <c r="L41" s="36" t="n">
        <f aca="false">SQRT(J41^2+K41^2)</f>
        <v>2.87841096010493</v>
      </c>
      <c r="M41" s="40" t="n">
        <f aca="false">IF(G41="","",MAX(0,G41-1.96*L41/100))</f>
        <v>0.34119406668365</v>
      </c>
      <c r="N41" s="40" t="n">
        <f aca="false">IF(G41="","",MIN(1,G41+1.96*L41/100))</f>
        <v>0.454027776319763</v>
      </c>
      <c r="O41" s="60" t="n">
        <f aca="false">ROUND(S41*W41,0)</f>
        <v>50</v>
      </c>
      <c r="P41" s="60" t="n">
        <f aca="false">IF(F41="","",ROUND(SQRT((F41*L41/100)^2+(G41*O41)^2),0))</f>
        <v>26</v>
      </c>
      <c r="R41" s="61" t="n">
        <v>-11.2121083592487</v>
      </c>
      <c r="S41" s="62" t="n">
        <f aca="false">U41*V41*$F$5</f>
        <v>585.940362087327</v>
      </c>
      <c r="T41" s="63" t="n">
        <f aca="false">MAX(0,MIN(1,R41/100+$D$5))</f>
        <v>0.397577005434462</v>
      </c>
      <c r="U41" s="63" t="n">
        <v>0.598509052183174</v>
      </c>
      <c r="V41" s="62" t="n">
        <v>979</v>
      </c>
      <c r="W41" s="63" t="n">
        <v>0.084758520671361</v>
      </c>
      <c r="X41" s="64" t="s">
        <v>171</v>
      </c>
      <c r="Y41" s="64" t="s">
        <v>166</v>
      </c>
    </row>
    <row r="42" customFormat="false" ht="15" hidden="false" customHeight="false" outlineLevel="0" collapsed="false">
      <c r="A42" s="32" t="s">
        <v>162</v>
      </c>
      <c r="B42" s="32" t="s">
        <v>205</v>
      </c>
      <c r="C42" s="32" t="s">
        <v>207</v>
      </c>
      <c r="D42" s="60" t="n">
        <f aca="false">ROUND(S42*T42,0)</f>
        <v>243</v>
      </c>
      <c r="E42" s="60" t="n">
        <f aca="false">ROUND(S42,0)-D42</f>
        <v>386</v>
      </c>
      <c r="F42" s="60" t="n">
        <f aca="false">IF(COUNTA(D42:E42)=0,"",SUM(D42:E42))</f>
        <v>629</v>
      </c>
      <c r="G42" s="40" t="n">
        <f aca="false">IF(OR(F42="",F42=0),"",D42/F42)</f>
        <v>0.386327503974563</v>
      </c>
      <c r="H42" s="40" t="n">
        <f aca="false">IF(OR(F42="",F42=0),"",E42/F42)</f>
        <v>0.613672496025437</v>
      </c>
      <c r="I42" s="32" t="s">
        <v>164</v>
      </c>
      <c r="J42" s="36" t="n">
        <v>1.94077599590723</v>
      </c>
      <c r="K42" s="36" t="n">
        <f aca="false">$K$8</f>
        <v>2.12570886740458</v>
      </c>
      <c r="L42" s="36" t="n">
        <f aca="false">SQRT(J42^2+K42^2)</f>
        <v>2.87841096010493</v>
      </c>
      <c r="M42" s="40" t="n">
        <f aca="false">IF(G42="","",MAX(0,G42-1.96*L42/100))</f>
        <v>0.329910649156506</v>
      </c>
      <c r="N42" s="40" t="n">
        <f aca="false">IF(G42="","",MIN(1,G42+1.96*L42/100))</f>
        <v>0.442744358792619</v>
      </c>
      <c r="O42" s="60" t="n">
        <f aca="false">ROUND(S42*W42,0)</f>
        <v>53</v>
      </c>
      <c r="P42" s="60" t="n">
        <f aca="false">IF(F42="","",ROUND(SQRT((F42*L42/100)^2+(G42*O42)^2),0))</f>
        <v>27</v>
      </c>
      <c r="R42" s="61" t="n">
        <v>-12.3335116967093</v>
      </c>
      <c r="S42" s="62" t="n">
        <f aca="false">U42*V42*$F$5</f>
        <v>629.208480565371</v>
      </c>
      <c r="T42" s="63" t="n">
        <f aca="false">MAX(0,MIN(1,R42/100+$D$5))</f>
        <v>0.386362972059856</v>
      </c>
      <c r="U42" s="63" t="n">
        <v>0.558303886925795</v>
      </c>
      <c r="V42" s="62" t="n">
        <v>1127</v>
      </c>
      <c r="W42" s="63" t="n">
        <v>0.084758520671361</v>
      </c>
      <c r="X42" s="64" t="s">
        <v>171</v>
      </c>
      <c r="Y42" s="64" t="s">
        <v>166</v>
      </c>
    </row>
    <row r="43" customFormat="false" ht="15" hidden="false" customHeight="false" outlineLevel="0" collapsed="false">
      <c r="A43" s="32" t="s">
        <v>162</v>
      </c>
      <c r="B43" s="32" t="s">
        <v>208</v>
      </c>
      <c r="C43" s="32" t="s">
        <v>208</v>
      </c>
      <c r="D43" s="60" t="n">
        <f aca="false">ROUND(S43*T43,0)</f>
        <v>106</v>
      </c>
      <c r="E43" s="60" t="n">
        <f aca="false">ROUND(S43,0)-D43</f>
        <v>424</v>
      </c>
      <c r="F43" s="60" t="n">
        <f aca="false">IF(COUNTA(D43:E43)=0,"",SUM(D43:E43))</f>
        <v>530</v>
      </c>
      <c r="G43" s="40" t="n">
        <f aca="false">IF(OR(F43="",F43=0),"",D43/F43)</f>
        <v>0.2</v>
      </c>
      <c r="H43" s="40" t="n">
        <f aca="false">IF(OR(F43="",F43=0),"",E43/F43)</f>
        <v>0.8</v>
      </c>
      <c r="I43" s="32" t="s">
        <v>164</v>
      </c>
      <c r="J43" s="36" t="n">
        <v>3.27171856570357</v>
      </c>
      <c r="K43" s="36" t="n">
        <f aca="false">$K$8</f>
        <v>2.12570886740458</v>
      </c>
      <c r="L43" s="36" t="n">
        <f aca="false">SQRT(J43^2+K43^2)</f>
        <v>3.90163818954704</v>
      </c>
      <c r="M43" s="40" t="n">
        <f aca="false">IF(G43="","",MAX(0,G43-1.96*L43/100))</f>
        <v>0.123527891484878</v>
      </c>
      <c r="N43" s="40" t="n">
        <f aca="false">IF(G43="","",MIN(1,G43+1.96*L43/100))</f>
        <v>0.276472108515122</v>
      </c>
      <c r="O43" s="60" t="n">
        <f aca="false">ROUND(S43*W43,0)</f>
        <v>76</v>
      </c>
      <c r="P43" s="60" t="n">
        <f aca="false">IF(F43="","",ROUND(SQRT((F43*L43/100)^2+(G43*O43)^2),0))</f>
        <v>26</v>
      </c>
      <c r="R43" s="61" t="n">
        <v>-31.0434496018955</v>
      </c>
      <c r="S43" s="62" t="n">
        <f aca="false">U43*V43*$F$5</f>
        <v>530.117647058823</v>
      </c>
      <c r="T43" s="63" t="n">
        <f aca="false">MAX(0,MIN(1,R43/100+$D$5))</f>
        <v>0.199263593007994</v>
      </c>
      <c r="U43" s="63" t="n">
        <v>0.705882352941177</v>
      </c>
      <c r="V43" s="62" t="n">
        <v>751</v>
      </c>
      <c r="W43" s="63" t="n">
        <v>0.144238908687966</v>
      </c>
      <c r="X43" s="64" t="s">
        <v>165</v>
      </c>
      <c r="Y43" s="64" t="s">
        <v>166</v>
      </c>
    </row>
    <row r="44" customFormat="false" ht="15" hidden="false" customHeight="false" outlineLevel="0" collapsed="false">
      <c r="A44" s="32" t="s">
        <v>162</v>
      </c>
      <c r="B44" s="32" t="s">
        <v>209</v>
      </c>
      <c r="C44" s="32" t="s">
        <v>210</v>
      </c>
      <c r="D44" s="60" t="n">
        <f aca="false">ROUND(S44*T44,0)</f>
        <v>233</v>
      </c>
      <c r="E44" s="60" t="n">
        <f aca="false">ROUND(S44,0)-D44</f>
        <v>462</v>
      </c>
      <c r="F44" s="60" t="n">
        <f aca="false">IF(COUNTA(D44:E44)=0,"",SUM(D44:E44))</f>
        <v>695</v>
      </c>
      <c r="G44" s="40" t="n">
        <f aca="false">IF(OR(F44="",F44=0),"",D44/F44)</f>
        <v>0.335251798561151</v>
      </c>
      <c r="H44" s="40" t="n">
        <f aca="false">IF(OR(F44="",F44=0),"",E44/F44)</f>
        <v>0.664748201438849</v>
      </c>
      <c r="I44" s="32" t="s">
        <v>164</v>
      </c>
      <c r="J44" s="36" t="n">
        <v>1.94077599590723</v>
      </c>
      <c r="K44" s="36" t="n">
        <f aca="false">$K$8</f>
        <v>2.12570886740458</v>
      </c>
      <c r="L44" s="36" t="n">
        <f aca="false">SQRT(J44^2+K44^2)</f>
        <v>2.87841096010493</v>
      </c>
      <c r="M44" s="40" t="n">
        <f aca="false">IF(G44="","",MAX(0,G44-1.96*L44/100))</f>
        <v>0.278834943743095</v>
      </c>
      <c r="N44" s="40" t="n">
        <f aca="false">IF(G44="","",MIN(1,G44+1.96*L44/100))</f>
        <v>0.391668653379208</v>
      </c>
      <c r="O44" s="60" t="n">
        <f aca="false">ROUND(S44*W44,0)</f>
        <v>59</v>
      </c>
      <c r="P44" s="60" t="n">
        <f aca="false">IF(F44="","",ROUND(SQRT((F44*L44/100)^2+(G44*O44)^2),0))</f>
        <v>28</v>
      </c>
      <c r="R44" s="61" t="n">
        <v>-17.515068639397</v>
      </c>
      <c r="S44" s="62" t="n">
        <f aca="false">U44*V44*$F$5</f>
        <v>695.209549071618</v>
      </c>
      <c r="T44" s="63" t="n">
        <f aca="false">MAX(0,MIN(1,R44/100+$D$5))</f>
        <v>0.33454740263298</v>
      </c>
      <c r="U44" s="63" t="n">
        <v>0.600353669319186</v>
      </c>
      <c r="V44" s="62" t="n">
        <v>1158</v>
      </c>
      <c r="W44" s="63" t="n">
        <v>0.084758520671361</v>
      </c>
      <c r="X44" s="64" t="s">
        <v>171</v>
      </c>
      <c r="Y44" s="64" t="s">
        <v>166</v>
      </c>
    </row>
    <row r="45" customFormat="false" ht="15" hidden="false" customHeight="false" outlineLevel="0" collapsed="false">
      <c r="A45" s="32" t="s">
        <v>162</v>
      </c>
      <c r="B45" s="32" t="s">
        <v>209</v>
      </c>
      <c r="C45" s="32" t="s">
        <v>211</v>
      </c>
      <c r="D45" s="60" t="n">
        <f aca="false">ROUND(S45*T45,0)</f>
        <v>379</v>
      </c>
      <c r="E45" s="60" t="n">
        <f aca="false">ROUND(S45,0)-D45</f>
        <v>605</v>
      </c>
      <c r="F45" s="60" t="n">
        <f aca="false">IF(COUNTA(D45:E45)=0,"",SUM(D45:E45))</f>
        <v>984</v>
      </c>
      <c r="G45" s="40" t="n">
        <f aca="false">IF(OR(F45="",F45=0),"",D45/F45)</f>
        <v>0.385162601626016</v>
      </c>
      <c r="H45" s="40" t="n">
        <f aca="false">IF(OR(F45="",F45=0),"",E45/F45)</f>
        <v>0.614837398373984</v>
      </c>
      <c r="I45" s="32" t="s">
        <v>164</v>
      </c>
      <c r="J45" s="36" t="n">
        <v>1.75751909275079</v>
      </c>
      <c r="K45" s="36" t="n">
        <f aca="false">$K$8</f>
        <v>2.12570886740458</v>
      </c>
      <c r="L45" s="36" t="n">
        <f aca="false">SQRT(J45^2+K45^2)</f>
        <v>2.7581717768018</v>
      </c>
      <c r="M45" s="40" t="n">
        <f aca="false">IF(G45="","",MAX(0,G45-1.96*L45/100))</f>
        <v>0.331102434800701</v>
      </c>
      <c r="N45" s="40" t="n">
        <f aca="false">IF(G45="","",MIN(1,G45+1.96*L45/100))</f>
        <v>0.439222768451332</v>
      </c>
      <c r="O45" s="60" t="n">
        <f aca="false">ROUND(S45*W45,0)</f>
        <v>62</v>
      </c>
      <c r="P45" s="60" t="n">
        <f aca="false">IF(F45="","",ROUND(SQRT((F45*L45/100)^2+(G45*O45)^2),0))</f>
        <v>36</v>
      </c>
      <c r="R45" s="61" t="n">
        <v>-12.4381717504777</v>
      </c>
      <c r="S45" s="62" t="n">
        <f aca="false">U45*V45*$F$5</f>
        <v>983.694267515924</v>
      </c>
      <c r="T45" s="63" t="n">
        <f aca="false">MAX(0,MIN(1,R45/100+$D$5))</f>
        <v>0.385316371522172</v>
      </c>
      <c r="U45" s="63" t="n">
        <v>0.54198031268095</v>
      </c>
      <c r="V45" s="62" t="n">
        <v>1815</v>
      </c>
      <c r="W45" s="63" t="n">
        <v>0.0626598089245614</v>
      </c>
      <c r="X45" s="64" t="s">
        <v>204</v>
      </c>
      <c r="Y45" s="64" t="s">
        <v>166</v>
      </c>
    </row>
    <row r="46" customFormat="false" ht="15" hidden="false" customHeight="false" outlineLevel="0" collapsed="false">
      <c r="A46" s="32" t="s">
        <v>162</v>
      </c>
      <c r="B46" s="32" t="s">
        <v>209</v>
      </c>
      <c r="C46" s="32" t="s">
        <v>212</v>
      </c>
      <c r="D46" s="60" t="n">
        <f aca="false">ROUND(S46*T46,0)</f>
        <v>107</v>
      </c>
      <c r="E46" s="60" t="n">
        <f aca="false">ROUND(S46,0)-D46</f>
        <v>204</v>
      </c>
      <c r="F46" s="60" t="n">
        <f aca="false">IF(COUNTA(D46:E46)=0,"",SUM(D46:E46))</f>
        <v>311</v>
      </c>
      <c r="G46" s="40" t="n">
        <f aca="false">IF(OR(F46="",F46=0),"",D46/F46)</f>
        <v>0.344051446945338</v>
      </c>
      <c r="H46" s="40" t="n">
        <f aca="false">IF(OR(F46="",F46=0),"",E46/F46)</f>
        <v>0.655948553054662</v>
      </c>
      <c r="I46" s="32" t="s">
        <v>164</v>
      </c>
      <c r="J46" s="36" t="n">
        <v>3.27171856570357</v>
      </c>
      <c r="K46" s="36" t="n">
        <f aca="false">$K$8</f>
        <v>2.12570886740458</v>
      </c>
      <c r="L46" s="36" t="n">
        <f aca="false">SQRT(J46^2+K46^2)</f>
        <v>3.90163818954704</v>
      </c>
      <c r="M46" s="40" t="n">
        <f aca="false">IF(G46="","",MAX(0,G46-1.96*L46/100))</f>
        <v>0.267579338430216</v>
      </c>
      <c r="N46" s="40" t="n">
        <f aca="false">IF(G46="","",MIN(1,G46+1.96*L46/100))</f>
        <v>0.42052355546046</v>
      </c>
      <c r="O46" s="60" t="n">
        <f aca="false">ROUND(S46*W46,0)</f>
        <v>45</v>
      </c>
      <c r="P46" s="60" t="n">
        <f aca="false">IF(F46="","",ROUND(SQRT((F46*L46/100)^2+(G46*O46)^2),0))</f>
        <v>20</v>
      </c>
      <c r="R46" s="61" t="n">
        <v>-16.412560617963</v>
      </c>
      <c r="S46" s="62" t="n">
        <f aca="false">U46*V46*$F$5</f>
        <v>310.913705583756</v>
      </c>
      <c r="T46" s="63" t="n">
        <f aca="false">MAX(0,MIN(1,R46/100+$D$5))</f>
        <v>0.34557248284732</v>
      </c>
      <c r="U46" s="63" t="n">
        <v>0.49746192893401</v>
      </c>
      <c r="V46" s="62" t="n">
        <v>625</v>
      </c>
      <c r="W46" s="63" t="n">
        <v>0.144238908687966</v>
      </c>
      <c r="X46" s="64" t="s">
        <v>165</v>
      </c>
      <c r="Y46" s="64" t="s">
        <v>166</v>
      </c>
    </row>
    <row r="47" customFormat="false" ht="15" hidden="false" customHeight="false" outlineLevel="0" collapsed="false">
      <c r="A47" s="32" t="s">
        <v>162</v>
      </c>
      <c r="B47" s="32" t="s">
        <v>213</v>
      </c>
      <c r="C47" s="32" t="s">
        <v>213</v>
      </c>
      <c r="D47" s="60" t="n">
        <f aca="false">ROUND(S47*T47,0)</f>
        <v>53</v>
      </c>
      <c r="E47" s="60" t="n">
        <f aca="false">ROUND(S47,0)-D47</f>
        <v>132</v>
      </c>
      <c r="F47" s="60" t="n">
        <f aca="false">IF(COUNTA(D47:E47)=0,"",SUM(D47:E47))</f>
        <v>185</v>
      </c>
      <c r="G47" s="40" t="n">
        <f aca="false">IF(OR(F47="",F47=0),"",D47/F47)</f>
        <v>0.286486486486487</v>
      </c>
      <c r="H47" s="40" t="n">
        <f aca="false">IF(OR(F47="",F47=0),"",E47/F47)</f>
        <v>0.713513513513514</v>
      </c>
      <c r="I47" s="32" t="s">
        <v>164</v>
      </c>
      <c r="J47" s="36" t="n">
        <v>3.27171856570357</v>
      </c>
      <c r="K47" s="36" t="n">
        <f aca="false">$K$8</f>
        <v>2.12570886740458</v>
      </c>
      <c r="L47" s="36" t="n">
        <f aca="false">SQRT(J47^2+K47^2)</f>
        <v>3.90163818954704</v>
      </c>
      <c r="M47" s="40" t="n">
        <f aca="false">IF(G47="","",MAX(0,G47-1.96*L47/100))</f>
        <v>0.210014377971365</v>
      </c>
      <c r="N47" s="40" t="n">
        <f aca="false">IF(G47="","",MIN(1,G47+1.96*L47/100))</f>
        <v>0.362958595001608</v>
      </c>
      <c r="O47" s="60" t="n">
        <f aca="false">ROUND(S47*W47,0)</f>
        <v>27</v>
      </c>
      <c r="P47" s="60" t="n">
        <f aca="false">IF(F47="","",ROUND(SQRT((F47*L47/100)^2+(G47*O47)^2),0))</f>
        <v>11</v>
      </c>
      <c r="R47" s="61" t="n">
        <v>-22.1752273175687</v>
      </c>
      <c r="S47" s="62" t="n">
        <f aca="false">U47*V47*$F$5</f>
        <v>184.547540983606</v>
      </c>
      <c r="T47" s="63" t="n">
        <f aca="false">MAX(0,MIN(1,R47/100+$D$5))</f>
        <v>0.287945815851262</v>
      </c>
      <c r="U47" s="63" t="n">
        <v>0.613114754098361</v>
      </c>
      <c r="V47" s="62" t="n">
        <v>301</v>
      </c>
      <c r="W47" s="63" t="n">
        <v>0.144238908687966</v>
      </c>
      <c r="X47" s="64" t="s">
        <v>165</v>
      </c>
      <c r="Y47" s="64" t="s">
        <v>166</v>
      </c>
    </row>
    <row r="48" customFormat="false" ht="15" hidden="false" customHeight="false" outlineLevel="0" collapsed="false">
      <c r="A48" s="32" t="s">
        <v>162</v>
      </c>
      <c r="B48" s="32" t="s">
        <v>214</v>
      </c>
      <c r="C48" s="32" t="s">
        <v>215</v>
      </c>
      <c r="D48" s="60" t="n">
        <f aca="false">ROUND(S48*T48,0)</f>
        <v>317</v>
      </c>
      <c r="E48" s="60" t="n">
        <f aca="false">ROUND(S48,0)-D48</f>
        <v>522</v>
      </c>
      <c r="F48" s="60" t="n">
        <f aca="false">IF(COUNTA(D48:E48)=0,"",SUM(D48:E48))</f>
        <v>839</v>
      </c>
      <c r="G48" s="40" t="n">
        <f aca="false">IF(OR(F48="",F48=0),"",D48/F48)</f>
        <v>0.377830750893921</v>
      </c>
      <c r="H48" s="40" t="n">
        <f aca="false">IF(OR(F48="",F48=0),"",E48/F48)</f>
        <v>0.622169249106079</v>
      </c>
      <c r="I48" s="32" t="s">
        <v>164</v>
      </c>
      <c r="J48" s="36" t="n">
        <v>1.94077599590723</v>
      </c>
      <c r="K48" s="36" t="n">
        <f aca="false">$K$8</f>
        <v>2.12570886740458</v>
      </c>
      <c r="L48" s="36" t="n">
        <f aca="false">SQRT(J48^2+K48^2)</f>
        <v>2.87841096010493</v>
      </c>
      <c r="M48" s="40" t="n">
        <f aca="false">IF(G48="","",MAX(0,G48-1.96*L48/100))</f>
        <v>0.321413896075865</v>
      </c>
      <c r="N48" s="40" t="n">
        <f aca="false">IF(G48="","",MIN(1,G48+1.96*L48/100))</f>
        <v>0.434247605711978</v>
      </c>
      <c r="O48" s="60" t="n">
        <f aca="false">ROUND(S48*W48,0)</f>
        <v>71</v>
      </c>
      <c r="P48" s="60" t="n">
        <f aca="false">IF(F48="","",ROUND(SQRT((F48*L48/100)^2+(G48*O48)^2),0))</f>
        <v>36</v>
      </c>
      <c r="R48" s="61" t="n">
        <v>-13.2584599446229</v>
      </c>
      <c r="S48" s="62" t="n">
        <f aca="false">U48*V48*$F$5</f>
        <v>839.29959746981</v>
      </c>
      <c r="T48" s="63" t="n">
        <f aca="false">MAX(0,MIN(1,R48/100+$D$5))</f>
        <v>0.37711348958072</v>
      </c>
      <c r="U48" s="63" t="n">
        <v>0.474985623921794</v>
      </c>
      <c r="V48" s="62" t="n">
        <v>1767</v>
      </c>
      <c r="W48" s="63" t="n">
        <v>0.084758520671361</v>
      </c>
      <c r="X48" s="64" t="s">
        <v>171</v>
      </c>
      <c r="Y48" s="64" t="s">
        <v>166</v>
      </c>
    </row>
    <row r="49" customFormat="false" ht="15" hidden="false" customHeight="false" outlineLevel="0" collapsed="false">
      <c r="A49" s="32" t="s">
        <v>162</v>
      </c>
      <c r="B49" s="32" t="s">
        <v>214</v>
      </c>
      <c r="C49" s="32" t="s">
        <v>216</v>
      </c>
      <c r="D49" s="60" t="n">
        <f aca="false">ROUND(S49*T49,0)</f>
        <v>243</v>
      </c>
      <c r="E49" s="60" t="n">
        <f aca="false">ROUND(S49,0)-D49</f>
        <v>408</v>
      </c>
      <c r="F49" s="60" t="n">
        <f aca="false">IF(COUNTA(D49:E49)=0,"",SUM(D49:E49))</f>
        <v>651</v>
      </c>
      <c r="G49" s="40" t="n">
        <f aca="false">IF(OR(F49="",F49=0),"",D49/F49)</f>
        <v>0.373271889400922</v>
      </c>
      <c r="H49" s="40" t="n">
        <f aca="false">IF(OR(F49="",F49=0),"",E49/F49)</f>
        <v>0.626728110599078</v>
      </c>
      <c r="I49" s="32" t="s">
        <v>164</v>
      </c>
      <c r="J49" s="36" t="n">
        <v>1.94077599590723</v>
      </c>
      <c r="K49" s="36" t="n">
        <f aca="false">$K$8</f>
        <v>2.12570886740458</v>
      </c>
      <c r="L49" s="36" t="n">
        <f aca="false">SQRT(J49^2+K49^2)</f>
        <v>2.87841096010493</v>
      </c>
      <c r="M49" s="40" t="n">
        <f aca="false">IF(G49="","",MAX(0,G49-1.96*L49/100))</f>
        <v>0.316855034582865</v>
      </c>
      <c r="N49" s="40" t="n">
        <f aca="false">IF(G49="","",MIN(1,G49+1.96*L49/100))</f>
        <v>0.429688744218978</v>
      </c>
      <c r="O49" s="60" t="n">
        <f aca="false">ROUND(S49*W49,0)</f>
        <v>55</v>
      </c>
      <c r="P49" s="60" t="n">
        <f aca="false">IF(F49="","",ROUND(SQRT((F49*L49/100)^2+(G49*O49)^2),0))</f>
        <v>28</v>
      </c>
      <c r="R49" s="61" t="n">
        <v>-13.643829054673</v>
      </c>
      <c r="S49" s="62" t="n">
        <f aca="false">U49*V49*$F$5</f>
        <v>650.966977138019</v>
      </c>
      <c r="T49" s="63" t="n">
        <f aca="false">MAX(0,MIN(1,R49/100+$D$5))</f>
        <v>0.373259798480219</v>
      </c>
      <c r="U49" s="63" t="n">
        <v>0.523285351397121</v>
      </c>
      <c r="V49" s="62" t="n">
        <v>1244</v>
      </c>
      <c r="W49" s="63" t="n">
        <v>0.084758520671361</v>
      </c>
      <c r="X49" s="64" t="s">
        <v>171</v>
      </c>
      <c r="Y49" s="64" t="s">
        <v>166</v>
      </c>
    </row>
    <row r="50" customFormat="false" ht="15" hidden="false" customHeight="false" outlineLevel="0" collapsed="false">
      <c r="A50" s="32" t="s">
        <v>162</v>
      </c>
      <c r="B50" s="32" t="s">
        <v>214</v>
      </c>
      <c r="C50" s="32" t="s">
        <v>217</v>
      </c>
      <c r="D50" s="60" t="n">
        <f aca="false">ROUND(S50*T50,0)</f>
        <v>357</v>
      </c>
      <c r="E50" s="60" t="n">
        <f aca="false">ROUND(S50,0)-D50</f>
        <v>588</v>
      </c>
      <c r="F50" s="60" t="n">
        <f aca="false">IF(COUNTA(D50:E50)=0,"",SUM(D50:E50))</f>
        <v>945</v>
      </c>
      <c r="G50" s="40" t="n">
        <f aca="false">IF(OR(F50="",F50=0),"",D50/F50)</f>
        <v>0.377777777777778</v>
      </c>
      <c r="H50" s="40" t="n">
        <f aca="false">IF(OR(F50="",F50=0),"",E50/F50)</f>
        <v>0.622222222222222</v>
      </c>
      <c r="I50" s="32" t="s">
        <v>164</v>
      </c>
      <c r="J50" s="36" t="n">
        <v>1.75751909275079</v>
      </c>
      <c r="K50" s="36" t="n">
        <f aca="false">$K$8</f>
        <v>2.12570886740458</v>
      </c>
      <c r="L50" s="36" t="n">
        <f aca="false">SQRT(J50^2+K50^2)</f>
        <v>2.7581717768018</v>
      </c>
      <c r="M50" s="40" t="n">
        <f aca="false">IF(G50="","",MAX(0,G50-1.96*L50/100))</f>
        <v>0.323717610952463</v>
      </c>
      <c r="N50" s="40" t="n">
        <f aca="false">IF(G50="","",MIN(1,G50+1.96*L50/100))</f>
        <v>0.431837944603093</v>
      </c>
      <c r="O50" s="60" t="n">
        <f aca="false">ROUND(S50*W50,0)</f>
        <v>59</v>
      </c>
      <c r="P50" s="60" t="n">
        <f aca="false">IF(F50="","",ROUND(SQRT((F50*L50/100)^2+(G50*O50)^2),0))</f>
        <v>34</v>
      </c>
      <c r="R50" s="61" t="n">
        <v>-13.1970497479956</v>
      </c>
      <c r="S50" s="62" t="n">
        <f aca="false">U50*V50*$F$5</f>
        <v>945.214912280702</v>
      </c>
      <c r="T50" s="63" t="n">
        <f aca="false">MAX(0,MIN(1,R50/100+$D$5))</f>
        <v>0.377727591546994</v>
      </c>
      <c r="U50" s="63" t="n">
        <v>0.521929824561404</v>
      </c>
      <c r="V50" s="62" t="n">
        <v>1811</v>
      </c>
      <c r="W50" s="63" t="n">
        <v>0.0626598089245614</v>
      </c>
      <c r="X50" s="64" t="s">
        <v>204</v>
      </c>
      <c r="Y50" s="64" t="s">
        <v>166</v>
      </c>
    </row>
    <row r="51" customFormat="false" ht="15" hidden="false" customHeight="false" outlineLevel="0" collapsed="false">
      <c r="A51" s="32" t="s">
        <v>162</v>
      </c>
      <c r="B51" s="32" t="s">
        <v>214</v>
      </c>
      <c r="C51" s="32" t="s">
        <v>218</v>
      </c>
      <c r="D51" s="60" t="n">
        <f aca="false">ROUND(S51*T51,0)</f>
        <v>356</v>
      </c>
      <c r="E51" s="60" t="n">
        <f aca="false">ROUND(S51,0)-D51</f>
        <v>760</v>
      </c>
      <c r="F51" s="60" t="n">
        <f aca="false">IF(COUNTA(D51:E51)=0,"",SUM(D51:E51))</f>
        <v>1116</v>
      </c>
      <c r="G51" s="40" t="n">
        <f aca="false">IF(OR(F51="",F51=0),"",D51/F51)</f>
        <v>0.318996415770609</v>
      </c>
      <c r="H51" s="40" t="n">
        <f aca="false">IF(OR(F51="",F51=0),"",E51/F51)</f>
        <v>0.681003584229391</v>
      </c>
      <c r="I51" s="32" t="s">
        <v>164</v>
      </c>
      <c r="J51" s="36" t="n">
        <v>1.75751909275079</v>
      </c>
      <c r="K51" s="36" t="n">
        <f aca="false">$K$8</f>
        <v>2.12570886740458</v>
      </c>
      <c r="L51" s="36" t="n">
        <f aca="false">SQRT(J51^2+K51^2)</f>
        <v>2.7581717768018</v>
      </c>
      <c r="M51" s="40" t="n">
        <f aca="false">IF(G51="","",MAX(0,G51-1.96*L51/100))</f>
        <v>0.264936248945294</v>
      </c>
      <c r="N51" s="40" t="n">
        <f aca="false">IF(G51="","",MIN(1,G51+1.96*L51/100))</f>
        <v>0.373056582595925</v>
      </c>
      <c r="O51" s="60" t="n">
        <f aca="false">ROUND(S51*W51,0)</f>
        <v>70</v>
      </c>
      <c r="P51" s="60" t="n">
        <f aca="false">IF(F51="","",ROUND(SQRT((F51*L51/100)^2+(G51*O51)^2),0))</f>
        <v>38</v>
      </c>
      <c r="R51" s="61" t="n">
        <v>-19.0380201604413</v>
      </c>
      <c r="S51" s="62" t="n">
        <f aca="false">U51*V51*$F$5</f>
        <v>1115.89731051345</v>
      </c>
      <c r="T51" s="63" t="n">
        <f aca="false">MAX(0,MIN(1,R51/100+$D$5))</f>
        <v>0.319317887422536</v>
      </c>
      <c r="U51" s="63" t="n">
        <v>0.63080684596577</v>
      </c>
      <c r="V51" s="62" t="n">
        <v>1769</v>
      </c>
      <c r="W51" s="63" t="n">
        <v>0.0626598089245614</v>
      </c>
      <c r="X51" s="64" t="s">
        <v>204</v>
      </c>
      <c r="Y51" s="64" t="s">
        <v>166</v>
      </c>
    </row>
    <row r="52" customFormat="false" ht="15" hidden="false" customHeight="false" outlineLevel="0" collapsed="false">
      <c r="A52" s="32" t="s">
        <v>162</v>
      </c>
      <c r="B52" s="32" t="s">
        <v>214</v>
      </c>
      <c r="C52" s="32" t="s">
        <v>219</v>
      </c>
      <c r="D52" s="60" t="n">
        <f aca="false">ROUND(S52*T52,0)</f>
        <v>322</v>
      </c>
      <c r="E52" s="60" t="n">
        <f aca="false">ROUND(S52,0)-D52</f>
        <v>610</v>
      </c>
      <c r="F52" s="60" t="n">
        <f aca="false">IF(COUNTA(D52:E52)=0,"",SUM(D52:E52))</f>
        <v>932</v>
      </c>
      <c r="G52" s="40" t="n">
        <f aca="false">IF(OR(F52="",F52=0),"",D52/F52)</f>
        <v>0.34549356223176</v>
      </c>
      <c r="H52" s="40" t="n">
        <f aca="false">IF(OR(F52="",F52=0),"",E52/F52)</f>
        <v>0.65450643776824</v>
      </c>
      <c r="I52" s="32" t="s">
        <v>164</v>
      </c>
      <c r="J52" s="36" t="n">
        <v>1.75751909275079</v>
      </c>
      <c r="K52" s="36" t="n">
        <f aca="false">$K$8</f>
        <v>2.12570886740458</v>
      </c>
      <c r="L52" s="36" t="n">
        <f aca="false">SQRT(J52^2+K52^2)</f>
        <v>2.7581717768018</v>
      </c>
      <c r="M52" s="40" t="n">
        <f aca="false">IF(G52="","",MAX(0,G52-1.96*L52/100))</f>
        <v>0.291433395406444</v>
      </c>
      <c r="N52" s="40" t="n">
        <f aca="false">IF(G52="","",MIN(1,G52+1.96*L52/100))</f>
        <v>0.399553729057075</v>
      </c>
      <c r="O52" s="60" t="n">
        <f aca="false">ROUND(S52*W52,0)</f>
        <v>58</v>
      </c>
      <c r="P52" s="60" t="n">
        <f aca="false">IF(F52="","",ROUND(SQRT((F52*L52/100)^2+(G52*O52)^2),0))</f>
        <v>33</v>
      </c>
      <c r="R52" s="61" t="n">
        <v>-16.4247384698094</v>
      </c>
      <c r="S52" s="62" t="n">
        <f aca="false">U52*V52*$F$5</f>
        <v>932.161434977579</v>
      </c>
      <c r="T52" s="63" t="n">
        <f aca="false">MAX(0,MIN(1,R52/100+$D$5))</f>
        <v>0.345450704328855</v>
      </c>
      <c r="U52" s="63" t="n">
        <v>0.669656203288491</v>
      </c>
      <c r="V52" s="62" t="n">
        <v>1392</v>
      </c>
      <c r="W52" s="63" t="n">
        <v>0.0626598089245614</v>
      </c>
      <c r="X52" s="64" t="s">
        <v>204</v>
      </c>
      <c r="Y52" s="64" t="s">
        <v>166</v>
      </c>
    </row>
    <row r="53" customFormat="false" ht="15" hidden="false" customHeight="false" outlineLevel="0" collapsed="false">
      <c r="A53" s="32" t="s">
        <v>162</v>
      </c>
      <c r="B53" s="32" t="s">
        <v>220</v>
      </c>
      <c r="C53" s="32" t="s">
        <v>221</v>
      </c>
      <c r="D53" s="60" t="n">
        <f aca="false">ROUND(S53*T53,0)</f>
        <v>141</v>
      </c>
      <c r="E53" s="60" t="n">
        <f aca="false">ROUND(S53,0)-D53</f>
        <v>163</v>
      </c>
      <c r="F53" s="60" t="n">
        <f aca="false">IF(COUNTA(D53:E53)=0,"",SUM(D53:E53))</f>
        <v>304</v>
      </c>
      <c r="G53" s="40" t="n">
        <f aca="false">IF(OR(F53="",F53=0),"",D53/F53)</f>
        <v>0.463815789473684</v>
      </c>
      <c r="H53" s="40" t="n">
        <f aca="false">IF(OR(F53="",F53=0),"",E53/F53)</f>
        <v>0.536184210526316</v>
      </c>
      <c r="I53" s="32" t="s">
        <v>164</v>
      </c>
      <c r="J53" s="36" t="n">
        <v>3.27171856570357</v>
      </c>
      <c r="K53" s="36" t="n">
        <f aca="false">$K$8</f>
        <v>2.12570886740458</v>
      </c>
      <c r="L53" s="36" t="n">
        <f aca="false">SQRT(J53^2+K53^2)</f>
        <v>3.90163818954704</v>
      </c>
      <c r="M53" s="40" t="n">
        <f aca="false">IF(G53="","",MAX(0,G53-1.96*L53/100))</f>
        <v>0.387343680958562</v>
      </c>
      <c r="N53" s="40" t="n">
        <f aca="false">IF(G53="","",MIN(1,G53+1.96*L53/100))</f>
        <v>0.540287897988806</v>
      </c>
      <c r="O53" s="60" t="n">
        <f aca="false">ROUND(S53*W53,0)</f>
        <v>44</v>
      </c>
      <c r="P53" s="60" t="n">
        <f aca="false">IF(F53="","",ROUND(SQRT((F53*L53/100)^2+(G53*O53)^2),0))</f>
        <v>24</v>
      </c>
      <c r="R53" s="61" t="n">
        <v>-4.44452629189723</v>
      </c>
      <c r="S53" s="62" t="n">
        <f aca="false">U53*V53*$F$5</f>
        <v>304.095808383234</v>
      </c>
      <c r="T53" s="63" t="n">
        <f aca="false">MAX(0,MIN(1,R53/100+$D$5))</f>
        <v>0.465252826107977</v>
      </c>
      <c r="U53" s="63" t="n">
        <v>0.574850299401198</v>
      </c>
      <c r="V53" s="62" t="n">
        <v>529</v>
      </c>
      <c r="W53" s="63" t="n">
        <v>0.144238908687966</v>
      </c>
      <c r="X53" s="64" t="s">
        <v>165</v>
      </c>
      <c r="Y53" s="64" t="s">
        <v>166</v>
      </c>
    </row>
    <row r="54" customFormat="false" ht="15" hidden="false" customHeight="false" outlineLevel="0" collapsed="false">
      <c r="A54" s="32" t="s">
        <v>162</v>
      </c>
      <c r="B54" s="32" t="s">
        <v>220</v>
      </c>
      <c r="C54" s="32" t="s">
        <v>222</v>
      </c>
      <c r="D54" s="60" t="n">
        <f aca="false">ROUND(S54*T54,0)</f>
        <v>154</v>
      </c>
      <c r="E54" s="60" t="n">
        <f aca="false">ROUND(S54,0)-D54</f>
        <v>185</v>
      </c>
      <c r="F54" s="60" t="n">
        <f aca="false">IF(COUNTA(D54:E54)=0,"",SUM(D54:E54))</f>
        <v>339</v>
      </c>
      <c r="G54" s="40" t="n">
        <f aca="false">IF(OR(F54="",F54=0),"",D54/F54)</f>
        <v>0.454277286135693</v>
      </c>
      <c r="H54" s="40" t="n">
        <f aca="false">IF(OR(F54="",F54=0),"",E54/F54)</f>
        <v>0.545722713864307</v>
      </c>
      <c r="I54" s="32" t="s">
        <v>164</v>
      </c>
      <c r="J54" s="36" t="n">
        <v>3.27171856570357</v>
      </c>
      <c r="K54" s="36" t="n">
        <f aca="false">$K$8</f>
        <v>2.12570886740458</v>
      </c>
      <c r="L54" s="36" t="n">
        <f aca="false">SQRT(J54^2+K54^2)</f>
        <v>3.90163818954704</v>
      </c>
      <c r="M54" s="40" t="n">
        <f aca="false">IF(G54="","",MAX(0,G54-1.96*L54/100))</f>
        <v>0.377805177620571</v>
      </c>
      <c r="N54" s="40" t="n">
        <f aca="false">IF(G54="","",MIN(1,G54+1.96*L54/100))</f>
        <v>0.530749394650815</v>
      </c>
      <c r="O54" s="60" t="n">
        <f aca="false">ROUND(S54*W54,0)</f>
        <v>49</v>
      </c>
      <c r="P54" s="60" t="n">
        <f aca="false">IF(F54="","",ROUND(SQRT((F54*L54/100)^2+(G54*O54)^2),0))</f>
        <v>26</v>
      </c>
      <c r="R54" s="61" t="n">
        <v>-5.5255185836647</v>
      </c>
      <c r="S54" s="62" t="n">
        <f aca="false">U54*V54*$F$5</f>
        <v>338.993963782696</v>
      </c>
      <c r="T54" s="63" t="n">
        <f aca="false">MAX(0,MIN(1,R54/100+$D$5))</f>
        <v>0.454442903190302</v>
      </c>
      <c r="U54" s="63" t="n">
        <v>0.627766599597585</v>
      </c>
      <c r="V54" s="62" t="n">
        <v>540</v>
      </c>
      <c r="W54" s="63" t="n">
        <v>0.144238908687966</v>
      </c>
      <c r="X54" s="64" t="s">
        <v>165</v>
      </c>
      <c r="Y54" s="64" t="s">
        <v>166</v>
      </c>
    </row>
    <row r="55" customFormat="false" ht="15" hidden="false" customHeight="false" outlineLevel="0" collapsed="false">
      <c r="A55" s="32" t="s">
        <v>162</v>
      </c>
      <c r="B55" s="32" t="s">
        <v>220</v>
      </c>
      <c r="C55" s="32" t="s">
        <v>223</v>
      </c>
      <c r="D55" s="60" t="n">
        <f aca="false">ROUND(S55*T55,0)</f>
        <v>92</v>
      </c>
      <c r="E55" s="60" t="n">
        <f aca="false">ROUND(S55,0)-D55</f>
        <v>151</v>
      </c>
      <c r="F55" s="60" t="n">
        <f aca="false">IF(COUNTA(D55:E55)=0,"",SUM(D55:E55))</f>
        <v>243</v>
      </c>
      <c r="G55" s="40" t="n">
        <f aca="false">IF(OR(F55="",F55=0),"",D55/F55)</f>
        <v>0.378600823045268</v>
      </c>
      <c r="H55" s="40" t="n">
        <f aca="false">IF(OR(F55="",F55=0),"",E55/F55)</f>
        <v>0.621399176954733</v>
      </c>
      <c r="I55" s="32" t="s">
        <v>164</v>
      </c>
      <c r="J55" s="36" t="n">
        <v>3.27171856570357</v>
      </c>
      <c r="K55" s="36" t="n">
        <f aca="false">$K$8</f>
        <v>2.12570886740458</v>
      </c>
      <c r="L55" s="36" t="n">
        <f aca="false">SQRT(J55^2+K55^2)</f>
        <v>3.90163818954704</v>
      </c>
      <c r="M55" s="40" t="n">
        <f aca="false">IF(G55="","",MAX(0,G55-1.96*L55/100))</f>
        <v>0.302128714530146</v>
      </c>
      <c r="N55" s="40" t="n">
        <f aca="false">IF(G55="","",MIN(1,G55+1.96*L55/100))</f>
        <v>0.455072931560389</v>
      </c>
      <c r="O55" s="60" t="n">
        <f aca="false">ROUND(S55*W55,0)</f>
        <v>35</v>
      </c>
      <c r="P55" s="60" t="n">
        <f aca="false">IF(F55="","",ROUND(SQRT((F55*L55/100)^2+(G55*O55)^2),0))</f>
        <v>16</v>
      </c>
      <c r="R55" s="61" t="n">
        <v>-13.264976844285</v>
      </c>
      <c r="S55" s="62" t="n">
        <f aca="false">U55*V55*$F$5</f>
        <v>242.881401617251</v>
      </c>
      <c r="T55" s="63" t="n">
        <f aca="false">MAX(0,MIN(1,R55/100+$D$5))</f>
        <v>0.377048320584099</v>
      </c>
      <c r="U55" s="63" t="n">
        <v>0.676549865229111</v>
      </c>
      <c r="V55" s="62" t="n">
        <v>359</v>
      </c>
      <c r="W55" s="63" t="n">
        <v>0.144238908687966</v>
      </c>
      <c r="X55" s="64" t="s">
        <v>165</v>
      </c>
      <c r="Y55" s="64" t="s">
        <v>166</v>
      </c>
    </row>
    <row r="56" customFormat="false" ht="15" hidden="false" customHeight="false" outlineLevel="0" collapsed="false">
      <c r="A56" s="32" t="s">
        <v>162</v>
      </c>
      <c r="B56" s="32" t="s">
        <v>220</v>
      </c>
      <c r="C56" s="32" t="s">
        <v>224</v>
      </c>
      <c r="D56" s="60" t="n">
        <f aca="false">ROUND(S56*T56,0)</f>
        <v>162</v>
      </c>
      <c r="E56" s="60" t="n">
        <f aca="false">ROUND(S56,0)-D56</f>
        <v>243</v>
      </c>
      <c r="F56" s="60" t="n">
        <f aca="false">IF(COUNTA(D56:E56)=0,"",SUM(D56:E56))</f>
        <v>405</v>
      </c>
      <c r="G56" s="40" t="n">
        <f aca="false">IF(OR(F56="",F56=0),"",D56/F56)</f>
        <v>0.4</v>
      </c>
      <c r="H56" s="40" t="n">
        <f aca="false">IF(OR(F56="",F56=0),"",E56/F56)</f>
        <v>0.6</v>
      </c>
      <c r="I56" s="32" t="s">
        <v>164</v>
      </c>
      <c r="J56" s="36" t="n">
        <v>3.27171856570357</v>
      </c>
      <c r="K56" s="36" t="n">
        <f aca="false">$K$8</f>
        <v>2.12570886740458</v>
      </c>
      <c r="L56" s="36" t="n">
        <f aca="false">SQRT(J56^2+K56^2)</f>
        <v>3.90163818954704</v>
      </c>
      <c r="M56" s="40" t="n">
        <f aca="false">IF(G56="","",MAX(0,G56-1.96*L56/100))</f>
        <v>0.323527891484878</v>
      </c>
      <c r="N56" s="40" t="n">
        <f aca="false">IF(G56="","",MIN(1,G56+1.96*L56/100))</f>
        <v>0.476472108515122</v>
      </c>
      <c r="O56" s="60" t="n">
        <f aca="false">ROUND(S56*W56,0)</f>
        <v>58</v>
      </c>
      <c r="P56" s="60" t="n">
        <f aca="false">IF(F56="","",ROUND(SQRT((F56*L56/100)^2+(G56*O56)^2),0))</f>
        <v>28</v>
      </c>
      <c r="R56" s="61" t="n">
        <v>-11.0625432292283</v>
      </c>
      <c r="S56" s="62" t="n">
        <f aca="false">U56*V56*$F$5</f>
        <v>405.365413533835</v>
      </c>
      <c r="T56" s="63" t="n">
        <f aca="false">MAX(0,MIN(1,R56/100+$D$5))</f>
        <v>0.399072656734666</v>
      </c>
      <c r="U56" s="63" t="n">
        <v>0.577443609022556</v>
      </c>
      <c r="V56" s="62" t="n">
        <v>702</v>
      </c>
      <c r="W56" s="63" t="n">
        <v>0.144238908687966</v>
      </c>
      <c r="X56" s="64" t="s">
        <v>165</v>
      </c>
      <c r="Y56" s="64" t="s">
        <v>166</v>
      </c>
    </row>
    <row r="57" customFormat="false" ht="15" hidden="false" customHeight="false" outlineLevel="0" collapsed="false">
      <c r="A57" s="32" t="s">
        <v>162</v>
      </c>
      <c r="B57" s="32" t="s">
        <v>225</v>
      </c>
      <c r="C57" s="32" t="s">
        <v>226</v>
      </c>
      <c r="D57" s="60" t="n">
        <f aca="false">ROUND(S57*T57,0)</f>
        <v>237</v>
      </c>
      <c r="E57" s="60" t="n">
        <f aca="false">ROUND(S57,0)-D57</f>
        <v>533</v>
      </c>
      <c r="F57" s="60" t="n">
        <f aca="false">IF(COUNTA(D57:E57)=0,"",SUM(D57:E57))</f>
        <v>770</v>
      </c>
      <c r="G57" s="40" t="n">
        <f aca="false">IF(OR(F57="",F57=0),"",D57/F57)</f>
        <v>0.307792207792208</v>
      </c>
      <c r="H57" s="40" t="n">
        <f aca="false">IF(OR(F57="",F57=0),"",E57/F57)</f>
        <v>0.692207792207792</v>
      </c>
      <c r="I57" s="32" t="s">
        <v>164</v>
      </c>
      <c r="J57" s="36" t="n">
        <v>1.94077599590723</v>
      </c>
      <c r="K57" s="36" t="n">
        <f aca="false">$K$8</f>
        <v>2.12570886740458</v>
      </c>
      <c r="L57" s="36" t="n">
        <f aca="false">SQRT(J57^2+K57^2)</f>
        <v>2.87841096010493</v>
      </c>
      <c r="M57" s="40" t="n">
        <f aca="false">IF(G57="","",MAX(0,G57-1.96*L57/100))</f>
        <v>0.251375352974151</v>
      </c>
      <c r="N57" s="40" t="n">
        <f aca="false">IF(G57="","",MIN(1,G57+1.96*L57/100))</f>
        <v>0.364209062610264</v>
      </c>
      <c r="O57" s="60" t="n">
        <f aca="false">ROUND(S57*W57,0)</f>
        <v>65</v>
      </c>
      <c r="P57" s="60" t="n">
        <f aca="false">IF(F57="","",ROUND(SQRT((F57*L57/100)^2+(G57*O57)^2),0))</f>
        <v>30</v>
      </c>
      <c r="R57" s="61" t="n">
        <v>-20.1305684108236</v>
      </c>
      <c r="S57" s="62" t="n">
        <f aca="false">U57*V57*$F$5</f>
        <v>769.717741935484</v>
      </c>
      <c r="T57" s="63" t="n">
        <f aca="false">MAX(0,MIN(1,R57/100+$D$5))</f>
        <v>0.308392404918713</v>
      </c>
      <c r="U57" s="63" t="n">
        <v>0.633512544802867</v>
      </c>
      <c r="V57" s="62" t="n">
        <v>1215</v>
      </c>
      <c r="W57" s="63" t="n">
        <v>0.084758520671361</v>
      </c>
      <c r="X57" s="64" t="s">
        <v>171</v>
      </c>
      <c r="Y57" s="64" t="s">
        <v>166</v>
      </c>
    </row>
    <row r="58" customFormat="false" ht="15" hidden="false" customHeight="false" outlineLevel="0" collapsed="false">
      <c r="A58" s="32" t="s">
        <v>162</v>
      </c>
      <c r="B58" s="32" t="s">
        <v>225</v>
      </c>
      <c r="C58" s="32" t="s">
        <v>227</v>
      </c>
      <c r="D58" s="60" t="n">
        <f aca="false">ROUND(S58*T58,0)</f>
        <v>225</v>
      </c>
      <c r="E58" s="60" t="n">
        <f aca="false">ROUND(S58,0)-D58</f>
        <v>561</v>
      </c>
      <c r="F58" s="60" t="n">
        <f aca="false">IF(COUNTA(D58:E58)=0,"",SUM(D58:E58))</f>
        <v>786</v>
      </c>
      <c r="G58" s="40" t="n">
        <f aca="false">IF(OR(F58="",F58=0),"",D58/F58)</f>
        <v>0.286259541984733</v>
      </c>
      <c r="H58" s="40" t="n">
        <f aca="false">IF(OR(F58="",F58=0),"",E58/F58)</f>
        <v>0.713740458015267</v>
      </c>
      <c r="I58" s="32" t="s">
        <v>164</v>
      </c>
      <c r="J58" s="36" t="n">
        <v>1.94077599590723</v>
      </c>
      <c r="K58" s="36" t="n">
        <f aca="false">$K$8</f>
        <v>2.12570886740458</v>
      </c>
      <c r="L58" s="36" t="n">
        <f aca="false">SQRT(J58^2+K58^2)</f>
        <v>2.87841096010493</v>
      </c>
      <c r="M58" s="40" t="n">
        <f aca="false">IF(G58="","",MAX(0,G58-1.96*L58/100))</f>
        <v>0.229842687166676</v>
      </c>
      <c r="N58" s="40" t="n">
        <f aca="false">IF(G58="","",MIN(1,G58+1.96*L58/100))</f>
        <v>0.342676396802789</v>
      </c>
      <c r="O58" s="60" t="n">
        <f aca="false">ROUND(S58*W58,0)</f>
        <v>67</v>
      </c>
      <c r="P58" s="60" t="n">
        <f aca="false">IF(F58="","",ROUND(SQRT((F58*L58/100)^2+(G58*O58)^2),0))</f>
        <v>30</v>
      </c>
      <c r="R58" s="61" t="n">
        <v>-22.3335669406829</v>
      </c>
      <c r="S58" s="62" t="n">
        <f aca="false">U58*V58*$F$5</f>
        <v>786.289198606272</v>
      </c>
      <c r="T58" s="63" t="n">
        <f aca="false">MAX(0,MIN(1,R58/100+$D$5))</f>
        <v>0.286362419620121</v>
      </c>
      <c r="U58" s="63" t="n">
        <v>0.649825783972126</v>
      </c>
      <c r="V58" s="62" t="n">
        <v>1210</v>
      </c>
      <c r="W58" s="63" t="n">
        <v>0.084758520671361</v>
      </c>
      <c r="X58" s="64" t="s">
        <v>171</v>
      </c>
      <c r="Y58" s="64" t="s">
        <v>166</v>
      </c>
    </row>
    <row r="59" customFormat="false" ht="15" hidden="false" customHeight="false" outlineLevel="0" collapsed="false">
      <c r="A59" s="32" t="s">
        <v>162</v>
      </c>
      <c r="B59" s="32" t="s">
        <v>225</v>
      </c>
      <c r="C59" s="32" t="s">
        <v>228</v>
      </c>
      <c r="D59" s="60" t="n">
        <f aca="false">ROUND(S59*T59,0)</f>
        <v>200</v>
      </c>
      <c r="E59" s="60" t="n">
        <f aca="false">ROUND(S59,0)-D59</f>
        <v>501</v>
      </c>
      <c r="F59" s="60" t="n">
        <f aca="false">IF(COUNTA(D59:E59)=0,"",SUM(D59:E59))</f>
        <v>701</v>
      </c>
      <c r="G59" s="40" t="n">
        <f aca="false">IF(OR(F59="",F59=0),"",D59/F59)</f>
        <v>0.285306704707561</v>
      </c>
      <c r="H59" s="40" t="n">
        <f aca="false">IF(OR(F59="",F59=0),"",E59/F59)</f>
        <v>0.714693295292439</v>
      </c>
      <c r="I59" s="32" t="s">
        <v>164</v>
      </c>
      <c r="J59" s="36" t="n">
        <v>1.94077599590723</v>
      </c>
      <c r="K59" s="36" t="n">
        <f aca="false">$K$8</f>
        <v>2.12570886740458</v>
      </c>
      <c r="L59" s="36" t="n">
        <f aca="false">SQRT(J59^2+K59^2)</f>
        <v>2.87841096010493</v>
      </c>
      <c r="M59" s="40" t="n">
        <f aca="false">IF(G59="","",MAX(0,G59-1.96*L59/100))</f>
        <v>0.228889849889504</v>
      </c>
      <c r="N59" s="40" t="n">
        <f aca="false">IF(G59="","",MIN(1,G59+1.96*L59/100))</f>
        <v>0.341723559525617</v>
      </c>
      <c r="O59" s="60" t="n">
        <f aca="false">ROUND(S59*W59,0)</f>
        <v>59</v>
      </c>
      <c r="P59" s="60" t="n">
        <f aca="false">IF(F59="","",ROUND(SQRT((F59*L59/100)^2+(G59*O59)^2),0))</f>
        <v>26</v>
      </c>
      <c r="R59" s="61" t="n">
        <v>-22.4600577807336</v>
      </c>
      <c r="S59" s="62" t="n">
        <f aca="false">U59*V59*$F$5</f>
        <v>700.937313432836</v>
      </c>
      <c r="T59" s="63" t="n">
        <f aca="false">MAX(0,MIN(1,R59/100+$D$5))</f>
        <v>0.285097511219613</v>
      </c>
      <c r="U59" s="63" t="n">
        <v>0.674626865671642</v>
      </c>
      <c r="V59" s="62" t="n">
        <v>1039</v>
      </c>
      <c r="W59" s="63" t="n">
        <v>0.084758520671361</v>
      </c>
      <c r="X59" s="64" t="s">
        <v>171</v>
      </c>
      <c r="Y59" s="64" t="s">
        <v>166</v>
      </c>
    </row>
    <row r="60" customFormat="false" ht="15" hidden="false" customHeight="false" outlineLevel="0" collapsed="false">
      <c r="A60" s="32" t="s">
        <v>162</v>
      </c>
      <c r="B60" s="32" t="s">
        <v>229</v>
      </c>
      <c r="C60" s="32" t="s">
        <v>230</v>
      </c>
      <c r="D60" s="60" t="n">
        <f aca="false">ROUND(S60*T60,0)</f>
        <v>176</v>
      </c>
      <c r="E60" s="60" t="n">
        <f aca="false">ROUND(S60,0)-D60</f>
        <v>425</v>
      </c>
      <c r="F60" s="60" t="n">
        <f aca="false">IF(COUNTA(D60:E60)=0,"",SUM(D60:E60))</f>
        <v>601</v>
      </c>
      <c r="G60" s="40" t="n">
        <f aca="false">IF(OR(F60="",F60=0),"",D60/F60)</f>
        <v>0.292845257903494</v>
      </c>
      <c r="H60" s="40" t="n">
        <f aca="false">IF(OR(F60="",F60=0),"",E60/F60)</f>
        <v>0.707154742096506</v>
      </c>
      <c r="I60" s="32" t="s">
        <v>164</v>
      </c>
      <c r="J60" s="36" t="n">
        <v>1.94077599590723</v>
      </c>
      <c r="K60" s="36" t="n">
        <f aca="false">$K$8</f>
        <v>2.12570886740458</v>
      </c>
      <c r="L60" s="36" t="n">
        <f aca="false">SQRT(J60^2+K60^2)</f>
        <v>2.87841096010493</v>
      </c>
      <c r="M60" s="40" t="n">
        <f aca="false">IF(G60="","",MAX(0,G60-1.96*L60/100))</f>
        <v>0.236428403085438</v>
      </c>
      <c r="N60" s="40" t="n">
        <f aca="false">IF(G60="","",MIN(1,G60+1.96*L60/100))</f>
        <v>0.349262112721551</v>
      </c>
      <c r="O60" s="60" t="n">
        <f aca="false">ROUND(S60*W60,0)</f>
        <v>51</v>
      </c>
      <c r="P60" s="60" t="n">
        <f aca="false">IF(F60="","",ROUND(SQRT((F60*L60/100)^2+(G60*O60)^2),0))</f>
        <v>23</v>
      </c>
      <c r="R60" s="61" t="n">
        <v>-21.6329789403813</v>
      </c>
      <c r="S60" s="62" t="n">
        <f aca="false">U60*V60*$F$5</f>
        <v>601.421153846154</v>
      </c>
      <c r="T60" s="63" t="n">
        <f aca="false">MAX(0,MIN(1,R60/100+$D$5))</f>
        <v>0.293368299623136</v>
      </c>
      <c r="U60" s="63" t="n">
        <v>0.578846153846154</v>
      </c>
      <c r="V60" s="62" t="n">
        <v>1039</v>
      </c>
      <c r="W60" s="63" t="n">
        <v>0.084758520671361</v>
      </c>
      <c r="X60" s="64" t="s">
        <v>171</v>
      </c>
      <c r="Y60" s="64" t="s">
        <v>166</v>
      </c>
    </row>
    <row r="61" customFormat="false" ht="15" hidden="false" customHeight="false" outlineLevel="0" collapsed="false">
      <c r="A61" s="32" t="s">
        <v>162</v>
      </c>
      <c r="B61" s="32" t="s">
        <v>229</v>
      </c>
      <c r="C61" s="32" t="s">
        <v>231</v>
      </c>
      <c r="D61" s="60" t="n">
        <f aca="false">ROUND(S61*T61,0)</f>
        <v>86</v>
      </c>
      <c r="E61" s="60" t="n">
        <f aca="false">ROUND(S61,0)-D61</f>
        <v>226</v>
      </c>
      <c r="F61" s="60" t="n">
        <f aca="false">IF(COUNTA(D61:E61)=0,"",SUM(D61:E61))</f>
        <v>312</v>
      </c>
      <c r="G61" s="40" t="n">
        <f aca="false">IF(OR(F61="",F61=0),"",D61/F61)</f>
        <v>0.275641025641026</v>
      </c>
      <c r="H61" s="40" t="n">
        <f aca="false">IF(OR(F61="",F61=0),"",E61/F61)</f>
        <v>0.724358974358974</v>
      </c>
      <c r="I61" s="32" t="s">
        <v>164</v>
      </c>
      <c r="J61" s="36" t="n">
        <v>3.27171856570357</v>
      </c>
      <c r="K61" s="36" t="n">
        <f aca="false">$K$8</f>
        <v>2.12570886740458</v>
      </c>
      <c r="L61" s="36" t="n">
        <f aca="false">SQRT(J61^2+K61^2)</f>
        <v>3.90163818954704</v>
      </c>
      <c r="M61" s="40" t="n">
        <f aca="false">IF(G61="","",MAX(0,G61-1.96*L61/100))</f>
        <v>0.199168917125904</v>
      </c>
      <c r="N61" s="40" t="n">
        <f aca="false">IF(G61="","",MIN(1,G61+1.96*L61/100))</f>
        <v>0.352113134156148</v>
      </c>
      <c r="O61" s="60" t="n">
        <f aca="false">ROUND(S61*W61,0)</f>
        <v>45</v>
      </c>
      <c r="P61" s="60" t="n">
        <f aca="false">IF(F61="","",ROUND(SQRT((F61*L61/100)^2+(G61*O61)^2),0))</f>
        <v>17</v>
      </c>
      <c r="R61" s="61" t="n">
        <v>-23.554197475055</v>
      </c>
      <c r="S61" s="62" t="n">
        <f aca="false">U61*V61*$F$5</f>
        <v>312.431640625</v>
      </c>
      <c r="T61" s="63" t="n">
        <f aca="false">MAX(0,MIN(1,R61/100+$D$5))</f>
        <v>0.274156114276399</v>
      </c>
      <c r="U61" s="63" t="n">
        <v>0.583984375</v>
      </c>
      <c r="V61" s="62" t="n">
        <v>535</v>
      </c>
      <c r="W61" s="63" t="n">
        <v>0.144238908687966</v>
      </c>
      <c r="X61" s="64" t="s">
        <v>165</v>
      </c>
      <c r="Y61" s="64" t="s">
        <v>166</v>
      </c>
    </row>
    <row r="62" customFormat="false" ht="15" hidden="false" customHeight="false" outlineLevel="0" collapsed="false">
      <c r="A62" s="32" t="s">
        <v>162</v>
      </c>
      <c r="B62" s="32" t="s">
        <v>232</v>
      </c>
      <c r="C62" s="32" t="s">
        <v>232</v>
      </c>
      <c r="D62" s="60" t="n">
        <f aca="false">ROUND(S62*T62,0)</f>
        <v>40</v>
      </c>
      <c r="E62" s="60" t="n">
        <f aca="false">ROUND(S62,0)-D62</f>
        <v>67</v>
      </c>
      <c r="F62" s="60" t="n">
        <f aca="false">IF(COUNTA(D62:E62)=0,"",SUM(D62:E62))</f>
        <v>107</v>
      </c>
      <c r="G62" s="40" t="n">
        <f aca="false">IF(OR(F62="",F62=0),"",D62/F62)</f>
        <v>0.373831775700935</v>
      </c>
      <c r="H62" s="40" t="n">
        <f aca="false">IF(OR(F62="",F62=0),"",E62/F62)</f>
        <v>0.626168224299065</v>
      </c>
      <c r="I62" s="32" t="s">
        <v>164</v>
      </c>
      <c r="J62" s="36" t="n">
        <v>3.27171856570357</v>
      </c>
      <c r="K62" s="36" t="n">
        <f aca="false">$K$8</f>
        <v>2.12570886740458</v>
      </c>
      <c r="L62" s="36" t="n">
        <f aca="false">SQRT(J62^2+K62^2)</f>
        <v>3.90163818954704</v>
      </c>
      <c r="M62" s="40" t="n">
        <f aca="false">IF(G62="","",MAX(0,G62-1.96*L62/100))</f>
        <v>0.297359667185813</v>
      </c>
      <c r="N62" s="40" t="n">
        <f aca="false">IF(G62="","",MIN(1,G62+1.96*L62/100))</f>
        <v>0.450303884216057</v>
      </c>
      <c r="O62" s="60" t="n">
        <f aca="false">ROUND(S62*W62,0)</f>
        <v>15</v>
      </c>
      <c r="P62" s="60" t="n">
        <f aca="false">IF(F62="","",ROUND(SQRT((F62*L62/100)^2+(G62*O62)^2),0))</f>
        <v>7</v>
      </c>
      <c r="R62" s="61" t="n">
        <v>-13.2689277643569</v>
      </c>
      <c r="S62" s="62" t="n">
        <f aca="false">U62*V62*$F$5</f>
        <v>106.666666666667</v>
      </c>
      <c r="T62" s="63" t="n">
        <f aca="false">MAX(0,MIN(1,R62/100+$D$5))</f>
        <v>0.37700881138338</v>
      </c>
      <c r="U62" s="63" t="n">
        <v>0.444444444444444</v>
      </c>
      <c r="V62" s="62" t="n">
        <v>240</v>
      </c>
      <c r="W62" s="63" t="n">
        <v>0.144238908687966</v>
      </c>
      <c r="X62" s="64" t="s">
        <v>165</v>
      </c>
      <c r="Y62" s="64" t="s">
        <v>166</v>
      </c>
    </row>
    <row r="63" customFormat="false" ht="15" hidden="false" customHeight="false" outlineLevel="0" collapsed="false">
      <c r="A63" s="32" t="s">
        <v>233</v>
      </c>
      <c r="B63" s="32" t="s">
        <v>234</v>
      </c>
      <c r="C63" s="32" t="s">
        <v>234</v>
      </c>
      <c r="D63" s="60" t="n">
        <f aca="false">ROUND(S63*T63,0)</f>
        <v>495</v>
      </c>
      <c r="E63" s="60" t="n">
        <f aca="false">ROUND(S63,0)-D63</f>
        <v>566</v>
      </c>
      <c r="F63" s="60" t="n">
        <f aca="false">IF(COUNTA(D63:E63)=0,"",SUM(D63:E63))</f>
        <v>1061</v>
      </c>
      <c r="G63" s="40" t="n">
        <f aca="false">IF(OR(F63="",F63=0),"",D63/F63)</f>
        <v>0.466540999057493</v>
      </c>
      <c r="H63" s="40" t="n">
        <f aca="false">IF(OR(F63="",F63=0),"",E63/F63)</f>
        <v>0.533459000942507</v>
      </c>
      <c r="I63" s="32" t="s">
        <v>164</v>
      </c>
      <c r="J63" s="36" t="n">
        <v>1.75751909275079</v>
      </c>
      <c r="K63" s="36" t="n">
        <f aca="false">$K$8</f>
        <v>2.12570886740458</v>
      </c>
      <c r="L63" s="36" t="n">
        <f aca="false">SQRT(J63^2+K63^2)</f>
        <v>2.7581717768018</v>
      </c>
      <c r="M63" s="40" t="n">
        <f aca="false">IF(G63="","",MAX(0,G63-1.96*L63/100))</f>
        <v>0.412480832232178</v>
      </c>
      <c r="N63" s="40" t="n">
        <f aca="false">IF(G63="","",MIN(1,G63+1.96*L63/100))</f>
        <v>0.520601165882808</v>
      </c>
      <c r="O63" s="60" t="n">
        <f aca="false">ROUND(S63*W63,0)</f>
        <v>66</v>
      </c>
      <c r="P63" s="60" t="n">
        <f aca="false">IF(F63="","",ROUND(SQRT((F63*L63/100)^2+(G63*O63)^2),0))</f>
        <v>42</v>
      </c>
      <c r="R63" s="61" t="n">
        <v>-4.33810957428226</v>
      </c>
      <c r="S63" s="62" t="n">
        <f aca="false">U63*V63*$F$5</f>
        <v>1060.80585424134</v>
      </c>
      <c r="T63" s="63" t="n">
        <f aca="false">MAX(0,MIN(1,R63/100+$D$5))</f>
        <v>0.466316993284127</v>
      </c>
      <c r="U63" s="63" t="n">
        <v>0.605137395459976</v>
      </c>
      <c r="V63" s="62" t="n">
        <v>1753</v>
      </c>
      <c r="W63" s="63" t="n">
        <v>0.0626598089245614</v>
      </c>
      <c r="X63" s="64" t="s">
        <v>204</v>
      </c>
      <c r="Y63" s="64" t="s">
        <v>166</v>
      </c>
    </row>
    <row r="64" customFormat="false" ht="15" hidden="false" customHeight="false" outlineLevel="0" collapsed="false">
      <c r="A64" s="32" t="s">
        <v>233</v>
      </c>
      <c r="B64" s="32" t="s">
        <v>235</v>
      </c>
      <c r="C64" s="32" t="s">
        <v>236</v>
      </c>
      <c r="D64" s="60" t="n">
        <f aca="false">ROUND(S64*T64,0)</f>
        <v>241</v>
      </c>
      <c r="E64" s="60" t="n">
        <f aca="false">ROUND(S64,0)-D64</f>
        <v>98</v>
      </c>
      <c r="F64" s="60" t="n">
        <f aca="false">IF(COUNTA(D64:E64)=0,"",SUM(D64:E64))</f>
        <v>339</v>
      </c>
      <c r="G64" s="40" t="n">
        <f aca="false">IF(OR(F64="",F64=0),"",D64/F64)</f>
        <v>0.710914454277286</v>
      </c>
      <c r="H64" s="40" t="n">
        <f aca="false">IF(OR(F64="",F64=0),"",E64/F64)</f>
        <v>0.289085545722714</v>
      </c>
      <c r="I64" s="32" t="s">
        <v>164</v>
      </c>
      <c r="J64" s="36" t="n">
        <v>3.27171856570357</v>
      </c>
      <c r="K64" s="36" t="n">
        <f aca="false">$K$8</f>
        <v>2.12570886740458</v>
      </c>
      <c r="L64" s="36" t="n">
        <f aca="false">SQRT(J64^2+K64^2)</f>
        <v>3.90163818954704</v>
      </c>
      <c r="M64" s="40" t="n">
        <f aca="false">IF(G64="","",MAX(0,G64-1.96*L64/100))</f>
        <v>0.634442345762164</v>
      </c>
      <c r="N64" s="40" t="n">
        <f aca="false">IF(G64="","",MIN(1,G64+1.96*L64/100))</f>
        <v>0.787386562792408</v>
      </c>
      <c r="O64" s="60" t="n">
        <f aca="false">ROUND(S64*W64,0)</f>
        <v>49</v>
      </c>
      <c r="P64" s="60" t="n">
        <f aca="false">IF(F64="","",ROUND(SQRT((F64*L64/100)^2+(G64*O64)^2),0))</f>
        <v>37</v>
      </c>
      <c r="R64" s="61" t="n">
        <v>20.1708332159761</v>
      </c>
      <c r="S64" s="62" t="n">
        <f aca="false">U64*V64*$F$5</f>
        <v>338.759820426487</v>
      </c>
      <c r="T64" s="63" t="n">
        <f aca="false">MAX(0,MIN(1,R64/100+$D$5))</f>
        <v>0.71140642118671</v>
      </c>
      <c r="U64" s="63" t="n">
        <v>0.187991021324355</v>
      </c>
      <c r="V64" s="62" t="n">
        <v>1802</v>
      </c>
      <c r="W64" s="63" t="n">
        <v>0.144238908687966</v>
      </c>
      <c r="X64" s="64" t="s">
        <v>165</v>
      </c>
      <c r="Y64" s="64" t="s">
        <v>166</v>
      </c>
    </row>
    <row r="65" customFormat="false" ht="15" hidden="false" customHeight="false" outlineLevel="0" collapsed="false">
      <c r="A65" s="32" t="s">
        <v>233</v>
      </c>
      <c r="B65" s="32" t="s">
        <v>235</v>
      </c>
      <c r="C65" s="32" t="s">
        <v>237</v>
      </c>
      <c r="D65" s="60" t="n">
        <f aca="false">ROUND(S65*T65,0)</f>
        <v>133</v>
      </c>
      <c r="E65" s="60" t="n">
        <f aca="false">ROUND(S65,0)-D65</f>
        <v>68</v>
      </c>
      <c r="F65" s="60" t="n">
        <f aca="false">IF(COUNTA(D65:E65)=0,"",SUM(D65:E65))</f>
        <v>201</v>
      </c>
      <c r="G65" s="40" t="n">
        <f aca="false">IF(OR(F65="",F65=0),"",D65/F65)</f>
        <v>0.661691542288557</v>
      </c>
      <c r="H65" s="40" t="n">
        <f aca="false">IF(OR(F65="",F65=0),"",E65/F65)</f>
        <v>0.338308457711443</v>
      </c>
      <c r="I65" s="32" t="s">
        <v>164</v>
      </c>
      <c r="J65" s="36" t="n">
        <v>3.27171856570357</v>
      </c>
      <c r="K65" s="36" t="n">
        <f aca="false">$K$8</f>
        <v>2.12570886740458</v>
      </c>
      <c r="L65" s="36" t="n">
        <f aca="false">SQRT(J65^2+K65^2)</f>
        <v>3.90163818954704</v>
      </c>
      <c r="M65" s="40" t="n">
        <f aca="false">IF(G65="","",MAX(0,G65-1.96*L65/100))</f>
        <v>0.585219433773435</v>
      </c>
      <c r="N65" s="40" t="n">
        <f aca="false">IF(G65="","",MIN(1,G65+1.96*L65/100))</f>
        <v>0.738163650803679</v>
      </c>
      <c r="O65" s="60" t="n">
        <f aca="false">ROUND(S65*W65,0)</f>
        <v>29</v>
      </c>
      <c r="P65" s="60" t="n">
        <f aca="false">IF(F65="","",ROUND(SQRT((F65*L65/100)^2+(G65*O65)^2),0))</f>
        <v>21</v>
      </c>
      <c r="R65" s="61" t="n">
        <v>15.2962540630383</v>
      </c>
      <c r="S65" s="62" t="n">
        <f aca="false">U65*V65*$F$5</f>
        <v>200.692863595303</v>
      </c>
      <c r="T65" s="63" t="n">
        <f aca="false">MAX(0,MIN(1,R65/100+$D$5))</f>
        <v>0.662660629657332</v>
      </c>
      <c r="U65" s="63" t="n">
        <v>0.188798554652213</v>
      </c>
      <c r="V65" s="62" t="n">
        <v>1063</v>
      </c>
      <c r="W65" s="63" t="n">
        <v>0.144238908687966</v>
      </c>
      <c r="X65" s="64" t="s">
        <v>165</v>
      </c>
      <c r="Y65" s="64" t="s">
        <v>166</v>
      </c>
    </row>
    <row r="66" customFormat="false" ht="15" hidden="false" customHeight="false" outlineLevel="0" collapsed="false">
      <c r="A66" s="32" t="s">
        <v>233</v>
      </c>
      <c r="B66" s="32" t="s">
        <v>235</v>
      </c>
      <c r="C66" s="32" t="s">
        <v>238</v>
      </c>
      <c r="D66" s="60" t="n">
        <f aca="false">ROUND(S66*T66,0)</f>
        <v>163</v>
      </c>
      <c r="E66" s="60" t="n">
        <f aca="false">ROUND(S66,0)-D66</f>
        <v>70</v>
      </c>
      <c r="F66" s="60" t="n">
        <f aca="false">IF(COUNTA(D66:E66)=0,"",SUM(D66:E66))</f>
        <v>233</v>
      </c>
      <c r="G66" s="40" t="n">
        <f aca="false">IF(OR(F66="",F66=0),"",D66/F66)</f>
        <v>0.699570815450644</v>
      </c>
      <c r="H66" s="40" t="n">
        <f aca="false">IF(OR(F66="",F66=0),"",E66/F66)</f>
        <v>0.300429184549356</v>
      </c>
      <c r="I66" s="32" t="s">
        <v>164</v>
      </c>
      <c r="J66" s="36" t="n">
        <v>3.27171856570357</v>
      </c>
      <c r="K66" s="36" t="n">
        <f aca="false">$K$8</f>
        <v>2.12570886740458</v>
      </c>
      <c r="L66" s="36" t="n">
        <f aca="false">SQRT(J66^2+K66^2)</f>
        <v>3.90163818954704</v>
      </c>
      <c r="M66" s="40" t="n">
        <f aca="false">IF(G66="","",MAX(0,G66-1.96*L66/100))</f>
        <v>0.623098706935522</v>
      </c>
      <c r="N66" s="40" t="n">
        <f aca="false">IF(G66="","",MIN(1,G66+1.96*L66/100))</f>
        <v>0.776042923965766</v>
      </c>
      <c r="O66" s="60" t="n">
        <f aca="false">ROUND(S66*W66,0)</f>
        <v>34</v>
      </c>
      <c r="P66" s="60" t="n">
        <f aca="false">IF(F66="","",ROUND(SQRT((F66*L66/100)^2+(G66*O66)^2),0))</f>
        <v>25</v>
      </c>
      <c r="R66" s="61" t="n">
        <v>18.9698307092029</v>
      </c>
      <c r="S66" s="62" t="n">
        <f aca="false">U66*V66*$F$5</f>
        <v>232.72650296359</v>
      </c>
      <c r="T66" s="63" t="n">
        <f aca="false">MAX(0,MIN(1,R66/100+$D$5))</f>
        <v>0.699396396118978</v>
      </c>
      <c r="U66" s="63" t="n">
        <v>0.202370872142252</v>
      </c>
      <c r="V66" s="62" t="n">
        <v>1150</v>
      </c>
      <c r="W66" s="63" t="n">
        <v>0.144238908687966</v>
      </c>
      <c r="X66" s="64" t="s">
        <v>165</v>
      </c>
      <c r="Y66" s="64" t="s">
        <v>166</v>
      </c>
    </row>
    <row r="67" customFormat="false" ht="15" hidden="false" customHeight="false" outlineLevel="0" collapsed="false">
      <c r="A67" s="32" t="s">
        <v>233</v>
      </c>
      <c r="B67" s="32" t="s">
        <v>235</v>
      </c>
      <c r="C67" s="32" t="s">
        <v>239</v>
      </c>
      <c r="D67" s="60" t="n">
        <f aca="false">ROUND(S67*T67,0)</f>
        <v>162</v>
      </c>
      <c r="E67" s="60" t="n">
        <f aca="false">ROUND(S67,0)-D67</f>
        <v>73</v>
      </c>
      <c r="F67" s="60" t="n">
        <f aca="false">IF(COUNTA(D67:E67)=0,"",SUM(D67:E67))</f>
        <v>235</v>
      </c>
      <c r="G67" s="40" t="n">
        <f aca="false">IF(OR(F67="",F67=0),"",D67/F67)</f>
        <v>0.68936170212766</v>
      </c>
      <c r="H67" s="40" t="n">
        <f aca="false">IF(OR(F67="",F67=0),"",E67/F67)</f>
        <v>0.31063829787234</v>
      </c>
      <c r="I67" s="32" t="s">
        <v>164</v>
      </c>
      <c r="J67" s="36" t="n">
        <v>3.27171856570357</v>
      </c>
      <c r="K67" s="36" t="n">
        <f aca="false">$K$8</f>
        <v>2.12570886740458</v>
      </c>
      <c r="L67" s="36" t="n">
        <f aca="false">SQRT(J67^2+K67^2)</f>
        <v>3.90163818954704</v>
      </c>
      <c r="M67" s="40" t="n">
        <f aca="false">IF(G67="","",MAX(0,G67-1.96*L67/100))</f>
        <v>0.612889593612538</v>
      </c>
      <c r="N67" s="40" t="n">
        <f aca="false">IF(G67="","",MIN(1,G67+1.96*L67/100))</f>
        <v>0.765833810642782</v>
      </c>
      <c r="O67" s="60" t="n">
        <f aca="false">ROUND(S67*W67,0)</f>
        <v>34</v>
      </c>
      <c r="P67" s="60" t="n">
        <f aca="false">IF(F67="","",ROUND(SQRT((F67*L67/100)^2+(G67*O67)^2),0))</f>
        <v>25</v>
      </c>
      <c r="R67" s="61" t="n">
        <v>18.0091389315761</v>
      </c>
      <c r="S67" s="62" t="n">
        <f aca="false">U67*V67*$F$5</f>
        <v>234.521920668058</v>
      </c>
      <c r="T67" s="63" t="n">
        <f aca="false">MAX(0,MIN(1,R67/100+$D$5))</f>
        <v>0.68978947834271</v>
      </c>
      <c r="U67" s="63" t="n">
        <v>0.248434237995825</v>
      </c>
      <c r="V67" s="62" t="n">
        <v>944</v>
      </c>
      <c r="W67" s="63" t="n">
        <v>0.144238908687966</v>
      </c>
      <c r="X67" s="64" t="s">
        <v>165</v>
      </c>
      <c r="Y67" s="64" t="s">
        <v>166</v>
      </c>
    </row>
    <row r="68" customFormat="false" ht="15" hidden="false" customHeight="false" outlineLevel="0" collapsed="false">
      <c r="A68" s="32" t="s">
        <v>233</v>
      </c>
      <c r="B68" s="32" t="s">
        <v>235</v>
      </c>
      <c r="C68" s="32" t="s">
        <v>240</v>
      </c>
      <c r="D68" s="60" t="n">
        <f aca="false">ROUND(S68*T68,0)</f>
        <v>165</v>
      </c>
      <c r="E68" s="60" t="n">
        <f aca="false">ROUND(S68,0)-D68</f>
        <v>62</v>
      </c>
      <c r="F68" s="60" t="n">
        <f aca="false">IF(COUNTA(D68:E68)=0,"",SUM(D68:E68))</f>
        <v>227</v>
      </c>
      <c r="G68" s="40" t="n">
        <f aca="false">IF(OR(F68="",F68=0),"",D68/F68)</f>
        <v>0.726872246696035</v>
      </c>
      <c r="H68" s="40" t="n">
        <f aca="false">IF(OR(F68="",F68=0),"",E68/F68)</f>
        <v>0.273127753303965</v>
      </c>
      <c r="I68" s="32" t="s">
        <v>164</v>
      </c>
      <c r="J68" s="36" t="n">
        <v>3.27171856570357</v>
      </c>
      <c r="K68" s="36" t="n">
        <f aca="false">$K$8</f>
        <v>2.12570886740458</v>
      </c>
      <c r="L68" s="36" t="n">
        <f aca="false">SQRT(J68^2+K68^2)</f>
        <v>3.90163818954704</v>
      </c>
      <c r="M68" s="40" t="n">
        <f aca="false">IF(G68="","",MAX(0,G68-1.96*L68/100))</f>
        <v>0.650400138180913</v>
      </c>
      <c r="N68" s="40" t="n">
        <f aca="false">IF(G68="","",MIN(1,G68+1.96*L68/100))</f>
        <v>0.803344355211157</v>
      </c>
      <c r="O68" s="60" t="n">
        <f aca="false">ROUND(S68*W68,0)</f>
        <v>33</v>
      </c>
      <c r="P68" s="60" t="n">
        <f aca="false">IF(F68="","",ROUND(SQRT((F68*L68/100)^2+(G68*O68)^2),0))</f>
        <v>26</v>
      </c>
      <c r="R68" s="61" t="n">
        <v>21.5400282884781</v>
      </c>
      <c r="S68" s="62" t="n">
        <f aca="false">U68*V68*$F$5</f>
        <v>227.321723189734</v>
      </c>
      <c r="T68" s="63" t="n">
        <f aca="false">MAX(0,MIN(1,R68/100+$D$5))</f>
        <v>0.72509837191173</v>
      </c>
      <c r="U68" s="63" t="n">
        <v>0.212648945921173</v>
      </c>
      <c r="V68" s="62" t="n">
        <v>1069</v>
      </c>
      <c r="W68" s="63" t="n">
        <v>0.144238908687966</v>
      </c>
      <c r="X68" s="64" t="s">
        <v>165</v>
      </c>
      <c r="Y68" s="64" t="s">
        <v>166</v>
      </c>
    </row>
    <row r="69" customFormat="false" ht="15" hidden="false" customHeight="false" outlineLevel="0" collapsed="false">
      <c r="A69" s="32" t="s">
        <v>233</v>
      </c>
      <c r="B69" s="32" t="s">
        <v>235</v>
      </c>
      <c r="C69" s="32" t="s">
        <v>241</v>
      </c>
      <c r="D69" s="60" t="n">
        <f aca="false">ROUND(S69*T69,0)</f>
        <v>240</v>
      </c>
      <c r="E69" s="60" t="n">
        <f aca="false">ROUND(S69,0)-D69</f>
        <v>121</v>
      </c>
      <c r="F69" s="60" t="n">
        <f aca="false">IF(COUNTA(D69:E69)=0,"",SUM(D69:E69))</f>
        <v>361</v>
      </c>
      <c r="G69" s="40" t="n">
        <f aca="false">IF(OR(F69="",F69=0),"",D69/F69)</f>
        <v>0.664819944598338</v>
      </c>
      <c r="H69" s="40" t="n">
        <f aca="false">IF(OR(F69="",F69=0),"",E69/F69)</f>
        <v>0.335180055401662</v>
      </c>
      <c r="I69" s="32" t="s">
        <v>164</v>
      </c>
      <c r="J69" s="36" t="n">
        <v>3.27171856570357</v>
      </c>
      <c r="K69" s="36" t="n">
        <f aca="false">$K$8</f>
        <v>2.12570886740458</v>
      </c>
      <c r="L69" s="36" t="n">
        <f aca="false">SQRT(J69^2+K69^2)</f>
        <v>3.90163818954704</v>
      </c>
      <c r="M69" s="40" t="n">
        <f aca="false">IF(G69="","",MAX(0,G69-1.96*L69/100))</f>
        <v>0.588347836083216</v>
      </c>
      <c r="N69" s="40" t="n">
        <f aca="false">IF(G69="","",MIN(1,G69+1.96*L69/100))</f>
        <v>0.74129205311346</v>
      </c>
      <c r="O69" s="60" t="n">
        <f aca="false">ROUND(S69*W69,0)</f>
        <v>52</v>
      </c>
      <c r="P69" s="60" t="n">
        <f aca="false">IF(F69="","",ROUND(SQRT((F69*L69/100)^2+(G69*O69)^2),0))</f>
        <v>37</v>
      </c>
      <c r="R69" s="61" t="n">
        <v>15.5833331191238</v>
      </c>
      <c r="S69" s="62" t="n">
        <f aca="false">U69*V69*$F$5</f>
        <v>360.922448979592</v>
      </c>
      <c r="T69" s="63" t="n">
        <f aca="false">MAX(0,MIN(1,R69/100+$D$5))</f>
        <v>0.665531420218188</v>
      </c>
      <c r="U69" s="63" t="n">
        <v>0.36530612244898</v>
      </c>
      <c r="V69" s="62" t="n">
        <v>988.000000000001</v>
      </c>
      <c r="W69" s="63" t="n">
        <v>0.144238908687966</v>
      </c>
      <c r="X69" s="64" t="s">
        <v>165</v>
      </c>
      <c r="Y69" s="64" t="s">
        <v>166</v>
      </c>
    </row>
    <row r="70" customFormat="false" ht="15" hidden="false" customHeight="false" outlineLevel="0" collapsed="false">
      <c r="A70" s="32" t="s">
        <v>233</v>
      </c>
      <c r="B70" s="32" t="s">
        <v>235</v>
      </c>
      <c r="C70" s="32" t="s">
        <v>242</v>
      </c>
      <c r="D70" s="60" t="n">
        <f aca="false">ROUND(S70*T70,0)</f>
        <v>579</v>
      </c>
      <c r="E70" s="60" t="n">
        <f aca="false">ROUND(S70,0)-D70</f>
        <v>179</v>
      </c>
      <c r="F70" s="60" t="n">
        <f aca="false">IF(COUNTA(D70:E70)=0,"",SUM(D70:E70))</f>
        <v>758</v>
      </c>
      <c r="G70" s="40" t="n">
        <f aca="false">IF(OR(F70="",F70=0),"",D70/F70)</f>
        <v>0.763852242744063</v>
      </c>
      <c r="H70" s="40" t="n">
        <f aca="false">IF(OR(F70="",F70=0),"",E70/F70)</f>
        <v>0.236147757255937</v>
      </c>
      <c r="I70" s="32" t="s">
        <v>164</v>
      </c>
      <c r="J70" s="36" t="n">
        <v>1.94077599590723</v>
      </c>
      <c r="K70" s="36" t="n">
        <f aca="false">$K$8</f>
        <v>2.12570886740458</v>
      </c>
      <c r="L70" s="36" t="n">
        <f aca="false">SQRT(J70^2+K70^2)</f>
        <v>2.87841096010493</v>
      </c>
      <c r="M70" s="40" t="n">
        <f aca="false">IF(G70="","",MAX(0,G70-1.96*L70/100))</f>
        <v>0.707435387926007</v>
      </c>
      <c r="N70" s="40" t="n">
        <f aca="false">IF(G70="","",MIN(1,G70+1.96*L70/100))</f>
        <v>0.82026909756212</v>
      </c>
      <c r="O70" s="60" t="n">
        <f aca="false">ROUND(S70*W70,0)</f>
        <v>64</v>
      </c>
      <c r="P70" s="60" t="n">
        <f aca="false">IF(F70="","",ROUND(SQRT((F70*L70/100)^2+(G70*O70)^2),0))</f>
        <v>54</v>
      </c>
      <c r="R70" s="61" t="n">
        <v>25.4641322513764</v>
      </c>
      <c r="S70" s="62" t="n">
        <f aca="false">U70*V70*$F$5</f>
        <v>757.916666666666</v>
      </c>
      <c r="T70" s="63" t="n">
        <f aca="false">MAX(0,MIN(1,R70/100+$D$5))</f>
        <v>0.764339411540713</v>
      </c>
      <c r="U70" s="63" t="n">
        <v>0.307971014492754</v>
      </c>
      <c r="V70" s="62" t="n">
        <v>2461</v>
      </c>
      <c r="W70" s="63" t="n">
        <v>0.084758520671361</v>
      </c>
      <c r="X70" s="64" t="s">
        <v>171</v>
      </c>
      <c r="Y70" s="64" t="s">
        <v>166</v>
      </c>
    </row>
    <row r="71" customFormat="false" ht="15" hidden="false" customHeight="false" outlineLevel="0" collapsed="false">
      <c r="A71" s="32" t="s">
        <v>233</v>
      </c>
      <c r="B71" s="32" t="s">
        <v>235</v>
      </c>
      <c r="C71" s="32" t="s">
        <v>243</v>
      </c>
      <c r="D71" s="60" t="n">
        <f aca="false">ROUND(S71*T71,0)</f>
        <v>268</v>
      </c>
      <c r="E71" s="60" t="n">
        <f aca="false">ROUND(S71,0)-D71</f>
        <v>143</v>
      </c>
      <c r="F71" s="60" t="n">
        <f aca="false">IF(COUNTA(D71:E71)=0,"",SUM(D71:E71))</f>
        <v>411</v>
      </c>
      <c r="G71" s="40" t="n">
        <f aca="false">IF(OR(F71="",F71=0),"",D71/F71)</f>
        <v>0.652068126520681</v>
      </c>
      <c r="H71" s="40" t="n">
        <f aca="false">IF(OR(F71="",F71=0),"",E71/F71)</f>
        <v>0.347931873479319</v>
      </c>
      <c r="I71" s="32" t="s">
        <v>164</v>
      </c>
      <c r="J71" s="36" t="n">
        <v>3.27171856570357</v>
      </c>
      <c r="K71" s="36" t="n">
        <f aca="false">$K$8</f>
        <v>2.12570886740458</v>
      </c>
      <c r="L71" s="36" t="n">
        <f aca="false">SQRT(J71^2+K71^2)</f>
        <v>3.90163818954704</v>
      </c>
      <c r="M71" s="40" t="n">
        <f aca="false">IF(G71="","",MAX(0,G71-1.96*L71/100))</f>
        <v>0.575596018005559</v>
      </c>
      <c r="N71" s="40" t="n">
        <f aca="false">IF(G71="","",MIN(1,G71+1.96*L71/100))</f>
        <v>0.728540235035803</v>
      </c>
      <c r="O71" s="60" t="n">
        <f aca="false">ROUND(S71*W71,0)</f>
        <v>59</v>
      </c>
      <c r="P71" s="60" t="n">
        <f aca="false">IF(F71="","",ROUND(SQRT((F71*L71/100)^2+(G71*O71)^2),0))</f>
        <v>42</v>
      </c>
      <c r="R71" s="61" t="n">
        <v>14.2690757682684</v>
      </c>
      <c r="S71" s="62" t="n">
        <f aca="false">U71*V71*$F$5</f>
        <v>411.119158878505</v>
      </c>
      <c r="T71" s="63" t="n">
        <f aca="false">MAX(0,MIN(1,R71/100+$D$5))</f>
        <v>0.652388846709634</v>
      </c>
      <c r="U71" s="63" t="n">
        <v>0.466121495327103</v>
      </c>
      <c r="V71" s="62" t="n">
        <v>882</v>
      </c>
      <c r="W71" s="63" t="n">
        <v>0.144238908687966</v>
      </c>
      <c r="X71" s="64" t="s">
        <v>165</v>
      </c>
      <c r="Y71" s="64" t="s">
        <v>166</v>
      </c>
    </row>
    <row r="72" customFormat="false" ht="15" hidden="false" customHeight="false" outlineLevel="0" collapsed="false">
      <c r="A72" s="32" t="s">
        <v>233</v>
      </c>
      <c r="B72" s="32" t="s">
        <v>235</v>
      </c>
      <c r="C72" s="32" t="s">
        <v>244</v>
      </c>
      <c r="D72" s="60" t="n">
        <f aca="false">ROUND(S72*T72,0)</f>
        <v>411</v>
      </c>
      <c r="E72" s="60" t="n">
        <f aca="false">ROUND(S72,0)-D72</f>
        <v>259</v>
      </c>
      <c r="F72" s="60" t="n">
        <f aca="false">IF(COUNTA(D72:E72)=0,"",SUM(D72:E72))</f>
        <v>670</v>
      </c>
      <c r="G72" s="40" t="n">
        <f aca="false">IF(OR(F72="",F72=0),"",D72/F72)</f>
        <v>0.613432835820896</v>
      </c>
      <c r="H72" s="40" t="n">
        <f aca="false">IF(OR(F72="",F72=0),"",E72/F72)</f>
        <v>0.386567164179104</v>
      </c>
      <c r="I72" s="32" t="s">
        <v>164</v>
      </c>
      <c r="J72" s="36" t="n">
        <v>1.94077599590723</v>
      </c>
      <c r="K72" s="36" t="n">
        <f aca="false">$K$8</f>
        <v>2.12570886740458</v>
      </c>
      <c r="L72" s="36" t="n">
        <f aca="false">SQRT(J72^2+K72^2)</f>
        <v>2.87841096010493</v>
      </c>
      <c r="M72" s="40" t="n">
        <f aca="false">IF(G72="","",MAX(0,G72-1.96*L72/100))</f>
        <v>0.557015981002839</v>
      </c>
      <c r="N72" s="40" t="n">
        <f aca="false">IF(G72="","",MIN(1,G72+1.96*L72/100))</f>
        <v>0.669849690638952</v>
      </c>
      <c r="O72" s="60" t="n">
        <f aca="false">ROUND(S72*W72,0)</f>
        <v>57</v>
      </c>
      <c r="P72" s="60" t="n">
        <f aca="false">IF(F72="","",ROUND(SQRT((F72*L72/100)^2+(G72*O72)^2),0))</f>
        <v>40</v>
      </c>
      <c r="R72" s="61" t="n">
        <v>10.3484335039148</v>
      </c>
      <c r="S72" s="62" t="n">
        <f aca="false">U72*V72*$F$5</f>
        <v>669.509193776521</v>
      </c>
      <c r="T72" s="63" t="n">
        <f aca="false">MAX(0,MIN(1,R72/100+$D$5))</f>
        <v>0.613182424066098</v>
      </c>
      <c r="U72" s="63" t="n">
        <v>0.487270155586988</v>
      </c>
      <c r="V72" s="62" t="n">
        <v>1374</v>
      </c>
      <c r="W72" s="63" t="n">
        <v>0.084758520671361</v>
      </c>
      <c r="X72" s="64" t="s">
        <v>171</v>
      </c>
      <c r="Y72" s="64" t="s">
        <v>166</v>
      </c>
    </row>
    <row r="73" customFormat="false" ht="15" hidden="false" customHeight="false" outlineLevel="0" collapsed="false">
      <c r="A73" s="32" t="s">
        <v>233</v>
      </c>
      <c r="B73" s="32" t="s">
        <v>235</v>
      </c>
      <c r="C73" s="32" t="s">
        <v>245</v>
      </c>
      <c r="D73" s="60" t="n">
        <f aca="false">ROUND(S73*T73,0)</f>
        <v>344</v>
      </c>
      <c r="E73" s="60" t="n">
        <f aca="false">ROUND(S73,0)-D73</f>
        <v>205</v>
      </c>
      <c r="F73" s="60" t="n">
        <f aca="false">IF(COUNTA(D73:E73)=0,"",SUM(D73:E73))</f>
        <v>549</v>
      </c>
      <c r="G73" s="40" t="n">
        <f aca="false">IF(OR(F73="",F73=0),"",D73/F73)</f>
        <v>0.626593806921676</v>
      </c>
      <c r="H73" s="40" t="n">
        <f aca="false">IF(OR(F73="",F73=0),"",E73/F73)</f>
        <v>0.373406193078324</v>
      </c>
      <c r="I73" s="32" t="s">
        <v>164</v>
      </c>
      <c r="J73" s="36" t="n">
        <v>3.27171856570357</v>
      </c>
      <c r="K73" s="36" t="n">
        <f aca="false">$K$8</f>
        <v>2.12570886740458</v>
      </c>
      <c r="L73" s="36" t="n">
        <f aca="false">SQRT(J73^2+K73^2)</f>
        <v>3.90163818954704</v>
      </c>
      <c r="M73" s="40" t="n">
        <f aca="false">IF(G73="","",MAX(0,G73-1.96*L73/100))</f>
        <v>0.550121698406554</v>
      </c>
      <c r="N73" s="40" t="n">
        <f aca="false">IF(G73="","",MIN(1,G73+1.96*L73/100))</f>
        <v>0.703065915436798</v>
      </c>
      <c r="O73" s="60" t="n">
        <f aca="false">ROUND(S73*W73,0)</f>
        <v>79</v>
      </c>
      <c r="P73" s="60" t="n">
        <f aca="false">IF(F73="","",ROUND(SQRT((F73*L73/100)^2+(G73*O73)^2),0))</f>
        <v>54</v>
      </c>
      <c r="R73" s="61" t="n">
        <v>11.595460986743</v>
      </c>
      <c r="S73" s="62" t="n">
        <f aca="false">U73*V73*$F$5</f>
        <v>549.287257019439</v>
      </c>
      <c r="T73" s="63" t="n">
        <f aca="false">MAX(0,MIN(1,R73/100+$D$5))</f>
        <v>0.62565269889438</v>
      </c>
      <c r="U73" s="63" t="n">
        <v>0.587473002159827</v>
      </c>
      <c r="V73" s="62" t="n">
        <v>935</v>
      </c>
      <c r="W73" s="63" t="n">
        <v>0.144238908687966</v>
      </c>
      <c r="X73" s="64" t="s">
        <v>165</v>
      </c>
      <c r="Y73" s="64" t="s">
        <v>166</v>
      </c>
    </row>
    <row r="74" customFormat="false" ht="15" hidden="false" customHeight="false" outlineLevel="0" collapsed="false">
      <c r="A74" s="32" t="s">
        <v>233</v>
      </c>
      <c r="B74" s="32" t="s">
        <v>235</v>
      </c>
      <c r="C74" s="32" t="s">
        <v>246</v>
      </c>
      <c r="D74" s="60" t="n">
        <f aca="false">ROUND(S74*T74,0)</f>
        <v>257</v>
      </c>
      <c r="E74" s="60" t="n">
        <f aca="false">ROUND(S74,0)-D74</f>
        <v>121</v>
      </c>
      <c r="F74" s="60" t="n">
        <f aca="false">IF(COUNTA(D74:E74)=0,"",SUM(D74:E74))</f>
        <v>378</v>
      </c>
      <c r="G74" s="40" t="n">
        <f aca="false">IF(OR(F74="",F74=0),"",D74/F74)</f>
        <v>0.67989417989418</v>
      </c>
      <c r="H74" s="40" t="n">
        <f aca="false">IF(OR(F74="",F74=0),"",E74/F74)</f>
        <v>0.32010582010582</v>
      </c>
      <c r="I74" s="32" t="s">
        <v>164</v>
      </c>
      <c r="J74" s="36" t="n">
        <v>3.27171856570357</v>
      </c>
      <c r="K74" s="36" t="n">
        <f aca="false">$K$8</f>
        <v>2.12570886740458</v>
      </c>
      <c r="L74" s="36" t="n">
        <f aca="false">SQRT(J74^2+K74^2)</f>
        <v>3.90163818954704</v>
      </c>
      <c r="M74" s="40" t="n">
        <f aca="false">IF(G74="","",MAX(0,G74-1.96*L74/100))</f>
        <v>0.603422071379058</v>
      </c>
      <c r="N74" s="40" t="n">
        <f aca="false">IF(G74="","",MIN(1,G74+1.96*L74/100))</f>
        <v>0.756366288409302</v>
      </c>
      <c r="O74" s="60" t="n">
        <f aca="false">ROUND(S74*W74,0)</f>
        <v>55</v>
      </c>
      <c r="P74" s="60" t="n">
        <f aca="false">IF(F74="","",ROUND(SQRT((F74*L74/100)^2+(G74*O74)^2),0))</f>
        <v>40</v>
      </c>
      <c r="R74" s="61" t="n">
        <v>17.032637921411</v>
      </c>
      <c r="S74" s="62" t="n">
        <f aca="false">U74*V74*$F$5</f>
        <v>378.339066339066</v>
      </c>
      <c r="T74" s="63" t="n">
        <f aca="false">MAX(0,MIN(1,R74/100+$D$5))</f>
        <v>0.680024468241059</v>
      </c>
      <c r="U74" s="63" t="n">
        <v>0.314496314496315</v>
      </c>
      <c r="V74" s="62" t="n">
        <v>1203</v>
      </c>
      <c r="W74" s="63" t="n">
        <v>0.144238908687966</v>
      </c>
      <c r="X74" s="64" t="s">
        <v>165</v>
      </c>
      <c r="Y74" s="64" t="s">
        <v>166</v>
      </c>
    </row>
    <row r="75" customFormat="false" ht="15" hidden="false" customHeight="false" outlineLevel="0" collapsed="false">
      <c r="A75" s="32" t="s">
        <v>233</v>
      </c>
      <c r="B75" s="32" t="s">
        <v>235</v>
      </c>
      <c r="C75" s="32" t="s">
        <v>247</v>
      </c>
      <c r="D75" s="60" t="n">
        <f aca="false">ROUND(S75*T75,0)</f>
        <v>308</v>
      </c>
      <c r="E75" s="60" t="n">
        <f aca="false">ROUND(S75,0)-D75</f>
        <v>177</v>
      </c>
      <c r="F75" s="60" t="n">
        <f aca="false">IF(COUNTA(D75:E75)=0,"",SUM(D75:E75))</f>
        <v>485</v>
      </c>
      <c r="G75" s="40" t="n">
        <f aca="false">IF(OR(F75="",F75=0),"",D75/F75)</f>
        <v>0.635051546391753</v>
      </c>
      <c r="H75" s="40" t="n">
        <f aca="false">IF(OR(F75="",F75=0),"",E75/F75)</f>
        <v>0.364948453608247</v>
      </c>
      <c r="I75" s="32" t="s">
        <v>164</v>
      </c>
      <c r="J75" s="36" t="n">
        <v>3.27171856570357</v>
      </c>
      <c r="K75" s="36" t="n">
        <f aca="false">$K$8</f>
        <v>2.12570886740458</v>
      </c>
      <c r="L75" s="36" t="n">
        <f aca="false">SQRT(J75^2+K75^2)</f>
        <v>3.90163818954704</v>
      </c>
      <c r="M75" s="40" t="n">
        <f aca="false">IF(G75="","",MAX(0,G75-1.96*L75/100))</f>
        <v>0.558579437876631</v>
      </c>
      <c r="N75" s="40" t="n">
        <f aca="false">IF(G75="","",MIN(1,G75+1.96*L75/100))</f>
        <v>0.711523654906875</v>
      </c>
      <c r="O75" s="60" t="n">
        <f aca="false">ROUND(S75*W75,0)</f>
        <v>70</v>
      </c>
      <c r="P75" s="60" t="n">
        <f aca="false">IF(F75="","",ROUND(SQRT((F75*L75/100)^2+(G75*O75)^2),0))</f>
        <v>48</v>
      </c>
      <c r="R75" s="61" t="n">
        <v>12.5911100255782</v>
      </c>
      <c r="S75" s="62" t="n">
        <f aca="false">U75*V75*$F$5</f>
        <v>484.695302013423</v>
      </c>
      <c r="T75" s="63" t="n">
        <f aca="false">MAX(0,MIN(1,R75/100+$D$5))</f>
        <v>0.635609189282731</v>
      </c>
      <c r="U75" s="63" t="n">
        <v>0.326174496644295</v>
      </c>
      <c r="V75" s="62" t="n">
        <v>1486</v>
      </c>
      <c r="W75" s="63" t="n">
        <v>0.144238908687966</v>
      </c>
      <c r="X75" s="64" t="s">
        <v>165</v>
      </c>
      <c r="Y75" s="64" t="s">
        <v>166</v>
      </c>
    </row>
    <row r="76" customFormat="false" ht="15" hidden="false" customHeight="false" outlineLevel="0" collapsed="false">
      <c r="A76" s="32" t="s">
        <v>233</v>
      </c>
      <c r="B76" s="32" t="s">
        <v>235</v>
      </c>
      <c r="C76" s="32" t="s">
        <v>248</v>
      </c>
      <c r="D76" s="60" t="n">
        <f aca="false">ROUND(S76*T76,0)</f>
        <v>357</v>
      </c>
      <c r="E76" s="60" t="n">
        <f aca="false">ROUND(S76,0)-D76</f>
        <v>217</v>
      </c>
      <c r="F76" s="60" t="n">
        <f aca="false">IF(COUNTA(D76:E76)=0,"",SUM(D76:E76))</f>
        <v>574</v>
      </c>
      <c r="G76" s="40" t="n">
        <f aca="false">IF(OR(F76="",F76=0),"",D76/F76)</f>
        <v>0.621951219512195</v>
      </c>
      <c r="H76" s="40" t="n">
        <f aca="false">IF(OR(F76="",F76=0),"",E76/F76)</f>
        <v>0.378048780487805</v>
      </c>
      <c r="I76" s="32" t="s">
        <v>164</v>
      </c>
      <c r="J76" s="36" t="n">
        <v>1.94077599590723</v>
      </c>
      <c r="K76" s="36" t="n">
        <f aca="false">$K$8</f>
        <v>2.12570886740458</v>
      </c>
      <c r="L76" s="36" t="n">
        <f aca="false">SQRT(J76^2+K76^2)</f>
        <v>2.87841096010493</v>
      </c>
      <c r="M76" s="40" t="n">
        <f aca="false">IF(G76="","",MAX(0,G76-1.96*L76/100))</f>
        <v>0.565534364694139</v>
      </c>
      <c r="N76" s="40" t="n">
        <f aca="false">IF(G76="","",MIN(1,G76+1.96*L76/100))</f>
        <v>0.678368074330252</v>
      </c>
      <c r="O76" s="60" t="n">
        <f aca="false">ROUND(S76*W76,0)</f>
        <v>49</v>
      </c>
      <c r="P76" s="60" t="n">
        <f aca="false">IF(F76="","",ROUND(SQRT((F76*L76/100)^2+(G76*O76)^2),0))</f>
        <v>35</v>
      </c>
      <c r="R76" s="61" t="n">
        <v>11.1861709031131</v>
      </c>
      <c r="S76" s="62" t="n">
        <f aca="false">U76*V76*$F$5</f>
        <v>574.422997946612</v>
      </c>
      <c r="T76" s="63" t="n">
        <f aca="false">MAX(0,MIN(1,R76/100+$D$5))</f>
        <v>0.62155979805808</v>
      </c>
      <c r="U76" s="63" t="n">
        <v>0.509240246406571</v>
      </c>
      <c r="V76" s="62" t="n">
        <v>1128</v>
      </c>
      <c r="W76" s="63" t="n">
        <v>0.084758520671361</v>
      </c>
      <c r="X76" s="64" t="s">
        <v>171</v>
      </c>
      <c r="Y76" s="64" t="s">
        <v>166</v>
      </c>
    </row>
    <row r="77" customFormat="false" ht="15" hidden="false" customHeight="false" outlineLevel="0" collapsed="false">
      <c r="A77" s="32" t="s">
        <v>233</v>
      </c>
      <c r="B77" s="32" t="s">
        <v>235</v>
      </c>
      <c r="C77" s="32" t="s">
        <v>249</v>
      </c>
      <c r="D77" s="60" t="n">
        <f aca="false">ROUND(S77*T77,0)</f>
        <v>330</v>
      </c>
      <c r="E77" s="60" t="n">
        <f aca="false">ROUND(S77,0)-D77</f>
        <v>249</v>
      </c>
      <c r="F77" s="60" t="n">
        <f aca="false">IF(COUNTA(D77:E77)=0,"",SUM(D77:E77))</f>
        <v>579</v>
      </c>
      <c r="G77" s="40" t="n">
        <f aca="false">IF(OR(F77="",F77=0),"",D77/F77)</f>
        <v>0.569948186528497</v>
      </c>
      <c r="H77" s="40" t="n">
        <f aca="false">IF(OR(F77="",F77=0),"",E77/F77)</f>
        <v>0.430051813471503</v>
      </c>
      <c r="I77" s="32" t="s">
        <v>164</v>
      </c>
      <c r="J77" s="36" t="n">
        <v>1.94077599590723</v>
      </c>
      <c r="K77" s="36" t="n">
        <f aca="false">$K$8</f>
        <v>2.12570886740458</v>
      </c>
      <c r="L77" s="36" t="n">
        <f aca="false">SQRT(J77^2+K77^2)</f>
        <v>2.87841096010493</v>
      </c>
      <c r="M77" s="40" t="n">
        <f aca="false">IF(G77="","",MAX(0,G77-1.96*L77/100))</f>
        <v>0.513531331710441</v>
      </c>
      <c r="N77" s="40" t="n">
        <f aca="false">IF(G77="","",MIN(1,G77+1.96*L77/100))</f>
        <v>0.626365041346554</v>
      </c>
      <c r="O77" s="60" t="n">
        <f aca="false">ROUND(S77*W77,0)</f>
        <v>49</v>
      </c>
      <c r="P77" s="60" t="n">
        <f aca="false">IF(F77="","",ROUND(SQRT((F77*L77/100)^2+(G77*O77)^2),0))</f>
        <v>33</v>
      </c>
      <c r="R77" s="61" t="n">
        <v>5.95846466171384</v>
      </c>
      <c r="S77" s="62" t="n">
        <f aca="false">U77*V77*$F$5</f>
        <v>579.434468524251</v>
      </c>
      <c r="T77" s="63" t="n">
        <f aca="false">MAX(0,MIN(1,R77/100+$D$5))</f>
        <v>0.569282735644088</v>
      </c>
      <c r="U77" s="63" t="n">
        <v>0.584107327141383</v>
      </c>
      <c r="V77" s="62" t="n">
        <v>992</v>
      </c>
      <c r="W77" s="63" t="n">
        <v>0.084758520671361</v>
      </c>
      <c r="X77" s="64" t="s">
        <v>171</v>
      </c>
      <c r="Y77" s="64" t="s">
        <v>166</v>
      </c>
    </row>
    <row r="78" customFormat="false" ht="15" hidden="false" customHeight="false" outlineLevel="0" collapsed="false">
      <c r="A78" s="32" t="s">
        <v>233</v>
      </c>
      <c r="B78" s="32" t="s">
        <v>235</v>
      </c>
      <c r="C78" s="32" t="s">
        <v>250</v>
      </c>
      <c r="D78" s="60" t="n">
        <f aca="false">ROUND(S78*T78,0)</f>
        <v>263</v>
      </c>
      <c r="E78" s="60" t="n">
        <f aca="false">ROUND(S78,0)-D78</f>
        <v>169</v>
      </c>
      <c r="F78" s="60" t="n">
        <f aca="false">IF(COUNTA(D78:E78)=0,"",SUM(D78:E78))</f>
        <v>432</v>
      </c>
      <c r="G78" s="40" t="n">
        <f aca="false">IF(OR(F78="",F78=0),"",D78/F78)</f>
        <v>0.608796296296296</v>
      </c>
      <c r="H78" s="40" t="n">
        <f aca="false">IF(OR(F78="",F78=0),"",E78/F78)</f>
        <v>0.391203703703704</v>
      </c>
      <c r="I78" s="32" t="s">
        <v>164</v>
      </c>
      <c r="J78" s="36" t="n">
        <v>3.27171856570357</v>
      </c>
      <c r="K78" s="36" t="n">
        <f aca="false">$K$8</f>
        <v>2.12570886740458</v>
      </c>
      <c r="L78" s="36" t="n">
        <f aca="false">SQRT(J78^2+K78^2)</f>
        <v>3.90163818954704</v>
      </c>
      <c r="M78" s="40" t="n">
        <f aca="false">IF(G78="","",MAX(0,G78-1.96*L78/100))</f>
        <v>0.532324187781174</v>
      </c>
      <c r="N78" s="40" t="n">
        <f aca="false">IF(G78="","",MIN(1,G78+1.96*L78/100))</f>
        <v>0.685268404811418</v>
      </c>
      <c r="O78" s="60" t="n">
        <f aca="false">ROUND(S78*W78,0)</f>
        <v>62</v>
      </c>
      <c r="P78" s="60" t="n">
        <f aca="false">IF(F78="","",ROUND(SQRT((F78*L78/100)^2+(G78*O78)^2),0))</f>
        <v>41</v>
      </c>
      <c r="R78" s="61" t="n">
        <v>9.89759977969028</v>
      </c>
      <c r="S78" s="62" t="n">
        <f aca="false">U78*V78*$F$5</f>
        <v>431.913793103448</v>
      </c>
      <c r="T78" s="63" t="n">
        <f aca="false">MAX(0,MIN(1,R78/100+$D$5))</f>
        <v>0.608674086823852</v>
      </c>
      <c r="U78" s="63" t="n">
        <v>0.353448275862069</v>
      </c>
      <c r="V78" s="62" t="n">
        <v>1222</v>
      </c>
      <c r="W78" s="63" t="n">
        <v>0.144238908687966</v>
      </c>
      <c r="X78" s="64" t="s">
        <v>165</v>
      </c>
      <c r="Y78" s="64" t="s">
        <v>166</v>
      </c>
    </row>
    <row r="79" customFormat="false" ht="15" hidden="false" customHeight="false" outlineLevel="0" collapsed="false">
      <c r="A79" s="32" t="s">
        <v>233</v>
      </c>
      <c r="B79" s="32" t="s">
        <v>235</v>
      </c>
      <c r="C79" s="32" t="s">
        <v>251</v>
      </c>
      <c r="D79" s="60" t="n">
        <f aca="false">ROUND(S79*T79,0)</f>
        <v>260</v>
      </c>
      <c r="E79" s="60" t="n">
        <f aca="false">ROUND(S79,0)-D79</f>
        <v>104</v>
      </c>
      <c r="F79" s="60" t="n">
        <f aca="false">IF(COUNTA(D79:E79)=0,"",SUM(D79:E79))</f>
        <v>364</v>
      </c>
      <c r="G79" s="40" t="n">
        <f aca="false">IF(OR(F79="",F79=0),"",D79/F79)</f>
        <v>0.714285714285714</v>
      </c>
      <c r="H79" s="40" t="n">
        <f aca="false">IF(OR(F79="",F79=0),"",E79/F79)</f>
        <v>0.285714285714286</v>
      </c>
      <c r="I79" s="32" t="s">
        <v>164</v>
      </c>
      <c r="J79" s="36" t="n">
        <v>3.27171856570357</v>
      </c>
      <c r="K79" s="36" t="n">
        <f aca="false">$K$8</f>
        <v>2.12570886740458</v>
      </c>
      <c r="L79" s="36" t="n">
        <f aca="false">SQRT(J79^2+K79^2)</f>
        <v>3.90163818954704</v>
      </c>
      <c r="M79" s="40" t="n">
        <f aca="false">IF(G79="","",MAX(0,G79-1.96*L79/100))</f>
        <v>0.637813605770592</v>
      </c>
      <c r="N79" s="40" t="n">
        <f aca="false">IF(G79="","",MIN(1,G79+1.96*L79/100))</f>
        <v>0.790757822800836</v>
      </c>
      <c r="O79" s="60" t="n">
        <f aca="false">ROUND(S79*W79,0)</f>
        <v>52</v>
      </c>
      <c r="P79" s="60" t="n">
        <f aca="false">IF(F79="","",ROUND(SQRT((F79*L79/100)^2+(G79*O79)^2),0))</f>
        <v>40</v>
      </c>
      <c r="R79" s="61" t="n">
        <v>20.4338754973897</v>
      </c>
      <c r="S79" s="62" t="n">
        <f aca="false">U79*V79*$F$5</f>
        <v>363.966015293118</v>
      </c>
      <c r="T79" s="63" t="n">
        <f aca="false">MAX(0,MIN(1,R79/100+$D$5))</f>
        <v>0.714036844000847</v>
      </c>
      <c r="U79" s="63" t="n">
        <v>0.295666949872557</v>
      </c>
      <c r="V79" s="62" t="n">
        <v>1231</v>
      </c>
      <c r="W79" s="63" t="n">
        <v>0.144238908687966</v>
      </c>
      <c r="X79" s="64" t="s">
        <v>165</v>
      </c>
      <c r="Y79" s="64" t="s">
        <v>166</v>
      </c>
    </row>
    <row r="80" customFormat="false" ht="15" hidden="false" customHeight="false" outlineLevel="0" collapsed="false">
      <c r="A80" s="32" t="s">
        <v>233</v>
      </c>
      <c r="B80" s="32" t="s">
        <v>235</v>
      </c>
      <c r="C80" s="32" t="s">
        <v>252</v>
      </c>
      <c r="D80" s="60" t="n">
        <f aca="false">ROUND(S80*T80,0)</f>
        <v>198</v>
      </c>
      <c r="E80" s="60" t="n">
        <f aca="false">ROUND(S80,0)-D80</f>
        <v>106</v>
      </c>
      <c r="F80" s="60" t="n">
        <f aca="false">IF(COUNTA(D80:E80)=0,"",SUM(D80:E80))</f>
        <v>304</v>
      </c>
      <c r="G80" s="40" t="n">
        <f aca="false">IF(OR(F80="",F80=0),"",D80/F80)</f>
        <v>0.651315789473684</v>
      </c>
      <c r="H80" s="40" t="n">
        <f aca="false">IF(OR(F80="",F80=0),"",E80/F80)</f>
        <v>0.348684210526316</v>
      </c>
      <c r="I80" s="32" t="s">
        <v>164</v>
      </c>
      <c r="J80" s="36" t="n">
        <v>3.27171856570357</v>
      </c>
      <c r="K80" s="36" t="n">
        <f aca="false">$K$8</f>
        <v>2.12570886740458</v>
      </c>
      <c r="L80" s="36" t="n">
        <f aca="false">SQRT(J80^2+K80^2)</f>
        <v>3.90163818954704</v>
      </c>
      <c r="M80" s="40" t="n">
        <f aca="false">IF(G80="","",MAX(0,G80-1.96*L80/100))</f>
        <v>0.574843680958562</v>
      </c>
      <c r="N80" s="40" t="n">
        <f aca="false">IF(G80="","",MIN(1,G80+1.96*L80/100))</f>
        <v>0.727787897988806</v>
      </c>
      <c r="O80" s="60" t="n">
        <f aca="false">ROUND(S80*W80,0)</f>
        <v>44</v>
      </c>
      <c r="P80" s="60" t="n">
        <f aca="false">IF(F80="","",ROUND(SQRT((F80*L80/100)^2+(G80*O80)^2),0))</f>
        <v>31</v>
      </c>
      <c r="R80" s="61" t="n">
        <v>14.3916099563431</v>
      </c>
      <c r="S80" s="62" t="n">
        <f aca="false">U80*V80*$F$5</f>
        <v>303.644444444444</v>
      </c>
      <c r="T80" s="63" t="n">
        <f aca="false">MAX(0,MIN(1,R80/100+$D$5))</f>
        <v>0.65361418859038</v>
      </c>
      <c r="U80" s="63" t="n">
        <v>0.311111111111111</v>
      </c>
      <c r="V80" s="62" t="n">
        <v>976</v>
      </c>
      <c r="W80" s="63" t="n">
        <v>0.144238908687966</v>
      </c>
      <c r="X80" s="64" t="s">
        <v>165</v>
      </c>
      <c r="Y80" s="64" t="s">
        <v>166</v>
      </c>
    </row>
    <row r="81" customFormat="false" ht="15" hidden="false" customHeight="false" outlineLevel="0" collapsed="false">
      <c r="A81" s="32" t="s">
        <v>233</v>
      </c>
      <c r="B81" s="32" t="s">
        <v>235</v>
      </c>
      <c r="C81" s="32" t="s">
        <v>253</v>
      </c>
      <c r="D81" s="60" t="n">
        <f aca="false">ROUND(S81*T81,0)</f>
        <v>256</v>
      </c>
      <c r="E81" s="60" t="n">
        <f aca="false">ROUND(S81,0)-D81</f>
        <v>139</v>
      </c>
      <c r="F81" s="60" t="n">
        <f aca="false">IF(COUNTA(D81:E81)=0,"",SUM(D81:E81))</f>
        <v>395</v>
      </c>
      <c r="G81" s="40" t="n">
        <f aca="false">IF(OR(F81="",F81=0),"",D81/F81)</f>
        <v>0.648101265822785</v>
      </c>
      <c r="H81" s="40" t="n">
        <f aca="false">IF(OR(F81="",F81=0),"",E81/F81)</f>
        <v>0.351898734177215</v>
      </c>
      <c r="I81" s="32" t="s">
        <v>164</v>
      </c>
      <c r="J81" s="36" t="n">
        <v>3.27171856570357</v>
      </c>
      <c r="K81" s="36" t="n">
        <f aca="false">$K$8</f>
        <v>2.12570886740458</v>
      </c>
      <c r="L81" s="36" t="n">
        <f aca="false">SQRT(J81^2+K81^2)</f>
        <v>3.90163818954704</v>
      </c>
      <c r="M81" s="40" t="n">
        <f aca="false">IF(G81="","",MAX(0,G81-1.96*L81/100))</f>
        <v>0.571629157307663</v>
      </c>
      <c r="N81" s="40" t="n">
        <f aca="false">IF(G81="","",MIN(1,G81+1.96*L81/100))</f>
        <v>0.724573374337907</v>
      </c>
      <c r="O81" s="60" t="n">
        <f aca="false">ROUND(S81*W81,0)</f>
        <v>57</v>
      </c>
      <c r="P81" s="60" t="n">
        <f aca="false">IF(F81="","",ROUND(SQRT((F81*L81/100)^2+(G81*O81)^2),0))</f>
        <v>40</v>
      </c>
      <c r="R81" s="61" t="n">
        <v>13.8123545286525</v>
      </c>
      <c r="S81" s="62" t="n">
        <f aca="false">U81*V81*$F$5</f>
        <v>395.313313313313</v>
      </c>
      <c r="T81" s="63" t="n">
        <f aca="false">MAX(0,MIN(1,R81/100+$D$5))</f>
        <v>0.647821634313474</v>
      </c>
      <c r="U81" s="63" t="n">
        <v>0.379379379379379</v>
      </c>
      <c r="V81" s="62" t="n">
        <v>1042</v>
      </c>
      <c r="W81" s="63" t="n">
        <v>0.144238908687966</v>
      </c>
      <c r="X81" s="64" t="s">
        <v>165</v>
      </c>
      <c r="Y81" s="64" t="s">
        <v>166</v>
      </c>
    </row>
    <row r="82" customFormat="false" ht="15" hidden="false" customHeight="false" outlineLevel="0" collapsed="false">
      <c r="A82" s="32" t="s">
        <v>233</v>
      </c>
      <c r="B82" s="32" t="s">
        <v>235</v>
      </c>
      <c r="C82" s="32" t="s">
        <v>254</v>
      </c>
      <c r="D82" s="60" t="n">
        <f aca="false">ROUND(S82*T82,0)</f>
        <v>202</v>
      </c>
      <c r="E82" s="60" t="n">
        <f aca="false">ROUND(S82,0)-D82</f>
        <v>99</v>
      </c>
      <c r="F82" s="60" t="n">
        <f aca="false">IF(COUNTA(D82:E82)=0,"",SUM(D82:E82))</f>
        <v>301</v>
      </c>
      <c r="G82" s="40" t="n">
        <f aca="false">IF(OR(F82="",F82=0),"",D82/F82)</f>
        <v>0.67109634551495</v>
      </c>
      <c r="H82" s="40" t="n">
        <f aca="false">IF(OR(F82="",F82=0),"",E82/F82)</f>
        <v>0.32890365448505</v>
      </c>
      <c r="I82" s="32" t="s">
        <v>164</v>
      </c>
      <c r="J82" s="36" t="n">
        <v>3.27171856570357</v>
      </c>
      <c r="K82" s="36" t="n">
        <f aca="false">$K$8</f>
        <v>2.12570886740458</v>
      </c>
      <c r="L82" s="36" t="n">
        <f aca="false">SQRT(J82^2+K82^2)</f>
        <v>3.90163818954704</v>
      </c>
      <c r="M82" s="40" t="n">
        <f aca="false">IF(G82="","",MAX(0,G82-1.96*L82/100))</f>
        <v>0.594624236999828</v>
      </c>
      <c r="N82" s="40" t="n">
        <f aca="false">IF(G82="","",MIN(1,G82+1.96*L82/100))</f>
        <v>0.747568454030072</v>
      </c>
      <c r="O82" s="60" t="n">
        <f aca="false">ROUND(S82*W82,0)</f>
        <v>43</v>
      </c>
      <c r="P82" s="60" t="n">
        <f aca="false">IF(F82="","",ROUND(SQRT((F82*L82/100)^2+(G82*O82)^2),0))</f>
        <v>31</v>
      </c>
      <c r="R82" s="61" t="n">
        <v>16.298614156005</v>
      </c>
      <c r="S82" s="62" t="n">
        <f aca="false">U82*V82*$F$5</f>
        <v>300.567123287671</v>
      </c>
      <c r="T82" s="63" t="n">
        <f aca="false">MAX(0,MIN(1,R82/100+$D$5))</f>
        <v>0.672684230586999</v>
      </c>
      <c r="U82" s="63" t="n">
        <v>0.398630136986301</v>
      </c>
      <c r="V82" s="62" t="n">
        <v>754</v>
      </c>
      <c r="W82" s="63" t="n">
        <v>0.144238908687966</v>
      </c>
      <c r="X82" s="64" t="s">
        <v>165</v>
      </c>
      <c r="Y82" s="64" t="s">
        <v>166</v>
      </c>
    </row>
    <row r="83" customFormat="false" ht="15" hidden="false" customHeight="false" outlineLevel="0" collapsed="false">
      <c r="A83" s="32" t="s">
        <v>233</v>
      </c>
      <c r="B83" s="32" t="s">
        <v>235</v>
      </c>
      <c r="C83" s="32" t="s">
        <v>255</v>
      </c>
      <c r="D83" s="60" t="n">
        <f aca="false">ROUND(S83*T83,0)</f>
        <v>370</v>
      </c>
      <c r="E83" s="60" t="n">
        <f aca="false">ROUND(S83,0)-D83</f>
        <v>216</v>
      </c>
      <c r="F83" s="60" t="n">
        <f aca="false">IF(COUNTA(D83:E83)=0,"",SUM(D83:E83))</f>
        <v>586</v>
      </c>
      <c r="G83" s="40" t="n">
        <f aca="false">IF(OR(F83="",F83=0),"",D83/F83)</f>
        <v>0.631399317406143</v>
      </c>
      <c r="H83" s="40" t="n">
        <f aca="false">IF(OR(F83="",F83=0),"",E83/F83)</f>
        <v>0.368600682593857</v>
      </c>
      <c r="I83" s="32" t="s">
        <v>164</v>
      </c>
      <c r="J83" s="36" t="n">
        <v>1.94077599590723</v>
      </c>
      <c r="K83" s="36" t="n">
        <f aca="false">$K$8</f>
        <v>2.12570886740458</v>
      </c>
      <c r="L83" s="36" t="n">
        <f aca="false">SQRT(J83^2+K83^2)</f>
        <v>2.87841096010493</v>
      </c>
      <c r="M83" s="40" t="n">
        <f aca="false">IF(G83="","",MAX(0,G83-1.96*L83/100))</f>
        <v>0.574982462588087</v>
      </c>
      <c r="N83" s="40" t="n">
        <f aca="false">IF(G83="","",MIN(1,G83+1.96*L83/100))</f>
        <v>0.6878161722242</v>
      </c>
      <c r="O83" s="60" t="n">
        <f aca="false">ROUND(S83*W83,0)</f>
        <v>50</v>
      </c>
      <c r="P83" s="60" t="n">
        <f aca="false">IF(F83="","",ROUND(SQRT((F83*L83/100)^2+(G83*O83)^2),0))</f>
        <v>36</v>
      </c>
      <c r="R83" s="61" t="n">
        <v>12.1238257294247</v>
      </c>
      <c r="S83" s="62" t="n">
        <f aca="false">U83*V83*$F$5</f>
        <v>586.485403548941</v>
      </c>
      <c r="T83" s="63" t="n">
        <f aca="false">MAX(0,MIN(1,R83/100+$D$5))</f>
        <v>0.630936346321196</v>
      </c>
      <c r="U83" s="63" t="n">
        <v>0.328563251287922</v>
      </c>
      <c r="V83" s="62" t="n">
        <v>1785</v>
      </c>
      <c r="W83" s="63" t="n">
        <v>0.084758520671361</v>
      </c>
      <c r="X83" s="64" t="s">
        <v>171</v>
      </c>
      <c r="Y83" s="64" t="s">
        <v>166</v>
      </c>
    </row>
    <row r="84" customFormat="false" ht="15" hidden="false" customHeight="false" outlineLevel="0" collapsed="false">
      <c r="A84" s="32" t="s">
        <v>233</v>
      </c>
      <c r="B84" s="32" t="s">
        <v>235</v>
      </c>
      <c r="C84" s="32" t="s">
        <v>256</v>
      </c>
      <c r="D84" s="60" t="n">
        <f aca="false">ROUND(S84*T84,0)</f>
        <v>366</v>
      </c>
      <c r="E84" s="60" t="n">
        <f aca="false">ROUND(S84,0)-D84</f>
        <v>205</v>
      </c>
      <c r="F84" s="60" t="n">
        <f aca="false">IF(COUNTA(D84:E84)=0,"",SUM(D84:E84))</f>
        <v>571</v>
      </c>
      <c r="G84" s="40" t="n">
        <f aca="false">IF(OR(F84="",F84=0),"",D84/F84)</f>
        <v>0.640980735551664</v>
      </c>
      <c r="H84" s="40" t="n">
        <f aca="false">IF(OR(F84="",F84=0),"",E84/F84)</f>
        <v>0.359019264448336</v>
      </c>
      <c r="I84" s="32" t="s">
        <v>164</v>
      </c>
      <c r="J84" s="36" t="n">
        <v>1.94077599590723</v>
      </c>
      <c r="K84" s="36" t="n">
        <f aca="false">$K$8</f>
        <v>2.12570886740458</v>
      </c>
      <c r="L84" s="36" t="n">
        <f aca="false">SQRT(J84^2+K84^2)</f>
        <v>2.87841096010493</v>
      </c>
      <c r="M84" s="40" t="n">
        <f aca="false">IF(G84="","",MAX(0,G84-1.96*L84/100))</f>
        <v>0.584563880733607</v>
      </c>
      <c r="N84" s="40" t="n">
        <f aca="false">IF(G84="","",MIN(1,G84+1.96*L84/100))</f>
        <v>0.69739759036972</v>
      </c>
      <c r="O84" s="60" t="n">
        <f aca="false">ROUND(S84*W84,0)</f>
        <v>48</v>
      </c>
      <c r="P84" s="60" t="n">
        <f aca="false">IF(F84="","",ROUND(SQRT((F84*L84/100)^2+(G84*O84)^2),0))</f>
        <v>35</v>
      </c>
      <c r="R84" s="61" t="n">
        <v>13.0152012014339</v>
      </c>
      <c r="S84" s="62" t="n">
        <f aca="false">U84*V84*$F$5</f>
        <v>571.299896587383</v>
      </c>
      <c r="T84" s="63" t="n">
        <f aca="false">MAX(0,MIN(1,R84/100+$D$5))</f>
        <v>0.639850101041288</v>
      </c>
      <c r="U84" s="63" t="n">
        <v>0.28593588417787</v>
      </c>
      <c r="V84" s="62" t="n">
        <v>1998</v>
      </c>
      <c r="W84" s="63" t="n">
        <v>0.084758520671361</v>
      </c>
      <c r="X84" s="64" t="s">
        <v>171</v>
      </c>
      <c r="Y84" s="64" t="s">
        <v>166</v>
      </c>
    </row>
    <row r="85" customFormat="false" ht="15" hidden="false" customHeight="false" outlineLevel="0" collapsed="false">
      <c r="A85" s="32" t="s">
        <v>233</v>
      </c>
      <c r="B85" s="32" t="s">
        <v>235</v>
      </c>
      <c r="C85" s="32" t="s">
        <v>257</v>
      </c>
      <c r="D85" s="60" t="n">
        <f aca="false">ROUND(S85*T85,0)</f>
        <v>301</v>
      </c>
      <c r="E85" s="60" t="n">
        <f aca="false">ROUND(S85,0)-D85</f>
        <v>222</v>
      </c>
      <c r="F85" s="60" t="n">
        <f aca="false">IF(COUNTA(D85:E85)=0,"",SUM(D85:E85))</f>
        <v>523</v>
      </c>
      <c r="G85" s="40" t="n">
        <f aca="false">IF(OR(F85="",F85=0),"",D85/F85)</f>
        <v>0.575525812619503</v>
      </c>
      <c r="H85" s="40" t="n">
        <f aca="false">IF(OR(F85="",F85=0),"",E85/F85)</f>
        <v>0.424474187380497</v>
      </c>
      <c r="I85" s="32" t="s">
        <v>164</v>
      </c>
      <c r="J85" s="36" t="n">
        <v>3.27171856570357</v>
      </c>
      <c r="K85" s="36" t="n">
        <f aca="false">$K$8</f>
        <v>2.12570886740458</v>
      </c>
      <c r="L85" s="36" t="n">
        <f aca="false">SQRT(J85^2+K85^2)</f>
        <v>3.90163818954704</v>
      </c>
      <c r="M85" s="40" t="n">
        <f aca="false">IF(G85="","",MAX(0,G85-1.96*L85/100))</f>
        <v>0.499053704104381</v>
      </c>
      <c r="N85" s="40" t="n">
        <f aca="false">IF(G85="","",MIN(1,G85+1.96*L85/100))</f>
        <v>0.651997921134625</v>
      </c>
      <c r="O85" s="60" t="n">
        <f aca="false">ROUND(S85*W85,0)</f>
        <v>75</v>
      </c>
      <c r="P85" s="60" t="n">
        <f aca="false">IF(F85="","",ROUND(SQRT((F85*L85/100)^2+(G85*O85)^2),0))</f>
        <v>48</v>
      </c>
      <c r="R85" s="61" t="n">
        <v>6.64444030402175</v>
      </c>
      <c r="S85" s="62" t="n">
        <f aca="false">U85*V85*$F$5</f>
        <v>522.567052980132</v>
      </c>
      <c r="T85" s="63" t="n">
        <f aca="false">MAX(0,MIN(1,R85/100+$D$5))</f>
        <v>0.576142492067167</v>
      </c>
      <c r="U85" s="63" t="n">
        <v>0.43294701986755</v>
      </c>
      <c r="V85" s="62" t="n">
        <v>1207</v>
      </c>
      <c r="W85" s="63" t="n">
        <v>0.144238908687966</v>
      </c>
      <c r="X85" s="64" t="s">
        <v>165</v>
      </c>
      <c r="Y85" s="64" t="s">
        <v>166</v>
      </c>
    </row>
    <row r="86" customFormat="false" ht="15" hidden="false" customHeight="false" outlineLevel="0" collapsed="false">
      <c r="A86" s="32" t="s">
        <v>233</v>
      </c>
      <c r="B86" s="32" t="s">
        <v>235</v>
      </c>
      <c r="C86" s="32" t="s">
        <v>258</v>
      </c>
      <c r="D86" s="60" t="n">
        <f aca="false">ROUND(S86*T86,0)</f>
        <v>378</v>
      </c>
      <c r="E86" s="60" t="n">
        <f aca="false">ROUND(S86,0)-D86</f>
        <v>232</v>
      </c>
      <c r="F86" s="60" t="n">
        <f aca="false">IF(COUNTA(D86:E86)=0,"",SUM(D86:E86))</f>
        <v>610</v>
      </c>
      <c r="G86" s="40" t="n">
        <f aca="false">IF(OR(F86="",F86=0),"",D86/F86)</f>
        <v>0.619672131147541</v>
      </c>
      <c r="H86" s="40" t="n">
        <f aca="false">IF(OR(F86="",F86=0),"",E86/F86)</f>
        <v>0.380327868852459</v>
      </c>
      <c r="I86" s="32" t="s">
        <v>164</v>
      </c>
      <c r="J86" s="36" t="n">
        <v>1.94077599590723</v>
      </c>
      <c r="K86" s="36" t="n">
        <f aca="false">$K$8</f>
        <v>2.12570886740458</v>
      </c>
      <c r="L86" s="36" t="n">
        <f aca="false">SQRT(J86^2+K86^2)</f>
        <v>2.87841096010493</v>
      </c>
      <c r="M86" s="40" t="n">
        <f aca="false">IF(G86="","",MAX(0,G86-1.96*L86/100))</f>
        <v>0.563255276329484</v>
      </c>
      <c r="N86" s="40" t="n">
        <f aca="false">IF(G86="","",MIN(1,G86+1.96*L86/100))</f>
        <v>0.676088985965598</v>
      </c>
      <c r="O86" s="60" t="n">
        <f aca="false">ROUND(S86*W86,0)</f>
        <v>52</v>
      </c>
      <c r="P86" s="60" t="n">
        <f aca="false">IF(F86="","",ROUND(SQRT((F86*L86/100)^2+(G86*O86)^2),0))</f>
        <v>37</v>
      </c>
      <c r="R86" s="61" t="n">
        <v>10.9573023242805</v>
      </c>
      <c r="S86" s="62" t="n">
        <f aca="false">U86*V86*$F$5</f>
        <v>610.325752919484</v>
      </c>
      <c r="T86" s="63" t="n">
        <f aca="false">MAX(0,MIN(1,R86/100+$D$5))</f>
        <v>0.619271112269754</v>
      </c>
      <c r="U86" s="63" t="n">
        <v>0.368776889981561</v>
      </c>
      <c r="V86" s="62" t="n">
        <v>1655</v>
      </c>
      <c r="W86" s="63" t="n">
        <v>0.084758520671361</v>
      </c>
      <c r="X86" s="64" t="s">
        <v>171</v>
      </c>
      <c r="Y86" s="64" t="s">
        <v>166</v>
      </c>
    </row>
    <row r="87" customFormat="false" ht="15" hidden="false" customHeight="false" outlineLevel="0" collapsed="false">
      <c r="A87" s="32" t="s">
        <v>233</v>
      </c>
      <c r="B87" s="32" t="s">
        <v>235</v>
      </c>
      <c r="C87" s="32" t="s">
        <v>259</v>
      </c>
      <c r="D87" s="60" t="n">
        <f aca="false">ROUND(S87*T87,0)</f>
        <v>423</v>
      </c>
      <c r="E87" s="60" t="n">
        <f aca="false">ROUND(S87,0)-D87</f>
        <v>258</v>
      </c>
      <c r="F87" s="60" t="n">
        <f aca="false">IF(COUNTA(D87:E87)=0,"",SUM(D87:E87))</f>
        <v>681</v>
      </c>
      <c r="G87" s="40" t="n">
        <f aca="false">IF(OR(F87="",F87=0),"",D87/F87)</f>
        <v>0.621145374449339</v>
      </c>
      <c r="H87" s="40" t="n">
        <f aca="false">IF(OR(F87="",F87=0),"",E87/F87)</f>
        <v>0.378854625550661</v>
      </c>
      <c r="I87" s="32" t="s">
        <v>164</v>
      </c>
      <c r="J87" s="36" t="n">
        <v>1.94077599590723</v>
      </c>
      <c r="K87" s="36" t="n">
        <f aca="false">$K$8</f>
        <v>2.12570886740458</v>
      </c>
      <c r="L87" s="36" t="n">
        <f aca="false">SQRT(J87^2+K87^2)</f>
        <v>2.87841096010493</v>
      </c>
      <c r="M87" s="40" t="n">
        <f aca="false">IF(G87="","",MAX(0,G87-1.96*L87/100))</f>
        <v>0.564728519631283</v>
      </c>
      <c r="N87" s="40" t="n">
        <f aca="false">IF(G87="","",MIN(1,G87+1.96*L87/100))</f>
        <v>0.677562229267396</v>
      </c>
      <c r="O87" s="60" t="n">
        <f aca="false">ROUND(S87*W87,0)</f>
        <v>58</v>
      </c>
      <c r="P87" s="60" t="n">
        <f aca="false">IF(F87="","",ROUND(SQRT((F87*L87/100)^2+(G87*O87)^2),0))</f>
        <v>41</v>
      </c>
      <c r="R87" s="61" t="n">
        <v>11.1033973527553</v>
      </c>
      <c r="S87" s="62" t="n">
        <f aca="false">U87*V87*$F$5</f>
        <v>680.907053394859</v>
      </c>
      <c r="T87" s="63" t="n">
        <f aca="false">MAX(0,MIN(1,R87/100+$D$5))</f>
        <v>0.620732062554502</v>
      </c>
      <c r="U87" s="63" t="n">
        <v>0.441001977587344</v>
      </c>
      <c r="V87" s="62" t="n">
        <v>1544</v>
      </c>
      <c r="W87" s="63" t="n">
        <v>0.084758520671361</v>
      </c>
      <c r="X87" s="64" t="s">
        <v>171</v>
      </c>
      <c r="Y87" s="64" t="s">
        <v>166</v>
      </c>
    </row>
    <row r="88" customFormat="false" ht="15" hidden="false" customHeight="false" outlineLevel="0" collapsed="false">
      <c r="A88" s="32" t="s">
        <v>233</v>
      </c>
      <c r="B88" s="32" t="s">
        <v>235</v>
      </c>
      <c r="C88" s="32" t="s">
        <v>260</v>
      </c>
      <c r="D88" s="60" t="n">
        <f aca="false">ROUND(S88*T88,0)</f>
        <v>289</v>
      </c>
      <c r="E88" s="60" t="n">
        <f aca="false">ROUND(S88,0)-D88</f>
        <v>203</v>
      </c>
      <c r="F88" s="60" t="n">
        <f aca="false">IF(COUNTA(D88:E88)=0,"",SUM(D88:E88))</f>
        <v>492</v>
      </c>
      <c r="G88" s="40" t="n">
        <f aca="false">IF(OR(F88="",F88=0),"",D88/F88)</f>
        <v>0.58739837398374</v>
      </c>
      <c r="H88" s="40" t="n">
        <f aca="false">IF(OR(F88="",F88=0),"",E88/F88)</f>
        <v>0.41260162601626</v>
      </c>
      <c r="I88" s="32" t="s">
        <v>164</v>
      </c>
      <c r="J88" s="36" t="n">
        <v>3.27171856570357</v>
      </c>
      <c r="K88" s="36" t="n">
        <f aca="false">$K$8</f>
        <v>2.12570886740458</v>
      </c>
      <c r="L88" s="36" t="n">
        <f aca="false">SQRT(J88^2+K88^2)</f>
        <v>3.90163818954704</v>
      </c>
      <c r="M88" s="40" t="n">
        <f aca="false">IF(G88="","",MAX(0,G88-1.96*L88/100))</f>
        <v>0.510926265468618</v>
      </c>
      <c r="N88" s="40" t="n">
        <f aca="false">IF(G88="","",MIN(1,G88+1.96*L88/100))</f>
        <v>0.663870482498862</v>
      </c>
      <c r="O88" s="60" t="n">
        <f aca="false">ROUND(S88*W88,0)</f>
        <v>71</v>
      </c>
      <c r="P88" s="60" t="n">
        <f aca="false">IF(F88="","",ROUND(SQRT((F88*L88/100)^2+(G88*O88)^2),0))</f>
        <v>46</v>
      </c>
      <c r="R88" s="61" t="n">
        <v>7.84779511884195</v>
      </c>
      <c r="S88" s="62" t="n">
        <f aca="false">U88*V88*$F$5</f>
        <v>491.515840779854</v>
      </c>
      <c r="T88" s="63" t="n">
        <f aca="false">MAX(0,MIN(1,R88/100+$D$5))</f>
        <v>0.588176040215369</v>
      </c>
      <c r="U88" s="63" t="n">
        <v>0.376929325751422</v>
      </c>
      <c r="V88" s="62" t="n">
        <v>1304</v>
      </c>
      <c r="W88" s="63" t="n">
        <v>0.144238908687966</v>
      </c>
      <c r="X88" s="64" t="s">
        <v>165</v>
      </c>
      <c r="Y88" s="64" t="s">
        <v>166</v>
      </c>
    </row>
    <row r="89" customFormat="false" ht="15" hidden="false" customHeight="false" outlineLevel="0" collapsed="false">
      <c r="A89" s="32" t="s">
        <v>233</v>
      </c>
      <c r="B89" s="32" t="s">
        <v>235</v>
      </c>
      <c r="C89" s="32" t="s">
        <v>261</v>
      </c>
      <c r="D89" s="60" t="n">
        <f aca="false">ROUND(S89*T89,0)</f>
        <v>282</v>
      </c>
      <c r="E89" s="60" t="n">
        <f aca="false">ROUND(S89,0)-D89</f>
        <v>178</v>
      </c>
      <c r="F89" s="60" t="n">
        <f aca="false">IF(COUNTA(D89:E89)=0,"",SUM(D89:E89))</f>
        <v>460</v>
      </c>
      <c r="G89" s="40" t="n">
        <f aca="false">IF(OR(F89="",F89=0),"",D89/F89)</f>
        <v>0.61304347826087</v>
      </c>
      <c r="H89" s="40" t="n">
        <f aca="false">IF(OR(F89="",F89=0),"",E89/F89)</f>
        <v>0.38695652173913</v>
      </c>
      <c r="I89" s="32" t="s">
        <v>164</v>
      </c>
      <c r="J89" s="36" t="n">
        <v>3.27171856570357</v>
      </c>
      <c r="K89" s="36" t="n">
        <f aca="false">$K$8</f>
        <v>2.12570886740458</v>
      </c>
      <c r="L89" s="36" t="n">
        <f aca="false">SQRT(J89^2+K89^2)</f>
        <v>3.90163818954704</v>
      </c>
      <c r="M89" s="40" t="n">
        <f aca="false">IF(G89="","",MAX(0,G89-1.96*L89/100))</f>
        <v>0.536571369745748</v>
      </c>
      <c r="N89" s="40" t="n">
        <f aca="false">IF(G89="","",MIN(1,G89+1.96*L89/100))</f>
        <v>0.689515586775992</v>
      </c>
      <c r="O89" s="60" t="n">
        <f aca="false">ROUND(S89*W89,0)</f>
        <v>66</v>
      </c>
      <c r="P89" s="60" t="n">
        <f aca="false">IF(F89="","",ROUND(SQRT((F89*L89/100)^2+(G89*O89)^2),0))</f>
        <v>44</v>
      </c>
      <c r="R89" s="61" t="n">
        <v>10.2303082803795</v>
      </c>
      <c r="S89" s="62" t="n">
        <f aca="false">U89*V89*$F$5</f>
        <v>460.299781181619</v>
      </c>
      <c r="T89" s="63" t="n">
        <f aca="false">MAX(0,MIN(1,R89/100+$D$5))</f>
        <v>0.612001171830744</v>
      </c>
      <c r="U89" s="63" t="n">
        <v>0.321663019693654</v>
      </c>
      <c r="V89" s="62" t="n">
        <v>1431</v>
      </c>
      <c r="W89" s="63" t="n">
        <v>0.144238908687966</v>
      </c>
      <c r="X89" s="64" t="s">
        <v>165</v>
      </c>
      <c r="Y89" s="64" t="s">
        <v>166</v>
      </c>
    </row>
    <row r="90" customFormat="false" ht="15" hidden="false" customHeight="false" outlineLevel="0" collapsed="false">
      <c r="A90" s="32" t="s">
        <v>233</v>
      </c>
      <c r="B90" s="32" t="s">
        <v>235</v>
      </c>
      <c r="C90" s="32" t="s">
        <v>262</v>
      </c>
      <c r="D90" s="60" t="n">
        <f aca="false">ROUND(S90*T90,0)</f>
        <v>481</v>
      </c>
      <c r="E90" s="60" t="n">
        <f aca="false">ROUND(S90,0)-D90</f>
        <v>340</v>
      </c>
      <c r="F90" s="60" t="n">
        <f aca="false">IF(COUNTA(D90:E90)=0,"",SUM(D90:E90))</f>
        <v>821</v>
      </c>
      <c r="G90" s="40" t="n">
        <f aca="false">IF(OR(F90="",F90=0),"",D90/F90)</f>
        <v>0.585870889159562</v>
      </c>
      <c r="H90" s="40" t="n">
        <f aca="false">IF(OR(F90="",F90=0),"",E90/F90)</f>
        <v>0.414129110840438</v>
      </c>
      <c r="I90" s="32" t="s">
        <v>164</v>
      </c>
      <c r="J90" s="36" t="n">
        <v>1.94077599590723</v>
      </c>
      <c r="K90" s="36" t="n">
        <f aca="false">$K$8</f>
        <v>2.12570886740458</v>
      </c>
      <c r="L90" s="36" t="n">
        <f aca="false">SQRT(J90^2+K90^2)</f>
        <v>2.87841096010493</v>
      </c>
      <c r="M90" s="40" t="n">
        <f aca="false">IF(G90="","",MAX(0,G90-1.96*L90/100))</f>
        <v>0.529454034341505</v>
      </c>
      <c r="N90" s="40" t="n">
        <f aca="false">IF(G90="","",MIN(1,G90+1.96*L90/100))</f>
        <v>0.642287743977618</v>
      </c>
      <c r="O90" s="60" t="n">
        <f aca="false">ROUND(S90*W90,0)</f>
        <v>70</v>
      </c>
      <c r="P90" s="60" t="n">
        <f aca="false">IF(F90="","",ROUND(SQRT((F90*L90/100)^2+(G90*O90)^2),0))</f>
        <v>47</v>
      </c>
      <c r="R90" s="61" t="n">
        <v>7.57199633726312</v>
      </c>
      <c r="S90" s="62" t="n">
        <f aca="false">U90*V90*$F$5</f>
        <v>821.477888730385</v>
      </c>
      <c r="T90" s="63" t="n">
        <f aca="false">MAX(0,MIN(1,R90/100+$D$5))</f>
        <v>0.58541805239958</v>
      </c>
      <c r="U90" s="63" t="n">
        <v>0.368045649072753</v>
      </c>
      <c r="V90" s="62" t="n">
        <v>2232</v>
      </c>
      <c r="W90" s="63" t="n">
        <v>0.084758520671361</v>
      </c>
      <c r="X90" s="64" t="s">
        <v>171</v>
      </c>
      <c r="Y90" s="64" t="s">
        <v>166</v>
      </c>
    </row>
    <row r="91" customFormat="false" ht="15" hidden="false" customHeight="false" outlineLevel="0" collapsed="false">
      <c r="A91" s="32" t="s">
        <v>233</v>
      </c>
      <c r="B91" s="32" t="s">
        <v>235</v>
      </c>
      <c r="C91" s="32" t="s">
        <v>263</v>
      </c>
      <c r="D91" s="60" t="n">
        <f aca="false">ROUND(S91*T91,0)</f>
        <v>355</v>
      </c>
      <c r="E91" s="60" t="n">
        <f aca="false">ROUND(S91,0)-D91</f>
        <v>165</v>
      </c>
      <c r="F91" s="60" t="n">
        <f aca="false">IF(COUNTA(D91:E91)=0,"",SUM(D91:E91))</f>
        <v>520</v>
      </c>
      <c r="G91" s="40" t="n">
        <f aca="false">IF(OR(F91="",F91=0),"",D91/F91)</f>
        <v>0.682692307692308</v>
      </c>
      <c r="H91" s="40" t="n">
        <f aca="false">IF(OR(F91="",F91=0),"",E91/F91)</f>
        <v>0.317307692307692</v>
      </c>
      <c r="I91" s="32" t="s">
        <v>164</v>
      </c>
      <c r="J91" s="36" t="n">
        <v>3.27171856570357</v>
      </c>
      <c r="K91" s="36" t="n">
        <f aca="false">$K$8</f>
        <v>2.12570886740458</v>
      </c>
      <c r="L91" s="36" t="n">
        <f aca="false">SQRT(J91^2+K91^2)</f>
        <v>3.90163818954704</v>
      </c>
      <c r="M91" s="40" t="n">
        <f aca="false">IF(G91="","",MAX(0,G91-1.96*L91/100))</f>
        <v>0.606220199177186</v>
      </c>
      <c r="N91" s="40" t="n">
        <f aca="false">IF(G91="","",MIN(1,G91+1.96*L91/100))</f>
        <v>0.75916441620743</v>
      </c>
      <c r="O91" s="60" t="n">
        <f aca="false">ROUND(S91*W91,0)</f>
        <v>75</v>
      </c>
      <c r="P91" s="60" t="n">
        <f aca="false">IF(F91="","",ROUND(SQRT((F91*L91/100)^2+(G91*O91)^2),0))</f>
        <v>55</v>
      </c>
      <c r="R91" s="61" t="n">
        <v>17.304413495022</v>
      </c>
      <c r="S91" s="62" t="n">
        <f aca="false">U91*V91*$F$5</f>
        <v>519.765237020316</v>
      </c>
      <c r="T91" s="63" t="n">
        <f aca="false">MAX(0,MIN(1,R91/100+$D$5))</f>
        <v>0.682742223977169</v>
      </c>
      <c r="U91" s="63" t="n">
        <v>0.555304740406321</v>
      </c>
      <c r="V91" s="62" t="n">
        <v>936</v>
      </c>
      <c r="W91" s="63" t="n">
        <v>0.144238908687966</v>
      </c>
      <c r="X91" s="64" t="s">
        <v>165</v>
      </c>
      <c r="Y91" s="64" t="s">
        <v>166</v>
      </c>
    </row>
    <row r="92" customFormat="false" ht="15" hidden="false" customHeight="false" outlineLevel="0" collapsed="false">
      <c r="A92" s="32" t="s">
        <v>233</v>
      </c>
      <c r="B92" s="32" t="s">
        <v>235</v>
      </c>
      <c r="C92" s="32" t="s">
        <v>264</v>
      </c>
      <c r="D92" s="60" t="n">
        <f aca="false">ROUND(S92*T92,0)</f>
        <v>397</v>
      </c>
      <c r="E92" s="60" t="n">
        <f aca="false">ROUND(S92,0)-D92</f>
        <v>220</v>
      </c>
      <c r="F92" s="60" t="n">
        <f aca="false">IF(COUNTA(D92:E92)=0,"",SUM(D92:E92))</f>
        <v>617</v>
      </c>
      <c r="G92" s="40" t="n">
        <f aca="false">IF(OR(F92="",F92=0),"",D92/F92)</f>
        <v>0.643435980551053</v>
      </c>
      <c r="H92" s="40" t="n">
        <f aca="false">IF(OR(F92="",F92=0),"",E92/F92)</f>
        <v>0.356564019448947</v>
      </c>
      <c r="I92" s="32" t="s">
        <v>164</v>
      </c>
      <c r="J92" s="36" t="n">
        <v>1.94077599590723</v>
      </c>
      <c r="K92" s="36" t="n">
        <f aca="false">$K$8</f>
        <v>2.12570886740458</v>
      </c>
      <c r="L92" s="36" t="n">
        <f aca="false">SQRT(J92^2+K92^2)</f>
        <v>2.87841096010493</v>
      </c>
      <c r="M92" s="40" t="n">
        <f aca="false">IF(G92="","",MAX(0,G92-1.96*L92/100))</f>
        <v>0.587019125732997</v>
      </c>
      <c r="N92" s="40" t="n">
        <f aca="false">IF(G92="","",MIN(1,G92+1.96*L92/100))</f>
        <v>0.69985283536911</v>
      </c>
      <c r="O92" s="60" t="n">
        <f aca="false">ROUND(S92*W92,0)</f>
        <v>52</v>
      </c>
      <c r="P92" s="60" t="n">
        <f aca="false">IF(F92="","",ROUND(SQRT((F92*L92/100)^2+(G92*O92)^2),0))</f>
        <v>38</v>
      </c>
      <c r="R92" s="61" t="n">
        <v>13.2495156463498</v>
      </c>
      <c r="S92" s="62" t="n">
        <f aca="false">U92*V92*$F$5</f>
        <v>617.474012474013</v>
      </c>
      <c r="T92" s="63" t="n">
        <f aca="false">MAX(0,MIN(1,R92/100+$D$5))</f>
        <v>0.642193245490447</v>
      </c>
      <c r="U92" s="63" t="n">
        <v>0.646569646569647</v>
      </c>
      <c r="V92" s="62" t="n">
        <v>955</v>
      </c>
      <c r="W92" s="63" t="n">
        <v>0.084758520671361</v>
      </c>
      <c r="X92" s="64" t="s">
        <v>171</v>
      </c>
      <c r="Y92" s="64" t="s">
        <v>166</v>
      </c>
    </row>
    <row r="93" customFormat="false" ht="15" hidden="false" customHeight="false" outlineLevel="0" collapsed="false">
      <c r="A93" s="32" t="s">
        <v>233</v>
      </c>
      <c r="B93" s="32" t="s">
        <v>235</v>
      </c>
      <c r="C93" s="32" t="s">
        <v>265</v>
      </c>
      <c r="D93" s="60" t="n">
        <f aca="false">ROUND(S93*T93,0)</f>
        <v>429</v>
      </c>
      <c r="E93" s="60" t="n">
        <f aca="false">ROUND(S93,0)-D93</f>
        <v>247</v>
      </c>
      <c r="F93" s="60" t="n">
        <f aca="false">IF(COUNTA(D93:E93)=0,"",SUM(D93:E93))</f>
        <v>676</v>
      </c>
      <c r="G93" s="40" t="n">
        <f aca="false">IF(OR(F93="",F93=0),"",D93/F93)</f>
        <v>0.634615384615385</v>
      </c>
      <c r="H93" s="40" t="n">
        <f aca="false">IF(OR(F93="",F93=0),"",E93/F93)</f>
        <v>0.365384615384615</v>
      </c>
      <c r="I93" s="32" t="s">
        <v>164</v>
      </c>
      <c r="J93" s="36" t="n">
        <v>1.94077599590723</v>
      </c>
      <c r="K93" s="36" t="n">
        <f aca="false">$K$8</f>
        <v>2.12570886740458</v>
      </c>
      <c r="L93" s="36" t="n">
        <f aca="false">SQRT(J93^2+K93^2)</f>
        <v>2.87841096010493</v>
      </c>
      <c r="M93" s="40" t="n">
        <f aca="false">IF(G93="","",MAX(0,G93-1.96*L93/100))</f>
        <v>0.578198529797328</v>
      </c>
      <c r="N93" s="40" t="n">
        <f aca="false">IF(G93="","",MIN(1,G93+1.96*L93/100))</f>
        <v>0.691032239433441</v>
      </c>
      <c r="O93" s="60" t="n">
        <f aca="false">ROUND(S93*W93,0)</f>
        <v>57</v>
      </c>
      <c r="P93" s="60" t="n">
        <f aca="false">IF(F93="","",ROUND(SQRT((F93*L93/100)^2+(G93*O93)^2),0))</f>
        <v>41</v>
      </c>
      <c r="R93" s="61" t="n">
        <v>12.5302724425995</v>
      </c>
      <c r="S93" s="62" t="n">
        <f aca="false">U93*V93*$F$5</f>
        <v>675.646008403362</v>
      </c>
      <c r="T93" s="63" t="n">
        <f aca="false">MAX(0,MIN(1,R93/100+$D$5))</f>
        <v>0.635000813452944</v>
      </c>
      <c r="U93" s="63" t="n">
        <v>0.719537815126051</v>
      </c>
      <c r="V93" s="62" t="n">
        <v>939</v>
      </c>
      <c r="W93" s="63" t="n">
        <v>0.084758520671361</v>
      </c>
      <c r="X93" s="64" t="s">
        <v>171</v>
      </c>
      <c r="Y93" s="64" t="s">
        <v>166</v>
      </c>
    </row>
    <row r="94" customFormat="false" ht="15" hidden="false" customHeight="false" outlineLevel="0" collapsed="false">
      <c r="A94" s="32" t="s">
        <v>233</v>
      </c>
      <c r="B94" s="32" t="s">
        <v>235</v>
      </c>
      <c r="C94" s="32" t="s">
        <v>266</v>
      </c>
      <c r="D94" s="60" t="n">
        <f aca="false">ROUND(S94*T94,0)</f>
        <v>352</v>
      </c>
      <c r="E94" s="60" t="n">
        <f aca="false">ROUND(S94,0)-D94</f>
        <v>203</v>
      </c>
      <c r="F94" s="60" t="n">
        <f aca="false">IF(COUNTA(D94:E94)=0,"",SUM(D94:E94))</f>
        <v>555</v>
      </c>
      <c r="G94" s="40" t="n">
        <f aca="false">IF(OR(F94="",F94=0),"",D94/F94)</f>
        <v>0.634234234234234</v>
      </c>
      <c r="H94" s="40" t="n">
        <f aca="false">IF(OR(F94="",F94=0),"",E94/F94)</f>
        <v>0.365765765765766</v>
      </c>
      <c r="I94" s="32" t="s">
        <v>267</v>
      </c>
      <c r="J94" s="36" t="n">
        <v>3.27171856570357</v>
      </c>
      <c r="K94" s="36" t="n">
        <f aca="false">$K$8</f>
        <v>2.12570886740458</v>
      </c>
      <c r="L94" s="36" t="n">
        <f aca="false">SQRT(J94^2+K94^2)</f>
        <v>3.90163818954704</v>
      </c>
      <c r="M94" s="40" t="n">
        <f aca="false">IF(G94="","",MAX(0,G94-1.96*L94/100))</f>
        <v>0.557762125719112</v>
      </c>
      <c r="N94" s="40" t="n">
        <f aca="false">IF(G94="","",MIN(1,G94+1.96*L94/100))</f>
        <v>0.710706342749356</v>
      </c>
      <c r="O94" s="60" t="n">
        <f aca="false">ROUND(S94*W94,0)</f>
        <v>80</v>
      </c>
      <c r="P94" s="60" t="n">
        <f aca="false">IF(F94="","",ROUND(SQRT((F94*L94/100)^2+(G94*O94)^2),0))</f>
        <v>55</v>
      </c>
      <c r="R94" s="61" t="n">
        <v>12.3847154285621</v>
      </c>
      <c r="S94" s="62" t="n">
        <f aca="false">U94*V94*$F$5</f>
        <v>554.842964315995</v>
      </c>
      <c r="T94" s="63" t="n">
        <f aca="false">MAX(0,MIN(1,R94/100+$D$5))</f>
        <v>0.63354524331257</v>
      </c>
      <c r="U94" s="63" t="n">
        <v>0.77927382628651</v>
      </c>
      <c r="V94" s="62" t="n">
        <v>712</v>
      </c>
      <c r="W94" s="63" t="n">
        <v>0.144238908687966</v>
      </c>
      <c r="X94" s="64" t="s">
        <v>165</v>
      </c>
      <c r="Y94" s="64" t="s">
        <v>166</v>
      </c>
    </row>
    <row r="95" customFormat="false" ht="15" hidden="false" customHeight="false" outlineLevel="0" collapsed="false">
      <c r="A95" s="32" t="s">
        <v>233</v>
      </c>
      <c r="B95" s="32" t="s">
        <v>235</v>
      </c>
      <c r="C95" s="32" t="s">
        <v>268</v>
      </c>
      <c r="D95" s="60" t="n">
        <f aca="false">ROUND(S95*T95,0)</f>
        <v>749</v>
      </c>
      <c r="E95" s="60" t="n">
        <f aca="false">ROUND(S95,0)-D95</f>
        <v>457</v>
      </c>
      <c r="F95" s="60" t="n">
        <f aca="false">IF(COUNTA(D95:E95)=0,"",SUM(D95:E95))</f>
        <v>1206</v>
      </c>
      <c r="G95" s="40" t="n">
        <f aca="false">IF(OR(F95="",F95=0),"",D95/F95)</f>
        <v>0.62106135986733</v>
      </c>
      <c r="H95" s="40" t="n">
        <f aca="false">IF(OR(F95="",F95=0),"",E95/F95)</f>
        <v>0.37893864013267</v>
      </c>
      <c r="I95" s="32" t="s">
        <v>267</v>
      </c>
      <c r="J95" s="36" t="n">
        <v>1.75751909275079</v>
      </c>
      <c r="K95" s="36" t="n">
        <f aca="false">$K$8</f>
        <v>2.12570886740458</v>
      </c>
      <c r="L95" s="36" t="n">
        <f aca="false">SQRT(J95^2+K95^2)</f>
        <v>2.7581717768018</v>
      </c>
      <c r="M95" s="40" t="n">
        <f aca="false">IF(G95="","",MAX(0,G95-1.96*L95/100))</f>
        <v>0.567001193042015</v>
      </c>
      <c r="N95" s="40" t="n">
        <f aca="false">IF(G95="","",MIN(1,G95+1.96*L95/100))</f>
        <v>0.675121526692645</v>
      </c>
      <c r="O95" s="60" t="n">
        <f aca="false">ROUND(S95*W95,0)</f>
        <v>76</v>
      </c>
      <c r="P95" s="60" t="n">
        <f aca="false">IF(F95="","",ROUND(SQRT((F95*L95/100)^2+(G95*O95)^2),0))</f>
        <v>58</v>
      </c>
      <c r="R95" s="61" t="n">
        <v>11.1506815149233</v>
      </c>
      <c r="S95" s="62" t="n">
        <f aca="false">U95*V95*$F$5</f>
        <v>1206.29316677804</v>
      </c>
      <c r="T95" s="63" t="n">
        <f aca="false">MAX(0,MIN(1,R95/100+$D$5))</f>
        <v>0.621204904176183</v>
      </c>
      <c r="U95" s="63" t="n">
        <v>0.569903617810831</v>
      </c>
      <c r="V95" s="62" t="n">
        <v>2116.66171099557</v>
      </c>
      <c r="W95" s="63" t="n">
        <v>0.0626598089245614</v>
      </c>
      <c r="X95" s="64" t="s">
        <v>204</v>
      </c>
      <c r="Y95" s="64" t="s">
        <v>269</v>
      </c>
    </row>
    <row r="96" customFormat="false" ht="15" hidden="false" customHeight="false" outlineLevel="0" collapsed="false">
      <c r="A96" s="32" t="s">
        <v>233</v>
      </c>
      <c r="B96" s="32" t="s">
        <v>235</v>
      </c>
      <c r="C96" s="32" t="s">
        <v>270</v>
      </c>
      <c r="D96" s="60" t="n">
        <f aca="false">ROUND(S96*T96,0)</f>
        <v>397</v>
      </c>
      <c r="E96" s="60" t="n">
        <f aca="false">ROUND(S96,0)-D96</f>
        <v>188</v>
      </c>
      <c r="F96" s="60" t="n">
        <f aca="false">IF(COUNTA(D96:E96)=0,"",SUM(D96:E96))</f>
        <v>585</v>
      </c>
      <c r="G96" s="40" t="n">
        <f aca="false">IF(OR(F96="",F96=0),"",D96/F96)</f>
        <v>0.678632478632479</v>
      </c>
      <c r="H96" s="40" t="n">
        <f aca="false">IF(OR(F96="",F96=0),"",E96/F96)</f>
        <v>0.321367521367521</v>
      </c>
      <c r="I96" s="32" t="s">
        <v>164</v>
      </c>
      <c r="J96" s="36" t="n">
        <v>1.94077599590723</v>
      </c>
      <c r="K96" s="36" t="n">
        <f aca="false">$K$8</f>
        <v>2.12570886740458</v>
      </c>
      <c r="L96" s="36" t="n">
        <f aca="false">SQRT(J96^2+K96^2)</f>
        <v>2.87841096010493</v>
      </c>
      <c r="M96" s="40" t="n">
        <f aca="false">IF(G96="","",MAX(0,G96-1.96*L96/100))</f>
        <v>0.622215623814422</v>
      </c>
      <c r="N96" s="40" t="n">
        <f aca="false">IF(G96="","",MIN(1,G96+1.96*L96/100))</f>
        <v>0.735049333450535</v>
      </c>
      <c r="O96" s="60" t="n">
        <f aca="false">ROUND(S96*W96,0)</f>
        <v>50</v>
      </c>
      <c r="P96" s="60" t="n">
        <f aca="false">IF(F96="","",ROUND(SQRT((F96*L96/100)^2+(G96*O96)^2),0))</f>
        <v>38</v>
      </c>
      <c r="R96" s="61" t="n">
        <v>16.9053367934516</v>
      </c>
      <c r="S96" s="62" t="n">
        <f aca="false">U96*V96*$F$5</f>
        <v>585.1929092805</v>
      </c>
      <c r="T96" s="63" t="n">
        <f aca="false">MAX(0,MIN(1,R96/100+$D$5))</f>
        <v>0.678751456961465</v>
      </c>
      <c r="U96" s="63" t="n">
        <v>0.599582898852972</v>
      </c>
      <c r="V96" s="62" t="n">
        <v>976</v>
      </c>
      <c r="W96" s="63" t="n">
        <v>0.084758520671361</v>
      </c>
      <c r="X96" s="64" t="s">
        <v>171</v>
      </c>
      <c r="Y96" s="64" t="s">
        <v>166</v>
      </c>
    </row>
    <row r="97" customFormat="false" ht="15" hidden="false" customHeight="false" outlineLevel="0" collapsed="false">
      <c r="A97" s="32" t="s">
        <v>233</v>
      </c>
      <c r="B97" s="32" t="s">
        <v>235</v>
      </c>
      <c r="C97" s="32" t="s">
        <v>271</v>
      </c>
      <c r="D97" s="60" t="n">
        <f aca="false">ROUND(S97*T97,0)</f>
        <v>495</v>
      </c>
      <c r="E97" s="60" t="n">
        <f aca="false">ROUND(S97,0)-D97</f>
        <v>290</v>
      </c>
      <c r="F97" s="60" t="n">
        <f aca="false">IF(COUNTA(D97:E97)=0,"",SUM(D97:E97))</f>
        <v>785</v>
      </c>
      <c r="G97" s="40" t="n">
        <f aca="false">IF(OR(F97="",F97=0),"",D97/F97)</f>
        <v>0.630573248407643</v>
      </c>
      <c r="H97" s="40" t="n">
        <f aca="false">IF(OR(F97="",F97=0),"",E97/F97)</f>
        <v>0.369426751592357</v>
      </c>
      <c r="I97" s="32" t="s">
        <v>164</v>
      </c>
      <c r="J97" s="36" t="n">
        <v>1.94077599590723</v>
      </c>
      <c r="K97" s="36" t="n">
        <f aca="false">$K$8</f>
        <v>2.12570886740458</v>
      </c>
      <c r="L97" s="36" t="n">
        <f aca="false">SQRT(J97^2+K97^2)</f>
        <v>2.87841096010493</v>
      </c>
      <c r="M97" s="40" t="n">
        <f aca="false">IF(G97="","",MAX(0,G97-1.96*L97/100))</f>
        <v>0.574156393589587</v>
      </c>
      <c r="N97" s="40" t="n">
        <f aca="false">IF(G97="","",MIN(1,G97+1.96*L97/100))</f>
        <v>0.6869901032257</v>
      </c>
      <c r="O97" s="60" t="n">
        <f aca="false">ROUND(S97*W97,0)</f>
        <v>67</v>
      </c>
      <c r="P97" s="60" t="n">
        <f aca="false">IF(F97="","",ROUND(SQRT((F97*L97/100)^2+(G97*O97)^2),0))</f>
        <v>48</v>
      </c>
      <c r="R97" s="61" t="n">
        <v>12.0359666106177</v>
      </c>
      <c r="S97" s="62" t="n">
        <f aca="false">U97*V97*$F$5</f>
        <v>785.366995073891</v>
      </c>
      <c r="T97" s="63" t="n">
        <f aca="false">MAX(0,MIN(1,R97/100+$D$5))</f>
        <v>0.630057755133126</v>
      </c>
      <c r="U97" s="63" t="n">
        <v>0.624794745484401</v>
      </c>
      <c r="V97" s="62" t="n">
        <v>1257</v>
      </c>
      <c r="W97" s="63" t="n">
        <v>0.084758520671361</v>
      </c>
      <c r="X97" s="64" t="s">
        <v>171</v>
      </c>
      <c r="Y97" s="64" t="s">
        <v>166</v>
      </c>
    </row>
    <row r="98" customFormat="false" ht="15" hidden="false" customHeight="false" outlineLevel="0" collapsed="false">
      <c r="A98" s="32" t="s">
        <v>233</v>
      </c>
      <c r="B98" s="32" t="s">
        <v>235</v>
      </c>
      <c r="C98" s="32" t="s">
        <v>272</v>
      </c>
      <c r="D98" s="60" t="n">
        <f aca="false">ROUND(S98*T98,0)</f>
        <v>12</v>
      </c>
      <c r="E98" s="60" t="n">
        <f aca="false">ROUND(S98,0)-D98</f>
        <v>8</v>
      </c>
      <c r="F98" s="60" t="n">
        <f aca="false">IF(COUNTA(D98:E98)=0,"",SUM(D98:E98))</f>
        <v>20</v>
      </c>
      <c r="G98" s="40" t="n">
        <f aca="false">IF(OR(F98="",F98=0),"",D98/F98)</f>
        <v>0.6</v>
      </c>
      <c r="H98" s="40" t="n">
        <f aca="false">IF(OR(F98="",F98=0),"",E98/F98)</f>
        <v>0.4</v>
      </c>
      <c r="I98" s="32" t="s">
        <v>267</v>
      </c>
      <c r="J98" s="36" t="n">
        <v>3.27171856570357</v>
      </c>
      <c r="K98" s="36" t="n">
        <f aca="false">$K$8</f>
        <v>2.12570886740458</v>
      </c>
      <c r="L98" s="36" t="n">
        <f aca="false">SQRT(J98^2+K98^2)</f>
        <v>3.90163818954704</v>
      </c>
      <c r="M98" s="40" t="n">
        <f aca="false">IF(G98="","",MAX(0,G98-1.96*L98/100))</f>
        <v>0.523527891484878</v>
      </c>
      <c r="N98" s="40" t="n">
        <f aca="false">IF(G98="","",MIN(1,G98+1.96*L98/100))</f>
        <v>0.676472108515122</v>
      </c>
      <c r="O98" s="60" t="n">
        <f aca="false">ROUND(S98*W98,0)</f>
        <v>3</v>
      </c>
      <c r="P98" s="60" t="n">
        <f aca="false">IF(F98="","",ROUND(SQRT((F98*L98/100)^2+(G98*O98)^2),0))</f>
        <v>2</v>
      </c>
      <c r="R98" s="61" t="n">
        <v>8.59269598872861</v>
      </c>
      <c r="S98" s="62" t="n">
        <f aca="false">U98*V98*$F$5</f>
        <v>20.1728274473207</v>
      </c>
      <c r="T98" s="63" t="n">
        <f aca="false">MAX(0,MIN(1,R98/100+$D$5))</f>
        <v>0.595625048914235</v>
      </c>
      <c r="U98" s="63" t="n">
        <v>0.58248124473513</v>
      </c>
      <c r="V98" s="62" t="n">
        <v>34.6325785244704</v>
      </c>
      <c r="W98" s="63" t="n">
        <v>0.144238908687966</v>
      </c>
      <c r="X98" s="64" t="s">
        <v>165</v>
      </c>
      <c r="Y98" s="64" t="s">
        <v>269</v>
      </c>
    </row>
    <row r="99" customFormat="false" ht="15" hidden="false" customHeight="false" outlineLevel="0" collapsed="false">
      <c r="A99" s="32" t="s">
        <v>233</v>
      </c>
      <c r="B99" s="32" t="s">
        <v>235</v>
      </c>
      <c r="C99" s="32" t="s">
        <v>273</v>
      </c>
      <c r="D99" s="60" t="n">
        <f aca="false">ROUND(S99*T99,0)</f>
        <v>216</v>
      </c>
      <c r="E99" s="60" t="n">
        <f aca="false">ROUND(S99,0)-D99</f>
        <v>165</v>
      </c>
      <c r="F99" s="60" t="n">
        <f aca="false">IF(COUNTA(D99:E99)=0,"",SUM(D99:E99))</f>
        <v>381</v>
      </c>
      <c r="G99" s="40" t="n">
        <f aca="false">IF(OR(F99="",F99=0),"",D99/F99)</f>
        <v>0.566929133858268</v>
      </c>
      <c r="H99" s="40" t="n">
        <f aca="false">IF(OR(F99="",F99=0),"",E99/F99)</f>
        <v>0.433070866141732</v>
      </c>
      <c r="I99" s="32" t="s">
        <v>164</v>
      </c>
      <c r="J99" s="36" t="n">
        <v>3.27171856570357</v>
      </c>
      <c r="K99" s="36" t="n">
        <f aca="false">$K$8</f>
        <v>2.12570886740458</v>
      </c>
      <c r="L99" s="36" t="n">
        <f aca="false">SQRT(J99^2+K99^2)</f>
        <v>3.90163818954704</v>
      </c>
      <c r="M99" s="40" t="n">
        <f aca="false">IF(G99="","",MAX(0,G99-1.96*L99/100))</f>
        <v>0.490457025343146</v>
      </c>
      <c r="N99" s="40" t="n">
        <f aca="false">IF(G99="","",MIN(1,G99+1.96*L99/100))</f>
        <v>0.64340124237339</v>
      </c>
      <c r="O99" s="60" t="n">
        <f aca="false">ROUND(S99*W99,0)</f>
        <v>55</v>
      </c>
      <c r="P99" s="60" t="n">
        <f aca="false">IF(F99="","",ROUND(SQRT((F99*L99/100)^2+(G99*O99)^2),0))</f>
        <v>35</v>
      </c>
      <c r="R99" s="61" t="n">
        <v>5.60866958985821</v>
      </c>
      <c r="S99" s="62" t="n">
        <f aca="false">U99*V99*$F$5</f>
        <v>381.16646562123</v>
      </c>
      <c r="T99" s="63" t="n">
        <f aca="false">MAX(0,MIN(1,R99/100+$D$5))</f>
        <v>0.565784784925531</v>
      </c>
      <c r="U99" s="63" t="n">
        <v>0.44270205066345</v>
      </c>
      <c r="V99" s="62" t="n">
        <v>861</v>
      </c>
      <c r="W99" s="63" t="n">
        <v>0.144238908687966</v>
      </c>
      <c r="X99" s="64" t="s">
        <v>165</v>
      </c>
      <c r="Y99" s="64" t="s">
        <v>166</v>
      </c>
    </row>
    <row r="100" customFormat="false" ht="15" hidden="false" customHeight="false" outlineLevel="0" collapsed="false">
      <c r="A100" s="32" t="s">
        <v>233</v>
      </c>
      <c r="B100" s="32" t="s">
        <v>235</v>
      </c>
      <c r="C100" s="32" t="s">
        <v>274</v>
      </c>
      <c r="D100" s="60" t="n">
        <f aca="false">ROUND(S100*T100,0)</f>
        <v>364</v>
      </c>
      <c r="E100" s="60" t="n">
        <f aca="false">ROUND(S100,0)-D100</f>
        <v>196</v>
      </c>
      <c r="F100" s="60" t="n">
        <f aca="false">IF(COUNTA(D100:E100)=0,"",SUM(D100:E100))</f>
        <v>560</v>
      </c>
      <c r="G100" s="40" t="n">
        <f aca="false">IF(OR(F100="",F100=0),"",D100/F100)</f>
        <v>0.65</v>
      </c>
      <c r="H100" s="40" t="n">
        <f aca="false">IF(OR(F100="",F100=0),"",E100/F100)</f>
        <v>0.35</v>
      </c>
      <c r="I100" s="32" t="s">
        <v>164</v>
      </c>
      <c r="J100" s="36" t="n">
        <v>3.27171856570357</v>
      </c>
      <c r="K100" s="36" t="n">
        <f aca="false">$K$8</f>
        <v>2.12570886740458</v>
      </c>
      <c r="L100" s="36" t="n">
        <f aca="false">SQRT(J100^2+K100^2)</f>
        <v>3.90163818954704</v>
      </c>
      <c r="M100" s="40" t="n">
        <f aca="false">IF(G100="","",MAX(0,G100-1.96*L100/100))</f>
        <v>0.573527891484878</v>
      </c>
      <c r="N100" s="40" t="n">
        <f aca="false">IF(G100="","",MIN(1,G100+1.96*L100/100))</f>
        <v>0.726472108515122</v>
      </c>
      <c r="O100" s="60" t="n">
        <f aca="false">ROUND(S100*W100,0)</f>
        <v>81</v>
      </c>
      <c r="P100" s="60" t="n">
        <f aca="false">IF(F100="","",ROUND(SQRT((F100*L100/100)^2+(G100*O100)^2),0))</f>
        <v>57</v>
      </c>
      <c r="R100" s="61" t="n">
        <v>14.0849093402133</v>
      </c>
      <c r="S100" s="62" t="n">
        <f aca="false">U100*V100*$F$5</f>
        <v>559.617875647668</v>
      </c>
      <c r="T100" s="63" t="n">
        <f aca="false">MAX(0,MIN(1,R100/100+$D$5))</f>
        <v>0.650547182429082</v>
      </c>
      <c r="U100" s="63" t="n">
        <v>0.356217616580311</v>
      </c>
      <c r="V100" s="62" t="n">
        <v>1571</v>
      </c>
      <c r="W100" s="63" t="n">
        <v>0.144238908687966</v>
      </c>
      <c r="X100" s="64" t="s">
        <v>165</v>
      </c>
      <c r="Y100" s="64" t="s">
        <v>166</v>
      </c>
    </row>
    <row r="101" customFormat="false" ht="15" hidden="false" customHeight="false" outlineLevel="0" collapsed="false">
      <c r="A101" s="32" t="s">
        <v>233</v>
      </c>
      <c r="B101" s="32" t="s">
        <v>235</v>
      </c>
      <c r="C101" s="32" t="s">
        <v>275</v>
      </c>
      <c r="D101" s="60" t="n">
        <f aca="false">ROUND(S101*T101,0)</f>
        <v>260</v>
      </c>
      <c r="E101" s="60" t="n">
        <f aca="false">ROUND(S101,0)-D101</f>
        <v>179</v>
      </c>
      <c r="F101" s="60" t="n">
        <f aca="false">IF(COUNTA(D101:E101)=0,"",SUM(D101:E101))</f>
        <v>439</v>
      </c>
      <c r="G101" s="40" t="n">
        <f aca="false">IF(OR(F101="",F101=0),"",D101/F101)</f>
        <v>0.592255125284738</v>
      </c>
      <c r="H101" s="40" t="n">
        <f aca="false">IF(OR(F101="",F101=0),"",E101/F101)</f>
        <v>0.407744874715262</v>
      </c>
      <c r="I101" s="32" t="s">
        <v>164</v>
      </c>
      <c r="J101" s="36" t="n">
        <v>3.27171856570357</v>
      </c>
      <c r="K101" s="36" t="n">
        <f aca="false">$K$8</f>
        <v>2.12570886740458</v>
      </c>
      <c r="L101" s="36" t="n">
        <f aca="false">SQRT(J101^2+K101^2)</f>
        <v>3.90163818954704</v>
      </c>
      <c r="M101" s="40" t="n">
        <f aca="false">IF(G101="","",MAX(0,G101-1.96*L101/100))</f>
        <v>0.515783016769616</v>
      </c>
      <c r="N101" s="40" t="n">
        <f aca="false">IF(G101="","",MIN(1,G101+1.96*L101/100))</f>
        <v>0.66872723379986</v>
      </c>
      <c r="O101" s="60" t="n">
        <f aca="false">ROUND(S101*W101,0)</f>
        <v>63</v>
      </c>
      <c r="P101" s="60" t="n">
        <f aca="false">IF(F101="","",ROUND(SQRT((F101*L101/100)^2+(G101*O101)^2),0))</f>
        <v>41</v>
      </c>
      <c r="R101" s="61" t="n">
        <v>8.23188626825065</v>
      </c>
      <c r="S101" s="62" t="n">
        <f aca="false">U101*V101*$F$5</f>
        <v>439.019455252919</v>
      </c>
      <c r="T101" s="63" t="n">
        <f aca="false">MAX(0,MIN(1,R101/100+$D$5))</f>
        <v>0.592016951709456</v>
      </c>
      <c r="U101" s="63" t="n">
        <v>0.546044098573282</v>
      </c>
      <c r="V101" s="62" t="n">
        <v>804</v>
      </c>
      <c r="W101" s="63" t="n">
        <v>0.144238908687966</v>
      </c>
      <c r="X101" s="64" t="s">
        <v>165</v>
      </c>
      <c r="Y101" s="64" t="s">
        <v>166</v>
      </c>
    </row>
    <row r="102" customFormat="false" ht="15" hidden="false" customHeight="false" outlineLevel="0" collapsed="false">
      <c r="A102" s="32" t="s">
        <v>233</v>
      </c>
      <c r="B102" s="32" t="s">
        <v>235</v>
      </c>
      <c r="C102" s="32" t="s">
        <v>276</v>
      </c>
      <c r="D102" s="60" t="n">
        <f aca="false">ROUND(S102*T102,0)</f>
        <v>241</v>
      </c>
      <c r="E102" s="60" t="n">
        <f aca="false">ROUND(S102,0)-D102</f>
        <v>134</v>
      </c>
      <c r="F102" s="60" t="n">
        <f aca="false">IF(COUNTA(D102:E102)=0,"",SUM(D102:E102))</f>
        <v>375</v>
      </c>
      <c r="G102" s="40" t="n">
        <f aca="false">IF(OR(F102="",F102=0),"",D102/F102)</f>
        <v>0.642666666666667</v>
      </c>
      <c r="H102" s="40" t="n">
        <f aca="false">IF(OR(F102="",F102=0),"",E102/F102)</f>
        <v>0.357333333333333</v>
      </c>
      <c r="I102" s="32" t="s">
        <v>164</v>
      </c>
      <c r="J102" s="36" t="n">
        <v>3.27171856570357</v>
      </c>
      <c r="K102" s="36" t="n">
        <f aca="false">$K$8</f>
        <v>2.12570886740458</v>
      </c>
      <c r="L102" s="36" t="n">
        <f aca="false">SQRT(J102^2+K102^2)</f>
        <v>3.90163818954704</v>
      </c>
      <c r="M102" s="40" t="n">
        <f aca="false">IF(G102="","",MAX(0,G102-1.96*L102/100))</f>
        <v>0.566194558151545</v>
      </c>
      <c r="N102" s="40" t="n">
        <f aca="false">IF(G102="","",MIN(1,G102+1.96*L102/100))</f>
        <v>0.719138775181789</v>
      </c>
      <c r="O102" s="60" t="n">
        <f aca="false">ROUND(S102*W102,0)</f>
        <v>54</v>
      </c>
      <c r="P102" s="60" t="n">
        <f aca="false">IF(F102="","",ROUND(SQRT((F102*L102/100)^2+(G102*O102)^2),0))</f>
        <v>38</v>
      </c>
      <c r="R102" s="61" t="n">
        <v>13.400821566151</v>
      </c>
      <c r="S102" s="62" t="n">
        <f aca="false">U102*V102*$F$5</f>
        <v>374.938159879336</v>
      </c>
      <c r="T102" s="63" t="n">
        <f aca="false">MAX(0,MIN(1,R102/100+$D$5))</f>
        <v>0.64370630468846</v>
      </c>
      <c r="U102" s="63" t="n">
        <v>0.291101055806938</v>
      </c>
      <c r="V102" s="62" t="n">
        <v>1288</v>
      </c>
      <c r="W102" s="63" t="n">
        <v>0.144238908687966</v>
      </c>
      <c r="X102" s="64" t="s">
        <v>165</v>
      </c>
      <c r="Y102" s="64" t="s">
        <v>166</v>
      </c>
    </row>
    <row r="103" customFormat="false" ht="15" hidden="false" customHeight="false" outlineLevel="0" collapsed="false">
      <c r="A103" s="32" t="s">
        <v>233</v>
      </c>
      <c r="B103" s="32" t="s">
        <v>235</v>
      </c>
      <c r="C103" s="32" t="s">
        <v>277</v>
      </c>
      <c r="D103" s="60" t="n">
        <f aca="false">ROUND(S103*T103,0)</f>
        <v>352</v>
      </c>
      <c r="E103" s="60" t="n">
        <f aca="false">ROUND(S103,0)-D103</f>
        <v>249</v>
      </c>
      <c r="F103" s="60" t="n">
        <f aca="false">IF(COUNTA(D103:E103)=0,"",SUM(D103:E103))</f>
        <v>601</v>
      </c>
      <c r="G103" s="40" t="n">
        <f aca="false">IF(OR(F103="",F103=0),"",D103/F103)</f>
        <v>0.585690515806988</v>
      </c>
      <c r="H103" s="40" t="n">
        <f aca="false">IF(OR(F103="",F103=0),"",E103/F103)</f>
        <v>0.414309484193012</v>
      </c>
      <c r="I103" s="32" t="s">
        <v>164</v>
      </c>
      <c r="J103" s="36" t="n">
        <v>1.94077599590723</v>
      </c>
      <c r="K103" s="36" t="n">
        <f aca="false">$K$8</f>
        <v>2.12570886740458</v>
      </c>
      <c r="L103" s="36" t="n">
        <f aca="false">SQRT(J103^2+K103^2)</f>
        <v>2.87841096010493</v>
      </c>
      <c r="M103" s="40" t="n">
        <f aca="false">IF(G103="","",MAX(0,G103-1.96*L103/100))</f>
        <v>0.529273660988932</v>
      </c>
      <c r="N103" s="40" t="n">
        <f aca="false">IF(G103="","",MIN(1,G103+1.96*L103/100))</f>
        <v>0.642107370625045</v>
      </c>
      <c r="O103" s="60" t="n">
        <f aca="false">ROUND(S103*W103,0)</f>
        <v>51</v>
      </c>
      <c r="P103" s="60" t="n">
        <f aca="false">IF(F103="","",ROUND(SQRT((F103*L103/100)^2+(G103*O103)^2),0))</f>
        <v>35</v>
      </c>
      <c r="R103" s="61" t="n">
        <v>7.58468632235032</v>
      </c>
      <c r="S103" s="62" t="n">
        <f aca="false">U103*V103*$F$5</f>
        <v>600.916119620715</v>
      </c>
      <c r="T103" s="63" t="n">
        <f aca="false">MAX(0,MIN(1,R103/100+$D$5))</f>
        <v>0.585544952250452</v>
      </c>
      <c r="U103" s="63" t="n">
        <v>0.440554339897885</v>
      </c>
      <c r="V103" s="62" t="n">
        <v>1364</v>
      </c>
      <c r="W103" s="63" t="n">
        <v>0.084758520671361</v>
      </c>
      <c r="X103" s="64" t="s">
        <v>171</v>
      </c>
      <c r="Y103" s="64" t="s">
        <v>166</v>
      </c>
    </row>
    <row r="104" customFormat="false" ht="15" hidden="false" customHeight="false" outlineLevel="0" collapsed="false">
      <c r="A104" s="32" t="s">
        <v>233</v>
      </c>
      <c r="B104" s="32" t="s">
        <v>235</v>
      </c>
      <c r="C104" s="32" t="s">
        <v>278</v>
      </c>
      <c r="D104" s="60" t="n">
        <f aca="false">ROUND(S104*T104,0)</f>
        <v>1</v>
      </c>
      <c r="E104" s="60" t="n">
        <f aca="false">ROUND(S104,0)-D104</f>
        <v>1</v>
      </c>
      <c r="F104" s="60" t="n">
        <f aca="false">IF(COUNTA(D104:E104)=0,"",SUM(D104:E104))</f>
        <v>2</v>
      </c>
      <c r="G104" s="40" t="n">
        <f aca="false">IF(OR(F104="",F104=0),"",D104/F104)</f>
        <v>0.5</v>
      </c>
      <c r="H104" s="40" t="n">
        <f aca="false">IF(OR(F104="",F104=0),"",E104/F104)</f>
        <v>0.5</v>
      </c>
      <c r="I104" s="32" t="s">
        <v>267</v>
      </c>
      <c r="J104" s="36" t="n">
        <v>3.27171856570357</v>
      </c>
      <c r="K104" s="36" t="n">
        <f aca="false">$K$8</f>
        <v>2.12570886740458</v>
      </c>
      <c r="L104" s="36" t="n">
        <f aca="false">SQRT(J104^2+K104^2)</f>
        <v>3.90163818954704</v>
      </c>
      <c r="M104" s="40" t="n">
        <f aca="false">IF(G104="","",MAX(0,G104-1.96*L104/100))</f>
        <v>0.423527891484878</v>
      </c>
      <c r="N104" s="40" t="n">
        <f aca="false">IF(G104="","",MIN(1,G104+1.96*L104/100))</f>
        <v>0.576472108515122</v>
      </c>
      <c r="O104" s="60" t="n">
        <f aca="false">ROUND(S104*W104,0)</f>
        <v>0</v>
      </c>
      <c r="P104" s="60" t="n">
        <f aca="false">IF(F104="","",ROUND(SQRT((F104*L104/100)^2+(G104*O104)^2),0))</f>
        <v>0</v>
      </c>
      <c r="R104" s="61" t="n">
        <v>8.24607359765433</v>
      </c>
      <c r="S104" s="62" t="n">
        <f aca="false">U104*V104*$F$5</f>
        <v>1.93609179834966</v>
      </c>
      <c r="T104" s="63" t="n">
        <f aca="false">MAX(0,MIN(1,R104/100+$D$5))</f>
        <v>0.592158825003493</v>
      </c>
      <c r="U104" s="63" t="n">
        <v>0.633576090764528</v>
      </c>
      <c r="V104" s="62" t="n">
        <v>3.05581575215915</v>
      </c>
      <c r="W104" s="63" t="n">
        <v>0.144238908687966</v>
      </c>
      <c r="X104" s="64" t="s">
        <v>165</v>
      </c>
      <c r="Y104" s="64" t="s">
        <v>269</v>
      </c>
    </row>
    <row r="105" customFormat="false" ht="15" hidden="false" customHeight="false" outlineLevel="0" collapsed="false">
      <c r="A105" s="32" t="s">
        <v>233</v>
      </c>
      <c r="B105" s="32" t="s">
        <v>235</v>
      </c>
      <c r="C105" s="32" t="s">
        <v>279</v>
      </c>
      <c r="D105" s="60" t="n">
        <f aca="false">ROUND(S105*T105,0)</f>
        <v>475</v>
      </c>
      <c r="E105" s="60" t="n">
        <f aca="false">ROUND(S105,0)-D105</f>
        <v>309</v>
      </c>
      <c r="F105" s="60" t="n">
        <f aca="false">IF(COUNTA(D105:E105)=0,"",SUM(D105:E105))</f>
        <v>784</v>
      </c>
      <c r="G105" s="40" t="n">
        <f aca="false">IF(OR(F105="",F105=0),"",D105/F105)</f>
        <v>0.605867346938776</v>
      </c>
      <c r="H105" s="40" t="n">
        <f aca="false">IF(OR(F105="",F105=0),"",E105/F105)</f>
        <v>0.394132653061224</v>
      </c>
      <c r="I105" s="32" t="s">
        <v>164</v>
      </c>
      <c r="J105" s="36" t="n">
        <v>1.94077599590723</v>
      </c>
      <c r="K105" s="36" t="n">
        <f aca="false">$K$8</f>
        <v>2.12570886740458</v>
      </c>
      <c r="L105" s="36" t="n">
        <f aca="false">SQRT(J105^2+K105^2)</f>
        <v>2.87841096010493</v>
      </c>
      <c r="M105" s="40" t="n">
        <f aca="false">IF(G105="","",MAX(0,G105-1.96*L105/100))</f>
        <v>0.549450492120719</v>
      </c>
      <c r="N105" s="40" t="n">
        <f aca="false">IF(G105="","",MIN(1,G105+1.96*L105/100))</f>
        <v>0.662284201756832</v>
      </c>
      <c r="O105" s="60" t="n">
        <f aca="false">ROUND(S105*W105,0)</f>
        <v>66</v>
      </c>
      <c r="P105" s="60" t="n">
        <f aca="false">IF(F105="","",ROUND(SQRT((F105*L105/100)^2+(G105*O105)^2),0))</f>
        <v>46</v>
      </c>
      <c r="R105" s="61" t="n">
        <v>9.59073339292048</v>
      </c>
      <c r="S105" s="62" t="n">
        <f aca="false">U105*V105*$F$5</f>
        <v>784.118962432916</v>
      </c>
      <c r="T105" s="63" t="n">
        <f aca="false">MAX(0,MIN(1,R105/100+$D$5))</f>
        <v>0.605605422956154</v>
      </c>
      <c r="U105" s="63" t="n">
        <v>0.344364937388193</v>
      </c>
      <c r="V105" s="62" t="n">
        <v>2277</v>
      </c>
      <c r="W105" s="63" t="n">
        <v>0.084758520671361</v>
      </c>
      <c r="X105" s="64" t="s">
        <v>171</v>
      </c>
      <c r="Y105" s="64" t="s">
        <v>166</v>
      </c>
    </row>
    <row r="106" customFormat="false" ht="15" hidden="false" customHeight="false" outlineLevel="0" collapsed="false">
      <c r="A106" s="32" t="s">
        <v>233</v>
      </c>
      <c r="B106" s="32" t="s">
        <v>235</v>
      </c>
      <c r="C106" s="32" t="s">
        <v>280</v>
      </c>
      <c r="D106" s="60" t="n">
        <f aca="false">ROUND(S106*T106,0)</f>
        <v>224</v>
      </c>
      <c r="E106" s="60" t="n">
        <f aca="false">ROUND(S106,0)-D106</f>
        <v>84</v>
      </c>
      <c r="F106" s="60" t="n">
        <f aca="false">IF(COUNTA(D106:E106)=0,"",SUM(D106:E106))</f>
        <v>308</v>
      </c>
      <c r="G106" s="40" t="n">
        <f aca="false">IF(OR(F106="",F106=0),"",D106/F106)</f>
        <v>0.727272727272727</v>
      </c>
      <c r="H106" s="40" t="n">
        <f aca="false">IF(OR(F106="",F106=0),"",E106/F106)</f>
        <v>0.272727272727273</v>
      </c>
      <c r="I106" s="32" t="s">
        <v>164</v>
      </c>
      <c r="J106" s="36" t="n">
        <v>3.27171856570357</v>
      </c>
      <c r="K106" s="36" t="n">
        <f aca="false">$K$8</f>
        <v>2.12570886740458</v>
      </c>
      <c r="L106" s="36" t="n">
        <f aca="false">SQRT(J106^2+K106^2)</f>
        <v>3.90163818954704</v>
      </c>
      <c r="M106" s="40" t="n">
        <f aca="false">IF(G106="","",MAX(0,G106-1.96*L106/100))</f>
        <v>0.650800618757605</v>
      </c>
      <c r="N106" s="40" t="n">
        <f aca="false">IF(G106="","",MIN(1,G106+1.96*L106/100))</f>
        <v>0.803744835787849</v>
      </c>
      <c r="O106" s="60" t="n">
        <f aca="false">ROUND(S106*W106,0)</f>
        <v>44</v>
      </c>
      <c r="P106" s="60" t="n">
        <f aca="false">IF(F106="","",ROUND(SQRT((F106*L106/100)^2+(G106*O106)^2),0))</f>
        <v>34</v>
      </c>
      <c r="R106" s="61" t="n">
        <v>21.902147899321</v>
      </c>
      <c r="S106" s="62" t="n">
        <f aca="false">U106*V106*$F$5</f>
        <v>307.670520231214</v>
      </c>
      <c r="T106" s="63" t="n">
        <f aca="false">MAX(0,MIN(1,R106/100+$D$5))</f>
        <v>0.728719568020159</v>
      </c>
      <c r="U106" s="63" t="n">
        <v>0.194605009633911</v>
      </c>
      <c r="V106" s="62" t="n">
        <v>1581</v>
      </c>
      <c r="W106" s="63" t="n">
        <v>0.144238908687966</v>
      </c>
      <c r="X106" s="64" t="s">
        <v>165</v>
      </c>
      <c r="Y106" s="64" t="s">
        <v>166</v>
      </c>
    </row>
    <row r="107" customFormat="false" ht="15" hidden="false" customHeight="false" outlineLevel="0" collapsed="false">
      <c r="A107" s="32" t="s">
        <v>233</v>
      </c>
      <c r="B107" s="32" t="s">
        <v>235</v>
      </c>
      <c r="C107" s="32" t="s">
        <v>281</v>
      </c>
      <c r="D107" s="60" t="n">
        <f aca="false">ROUND(S107*T107,0)</f>
        <v>187</v>
      </c>
      <c r="E107" s="60" t="n">
        <f aca="false">ROUND(S107,0)-D107</f>
        <v>85</v>
      </c>
      <c r="F107" s="60" t="n">
        <f aca="false">IF(COUNTA(D107:E107)=0,"",SUM(D107:E107))</f>
        <v>272</v>
      </c>
      <c r="G107" s="40" t="n">
        <f aca="false">IF(OR(F107="",F107=0),"",D107/F107)</f>
        <v>0.6875</v>
      </c>
      <c r="H107" s="40" t="n">
        <f aca="false">IF(OR(F107="",F107=0),"",E107/F107)</f>
        <v>0.3125</v>
      </c>
      <c r="I107" s="32" t="s">
        <v>164</v>
      </c>
      <c r="J107" s="36" t="n">
        <v>3.27171856570357</v>
      </c>
      <c r="K107" s="36" t="n">
        <f aca="false">$K$8</f>
        <v>2.12570886740458</v>
      </c>
      <c r="L107" s="36" t="n">
        <f aca="false">SQRT(J107^2+K107^2)</f>
        <v>3.90163818954704</v>
      </c>
      <c r="M107" s="40" t="n">
        <f aca="false">IF(G107="","",MAX(0,G107-1.96*L107/100))</f>
        <v>0.611027891484878</v>
      </c>
      <c r="N107" s="40" t="n">
        <f aca="false">IF(G107="","",MIN(1,G107+1.96*L107/100))</f>
        <v>0.763972108515122</v>
      </c>
      <c r="O107" s="60" t="n">
        <f aca="false">ROUND(S107*W107,0)</f>
        <v>39</v>
      </c>
      <c r="P107" s="60" t="n">
        <f aca="false">IF(F107="","",ROUND(SQRT((F107*L107/100)^2+(G107*O107)^2),0))</f>
        <v>29</v>
      </c>
      <c r="R107" s="61" t="n">
        <v>17.7449641093095</v>
      </c>
      <c r="S107" s="62" t="n">
        <f aca="false">U107*V107*$F$5</f>
        <v>271.509527754764</v>
      </c>
      <c r="T107" s="63" t="n">
        <f aca="false">MAX(0,MIN(1,R107/100+$D$5))</f>
        <v>0.687147730120044</v>
      </c>
      <c r="U107" s="63" t="n">
        <v>0.251864125932063</v>
      </c>
      <c r="V107" s="62" t="n">
        <v>1078</v>
      </c>
      <c r="W107" s="63" t="n">
        <v>0.144238908687966</v>
      </c>
      <c r="X107" s="64" t="s">
        <v>165</v>
      </c>
      <c r="Y107" s="64" t="s">
        <v>166</v>
      </c>
    </row>
    <row r="108" customFormat="false" ht="15" hidden="false" customHeight="false" outlineLevel="0" collapsed="false">
      <c r="A108" s="32" t="s">
        <v>233</v>
      </c>
      <c r="B108" s="32" t="s">
        <v>235</v>
      </c>
      <c r="C108" s="32" t="s">
        <v>282</v>
      </c>
      <c r="D108" s="60" t="n">
        <f aca="false">ROUND(S108*T108,0)</f>
        <v>396</v>
      </c>
      <c r="E108" s="60" t="n">
        <f aca="false">ROUND(S108,0)-D108</f>
        <v>154</v>
      </c>
      <c r="F108" s="60" t="n">
        <f aca="false">IF(COUNTA(D108:E108)=0,"",SUM(D108:E108))</f>
        <v>550</v>
      </c>
      <c r="G108" s="40" t="n">
        <f aca="false">IF(OR(F108="",F108=0),"",D108/F108)</f>
        <v>0.72</v>
      </c>
      <c r="H108" s="40" t="n">
        <f aca="false">IF(OR(F108="",F108=0),"",E108/F108)</f>
        <v>0.28</v>
      </c>
      <c r="I108" s="32" t="s">
        <v>164</v>
      </c>
      <c r="J108" s="36" t="n">
        <v>3.27171856570357</v>
      </c>
      <c r="K108" s="36" t="n">
        <f aca="false">$K$8</f>
        <v>2.12570886740458</v>
      </c>
      <c r="L108" s="36" t="n">
        <f aca="false">SQRT(J108^2+K108^2)</f>
        <v>3.90163818954704</v>
      </c>
      <c r="M108" s="40" t="n">
        <f aca="false">IF(G108="","",MAX(0,G108-1.96*L108/100))</f>
        <v>0.643527891484878</v>
      </c>
      <c r="N108" s="40" t="n">
        <f aca="false">IF(G108="","",MIN(1,G108+1.96*L108/100))</f>
        <v>0.796472108515122</v>
      </c>
      <c r="O108" s="60" t="n">
        <f aca="false">ROUND(S108*W108,0)</f>
        <v>79</v>
      </c>
      <c r="P108" s="60" t="n">
        <f aca="false">IF(F108="","",ROUND(SQRT((F108*L108/100)^2+(G108*O108)^2),0))</f>
        <v>61</v>
      </c>
      <c r="R108" s="61" t="n">
        <v>20.9721041792247</v>
      </c>
      <c r="S108" s="62" t="n">
        <f aca="false">U108*V108*$F$5</f>
        <v>550.335990190067</v>
      </c>
      <c r="T108" s="63" t="n">
        <f aca="false">MAX(0,MIN(1,R108/100+$D$5))</f>
        <v>0.719419130819196</v>
      </c>
      <c r="U108" s="63" t="n">
        <v>0.267933782955242</v>
      </c>
      <c r="V108" s="62" t="n">
        <v>2054</v>
      </c>
      <c r="W108" s="63" t="n">
        <v>0.144238908687966</v>
      </c>
      <c r="X108" s="64" t="s">
        <v>165</v>
      </c>
      <c r="Y108" s="64" t="s">
        <v>166</v>
      </c>
    </row>
    <row r="109" customFormat="false" ht="15" hidden="false" customHeight="false" outlineLevel="0" collapsed="false">
      <c r="A109" s="32" t="s">
        <v>233</v>
      </c>
      <c r="B109" s="32" t="s">
        <v>235</v>
      </c>
      <c r="C109" s="32" t="s">
        <v>283</v>
      </c>
      <c r="D109" s="60" t="n">
        <f aca="false">ROUND(S109*T109,0)</f>
        <v>158</v>
      </c>
      <c r="E109" s="60" t="n">
        <f aca="false">ROUND(S109,0)-D109</f>
        <v>75</v>
      </c>
      <c r="F109" s="60" t="n">
        <f aca="false">IF(COUNTA(D109:E109)=0,"",SUM(D109:E109))</f>
        <v>233</v>
      </c>
      <c r="G109" s="40" t="n">
        <f aca="false">IF(OR(F109="",F109=0),"",D109/F109)</f>
        <v>0.678111587982833</v>
      </c>
      <c r="H109" s="40" t="n">
        <f aca="false">IF(OR(F109="",F109=0),"",E109/F109)</f>
        <v>0.321888412017167</v>
      </c>
      <c r="I109" s="32" t="s">
        <v>164</v>
      </c>
      <c r="J109" s="36" t="n">
        <v>3.27171856570357</v>
      </c>
      <c r="K109" s="36" t="n">
        <f aca="false">$K$8</f>
        <v>2.12570886740458</v>
      </c>
      <c r="L109" s="36" t="n">
        <f aca="false">SQRT(J109^2+K109^2)</f>
        <v>3.90163818954704</v>
      </c>
      <c r="M109" s="40" t="n">
        <f aca="false">IF(G109="","",MAX(0,G109-1.96*L109/100))</f>
        <v>0.601639479467711</v>
      </c>
      <c r="N109" s="40" t="n">
        <f aca="false">IF(G109="","",MIN(1,G109+1.96*L109/100))</f>
        <v>0.754583696497955</v>
      </c>
      <c r="O109" s="60" t="n">
        <f aca="false">ROUND(S109*W109,0)</f>
        <v>34</v>
      </c>
      <c r="P109" s="60" t="n">
        <f aca="false">IF(F109="","",ROUND(SQRT((F109*L109/100)^2+(G109*O109)^2),0))</f>
        <v>25</v>
      </c>
      <c r="R109" s="61" t="n">
        <v>16.9045502159138</v>
      </c>
      <c r="S109" s="62" t="n">
        <f aca="false">U109*V109*$F$5</f>
        <v>232.689791873142</v>
      </c>
      <c r="T109" s="63" t="n">
        <f aca="false">MAX(0,MIN(1,R109/100+$D$5))</f>
        <v>0.678743591186087</v>
      </c>
      <c r="U109" s="63" t="n">
        <v>0.229930624380575</v>
      </c>
      <c r="V109" s="62" t="n">
        <v>1012</v>
      </c>
      <c r="W109" s="63" t="n">
        <v>0.144238908687966</v>
      </c>
      <c r="X109" s="64" t="s">
        <v>165</v>
      </c>
      <c r="Y109" s="64" t="s">
        <v>166</v>
      </c>
    </row>
    <row r="110" customFormat="false" ht="15" hidden="false" customHeight="false" outlineLevel="0" collapsed="false">
      <c r="A110" s="32" t="s">
        <v>233</v>
      </c>
      <c r="B110" s="32" t="s">
        <v>235</v>
      </c>
      <c r="C110" s="32" t="s">
        <v>284</v>
      </c>
      <c r="D110" s="60" t="n">
        <f aca="false">ROUND(S110*T110,0)</f>
        <v>232</v>
      </c>
      <c r="E110" s="60" t="n">
        <f aca="false">ROUND(S110,0)-D110</f>
        <v>75</v>
      </c>
      <c r="F110" s="60" t="n">
        <f aca="false">IF(COUNTA(D110:E110)=0,"",SUM(D110:E110))</f>
        <v>307</v>
      </c>
      <c r="G110" s="40" t="n">
        <f aca="false">IF(OR(F110="",F110=0),"",D110/F110)</f>
        <v>0.755700325732899</v>
      </c>
      <c r="H110" s="40" t="n">
        <f aca="false">IF(OR(F110="",F110=0),"",E110/F110)</f>
        <v>0.244299674267101</v>
      </c>
      <c r="I110" s="32" t="s">
        <v>164</v>
      </c>
      <c r="J110" s="36" t="n">
        <v>3.27171856570357</v>
      </c>
      <c r="K110" s="36" t="n">
        <f aca="false">$K$8</f>
        <v>2.12570886740458</v>
      </c>
      <c r="L110" s="36" t="n">
        <f aca="false">SQRT(J110^2+K110^2)</f>
        <v>3.90163818954704</v>
      </c>
      <c r="M110" s="40" t="n">
        <f aca="false">IF(G110="","",MAX(0,G110-1.96*L110/100))</f>
        <v>0.679228217217777</v>
      </c>
      <c r="N110" s="40" t="n">
        <f aca="false">IF(G110="","",MIN(1,G110+1.96*L110/100))</f>
        <v>0.832172434248021</v>
      </c>
      <c r="O110" s="60" t="n">
        <f aca="false">ROUND(S110*W110,0)</f>
        <v>44</v>
      </c>
      <c r="P110" s="60" t="n">
        <f aca="false">IF(F110="","",ROUND(SQRT((F110*L110/100)^2+(G110*O110)^2),0))</f>
        <v>35</v>
      </c>
      <c r="R110" s="61" t="n">
        <v>24.6957458219189</v>
      </c>
      <c r="S110" s="62" t="n">
        <f aca="false">U110*V110*$F$5</f>
        <v>306.767588932806</v>
      </c>
      <c r="T110" s="63" t="n">
        <f aca="false">MAX(0,MIN(1,R110/100+$D$5))</f>
        <v>0.756655547246138</v>
      </c>
      <c r="U110" s="63" t="n">
        <v>0.222134387351779</v>
      </c>
      <c r="V110" s="62" t="n">
        <v>1381</v>
      </c>
      <c r="W110" s="63" t="n">
        <v>0.144238908687966</v>
      </c>
      <c r="X110" s="64" t="s">
        <v>165</v>
      </c>
      <c r="Y110" s="64" t="s">
        <v>166</v>
      </c>
    </row>
    <row r="111" customFormat="false" ht="15" hidden="false" customHeight="false" outlineLevel="0" collapsed="false">
      <c r="A111" s="32" t="s">
        <v>233</v>
      </c>
      <c r="B111" s="32" t="s">
        <v>235</v>
      </c>
      <c r="C111" s="32" t="s">
        <v>285</v>
      </c>
      <c r="D111" s="60" t="n">
        <f aca="false">ROUND(S111*T111,0)</f>
        <v>80</v>
      </c>
      <c r="E111" s="60" t="n">
        <f aca="false">ROUND(S111,0)-D111</f>
        <v>39</v>
      </c>
      <c r="F111" s="60" t="n">
        <f aca="false">IF(COUNTA(D111:E111)=0,"",SUM(D111:E111))</f>
        <v>119</v>
      </c>
      <c r="G111" s="40" t="n">
        <f aca="false">IF(OR(F111="",F111=0),"",D111/F111)</f>
        <v>0.672268907563025</v>
      </c>
      <c r="H111" s="40" t="n">
        <f aca="false">IF(OR(F111="",F111=0),"",E111/F111)</f>
        <v>0.327731092436975</v>
      </c>
      <c r="I111" s="32" t="s">
        <v>164</v>
      </c>
      <c r="J111" s="36" t="n">
        <v>3.27171856570357</v>
      </c>
      <c r="K111" s="36" t="n">
        <f aca="false">$K$8</f>
        <v>2.12570886740458</v>
      </c>
      <c r="L111" s="36" t="n">
        <f aca="false">SQRT(J111^2+K111^2)</f>
        <v>3.90163818954704</v>
      </c>
      <c r="M111" s="40" t="n">
        <f aca="false">IF(G111="","",MAX(0,G111-1.96*L111/100))</f>
        <v>0.595796799047903</v>
      </c>
      <c r="N111" s="40" t="n">
        <f aca="false">IF(G111="","",MIN(1,G111+1.96*L111/100))</f>
        <v>0.748741016078147</v>
      </c>
      <c r="O111" s="60" t="n">
        <f aca="false">ROUND(S111*W111,0)</f>
        <v>17</v>
      </c>
      <c r="P111" s="60" t="n">
        <f aca="false">IF(F111="","",ROUND(SQRT((F111*L111/100)^2+(G111*O111)^2),0))</f>
        <v>12</v>
      </c>
      <c r="R111" s="61" t="n">
        <v>15.7996686951242</v>
      </c>
      <c r="S111" s="62" t="n">
        <f aca="false">U111*V111*$F$5</f>
        <v>119.188732394366</v>
      </c>
      <c r="T111" s="63" t="n">
        <f aca="false">MAX(0,MIN(1,R111/100+$D$5))</f>
        <v>0.667694775978191</v>
      </c>
      <c r="U111" s="63" t="n">
        <v>0.173239436619718</v>
      </c>
      <c r="V111" s="62" t="n">
        <v>688</v>
      </c>
      <c r="W111" s="63" t="n">
        <v>0.144238908687966</v>
      </c>
      <c r="X111" s="64" t="s">
        <v>165</v>
      </c>
      <c r="Y111" s="64" t="s">
        <v>166</v>
      </c>
    </row>
    <row r="112" customFormat="false" ht="15" hidden="false" customHeight="false" outlineLevel="0" collapsed="false">
      <c r="A112" s="32" t="s">
        <v>233</v>
      </c>
      <c r="B112" s="32" t="s">
        <v>235</v>
      </c>
      <c r="C112" s="32" t="s">
        <v>286</v>
      </c>
      <c r="D112" s="60" t="n">
        <f aca="false">ROUND(S112*T112,0)</f>
        <v>187</v>
      </c>
      <c r="E112" s="60" t="n">
        <f aca="false">ROUND(S112,0)-D112</f>
        <v>104</v>
      </c>
      <c r="F112" s="60" t="n">
        <f aca="false">IF(COUNTA(D112:E112)=0,"",SUM(D112:E112))</f>
        <v>291</v>
      </c>
      <c r="G112" s="40" t="n">
        <f aca="false">IF(OR(F112="",F112=0),"",D112/F112)</f>
        <v>0.642611683848797</v>
      </c>
      <c r="H112" s="40" t="n">
        <f aca="false">IF(OR(F112="",F112=0),"",E112/F112)</f>
        <v>0.357388316151203</v>
      </c>
      <c r="I112" s="32" t="s">
        <v>164</v>
      </c>
      <c r="J112" s="36" t="n">
        <v>3.27171856570357</v>
      </c>
      <c r="K112" s="36" t="n">
        <f aca="false">$K$8</f>
        <v>2.12570886740458</v>
      </c>
      <c r="L112" s="36" t="n">
        <f aca="false">SQRT(J112^2+K112^2)</f>
        <v>3.90163818954704</v>
      </c>
      <c r="M112" s="40" t="n">
        <f aca="false">IF(G112="","",MAX(0,G112-1.96*L112/100))</f>
        <v>0.566139575333675</v>
      </c>
      <c r="N112" s="40" t="n">
        <f aca="false">IF(G112="","",MIN(1,G112+1.96*L112/100))</f>
        <v>0.719083792363919</v>
      </c>
      <c r="O112" s="60" t="n">
        <f aca="false">ROUND(S112*W112,0)</f>
        <v>42</v>
      </c>
      <c r="P112" s="60" t="n">
        <f aca="false">IF(F112="","",ROUND(SQRT((F112*L112/100)^2+(G112*O112)^2),0))</f>
        <v>29</v>
      </c>
      <c r="R112" s="61" t="n">
        <v>13.3605614600211</v>
      </c>
      <c r="S112" s="62" t="n">
        <f aca="false">U112*V112*$F$5</f>
        <v>291.248923341947</v>
      </c>
      <c r="T112" s="63" t="n">
        <f aca="false">MAX(0,MIN(1,R112/100+$D$5))</f>
        <v>0.64330370362716</v>
      </c>
      <c r="U112" s="63" t="n">
        <v>0.24978466838932</v>
      </c>
      <c r="V112" s="62" t="n">
        <v>1166</v>
      </c>
      <c r="W112" s="63" t="n">
        <v>0.144238908687966</v>
      </c>
      <c r="X112" s="64" t="s">
        <v>165</v>
      </c>
      <c r="Y112" s="64" t="s">
        <v>166</v>
      </c>
    </row>
    <row r="113" customFormat="false" ht="15" hidden="false" customHeight="false" outlineLevel="0" collapsed="false">
      <c r="A113" s="32" t="s">
        <v>233</v>
      </c>
      <c r="B113" s="32" t="s">
        <v>235</v>
      </c>
      <c r="C113" s="32" t="s">
        <v>287</v>
      </c>
      <c r="D113" s="60" t="n">
        <f aca="false">ROUND(S113*T113,0)</f>
        <v>272</v>
      </c>
      <c r="E113" s="60" t="n">
        <f aca="false">ROUND(S113,0)-D113</f>
        <v>103</v>
      </c>
      <c r="F113" s="60" t="n">
        <f aca="false">IF(COUNTA(D113:E113)=0,"",SUM(D113:E113))</f>
        <v>375</v>
      </c>
      <c r="G113" s="40" t="n">
        <f aca="false">IF(OR(F113="",F113=0),"",D113/F113)</f>
        <v>0.725333333333333</v>
      </c>
      <c r="H113" s="40" t="n">
        <f aca="false">IF(OR(F113="",F113=0),"",E113/F113)</f>
        <v>0.274666666666667</v>
      </c>
      <c r="I113" s="32" t="s">
        <v>164</v>
      </c>
      <c r="J113" s="36" t="n">
        <v>3.27171856570357</v>
      </c>
      <c r="K113" s="36" t="n">
        <f aca="false">$K$8</f>
        <v>2.12570886740458</v>
      </c>
      <c r="L113" s="36" t="n">
        <f aca="false">SQRT(J113^2+K113^2)</f>
        <v>3.90163818954704</v>
      </c>
      <c r="M113" s="40" t="n">
        <f aca="false">IF(G113="","",MAX(0,G113-1.96*L113/100))</f>
        <v>0.648861224818211</v>
      </c>
      <c r="N113" s="40" t="n">
        <f aca="false">IF(G113="","",MIN(1,G113+1.96*L113/100))</f>
        <v>0.801805441848455</v>
      </c>
      <c r="O113" s="60" t="n">
        <f aca="false">ROUND(S113*W113,0)</f>
        <v>54</v>
      </c>
      <c r="P113" s="60" t="n">
        <f aca="false">IF(F113="","",ROUND(SQRT((F113*L113/100)^2+(G113*O113)^2),0))</f>
        <v>42</v>
      </c>
      <c r="R113" s="61" t="n">
        <v>21.5683259919031</v>
      </c>
      <c r="S113" s="62" t="n">
        <f aca="false">U113*V113*$F$5</f>
        <v>375.212598425197</v>
      </c>
      <c r="T113" s="63" t="n">
        <f aca="false">MAX(0,MIN(1,R113/100+$D$5))</f>
        <v>0.72538134894598</v>
      </c>
      <c r="U113" s="63" t="n">
        <v>0.224409448818898</v>
      </c>
      <c r="V113" s="62" t="n">
        <v>1672</v>
      </c>
      <c r="W113" s="63" t="n">
        <v>0.144238908687966</v>
      </c>
      <c r="X113" s="64" t="s">
        <v>165</v>
      </c>
      <c r="Y113" s="64" t="s">
        <v>166</v>
      </c>
    </row>
    <row r="114" customFormat="false" ht="15" hidden="false" customHeight="false" outlineLevel="0" collapsed="false">
      <c r="A114" s="32" t="s">
        <v>233</v>
      </c>
      <c r="B114" s="32" t="s">
        <v>235</v>
      </c>
      <c r="C114" s="32" t="s">
        <v>288</v>
      </c>
      <c r="D114" s="60" t="n">
        <f aca="false">ROUND(S114*T114,0)</f>
        <v>104</v>
      </c>
      <c r="E114" s="60" t="n">
        <f aca="false">ROUND(S114,0)-D114</f>
        <v>40</v>
      </c>
      <c r="F114" s="60" t="n">
        <f aca="false">IF(COUNTA(D114:E114)=0,"",SUM(D114:E114))</f>
        <v>144</v>
      </c>
      <c r="G114" s="40" t="n">
        <f aca="false">IF(OR(F114="",F114=0),"",D114/F114)</f>
        <v>0.722222222222222</v>
      </c>
      <c r="H114" s="40" t="n">
        <f aca="false">IF(OR(F114="",F114=0),"",E114/F114)</f>
        <v>0.277777777777778</v>
      </c>
      <c r="I114" s="32" t="s">
        <v>164</v>
      </c>
      <c r="J114" s="36" t="n">
        <v>3.27171856570357</v>
      </c>
      <c r="K114" s="36" t="n">
        <f aca="false">$K$8</f>
        <v>2.12570886740458</v>
      </c>
      <c r="L114" s="36" t="n">
        <f aca="false">SQRT(J114^2+K114^2)</f>
        <v>3.90163818954704</v>
      </c>
      <c r="M114" s="40" t="n">
        <f aca="false">IF(G114="","",MAX(0,G114-1.96*L114/100))</f>
        <v>0.6457501137071</v>
      </c>
      <c r="N114" s="40" t="n">
        <f aca="false">IF(G114="","",MIN(1,G114+1.96*L114/100))</f>
        <v>0.798694330737344</v>
      </c>
      <c r="O114" s="60" t="n">
        <f aca="false">ROUND(S114*W114,0)</f>
        <v>21</v>
      </c>
      <c r="P114" s="60" t="n">
        <f aca="false">IF(F114="","",ROUND(SQRT((F114*L114/100)^2+(G114*O114)^2),0))</f>
        <v>16</v>
      </c>
      <c r="R114" s="61" t="n">
        <v>21.6179070784931</v>
      </c>
      <c r="S114" s="62" t="n">
        <f aca="false">U114*V114*$F$5</f>
        <v>143.58320610687</v>
      </c>
      <c r="T114" s="63" t="n">
        <f aca="false">MAX(0,MIN(1,R114/100+$D$5))</f>
        <v>0.72587715981188</v>
      </c>
      <c r="U114" s="63" t="n">
        <v>0.215267175572519</v>
      </c>
      <c r="V114" s="62" t="n">
        <v>667</v>
      </c>
      <c r="W114" s="63" t="n">
        <v>0.144238908687966</v>
      </c>
      <c r="X114" s="64" t="s">
        <v>165</v>
      </c>
      <c r="Y114" s="64" t="s">
        <v>166</v>
      </c>
    </row>
    <row r="115" customFormat="false" ht="15" hidden="false" customHeight="false" outlineLevel="0" collapsed="false">
      <c r="A115" s="32" t="s">
        <v>233</v>
      </c>
      <c r="B115" s="32" t="s">
        <v>235</v>
      </c>
      <c r="C115" s="32" t="s">
        <v>289</v>
      </c>
      <c r="D115" s="60" t="n">
        <f aca="false">ROUND(S115*T115,0)</f>
        <v>130</v>
      </c>
      <c r="E115" s="60" t="n">
        <f aca="false">ROUND(S115,0)-D115</f>
        <v>45</v>
      </c>
      <c r="F115" s="60" t="n">
        <f aca="false">IF(COUNTA(D115:E115)=0,"",SUM(D115:E115))</f>
        <v>175</v>
      </c>
      <c r="G115" s="40" t="n">
        <f aca="false">IF(OR(F115="",F115=0),"",D115/F115)</f>
        <v>0.742857142857143</v>
      </c>
      <c r="H115" s="40" t="n">
        <f aca="false">IF(OR(F115="",F115=0),"",E115/F115)</f>
        <v>0.257142857142857</v>
      </c>
      <c r="I115" s="32" t="s">
        <v>164</v>
      </c>
      <c r="J115" s="36" t="n">
        <v>3.27171856570357</v>
      </c>
      <c r="K115" s="36" t="n">
        <f aca="false">$K$8</f>
        <v>2.12570886740458</v>
      </c>
      <c r="L115" s="36" t="n">
        <f aca="false">SQRT(J115^2+K115^2)</f>
        <v>3.90163818954704</v>
      </c>
      <c r="M115" s="40" t="n">
        <f aca="false">IF(G115="","",MAX(0,G115-1.96*L115/100))</f>
        <v>0.666385034342021</v>
      </c>
      <c r="N115" s="40" t="n">
        <f aca="false">IF(G115="","",MIN(1,G115+1.96*L115/100))</f>
        <v>0.819329251372265</v>
      </c>
      <c r="O115" s="60" t="n">
        <f aca="false">ROUND(S115*W115,0)</f>
        <v>25</v>
      </c>
      <c r="P115" s="60" t="n">
        <f aca="false">IF(F115="","",ROUND(SQRT((F115*L115/100)^2+(G115*O115)^2),0))</f>
        <v>20</v>
      </c>
      <c r="R115" s="61" t="n">
        <v>23.6704729703687</v>
      </c>
      <c r="S115" s="62" t="n">
        <f aca="false">U115*V115*$F$5</f>
        <v>174.69400244798</v>
      </c>
      <c r="T115" s="63" t="n">
        <f aca="false">MAX(0,MIN(1,R115/100+$D$5))</f>
        <v>0.746402818730637</v>
      </c>
      <c r="U115" s="63" t="n">
        <v>0.211750305997552</v>
      </c>
      <c r="V115" s="62" t="n">
        <v>825</v>
      </c>
      <c r="W115" s="63" t="n">
        <v>0.144238908687966</v>
      </c>
      <c r="X115" s="64" t="s">
        <v>165</v>
      </c>
      <c r="Y115" s="64" t="s">
        <v>166</v>
      </c>
    </row>
    <row r="116" customFormat="false" ht="15" hidden="false" customHeight="false" outlineLevel="0" collapsed="false">
      <c r="A116" s="32" t="s">
        <v>233</v>
      </c>
      <c r="B116" s="32" t="s">
        <v>235</v>
      </c>
      <c r="C116" s="32" t="s">
        <v>290</v>
      </c>
      <c r="D116" s="60" t="n">
        <f aca="false">ROUND(S116*T116,0)</f>
        <v>192</v>
      </c>
      <c r="E116" s="60" t="n">
        <f aca="false">ROUND(S116,0)-D116</f>
        <v>71</v>
      </c>
      <c r="F116" s="60" t="n">
        <f aca="false">IF(COUNTA(D116:E116)=0,"",SUM(D116:E116))</f>
        <v>263</v>
      </c>
      <c r="G116" s="40" t="n">
        <f aca="false">IF(OR(F116="",F116=0),"",D116/F116)</f>
        <v>0.730038022813688</v>
      </c>
      <c r="H116" s="40" t="n">
        <f aca="false">IF(OR(F116="",F116=0),"",E116/F116)</f>
        <v>0.269961977186312</v>
      </c>
      <c r="I116" s="32" t="s">
        <v>164</v>
      </c>
      <c r="J116" s="36" t="n">
        <v>3.27171856570357</v>
      </c>
      <c r="K116" s="36" t="n">
        <f aca="false">$K$8</f>
        <v>2.12570886740458</v>
      </c>
      <c r="L116" s="36" t="n">
        <f aca="false">SQRT(J116^2+K116^2)</f>
        <v>3.90163818954704</v>
      </c>
      <c r="M116" s="40" t="n">
        <f aca="false">IF(G116="","",MAX(0,G116-1.96*L116/100))</f>
        <v>0.653565914298566</v>
      </c>
      <c r="N116" s="40" t="n">
        <f aca="false">IF(G116="","",MIN(1,G116+1.96*L116/100))</f>
        <v>0.80651013132881</v>
      </c>
      <c r="O116" s="60" t="n">
        <f aca="false">ROUND(S116*W116,0)</f>
        <v>38</v>
      </c>
      <c r="P116" s="60" t="n">
        <f aca="false">IF(F116="","",ROUND(SQRT((F116*L116/100)^2+(G116*O116)^2),0))</f>
        <v>30</v>
      </c>
      <c r="R116" s="61" t="n">
        <v>21.9378676968617</v>
      </c>
      <c r="S116" s="62" t="n">
        <f aca="false">U116*V116*$F$5</f>
        <v>263.436544342508</v>
      </c>
      <c r="T116" s="63" t="n">
        <f aca="false">MAX(0,MIN(1,R116/100+$D$5))</f>
        <v>0.729076765995566</v>
      </c>
      <c r="U116" s="63" t="n">
        <v>0.210244648318043</v>
      </c>
      <c r="V116" s="62" t="n">
        <v>1253</v>
      </c>
      <c r="W116" s="63" t="n">
        <v>0.144238908687966</v>
      </c>
      <c r="X116" s="64" t="s">
        <v>165</v>
      </c>
      <c r="Y116" s="64" t="s">
        <v>166</v>
      </c>
    </row>
    <row r="117" customFormat="false" ht="15" hidden="false" customHeight="false" outlineLevel="0" collapsed="false">
      <c r="A117" s="32" t="s">
        <v>233</v>
      </c>
      <c r="B117" s="32" t="s">
        <v>235</v>
      </c>
      <c r="C117" s="32" t="s">
        <v>291</v>
      </c>
      <c r="D117" s="60" t="n">
        <f aca="false">ROUND(S117*T117,0)</f>
        <v>320</v>
      </c>
      <c r="E117" s="60" t="n">
        <f aca="false">ROUND(S117,0)-D117</f>
        <v>173</v>
      </c>
      <c r="F117" s="60" t="n">
        <f aca="false">IF(COUNTA(D117:E117)=0,"",SUM(D117:E117))</f>
        <v>493</v>
      </c>
      <c r="G117" s="40" t="n">
        <f aca="false">IF(OR(F117="",F117=0),"",D117/F117)</f>
        <v>0.649087221095335</v>
      </c>
      <c r="H117" s="40" t="n">
        <f aca="false">IF(OR(F117="",F117=0),"",E117/F117)</f>
        <v>0.350912778904665</v>
      </c>
      <c r="I117" s="32" t="s">
        <v>164</v>
      </c>
      <c r="J117" s="36" t="n">
        <v>3.27171856570357</v>
      </c>
      <c r="K117" s="36" t="n">
        <f aca="false">$K$8</f>
        <v>2.12570886740458</v>
      </c>
      <c r="L117" s="36" t="n">
        <f aca="false">SQRT(J117^2+K117^2)</f>
        <v>3.90163818954704</v>
      </c>
      <c r="M117" s="40" t="n">
        <f aca="false">IF(G117="","",MAX(0,G117-1.96*L117/100))</f>
        <v>0.572615112580213</v>
      </c>
      <c r="N117" s="40" t="n">
        <f aca="false">IF(G117="","",MIN(1,G117+1.96*L117/100))</f>
        <v>0.725559329610457</v>
      </c>
      <c r="O117" s="60" t="n">
        <f aca="false">ROUND(S117*W117,0)</f>
        <v>71</v>
      </c>
      <c r="P117" s="60" t="n">
        <f aca="false">IF(F117="","",ROUND(SQRT((F117*L117/100)^2+(G117*O117)^2),0))</f>
        <v>50</v>
      </c>
      <c r="R117" s="61" t="n">
        <v>13.7920944814742</v>
      </c>
      <c r="S117" s="62" t="n">
        <f aca="false">U117*V117*$F$5</f>
        <v>493.360186418109</v>
      </c>
      <c r="T117" s="63" t="n">
        <f aca="false">MAX(0,MIN(1,R117/100+$D$5))</f>
        <v>0.647619033841691</v>
      </c>
      <c r="U117" s="63" t="n">
        <v>0.330892143808256</v>
      </c>
      <c r="V117" s="62" t="n">
        <v>1491</v>
      </c>
      <c r="W117" s="63" t="n">
        <v>0.144238908687966</v>
      </c>
      <c r="X117" s="64" t="s">
        <v>165</v>
      </c>
      <c r="Y117" s="64" t="s">
        <v>166</v>
      </c>
    </row>
    <row r="118" customFormat="false" ht="15" hidden="false" customHeight="false" outlineLevel="0" collapsed="false">
      <c r="A118" s="32" t="s">
        <v>233</v>
      </c>
      <c r="B118" s="32" t="s">
        <v>235</v>
      </c>
      <c r="C118" s="32" t="s">
        <v>292</v>
      </c>
      <c r="D118" s="60" t="n">
        <f aca="false">ROUND(S118*T118,0)</f>
        <v>149</v>
      </c>
      <c r="E118" s="60" t="n">
        <f aca="false">ROUND(S118,0)-D118</f>
        <v>75</v>
      </c>
      <c r="F118" s="60" t="n">
        <f aca="false">IF(COUNTA(D118:E118)=0,"",SUM(D118:E118))</f>
        <v>224</v>
      </c>
      <c r="G118" s="40" t="n">
        <f aca="false">IF(OR(F118="",F118=0),"",D118/F118)</f>
        <v>0.665178571428571</v>
      </c>
      <c r="H118" s="40" t="n">
        <f aca="false">IF(OR(F118="",F118=0),"",E118/F118)</f>
        <v>0.334821428571429</v>
      </c>
      <c r="I118" s="32" t="s">
        <v>164</v>
      </c>
      <c r="J118" s="36" t="n">
        <v>3.27171856570357</v>
      </c>
      <c r="K118" s="36" t="n">
        <f aca="false">$K$8</f>
        <v>2.12570886740458</v>
      </c>
      <c r="L118" s="36" t="n">
        <f aca="false">SQRT(J118^2+K118^2)</f>
        <v>3.90163818954704</v>
      </c>
      <c r="M118" s="40" t="n">
        <f aca="false">IF(G118="","",MAX(0,G118-1.96*L118/100))</f>
        <v>0.588706462913449</v>
      </c>
      <c r="N118" s="40" t="n">
        <f aca="false">IF(G118="","",MIN(1,G118+1.96*L118/100))</f>
        <v>0.741650679943693</v>
      </c>
      <c r="O118" s="60" t="n">
        <f aca="false">ROUND(S118*W118,0)</f>
        <v>32</v>
      </c>
      <c r="P118" s="60" t="n">
        <f aca="false">IF(F118="","",ROUND(SQRT((F118*L118/100)^2+(G118*O118)^2),0))</f>
        <v>23</v>
      </c>
      <c r="R118" s="61" t="n">
        <v>15.4456511887678</v>
      </c>
      <c r="S118" s="62" t="n">
        <f aca="false">U118*V118*$F$5</f>
        <v>223.817896389325</v>
      </c>
      <c r="T118" s="63" t="n">
        <f aca="false">MAX(0,MIN(1,R118/100+$D$5))</f>
        <v>0.664154600914627</v>
      </c>
      <c r="U118" s="63" t="n">
        <v>0.342229199372057</v>
      </c>
      <c r="V118" s="62" t="n">
        <v>654</v>
      </c>
      <c r="W118" s="63" t="n">
        <v>0.144238908687966</v>
      </c>
      <c r="X118" s="64" t="s">
        <v>165</v>
      </c>
      <c r="Y118" s="64" t="s">
        <v>166</v>
      </c>
    </row>
    <row r="119" customFormat="false" ht="15" hidden="false" customHeight="false" outlineLevel="0" collapsed="false">
      <c r="A119" s="32" t="s">
        <v>233</v>
      </c>
      <c r="B119" s="32" t="s">
        <v>235</v>
      </c>
      <c r="C119" s="32" t="s">
        <v>293</v>
      </c>
      <c r="D119" s="60" t="n">
        <f aca="false">ROUND(S119*T119,0)</f>
        <v>172</v>
      </c>
      <c r="E119" s="60" t="n">
        <f aca="false">ROUND(S119,0)-D119</f>
        <v>70</v>
      </c>
      <c r="F119" s="60" t="n">
        <f aca="false">IF(COUNTA(D119:E119)=0,"",SUM(D119:E119))</f>
        <v>242</v>
      </c>
      <c r="G119" s="40" t="n">
        <f aca="false">IF(OR(F119="",F119=0),"",D119/F119)</f>
        <v>0.710743801652893</v>
      </c>
      <c r="H119" s="40" t="n">
        <f aca="false">IF(OR(F119="",F119=0),"",E119/F119)</f>
        <v>0.289256198347107</v>
      </c>
      <c r="I119" s="32" t="s">
        <v>164</v>
      </c>
      <c r="J119" s="36" t="n">
        <v>3.27171856570357</v>
      </c>
      <c r="K119" s="36" t="n">
        <f aca="false">$K$8</f>
        <v>2.12570886740458</v>
      </c>
      <c r="L119" s="36" t="n">
        <f aca="false">SQRT(J119^2+K119^2)</f>
        <v>3.90163818954704</v>
      </c>
      <c r="M119" s="40" t="n">
        <f aca="false">IF(G119="","",MAX(0,G119-1.96*L119/100))</f>
        <v>0.634271693137771</v>
      </c>
      <c r="N119" s="40" t="n">
        <f aca="false">IF(G119="","",MIN(1,G119+1.96*L119/100))</f>
        <v>0.787215910168015</v>
      </c>
      <c r="O119" s="60" t="n">
        <f aca="false">ROUND(S119*W119,0)</f>
        <v>35</v>
      </c>
      <c r="P119" s="60" t="n">
        <f aca="false">IF(F119="","",ROUND(SQRT((F119*L119/100)^2+(G119*O119)^2),0))</f>
        <v>27</v>
      </c>
      <c r="R119" s="61" t="n">
        <v>19.8202636785617</v>
      </c>
      <c r="S119" s="62" t="n">
        <f aca="false">U119*V119*$F$5</f>
        <v>242.481171548117</v>
      </c>
      <c r="T119" s="63" t="n">
        <f aca="false">MAX(0,MIN(1,R119/100+$D$5))</f>
        <v>0.707900725812567</v>
      </c>
      <c r="U119" s="63" t="n">
        <v>0.248953974895398</v>
      </c>
      <c r="V119" s="62" t="n">
        <v>974</v>
      </c>
      <c r="W119" s="63" t="n">
        <v>0.144238908687966</v>
      </c>
      <c r="X119" s="64" t="s">
        <v>165</v>
      </c>
      <c r="Y119" s="64" t="s">
        <v>166</v>
      </c>
    </row>
    <row r="120" customFormat="false" ht="15" hidden="false" customHeight="false" outlineLevel="0" collapsed="false">
      <c r="A120" s="32" t="s">
        <v>233</v>
      </c>
      <c r="B120" s="32" t="s">
        <v>235</v>
      </c>
      <c r="C120" s="32" t="s">
        <v>294</v>
      </c>
      <c r="D120" s="60" t="n">
        <f aca="false">ROUND(S120*T120,0)</f>
        <v>281</v>
      </c>
      <c r="E120" s="60" t="n">
        <f aca="false">ROUND(S120,0)-D120</f>
        <v>168</v>
      </c>
      <c r="F120" s="60" t="n">
        <f aca="false">IF(COUNTA(D120:E120)=0,"",SUM(D120:E120))</f>
        <v>449</v>
      </c>
      <c r="G120" s="40" t="n">
        <f aca="false">IF(OR(F120="",F120=0),"",D120/F120)</f>
        <v>0.625835189309577</v>
      </c>
      <c r="H120" s="40" t="n">
        <f aca="false">IF(OR(F120="",F120=0),"",E120/F120)</f>
        <v>0.374164810690423</v>
      </c>
      <c r="I120" s="32" t="s">
        <v>164</v>
      </c>
      <c r="J120" s="36" t="n">
        <v>3.27171856570357</v>
      </c>
      <c r="K120" s="36" t="n">
        <f aca="false">$K$8</f>
        <v>2.12570886740458</v>
      </c>
      <c r="L120" s="36" t="n">
        <f aca="false">SQRT(J120^2+K120^2)</f>
        <v>3.90163818954704</v>
      </c>
      <c r="M120" s="40" t="n">
        <f aca="false">IF(G120="","",MAX(0,G120-1.96*L120/100))</f>
        <v>0.549363080794455</v>
      </c>
      <c r="N120" s="40" t="n">
        <f aca="false">IF(G120="","",MIN(1,G120+1.96*L120/100))</f>
        <v>0.702307297824699</v>
      </c>
      <c r="O120" s="60" t="n">
        <f aca="false">ROUND(S120*W120,0)</f>
        <v>65</v>
      </c>
      <c r="P120" s="60" t="n">
        <f aca="false">IF(F120="","",ROUND(SQRT((F120*L120/100)^2+(G120*O120)^2),0))</f>
        <v>44</v>
      </c>
      <c r="R120" s="61" t="n">
        <v>11.5820467762461</v>
      </c>
      <c r="S120" s="62" t="n">
        <f aca="false">U120*V120*$F$5</f>
        <v>448.675647668394</v>
      </c>
      <c r="T120" s="63" t="n">
        <f aca="false">MAX(0,MIN(1,R120/100+$D$5))</f>
        <v>0.625518556789411</v>
      </c>
      <c r="U120" s="63" t="n">
        <v>0.437305699481865</v>
      </c>
      <c r="V120" s="62" t="n">
        <v>1026</v>
      </c>
      <c r="W120" s="63" t="n">
        <v>0.144238908687966</v>
      </c>
      <c r="X120" s="64" t="s">
        <v>165</v>
      </c>
      <c r="Y120" s="64" t="s">
        <v>166</v>
      </c>
    </row>
    <row r="121" customFormat="false" ht="15" hidden="false" customHeight="false" outlineLevel="0" collapsed="false">
      <c r="A121" s="32" t="s">
        <v>233</v>
      </c>
      <c r="B121" s="32" t="s">
        <v>235</v>
      </c>
      <c r="C121" s="32" t="s">
        <v>295</v>
      </c>
      <c r="D121" s="60" t="n">
        <f aca="false">ROUND(S121*T121,0)</f>
        <v>218</v>
      </c>
      <c r="E121" s="60" t="n">
        <f aca="false">ROUND(S121,0)-D121</f>
        <v>92</v>
      </c>
      <c r="F121" s="60" t="n">
        <f aca="false">IF(COUNTA(D121:E121)=0,"",SUM(D121:E121))</f>
        <v>310</v>
      </c>
      <c r="G121" s="40" t="n">
        <f aca="false">IF(OR(F121="",F121=0),"",D121/F121)</f>
        <v>0.703225806451613</v>
      </c>
      <c r="H121" s="40" t="n">
        <f aca="false">IF(OR(F121="",F121=0),"",E121/F121)</f>
        <v>0.296774193548387</v>
      </c>
      <c r="I121" s="32" t="s">
        <v>164</v>
      </c>
      <c r="J121" s="36" t="n">
        <v>3.27171856570357</v>
      </c>
      <c r="K121" s="36" t="n">
        <f aca="false">$K$8</f>
        <v>2.12570886740458</v>
      </c>
      <c r="L121" s="36" t="n">
        <f aca="false">SQRT(J121^2+K121^2)</f>
        <v>3.90163818954704</v>
      </c>
      <c r="M121" s="40" t="n">
        <f aca="false">IF(G121="","",MAX(0,G121-1.96*L121/100))</f>
        <v>0.626753697936491</v>
      </c>
      <c r="N121" s="40" t="n">
        <f aca="false">IF(G121="","",MIN(1,G121+1.96*L121/100))</f>
        <v>0.779697914966735</v>
      </c>
      <c r="O121" s="60" t="n">
        <f aca="false">ROUND(S121*W121,0)</f>
        <v>45</v>
      </c>
      <c r="P121" s="60" t="n">
        <f aca="false">IF(F121="","",ROUND(SQRT((F121*L121/100)^2+(G121*O121)^2),0))</f>
        <v>34</v>
      </c>
      <c r="R121" s="61" t="n">
        <v>19.2417973054542</v>
      </c>
      <c r="S121" s="62" t="n">
        <f aca="false">U121*V121*$F$5</f>
        <v>310.16656308266</v>
      </c>
      <c r="T121" s="63" t="n">
        <f aca="false">MAX(0,MIN(1,R121/100+$D$5))</f>
        <v>0.702116062081491</v>
      </c>
      <c r="U121" s="63" t="n">
        <v>0.187072715972654</v>
      </c>
      <c r="V121" s="62" t="n">
        <v>1658</v>
      </c>
      <c r="W121" s="63" t="n">
        <v>0.144238908687966</v>
      </c>
      <c r="X121" s="64" t="s">
        <v>165</v>
      </c>
      <c r="Y121" s="64" t="s">
        <v>166</v>
      </c>
    </row>
    <row r="122" customFormat="false" ht="15" hidden="false" customHeight="false" outlineLevel="0" collapsed="false">
      <c r="A122" s="32" t="s">
        <v>233</v>
      </c>
      <c r="B122" s="32" t="s">
        <v>296</v>
      </c>
      <c r="C122" s="32" t="s">
        <v>297</v>
      </c>
      <c r="D122" s="60" t="n">
        <f aca="false">ROUND(S122*T122,0)</f>
        <v>466</v>
      </c>
      <c r="E122" s="60" t="n">
        <f aca="false">ROUND(S122,0)-D122</f>
        <v>191</v>
      </c>
      <c r="F122" s="60" t="n">
        <f aca="false">IF(COUNTA(D122:E122)=0,"",SUM(D122:E122))</f>
        <v>657</v>
      </c>
      <c r="G122" s="40" t="n">
        <f aca="false">IF(OR(F122="",F122=0),"",D122/F122)</f>
        <v>0.709284627092846</v>
      </c>
      <c r="H122" s="40" t="n">
        <f aca="false">IF(OR(F122="",F122=0),"",E122/F122)</f>
        <v>0.290715372907154</v>
      </c>
      <c r="I122" s="32" t="s">
        <v>164</v>
      </c>
      <c r="J122" s="36" t="n">
        <v>1.94077599590723</v>
      </c>
      <c r="K122" s="36" t="n">
        <f aca="false">$K$8</f>
        <v>2.12570886740458</v>
      </c>
      <c r="L122" s="36" t="n">
        <f aca="false">SQRT(J122^2+K122^2)</f>
        <v>2.87841096010493</v>
      </c>
      <c r="M122" s="40" t="n">
        <f aca="false">IF(G122="","",MAX(0,G122-1.96*L122/100))</f>
        <v>0.65286777227479</v>
      </c>
      <c r="N122" s="40" t="n">
        <f aca="false">IF(G122="","",MIN(1,G122+1.96*L122/100))</f>
        <v>0.765701481910903</v>
      </c>
      <c r="O122" s="60" t="n">
        <f aca="false">ROUND(S122*W122,0)</f>
        <v>56</v>
      </c>
      <c r="P122" s="60" t="n">
        <f aca="false">IF(F122="","",ROUND(SQRT((F122*L122/100)^2+(G122*O122)^2),0))</f>
        <v>44</v>
      </c>
      <c r="R122" s="61" t="n">
        <v>19.8450566758359</v>
      </c>
      <c r="S122" s="62" t="n">
        <f aca="false">U122*V122*$F$5</f>
        <v>657.496995708155</v>
      </c>
      <c r="T122" s="63" t="n">
        <f aca="false">MAX(0,MIN(1,R122/100+$D$5))</f>
        <v>0.708148655785308</v>
      </c>
      <c r="U122" s="63" t="n">
        <v>0.542489270386266</v>
      </c>
      <c r="V122" s="62" t="n">
        <v>1212</v>
      </c>
      <c r="W122" s="63" t="n">
        <v>0.084758520671361</v>
      </c>
      <c r="X122" s="64" t="s">
        <v>171</v>
      </c>
      <c r="Y122" s="64" t="s">
        <v>166</v>
      </c>
    </row>
    <row r="123" customFormat="false" ht="15" hidden="false" customHeight="false" outlineLevel="0" collapsed="false">
      <c r="A123" s="32" t="s">
        <v>233</v>
      </c>
      <c r="B123" s="32" t="s">
        <v>296</v>
      </c>
      <c r="C123" s="32" t="s">
        <v>298</v>
      </c>
      <c r="D123" s="60" t="n">
        <f aca="false">ROUND(S123*T123,0)</f>
        <v>310</v>
      </c>
      <c r="E123" s="60" t="n">
        <f aca="false">ROUND(S123,0)-D123</f>
        <v>156</v>
      </c>
      <c r="F123" s="60" t="n">
        <f aca="false">IF(COUNTA(D123:E123)=0,"",SUM(D123:E123))</f>
        <v>466</v>
      </c>
      <c r="G123" s="40" t="n">
        <f aca="false">IF(OR(F123="",F123=0),"",D123/F123)</f>
        <v>0.665236051502146</v>
      </c>
      <c r="H123" s="40" t="n">
        <f aca="false">IF(OR(F123="",F123=0),"",E123/F123)</f>
        <v>0.334763948497854</v>
      </c>
      <c r="I123" s="32" t="s">
        <v>164</v>
      </c>
      <c r="J123" s="36" t="n">
        <v>3.27171856570357</v>
      </c>
      <c r="K123" s="36" t="n">
        <f aca="false">$K$8</f>
        <v>2.12570886740458</v>
      </c>
      <c r="L123" s="36" t="n">
        <f aca="false">SQRT(J123^2+K123^2)</f>
        <v>3.90163818954704</v>
      </c>
      <c r="M123" s="40" t="n">
        <f aca="false">IF(G123="","",MAX(0,G123-1.96*L123/100))</f>
        <v>0.588763942987024</v>
      </c>
      <c r="N123" s="40" t="n">
        <f aca="false">IF(G123="","",MIN(1,G123+1.96*L123/100))</f>
        <v>0.741708160017268</v>
      </c>
      <c r="O123" s="60" t="n">
        <f aca="false">ROUND(S123*W123,0)</f>
        <v>67</v>
      </c>
      <c r="P123" s="60" t="n">
        <f aca="false">IF(F123="","",ROUND(SQRT((F123*L123/100)^2+(G123*O123)^2),0))</f>
        <v>48</v>
      </c>
      <c r="R123" s="61" t="n">
        <v>15.6811543279365</v>
      </c>
      <c r="S123" s="62" t="n">
        <f aca="false">U123*V123*$F$5</f>
        <v>465.633707865169</v>
      </c>
      <c r="T123" s="63" t="n">
        <f aca="false">MAX(0,MIN(1,R123/100+$D$5))</f>
        <v>0.666509632306314</v>
      </c>
      <c r="U123" s="63" t="n">
        <v>0.519101123595506</v>
      </c>
      <c r="V123" s="62" t="n">
        <v>897</v>
      </c>
      <c r="W123" s="63" t="n">
        <v>0.144238908687966</v>
      </c>
      <c r="X123" s="64" t="s">
        <v>165</v>
      </c>
      <c r="Y123" s="64" t="s">
        <v>166</v>
      </c>
    </row>
    <row r="124" customFormat="false" ht="15" hidden="false" customHeight="false" outlineLevel="0" collapsed="false">
      <c r="A124" s="32" t="s">
        <v>233</v>
      </c>
      <c r="B124" s="32" t="s">
        <v>296</v>
      </c>
      <c r="C124" s="32" t="s">
        <v>299</v>
      </c>
      <c r="D124" s="60" t="n">
        <f aca="false">ROUND(S124*T124,0)</f>
        <v>348</v>
      </c>
      <c r="E124" s="60" t="n">
        <f aca="false">ROUND(S124,0)-D124</f>
        <v>139</v>
      </c>
      <c r="F124" s="60" t="n">
        <f aca="false">IF(COUNTA(D124:E124)=0,"",SUM(D124:E124))</f>
        <v>487</v>
      </c>
      <c r="G124" s="40" t="n">
        <f aca="false">IF(OR(F124="",F124=0),"",D124/F124)</f>
        <v>0.714579055441479</v>
      </c>
      <c r="H124" s="40" t="n">
        <f aca="false">IF(OR(F124="",F124=0),"",E124/F124)</f>
        <v>0.285420944558522</v>
      </c>
      <c r="I124" s="32" t="s">
        <v>164</v>
      </c>
      <c r="J124" s="36" t="n">
        <v>3.27171856570357</v>
      </c>
      <c r="K124" s="36" t="n">
        <f aca="false">$K$8</f>
        <v>2.12570886740458</v>
      </c>
      <c r="L124" s="36" t="n">
        <f aca="false">SQRT(J124^2+K124^2)</f>
        <v>3.90163818954704</v>
      </c>
      <c r="M124" s="40" t="n">
        <f aca="false">IF(G124="","",MAX(0,G124-1.96*L124/100))</f>
        <v>0.638106946926357</v>
      </c>
      <c r="N124" s="40" t="n">
        <f aca="false">IF(G124="","",MIN(1,G124+1.96*L124/100))</f>
        <v>0.791051163956601</v>
      </c>
      <c r="O124" s="60" t="n">
        <f aca="false">ROUND(S124*W124,0)</f>
        <v>70</v>
      </c>
      <c r="P124" s="60" t="n">
        <f aca="false">IF(F124="","",ROUND(SQRT((F124*L124/100)^2+(G124*O124)^2),0))</f>
        <v>54</v>
      </c>
      <c r="R124" s="61" t="n">
        <v>20.6208031442432</v>
      </c>
      <c r="S124" s="62" t="n">
        <f aca="false">U124*V124*$F$5</f>
        <v>486.64</v>
      </c>
      <c r="T124" s="63" t="n">
        <f aca="false">MAX(0,MIN(1,R124/100+$D$5))</f>
        <v>0.715906120469381</v>
      </c>
      <c r="U124" s="63" t="n">
        <v>0.56</v>
      </c>
      <c r="V124" s="62" t="n">
        <v>869</v>
      </c>
      <c r="W124" s="63" t="n">
        <v>0.144238908687966</v>
      </c>
      <c r="X124" s="64" t="s">
        <v>165</v>
      </c>
      <c r="Y124" s="64" t="s">
        <v>166</v>
      </c>
    </row>
    <row r="125" customFormat="false" ht="15" hidden="false" customHeight="false" outlineLevel="0" collapsed="false">
      <c r="A125" s="32" t="s">
        <v>233</v>
      </c>
      <c r="B125" s="32" t="s">
        <v>296</v>
      </c>
      <c r="C125" s="32" t="s">
        <v>300</v>
      </c>
      <c r="D125" s="60" t="n">
        <f aca="false">ROUND(S125*T125,0)</f>
        <v>377</v>
      </c>
      <c r="E125" s="60" t="n">
        <f aca="false">ROUND(S125,0)-D125</f>
        <v>170</v>
      </c>
      <c r="F125" s="60" t="n">
        <f aca="false">IF(COUNTA(D125:E125)=0,"",SUM(D125:E125))</f>
        <v>547</v>
      </c>
      <c r="G125" s="40" t="n">
        <f aca="false">IF(OR(F125="",F125=0),"",D125/F125)</f>
        <v>0.689213893967093</v>
      </c>
      <c r="H125" s="40" t="n">
        <f aca="false">IF(OR(F125="",F125=0),"",E125/F125)</f>
        <v>0.310786106032907</v>
      </c>
      <c r="I125" s="32" t="s">
        <v>164</v>
      </c>
      <c r="J125" s="36" t="n">
        <v>3.27171856570357</v>
      </c>
      <c r="K125" s="36" t="n">
        <f aca="false">$K$8</f>
        <v>2.12570886740458</v>
      </c>
      <c r="L125" s="36" t="n">
        <f aca="false">SQRT(J125^2+K125^2)</f>
        <v>3.90163818954704</v>
      </c>
      <c r="M125" s="40" t="n">
        <f aca="false">IF(G125="","",MAX(0,G125-1.96*L125/100))</f>
        <v>0.612741785451971</v>
      </c>
      <c r="N125" s="40" t="n">
        <f aca="false">IF(G125="","",MIN(1,G125+1.96*L125/100))</f>
        <v>0.765686002482215</v>
      </c>
      <c r="O125" s="60" t="n">
        <f aca="false">ROUND(S125*W125,0)</f>
        <v>79</v>
      </c>
      <c r="P125" s="60" t="n">
        <f aca="false">IF(F125="","",ROUND(SQRT((F125*L125/100)^2+(G125*O125)^2),0))</f>
        <v>58</v>
      </c>
      <c r="R125" s="61" t="n">
        <v>17.8768863914496</v>
      </c>
      <c r="S125" s="62" t="n">
        <f aca="false">U125*V125*$F$5</f>
        <v>547.019495412844</v>
      </c>
      <c r="T125" s="63" t="n">
        <f aca="false">MAX(0,MIN(1,R125/100+$D$5))</f>
        <v>0.688466952941445</v>
      </c>
      <c r="U125" s="63" t="n">
        <v>0.666284403669725</v>
      </c>
      <c r="V125" s="62" t="n">
        <v>821</v>
      </c>
      <c r="W125" s="63" t="n">
        <v>0.144238908687966</v>
      </c>
      <c r="X125" s="64" t="s">
        <v>165</v>
      </c>
      <c r="Y125" s="64" t="s">
        <v>166</v>
      </c>
    </row>
    <row r="126" customFormat="false" ht="15" hidden="false" customHeight="false" outlineLevel="0" collapsed="false">
      <c r="A126" s="32" t="s">
        <v>233</v>
      </c>
      <c r="B126" s="32" t="s">
        <v>296</v>
      </c>
      <c r="C126" s="32" t="s">
        <v>301</v>
      </c>
      <c r="D126" s="60" t="n">
        <f aca="false">ROUND(S126*T126,0)</f>
        <v>577</v>
      </c>
      <c r="E126" s="60" t="n">
        <f aca="false">ROUND(S126,0)-D126</f>
        <v>321</v>
      </c>
      <c r="F126" s="60" t="n">
        <f aca="false">IF(COUNTA(D126:E126)=0,"",SUM(D126:E126))</f>
        <v>898</v>
      </c>
      <c r="G126" s="40" t="n">
        <f aca="false">IF(OR(F126="",F126=0),"",D126/F126)</f>
        <v>0.642538975501114</v>
      </c>
      <c r="H126" s="40" t="n">
        <f aca="false">IF(OR(F126="",F126=0),"",E126/F126)</f>
        <v>0.357461024498886</v>
      </c>
      <c r="I126" s="32" t="s">
        <v>164</v>
      </c>
      <c r="J126" s="36" t="n">
        <v>1.94077599590723</v>
      </c>
      <c r="K126" s="36" t="n">
        <f aca="false">$K$8</f>
        <v>2.12570886740458</v>
      </c>
      <c r="L126" s="36" t="n">
        <f aca="false">SQRT(J126^2+K126^2)</f>
        <v>2.87841096010493</v>
      </c>
      <c r="M126" s="40" t="n">
        <f aca="false">IF(G126="","",MAX(0,G126-1.96*L126/100))</f>
        <v>0.586122120683057</v>
      </c>
      <c r="N126" s="40" t="n">
        <f aca="false">IF(G126="","",MIN(1,G126+1.96*L126/100))</f>
        <v>0.69895583031917</v>
      </c>
      <c r="O126" s="60" t="n">
        <f aca="false">ROUND(S126*W126,0)</f>
        <v>76</v>
      </c>
      <c r="P126" s="60" t="n">
        <f aca="false">IF(F126="","",ROUND(SQRT((F126*L126/100)^2+(G126*O126)^2),0))</f>
        <v>55</v>
      </c>
      <c r="R126" s="61" t="n">
        <v>13.3045919510852</v>
      </c>
      <c r="S126" s="62" t="n">
        <f aca="false">U126*V126*$F$5</f>
        <v>898.212765957447</v>
      </c>
      <c r="T126" s="63" t="n">
        <f aca="false">MAX(0,MIN(1,R126/100+$D$5))</f>
        <v>0.642744008537802</v>
      </c>
      <c r="U126" s="63" t="n">
        <v>0.510638297872341</v>
      </c>
      <c r="V126" s="62" t="n">
        <v>1759</v>
      </c>
      <c r="W126" s="63" t="n">
        <v>0.084758520671361</v>
      </c>
      <c r="X126" s="64" t="s">
        <v>171</v>
      </c>
      <c r="Y126" s="64" t="s">
        <v>166</v>
      </c>
    </row>
    <row r="127" customFormat="false" ht="15" hidden="false" customHeight="false" outlineLevel="0" collapsed="false">
      <c r="A127" s="32" t="s">
        <v>233</v>
      </c>
      <c r="B127" s="32" t="s">
        <v>296</v>
      </c>
      <c r="C127" s="32" t="s">
        <v>302</v>
      </c>
      <c r="D127" s="60" t="n">
        <f aca="false">ROUND(S127*T127,0)</f>
        <v>398</v>
      </c>
      <c r="E127" s="60" t="n">
        <f aca="false">ROUND(S127,0)-D127</f>
        <v>236</v>
      </c>
      <c r="F127" s="60" t="n">
        <f aca="false">IF(COUNTA(D127:E127)=0,"",SUM(D127:E127))</f>
        <v>634</v>
      </c>
      <c r="G127" s="40" t="n">
        <f aca="false">IF(OR(F127="",F127=0),"",D127/F127)</f>
        <v>0.627760252365931</v>
      </c>
      <c r="H127" s="40" t="n">
        <f aca="false">IF(OR(F127="",F127=0),"",E127/F127)</f>
        <v>0.372239747634069</v>
      </c>
      <c r="I127" s="32" t="s">
        <v>164</v>
      </c>
      <c r="J127" s="36" t="n">
        <v>1.94077599590723</v>
      </c>
      <c r="K127" s="36" t="n">
        <f aca="false">$K$8</f>
        <v>2.12570886740458</v>
      </c>
      <c r="L127" s="36" t="n">
        <f aca="false">SQRT(J127^2+K127^2)</f>
        <v>2.87841096010493</v>
      </c>
      <c r="M127" s="40" t="n">
        <f aca="false">IF(G127="","",MAX(0,G127-1.96*L127/100))</f>
        <v>0.571343397547874</v>
      </c>
      <c r="N127" s="40" t="n">
        <f aca="false">IF(G127="","",MIN(1,G127+1.96*L127/100))</f>
        <v>0.684177107183987</v>
      </c>
      <c r="O127" s="60" t="n">
        <f aca="false">ROUND(S127*W127,0)</f>
        <v>54</v>
      </c>
      <c r="P127" s="60" t="n">
        <f aca="false">IF(F127="","",ROUND(SQRT((F127*L127/100)^2+(G127*O127)^2),0))</f>
        <v>38</v>
      </c>
      <c r="R127" s="61" t="n">
        <v>11.8677449859361</v>
      </c>
      <c r="S127" s="62" t="n">
        <f aca="false">U127*V127*$F$5</f>
        <v>634.007858546169</v>
      </c>
      <c r="T127" s="63" t="n">
        <f aca="false">MAX(0,MIN(1,R127/100+$D$5))</f>
        <v>0.62837553888631</v>
      </c>
      <c r="U127" s="63" t="n">
        <v>0.609037328094303</v>
      </c>
      <c r="V127" s="62" t="n">
        <v>1041</v>
      </c>
      <c r="W127" s="63" t="n">
        <v>0.084758520671361</v>
      </c>
      <c r="X127" s="64" t="s">
        <v>171</v>
      </c>
      <c r="Y127" s="64" t="s">
        <v>166</v>
      </c>
    </row>
    <row r="128" customFormat="false" ht="15" hidden="false" customHeight="false" outlineLevel="0" collapsed="false">
      <c r="A128" s="32" t="s">
        <v>233</v>
      </c>
      <c r="B128" s="32" t="s">
        <v>296</v>
      </c>
      <c r="C128" s="32" t="s">
        <v>303</v>
      </c>
      <c r="D128" s="60" t="n">
        <f aca="false">ROUND(S128*T128,0)</f>
        <v>437</v>
      </c>
      <c r="E128" s="60" t="n">
        <f aca="false">ROUND(S128,0)-D128</f>
        <v>290</v>
      </c>
      <c r="F128" s="60" t="n">
        <f aca="false">IF(COUNTA(D128:E128)=0,"",SUM(D128:E128))</f>
        <v>727</v>
      </c>
      <c r="G128" s="40" t="n">
        <f aca="false">IF(OR(F128="",F128=0),"",D128/F128)</f>
        <v>0.601100412654746</v>
      </c>
      <c r="H128" s="40" t="n">
        <f aca="false">IF(OR(F128="",F128=0),"",E128/F128)</f>
        <v>0.398899587345255</v>
      </c>
      <c r="I128" s="32" t="s">
        <v>164</v>
      </c>
      <c r="J128" s="36" t="n">
        <v>1.94077599590723</v>
      </c>
      <c r="K128" s="36" t="n">
        <f aca="false">$K$8</f>
        <v>2.12570886740458</v>
      </c>
      <c r="L128" s="36" t="n">
        <f aca="false">SQRT(J128^2+K128^2)</f>
        <v>2.87841096010493</v>
      </c>
      <c r="M128" s="40" t="n">
        <f aca="false">IF(G128="","",MAX(0,G128-1.96*L128/100))</f>
        <v>0.544683557836689</v>
      </c>
      <c r="N128" s="40" t="n">
        <f aca="false">IF(G128="","",MIN(1,G128+1.96*L128/100))</f>
        <v>0.657517267472802</v>
      </c>
      <c r="O128" s="60" t="n">
        <f aca="false">ROUND(S128*W128,0)</f>
        <v>62</v>
      </c>
      <c r="P128" s="60" t="n">
        <f aca="false">IF(F128="","",ROUND(SQRT((F128*L128/100)^2+(G128*O128)^2),0))</f>
        <v>43</v>
      </c>
      <c r="R128" s="61" t="n">
        <v>9.12777601735448</v>
      </c>
      <c r="S128" s="62" t="n">
        <f aca="false">U128*V128*$F$5</f>
        <v>727.46884272997</v>
      </c>
      <c r="T128" s="63" t="n">
        <f aca="false">MAX(0,MIN(1,R128/100+$D$5))</f>
        <v>0.600975849200494</v>
      </c>
      <c r="U128" s="63" t="n">
        <v>0.554896142433234</v>
      </c>
      <c r="V128" s="62" t="n">
        <v>1311</v>
      </c>
      <c r="W128" s="63" t="n">
        <v>0.084758520671361</v>
      </c>
      <c r="X128" s="64" t="s">
        <v>171</v>
      </c>
      <c r="Y128" s="64" t="s">
        <v>166</v>
      </c>
    </row>
    <row r="129" customFormat="false" ht="15" hidden="false" customHeight="false" outlineLevel="0" collapsed="false">
      <c r="A129" s="32" t="s">
        <v>233</v>
      </c>
      <c r="B129" s="32" t="s">
        <v>296</v>
      </c>
      <c r="C129" s="32" t="s">
        <v>304</v>
      </c>
      <c r="D129" s="60" t="n">
        <f aca="false">ROUND(S129*T129,0)</f>
        <v>550</v>
      </c>
      <c r="E129" s="60" t="n">
        <f aca="false">ROUND(S129,0)-D129</f>
        <v>348</v>
      </c>
      <c r="F129" s="60" t="n">
        <f aca="false">IF(COUNTA(D129:E129)=0,"",SUM(D129:E129))</f>
        <v>898</v>
      </c>
      <c r="G129" s="40" t="n">
        <f aca="false">IF(OR(F129="",F129=0),"",D129/F129)</f>
        <v>0.612472160356347</v>
      </c>
      <c r="H129" s="40" t="n">
        <f aca="false">IF(OR(F129="",F129=0),"",E129/F129)</f>
        <v>0.387527839643653</v>
      </c>
      <c r="I129" s="32" t="s">
        <v>164</v>
      </c>
      <c r="J129" s="36" t="n">
        <v>1.94077599590723</v>
      </c>
      <c r="K129" s="36" t="n">
        <f aca="false">$K$8</f>
        <v>2.12570886740458</v>
      </c>
      <c r="L129" s="36" t="n">
        <f aca="false">SQRT(J129^2+K129^2)</f>
        <v>2.87841096010493</v>
      </c>
      <c r="M129" s="40" t="n">
        <f aca="false">IF(G129="","",MAX(0,G129-1.96*L129/100))</f>
        <v>0.556055305538291</v>
      </c>
      <c r="N129" s="40" t="n">
        <f aca="false">IF(G129="","",MIN(1,G129+1.96*L129/100))</f>
        <v>0.668889015174404</v>
      </c>
      <c r="O129" s="60" t="n">
        <f aca="false">ROUND(S129*W129,0)</f>
        <v>76</v>
      </c>
      <c r="P129" s="60" t="n">
        <f aca="false">IF(F129="","",ROUND(SQRT((F129*L129/100)^2+(G129*O129)^2),0))</f>
        <v>53</v>
      </c>
      <c r="R129" s="61" t="n">
        <v>10.3131819153607</v>
      </c>
      <c r="S129" s="62" t="n">
        <f aca="false">U129*V129*$F$5</f>
        <v>898.28</v>
      </c>
      <c r="T129" s="63" t="n">
        <f aca="false">MAX(0,MIN(1,R129/100+$D$5))</f>
        <v>0.612829908180556</v>
      </c>
      <c r="U129" s="63" t="n">
        <v>0.68</v>
      </c>
      <c r="V129" s="62" t="n">
        <v>1321</v>
      </c>
      <c r="W129" s="63" t="n">
        <v>0.084758520671361</v>
      </c>
      <c r="X129" s="64" t="s">
        <v>171</v>
      </c>
      <c r="Y129" s="64" t="s">
        <v>166</v>
      </c>
    </row>
    <row r="130" customFormat="false" ht="15" hidden="false" customHeight="false" outlineLevel="0" collapsed="false">
      <c r="A130" s="32" t="s">
        <v>233</v>
      </c>
      <c r="B130" s="32" t="s">
        <v>296</v>
      </c>
      <c r="C130" s="32" t="s">
        <v>305</v>
      </c>
      <c r="D130" s="60" t="n">
        <f aca="false">ROUND(S130*T130,0)</f>
        <v>413</v>
      </c>
      <c r="E130" s="60" t="n">
        <f aca="false">ROUND(S130,0)-D130</f>
        <v>252</v>
      </c>
      <c r="F130" s="60" t="n">
        <f aca="false">IF(COUNTA(D130:E130)=0,"",SUM(D130:E130))</f>
        <v>665</v>
      </c>
      <c r="G130" s="40" t="n">
        <f aca="false">IF(OR(F130="",F130=0),"",D130/F130)</f>
        <v>0.621052631578947</v>
      </c>
      <c r="H130" s="40" t="n">
        <f aca="false">IF(OR(F130="",F130=0),"",E130/F130)</f>
        <v>0.378947368421053</v>
      </c>
      <c r="I130" s="32" t="s">
        <v>164</v>
      </c>
      <c r="J130" s="36" t="n">
        <v>1.94077599590723</v>
      </c>
      <c r="K130" s="36" t="n">
        <f aca="false">$K$8</f>
        <v>2.12570886740458</v>
      </c>
      <c r="L130" s="36" t="n">
        <f aca="false">SQRT(J130^2+K130^2)</f>
        <v>2.87841096010493</v>
      </c>
      <c r="M130" s="40" t="n">
        <f aca="false">IF(G130="","",MAX(0,G130-1.96*L130/100))</f>
        <v>0.564635776760891</v>
      </c>
      <c r="N130" s="40" t="n">
        <f aca="false">IF(G130="","",MIN(1,G130+1.96*L130/100))</f>
        <v>0.677469486397004</v>
      </c>
      <c r="O130" s="60" t="n">
        <f aca="false">ROUND(S130*W130,0)</f>
        <v>56</v>
      </c>
      <c r="P130" s="60" t="n">
        <f aca="false">IF(F130="","",ROUND(SQRT((F130*L130/100)^2+(G130*O130)^2),0))</f>
        <v>40</v>
      </c>
      <c r="R130" s="61" t="n">
        <v>11.162829216479</v>
      </c>
      <c r="S130" s="62" t="n">
        <f aca="false">U130*V130*$F$5</f>
        <v>665.309142318568</v>
      </c>
      <c r="T130" s="63" t="n">
        <f aca="false">MAX(0,MIN(1,R130/100+$D$5))</f>
        <v>0.62132638119174</v>
      </c>
      <c r="U130" s="63" t="n">
        <v>0.61545711592837</v>
      </c>
      <c r="V130" s="62" t="n">
        <v>1081</v>
      </c>
      <c r="W130" s="63" t="n">
        <v>0.084758520671361</v>
      </c>
      <c r="X130" s="64" t="s">
        <v>171</v>
      </c>
      <c r="Y130" s="64" t="s">
        <v>166</v>
      </c>
    </row>
    <row r="131" customFormat="false" ht="15" hidden="false" customHeight="false" outlineLevel="0" collapsed="false">
      <c r="A131" s="32" t="s">
        <v>233</v>
      </c>
      <c r="B131" s="32" t="s">
        <v>296</v>
      </c>
      <c r="C131" s="32" t="s">
        <v>306</v>
      </c>
      <c r="D131" s="60" t="n">
        <f aca="false">ROUND(S131*T131,0)</f>
        <v>322</v>
      </c>
      <c r="E131" s="60" t="n">
        <f aca="false">ROUND(S131,0)-D131</f>
        <v>258</v>
      </c>
      <c r="F131" s="60" t="n">
        <f aca="false">IF(COUNTA(D131:E131)=0,"",SUM(D131:E131))</f>
        <v>580</v>
      </c>
      <c r="G131" s="40" t="n">
        <f aca="false">IF(OR(F131="",F131=0),"",D131/F131)</f>
        <v>0.555172413793103</v>
      </c>
      <c r="H131" s="40" t="n">
        <f aca="false">IF(OR(F131="",F131=0),"",E131/F131)</f>
        <v>0.444827586206897</v>
      </c>
      <c r="I131" s="32" t="s">
        <v>164</v>
      </c>
      <c r="J131" s="36" t="n">
        <v>1.94077599590723</v>
      </c>
      <c r="K131" s="36" t="n">
        <f aca="false">$K$8</f>
        <v>2.12570886740458</v>
      </c>
      <c r="L131" s="36" t="n">
        <f aca="false">SQRT(J131^2+K131^2)</f>
        <v>2.87841096010493</v>
      </c>
      <c r="M131" s="40" t="n">
        <f aca="false">IF(G131="","",MAX(0,G131-1.96*L131/100))</f>
        <v>0.498755558975047</v>
      </c>
      <c r="N131" s="40" t="n">
        <f aca="false">IF(G131="","",MIN(1,G131+1.96*L131/100))</f>
        <v>0.61158926861116</v>
      </c>
      <c r="O131" s="60" t="n">
        <f aca="false">ROUND(S131*W131,0)</f>
        <v>49</v>
      </c>
      <c r="P131" s="60" t="n">
        <f aca="false">IF(F131="","",ROUND(SQRT((F131*L131/100)^2+(G131*O131)^2),0))</f>
        <v>32</v>
      </c>
      <c r="R131" s="61" t="n">
        <v>4.56136378518787</v>
      </c>
      <c r="S131" s="62" t="n">
        <f aca="false">U131*V131*$F$5</f>
        <v>580.019459459459</v>
      </c>
      <c r="T131" s="63" t="n">
        <f aca="false">MAX(0,MIN(1,R131/100+$D$5))</f>
        <v>0.555311726878828</v>
      </c>
      <c r="U131" s="63" t="n">
        <v>0.634594594594595</v>
      </c>
      <c r="V131" s="62" t="n">
        <v>914</v>
      </c>
      <c r="W131" s="63" t="n">
        <v>0.084758520671361</v>
      </c>
      <c r="X131" s="64" t="s">
        <v>171</v>
      </c>
      <c r="Y131" s="64" t="s">
        <v>166</v>
      </c>
    </row>
    <row r="132" customFormat="false" ht="15" hidden="false" customHeight="false" outlineLevel="0" collapsed="false">
      <c r="A132" s="32" t="s">
        <v>233</v>
      </c>
      <c r="B132" s="32" t="s">
        <v>296</v>
      </c>
      <c r="C132" s="32" t="s">
        <v>307</v>
      </c>
      <c r="D132" s="60" t="n">
        <f aca="false">ROUND(S132*T132,0)</f>
        <v>420</v>
      </c>
      <c r="E132" s="60" t="n">
        <f aca="false">ROUND(S132,0)-D132</f>
        <v>242</v>
      </c>
      <c r="F132" s="60" t="n">
        <f aca="false">IF(COUNTA(D132:E132)=0,"",SUM(D132:E132))</f>
        <v>662</v>
      </c>
      <c r="G132" s="40" t="n">
        <f aca="false">IF(OR(F132="",F132=0),"",D132/F132)</f>
        <v>0.634441087613293</v>
      </c>
      <c r="H132" s="40" t="n">
        <f aca="false">IF(OR(F132="",F132=0),"",E132/F132)</f>
        <v>0.365558912386707</v>
      </c>
      <c r="I132" s="32" t="s">
        <v>164</v>
      </c>
      <c r="J132" s="36" t="n">
        <v>1.94077599590723</v>
      </c>
      <c r="K132" s="36" t="n">
        <f aca="false">$K$8</f>
        <v>2.12570886740458</v>
      </c>
      <c r="L132" s="36" t="n">
        <f aca="false">SQRT(J132^2+K132^2)</f>
        <v>2.87841096010493</v>
      </c>
      <c r="M132" s="40" t="n">
        <f aca="false">IF(G132="","",MAX(0,G132-1.96*L132/100))</f>
        <v>0.578024232795237</v>
      </c>
      <c r="N132" s="40" t="n">
        <f aca="false">IF(G132="","",MIN(1,G132+1.96*L132/100))</f>
        <v>0.69085794243135</v>
      </c>
      <c r="O132" s="60" t="n">
        <f aca="false">ROUND(S132*W132,0)</f>
        <v>56</v>
      </c>
      <c r="P132" s="60" t="n">
        <f aca="false">IF(F132="","",ROUND(SQRT((F132*L132/100)^2+(G132*O132)^2),0))</f>
        <v>40</v>
      </c>
      <c r="R132" s="61" t="n">
        <v>12.4684863598252</v>
      </c>
      <c r="S132" s="62" t="n">
        <f aca="false">U132*V132*$F$5</f>
        <v>662.03519510329</v>
      </c>
      <c r="T132" s="63" t="n">
        <f aca="false">MAX(0,MIN(1,R132/100+$D$5))</f>
        <v>0.634382952625201</v>
      </c>
      <c r="U132" s="63" t="n">
        <v>0.489671002295333</v>
      </c>
      <c r="V132" s="62" t="n">
        <v>1352</v>
      </c>
      <c r="W132" s="63" t="n">
        <v>0.084758520671361</v>
      </c>
      <c r="X132" s="64" t="s">
        <v>171</v>
      </c>
      <c r="Y132" s="64" t="s">
        <v>166</v>
      </c>
    </row>
    <row r="133" customFormat="false" ht="15" hidden="false" customHeight="false" outlineLevel="0" collapsed="false">
      <c r="A133" s="32" t="s">
        <v>233</v>
      </c>
      <c r="B133" s="32" t="s">
        <v>296</v>
      </c>
      <c r="C133" s="32" t="s">
        <v>308</v>
      </c>
      <c r="D133" s="60" t="n">
        <f aca="false">ROUND(S133*T133,0)</f>
        <v>448</v>
      </c>
      <c r="E133" s="60" t="n">
        <f aca="false">ROUND(S133,0)-D133</f>
        <v>290</v>
      </c>
      <c r="F133" s="60" t="n">
        <f aca="false">IF(COUNTA(D133:E133)=0,"",SUM(D133:E133))</f>
        <v>738</v>
      </c>
      <c r="G133" s="40" t="n">
        <f aca="false">IF(OR(F133="",F133=0),"",D133/F133)</f>
        <v>0.607046070460705</v>
      </c>
      <c r="H133" s="40" t="n">
        <f aca="false">IF(OR(F133="",F133=0),"",E133/F133)</f>
        <v>0.392953929539295</v>
      </c>
      <c r="I133" s="32" t="s">
        <v>164</v>
      </c>
      <c r="J133" s="36" t="n">
        <v>1.94077599590723</v>
      </c>
      <c r="K133" s="36" t="n">
        <f aca="false">$K$8</f>
        <v>2.12570886740458</v>
      </c>
      <c r="L133" s="36" t="n">
        <f aca="false">SQRT(J133^2+K133^2)</f>
        <v>2.87841096010493</v>
      </c>
      <c r="M133" s="40" t="n">
        <f aca="false">IF(G133="","",MAX(0,G133-1.96*L133/100))</f>
        <v>0.550629215642648</v>
      </c>
      <c r="N133" s="40" t="n">
        <f aca="false">IF(G133="","",MIN(1,G133+1.96*L133/100))</f>
        <v>0.663462925278761</v>
      </c>
      <c r="O133" s="60" t="n">
        <f aca="false">ROUND(S133*W133,0)</f>
        <v>63</v>
      </c>
      <c r="P133" s="60" t="n">
        <f aca="false">IF(F133="","",ROUND(SQRT((F133*L133/100)^2+(G133*O133)^2),0))</f>
        <v>44</v>
      </c>
      <c r="R133" s="61" t="n">
        <v>9.78413692961304</v>
      </c>
      <c r="S133" s="62" t="n">
        <f aca="false">U133*V133*$F$5</f>
        <v>737.535483870968</v>
      </c>
      <c r="T133" s="63" t="n">
        <f aca="false">MAX(0,MIN(1,R133/100+$D$5))</f>
        <v>0.60753945832308</v>
      </c>
      <c r="U133" s="63" t="n">
        <v>0.561290322580645</v>
      </c>
      <c r="V133" s="62" t="n">
        <v>1314</v>
      </c>
      <c r="W133" s="63" t="n">
        <v>0.084758520671361</v>
      </c>
      <c r="X133" s="64" t="s">
        <v>171</v>
      </c>
      <c r="Y133" s="64" t="s">
        <v>166</v>
      </c>
    </row>
    <row r="134" customFormat="false" ht="15" hidden="false" customHeight="false" outlineLevel="0" collapsed="false">
      <c r="A134" s="32" t="s">
        <v>233</v>
      </c>
      <c r="B134" s="32" t="s">
        <v>309</v>
      </c>
      <c r="C134" s="32" t="s">
        <v>310</v>
      </c>
      <c r="D134" s="60" t="n">
        <f aca="false">ROUND(S134*T134,0)</f>
        <v>383</v>
      </c>
      <c r="E134" s="60" t="n">
        <f aca="false">ROUND(S134,0)-D134</f>
        <v>302</v>
      </c>
      <c r="F134" s="60" t="n">
        <f aca="false">IF(COUNTA(D134:E134)=0,"",SUM(D134:E134))</f>
        <v>685</v>
      </c>
      <c r="G134" s="40" t="n">
        <f aca="false">IF(OR(F134="",F134=0),"",D134/F134)</f>
        <v>0.559124087591241</v>
      </c>
      <c r="H134" s="40" t="n">
        <f aca="false">IF(OR(F134="",F134=0),"",E134/F134)</f>
        <v>0.440875912408759</v>
      </c>
      <c r="I134" s="32" t="s">
        <v>164</v>
      </c>
      <c r="J134" s="36" t="n">
        <v>1.94077599590723</v>
      </c>
      <c r="K134" s="36" t="n">
        <f aca="false">$K$8</f>
        <v>2.12570886740458</v>
      </c>
      <c r="L134" s="36" t="n">
        <f aca="false">SQRT(J134^2+K134^2)</f>
        <v>2.87841096010493</v>
      </c>
      <c r="M134" s="40" t="n">
        <f aca="false">IF(G134="","",MAX(0,G134-1.96*L134/100))</f>
        <v>0.502707232773184</v>
      </c>
      <c r="N134" s="40" t="n">
        <f aca="false">IF(G134="","",MIN(1,G134+1.96*L134/100))</f>
        <v>0.615540942409298</v>
      </c>
      <c r="O134" s="60" t="n">
        <f aca="false">ROUND(S134*W134,0)</f>
        <v>58</v>
      </c>
      <c r="P134" s="60" t="n">
        <f aca="false">IF(F134="","",ROUND(SQRT((F134*L134/100)^2+(G134*O134)^2),0))</f>
        <v>38</v>
      </c>
      <c r="R134" s="61" t="n">
        <v>4.99408331270359</v>
      </c>
      <c r="S134" s="62" t="n">
        <f aca="false">U134*V134*$F$5</f>
        <v>685.017857142857</v>
      </c>
      <c r="T134" s="63" t="n">
        <f aca="false">MAX(0,MIN(1,R134/100+$D$5))</f>
        <v>0.559638922153985</v>
      </c>
      <c r="U134" s="63" t="n">
        <v>0.462225274725275</v>
      </c>
      <c r="V134" s="62" t="n">
        <v>1482</v>
      </c>
      <c r="W134" s="63" t="n">
        <v>0.084758520671361</v>
      </c>
      <c r="X134" s="64" t="s">
        <v>171</v>
      </c>
      <c r="Y134" s="64" t="s">
        <v>166</v>
      </c>
    </row>
    <row r="135" customFormat="false" ht="15" hidden="false" customHeight="false" outlineLevel="0" collapsed="false">
      <c r="A135" s="32" t="s">
        <v>233</v>
      </c>
      <c r="B135" s="32" t="s">
        <v>309</v>
      </c>
      <c r="C135" s="32" t="s">
        <v>311</v>
      </c>
      <c r="D135" s="60" t="n">
        <f aca="false">ROUND(S135*T135,0)</f>
        <v>349</v>
      </c>
      <c r="E135" s="60" t="n">
        <f aca="false">ROUND(S135,0)-D135</f>
        <v>364</v>
      </c>
      <c r="F135" s="60" t="n">
        <f aca="false">IF(COUNTA(D135:E135)=0,"",SUM(D135:E135))</f>
        <v>713</v>
      </c>
      <c r="G135" s="40" t="n">
        <f aca="false">IF(OR(F135="",F135=0),"",D135/F135)</f>
        <v>0.489481065918654</v>
      </c>
      <c r="H135" s="40" t="n">
        <f aca="false">IF(OR(F135="",F135=0),"",E135/F135)</f>
        <v>0.510518934081346</v>
      </c>
      <c r="I135" s="32" t="s">
        <v>164</v>
      </c>
      <c r="J135" s="36" t="n">
        <v>1.94077599590723</v>
      </c>
      <c r="K135" s="36" t="n">
        <f aca="false">$K$8</f>
        <v>2.12570886740458</v>
      </c>
      <c r="L135" s="36" t="n">
        <f aca="false">SQRT(J135^2+K135^2)</f>
        <v>2.87841096010493</v>
      </c>
      <c r="M135" s="40" t="n">
        <f aca="false">IF(G135="","",MAX(0,G135-1.96*L135/100))</f>
        <v>0.433064211100597</v>
      </c>
      <c r="N135" s="40" t="n">
        <f aca="false">IF(G135="","",MIN(1,G135+1.96*L135/100))</f>
        <v>0.54589792073671</v>
      </c>
      <c r="O135" s="60" t="n">
        <f aca="false">ROUND(S135*W135,0)</f>
        <v>60</v>
      </c>
      <c r="P135" s="60" t="n">
        <f aca="false">IF(F135="","",ROUND(SQRT((F135*L135/100)^2+(G135*O135)^2),0))</f>
        <v>36</v>
      </c>
      <c r="R135" s="61" t="n">
        <v>-2.0461190857603</v>
      </c>
      <c r="S135" s="62" t="n">
        <f aca="false">U135*V135*$F$5</f>
        <v>712.774509803922</v>
      </c>
      <c r="T135" s="63" t="n">
        <f aca="false">MAX(0,MIN(1,R135/100+$D$5))</f>
        <v>0.489236898169346</v>
      </c>
      <c r="U135" s="63" t="n">
        <v>0.544934640522876</v>
      </c>
      <c r="V135" s="62" t="n">
        <v>1308</v>
      </c>
      <c r="W135" s="63" t="n">
        <v>0.084758520671361</v>
      </c>
      <c r="X135" s="64" t="s">
        <v>171</v>
      </c>
      <c r="Y135" s="64" t="s">
        <v>166</v>
      </c>
    </row>
    <row r="136" customFormat="false" ht="15" hidden="false" customHeight="false" outlineLevel="0" collapsed="false">
      <c r="A136" s="32" t="s">
        <v>233</v>
      </c>
      <c r="B136" s="32" t="s">
        <v>309</v>
      </c>
      <c r="C136" s="32" t="s">
        <v>312</v>
      </c>
      <c r="D136" s="60" t="n">
        <f aca="false">ROUND(S136*T136,0)</f>
        <v>402</v>
      </c>
      <c r="E136" s="60" t="n">
        <f aca="false">ROUND(S136,0)-D136</f>
        <v>379</v>
      </c>
      <c r="F136" s="60" t="n">
        <f aca="false">IF(COUNTA(D136:E136)=0,"",SUM(D136:E136))</f>
        <v>781</v>
      </c>
      <c r="G136" s="40" t="n">
        <f aca="false">IF(OR(F136="",F136=0),"",D136/F136)</f>
        <v>0.514724711907811</v>
      </c>
      <c r="H136" s="40" t="n">
        <f aca="false">IF(OR(F136="",F136=0),"",E136/F136)</f>
        <v>0.48527528809219</v>
      </c>
      <c r="I136" s="32" t="s">
        <v>164</v>
      </c>
      <c r="J136" s="36" t="n">
        <v>1.94077599590723</v>
      </c>
      <c r="K136" s="36" t="n">
        <f aca="false">$K$8</f>
        <v>2.12570886740458</v>
      </c>
      <c r="L136" s="36" t="n">
        <f aca="false">SQRT(J136^2+K136^2)</f>
        <v>2.87841096010493</v>
      </c>
      <c r="M136" s="40" t="n">
        <f aca="false">IF(G136="","",MAX(0,G136-1.96*L136/100))</f>
        <v>0.458307857089754</v>
      </c>
      <c r="N136" s="40" t="n">
        <f aca="false">IF(G136="","",MIN(1,G136+1.96*L136/100))</f>
        <v>0.571141566725867</v>
      </c>
      <c r="O136" s="60" t="n">
        <f aca="false">ROUND(S136*W136,0)</f>
        <v>66</v>
      </c>
      <c r="P136" s="60" t="n">
        <f aca="false">IF(F136="","",ROUND(SQRT((F136*L136/100)^2+(G136*O136)^2),0))</f>
        <v>41</v>
      </c>
      <c r="R136" s="61" t="n">
        <v>0.494073382815428</v>
      </c>
      <c r="S136" s="62" t="n">
        <f aca="false">U136*V136*$F$5</f>
        <v>780.975243810953</v>
      </c>
      <c r="T136" s="63" t="n">
        <f aca="false">MAX(0,MIN(1,R136/100+$D$5))</f>
        <v>0.514638822855104</v>
      </c>
      <c r="U136" s="63" t="n">
        <v>0.577644411102776</v>
      </c>
      <c r="V136" s="62" t="n">
        <v>1352</v>
      </c>
      <c r="W136" s="63" t="n">
        <v>0.084758520671361</v>
      </c>
      <c r="X136" s="64" t="s">
        <v>171</v>
      </c>
      <c r="Y136" s="64" t="s">
        <v>166</v>
      </c>
    </row>
    <row r="137" customFormat="false" ht="15" hidden="false" customHeight="false" outlineLevel="0" collapsed="false">
      <c r="A137" s="32" t="s">
        <v>233</v>
      </c>
      <c r="B137" s="32" t="s">
        <v>313</v>
      </c>
      <c r="C137" s="32" t="s">
        <v>313</v>
      </c>
      <c r="D137" s="60" t="n">
        <f aca="false">ROUND(S137*T137,0)</f>
        <v>633</v>
      </c>
      <c r="E137" s="60" t="n">
        <f aca="false">ROUND(S137,0)-D137</f>
        <v>637</v>
      </c>
      <c r="F137" s="60" t="n">
        <f aca="false">IF(COUNTA(D137:E137)=0,"",SUM(D137:E137))</f>
        <v>1270</v>
      </c>
      <c r="G137" s="40" t="n">
        <f aca="false">IF(OR(F137="",F137=0),"",D137/F137)</f>
        <v>0.498425196850394</v>
      </c>
      <c r="H137" s="40" t="n">
        <f aca="false">IF(OR(F137="",F137=0),"",E137/F137)</f>
        <v>0.501574803149606</v>
      </c>
      <c r="I137" s="32" t="s">
        <v>164</v>
      </c>
      <c r="J137" s="36" t="n">
        <v>1.75751909275079</v>
      </c>
      <c r="K137" s="36" t="n">
        <f aca="false">$K$8</f>
        <v>2.12570886740458</v>
      </c>
      <c r="L137" s="36" t="n">
        <f aca="false">SQRT(J137^2+K137^2)</f>
        <v>2.7581717768018</v>
      </c>
      <c r="M137" s="40" t="n">
        <f aca="false">IF(G137="","",MAX(0,G137-1.96*L137/100))</f>
        <v>0.444365030025078</v>
      </c>
      <c r="N137" s="40" t="n">
        <f aca="false">IF(G137="","",MIN(1,G137+1.96*L137/100))</f>
        <v>0.552485363675709</v>
      </c>
      <c r="O137" s="60" t="n">
        <f aca="false">ROUND(S137*W137,0)</f>
        <v>80</v>
      </c>
      <c r="P137" s="60" t="n">
        <f aca="false">IF(F137="","",ROUND(SQRT((F137*L137/100)^2+(G137*O137)^2),0))</f>
        <v>53</v>
      </c>
      <c r="R137" s="61" t="n">
        <v>-1.13038812530157</v>
      </c>
      <c r="S137" s="62" t="n">
        <f aca="false">U137*V137*$F$5</f>
        <v>1270.44031093837</v>
      </c>
      <c r="T137" s="63" t="n">
        <f aca="false">MAX(0,MIN(1,R137/100+$D$5))</f>
        <v>0.498394207773934</v>
      </c>
      <c r="U137" s="63" t="n">
        <v>0.676846196557468</v>
      </c>
      <c r="V137" s="62" t="n">
        <v>1877</v>
      </c>
      <c r="W137" s="63" t="n">
        <v>0.0626598089245614</v>
      </c>
      <c r="X137" s="64" t="s">
        <v>204</v>
      </c>
      <c r="Y137" s="64" t="s">
        <v>166</v>
      </c>
    </row>
    <row r="138" customFormat="false" ht="15" hidden="false" customHeight="false" outlineLevel="0" collapsed="false">
      <c r="A138" s="32" t="s">
        <v>233</v>
      </c>
      <c r="B138" s="32" t="s">
        <v>314</v>
      </c>
      <c r="C138" s="32" t="s">
        <v>315</v>
      </c>
      <c r="D138" s="60" t="n">
        <f aca="false">ROUND(S138*T138,0)</f>
        <v>289</v>
      </c>
      <c r="E138" s="60" t="n">
        <f aca="false">ROUND(S138,0)-D138</f>
        <v>286</v>
      </c>
      <c r="F138" s="60" t="n">
        <f aca="false">IF(COUNTA(D138:E138)=0,"",SUM(D138:E138))</f>
        <v>575</v>
      </c>
      <c r="G138" s="40" t="n">
        <f aca="false">IF(OR(F138="",F138=0),"",D138/F138)</f>
        <v>0.502608695652174</v>
      </c>
      <c r="H138" s="40" t="n">
        <f aca="false">IF(OR(F138="",F138=0),"",E138/F138)</f>
        <v>0.497391304347826</v>
      </c>
      <c r="I138" s="32" t="s">
        <v>164</v>
      </c>
      <c r="J138" s="36" t="n">
        <v>1.94077599590723</v>
      </c>
      <c r="K138" s="36" t="n">
        <f aca="false">$K$8</f>
        <v>2.12570886740458</v>
      </c>
      <c r="L138" s="36" t="n">
        <f aca="false">SQRT(J138^2+K138^2)</f>
        <v>2.87841096010493</v>
      </c>
      <c r="M138" s="40" t="n">
        <f aca="false">IF(G138="","",MAX(0,G138-1.96*L138/100))</f>
        <v>0.446191840834117</v>
      </c>
      <c r="N138" s="40" t="n">
        <f aca="false">IF(G138="","",MIN(1,G138+1.96*L138/100))</f>
        <v>0.559025550470231</v>
      </c>
      <c r="O138" s="60" t="n">
        <f aca="false">ROUND(S138*W138,0)</f>
        <v>49</v>
      </c>
      <c r="P138" s="60" t="n">
        <f aca="false">IF(F138="","",ROUND(SQRT((F138*L138/100)^2+(G138*O138)^2),0))</f>
        <v>30</v>
      </c>
      <c r="R138" s="61" t="n">
        <v>-0.603822408508896</v>
      </c>
      <c r="S138" s="62" t="n">
        <f aca="false">U138*V138*$F$5</f>
        <v>574.764397905759</v>
      </c>
      <c r="T138" s="63" t="n">
        <f aca="false">MAX(0,MIN(1,R138/100+$D$5))</f>
        <v>0.50365986494186</v>
      </c>
      <c r="U138" s="63" t="n">
        <v>0.575916230366492</v>
      </c>
      <c r="V138" s="62" t="n">
        <v>998</v>
      </c>
      <c r="W138" s="63" t="n">
        <v>0.084758520671361</v>
      </c>
      <c r="X138" s="64" t="s">
        <v>171</v>
      </c>
      <c r="Y138" s="64" t="s">
        <v>166</v>
      </c>
    </row>
    <row r="139" customFormat="false" ht="15" hidden="false" customHeight="false" outlineLevel="0" collapsed="false">
      <c r="A139" s="32" t="s">
        <v>233</v>
      </c>
      <c r="B139" s="32" t="s">
        <v>314</v>
      </c>
      <c r="C139" s="32" t="s">
        <v>316</v>
      </c>
      <c r="D139" s="60" t="n">
        <f aca="false">ROUND(S139*T139,0)</f>
        <v>409</v>
      </c>
      <c r="E139" s="60" t="n">
        <f aca="false">ROUND(S139,0)-D139</f>
        <v>380</v>
      </c>
      <c r="F139" s="60" t="n">
        <f aca="false">IF(COUNTA(D139:E139)=0,"",SUM(D139:E139))</f>
        <v>789</v>
      </c>
      <c r="G139" s="40" t="n">
        <f aca="false">IF(OR(F139="",F139=0),"",D139/F139)</f>
        <v>0.518377693282636</v>
      </c>
      <c r="H139" s="40" t="n">
        <f aca="false">IF(OR(F139="",F139=0),"",E139/F139)</f>
        <v>0.481622306717364</v>
      </c>
      <c r="I139" s="32" t="s">
        <v>164</v>
      </c>
      <c r="J139" s="36" t="n">
        <v>1.94077599590723</v>
      </c>
      <c r="K139" s="36" t="n">
        <f aca="false">$K$8</f>
        <v>2.12570886740458</v>
      </c>
      <c r="L139" s="36" t="n">
        <f aca="false">SQRT(J139^2+K139^2)</f>
        <v>2.87841096010493</v>
      </c>
      <c r="M139" s="40" t="n">
        <f aca="false">IF(G139="","",MAX(0,G139-1.96*L139/100))</f>
        <v>0.46196083846458</v>
      </c>
      <c r="N139" s="40" t="n">
        <f aca="false">IF(G139="","",MIN(1,G139+1.96*L139/100))</f>
        <v>0.574794548100693</v>
      </c>
      <c r="O139" s="60" t="n">
        <f aca="false">ROUND(S139*W139,0)</f>
        <v>67</v>
      </c>
      <c r="P139" s="60" t="n">
        <f aca="false">IF(F139="","",ROUND(SQRT((F139*L139/100)^2+(G139*O139)^2),0))</f>
        <v>41</v>
      </c>
      <c r="R139" s="61" t="n">
        <v>0.876621081114287</v>
      </c>
      <c r="S139" s="62" t="n">
        <f aca="false">U139*V139*$F$5</f>
        <v>789.294258373206</v>
      </c>
      <c r="T139" s="63" t="n">
        <f aca="false">MAX(0,MIN(1,R139/100+$D$5))</f>
        <v>0.518464299838092</v>
      </c>
      <c r="U139" s="63" t="n">
        <v>0.595693779904306</v>
      </c>
      <c r="V139" s="62" t="n">
        <v>1325</v>
      </c>
      <c r="W139" s="63" t="n">
        <v>0.084758520671361</v>
      </c>
      <c r="X139" s="64" t="s">
        <v>171</v>
      </c>
      <c r="Y139" s="64" t="s">
        <v>166</v>
      </c>
    </row>
    <row r="140" customFormat="false" ht="15" hidden="false" customHeight="false" outlineLevel="0" collapsed="false">
      <c r="A140" s="32" t="s">
        <v>233</v>
      </c>
      <c r="B140" s="32" t="s">
        <v>317</v>
      </c>
      <c r="C140" s="32" t="s">
        <v>318</v>
      </c>
      <c r="D140" s="60" t="n">
        <f aca="false">ROUND(S140*T140,0)</f>
        <v>438</v>
      </c>
      <c r="E140" s="60" t="n">
        <f aca="false">ROUND(S140,0)-D140</f>
        <v>378</v>
      </c>
      <c r="F140" s="60" t="n">
        <f aca="false">IF(COUNTA(D140:E140)=0,"",SUM(D140:E140))</f>
        <v>816</v>
      </c>
      <c r="G140" s="40" t="n">
        <f aca="false">IF(OR(F140="",F140=0),"",D140/F140)</f>
        <v>0.536764705882353</v>
      </c>
      <c r="H140" s="40" t="n">
        <f aca="false">IF(OR(F140="",F140=0),"",E140/F140)</f>
        <v>0.463235294117647</v>
      </c>
      <c r="I140" s="32" t="s">
        <v>164</v>
      </c>
      <c r="J140" s="36" t="n">
        <v>1.94077599590723</v>
      </c>
      <c r="K140" s="36" t="n">
        <f aca="false">$K$8</f>
        <v>2.12570886740458</v>
      </c>
      <c r="L140" s="36" t="n">
        <f aca="false">SQRT(J140^2+K140^2)</f>
        <v>2.87841096010493</v>
      </c>
      <c r="M140" s="40" t="n">
        <f aca="false">IF(G140="","",MAX(0,G140-1.96*L140/100))</f>
        <v>0.480347851064296</v>
      </c>
      <c r="N140" s="40" t="n">
        <f aca="false">IF(G140="","",MIN(1,G140+1.96*L140/100))</f>
        <v>0.59318156070041</v>
      </c>
      <c r="O140" s="60" t="n">
        <f aca="false">ROUND(S140*W140,0)</f>
        <v>69</v>
      </c>
      <c r="P140" s="60" t="n">
        <f aca="false">IF(F140="","",ROUND(SQRT((F140*L140/100)^2+(G140*O140)^2),0))</f>
        <v>44</v>
      </c>
      <c r="R140" s="61" t="n">
        <v>2.73241087175534</v>
      </c>
      <c r="S140" s="62" t="n">
        <f aca="false">U140*V140*$F$5</f>
        <v>816.283916083916</v>
      </c>
      <c r="T140" s="63" t="n">
        <f aca="false">MAX(0,MIN(1,R140/100+$D$5))</f>
        <v>0.537022197744503</v>
      </c>
      <c r="U140" s="63" t="n">
        <v>0.572027972027972</v>
      </c>
      <c r="V140" s="62" t="n">
        <v>1427</v>
      </c>
      <c r="W140" s="63" t="n">
        <v>0.084758520671361</v>
      </c>
      <c r="X140" s="64" t="s">
        <v>171</v>
      </c>
      <c r="Y140" s="64" t="s">
        <v>166</v>
      </c>
    </row>
    <row r="141" customFormat="false" ht="15" hidden="false" customHeight="false" outlineLevel="0" collapsed="false">
      <c r="A141" s="32" t="s">
        <v>233</v>
      </c>
      <c r="B141" s="32" t="s">
        <v>317</v>
      </c>
      <c r="C141" s="32" t="s">
        <v>319</v>
      </c>
      <c r="D141" s="60" t="n">
        <f aca="false">ROUND(S141*T141,0)</f>
        <v>439</v>
      </c>
      <c r="E141" s="60" t="n">
        <f aca="false">ROUND(S141,0)-D141</f>
        <v>384</v>
      </c>
      <c r="F141" s="60" t="n">
        <f aca="false">IF(COUNTA(D141:E141)=0,"",SUM(D141:E141))</f>
        <v>823</v>
      </c>
      <c r="G141" s="40" t="n">
        <f aca="false">IF(OR(F141="",F141=0),"",D141/F141)</f>
        <v>0.533414337788578</v>
      </c>
      <c r="H141" s="40" t="n">
        <f aca="false">IF(OR(F141="",F141=0),"",E141/F141)</f>
        <v>0.466585662211422</v>
      </c>
      <c r="I141" s="32" t="s">
        <v>164</v>
      </c>
      <c r="J141" s="36" t="n">
        <v>1.94077599590723</v>
      </c>
      <c r="K141" s="36" t="n">
        <f aca="false">$K$8</f>
        <v>2.12570886740458</v>
      </c>
      <c r="L141" s="36" t="n">
        <f aca="false">SQRT(J141^2+K141^2)</f>
        <v>2.87841096010493</v>
      </c>
      <c r="M141" s="40" t="n">
        <f aca="false">IF(G141="","",MAX(0,G141-1.96*L141/100))</f>
        <v>0.476997482970522</v>
      </c>
      <c r="N141" s="40" t="n">
        <f aca="false">IF(G141="","",MIN(1,G141+1.96*L141/100))</f>
        <v>0.589831192606635</v>
      </c>
      <c r="O141" s="60" t="n">
        <f aca="false">ROUND(S141*W141,0)</f>
        <v>70</v>
      </c>
      <c r="P141" s="60" t="n">
        <f aca="false">IF(F141="","",ROUND(SQRT((F141*L141/100)^2+(G141*O141)^2),0))</f>
        <v>44</v>
      </c>
      <c r="R141" s="61" t="n">
        <v>2.38087841028312</v>
      </c>
      <c r="S141" s="62" t="n">
        <f aca="false">U141*V141*$F$5</f>
        <v>823.491577335375</v>
      </c>
      <c r="T141" s="63" t="n">
        <f aca="false">MAX(0,MIN(1,R141/100+$D$5))</f>
        <v>0.53350687312978</v>
      </c>
      <c r="U141" s="63" t="n">
        <v>0.616385911179173</v>
      </c>
      <c r="V141" s="62" t="n">
        <v>1336</v>
      </c>
      <c r="W141" s="63" t="n">
        <v>0.084758520671361</v>
      </c>
      <c r="X141" s="64" t="s">
        <v>171</v>
      </c>
      <c r="Y141" s="64" t="s">
        <v>166</v>
      </c>
    </row>
    <row r="142" customFormat="false" ht="15" hidden="false" customHeight="false" outlineLevel="0" collapsed="false">
      <c r="A142" s="32" t="s">
        <v>233</v>
      </c>
      <c r="B142" s="32" t="s">
        <v>317</v>
      </c>
      <c r="C142" s="32" t="s">
        <v>320</v>
      </c>
      <c r="D142" s="60" t="n">
        <f aca="false">ROUND(S142*T142,0)</f>
        <v>629</v>
      </c>
      <c r="E142" s="60" t="n">
        <f aca="false">ROUND(S142,0)-D142</f>
        <v>602</v>
      </c>
      <c r="F142" s="60" t="n">
        <f aca="false">IF(COUNTA(D142:E142)=0,"",SUM(D142:E142))</f>
        <v>1231</v>
      </c>
      <c r="G142" s="40" t="n">
        <f aca="false">IF(OR(F142="",F142=0),"",D142/F142)</f>
        <v>0.510966693744923</v>
      </c>
      <c r="H142" s="40" t="n">
        <f aca="false">IF(OR(F142="",F142=0),"",E142/F142)</f>
        <v>0.489033306255077</v>
      </c>
      <c r="I142" s="32" t="s">
        <v>164</v>
      </c>
      <c r="J142" s="36" t="n">
        <v>1.75751909275079</v>
      </c>
      <c r="K142" s="36" t="n">
        <f aca="false">$K$8</f>
        <v>2.12570886740458</v>
      </c>
      <c r="L142" s="36" t="n">
        <f aca="false">SQRT(J142^2+K142^2)</f>
        <v>2.7581717768018</v>
      </c>
      <c r="M142" s="40" t="n">
        <f aca="false">IF(G142="","",MAX(0,G142-1.96*L142/100))</f>
        <v>0.456906526919608</v>
      </c>
      <c r="N142" s="40" t="n">
        <f aca="false">IF(G142="","",MIN(1,G142+1.96*L142/100))</f>
        <v>0.565026860570238</v>
      </c>
      <c r="O142" s="60" t="n">
        <f aca="false">ROUND(S142*W142,0)</f>
        <v>77</v>
      </c>
      <c r="P142" s="60" t="n">
        <f aca="false">IF(F142="","",ROUND(SQRT((F142*L142/100)^2+(G142*O142)^2),0))</f>
        <v>52</v>
      </c>
      <c r="R142" s="61" t="n">
        <v>0.171210687236228</v>
      </c>
      <c r="S142" s="62" t="n">
        <f aca="false">U142*V142*$F$5</f>
        <v>1230.51149425287</v>
      </c>
      <c r="T142" s="63" t="n">
        <f aca="false">MAX(0,MIN(1,R142/100+$D$5))</f>
        <v>0.511410195899312</v>
      </c>
      <c r="U142" s="63" t="n">
        <v>0.58735632183908</v>
      </c>
      <c r="V142" s="62" t="n">
        <v>2095</v>
      </c>
      <c r="W142" s="63" t="n">
        <v>0.0626598089245614</v>
      </c>
      <c r="X142" s="64" t="s">
        <v>204</v>
      </c>
      <c r="Y142" s="64" t="s">
        <v>166</v>
      </c>
    </row>
    <row r="143" customFormat="false" ht="15" hidden="false" customHeight="false" outlineLevel="0" collapsed="false">
      <c r="A143" s="32" t="s">
        <v>233</v>
      </c>
      <c r="B143" s="32" t="s">
        <v>317</v>
      </c>
      <c r="C143" s="32" t="s">
        <v>321</v>
      </c>
      <c r="D143" s="60" t="n">
        <f aca="false">ROUND(S143*T143,0)</f>
        <v>521</v>
      </c>
      <c r="E143" s="60" t="n">
        <f aca="false">ROUND(S143,0)-D143</f>
        <v>406</v>
      </c>
      <c r="F143" s="60" t="n">
        <f aca="false">IF(COUNTA(D143:E143)=0,"",SUM(D143:E143))</f>
        <v>927</v>
      </c>
      <c r="G143" s="40" t="n">
        <f aca="false">IF(OR(F143="",F143=0),"",D143/F143)</f>
        <v>0.562028047464941</v>
      </c>
      <c r="H143" s="40" t="n">
        <f aca="false">IF(OR(F143="",F143=0),"",E143/F143)</f>
        <v>0.437971952535059</v>
      </c>
      <c r="I143" s="32" t="s">
        <v>164</v>
      </c>
      <c r="J143" s="36" t="n">
        <v>1.75751909275079</v>
      </c>
      <c r="K143" s="36" t="n">
        <f aca="false">$K$8</f>
        <v>2.12570886740458</v>
      </c>
      <c r="L143" s="36" t="n">
        <f aca="false">SQRT(J143^2+K143^2)</f>
        <v>2.7581717768018</v>
      </c>
      <c r="M143" s="40" t="n">
        <f aca="false">IF(G143="","",MAX(0,G143-1.96*L143/100))</f>
        <v>0.507967880639625</v>
      </c>
      <c r="N143" s="40" t="n">
        <f aca="false">IF(G143="","",MIN(1,G143+1.96*L143/100))</f>
        <v>0.616088214290256</v>
      </c>
      <c r="O143" s="60" t="n">
        <f aca="false">ROUND(S143*W143,0)</f>
        <v>58</v>
      </c>
      <c r="P143" s="60" t="n">
        <f aca="false">IF(F143="","",ROUND(SQRT((F143*L143/100)^2+(G143*O143)^2),0))</f>
        <v>41</v>
      </c>
      <c r="R143" s="61" t="n">
        <v>5.20998665804341</v>
      </c>
      <c r="S143" s="62" t="n">
        <f aca="false">U143*V143*$F$5</f>
        <v>927.10447761194</v>
      </c>
      <c r="T143" s="63" t="n">
        <f aca="false">MAX(0,MIN(1,R143/100+$D$5))</f>
        <v>0.561797955607383</v>
      </c>
      <c r="U143" s="63" t="n">
        <v>0.546641791044776</v>
      </c>
      <c r="V143" s="62" t="n">
        <v>1696</v>
      </c>
      <c r="W143" s="63" t="n">
        <v>0.0626598089245614</v>
      </c>
      <c r="X143" s="64" t="s">
        <v>204</v>
      </c>
      <c r="Y143" s="64" t="s">
        <v>166</v>
      </c>
    </row>
    <row r="144" customFormat="false" ht="15" hidden="false" customHeight="false" outlineLevel="0" collapsed="false">
      <c r="A144" s="32" t="s">
        <v>233</v>
      </c>
      <c r="B144" s="32" t="s">
        <v>317</v>
      </c>
      <c r="C144" s="32" t="s">
        <v>322</v>
      </c>
      <c r="D144" s="60" t="n">
        <f aca="false">ROUND(S144*T144,0)</f>
        <v>291</v>
      </c>
      <c r="E144" s="60" t="n">
        <f aca="false">ROUND(S144,0)-D144</f>
        <v>280</v>
      </c>
      <c r="F144" s="60" t="n">
        <f aca="false">IF(COUNTA(D144:E144)=0,"",SUM(D144:E144))</f>
        <v>571</v>
      </c>
      <c r="G144" s="40" t="n">
        <f aca="false">IF(OR(F144="",F144=0),"",D144/F144)</f>
        <v>0.509632224168126</v>
      </c>
      <c r="H144" s="40" t="n">
        <f aca="false">IF(OR(F144="",F144=0),"",E144/F144)</f>
        <v>0.490367775831874</v>
      </c>
      <c r="I144" s="32" t="s">
        <v>164</v>
      </c>
      <c r="J144" s="36" t="n">
        <v>1.94077599590723</v>
      </c>
      <c r="K144" s="36" t="n">
        <f aca="false">$K$8</f>
        <v>2.12570886740458</v>
      </c>
      <c r="L144" s="36" t="n">
        <f aca="false">SQRT(J144^2+K144^2)</f>
        <v>2.87841096010493</v>
      </c>
      <c r="M144" s="40" t="n">
        <f aca="false">IF(G144="","",MAX(0,G144-1.96*L144/100))</f>
        <v>0.45321536935007</v>
      </c>
      <c r="N144" s="40" t="n">
        <f aca="false">IF(G144="","",MIN(1,G144+1.96*L144/100))</f>
        <v>0.566049078986183</v>
      </c>
      <c r="O144" s="60" t="n">
        <f aca="false">ROUND(S144*W144,0)</f>
        <v>48</v>
      </c>
      <c r="P144" s="60" t="n">
        <f aca="false">IF(F144="","",ROUND(SQRT((F144*L144/100)^2+(G144*O144)^2),0))</f>
        <v>29</v>
      </c>
      <c r="R144" s="61" t="n">
        <v>-0.0265532870512895</v>
      </c>
      <c r="S144" s="62" t="n">
        <f aca="false">U144*V144*$F$5</f>
        <v>571.471747700394</v>
      </c>
      <c r="T144" s="63" t="n">
        <f aca="false">MAX(0,MIN(1,R144/100+$D$5))</f>
        <v>0.509432556156436</v>
      </c>
      <c r="U144" s="63" t="n">
        <v>0.727989487516426</v>
      </c>
      <c r="V144" s="62" t="n">
        <v>785</v>
      </c>
      <c r="W144" s="63" t="n">
        <v>0.084758520671361</v>
      </c>
      <c r="X144" s="64" t="s">
        <v>171</v>
      </c>
      <c r="Y144" s="64" t="s">
        <v>166</v>
      </c>
    </row>
    <row r="145" customFormat="false" ht="15" hidden="false" customHeight="false" outlineLevel="0" collapsed="false">
      <c r="A145" s="32" t="s">
        <v>233</v>
      </c>
      <c r="B145" s="32" t="s">
        <v>317</v>
      </c>
      <c r="C145" s="32" t="s">
        <v>323</v>
      </c>
      <c r="D145" s="60" t="n">
        <f aca="false">ROUND(S145*T145,0)</f>
        <v>580</v>
      </c>
      <c r="E145" s="60" t="n">
        <f aca="false">ROUND(S145,0)-D145</f>
        <v>425</v>
      </c>
      <c r="F145" s="60" t="n">
        <f aca="false">IF(COUNTA(D145:E145)=0,"",SUM(D145:E145))</f>
        <v>1005</v>
      </c>
      <c r="G145" s="40" t="n">
        <f aca="false">IF(OR(F145="",F145=0),"",D145/F145)</f>
        <v>0.577114427860697</v>
      </c>
      <c r="H145" s="40" t="n">
        <f aca="false">IF(OR(F145="",F145=0),"",E145/F145)</f>
        <v>0.422885572139304</v>
      </c>
      <c r="I145" s="32" t="s">
        <v>164</v>
      </c>
      <c r="J145" s="36" t="n">
        <v>1.75751909275079</v>
      </c>
      <c r="K145" s="36" t="n">
        <f aca="false">$K$8</f>
        <v>2.12570886740458</v>
      </c>
      <c r="L145" s="36" t="n">
        <f aca="false">SQRT(J145^2+K145^2)</f>
        <v>2.7581717768018</v>
      </c>
      <c r="M145" s="40" t="n">
        <f aca="false">IF(G145="","",MAX(0,G145-1.96*L145/100))</f>
        <v>0.523054261035381</v>
      </c>
      <c r="N145" s="40" t="n">
        <f aca="false">IF(G145="","",MIN(1,G145+1.96*L145/100))</f>
        <v>0.631174594686012</v>
      </c>
      <c r="O145" s="60" t="n">
        <f aca="false">ROUND(S145*W145,0)</f>
        <v>63</v>
      </c>
      <c r="P145" s="60" t="n">
        <f aca="false">IF(F145="","",ROUND(SQRT((F145*L145/100)^2+(G145*O145)^2),0))</f>
        <v>46</v>
      </c>
      <c r="R145" s="61" t="n">
        <v>6.8057821050958</v>
      </c>
      <c r="S145" s="62" t="n">
        <f aca="false">U145*V145*$F$5</f>
        <v>1004.53991291727</v>
      </c>
      <c r="T145" s="63" t="n">
        <f aca="false">MAX(0,MIN(1,R145/100+$D$5))</f>
        <v>0.577755910077907</v>
      </c>
      <c r="U145" s="63" t="n">
        <v>0.730043541364296</v>
      </c>
      <c r="V145" s="62" t="n">
        <v>1376</v>
      </c>
      <c r="W145" s="63" t="n">
        <v>0.0626598089245614</v>
      </c>
      <c r="X145" s="64" t="s">
        <v>204</v>
      </c>
      <c r="Y145" s="64" t="s">
        <v>166</v>
      </c>
    </row>
    <row r="146" customFormat="false" ht="15" hidden="false" customHeight="false" outlineLevel="0" collapsed="false">
      <c r="A146" s="32" t="s">
        <v>233</v>
      </c>
      <c r="B146" s="32" t="s">
        <v>324</v>
      </c>
      <c r="C146" s="32" t="s">
        <v>325</v>
      </c>
      <c r="D146" s="60" t="n">
        <f aca="false">ROUND(S146*T146,0)</f>
        <v>403</v>
      </c>
      <c r="E146" s="60" t="n">
        <f aca="false">ROUND(S146,0)-D146</f>
        <v>200</v>
      </c>
      <c r="F146" s="60" t="n">
        <f aca="false">IF(COUNTA(D146:E146)=0,"",SUM(D146:E146))</f>
        <v>603</v>
      </c>
      <c r="G146" s="40" t="n">
        <f aca="false">IF(OR(F146="",F146=0),"",D146/F146)</f>
        <v>0.66832504145937</v>
      </c>
      <c r="H146" s="40" t="n">
        <f aca="false">IF(OR(F146="",F146=0),"",E146/F146)</f>
        <v>0.33167495854063</v>
      </c>
      <c r="I146" s="32" t="s">
        <v>164</v>
      </c>
      <c r="J146" s="36" t="n">
        <v>1.94077599590723</v>
      </c>
      <c r="K146" s="36" t="n">
        <f aca="false">$K$8</f>
        <v>2.12570886740458</v>
      </c>
      <c r="L146" s="36" t="n">
        <f aca="false">SQRT(J146^2+K146^2)</f>
        <v>2.87841096010493</v>
      </c>
      <c r="M146" s="40" t="n">
        <f aca="false">IF(G146="","",MAX(0,G146-1.96*L146/100))</f>
        <v>0.611908186641313</v>
      </c>
      <c r="N146" s="40" t="n">
        <f aca="false">IF(G146="","",MIN(1,G146+1.96*L146/100))</f>
        <v>0.724741896277426</v>
      </c>
      <c r="O146" s="60" t="n">
        <f aca="false">ROUND(S146*W146,0)</f>
        <v>51</v>
      </c>
      <c r="P146" s="60" t="n">
        <f aca="false">IF(F146="","",ROUND(SQRT((F146*L146/100)^2+(G146*O146)^2),0))</f>
        <v>38</v>
      </c>
      <c r="R146" s="61" t="n">
        <v>15.839445505663</v>
      </c>
      <c r="S146" s="62" t="n">
        <f aca="false">U146*V146*$F$5</f>
        <v>603.200953137411</v>
      </c>
      <c r="T146" s="63" t="n">
        <f aca="false">MAX(0,MIN(1,R146/100+$D$5))</f>
        <v>0.668092544083579</v>
      </c>
      <c r="U146" s="63" t="n">
        <v>0.453534551231136</v>
      </c>
      <c r="V146" s="62" t="n">
        <v>1330</v>
      </c>
      <c r="W146" s="63" t="n">
        <v>0.084758520671361</v>
      </c>
      <c r="X146" s="64" t="s">
        <v>171</v>
      </c>
      <c r="Y146" s="64" t="s">
        <v>166</v>
      </c>
    </row>
    <row r="147" customFormat="false" ht="15" hidden="false" customHeight="false" outlineLevel="0" collapsed="false">
      <c r="A147" s="32" t="s">
        <v>233</v>
      </c>
      <c r="B147" s="32" t="s">
        <v>324</v>
      </c>
      <c r="C147" s="32" t="s">
        <v>326</v>
      </c>
      <c r="D147" s="60" t="n">
        <f aca="false">ROUND(S147*T147,0)</f>
        <v>294</v>
      </c>
      <c r="E147" s="60" t="n">
        <f aca="false">ROUND(S147,0)-D147</f>
        <v>190</v>
      </c>
      <c r="F147" s="60" t="n">
        <f aca="false">IF(COUNTA(D147:E147)=0,"",SUM(D147:E147))</f>
        <v>484</v>
      </c>
      <c r="G147" s="40" t="n">
        <f aca="false">IF(OR(F147="",F147=0),"",D147/F147)</f>
        <v>0.607438016528926</v>
      </c>
      <c r="H147" s="40" t="n">
        <f aca="false">IF(OR(F147="",F147=0),"",E147/F147)</f>
        <v>0.392561983471074</v>
      </c>
      <c r="I147" s="32" t="s">
        <v>164</v>
      </c>
      <c r="J147" s="36" t="n">
        <v>3.27171856570357</v>
      </c>
      <c r="K147" s="36" t="n">
        <f aca="false">$K$8</f>
        <v>2.12570886740458</v>
      </c>
      <c r="L147" s="36" t="n">
        <f aca="false">SQRT(J147^2+K147^2)</f>
        <v>3.90163818954704</v>
      </c>
      <c r="M147" s="40" t="n">
        <f aca="false">IF(G147="","",MAX(0,G147-1.96*L147/100))</f>
        <v>0.530965908013804</v>
      </c>
      <c r="N147" s="40" t="n">
        <f aca="false">IF(G147="","",MIN(1,G147+1.96*L147/100))</f>
        <v>0.683910125044048</v>
      </c>
      <c r="O147" s="60" t="n">
        <f aca="false">ROUND(S147*W147,0)</f>
        <v>70</v>
      </c>
      <c r="P147" s="60" t="n">
        <f aca="false">IF(F147="","",ROUND(SQRT((F147*L147/100)^2+(G147*O147)^2),0))</f>
        <v>47</v>
      </c>
      <c r="R147" s="61" t="n">
        <v>9.69955484482044</v>
      </c>
      <c r="S147" s="62" t="n">
        <f aca="false">U147*V147*$F$5</f>
        <v>483.987301587302</v>
      </c>
      <c r="T147" s="63" t="n">
        <f aca="false">MAX(0,MIN(1,R147/100+$D$5))</f>
        <v>0.606693637475154</v>
      </c>
      <c r="U147" s="63" t="n">
        <v>0.499470899470899</v>
      </c>
      <c r="V147" s="62" t="n">
        <v>969</v>
      </c>
      <c r="W147" s="63" t="n">
        <v>0.144238908687966</v>
      </c>
      <c r="X147" s="64" t="s">
        <v>165</v>
      </c>
      <c r="Y147" s="64" t="s">
        <v>166</v>
      </c>
    </row>
    <row r="148" customFormat="false" ht="15" hidden="false" customHeight="false" outlineLevel="0" collapsed="false">
      <c r="A148" s="32" t="s">
        <v>233</v>
      </c>
      <c r="B148" s="32" t="s">
        <v>324</v>
      </c>
      <c r="C148" s="32" t="s">
        <v>327</v>
      </c>
      <c r="D148" s="60" t="n">
        <f aca="false">ROUND(S148*T148,0)</f>
        <v>336</v>
      </c>
      <c r="E148" s="60" t="n">
        <f aca="false">ROUND(S148,0)-D148</f>
        <v>179</v>
      </c>
      <c r="F148" s="60" t="n">
        <f aca="false">IF(COUNTA(D148:E148)=0,"",SUM(D148:E148))</f>
        <v>515</v>
      </c>
      <c r="G148" s="40" t="n">
        <f aca="false">IF(OR(F148="",F148=0),"",D148/F148)</f>
        <v>0.652427184466019</v>
      </c>
      <c r="H148" s="40" t="n">
        <f aca="false">IF(OR(F148="",F148=0),"",E148/F148)</f>
        <v>0.347572815533981</v>
      </c>
      <c r="I148" s="32" t="s">
        <v>164</v>
      </c>
      <c r="J148" s="36" t="n">
        <v>3.27171856570357</v>
      </c>
      <c r="K148" s="36" t="n">
        <f aca="false">$K$8</f>
        <v>2.12570886740458</v>
      </c>
      <c r="L148" s="36" t="n">
        <f aca="false">SQRT(J148^2+K148^2)</f>
        <v>3.90163818954704</v>
      </c>
      <c r="M148" s="40" t="n">
        <f aca="false">IF(G148="","",MAX(0,G148-1.96*L148/100))</f>
        <v>0.575955075950898</v>
      </c>
      <c r="N148" s="40" t="n">
        <f aca="false">IF(G148="","",MIN(1,G148+1.96*L148/100))</f>
        <v>0.728899292981141</v>
      </c>
      <c r="O148" s="60" t="n">
        <f aca="false">ROUND(S148*W148,0)</f>
        <v>74</v>
      </c>
      <c r="P148" s="60" t="n">
        <f aca="false">IF(F148="","",ROUND(SQRT((F148*L148/100)^2+(G148*O148)^2),0))</f>
        <v>52</v>
      </c>
      <c r="R148" s="61" t="n">
        <v>14.3157405751344</v>
      </c>
      <c r="S148" s="62" t="n">
        <f aca="false">U148*V148*$F$5</f>
        <v>515.312883435583</v>
      </c>
      <c r="T148" s="63" t="n">
        <f aca="false">MAX(0,MIN(1,R148/100+$D$5))</f>
        <v>0.652855494778293</v>
      </c>
      <c r="U148" s="63" t="n">
        <v>0.620858895705521</v>
      </c>
      <c r="V148" s="62" t="n">
        <v>830</v>
      </c>
      <c r="W148" s="63" t="n">
        <v>0.144238908687966</v>
      </c>
      <c r="X148" s="64" t="s">
        <v>165</v>
      </c>
      <c r="Y148" s="64" t="s">
        <v>166</v>
      </c>
    </row>
    <row r="149" customFormat="false" ht="15" hidden="false" customHeight="false" outlineLevel="0" collapsed="false">
      <c r="A149" s="32" t="s">
        <v>233</v>
      </c>
      <c r="B149" s="32" t="s">
        <v>328</v>
      </c>
      <c r="C149" s="32" t="s">
        <v>328</v>
      </c>
      <c r="D149" s="60" t="n">
        <f aca="false">ROUND(S149*T149,0)</f>
        <v>264</v>
      </c>
      <c r="E149" s="60" t="n">
        <f aca="false">ROUND(S149,0)-D149</f>
        <v>220</v>
      </c>
      <c r="F149" s="60" t="n">
        <f aca="false">IF(COUNTA(D149:E149)=0,"",SUM(D149:E149))</f>
        <v>484</v>
      </c>
      <c r="G149" s="40" t="n">
        <f aca="false">IF(OR(F149="",F149=0),"",D149/F149)</f>
        <v>0.545454545454545</v>
      </c>
      <c r="H149" s="40" t="n">
        <f aca="false">IF(OR(F149="",F149=0),"",E149/F149)</f>
        <v>0.454545454545455</v>
      </c>
      <c r="I149" s="32" t="s">
        <v>164</v>
      </c>
      <c r="J149" s="36" t="n">
        <v>3.27171856570357</v>
      </c>
      <c r="K149" s="36" t="n">
        <f aca="false">$K$8</f>
        <v>2.12570886740458</v>
      </c>
      <c r="L149" s="36" t="n">
        <f aca="false">SQRT(J149^2+K149^2)</f>
        <v>3.90163818954704</v>
      </c>
      <c r="M149" s="40" t="n">
        <f aca="false">IF(G149="","",MAX(0,G149-1.96*L149/100))</f>
        <v>0.468982436939424</v>
      </c>
      <c r="N149" s="40" t="n">
        <f aca="false">IF(G149="","",MIN(1,G149+1.96*L149/100))</f>
        <v>0.621926653969667</v>
      </c>
      <c r="O149" s="60" t="n">
        <f aca="false">ROUND(S149*W149,0)</f>
        <v>70</v>
      </c>
      <c r="P149" s="60" t="n">
        <f aca="false">IF(F149="","",ROUND(SQRT((F149*L149/100)^2+(G149*O149)^2),0))</f>
        <v>43</v>
      </c>
      <c r="R149" s="61" t="n">
        <v>3.60089052768207</v>
      </c>
      <c r="S149" s="62" t="n">
        <f aca="false">U149*V149*$F$5</f>
        <v>483.913480885312</v>
      </c>
      <c r="T149" s="63" t="n">
        <f aca="false">MAX(0,MIN(1,R149/100+$D$5))</f>
        <v>0.54570699430377</v>
      </c>
      <c r="U149" s="63" t="n">
        <v>0.469818913480885</v>
      </c>
      <c r="V149" s="62" t="n">
        <v>1030</v>
      </c>
      <c r="W149" s="63" t="n">
        <v>0.144238908687966</v>
      </c>
      <c r="X149" s="64" t="s">
        <v>165</v>
      </c>
      <c r="Y149" s="64" t="s">
        <v>166</v>
      </c>
    </row>
    <row r="150" customFormat="false" ht="15" hidden="false" customHeight="false" outlineLevel="0" collapsed="false">
      <c r="A150" s="32" t="s">
        <v>233</v>
      </c>
      <c r="B150" s="32" t="s">
        <v>329</v>
      </c>
      <c r="C150" s="32" t="s">
        <v>329</v>
      </c>
      <c r="D150" s="60" t="n">
        <f aca="false">ROUND(S150*T150,0)</f>
        <v>525</v>
      </c>
      <c r="E150" s="60" t="n">
        <f aca="false">ROUND(S150,0)-D150</f>
        <v>1132</v>
      </c>
      <c r="F150" s="60" t="n">
        <f aca="false">IF(COUNTA(D150:E150)=0,"",SUM(D150:E150))</f>
        <v>1657</v>
      </c>
      <c r="G150" s="40" t="n">
        <f aca="false">IF(OR(F150="",F150=0),"",D150/F150)</f>
        <v>0.316837658418829</v>
      </c>
      <c r="H150" s="40" t="n">
        <f aca="false">IF(OR(F150="",F150=0),"",E150/F150)</f>
        <v>0.683162341581171</v>
      </c>
      <c r="I150" s="32" t="s">
        <v>164</v>
      </c>
      <c r="J150" s="36" t="n">
        <v>1.75751909275079</v>
      </c>
      <c r="K150" s="36" t="n">
        <f aca="false">$K$8</f>
        <v>2.12570886740458</v>
      </c>
      <c r="L150" s="36" t="n">
        <f aca="false">SQRT(J150^2+K150^2)</f>
        <v>2.7581717768018</v>
      </c>
      <c r="M150" s="40" t="n">
        <f aca="false">IF(G150="","",MAX(0,G150-1.96*L150/100))</f>
        <v>0.262777491593514</v>
      </c>
      <c r="N150" s="40" t="n">
        <f aca="false">IF(G150="","",MIN(1,G150+1.96*L150/100))</f>
        <v>0.370897825244145</v>
      </c>
      <c r="O150" s="60" t="n">
        <f aca="false">ROUND(S150*W150,0)</f>
        <v>104</v>
      </c>
      <c r="P150" s="60" t="n">
        <f aca="false">IF(F150="","",ROUND(SQRT((F150*L150/100)^2+(G150*O150)^2),0))</f>
        <v>56</v>
      </c>
      <c r="R150" s="61" t="n">
        <v>-19.2655318364019</v>
      </c>
      <c r="S150" s="62" t="n">
        <f aca="false">U150*V150*$F$5</f>
        <v>1656.73758865248</v>
      </c>
      <c r="T150" s="63" t="n">
        <f aca="false">MAX(0,MIN(1,R150/100+$D$5))</f>
        <v>0.31704277066293</v>
      </c>
      <c r="U150" s="63" t="n">
        <v>0.66750104297038</v>
      </c>
      <c r="V150" s="62" t="n">
        <v>2482</v>
      </c>
      <c r="W150" s="63" t="n">
        <v>0.0626598089245614</v>
      </c>
      <c r="X150" s="64" t="s">
        <v>204</v>
      </c>
      <c r="Y150" s="64" t="s">
        <v>166</v>
      </c>
    </row>
    <row r="151" customFormat="false" ht="15" hidden="false" customHeight="false" outlineLevel="0" collapsed="false">
      <c r="A151" s="32" t="s">
        <v>233</v>
      </c>
      <c r="B151" s="32" t="s">
        <v>330</v>
      </c>
      <c r="C151" s="32" t="s">
        <v>331</v>
      </c>
      <c r="D151" s="60" t="n">
        <f aca="false">ROUND(S151*T151,0)</f>
        <v>774</v>
      </c>
      <c r="E151" s="60" t="n">
        <f aca="false">ROUND(S151,0)-D151</f>
        <v>766</v>
      </c>
      <c r="F151" s="60" t="n">
        <f aca="false">IF(COUNTA(D151:E151)=0,"",SUM(D151:E151))</f>
        <v>1540</v>
      </c>
      <c r="G151" s="40" t="n">
        <f aca="false">IF(OR(F151="",F151=0),"",D151/F151)</f>
        <v>0.502597402597403</v>
      </c>
      <c r="H151" s="40" t="n">
        <f aca="false">IF(OR(F151="",F151=0),"",E151/F151)</f>
        <v>0.497402597402597</v>
      </c>
      <c r="I151" s="32" t="s">
        <v>164</v>
      </c>
      <c r="J151" s="36" t="n">
        <v>1.75751909275079</v>
      </c>
      <c r="K151" s="36" t="n">
        <f aca="false">$K$8</f>
        <v>2.12570886740458</v>
      </c>
      <c r="L151" s="36" t="n">
        <f aca="false">SQRT(J151^2+K151^2)</f>
        <v>2.7581717768018</v>
      </c>
      <c r="M151" s="40" t="n">
        <f aca="false">IF(G151="","",MAX(0,G151-1.96*L151/100))</f>
        <v>0.448537235772087</v>
      </c>
      <c r="N151" s="40" t="n">
        <f aca="false">IF(G151="","",MIN(1,G151+1.96*L151/100))</f>
        <v>0.556657569422718</v>
      </c>
      <c r="O151" s="60" t="n">
        <f aca="false">ROUND(S151*W151,0)</f>
        <v>97</v>
      </c>
      <c r="P151" s="60" t="n">
        <f aca="false">IF(F151="","",ROUND(SQRT((F151*L151/100)^2+(G151*O151)^2),0))</f>
        <v>65</v>
      </c>
      <c r="R151" s="61" t="n">
        <v>-0.695122924416788</v>
      </c>
      <c r="S151" s="62" t="n">
        <f aca="false">U151*V151*$F$5</f>
        <v>1540.493339254</v>
      </c>
      <c r="T151" s="63" t="n">
        <f aca="false">MAX(0,MIN(1,R151/100+$D$5))</f>
        <v>0.502746859782781</v>
      </c>
      <c r="U151" s="63" t="n">
        <v>0.670071047957371</v>
      </c>
      <c r="V151" s="62" t="n">
        <v>2299</v>
      </c>
      <c r="W151" s="63" t="n">
        <v>0.0626598089245614</v>
      </c>
      <c r="X151" s="64" t="s">
        <v>204</v>
      </c>
      <c r="Y151" s="64" t="s">
        <v>166</v>
      </c>
    </row>
    <row r="152" customFormat="false" ht="15" hidden="false" customHeight="false" outlineLevel="0" collapsed="false">
      <c r="A152" s="32" t="s">
        <v>233</v>
      </c>
      <c r="B152" s="32" t="s">
        <v>330</v>
      </c>
      <c r="C152" s="32" t="s">
        <v>332</v>
      </c>
      <c r="D152" s="60" t="n">
        <f aca="false">ROUND(S152*T152,0)</f>
        <v>860</v>
      </c>
      <c r="E152" s="60" t="n">
        <f aca="false">ROUND(S152,0)-D152</f>
        <v>835</v>
      </c>
      <c r="F152" s="60" t="n">
        <f aca="false">IF(COUNTA(D152:E152)=0,"",SUM(D152:E152))</f>
        <v>1695</v>
      </c>
      <c r="G152" s="40" t="n">
        <f aca="false">IF(OR(F152="",F152=0),"",D152/F152)</f>
        <v>0.507374631268437</v>
      </c>
      <c r="H152" s="40" t="n">
        <f aca="false">IF(OR(F152="",F152=0),"",E152/F152)</f>
        <v>0.492625368731563</v>
      </c>
      <c r="I152" s="32" t="s">
        <v>164</v>
      </c>
      <c r="J152" s="36" t="n">
        <v>1.75751909275079</v>
      </c>
      <c r="K152" s="36" t="n">
        <f aca="false">$K$8</f>
        <v>2.12570886740458</v>
      </c>
      <c r="L152" s="36" t="n">
        <f aca="false">SQRT(J152^2+K152^2)</f>
        <v>2.7581717768018</v>
      </c>
      <c r="M152" s="40" t="n">
        <f aca="false">IF(G152="","",MAX(0,G152-1.96*L152/100))</f>
        <v>0.453314464443121</v>
      </c>
      <c r="N152" s="40" t="n">
        <f aca="false">IF(G152="","",MIN(1,G152+1.96*L152/100))</f>
        <v>0.561434798093752</v>
      </c>
      <c r="O152" s="60" t="n">
        <f aca="false">ROUND(S152*W152,0)</f>
        <v>106</v>
      </c>
      <c r="P152" s="60" t="n">
        <f aca="false">IF(F152="","",ROUND(SQRT((F152*L152/100)^2+(G152*O152)^2),0))</f>
        <v>71</v>
      </c>
      <c r="R152" s="61" t="n">
        <v>-0.262646474692707</v>
      </c>
      <c r="S152" s="62" t="n">
        <f aca="false">U152*V152*$F$5</f>
        <v>1695.44705882353</v>
      </c>
      <c r="T152" s="63" t="n">
        <f aca="false">MAX(0,MIN(1,R152/100+$D$5))</f>
        <v>0.507071624280022</v>
      </c>
      <c r="U152" s="63" t="n">
        <v>0.620588235294118</v>
      </c>
      <c r="V152" s="62" t="n">
        <v>2732</v>
      </c>
      <c r="W152" s="63" t="n">
        <v>0.0626598089245614</v>
      </c>
      <c r="X152" s="64" t="s">
        <v>204</v>
      </c>
      <c r="Y152" s="64" t="s">
        <v>166</v>
      </c>
    </row>
    <row r="153" customFormat="false" ht="15" hidden="false" customHeight="false" outlineLevel="0" collapsed="false">
      <c r="A153" s="32" t="s">
        <v>233</v>
      </c>
      <c r="B153" s="32" t="s">
        <v>330</v>
      </c>
      <c r="C153" s="32" t="s">
        <v>333</v>
      </c>
      <c r="D153" s="60" t="n">
        <f aca="false">ROUND(S153*T153,0)</f>
        <v>1516</v>
      </c>
      <c r="E153" s="60" t="n">
        <f aca="false">ROUND(S153,0)-D153</f>
        <v>1449</v>
      </c>
      <c r="F153" s="60" t="n">
        <f aca="false">IF(COUNTA(D153:E153)=0,"",SUM(D153:E153))</f>
        <v>2965</v>
      </c>
      <c r="G153" s="40" t="n">
        <f aca="false">IF(OR(F153="",F153=0),"",D153/F153)</f>
        <v>0.511298482293423</v>
      </c>
      <c r="H153" s="40" t="n">
        <f aca="false">IF(OR(F153="",F153=0),"",E153/F153)</f>
        <v>0.488701517706577</v>
      </c>
      <c r="I153" s="32" t="s">
        <v>164</v>
      </c>
      <c r="J153" s="36" t="n">
        <v>1.75751909275079</v>
      </c>
      <c r="K153" s="36" t="n">
        <f aca="false">$K$8</f>
        <v>2.12570886740458</v>
      </c>
      <c r="L153" s="36" t="n">
        <f aca="false">SQRT(J153^2+K153^2)</f>
        <v>2.7581717768018</v>
      </c>
      <c r="M153" s="40" t="n">
        <f aca="false">IF(G153="","",MAX(0,G153-1.96*L153/100))</f>
        <v>0.457238315468108</v>
      </c>
      <c r="N153" s="40" t="n">
        <f aca="false">IF(G153="","",MIN(1,G153+1.96*L153/100))</f>
        <v>0.565358649118739</v>
      </c>
      <c r="O153" s="60" t="n">
        <f aca="false">ROUND(S153*W153,0)</f>
        <v>186</v>
      </c>
      <c r="P153" s="60" t="n">
        <f aca="false">IF(F153="","",ROUND(SQRT((F153*L153/100)^2+(G153*O153)^2),0))</f>
        <v>125</v>
      </c>
      <c r="R153" s="61" t="n">
        <v>0.138768522496166</v>
      </c>
      <c r="S153" s="62" t="n">
        <f aca="false">U153*V153*$F$5</f>
        <v>2965.37262012693</v>
      </c>
      <c r="T153" s="63" t="n">
        <f aca="false">MAX(0,MIN(1,R153/100+$D$5))</f>
        <v>0.511085774251911</v>
      </c>
      <c r="U153" s="63" t="n">
        <v>0.668177697189484</v>
      </c>
      <c r="V153" s="62" t="n">
        <v>4438</v>
      </c>
      <c r="W153" s="63" t="n">
        <v>0.0626598089245614</v>
      </c>
      <c r="X153" s="64" t="s">
        <v>204</v>
      </c>
      <c r="Y153" s="64" t="s">
        <v>166</v>
      </c>
    </row>
    <row r="154" customFormat="false" ht="15" hidden="false" customHeight="false" outlineLevel="0" collapsed="false">
      <c r="A154" s="32" t="s">
        <v>233</v>
      </c>
      <c r="B154" s="32" t="s">
        <v>330</v>
      </c>
      <c r="C154" s="32" t="s">
        <v>334</v>
      </c>
      <c r="D154" s="60" t="n">
        <f aca="false">ROUND(S154*T154,0)</f>
        <v>744</v>
      </c>
      <c r="E154" s="60" t="n">
        <f aca="false">ROUND(S154,0)-D154</f>
        <v>764</v>
      </c>
      <c r="F154" s="60" t="n">
        <f aca="false">IF(COUNTA(D154:E154)=0,"",SUM(D154:E154))</f>
        <v>1508</v>
      </c>
      <c r="G154" s="40" t="n">
        <f aca="false">IF(OR(F154="",F154=0),"",D154/F154)</f>
        <v>0.493368700265252</v>
      </c>
      <c r="H154" s="40" t="n">
        <f aca="false">IF(OR(F154="",F154=0),"",E154/F154)</f>
        <v>0.506631299734748</v>
      </c>
      <c r="I154" s="32" t="s">
        <v>164</v>
      </c>
      <c r="J154" s="36" t="n">
        <v>1.75751909275079</v>
      </c>
      <c r="K154" s="36" t="n">
        <f aca="false">$K$8</f>
        <v>2.12570886740458</v>
      </c>
      <c r="L154" s="36" t="n">
        <f aca="false">SQRT(J154^2+K154^2)</f>
        <v>2.7581717768018</v>
      </c>
      <c r="M154" s="40" t="n">
        <f aca="false">IF(G154="","",MAX(0,G154-1.96*L154/100))</f>
        <v>0.439308533439937</v>
      </c>
      <c r="N154" s="40" t="n">
        <f aca="false">IF(G154="","",MIN(1,G154+1.96*L154/100))</f>
        <v>0.547428867090567</v>
      </c>
      <c r="O154" s="60" t="n">
        <f aca="false">ROUND(S154*W154,0)</f>
        <v>94</v>
      </c>
      <c r="P154" s="60" t="n">
        <f aca="false">IF(F154="","",ROUND(SQRT((F154*L154/100)^2+(G154*O154)^2),0))</f>
        <v>62</v>
      </c>
      <c r="R154" s="61" t="n">
        <v>-1.65360713769434</v>
      </c>
      <c r="S154" s="62" t="n">
        <f aca="false">U154*V154*$F$5</f>
        <v>1507.62659380692</v>
      </c>
      <c r="T154" s="63" t="n">
        <f aca="false">MAX(0,MIN(1,R154/100+$D$5))</f>
        <v>0.493162017650006</v>
      </c>
      <c r="U154" s="63" t="n">
        <v>0.679417122040073</v>
      </c>
      <c r="V154" s="62" t="n">
        <v>2219</v>
      </c>
      <c r="W154" s="63" t="n">
        <v>0.0626598089245614</v>
      </c>
      <c r="X154" s="64" t="s">
        <v>204</v>
      </c>
      <c r="Y154" s="64" t="s">
        <v>166</v>
      </c>
    </row>
    <row r="155" customFormat="false" ht="15" hidden="false" customHeight="false" outlineLevel="0" collapsed="false">
      <c r="A155" s="32" t="s">
        <v>233</v>
      </c>
      <c r="B155" s="32" t="s">
        <v>330</v>
      </c>
      <c r="C155" s="32" t="s">
        <v>335</v>
      </c>
      <c r="D155" s="60" t="n">
        <f aca="false">ROUND(S155*T155,0)</f>
        <v>685</v>
      </c>
      <c r="E155" s="60" t="n">
        <f aca="false">ROUND(S155,0)-D155</f>
        <v>699</v>
      </c>
      <c r="F155" s="60" t="n">
        <f aca="false">IF(COUNTA(D155:E155)=0,"",SUM(D155:E155))</f>
        <v>1384</v>
      </c>
      <c r="G155" s="40" t="n">
        <f aca="false">IF(OR(F155="",F155=0),"",D155/F155)</f>
        <v>0.494942196531792</v>
      </c>
      <c r="H155" s="40" t="n">
        <f aca="false">IF(OR(F155="",F155=0),"",E155/F155)</f>
        <v>0.505057803468208</v>
      </c>
      <c r="I155" s="32" t="s">
        <v>164</v>
      </c>
      <c r="J155" s="36" t="n">
        <v>1.75751909275079</v>
      </c>
      <c r="K155" s="36" t="n">
        <f aca="false">$K$8</f>
        <v>2.12570886740458</v>
      </c>
      <c r="L155" s="36" t="n">
        <f aca="false">SQRT(J155^2+K155^2)</f>
        <v>2.7581717768018</v>
      </c>
      <c r="M155" s="40" t="n">
        <f aca="false">IF(G155="","",MAX(0,G155-1.96*L155/100))</f>
        <v>0.440882029706477</v>
      </c>
      <c r="N155" s="40" t="n">
        <f aca="false">IF(G155="","",MIN(1,G155+1.96*L155/100))</f>
        <v>0.549002363357107</v>
      </c>
      <c r="O155" s="60" t="n">
        <f aca="false">ROUND(S155*W155,0)</f>
        <v>87</v>
      </c>
      <c r="P155" s="60" t="n">
        <f aca="false">IF(F155="","",ROUND(SQRT((F155*L155/100)^2+(G155*O155)^2),0))</f>
        <v>58</v>
      </c>
      <c r="R155" s="61" t="n">
        <v>-1.50498527589798</v>
      </c>
      <c r="S155" s="62" t="n">
        <f aca="false">U155*V155*$F$5</f>
        <v>1383.95299145299</v>
      </c>
      <c r="T155" s="63" t="n">
        <f aca="false">MAX(0,MIN(1,R155/100+$D$5))</f>
        <v>0.494648236267969</v>
      </c>
      <c r="U155" s="63" t="n">
        <v>0.643399810066477</v>
      </c>
      <c r="V155" s="62" t="n">
        <v>2151</v>
      </c>
      <c r="W155" s="63" t="n">
        <v>0.0626598089245614</v>
      </c>
      <c r="X155" s="64" t="s">
        <v>204</v>
      </c>
      <c r="Y155" s="64" t="s">
        <v>166</v>
      </c>
    </row>
    <row r="156" customFormat="false" ht="15" hidden="false" customHeight="false" outlineLevel="0" collapsed="false">
      <c r="A156" s="32" t="s">
        <v>233</v>
      </c>
      <c r="B156" s="32" t="s">
        <v>330</v>
      </c>
      <c r="C156" s="32" t="s">
        <v>336</v>
      </c>
      <c r="D156" s="60" t="n">
        <f aca="false">ROUND(S156*T156,0)</f>
        <v>610</v>
      </c>
      <c r="E156" s="60" t="n">
        <f aca="false">ROUND(S156,0)-D156</f>
        <v>572</v>
      </c>
      <c r="F156" s="60" t="n">
        <f aca="false">IF(COUNTA(D156:E156)=0,"",SUM(D156:E156))</f>
        <v>1182</v>
      </c>
      <c r="G156" s="40" t="n">
        <f aca="false">IF(OR(F156="",F156=0),"",D156/F156)</f>
        <v>0.516074450084602</v>
      </c>
      <c r="H156" s="40" t="n">
        <f aca="false">IF(OR(F156="",F156=0),"",E156/F156)</f>
        <v>0.483925549915398</v>
      </c>
      <c r="I156" s="32" t="s">
        <v>164</v>
      </c>
      <c r="J156" s="36" t="n">
        <v>1.75751909275079</v>
      </c>
      <c r="K156" s="36" t="n">
        <f aca="false">$K$8</f>
        <v>2.12570886740458</v>
      </c>
      <c r="L156" s="36" t="n">
        <f aca="false">SQRT(J156^2+K156^2)</f>
        <v>2.7581717768018</v>
      </c>
      <c r="M156" s="40" t="n">
        <f aca="false">IF(G156="","",MAX(0,G156-1.96*L156/100))</f>
        <v>0.462014283259287</v>
      </c>
      <c r="N156" s="40" t="n">
        <f aca="false">IF(G156="","",MIN(1,G156+1.96*L156/100))</f>
        <v>0.570134616909918</v>
      </c>
      <c r="O156" s="60" t="n">
        <f aca="false">ROUND(S156*W156,0)</f>
        <v>74</v>
      </c>
      <c r="P156" s="60" t="n">
        <f aca="false">IF(F156="","",ROUND(SQRT((F156*L156/100)^2+(G156*O156)^2),0))</f>
        <v>50</v>
      </c>
      <c r="R156" s="61" t="n">
        <v>0.622240259322961</v>
      </c>
      <c r="S156" s="62" t="n">
        <f aca="false">U156*V156*$F$5</f>
        <v>1181.67359413203</v>
      </c>
      <c r="T156" s="63" t="n">
        <f aca="false">MAX(0,MIN(1,R156/100+$D$5))</f>
        <v>0.515920491620179</v>
      </c>
      <c r="U156" s="63" t="n">
        <v>0.737163814180929</v>
      </c>
      <c r="V156" s="62" t="n">
        <v>1603</v>
      </c>
      <c r="W156" s="63" t="n">
        <v>0.0626598089245614</v>
      </c>
      <c r="X156" s="64" t="s">
        <v>204</v>
      </c>
      <c r="Y156" s="64" t="s">
        <v>166</v>
      </c>
    </row>
    <row r="157" customFormat="false" ht="15" hidden="false" customHeight="false" outlineLevel="0" collapsed="false">
      <c r="A157" s="32" t="s">
        <v>233</v>
      </c>
      <c r="B157" s="32" t="s">
        <v>330</v>
      </c>
      <c r="C157" s="32" t="s">
        <v>337</v>
      </c>
      <c r="D157" s="60" t="n">
        <f aca="false">ROUND(S157*T157,0)</f>
        <v>1252</v>
      </c>
      <c r="E157" s="60" t="n">
        <f aca="false">ROUND(S157,0)-D157</f>
        <v>1250</v>
      </c>
      <c r="F157" s="60" t="n">
        <f aca="false">IF(COUNTA(D157:E157)=0,"",SUM(D157:E157))</f>
        <v>2502</v>
      </c>
      <c r="G157" s="40" t="n">
        <f aca="false">IF(OR(F157="",F157=0),"",D157/F157)</f>
        <v>0.500399680255795</v>
      </c>
      <c r="H157" s="40" t="n">
        <f aca="false">IF(OR(F157="",F157=0),"",E157/F157)</f>
        <v>0.499600319744205</v>
      </c>
      <c r="I157" s="32" t="s">
        <v>164</v>
      </c>
      <c r="J157" s="36" t="n">
        <v>1.75751909275079</v>
      </c>
      <c r="K157" s="36" t="n">
        <f aca="false">$K$8</f>
        <v>2.12570886740458</v>
      </c>
      <c r="L157" s="36" t="n">
        <f aca="false">SQRT(J157^2+K157^2)</f>
        <v>2.7581717768018</v>
      </c>
      <c r="M157" s="40" t="n">
        <f aca="false">IF(G157="","",MAX(0,G157-1.96*L157/100))</f>
        <v>0.44633951343048</v>
      </c>
      <c r="N157" s="40" t="n">
        <f aca="false">IF(G157="","",MIN(1,G157+1.96*L157/100))</f>
        <v>0.554459847081111</v>
      </c>
      <c r="O157" s="60" t="n">
        <f aca="false">ROUND(S157*W157,0)</f>
        <v>157</v>
      </c>
      <c r="P157" s="60" t="n">
        <f aca="false">IF(F157="","",ROUND(SQRT((F157*L157/100)^2+(G157*O157)^2),0))</f>
        <v>105</v>
      </c>
      <c r="R157" s="61" t="n">
        <v>-0.931781186566207</v>
      </c>
      <c r="S157" s="62" t="n">
        <f aca="false">U157*V157*$F$5</f>
        <v>2501.86532550992</v>
      </c>
      <c r="T157" s="63" t="n">
        <f aca="false">MAX(0,MIN(1,R157/100+$D$5))</f>
        <v>0.500380277161287</v>
      </c>
      <c r="U157" s="63" t="n">
        <v>0.618049734562727</v>
      </c>
      <c r="V157" s="62" t="n">
        <v>4048</v>
      </c>
      <c r="W157" s="63" t="n">
        <v>0.0626598089245614</v>
      </c>
      <c r="X157" s="64" t="s">
        <v>204</v>
      </c>
      <c r="Y157" s="64" t="s">
        <v>166</v>
      </c>
    </row>
    <row r="158" customFormat="false" ht="15" hidden="false" customHeight="false" outlineLevel="0" collapsed="false">
      <c r="A158" s="32" t="s">
        <v>233</v>
      </c>
      <c r="B158" s="32" t="s">
        <v>330</v>
      </c>
      <c r="C158" s="32" t="s">
        <v>338</v>
      </c>
      <c r="D158" s="60" t="n">
        <f aca="false">ROUND(S158*T158,0)</f>
        <v>704</v>
      </c>
      <c r="E158" s="60" t="n">
        <f aca="false">ROUND(S158,0)-D158</f>
        <v>609</v>
      </c>
      <c r="F158" s="60" t="n">
        <f aca="false">IF(COUNTA(D158:E158)=0,"",SUM(D158:E158))</f>
        <v>1313</v>
      </c>
      <c r="G158" s="40" t="n">
        <f aca="false">IF(OR(F158="",F158=0),"",D158/F158)</f>
        <v>0.536176694592536</v>
      </c>
      <c r="H158" s="40" t="n">
        <f aca="false">IF(OR(F158="",F158=0),"",E158/F158)</f>
        <v>0.463823305407464</v>
      </c>
      <c r="I158" s="32" t="s">
        <v>164</v>
      </c>
      <c r="J158" s="36" t="n">
        <v>1.75751909275079</v>
      </c>
      <c r="K158" s="36" t="n">
        <f aca="false">$K$8</f>
        <v>2.12570886740458</v>
      </c>
      <c r="L158" s="36" t="n">
        <f aca="false">SQRT(J158^2+K158^2)</f>
        <v>2.7581717768018</v>
      </c>
      <c r="M158" s="40" t="n">
        <f aca="false">IF(G158="","",MAX(0,G158-1.96*L158/100))</f>
        <v>0.482116527767221</v>
      </c>
      <c r="N158" s="40" t="n">
        <f aca="false">IF(G158="","",MIN(1,G158+1.96*L158/100))</f>
        <v>0.590236861417852</v>
      </c>
      <c r="O158" s="60" t="n">
        <f aca="false">ROUND(S158*W158,0)</f>
        <v>82</v>
      </c>
      <c r="P158" s="60" t="n">
        <f aca="false">IF(F158="","",ROUND(SQRT((F158*L158/100)^2+(G158*O158)^2),0))</f>
        <v>57</v>
      </c>
      <c r="R158" s="61" t="n">
        <v>2.67174603554489</v>
      </c>
      <c r="S158" s="62" t="n">
        <f aca="false">U158*V158*$F$5</f>
        <v>1312.71</v>
      </c>
      <c r="T158" s="63" t="n">
        <f aca="false">MAX(0,MIN(1,R158/100+$D$5))</f>
        <v>0.536415549382398</v>
      </c>
      <c r="U158" s="63" t="n">
        <v>0.658</v>
      </c>
      <c r="V158" s="62" t="n">
        <v>1995</v>
      </c>
      <c r="W158" s="63" t="n">
        <v>0.0626598089245614</v>
      </c>
      <c r="X158" s="64" t="s">
        <v>204</v>
      </c>
      <c r="Y158" s="64" t="s">
        <v>166</v>
      </c>
    </row>
    <row r="159" customFormat="false" ht="15" hidden="false" customHeight="false" outlineLevel="0" collapsed="false">
      <c r="A159" s="32" t="s">
        <v>233</v>
      </c>
      <c r="B159" s="32" t="s">
        <v>330</v>
      </c>
      <c r="C159" s="32" t="s">
        <v>339</v>
      </c>
      <c r="D159" s="60" t="n">
        <f aca="false">ROUND(S159*T159,0)</f>
        <v>696</v>
      </c>
      <c r="E159" s="60" t="n">
        <f aca="false">ROUND(S159,0)-D159</f>
        <v>646</v>
      </c>
      <c r="F159" s="60" t="n">
        <f aca="false">IF(COUNTA(D159:E159)=0,"",SUM(D159:E159))</f>
        <v>1342</v>
      </c>
      <c r="G159" s="40" t="n">
        <f aca="false">IF(OR(F159="",F159=0),"",D159/F159)</f>
        <v>0.518628912071535</v>
      </c>
      <c r="H159" s="40" t="n">
        <f aca="false">IF(OR(F159="",F159=0),"",E159/F159)</f>
        <v>0.481371087928465</v>
      </c>
      <c r="I159" s="32" t="s">
        <v>164</v>
      </c>
      <c r="J159" s="36" t="n">
        <v>1.75751909275079</v>
      </c>
      <c r="K159" s="36" t="n">
        <f aca="false">$K$8</f>
        <v>2.12570886740458</v>
      </c>
      <c r="L159" s="36" t="n">
        <f aca="false">SQRT(J159^2+K159^2)</f>
        <v>2.7581717768018</v>
      </c>
      <c r="M159" s="40" t="n">
        <f aca="false">IF(G159="","",MAX(0,G159-1.96*L159/100))</f>
        <v>0.46456874524622</v>
      </c>
      <c r="N159" s="40" t="n">
        <f aca="false">IF(G159="","",MIN(1,G159+1.96*L159/100))</f>
        <v>0.57268907889685</v>
      </c>
      <c r="O159" s="60" t="n">
        <f aca="false">ROUND(S159*W159,0)</f>
        <v>84</v>
      </c>
      <c r="P159" s="60" t="n">
        <f aca="false">IF(F159="","",ROUND(SQRT((F159*L159/100)^2+(G159*O159)^2),0))</f>
        <v>57</v>
      </c>
      <c r="R159" s="61" t="n">
        <v>0.872920830311632</v>
      </c>
      <c r="S159" s="62" t="n">
        <f aca="false">U159*V159*$F$5</f>
        <v>1342.44359673025</v>
      </c>
      <c r="T159" s="63" t="n">
        <f aca="false">MAX(0,MIN(1,R159/100+$D$5))</f>
        <v>0.518427297330066</v>
      </c>
      <c r="U159" s="63" t="n">
        <v>0.726430517711172</v>
      </c>
      <c r="V159" s="62" t="n">
        <v>1848</v>
      </c>
      <c r="W159" s="63" t="n">
        <v>0.0626598089245614</v>
      </c>
      <c r="X159" s="64" t="s">
        <v>204</v>
      </c>
      <c r="Y159" s="64" t="s">
        <v>166</v>
      </c>
    </row>
    <row r="160" customFormat="false" ht="15" hidden="false" customHeight="false" outlineLevel="0" collapsed="false">
      <c r="A160" s="32" t="s">
        <v>233</v>
      </c>
      <c r="B160" s="32" t="s">
        <v>330</v>
      </c>
      <c r="C160" s="32" t="s">
        <v>340</v>
      </c>
      <c r="D160" s="60" t="n">
        <f aca="false">ROUND(S160*T160,0)</f>
        <v>456</v>
      </c>
      <c r="E160" s="60" t="n">
        <f aca="false">ROUND(S160,0)-D160</f>
        <v>424</v>
      </c>
      <c r="F160" s="60" t="n">
        <f aca="false">IF(COUNTA(D160:E160)=0,"",SUM(D160:E160))</f>
        <v>880</v>
      </c>
      <c r="G160" s="40" t="n">
        <f aca="false">IF(OR(F160="",F160=0),"",D160/F160)</f>
        <v>0.518181818181818</v>
      </c>
      <c r="H160" s="40" t="n">
        <f aca="false">IF(OR(F160="",F160=0),"",E160/F160)</f>
        <v>0.481818181818182</v>
      </c>
      <c r="I160" s="32" t="s">
        <v>164</v>
      </c>
      <c r="J160" s="36" t="n">
        <v>1.94077599590723</v>
      </c>
      <c r="K160" s="36" t="n">
        <f aca="false">$K$8</f>
        <v>2.12570886740458</v>
      </c>
      <c r="L160" s="36" t="n">
        <f aca="false">SQRT(J160^2+K160^2)</f>
        <v>2.87841096010493</v>
      </c>
      <c r="M160" s="40" t="n">
        <f aca="false">IF(G160="","",MAX(0,G160-1.96*L160/100))</f>
        <v>0.461764963363762</v>
      </c>
      <c r="N160" s="40" t="n">
        <f aca="false">IF(G160="","",MIN(1,G160+1.96*L160/100))</f>
        <v>0.574598672999875</v>
      </c>
      <c r="O160" s="60" t="n">
        <f aca="false">ROUND(S160*W160,0)</f>
        <v>75</v>
      </c>
      <c r="P160" s="60" t="n">
        <f aca="false">IF(F160="","",ROUND(SQRT((F160*L160/100)^2+(G160*O160)^2),0))</f>
        <v>46</v>
      </c>
      <c r="R160" s="61" t="n">
        <v>0.798982122693198</v>
      </c>
      <c r="S160" s="62" t="n">
        <f aca="false">U160*V160*$F$5</f>
        <v>879.958115183246</v>
      </c>
      <c r="T160" s="63" t="n">
        <f aca="false">MAX(0,MIN(1,R160/100+$D$5))</f>
        <v>0.517687910253881</v>
      </c>
      <c r="U160" s="63" t="n">
        <v>0.668661181750187</v>
      </c>
      <c r="V160" s="62" t="n">
        <v>1316</v>
      </c>
      <c r="W160" s="63" t="n">
        <v>0.084758520671361</v>
      </c>
      <c r="X160" s="64" t="s">
        <v>171</v>
      </c>
      <c r="Y160" s="64" t="s">
        <v>166</v>
      </c>
    </row>
    <row r="161" customFormat="false" ht="15" hidden="false" customHeight="false" outlineLevel="0" collapsed="false">
      <c r="A161" s="32" t="s">
        <v>233</v>
      </c>
      <c r="B161" s="32" t="s">
        <v>341</v>
      </c>
      <c r="C161" s="32" t="s">
        <v>341</v>
      </c>
      <c r="D161" s="60" t="n">
        <f aca="false">ROUND(S161*T161,0)</f>
        <v>855</v>
      </c>
      <c r="E161" s="60" t="n">
        <f aca="false">ROUND(S161,0)-D161</f>
        <v>1349</v>
      </c>
      <c r="F161" s="60" t="n">
        <f aca="false">IF(COUNTA(D161:E161)=0,"",SUM(D161:E161))</f>
        <v>2204</v>
      </c>
      <c r="G161" s="40" t="n">
        <f aca="false">IF(OR(F161="",F161=0),"",D161/F161)</f>
        <v>0.387931034482759</v>
      </c>
      <c r="H161" s="40" t="n">
        <f aca="false">IF(OR(F161="",F161=0),"",E161/F161)</f>
        <v>0.612068965517241</v>
      </c>
      <c r="I161" s="32" t="s">
        <v>164</v>
      </c>
      <c r="J161" s="36" t="n">
        <v>1.75751909275079</v>
      </c>
      <c r="K161" s="36" t="n">
        <f aca="false">$K$8</f>
        <v>2.12570886740458</v>
      </c>
      <c r="L161" s="36" t="n">
        <f aca="false">SQRT(J161^2+K161^2)</f>
        <v>2.7581717768018</v>
      </c>
      <c r="M161" s="40" t="n">
        <f aca="false">IF(G161="","",MAX(0,G161-1.96*L161/100))</f>
        <v>0.333870867657443</v>
      </c>
      <c r="N161" s="40" t="n">
        <f aca="false">IF(G161="","",MIN(1,G161+1.96*L161/100))</f>
        <v>0.441991201308074</v>
      </c>
      <c r="O161" s="60" t="n">
        <f aca="false">ROUND(S161*W161,0)</f>
        <v>138</v>
      </c>
      <c r="P161" s="60" t="n">
        <f aca="false">IF(F161="","",ROUND(SQRT((F161*L161/100)^2+(G161*O161)^2),0))</f>
        <v>81</v>
      </c>
      <c r="R161" s="61" t="n">
        <v>-12.1828641805537</v>
      </c>
      <c r="S161" s="62" t="n">
        <f aca="false">U161*V161*$F$5</f>
        <v>2204.10505319149</v>
      </c>
      <c r="T161" s="63" t="n">
        <f aca="false">MAX(0,MIN(1,R161/100+$D$5))</f>
        <v>0.387869447221412</v>
      </c>
      <c r="U161" s="63" t="n">
        <v>0.71841755319149</v>
      </c>
      <c r="V161" s="62" t="n">
        <v>3068</v>
      </c>
      <c r="W161" s="63" t="n">
        <v>0.0626598089245614</v>
      </c>
      <c r="X161" s="64" t="s">
        <v>204</v>
      </c>
      <c r="Y161" s="64" t="s">
        <v>166</v>
      </c>
    </row>
    <row r="162" customFormat="false" ht="15" hidden="false" customHeight="false" outlineLevel="0" collapsed="false">
      <c r="A162" s="32" t="s">
        <v>233</v>
      </c>
      <c r="B162" s="32" t="s">
        <v>342</v>
      </c>
      <c r="C162" s="32" t="s">
        <v>342</v>
      </c>
      <c r="D162" s="60" t="n">
        <f aca="false">ROUND(S162*T162,0)</f>
        <v>445</v>
      </c>
      <c r="E162" s="60" t="n">
        <f aca="false">ROUND(S162,0)-D162</f>
        <v>792</v>
      </c>
      <c r="F162" s="60" t="n">
        <f aca="false">IF(COUNTA(D162:E162)=0,"",SUM(D162:E162))</f>
        <v>1237</v>
      </c>
      <c r="G162" s="40" t="n">
        <f aca="false">IF(OR(F162="",F162=0),"",D162/F162)</f>
        <v>0.359741309620049</v>
      </c>
      <c r="H162" s="40" t="n">
        <f aca="false">IF(OR(F162="",F162=0),"",E162/F162)</f>
        <v>0.640258690379952</v>
      </c>
      <c r="I162" s="32" t="s">
        <v>164</v>
      </c>
      <c r="J162" s="36" t="n">
        <v>1.75751909275079</v>
      </c>
      <c r="K162" s="36" t="n">
        <f aca="false">$K$8</f>
        <v>2.12570886740458</v>
      </c>
      <c r="L162" s="36" t="n">
        <f aca="false">SQRT(J162^2+K162^2)</f>
        <v>2.7581717768018</v>
      </c>
      <c r="M162" s="40" t="n">
        <f aca="false">IF(G162="","",MAX(0,G162-1.96*L162/100))</f>
        <v>0.305681142794733</v>
      </c>
      <c r="N162" s="40" t="n">
        <f aca="false">IF(G162="","",MIN(1,G162+1.96*L162/100))</f>
        <v>0.413801476445364</v>
      </c>
      <c r="O162" s="60" t="n">
        <f aca="false">ROUND(S162*W162,0)</f>
        <v>78</v>
      </c>
      <c r="P162" s="60" t="n">
        <f aca="false">IF(F162="","",ROUND(SQRT((F162*L162/100)^2+(G162*O162)^2),0))</f>
        <v>44</v>
      </c>
      <c r="R162" s="61" t="n">
        <v>-15.0262562396551</v>
      </c>
      <c r="S162" s="62" t="n">
        <f aca="false">U162*V162*$F$5</f>
        <v>1236.97340124505</v>
      </c>
      <c r="T162" s="63" t="n">
        <f aca="false">MAX(0,MIN(1,R162/100+$D$5))</f>
        <v>0.359435526630399</v>
      </c>
      <c r="U162" s="63" t="n">
        <v>0.688737973967176</v>
      </c>
      <c r="V162" s="62" t="n">
        <v>1796</v>
      </c>
      <c r="W162" s="63" t="n">
        <v>0.0626598089245614</v>
      </c>
      <c r="X162" s="64" t="s">
        <v>204</v>
      </c>
      <c r="Y162" s="64" t="s">
        <v>166</v>
      </c>
    </row>
    <row r="163" customFormat="false" ht="15" hidden="false" customHeight="false" outlineLevel="0" collapsed="false">
      <c r="A163" s="32" t="s">
        <v>233</v>
      </c>
      <c r="B163" s="32" t="s">
        <v>343</v>
      </c>
      <c r="C163" s="32" t="s">
        <v>344</v>
      </c>
      <c r="D163" s="60" t="n">
        <f aca="false">ROUND(S163*T163,0)</f>
        <v>159</v>
      </c>
      <c r="E163" s="60" t="n">
        <f aca="false">ROUND(S163,0)-D163</f>
        <v>404</v>
      </c>
      <c r="F163" s="60" t="n">
        <f aca="false">IF(COUNTA(D163:E163)=0,"",SUM(D163:E163))</f>
        <v>563</v>
      </c>
      <c r="G163" s="40" t="n">
        <f aca="false">IF(OR(F163="",F163=0),"",D163/F163)</f>
        <v>0.282415630550622</v>
      </c>
      <c r="H163" s="40" t="n">
        <f aca="false">IF(OR(F163="",F163=0),"",E163/F163)</f>
        <v>0.717584369449378</v>
      </c>
      <c r="I163" s="32" t="s">
        <v>164</v>
      </c>
      <c r="J163" s="36" t="n">
        <v>3.27171856570357</v>
      </c>
      <c r="K163" s="36" t="n">
        <f aca="false">$K$8</f>
        <v>2.12570886740458</v>
      </c>
      <c r="L163" s="36" t="n">
        <f aca="false">SQRT(J163^2+K163^2)</f>
        <v>3.90163818954704</v>
      </c>
      <c r="M163" s="40" t="n">
        <f aca="false">IF(G163="","",MAX(0,G163-1.96*L163/100))</f>
        <v>0.2059435220355</v>
      </c>
      <c r="N163" s="40" t="n">
        <f aca="false">IF(G163="","",MIN(1,G163+1.96*L163/100))</f>
        <v>0.358887739065744</v>
      </c>
      <c r="O163" s="60" t="n">
        <f aca="false">ROUND(S163*W163,0)</f>
        <v>81</v>
      </c>
      <c r="P163" s="60" t="n">
        <f aca="false">IF(F163="","",ROUND(SQRT((F163*L163/100)^2+(G163*O163)^2),0))</f>
        <v>32</v>
      </c>
      <c r="R163" s="61" t="n">
        <v>-22.6514650097871</v>
      </c>
      <c r="S163" s="62" t="n">
        <f aca="false">U163*V163*$F$5</f>
        <v>562.682926829269</v>
      </c>
      <c r="T163" s="63" t="n">
        <f aca="false">MAX(0,MIN(1,R163/100+$D$5))</f>
        <v>0.283183438929078</v>
      </c>
      <c r="U163" s="63" t="n">
        <v>0.731707317073171</v>
      </c>
      <c r="V163" s="62" t="n">
        <v>769</v>
      </c>
      <c r="W163" s="63" t="n">
        <v>0.144238908687966</v>
      </c>
      <c r="X163" s="64" t="s">
        <v>165</v>
      </c>
      <c r="Y163" s="64" t="s">
        <v>166</v>
      </c>
    </row>
    <row r="164" customFormat="false" ht="15" hidden="false" customHeight="false" outlineLevel="0" collapsed="false">
      <c r="A164" s="32" t="s">
        <v>233</v>
      </c>
      <c r="B164" s="32" t="s">
        <v>343</v>
      </c>
      <c r="C164" s="32" t="s">
        <v>345</v>
      </c>
      <c r="D164" s="60" t="n">
        <f aca="false">ROUND(S164*T164,0)</f>
        <v>121</v>
      </c>
      <c r="E164" s="60" t="n">
        <f aca="false">ROUND(S164,0)-D164</f>
        <v>262</v>
      </c>
      <c r="F164" s="60" t="n">
        <f aca="false">IF(COUNTA(D164:E164)=0,"",SUM(D164:E164))</f>
        <v>383</v>
      </c>
      <c r="G164" s="40" t="n">
        <f aca="false">IF(OR(F164="",F164=0),"",D164/F164)</f>
        <v>0.315926892950392</v>
      </c>
      <c r="H164" s="40" t="n">
        <f aca="false">IF(OR(F164="",F164=0),"",E164/F164)</f>
        <v>0.684073107049608</v>
      </c>
      <c r="I164" s="32" t="s">
        <v>164</v>
      </c>
      <c r="J164" s="36" t="n">
        <v>3.27171856570357</v>
      </c>
      <c r="K164" s="36" t="n">
        <f aca="false">$K$8</f>
        <v>2.12570886740458</v>
      </c>
      <c r="L164" s="36" t="n">
        <f aca="false">SQRT(J164^2+K164^2)</f>
        <v>3.90163818954704</v>
      </c>
      <c r="M164" s="40" t="n">
        <f aca="false">IF(G164="","",MAX(0,G164-1.96*L164/100))</f>
        <v>0.23945478443527</v>
      </c>
      <c r="N164" s="40" t="n">
        <f aca="false">IF(G164="","",MIN(1,G164+1.96*L164/100))</f>
        <v>0.392399001465514</v>
      </c>
      <c r="O164" s="60" t="n">
        <f aca="false">ROUND(S164*W164,0)</f>
        <v>55</v>
      </c>
      <c r="P164" s="60" t="n">
        <f aca="false">IF(F164="","",ROUND(SQRT((F164*L164/100)^2+(G164*O164)^2),0))</f>
        <v>23</v>
      </c>
      <c r="R164" s="61" t="n">
        <v>-19.2670898080568</v>
      </c>
      <c r="S164" s="62" t="n">
        <f aca="false">U164*V164*$F$5</f>
        <v>382.588235294118</v>
      </c>
      <c r="T164" s="63" t="n">
        <f aca="false">MAX(0,MIN(1,R164/100+$D$5))</f>
        <v>0.317027190946381</v>
      </c>
      <c r="U164" s="63" t="n">
        <v>0.705882352941177</v>
      </c>
      <c r="V164" s="62" t="n">
        <v>542</v>
      </c>
      <c r="W164" s="63" t="n">
        <v>0.144238908687966</v>
      </c>
      <c r="X164" s="64" t="s">
        <v>165</v>
      </c>
      <c r="Y164" s="64" t="s">
        <v>166</v>
      </c>
    </row>
    <row r="165" customFormat="false" ht="15" hidden="false" customHeight="false" outlineLevel="0" collapsed="false">
      <c r="A165" s="32" t="s">
        <v>233</v>
      </c>
      <c r="B165" s="32" t="s">
        <v>343</v>
      </c>
      <c r="C165" s="32" t="s">
        <v>346</v>
      </c>
      <c r="D165" s="60" t="n">
        <f aca="false">ROUND(S165*T165,0)</f>
        <v>422</v>
      </c>
      <c r="E165" s="60" t="n">
        <f aca="false">ROUND(S165,0)-D165</f>
        <v>826</v>
      </c>
      <c r="F165" s="60" t="n">
        <f aca="false">IF(COUNTA(D165:E165)=0,"",SUM(D165:E165))</f>
        <v>1248</v>
      </c>
      <c r="G165" s="40" t="n">
        <f aca="false">IF(OR(F165="",F165=0),"",D165/F165)</f>
        <v>0.338141025641026</v>
      </c>
      <c r="H165" s="40" t="n">
        <f aca="false">IF(OR(F165="",F165=0),"",E165/F165)</f>
        <v>0.661858974358974</v>
      </c>
      <c r="I165" s="32" t="s">
        <v>164</v>
      </c>
      <c r="J165" s="36" t="n">
        <v>1.75751909275079</v>
      </c>
      <c r="K165" s="36" t="n">
        <f aca="false">$K$8</f>
        <v>2.12570886740458</v>
      </c>
      <c r="L165" s="36" t="n">
        <f aca="false">SQRT(J165^2+K165^2)</f>
        <v>2.7581717768018</v>
      </c>
      <c r="M165" s="40" t="n">
        <f aca="false">IF(G165="","",MAX(0,G165-1.96*L165/100))</f>
        <v>0.28408085881571</v>
      </c>
      <c r="N165" s="40" t="n">
        <f aca="false">IF(G165="","",MIN(1,G165+1.96*L165/100))</f>
        <v>0.392201192466341</v>
      </c>
      <c r="O165" s="60" t="n">
        <f aca="false">ROUND(S165*W165,0)</f>
        <v>78</v>
      </c>
      <c r="P165" s="60" t="n">
        <f aca="false">IF(F165="","",ROUND(SQRT((F165*L165/100)^2+(G165*O165)^2),0))</f>
        <v>43</v>
      </c>
      <c r="R165" s="61" t="n">
        <v>-17.1720634465896</v>
      </c>
      <c r="S165" s="62" t="n">
        <f aca="false">U165*V165*$F$5</f>
        <v>1248.26659471128</v>
      </c>
      <c r="T165" s="63" t="n">
        <f aca="false">MAX(0,MIN(1,R165/100+$D$5))</f>
        <v>0.337977454561053</v>
      </c>
      <c r="U165" s="63" t="n">
        <v>0.676200755531571</v>
      </c>
      <c r="V165" s="62" t="n">
        <v>1846</v>
      </c>
      <c r="W165" s="63" t="n">
        <v>0.0626598089245614</v>
      </c>
      <c r="X165" s="64" t="s">
        <v>204</v>
      </c>
      <c r="Y165" s="64" t="s">
        <v>166</v>
      </c>
    </row>
    <row r="166" customFormat="false" ht="15" hidden="false" customHeight="false" outlineLevel="0" collapsed="false">
      <c r="A166" s="32" t="s">
        <v>233</v>
      </c>
      <c r="B166" s="32" t="s">
        <v>347</v>
      </c>
      <c r="C166" s="32" t="s">
        <v>347</v>
      </c>
      <c r="D166" s="60" t="n">
        <f aca="false">ROUND(S166*T166,0)</f>
        <v>809</v>
      </c>
      <c r="E166" s="60" t="n">
        <f aca="false">ROUND(S166,0)-D166</f>
        <v>704</v>
      </c>
      <c r="F166" s="60" t="n">
        <f aca="false">IF(COUNTA(D166:E166)=0,"",SUM(D166:E166))</f>
        <v>1513</v>
      </c>
      <c r="G166" s="40" t="n">
        <f aca="false">IF(OR(F166="",F166=0),"",D166/F166)</f>
        <v>0.534699272967614</v>
      </c>
      <c r="H166" s="40" t="n">
        <f aca="false">IF(OR(F166="",F166=0),"",E166/F166)</f>
        <v>0.465300727032386</v>
      </c>
      <c r="I166" s="32" t="s">
        <v>164</v>
      </c>
      <c r="J166" s="36" t="n">
        <v>1.75751909275079</v>
      </c>
      <c r="K166" s="36" t="n">
        <f aca="false">$K$8</f>
        <v>2.12570886740458</v>
      </c>
      <c r="L166" s="36" t="n">
        <f aca="false">SQRT(J166^2+K166^2)</f>
        <v>2.7581717768018</v>
      </c>
      <c r="M166" s="40" t="n">
        <f aca="false">IF(G166="","",MAX(0,G166-1.96*L166/100))</f>
        <v>0.480639106142299</v>
      </c>
      <c r="N166" s="40" t="n">
        <f aca="false">IF(G166="","",MIN(1,G166+1.96*L166/100))</f>
        <v>0.588759439792929</v>
      </c>
      <c r="O166" s="60" t="n">
        <f aca="false">ROUND(S166*W166,0)</f>
        <v>95</v>
      </c>
      <c r="P166" s="60" t="n">
        <f aca="false">IF(F166="","",ROUND(SQRT((F166*L166/100)^2+(G166*O166)^2),0))</f>
        <v>66</v>
      </c>
      <c r="R166" s="61" t="n">
        <v>2.51850276005124</v>
      </c>
      <c r="S166" s="62" t="n">
        <f aca="false">U166*V166*$F$5</f>
        <v>1512.74151436031</v>
      </c>
      <c r="T166" s="63" t="n">
        <f aca="false">MAX(0,MIN(1,R166/100+$D$5))</f>
        <v>0.534883116627462</v>
      </c>
      <c r="U166" s="63" t="n">
        <v>0.616187989556136</v>
      </c>
      <c r="V166" s="62" t="n">
        <v>2455</v>
      </c>
      <c r="W166" s="63" t="n">
        <v>0.0626598089245614</v>
      </c>
      <c r="X166" s="64" t="s">
        <v>204</v>
      </c>
      <c r="Y166" s="64" t="s">
        <v>166</v>
      </c>
    </row>
    <row r="167" customFormat="false" ht="15" hidden="false" customHeight="false" outlineLevel="0" collapsed="false">
      <c r="A167" s="32" t="s">
        <v>233</v>
      </c>
      <c r="B167" s="32" t="s">
        <v>348</v>
      </c>
      <c r="C167" s="32" t="s">
        <v>349</v>
      </c>
      <c r="D167" s="60" t="n">
        <f aca="false">ROUND(S167*T167,0)</f>
        <v>812</v>
      </c>
      <c r="E167" s="60" t="n">
        <f aca="false">ROUND(S167,0)-D167</f>
        <v>1089</v>
      </c>
      <c r="F167" s="60" t="n">
        <f aca="false">IF(COUNTA(D167:E167)=0,"",SUM(D167:E167))</f>
        <v>1901</v>
      </c>
      <c r="G167" s="40" t="n">
        <f aca="false">IF(OR(F167="",F167=0),"",D167/F167)</f>
        <v>0.427143608627038</v>
      </c>
      <c r="H167" s="40" t="n">
        <f aca="false">IF(OR(F167="",F167=0),"",E167/F167)</f>
        <v>0.572856391372962</v>
      </c>
      <c r="I167" s="32" t="s">
        <v>164</v>
      </c>
      <c r="J167" s="36" t="n">
        <v>1.75751909275079</v>
      </c>
      <c r="K167" s="36" t="n">
        <f aca="false">$K$8</f>
        <v>2.12570886740458</v>
      </c>
      <c r="L167" s="36" t="n">
        <f aca="false">SQRT(J167^2+K167^2)</f>
        <v>2.7581717768018</v>
      </c>
      <c r="M167" s="40" t="n">
        <f aca="false">IF(G167="","",MAX(0,G167-1.96*L167/100))</f>
        <v>0.373083441801723</v>
      </c>
      <c r="N167" s="40" t="n">
        <f aca="false">IF(G167="","",MIN(1,G167+1.96*L167/100))</f>
        <v>0.481203775452354</v>
      </c>
      <c r="O167" s="60" t="n">
        <f aca="false">ROUND(S167*W167,0)</f>
        <v>119</v>
      </c>
      <c r="P167" s="60" t="n">
        <f aca="false">IF(F167="","",ROUND(SQRT((F167*L167/100)^2+(G167*O167)^2),0))</f>
        <v>73</v>
      </c>
      <c r="R167" s="61" t="n">
        <v>-8.25077861462268</v>
      </c>
      <c r="S167" s="62" t="n">
        <f aca="false">U167*V167*$F$5</f>
        <v>1901.09148856393</v>
      </c>
      <c r="T167" s="63" t="n">
        <f aca="false">MAX(0,MIN(1,R167/100+$D$5))</f>
        <v>0.427190302880722</v>
      </c>
      <c r="U167" s="63" t="n">
        <v>0.702287214098238</v>
      </c>
      <c r="V167" s="62" t="n">
        <v>2707</v>
      </c>
      <c r="W167" s="63" t="n">
        <v>0.0626598089245614</v>
      </c>
      <c r="X167" s="64" t="s">
        <v>204</v>
      </c>
      <c r="Y167" s="64" t="s">
        <v>166</v>
      </c>
    </row>
    <row r="168" customFormat="false" ht="15" hidden="false" customHeight="false" outlineLevel="0" collapsed="false">
      <c r="A168" s="32" t="s">
        <v>233</v>
      </c>
      <c r="B168" s="32" t="s">
        <v>348</v>
      </c>
      <c r="C168" s="32" t="s">
        <v>350</v>
      </c>
      <c r="D168" s="60" t="n">
        <f aca="false">ROUND(S168*T168,0)</f>
        <v>669</v>
      </c>
      <c r="E168" s="60" t="n">
        <f aca="false">ROUND(S168,0)-D168</f>
        <v>1011</v>
      </c>
      <c r="F168" s="60" t="n">
        <f aca="false">IF(COUNTA(D168:E168)=0,"",SUM(D168:E168))</f>
        <v>1680</v>
      </c>
      <c r="G168" s="40" t="n">
        <f aca="false">IF(OR(F168="",F168=0),"",D168/F168)</f>
        <v>0.398214285714286</v>
      </c>
      <c r="H168" s="40" t="n">
        <f aca="false">IF(OR(F168="",F168=0),"",E168/F168)</f>
        <v>0.601785714285714</v>
      </c>
      <c r="I168" s="32" t="s">
        <v>164</v>
      </c>
      <c r="J168" s="36" t="n">
        <v>1.75751909275079</v>
      </c>
      <c r="K168" s="36" t="n">
        <f aca="false">$K$8</f>
        <v>2.12570886740458</v>
      </c>
      <c r="L168" s="36" t="n">
        <f aca="false">SQRT(J168^2+K168^2)</f>
        <v>2.7581717768018</v>
      </c>
      <c r="M168" s="40" t="n">
        <f aca="false">IF(G168="","",MAX(0,G168-1.96*L168/100))</f>
        <v>0.34415411888897</v>
      </c>
      <c r="N168" s="40" t="n">
        <f aca="false">IF(G168="","",MIN(1,G168+1.96*L168/100))</f>
        <v>0.452274452539601</v>
      </c>
      <c r="O168" s="60" t="n">
        <f aca="false">ROUND(S168*W168,0)</f>
        <v>105</v>
      </c>
      <c r="P168" s="60" t="n">
        <f aca="false">IF(F168="","",ROUND(SQRT((F168*L168/100)^2+(G168*O168)^2),0))</f>
        <v>62</v>
      </c>
      <c r="R168" s="61" t="n">
        <v>-11.1395765243013</v>
      </c>
      <c r="S168" s="62" t="n">
        <f aca="false">U168*V168*$F$5</f>
        <v>1679.87969094923</v>
      </c>
      <c r="T168" s="63" t="n">
        <f aca="false">MAX(0,MIN(1,R168/100+$D$5))</f>
        <v>0.398302323783936</v>
      </c>
      <c r="U168" s="63" t="n">
        <v>0.613318616629875</v>
      </c>
      <c r="V168" s="62" t="n">
        <v>2739</v>
      </c>
      <c r="W168" s="63" t="n">
        <v>0.0626598089245614</v>
      </c>
      <c r="X168" s="64" t="s">
        <v>204</v>
      </c>
      <c r="Y168" s="64" t="s">
        <v>166</v>
      </c>
    </row>
    <row r="169" customFormat="false" ht="15" hidden="false" customHeight="false" outlineLevel="0" collapsed="false">
      <c r="A169" s="32" t="s">
        <v>233</v>
      </c>
      <c r="B169" s="32" t="s">
        <v>348</v>
      </c>
      <c r="C169" s="32" t="s">
        <v>351</v>
      </c>
      <c r="D169" s="60" t="n">
        <f aca="false">ROUND(S169*T169,0)</f>
        <v>357</v>
      </c>
      <c r="E169" s="60" t="n">
        <f aca="false">ROUND(S169,0)-D169</f>
        <v>542</v>
      </c>
      <c r="F169" s="60" t="n">
        <f aca="false">IF(COUNTA(D169:E169)=0,"",SUM(D169:E169))</f>
        <v>899</v>
      </c>
      <c r="G169" s="40" t="n">
        <f aca="false">IF(OR(F169="",F169=0),"",D169/F169)</f>
        <v>0.397107897664071</v>
      </c>
      <c r="H169" s="40" t="n">
        <f aca="false">IF(OR(F169="",F169=0),"",E169/F169)</f>
        <v>0.602892102335929</v>
      </c>
      <c r="I169" s="32" t="s">
        <v>164</v>
      </c>
      <c r="J169" s="36" t="n">
        <v>1.94077599590723</v>
      </c>
      <c r="K169" s="36" t="n">
        <f aca="false">$K$8</f>
        <v>2.12570886740458</v>
      </c>
      <c r="L169" s="36" t="n">
        <f aca="false">SQRT(J169^2+K169^2)</f>
        <v>2.87841096010493</v>
      </c>
      <c r="M169" s="40" t="n">
        <f aca="false">IF(G169="","",MAX(0,G169-1.96*L169/100))</f>
        <v>0.340691042846015</v>
      </c>
      <c r="N169" s="40" t="n">
        <f aca="false">IF(G169="","",MIN(1,G169+1.96*L169/100))</f>
        <v>0.453524752482128</v>
      </c>
      <c r="O169" s="60" t="n">
        <f aca="false">ROUND(S169*W169,0)</f>
        <v>76</v>
      </c>
      <c r="P169" s="60" t="n">
        <f aca="false">IF(F169="","",ROUND(SQRT((F169*L169/100)^2+(G169*O169)^2),0))</f>
        <v>40</v>
      </c>
      <c r="R169" s="61" t="n">
        <v>-11.2671456769907</v>
      </c>
      <c r="S169" s="62" t="n">
        <f aca="false">U169*V169*$F$5</f>
        <v>898.819587628866</v>
      </c>
      <c r="T169" s="63" t="n">
        <f aca="false">MAX(0,MIN(1,R169/100+$D$5))</f>
        <v>0.397026632257042</v>
      </c>
      <c r="U169" s="63" t="n">
        <v>0.654639175257732</v>
      </c>
      <c r="V169" s="62" t="n">
        <v>1373</v>
      </c>
      <c r="W169" s="63" t="n">
        <v>0.084758520671361</v>
      </c>
      <c r="X169" s="64" t="s">
        <v>171</v>
      </c>
      <c r="Y169" s="64" t="s">
        <v>166</v>
      </c>
    </row>
    <row r="170" customFormat="false" ht="15" hidden="false" customHeight="false" outlineLevel="0" collapsed="false">
      <c r="A170" s="32" t="s">
        <v>233</v>
      </c>
      <c r="B170" s="32" t="s">
        <v>348</v>
      </c>
      <c r="C170" s="32" t="s">
        <v>352</v>
      </c>
      <c r="D170" s="60" t="n">
        <f aca="false">ROUND(S170*T170,0)</f>
        <v>535</v>
      </c>
      <c r="E170" s="60" t="n">
        <f aca="false">ROUND(S170,0)-D170</f>
        <v>792</v>
      </c>
      <c r="F170" s="60" t="n">
        <f aca="false">IF(COUNTA(D170:E170)=0,"",SUM(D170:E170))</f>
        <v>1327</v>
      </c>
      <c r="G170" s="40" t="n">
        <f aca="false">IF(OR(F170="",F170=0),"",D170/F170)</f>
        <v>0.403165033911078</v>
      </c>
      <c r="H170" s="40" t="n">
        <f aca="false">IF(OR(F170="",F170=0),"",E170/F170)</f>
        <v>0.596834966088922</v>
      </c>
      <c r="I170" s="32" t="s">
        <v>164</v>
      </c>
      <c r="J170" s="36" t="n">
        <v>1.75751909275079</v>
      </c>
      <c r="K170" s="36" t="n">
        <f aca="false">$K$8</f>
        <v>2.12570886740458</v>
      </c>
      <c r="L170" s="36" t="n">
        <f aca="false">SQRT(J170^2+K170^2)</f>
        <v>2.7581717768018</v>
      </c>
      <c r="M170" s="40" t="n">
        <f aca="false">IF(G170="","",MAX(0,G170-1.96*L170/100))</f>
        <v>0.349104867085762</v>
      </c>
      <c r="N170" s="40" t="n">
        <f aca="false">IF(G170="","",MIN(1,G170+1.96*L170/100))</f>
        <v>0.457225200736393</v>
      </c>
      <c r="O170" s="60" t="n">
        <f aca="false">ROUND(S170*W170,0)</f>
        <v>83</v>
      </c>
      <c r="P170" s="60" t="n">
        <f aca="false">IF(F170="","",ROUND(SQRT((F170*L170/100)^2+(G170*O170)^2),0))</f>
        <v>50</v>
      </c>
      <c r="R170" s="61" t="n">
        <v>-10.6756023067439</v>
      </c>
      <c r="S170" s="62" t="n">
        <f aca="false">U170*V170*$F$5</f>
        <v>1327.11285266458</v>
      </c>
      <c r="T170" s="63" t="n">
        <f aca="false">MAX(0,MIN(1,R170/100+$D$5))</f>
        <v>0.40294206595951</v>
      </c>
      <c r="U170" s="63" t="n">
        <v>0.668234064785789</v>
      </c>
      <c r="V170" s="62" t="n">
        <v>1986</v>
      </c>
      <c r="W170" s="63" t="n">
        <v>0.0626598089245614</v>
      </c>
      <c r="X170" s="64" t="s">
        <v>204</v>
      </c>
      <c r="Y170" s="64" t="s">
        <v>166</v>
      </c>
    </row>
    <row r="171" customFormat="false" ht="15" hidden="false" customHeight="false" outlineLevel="0" collapsed="false">
      <c r="A171" s="32" t="s">
        <v>233</v>
      </c>
      <c r="B171" s="32" t="s">
        <v>348</v>
      </c>
      <c r="C171" s="32" t="s">
        <v>353</v>
      </c>
      <c r="D171" s="60" t="n">
        <f aca="false">ROUND(S171*T171,0)</f>
        <v>454</v>
      </c>
      <c r="E171" s="60" t="n">
        <f aca="false">ROUND(S171,0)-D171</f>
        <v>717</v>
      </c>
      <c r="F171" s="60" t="n">
        <f aca="false">IF(COUNTA(D171:E171)=0,"",SUM(D171:E171))</f>
        <v>1171</v>
      </c>
      <c r="G171" s="40" t="n">
        <f aca="false">IF(OR(F171="",F171=0),"",D171/F171)</f>
        <v>0.387702818104184</v>
      </c>
      <c r="H171" s="40" t="n">
        <f aca="false">IF(OR(F171="",F171=0),"",E171/F171)</f>
        <v>0.612297181895816</v>
      </c>
      <c r="I171" s="32" t="s">
        <v>164</v>
      </c>
      <c r="J171" s="36" t="n">
        <v>1.75751909275079</v>
      </c>
      <c r="K171" s="36" t="n">
        <f aca="false">$K$8</f>
        <v>2.12570886740458</v>
      </c>
      <c r="L171" s="36" t="n">
        <f aca="false">SQRT(J171^2+K171^2)</f>
        <v>2.7581717768018</v>
      </c>
      <c r="M171" s="40" t="n">
        <f aca="false">IF(G171="","",MAX(0,G171-1.96*L171/100))</f>
        <v>0.333642651278869</v>
      </c>
      <c r="N171" s="40" t="n">
        <f aca="false">IF(G171="","",MIN(1,G171+1.96*L171/100))</f>
        <v>0.4417629849295</v>
      </c>
      <c r="O171" s="60" t="n">
        <f aca="false">ROUND(S171*W171,0)</f>
        <v>73</v>
      </c>
      <c r="P171" s="60" t="n">
        <f aca="false">IF(F171="","",ROUND(SQRT((F171*L171/100)^2+(G171*O171)^2),0))</f>
        <v>43</v>
      </c>
      <c r="R171" s="61" t="n">
        <v>-12.1643288212274</v>
      </c>
      <c r="S171" s="62" t="n">
        <f aca="false">U171*V171*$F$5</f>
        <v>1170.83890577508</v>
      </c>
      <c r="T171" s="63" t="n">
        <f aca="false">MAX(0,MIN(1,R171/100+$D$5))</f>
        <v>0.388054800814676</v>
      </c>
      <c r="U171" s="63" t="n">
        <v>0.716109422492401</v>
      </c>
      <c r="V171" s="62" t="n">
        <v>1635</v>
      </c>
      <c r="W171" s="63" t="n">
        <v>0.0626598089245614</v>
      </c>
      <c r="X171" s="64" t="s">
        <v>204</v>
      </c>
      <c r="Y171" s="64" t="s">
        <v>166</v>
      </c>
    </row>
    <row r="172" customFormat="false" ht="15" hidden="false" customHeight="false" outlineLevel="0" collapsed="false">
      <c r="A172" s="32" t="s">
        <v>233</v>
      </c>
      <c r="B172" s="32" t="s">
        <v>348</v>
      </c>
      <c r="C172" s="32" t="s">
        <v>354</v>
      </c>
      <c r="D172" s="60" t="n">
        <f aca="false">ROUND(S172*T172,0)</f>
        <v>393</v>
      </c>
      <c r="E172" s="60" t="n">
        <f aca="false">ROUND(S172,0)-D172</f>
        <v>520</v>
      </c>
      <c r="F172" s="60" t="n">
        <f aca="false">IF(COUNTA(D172:E172)=0,"",SUM(D172:E172))</f>
        <v>913</v>
      </c>
      <c r="G172" s="40" t="n">
        <f aca="false">IF(OR(F172="",F172=0),"",D172/F172)</f>
        <v>0.430449069003286</v>
      </c>
      <c r="H172" s="40" t="n">
        <f aca="false">IF(OR(F172="",F172=0),"",E172/F172)</f>
        <v>0.569550930996714</v>
      </c>
      <c r="I172" s="32" t="s">
        <v>164</v>
      </c>
      <c r="J172" s="36" t="n">
        <v>1.94077599590723</v>
      </c>
      <c r="K172" s="36" t="n">
        <f aca="false">$K$8</f>
        <v>2.12570886740458</v>
      </c>
      <c r="L172" s="36" t="n">
        <f aca="false">SQRT(J172^2+K172^2)</f>
        <v>2.87841096010493</v>
      </c>
      <c r="M172" s="40" t="n">
        <f aca="false">IF(G172="","",MAX(0,G172-1.96*L172/100))</f>
        <v>0.374032214185229</v>
      </c>
      <c r="N172" s="40" t="n">
        <f aca="false">IF(G172="","",MIN(1,G172+1.96*L172/100))</f>
        <v>0.486865923821343</v>
      </c>
      <c r="O172" s="60" t="n">
        <f aca="false">ROUND(S172*W172,0)</f>
        <v>77</v>
      </c>
      <c r="P172" s="60" t="n">
        <f aca="false">IF(F172="","",ROUND(SQRT((F172*L172/100)^2+(G172*O172)^2),0))</f>
        <v>42</v>
      </c>
      <c r="R172" s="61" t="n">
        <v>-7.91430228328615</v>
      </c>
      <c r="S172" s="62" t="n">
        <f aca="false">U172*V172*$F$5</f>
        <v>912.990356083086</v>
      </c>
      <c r="T172" s="63" t="n">
        <f aca="false">MAX(0,MIN(1,R172/100+$D$5))</f>
        <v>0.430555066194088</v>
      </c>
      <c r="U172" s="63" t="n">
        <v>0.61646884272997</v>
      </c>
      <c r="V172" s="62" t="n">
        <v>1481</v>
      </c>
      <c r="W172" s="63" t="n">
        <v>0.084758520671361</v>
      </c>
      <c r="X172" s="64" t="s">
        <v>171</v>
      </c>
      <c r="Y172" s="64" t="s">
        <v>166</v>
      </c>
    </row>
    <row r="173" customFormat="false" ht="15" hidden="false" customHeight="false" outlineLevel="0" collapsed="false">
      <c r="A173" s="32" t="s">
        <v>233</v>
      </c>
      <c r="B173" s="32" t="s">
        <v>355</v>
      </c>
      <c r="C173" s="32" t="s">
        <v>356</v>
      </c>
      <c r="D173" s="60" t="n">
        <f aca="false">ROUND(S173*T173,0)</f>
        <v>507</v>
      </c>
      <c r="E173" s="60" t="n">
        <f aca="false">ROUND(S173,0)-D173</f>
        <v>512</v>
      </c>
      <c r="F173" s="60" t="n">
        <f aca="false">IF(COUNTA(D173:E173)=0,"",SUM(D173:E173))</f>
        <v>1019</v>
      </c>
      <c r="G173" s="40" t="n">
        <f aca="false">IF(OR(F173="",F173=0),"",D173/F173)</f>
        <v>0.497546614327772</v>
      </c>
      <c r="H173" s="40" t="n">
        <f aca="false">IF(OR(F173="",F173=0),"",E173/F173)</f>
        <v>0.502453385672228</v>
      </c>
      <c r="I173" s="32" t="s">
        <v>164</v>
      </c>
      <c r="J173" s="36" t="n">
        <v>1.75751909275079</v>
      </c>
      <c r="K173" s="36" t="n">
        <f aca="false">$K$8</f>
        <v>2.12570886740458</v>
      </c>
      <c r="L173" s="36" t="n">
        <f aca="false">SQRT(J173^2+K173^2)</f>
        <v>2.7581717768018</v>
      </c>
      <c r="M173" s="40" t="n">
        <f aca="false">IF(G173="","",MAX(0,G173-1.96*L173/100))</f>
        <v>0.443486447502457</v>
      </c>
      <c r="N173" s="40" t="n">
        <f aca="false">IF(G173="","",MIN(1,G173+1.96*L173/100))</f>
        <v>0.551606781153088</v>
      </c>
      <c r="O173" s="60" t="n">
        <f aca="false">ROUND(S173*W173,0)</f>
        <v>64</v>
      </c>
      <c r="P173" s="60" t="n">
        <f aca="false">IF(F173="","",ROUND(SQRT((F173*L173/100)^2+(G173*O173)^2),0))</f>
        <v>42</v>
      </c>
      <c r="R173" s="61" t="n">
        <v>-1.16912597928942</v>
      </c>
      <c r="S173" s="62" t="n">
        <f aca="false">U173*V173*$F$5</f>
        <v>1018.96641574986</v>
      </c>
      <c r="T173" s="63" t="n">
        <f aca="false">MAX(0,MIN(1,R173/100+$D$5))</f>
        <v>0.498006829234055</v>
      </c>
      <c r="U173" s="63" t="n">
        <v>0.581933989577302</v>
      </c>
      <c r="V173" s="62" t="n">
        <v>1751</v>
      </c>
      <c r="W173" s="63" t="n">
        <v>0.0626598089245614</v>
      </c>
      <c r="X173" s="64" t="s">
        <v>204</v>
      </c>
      <c r="Y173" s="64" t="s">
        <v>166</v>
      </c>
    </row>
    <row r="174" customFormat="false" ht="15" hidden="false" customHeight="false" outlineLevel="0" collapsed="false">
      <c r="A174" s="32" t="s">
        <v>233</v>
      </c>
      <c r="B174" s="32" t="s">
        <v>355</v>
      </c>
      <c r="C174" s="32" t="s">
        <v>357</v>
      </c>
      <c r="D174" s="60" t="n">
        <f aca="false">ROUND(S174*T174,0)</f>
        <v>620</v>
      </c>
      <c r="E174" s="60" t="n">
        <f aca="false">ROUND(S174,0)-D174</f>
        <v>611</v>
      </c>
      <c r="F174" s="60" t="n">
        <f aca="false">IF(COUNTA(D174:E174)=0,"",SUM(D174:E174))</f>
        <v>1231</v>
      </c>
      <c r="G174" s="40" t="n">
        <f aca="false">IF(OR(F174="",F174=0),"",D174/F174)</f>
        <v>0.503655564581641</v>
      </c>
      <c r="H174" s="40" t="n">
        <f aca="false">IF(OR(F174="",F174=0),"",E174/F174)</f>
        <v>0.496344435418359</v>
      </c>
      <c r="I174" s="32" t="s">
        <v>164</v>
      </c>
      <c r="J174" s="36" t="n">
        <v>1.75751909275079</v>
      </c>
      <c r="K174" s="36" t="n">
        <f aca="false">$K$8</f>
        <v>2.12570886740458</v>
      </c>
      <c r="L174" s="36" t="n">
        <f aca="false">SQRT(J174^2+K174^2)</f>
        <v>2.7581717768018</v>
      </c>
      <c r="M174" s="40" t="n">
        <f aca="false">IF(G174="","",MAX(0,G174-1.96*L174/100))</f>
        <v>0.449595397756326</v>
      </c>
      <c r="N174" s="40" t="n">
        <f aca="false">IF(G174="","",MIN(1,G174+1.96*L174/100))</f>
        <v>0.557715731406956</v>
      </c>
      <c r="O174" s="60" t="n">
        <f aca="false">ROUND(S174*W174,0)</f>
        <v>77</v>
      </c>
      <c r="P174" s="60" t="n">
        <f aca="false">IF(F174="","",ROUND(SQRT((F174*L174/100)^2+(G174*O174)^2),0))</f>
        <v>52</v>
      </c>
      <c r="R174" s="61" t="n">
        <v>-0.561306401784778</v>
      </c>
      <c r="S174" s="62" t="n">
        <f aca="false">U174*V174*$F$5</f>
        <v>1230.79069767442</v>
      </c>
      <c r="T174" s="63" t="n">
        <f aca="false">MAX(0,MIN(1,R174/100+$D$5))</f>
        <v>0.504085025009102</v>
      </c>
      <c r="U174" s="63" t="n">
        <v>0.609302325581395</v>
      </c>
      <c r="V174" s="62" t="n">
        <v>2020</v>
      </c>
      <c r="W174" s="63" t="n">
        <v>0.0626598089245614</v>
      </c>
      <c r="X174" s="64" t="s">
        <v>204</v>
      </c>
      <c r="Y174" s="64" t="s">
        <v>166</v>
      </c>
    </row>
    <row r="175" customFormat="false" ht="15" hidden="false" customHeight="false" outlineLevel="0" collapsed="false">
      <c r="A175" s="32" t="s">
        <v>233</v>
      </c>
      <c r="B175" s="32" t="s">
        <v>355</v>
      </c>
      <c r="C175" s="32" t="s">
        <v>358</v>
      </c>
      <c r="D175" s="60" t="n">
        <f aca="false">ROUND(S175*T175,0)</f>
        <v>278</v>
      </c>
      <c r="E175" s="60" t="n">
        <f aca="false">ROUND(S175,0)-D175</f>
        <v>276</v>
      </c>
      <c r="F175" s="60" t="n">
        <f aca="false">IF(COUNTA(D175:E175)=0,"",SUM(D175:E175))</f>
        <v>554</v>
      </c>
      <c r="G175" s="40" t="n">
        <f aca="false">IF(OR(F175="",F175=0),"",D175/F175)</f>
        <v>0.501805054151625</v>
      </c>
      <c r="H175" s="40" t="n">
        <f aca="false">IF(OR(F175="",F175=0),"",E175/F175)</f>
        <v>0.498194945848375</v>
      </c>
      <c r="I175" s="32" t="s">
        <v>164</v>
      </c>
      <c r="J175" s="36" t="n">
        <v>3.27171856570357</v>
      </c>
      <c r="K175" s="36" t="n">
        <f aca="false">$K$8</f>
        <v>2.12570886740458</v>
      </c>
      <c r="L175" s="36" t="n">
        <f aca="false">SQRT(J175^2+K175^2)</f>
        <v>3.90163818954704</v>
      </c>
      <c r="M175" s="40" t="n">
        <f aca="false">IF(G175="","",MAX(0,G175-1.96*L175/100))</f>
        <v>0.425332945636503</v>
      </c>
      <c r="N175" s="40" t="n">
        <f aca="false">IF(G175="","",MIN(1,G175+1.96*L175/100))</f>
        <v>0.578277162666747</v>
      </c>
      <c r="O175" s="60" t="n">
        <f aca="false">ROUND(S175*W175,0)</f>
        <v>80</v>
      </c>
      <c r="P175" s="60" t="n">
        <f aca="false">IF(F175="","",ROUND(SQRT((F175*L175/100)^2+(G175*O175)^2),0))</f>
        <v>46</v>
      </c>
      <c r="R175" s="61" t="n">
        <v>-0.817605246300608</v>
      </c>
      <c r="S175" s="62" t="n">
        <f aca="false">U175*V175*$F$5</f>
        <v>553.927710843374</v>
      </c>
      <c r="T175" s="63" t="n">
        <f aca="false">MAX(0,MIN(1,R175/100+$D$5))</f>
        <v>0.501522036563943</v>
      </c>
      <c r="U175" s="63" t="n">
        <v>0.674698795180723</v>
      </c>
      <c r="V175" s="62" t="n">
        <v>821</v>
      </c>
      <c r="W175" s="63" t="n">
        <v>0.144238908687966</v>
      </c>
      <c r="X175" s="64" t="s">
        <v>165</v>
      </c>
      <c r="Y175" s="64" t="s">
        <v>166</v>
      </c>
    </row>
    <row r="176" customFormat="false" ht="15" hidden="false" customHeight="false" outlineLevel="0" collapsed="false">
      <c r="A176" s="32" t="s">
        <v>233</v>
      </c>
      <c r="B176" s="32" t="s">
        <v>355</v>
      </c>
      <c r="C176" s="32" t="s">
        <v>359</v>
      </c>
      <c r="D176" s="60" t="n">
        <f aca="false">ROUND(S176*T176,0)</f>
        <v>324</v>
      </c>
      <c r="E176" s="60" t="n">
        <f aca="false">ROUND(S176,0)-D176</f>
        <v>314</v>
      </c>
      <c r="F176" s="60" t="n">
        <f aca="false">IF(COUNTA(D176:E176)=0,"",SUM(D176:E176))</f>
        <v>638</v>
      </c>
      <c r="G176" s="40" t="n">
        <f aca="false">IF(OR(F176="",F176=0),"",D176/F176)</f>
        <v>0.507836990595611</v>
      </c>
      <c r="H176" s="40" t="n">
        <f aca="false">IF(OR(F176="",F176=0),"",E176/F176)</f>
        <v>0.492163009404389</v>
      </c>
      <c r="I176" s="32" t="s">
        <v>164</v>
      </c>
      <c r="J176" s="36" t="n">
        <v>1.94077599590723</v>
      </c>
      <c r="K176" s="36" t="n">
        <f aca="false">$K$8</f>
        <v>2.12570886740458</v>
      </c>
      <c r="L176" s="36" t="n">
        <f aca="false">SQRT(J176^2+K176^2)</f>
        <v>2.87841096010493</v>
      </c>
      <c r="M176" s="40" t="n">
        <f aca="false">IF(G176="","",MAX(0,G176-1.96*L176/100))</f>
        <v>0.451420135777555</v>
      </c>
      <c r="N176" s="40" t="n">
        <f aca="false">IF(G176="","",MIN(1,G176+1.96*L176/100))</f>
        <v>0.564253845413668</v>
      </c>
      <c r="O176" s="60" t="n">
        <f aca="false">ROUND(S176*W176,0)</f>
        <v>54</v>
      </c>
      <c r="P176" s="60" t="n">
        <f aca="false">IF(F176="","",ROUND(SQRT((F176*L176/100)^2+(G176*O176)^2),0))</f>
        <v>33</v>
      </c>
      <c r="R176" s="61" t="n">
        <v>-0.209786592303136</v>
      </c>
      <c r="S176" s="62" t="n">
        <f aca="false">U176*V176*$F$5</f>
        <v>638.017946161515</v>
      </c>
      <c r="T176" s="63" t="n">
        <f aca="false">MAX(0,MIN(1,R176/100+$D$5))</f>
        <v>0.507600223103918</v>
      </c>
      <c r="U176" s="63" t="n">
        <v>0.626121635094716</v>
      </c>
      <c r="V176" s="62" t="n">
        <v>1019</v>
      </c>
      <c r="W176" s="63" t="n">
        <v>0.084758520671361</v>
      </c>
      <c r="X176" s="64" t="s">
        <v>171</v>
      </c>
      <c r="Y176" s="64" t="s">
        <v>166</v>
      </c>
    </row>
    <row r="177" customFormat="false" ht="15" hidden="false" customHeight="false" outlineLevel="0" collapsed="false">
      <c r="A177" s="32" t="s">
        <v>233</v>
      </c>
      <c r="B177" s="32" t="s">
        <v>355</v>
      </c>
      <c r="C177" s="32" t="s">
        <v>360</v>
      </c>
      <c r="D177" s="60" t="n">
        <f aca="false">ROUND(S177*T177,0)</f>
        <v>413</v>
      </c>
      <c r="E177" s="60" t="n">
        <f aca="false">ROUND(S177,0)-D177</f>
        <v>443</v>
      </c>
      <c r="F177" s="60" t="n">
        <f aca="false">IF(COUNTA(D177:E177)=0,"",SUM(D177:E177))</f>
        <v>856</v>
      </c>
      <c r="G177" s="40" t="n">
        <f aca="false">IF(OR(F177="",F177=0),"",D177/F177)</f>
        <v>0.482476635514019</v>
      </c>
      <c r="H177" s="40" t="n">
        <f aca="false">IF(OR(F177="",F177=0),"",E177/F177)</f>
        <v>0.517523364485981</v>
      </c>
      <c r="I177" s="32" t="s">
        <v>164</v>
      </c>
      <c r="J177" s="36" t="n">
        <v>1.94077599590723</v>
      </c>
      <c r="K177" s="36" t="n">
        <f aca="false">$K$8</f>
        <v>2.12570886740458</v>
      </c>
      <c r="L177" s="36" t="n">
        <f aca="false">SQRT(J177^2+K177^2)</f>
        <v>2.87841096010493</v>
      </c>
      <c r="M177" s="40" t="n">
        <f aca="false">IF(G177="","",MAX(0,G177-1.96*L177/100))</f>
        <v>0.426059780695962</v>
      </c>
      <c r="N177" s="40" t="n">
        <f aca="false">IF(G177="","",MIN(1,G177+1.96*L177/100))</f>
        <v>0.538893490332075</v>
      </c>
      <c r="O177" s="60" t="n">
        <f aca="false">ROUND(S177*W177,0)</f>
        <v>73</v>
      </c>
      <c r="P177" s="60" t="n">
        <f aca="false">IF(F177="","",ROUND(SQRT((F177*L177/100)^2+(G177*O177)^2),0))</f>
        <v>43</v>
      </c>
      <c r="R177" s="61" t="n">
        <v>-2.74638843910729</v>
      </c>
      <c r="S177" s="62" t="n">
        <f aca="false">U177*V177*$F$5</f>
        <v>855.646785437645</v>
      </c>
      <c r="T177" s="63" t="n">
        <f aca="false">MAX(0,MIN(1,R177/100+$D$5))</f>
        <v>0.482234204635876</v>
      </c>
      <c r="U177" s="63" t="n">
        <v>0.66847405112316</v>
      </c>
      <c r="V177" s="62" t="n">
        <v>1280</v>
      </c>
      <c r="W177" s="63" t="n">
        <v>0.084758520671361</v>
      </c>
      <c r="X177" s="64" t="s">
        <v>171</v>
      </c>
      <c r="Y177" s="64" t="s">
        <v>166</v>
      </c>
    </row>
    <row r="178" customFormat="false" ht="15" hidden="false" customHeight="false" outlineLevel="0" collapsed="false">
      <c r="A178" s="32" t="s">
        <v>233</v>
      </c>
      <c r="B178" s="32" t="s">
        <v>355</v>
      </c>
      <c r="C178" s="32" t="s">
        <v>361</v>
      </c>
      <c r="D178" s="60" t="n">
        <f aca="false">ROUND(S178*T178,0)</f>
        <v>282</v>
      </c>
      <c r="E178" s="60" t="n">
        <f aca="false">ROUND(S178,0)-D178</f>
        <v>285</v>
      </c>
      <c r="F178" s="60" t="n">
        <f aca="false">IF(COUNTA(D178:E178)=0,"",SUM(D178:E178))</f>
        <v>567</v>
      </c>
      <c r="G178" s="40" t="n">
        <f aca="false">IF(OR(F178="",F178=0),"",D178/F178)</f>
        <v>0.497354497354497</v>
      </c>
      <c r="H178" s="40" t="n">
        <f aca="false">IF(OR(F178="",F178=0),"",E178/F178)</f>
        <v>0.502645502645503</v>
      </c>
      <c r="I178" s="32" t="s">
        <v>164</v>
      </c>
      <c r="J178" s="36" t="n">
        <v>1.94077599590723</v>
      </c>
      <c r="K178" s="36" t="n">
        <f aca="false">$K$8</f>
        <v>2.12570886740458</v>
      </c>
      <c r="L178" s="36" t="n">
        <f aca="false">SQRT(J178^2+K178^2)</f>
        <v>2.87841096010493</v>
      </c>
      <c r="M178" s="40" t="n">
        <f aca="false">IF(G178="","",MAX(0,G178-1.96*L178/100))</f>
        <v>0.440937642536441</v>
      </c>
      <c r="N178" s="40" t="n">
        <f aca="false">IF(G178="","",MIN(1,G178+1.96*L178/100))</f>
        <v>0.553771352172554</v>
      </c>
      <c r="O178" s="60" t="n">
        <f aca="false">ROUND(S178*W178,0)</f>
        <v>48</v>
      </c>
      <c r="P178" s="60" t="n">
        <f aca="false">IF(F178="","",ROUND(SQRT((F178*L178/100)^2+(G178*O178)^2),0))</f>
        <v>29</v>
      </c>
      <c r="R178" s="61" t="n">
        <v>-1.27281380703829</v>
      </c>
      <c r="S178" s="62" t="n">
        <f aca="false">U178*V178*$F$5</f>
        <v>566.944444444444</v>
      </c>
      <c r="T178" s="63" t="n">
        <f aca="false">MAX(0,MIN(1,R178/100+$D$5))</f>
        <v>0.496969950956566</v>
      </c>
      <c r="U178" s="63" t="n">
        <v>0.722222222222222</v>
      </c>
      <c r="V178" s="62" t="n">
        <v>785</v>
      </c>
      <c r="W178" s="63" t="n">
        <v>0.084758520671361</v>
      </c>
      <c r="X178" s="64" t="s">
        <v>171</v>
      </c>
      <c r="Y178" s="64" t="s">
        <v>166</v>
      </c>
    </row>
    <row r="179" customFormat="false" ht="15" hidden="false" customHeight="false" outlineLevel="0" collapsed="false">
      <c r="A179" s="32" t="s">
        <v>233</v>
      </c>
      <c r="B179" s="32" t="s">
        <v>355</v>
      </c>
      <c r="C179" s="32" t="s">
        <v>362</v>
      </c>
      <c r="D179" s="60" t="n">
        <f aca="false">ROUND(S179*T179,0)</f>
        <v>351</v>
      </c>
      <c r="E179" s="60" t="n">
        <f aca="false">ROUND(S179,0)-D179</f>
        <v>308</v>
      </c>
      <c r="F179" s="60" t="n">
        <f aca="false">IF(COUNTA(D179:E179)=0,"",SUM(D179:E179))</f>
        <v>659</v>
      </c>
      <c r="G179" s="40" t="n">
        <f aca="false">IF(OR(F179="",F179=0),"",D179/F179)</f>
        <v>0.532625189681335</v>
      </c>
      <c r="H179" s="40" t="n">
        <f aca="false">IF(OR(F179="",F179=0),"",E179/F179)</f>
        <v>0.467374810318665</v>
      </c>
      <c r="I179" s="32" t="s">
        <v>164</v>
      </c>
      <c r="J179" s="36" t="n">
        <v>1.94077599590723</v>
      </c>
      <c r="K179" s="36" t="n">
        <f aca="false">$K$8</f>
        <v>2.12570886740458</v>
      </c>
      <c r="L179" s="36" t="n">
        <f aca="false">SQRT(J179^2+K179^2)</f>
        <v>2.87841096010493</v>
      </c>
      <c r="M179" s="40" t="n">
        <f aca="false">IF(G179="","",MAX(0,G179-1.96*L179/100))</f>
        <v>0.476208334863279</v>
      </c>
      <c r="N179" s="40" t="n">
        <f aca="false">IF(G179="","",MIN(1,G179+1.96*L179/100))</f>
        <v>0.589042044499392</v>
      </c>
      <c r="O179" s="60" t="n">
        <f aca="false">ROUND(S179*W179,0)</f>
        <v>56</v>
      </c>
      <c r="P179" s="60" t="n">
        <f aca="false">IF(F179="","",ROUND(SQRT((F179*L179/100)^2+(G179*O179)^2),0))</f>
        <v>35</v>
      </c>
      <c r="R179" s="61" t="n">
        <v>2.3319403341645</v>
      </c>
      <c r="S179" s="62" t="n">
        <f aca="false">U179*V179*$F$5</f>
        <v>659.344556677891</v>
      </c>
      <c r="T179" s="63" t="n">
        <f aca="false">MAX(0,MIN(1,R179/100+$D$5))</f>
        <v>0.533017492368594</v>
      </c>
      <c r="U179" s="63" t="n">
        <v>0.72615039281706</v>
      </c>
      <c r="V179" s="62" t="n">
        <v>908</v>
      </c>
      <c r="W179" s="63" t="n">
        <v>0.084758520671361</v>
      </c>
      <c r="X179" s="64" t="s">
        <v>171</v>
      </c>
      <c r="Y179" s="64" t="s">
        <v>166</v>
      </c>
    </row>
    <row r="180" customFormat="false" ht="15" hidden="false" customHeight="false" outlineLevel="0" collapsed="false">
      <c r="A180" s="32" t="s">
        <v>233</v>
      </c>
      <c r="B180" s="32" t="s">
        <v>355</v>
      </c>
      <c r="C180" s="32" t="s">
        <v>363</v>
      </c>
      <c r="D180" s="60" t="n">
        <f aca="false">ROUND(S180*T180,0)</f>
        <v>461</v>
      </c>
      <c r="E180" s="60" t="n">
        <f aca="false">ROUND(S180,0)-D180</f>
        <v>439</v>
      </c>
      <c r="F180" s="60" t="n">
        <f aca="false">IF(COUNTA(D180:E180)=0,"",SUM(D180:E180))</f>
        <v>900</v>
      </c>
      <c r="G180" s="40" t="n">
        <f aca="false">IF(OR(F180="",F180=0),"",D180/F180)</f>
        <v>0.512222222222222</v>
      </c>
      <c r="H180" s="40" t="n">
        <f aca="false">IF(OR(F180="",F180=0),"",E180/F180)</f>
        <v>0.487777777777778</v>
      </c>
      <c r="I180" s="32" t="s">
        <v>164</v>
      </c>
      <c r="J180" s="36" t="n">
        <v>1.94077599590723</v>
      </c>
      <c r="K180" s="36" t="n">
        <f aca="false">$K$8</f>
        <v>2.12570886740458</v>
      </c>
      <c r="L180" s="36" t="n">
        <f aca="false">SQRT(J180^2+K180^2)</f>
        <v>2.87841096010493</v>
      </c>
      <c r="M180" s="40" t="n">
        <f aca="false">IF(G180="","",MAX(0,G180-1.96*L180/100))</f>
        <v>0.455805367404166</v>
      </c>
      <c r="N180" s="40" t="n">
        <f aca="false">IF(G180="","",MIN(1,G180+1.96*L180/100))</f>
        <v>0.568639077040279</v>
      </c>
      <c r="O180" s="60" t="n">
        <f aca="false">ROUND(S180*W180,0)</f>
        <v>76</v>
      </c>
      <c r="P180" s="60" t="n">
        <f aca="false">IF(F180="","",ROUND(SQRT((F180*L180/100)^2+(G180*O180)^2),0))</f>
        <v>47</v>
      </c>
      <c r="R180" s="61" t="n">
        <v>0.29761991634936</v>
      </c>
      <c r="S180" s="62" t="n">
        <f aca="false">U180*V180*$F$5</f>
        <v>900.130434782609</v>
      </c>
      <c r="T180" s="63" t="n">
        <f aca="false">MAX(0,MIN(1,R180/100+$D$5))</f>
        <v>0.512674288190443</v>
      </c>
      <c r="U180" s="63" t="n">
        <v>0.707093821510297</v>
      </c>
      <c r="V180" s="62" t="n">
        <v>1273</v>
      </c>
      <c r="W180" s="63" t="n">
        <v>0.084758520671361</v>
      </c>
      <c r="X180" s="64" t="s">
        <v>171</v>
      </c>
      <c r="Y180" s="64" t="s">
        <v>166</v>
      </c>
    </row>
    <row r="181" customFormat="false" ht="15" hidden="false" customHeight="false" outlineLevel="0" collapsed="false">
      <c r="A181" s="32" t="s">
        <v>233</v>
      </c>
      <c r="B181" s="32" t="s">
        <v>364</v>
      </c>
      <c r="C181" s="32" t="s">
        <v>365</v>
      </c>
      <c r="D181" s="60" t="n">
        <f aca="false">ROUND(S181*T181,0)</f>
        <v>176</v>
      </c>
      <c r="E181" s="60" t="n">
        <f aca="false">ROUND(S181,0)-D181</f>
        <v>215</v>
      </c>
      <c r="F181" s="60" t="n">
        <f aca="false">IF(COUNTA(D181:E181)=0,"",SUM(D181:E181))</f>
        <v>391</v>
      </c>
      <c r="G181" s="40" t="n">
        <f aca="false">IF(OR(F181="",F181=0),"",D181/F181)</f>
        <v>0.450127877237852</v>
      </c>
      <c r="H181" s="40" t="n">
        <f aca="false">IF(OR(F181="",F181=0),"",E181/F181)</f>
        <v>0.549872122762148</v>
      </c>
      <c r="I181" s="32" t="s">
        <v>164</v>
      </c>
      <c r="J181" s="36" t="n">
        <v>3.27171856570357</v>
      </c>
      <c r="K181" s="36" t="n">
        <f aca="false">$K$8</f>
        <v>2.12570886740458</v>
      </c>
      <c r="L181" s="36" t="n">
        <f aca="false">SQRT(J181^2+K181^2)</f>
        <v>3.90163818954704</v>
      </c>
      <c r="M181" s="40" t="n">
        <f aca="false">IF(G181="","",MAX(0,G181-1.96*L181/100))</f>
        <v>0.37365576872273</v>
      </c>
      <c r="N181" s="40" t="n">
        <f aca="false">IF(G181="","",MIN(1,G181+1.96*L181/100))</f>
        <v>0.526599985752974</v>
      </c>
      <c r="O181" s="60" t="n">
        <f aca="false">ROUND(S181*W181,0)</f>
        <v>56</v>
      </c>
      <c r="P181" s="60" t="n">
        <f aca="false">IF(F181="","",ROUND(SQRT((F181*L181/100)^2+(G181*O181)^2),0))</f>
        <v>29</v>
      </c>
      <c r="R181" s="61" t="n">
        <v>-5.79856611273773</v>
      </c>
      <c r="S181" s="62" t="n">
        <f aca="false">U181*V181*$F$5</f>
        <v>390.71668667467</v>
      </c>
      <c r="T181" s="63" t="n">
        <f aca="false">MAX(0,MIN(1,R181/100+$D$5))</f>
        <v>0.451712427899572</v>
      </c>
      <c r="U181" s="63" t="n">
        <v>0.464585834333733</v>
      </c>
      <c r="V181" s="62" t="n">
        <v>841</v>
      </c>
      <c r="W181" s="63" t="n">
        <v>0.144238908687966</v>
      </c>
      <c r="X181" s="64" t="s">
        <v>165</v>
      </c>
      <c r="Y181" s="64" t="s">
        <v>166</v>
      </c>
    </row>
    <row r="182" customFormat="false" ht="15" hidden="false" customHeight="false" outlineLevel="0" collapsed="false">
      <c r="A182" s="32" t="s">
        <v>233</v>
      </c>
      <c r="B182" s="32" t="s">
        <v>364</v>
      </c>
      <c r="C182" s="32" t="s">
        <v>366</v>
      </c>
      <c r="D182" s="60" t="n">
        <f aca="false">ROUND(S182*T182,0)</f>
        <v>129</v>
      </c>
      <c r="E182" s="60" t="n">
        <f aca="false">ROUND(S182,0)-D182</f>
        <v>187</v>
      </c>
      <c r="F182" s="60" t="n">
        <f aca="false">IF(COUNTA(D182:E182)=0,"",SUM(D182:E182))</f>
        <v>316</v>
      </c>
      <c r="G182" s="40" t="n">
        <f aca="false">IF(OR(F182="",F182=0),"",D182/F182)</f>
        <v>0.408227848101266</v>
      </c>
      <c r="H182" s="40" t="n">
        <f aca="false">IF(OR(F182="",F182=0),"",E182/F182)</f>
        <v>0.591772151898734</v>
      </c>
      <c r="I182" s="32" t="s">
        <v>164</v>
      </c>
      <c r="J182" s="36" t="n">
        <v>3.27171856570357</v>
      </c>
      <c r="K182" s="36" t="n">
        <f aca="false">$K$8</f>
        <v>2.12570886740458</v>
      </c>
      <c r="L182" s="36" t="n">
        <f aca="false">SQRT(J182^2+K182^2)</f>
        <v>3.90163818954704</v>
      </c>
      <c r="M182" s="40" t="n">
        <f aca="false">IF(G182="","",MAX(0,G182-1.96*L182/100))</f>
        <v>0.331755739586144</v>
      </c>
      <c r="N182" s="40" t="n">
        <f aca="false">IF(G182="","",MIN(1,G182+1.96*L182/100))</f>
        <v>0.484699956616388</v>
      </c>
      <c r="O182" s="60" t="n">
        <f aca="false">ROUND(S182*W182,0)</f>
        <v>46</v>
      </c>
      <c r="P182" s="60" t="n">
        <f aca="false">IF(F182="","",ROUND(SQRT((F182*L182/100)^2+(G182*O182)^2),0))</f>
        <v>22</v>
      </c>
      <c r="R182" s="61" t="n">
        <v>-10.263716451292</v>
      </c>
      <c r="S182" s="62" t="n">
        <f aca="false">U182*V182*$F$5</f>
        <v>316.23569023569</v>
      </c>
      <c r="T182" s="63" t="n">
        <f aca="false">MAX(0,MIN(1,R182/100+$D$5))</f>
        <v>0.407060924514029</v>
      </c>
      <c r="U182" s="63" t="n">
        <v>0.508417508417508</v>
      </c>
      <c r="V182" s="62" t="n">
        <v>622</v>
      </c>
      <c r="W182" s="63" t="n">
        <v>0.144238908687966</v>
      </c>
      <c r="X182" s="64" t="s">
        <v>165</v>
      </c>
      <c r="Y182" s="64" t="s">
        <v>166</v>
      </c>
    </row>
    <row r="183" customFormat="false" ht="15" hidden="false" customHeight="false" outlineLevel="0" collapsed="false">
      <c r="A183" s="32" t="s">
        <v>233</v>
      </c>
      <c r="B183" s="32" t="s">
        <v>364</v>
      </c>
      <c r="C183" s="32" t="s">
        <v>367</v>
      </c>
      <c r="D183" s="60" t="n">
        <f aca="false">ROUND(S183*T183,0)</f>
        <v>291</v>
      </c>
      <c r="E183" s="60" t="n">
        <f aca="false">ROUND(S183,0)-D183</f>
        <v>393</v>
      </c>
      <c r="F183" s="60" t="n">
        <f aca="false">IF(COUNTA(D183:E183)=0,"",SUM(D183:E183))</f>
        <v>684</v>
      </c>
      <c r="G183" s="40" t="n">
        <f aca="false">IF(OR(F183="",F183=0),"",D183/F183)</f>
        <v>0.425438596491228</v>
      </c>
      <c r="H183" s="40" t="n">
        <f aca="false">IF(OR(F183="",F183=0),"",E183/F183)</f>
        <v>0.574561403508772</v>
      </c>
      <c r="I183" s="32" t="s">
        <v>164</v>
      </c>
      <c r="J183" s="36" t="n">
        <v>1.94077599590723</v>
      </c>
      <c r="K183" s="36" t="n">
        <f aca="false">$K$8</f>
        <v>2.12570886740458</v>
      </c>
      <c r="L183" s="36" t="n">
        <f aca="false">SQRT(J183^2+K183^2)</f>
        <v>2.87841096010493</v>
      </c>
      <c r="M183" s="40" t="n">
        <f aca="false">IF(G183="","",MAX(0,G183-1.96*L183/100))</f>
        <v>0.369021741673172</v>
      </c>
      <c r="N183" s="40" t="n">
        <f aca="false">IF(G183="","",MIN(1,G183+1.96*L183/100))</f>
        <v>0.481855451309285</v>
      </c>
      <c r="O183" s="60" t="n">
        <f aca="false">ROUND(S183*W183,0)</f>
        <v>58</v>
      </c>
      <c r="P183" s="60" t="n">
        <f aca="false">IF(F183="","",ROUND(SQRT((F183*L183/100)^2+(G183*O183)^2),0))</f>
        <v>32</v>
      </c>
      <c r="R183" s="61" t="n">
        <v>-8.42827909390537</v>
      </c>
      <c r="S183" s="62" t="n">
        <f aca="false">U183*V183*$F$5</f>
        <v>684.341030195382</v>
      </c>
      <c r="T183" s="63" t="n">
        <f aca="false">MAX(0,MIN(1,R183/100+$D$5))</f>
        <v>0.425415298087896</v>
      </c>
      <c r="U183" s="63" t="n">
        <v>0.587921847246892</v>
      </c>
      <c r="V183" s="62" t="n">
        <v>1164</v>
      </c>
      <c r="W183" s="63" t="n">
        <v>0.084758520671361</v>
      </c>
      <c r="X183" s="64" t="s">
        <v>171</v>
      </c>
      <c r="Y183" s="64" t="s">
        <v>166</v>
      </c>
    </row>
    <row r="184" customFormat="false" ht="15" hidden="false" customHeight="false" outlineLevel="0" collapsed="false">
      <c r="A184" s="32" t="s">
        <v>233</v>
      </c>
      <c r="B184" s="32" t="s">
        <v>368</v>
      </c>
      <c r="C184" s="32" t="s">
        <v>369</v>
      </c>
      <c r="D184" s="60" t="n">
        <f aca="false">ROUND(S184*T184,0)</f>
        <v>710</v>
      </c>
      <c r="E184" s="60" t="n">
        <f aca="false">ROUND(S184,0)-D184</f>
        <v>709</v>
      </c>
      <c r="F184" s="60" t="n">
        <f aca="false">IF(COUNTA(D184:E184)=0,"",SUM(D184:E184))</f>
        <v>1419</v>
      </c>
      <c r="G184" s="40" t="n">
        <f aca="false">IF(OR(F184="",F184=0),"",D184/F184)</f>
        <v>0.500352360817477</v>
      </c>
      <c r="H184" s="40" t="n">
        <f aca="false">IF(OR(F184="",F184=0),"",E184/F184)</f>
        <v>0.499647639182523</v>
      </c>
      <c r="I184" s="32" t="s">
        <v>164</v>
      </c>
      <c r="J184" s="36" t="n">
        <v>1.75751909275079</v>
      </c>
      <c r="K184" s="36" t="n">
        <f aca="false">$K$8</f>
        <v>2.12570886740458</v>
      </c>
      <c r="L184" s="36" t="n">
        <f aca="false">SQRT(J184^2+K184^2)</f>
        <v>2.7581717768018</v>
      </c>
      <c r="M184" s="40" t="n">
        <f aca="false">IF(G184="","",MAX(0,G184-1.96*L184/100))</f>
        <v>0.446292193992162</v>
      </c>
      <c r="N184" s="40" t="n">
        <f aca="false">IF(G184="","",MIN(1,G184+1.96*L184/100))</f>
        <v>0.554412527642793</v>
      </c>
      <c r="O184" s="60" t="n">
        <f aca="false">ROUND(S184*W184,0)</f>
        <v>89</v>
      </c>
      <c r="P184" s="60" t="n">
        <f aca="false">IF(F184="","",ROUND(SQRT((F184*L184/100)^2+(G184*O184)^2),0))</f>
        <v>59</v>
      </c>
      <c r="R184" s="61" t="n">
        <v>-0.921012767128769</v>
      </c>
      <c r="S184" s="62" t="n">
        <f aca="false">U184*V184*$F$5</f>
        <v>1418.72759856631</v>
      </c>
      <c r="T184" s="63" t="n">
        <f aca="false">MAX(0,MIN(1,R184/100+$D$5))</f>
        <v>0.500487961355662</v>
      </c>
      <c r="U184" s="63" t="n">
        <v>0.636200716845878</v>
      </c>
      <c r="V184" s="62" t="n">
        <v>2230</v>
      </c>
      <c r="W184" s="63" t="n">
        <v>0.0626598089245614</v>
      </c>
      <c r="X184" s="64" t="s">
        <v>204</v>
      </c>
      <c r="Y184" s="64" t="s">
        <v>166</v>
      </c>
    </row>
    <row r="185" customFormat="false" ht="15" hidden="false" customHeight="false" outlineLevel="0" collapsed="false">
      <c r="A185" s="32" t="s">
        <v>233</v>
      </c>
      <c r="B185" s="32" t="s">
        <v>368</v>
      </c>
      <c r="C185" s="32" t="s">
        <v>370</v>
      </c>
      <c r="D185" s="60" t="n">
        <f aca="false">ROUND(S185*T185,0)</f>
        <v>335</v>
      </c>
      <c r="E185" s="60" t="n">
        <f aca="false">ROUND(S185,0)-D185</f>
        <v>326</v>
      </c>
      <c r="F185" s="60" t="n">
        <f aca="false">IF(COUNTA(D185:E185)=0,"",SUM(D185:E185))</f>
        <v>661</v>
      </c>
      <c r="G185" s="40" t="n">
        <f aca="false">IF(OR(F185="",F185=0),"",D185/F185)</f>
        <v>0.506807866868381</v>
      </c>
      <c r="H185" s="40" t="n">
        <f aca="false">IF(OR(F185="",F185=0),"",E185/F185)</f>
        <v>0.493192133131619</v>
      </c>
      <c r="I185" s="32" t="s">
        <v>164</v>
      </c>
      <c r="J185" s="36" t="n">
        <v>1.94077599590723</v>
      </c>
      <c r="K185" s="36" t="n">
        <f aca="false">$K$8</f>
        <v>2.12570886740458</v>
      </c>
      <c r="L185" s="36" t="n">
        <f aca="false">SQRT(J185^2+K185^2)</f>
        <v>2.87841096010493</v>
      </c>
      <c r="M185" s="40" t="n">
        <f aca="false">IF(G185="","",MAX(0,G185-1.96*L185/100))</f>
        <v>0.450391012050325</v>
      </c>
      <c r="N185" s="40" t="n">
        <f aca="false">IF(G185="","",MIN(1,G185+1.96*L185/100))</f>
        <v>0.563224721686438</v>
      </c>
      <c r="O185" s="60" t="n">
        <f aca="false">ROUND(S185*W185,0)</f>
        <v>56</v>
      </c>
      <c r="P185" s="60" t="n">
        <f aca="false">IF(F185="","",ROUND(SQRT((F185*L185/100)^2+(G185*O185)^2),0))</f>
        <v>34</v>
      </c>
      <c r="R185" s="61" t="n">
        <v>-0.34024519932847</v>
      </c>
      <c r="S185" s="62" t="n">
        <f aca="false">U185*V185*$F$5</f>
        <v>660.903056768559</v>
      </c>
      <c r="T185" s="63" t="n">
        <f aca="false">MAX(0,MIN(1,R185/100+$D$5))</f>
        <v>0.506295637033665</v>
      </c>
      <c r="U185" s="63" t="n">
        <v>0.566812227074236</v>
      </c>
      <c r="V185" s="62" t="n">
        <v>1166</v>
      </c>
      <c r="W185" s="63" t="n">
        <v>0.084758520671361</v>
      </c>
      <c r="X185" s="64" t="s">
        <v>171</v>
      </c>
      <c r="Y185" s="64" t="s">
        <v>166</v>
      </c>
    </row>
    <row r="186" customFormat="false" ht="15" hidden="false" customHeight="false" outlineLevel="0" collapsed="false">
      <c r="A186" s="32" t="s">
        <v>233</v>
      </c>
      <c r="B186" s="32" t="s">
        <v>368</v>
      </c>
      <c r="C186" s="32" t="s">
        <v>371</v>
      </c>
      <c r="D186" s="60" t="n">
        <f aca="false">ROUND(S186*T186,0)</f>
        <v>932</v>
      </c>
      <c r="E186" s="60" t="n">
        <f aca="false">ROUND(S186,0)-D186</f>
        <v>747</v>
      </c>
      <c r="F186" s="60" t="n">
        <f aca="false">IF(COUNTA(D186:E186)=0,"",SUM(D186:E186))</f>
        <v>1679</v>
      </c>
      <c r="G186" s="40" t="n">
        <f aca="false">IF(OR(F186="",F186=0),"",D186/F186)</f>
        <v>0.555092316855271</v>
      </c>
      <c r="H186" s="40" t="n">
        <f aca="false">IF(OR(F186="",F186=0),"",E186/F186)</f>
        <v>0.444907683144729</v>
      </c>
      <c r="I186" s="32" t="s">
        <v>164</v>
      </c>
      <c r="J186" s="36" t="n">
        <v>1.75751909275079</v>
      </c>
      <c r="K186" s="36" t="n">
        <f aca="false">$K$8</f>
        <v>2.12570886740458</v>
      </c>
      <c r="L186" s="36" t="n">
        <f aca="false">SQRT(J186^2+K186^2)</f>
        <v>2.7581717768018</v>
      </c>
      <c r="M186" s="40" t="n">
        <f aca="false">IF(G186="","",MAX(0,G186-1.96*L186/100))</f>
        <v>0.501032150029956</v>
      </c>
      <c r="N186" s="40" t="n">
        <f aca="false">IF(G186="","",MIN(1,G186+1.96*L186/100))</f>
        <v>0.609152483680586</v>
      </c>
      <c r="O186" s="60" t="n">
        <f aca="false">ROUND(S186*W186,0)</f>
        <v>105</v>
      </c>
      <c r="P186" s="60" t="n">
        <f aca="false">IF(F186="","",ROUND(SQRT((F186*L186/100)^2+(G186*O186)^2),0))</f>
        <v>74</v>
      </c>
      <c r="R186" s="61" t="n">
        <v>4.54853313975252</v>
      </c>
      <c r="S186" s="62" t="n">
        <f aca="false">U186*V186*$F$5</f>
        <v>1678.57188498403</v>
      </c>
      <c r="T186" s="63" t="n">
        <f aca="false">MAX(0,MIN(1,R186/100+$D$5))</f>
        <v>0.555183420424474</v>
      </c>
      <c r="U186" s="63" t="n">
        <v>0.625399361022364</v>
      </c>
      <c r="V186" s="62" t="n">
        <v>2684</v>
      </c>
      <c r="W186" s="63" t="n">
        <v>0.0626598089245614</v>
      </c>
      <c r="X186" s="64" t="s">
        <v>204</v>
      </c>
      <c r="Y186" s="64" t="s">
        <v>166</v>
      </c>
    </row>
    <row r="187" customFormat="false" ht="15" hidden="false" customHeight="false" outlineLevel="0" collapsed="false">
      <c r="A187" s="32" t="s">
        <v>233</v>
      </c>
      <c r="B187" s="32" t="s">
        <v>368</v>
      </c>
      <c r="C187" s="32" t="s">
        <v>372</v>
      </c>
      <c r="D187" s="60" t="n">
        <f aca="false">ROUND(S187*T187,0)</f>
        <v>422</v>
      </c>
      <c r="E187" s="60" t="n">
        <f aca="false">ROUND(S187,0)-D187</f>
        <v>446</v>
      </c>
      <c r="F187" s="60" t="n">
        <f aca="false">IF(COUNTA(D187:E187)=0,"",SUM(D187:E187))</f>
        <v>868</v>
      </c>
      <c r="G187" s="40" t="n">
        <f aca="false">IF(OR(F187="",F187=0),"",D187/F187)</f>
        <v>0.486175115207373</v>
      </c>
      <c r="H187" s="40" t="n">
        <f aca="false">IF(OR(F187="",F187=0),"",E187/F187)</f>
        <v>0.513824884792627</v>
      </c>
      <c r="I187" s="32" t="s">
        <v>164</v>
      </c>
      <c r="J187" s="36" t="n">
        <v>1.94077599590723</v>
      </c>
      <c r="K187" s="36" t="n">
        <f aca="false">$K$8</f>
        <v>2.12570886740458</v>
      </c>
      <c r="L187" s="36" t="n">
        <f aca="false">SQRT(J187^2+K187^2)</f>
        <v>2.87841096010493</v>
      </c>
      <c r="M187" s="40" t="n">
        <f aca="false">IF(G187="","",MAX(0,G187-1.96*L187/100))</f>
        <v>0.429758260389317</v>
      </c>
      <c r="N187" s="40" t="n">
        <f aca="false">IF(G187="","",MIN(1,G187+1.96*L187/100))</f>
        <v>0.54259197002543</v>
      </c>
      <c r="O187" s="60" t="n">
        <f aca="false">ROUND(S187*W187,0)</f>
        <v>74</v>
      </c>
      <c r="P187" s="60" t="n">
        <f aca="false">IF(F187="","",ROUND(SQRT((F187*L187/100)^2+(G187*O187)^2),0))</f>
        <v>44</v>
      </c>
      <c r="R187" s="61" t="n">
        <v>-2.42981569971556</v>
      </c>
      <c r="S187" s="62" t="n">
        <f aca="false">U187*V187*$F$5</f>
        <v>868.364696734059</v>
      </c>
      <c r="T187" s="63" t="n">
        <f aca="false">MAX(0,MIN(1,R187/100+$D$5))</f>
        <v>0.485399932029794</v>
      </c>
      <c r="U187" s="63" t="n">
        <v>0.669517884914464</v>
      </c>
      <c r="V187" s="62" t="n">
        <v>1297</v>
      </c>
      <c r="W187" s="63" t="n">
        <v>0.084758520671361</v>
      </c>
      <c r="X187" s="64" t="s">
        <v>171</v>
      </c>
      <c r="Y187" s="64" t="s">
        <v>166</v>
      </c>
    </row>
    <row r="188" customFormat="false" ht="15" hidden="false" customHeight="false" outlineLevel="0" collapsed="false">
      <c r="A188" s="32" t="s">
        <v>233</v>
      </c>
      <c r="B188" s="32" t="s">
        <v>368</v>
      </c>
      <c r="C188" s="32" t="s">
        <v>373</v>
      </c>
      <c r="D188" s="60" t="n">
        <f aca="false">ROUND(S188*T188,0)</f>
        <v>892</v>
      </c>
      <c r="E188" s="60" t="n">
        <f aca="false">ROUND(S188,0)-D188</f>
        <v>597</v>
      </c>
      <c r="F188" s="60" t="n">
        <f aca="false">IF(COUNTA(D188:E188)=0,"",SUM(D188:E188))</f>
        <v>1489</v>
      </c>
      <c r="G188" s="40" t="n">
        <f aca="false">IF(OR(F188="",F188=0),"",D188/F188)</f>
        <v>0.599059771658831</v>
      </c>
      <c r="H188" s="40" t="n">
        <f aca="false">IF(OR(F188="",F188=0),"",E188/F188)</f>
        <v>0.400940228341169</v>
      </c>
      <c r="I188" s="32" t="s">
        <v>164</v>
      </c>
      <c r="J188" s="36" t="n">
        <v>1.75751909275079</v>
      </c>
      <c r="K188" s="36" t="n">
        <f aca="false">$K$8</f>
        <v>2.12570886740458</v>
      </c>
      <c r="L188" s="36" t="n">
        <f aca="false">SQRT(J188^2+K188^2)</f>
        <v>2.7581717768018</v>
      </c>
      <c r="M188" s="40" t="n">
        <f aca="false">IF(G188="","",MAX(0,G188-1.96*L188/100))</f>
        <v>0.544999604833516</v>
      </c>
      <c r="N188" s="40" t="n">
        <f aca="false">IF(G188="","",MIN(1,G188+1.96*L188/100))</f>
        <v>0.653119938484147</v>
      </c>
      <c r="O188" s="60" t="n">
        <f aca="false">ROUND(S188*W188,0)</f>
        <v>93</v>
      </c>
      <c r="P188" s="60" t="n">
        <f aca="false">IF(F188="","",ROUND(SQRT((F188*L188/100)^2+(G188*O188)^2),0))</f>
        <v>69</v>
      </c>
      <c r="R188" s="61" t="n">
        <v>8.94038362420361</v>
      </c>
      <c r="S188" s="62" t="n">
        <f aca="false">U188*V188*$F$5</f>
        <v>1488.84887459807</v>
      </c>
      <c r="T188" s="63" t="n">
        <f aca="false">MAX(0,MIN(1,R188/100+$D$5))</f>
        <v>0.599101925268985</v>
      </c>
      <c r="U188" s="63" t="n">
        <v>0.650436380339917</v>
      </c>
      <c r="V188" s="62" t="n">
        <v>2289</v>
      </c>
      <c r="W188" s="63" t="n">
        <v>0.0626598089245614</v>
      </c>
      <c r="X188" s="64" t="s">
        <v>204</v>
      </c>
      <c r="Y188" s="64" t="s">
        <v>166</v>
      </c>
    </row>
    <row r="189" customFormat="false" ht="15" hidden="false" customHeight="false" outlineLevel="0" collapsed="false">
      <c r="A189" s="32" t="s">
        <v>233</v>
      </c>
      <c r="B189" s="32" t="s">
        <v>368</v>
      </c>
      <c r="C189" s="32" t="s">
        <v>374</v>
      </c>
      <c r="D189" s="60" t="n">
        <f aca="false">ROUND(S189*T189,0)</f>
        <v>887</v>
      </c>
      <c r="E189" s="60" t="n">
        <f aca="false">ROUND(S189,0)-D189</f>
        <v>593</v>
      </c>
      <c r="F189" s="60" t="n">
        <f aca="false">IF(COUNTA(D189:E189)=0,"",SUM(D189:E189))</f>
        <v>1480</v>
      </c>
      <c r="G189" s="40" t="n">
        <f aca="false">IF(OR(F189="",F189=0),"",D189/F189)</f>
        <v>0.599324324324324</v>
      </c>
      <c r="H189" s="40" t="n">
        <f aca="false">IF(OR(F189="",F189=0),"",E189/F189)</f>
        <v>0.400675675675676</v>
      </c>
      <c r="I189" s="32" t="s">
        <v>164</v>
      </c>
      <c r="J189" s="36" t="n">
        <v>1.75751909275079</v>
      </c>
      <c r="K189" s="36" t="n">
        <f aca="false">$K$8</f>
        <v>2.12570886740458</v>
      </c>
      <c r="L189" s="36" t="n">
        <f aca="false">SQRT(J189^2+K189^2)</f>
        <v>2.7581717768018</v>
      </c>
      <c r="M189" s="40" t="n">
        <f aca="false">IF(G189="","",MAX(0,G189-1.96*L189/100))</f>
        <v>0.545264157499009</v>
      </c>
      <c r="N189" s="40" t="n">
        <f aca="false">IF(G189="","",MIN(1,G189+1.96*L189/100))</f>
        <v>0.65338449114964</v>
      </c>
      <c r="O189" s="60" t="n">
        <f aca="false">ROUND(S189*W189,0)</f>
        <v>93</v>
      </c>
      <c r="P189" s="60" t="n">
        <f aca="false">IF(F189="","",ROUND(SQRT((F189*L189/100)^2+(G189*O189)^2),0))</f>
        <v>69</v>
      </c>
      <c r="R189" s="61" t="n">
        <v>8.93755124031971</v>
      </c>
      <c r="S189" s="62" t="n">
        <f aca="false">U189*V189*$F$5</f>
        <v>1480.29868819374</v>
      </c>
      <c r="T189" s="63" t="n">
        <f aca="false">MAX(0,MIN(1,R189/100+$D$5))</f>
        <v>0.599073601430146</v>
      </c>
      <c r="U189" s="63" t="n">
        <v>0.714429868819374</v>
      </c>
      <c r="V189" s="62" t="n">
        <v>2072</v>
      </c>
      <c r="W189" s="63" t="n">
        <v>0.0626598089245614</v>
      </c>
      <c r="X189" s="64" t="s">
        <v>204</v>
      </c>
      <c r="Y189" s="64" t="s">
        <v>166</v>
      </c>
    </row>
    <row r="190" customFormat="false" ht="15" hidden="false" customHeight="false" outlineLevel="0" collapsed="false">
      <c r="A190" s="32" t="s">
        <v>233</v>
      </c>
      <c r="B190" s="32" t="s">
        <v>368</v>
      </c>
      <c r="C190" s="32" t="s">
        <v>375</v>
      </c>
      <c r="D190" s="60" t="n">
        <f aca="false">ROUND(S190*T190,0)</f>
        <v>408</v>
      </c>
      <c r="E190" s="60" t="n">
        <f aca="false">ROUND(S190,0)-D190</f>
        <v>368</v>
      </c>
      <c r="F190" s="60" t="n">
        <f aca="false">IF(COUNTA(D190:E190)=0,"",SUM(D190:E190))</f>
        <v>776</v>
      </c>
      <c r="G190" s="40" t="n">
        <f aca="false">IF(OR(F190="",F190=0),"",D190/F190)</f>
        <v>0.525773195876289</v>
      </c>
      <c r="H190" s="40" t="n">
        <f aca="false">IF(OR(F190="",F190=0),"",E190/F190)</f>
        <v>0.474226804123711</v>
      </c>
      <c r="I190" s="32" t="s">
        <v>164</v>
      </c>
      <c r="J190" s="36" t="n">
        <v>1.94077599590723</v>
      </c>
      <c r="K190" s="36" t="n">
        <f aca="false">$K$8</f>
        <v>2.12570886740458</v>
      </c>
      <c r="L190" s="36" t="n">
        <f aca="false">SQRT(J190^2+K190^2)</f>
        <v>2.87841096010493</v>
      </c>
      <c r="M190" s="40" t="n">
        <f aca="false">IF(G190="","",MAX(0,G190-1.96*L190/100))</f>
        <v>0.469356341058232</v>
      </c>
      <c r="N190" s="40" t="n">
        <f aca="false">IF(G190="","",MIN(1,G190+1.96*L190/100))</f>
        <v>0.582190050694345</v>
      </c>
      <c r="O190" s="60" t="n">
        <f aca="false">ROUND(S190*W190,0)</f>
        <v>66</v>
      </c>
      <c r="P190" s="60" t="n">
        <f aca="false">IF(F190="","",ROUND(SQRT((F190*L190/100)^2+(G190*O190)^2),0))</f>
        <v>41</v>
      </c>
      <c r="R190" s="61" t="n">
        <v>1.67509571038875</v>
      </c>
      <c r="S190" s="62" t="n">
        <f aca="false">U190*V190*$F$5</f>
        <v>775.595171773445</v>
      </c>
      <c r="T190" s="63" t="n">
        <f aca="false">MAX(0,MIN(1,R190/100+$D$5))</f>
        <v>0.526449046130837</v>
      </c>
      <c r="U190" s="63" t="n">
        <v>0.70380687093779</v>
      </c>
      <c r="V190" s="62" t="n">
        <v>1102</v>
      </c>
      <c r="W190" s="63" t="n">
        <v>0.084758520671361</v>
      </c>
      <c r="X190" s="64" t="s">
        <v>171</v>
      </c>
      <c r="Y190" s="64" t="s">
        <v>166</v>
      </c>
    </row>
    <row r="191" customFormat="false" ht="15" hidden="false" customHeight="false" outlineLevel="0" collapsed="false">
      <c r="A191" s="32" t="s">
        <v>233</v>
      </c>
      <c r="B191" s="32" t="s">
        <v>368</v>
      </c>
      <c r="C191" s="32" t="s">
        <v>376</v>
      </c>
      <c r="D191" s="60" t="n">
        <f aca="false">ROUND(S191*T191,0)</f>
        <v>1070</v>
      </c>
      <c r="E191" s="60" t="n">
        <f aca="false">ROUND(S191,0)-D191</f>
        <v>1045</v>
      </c>
      <c r="F191" s="60" t="n">
        <f aca="false">IF(COUNTA(D191:E191)=0,"",SUM(D191:E191))</f>
        <v>2115</v>
      </c>
      <c r="G191" s="40" t="n">
        <f aca="false">IF(OR(F191="",F191=0),"",D191/F191)</f>
        <v>0.505910165484634</v>
      </c>
      <c r="H191" s="40" t="n">
        <f aca="false">IF(OR(F191="",F191=0),"",E191/F191)</f>
        <v>0.494089834515366</v>
      </c>
      <c r="I191" s="32" t="s">
        <v>164</v>
      </c>
      <c r="J191" s="36" t="n">
        <v>1.75751909275079</v>
      </c>
      <c r="K191" s="36" t="n">
        <f aca="false">$K$8</f>
        <v>2.12570886740458</v>
      </c>
      <c r="L191" s="36" t="n">
        <f aca="false">SQRT(J191^2+K191^2)</f>
        <v>2.7581717768018</v>
      </c>
      <c r="M191" s="40" t="n">
        <f aca="false">IF(G191="","",MAX(0,G191-1.96*L191/100))</f>
        <v>0.451849998659318</v>
      </c>
      <c r="N191" s="40" t="n">
        <f aca="false">IF(G191="","",MIN(1,G191+1.96*L191/100))</f>
        <v>0.559970332309949</v>
      </c>
      <c r="O191" s="60" t="n">
        <f aca="false">ROUND(S191*W191,0)</f>
        <v>133</v>
      </c>
      <c r="P191" s="60" t="n">
        <f aca="false">IF(F191="","",ROUND(SQRT((F191*L191/100)^2+(G191*O191)^2),0))</f>
        <v>89</v>
      </c>
      <c r="R191" s="61" t="n">
        <v>-0.36810670901565</v>
      </c>
      <c r="S191" s="62" t="n">
        <f aca="false">U191*V191*$F$5</f>
        <v>2115.3476992871</v>
      </c>
      <c r="T191" s="63" t="n">
        <f aca="false">MAX(0,MIN(1,R191/100+$D$5))</f>
        <v>0.506017021936793</v>
      </c>
      <c r="U191" s="63" t="n">
        <v>0.658781594296824</v>
      </c>
      <c r="V191" s="62" t="n">
        <v>3211</v>
      </c>
      <c r="W191" s="63" t="n">
        <v>0.0626598089245614</v>
      </c>
      <c r="X191" s="64" t="s">
        <v>204</v>
      </c>
      <c r="Y191" s="64" t="s">
        <v>166</v>
      </c>
    </row>
    <row r="192" customFormat="false" ht="15" hidden="false" customHeight="false" outlineLevel="0" collapsed="false">
      <c r="A192" s="32" t="s">
        <v>233</v>
      </c>
      <c r="B192" s="32" t="s">
        <v>377</v>
      </c>
      <c r="C192" s="32" t="s">
        <v>378</v>
      </c>
      <c r="D192" s="60" t="n">
        <f aca="false">ROUND(S192*T192,0)</f>
        <v>770</v>
      </c>
      <c r="E192" s="60" t="n">
        <f aca="false">ROUND(S192,0)-D192</f>
        <v>728</v>
      </c>
      <c r="F192" s="60" t="n">
        <f aca="false">IF(COUNTA(D192:E192)=0,"",SUM(D192:E192))</f>
        <v>1498</v>
      </c>
      <c r="G192" s="40" t="n">
        <f aca="false">IF(OR(F192="",F192=0),"",D192/F192)</f>
        <v>0.514018691588785</v>
      </c>
      <c r="H192" s="40" t="n">
        <f aca="false">IF(OR(F192="",F192=0),"",E192/F192)</f>
        <v>0.485981308411215</v>
      </c>
      <c r="I192" s="32" t="s">
        <v>164</v>
      </c>
      <c r="J192" s="36" t="n">
        <v>1.75751909275079</v>
      </c>
      <c r="K192" s="36" t="n">
        <f aca="false">$K$8</f>
        <v>2.12570886740458</v>
      </c>
      <c r="L192" s="36" t="n">
        <f aca="false">SQRT(J192^2+K192^2)</f>
        <v>2.7581717768018</v>
      </c>
      <c r="M192" s="40" t="n">
        <f aca="false">IF(G192="","",MAX(0,G192-1.96*L192/100))</f>
        <v>0.45995852476347</v>
      </c>
      <c r="N192" s="40" t="n">
        <f aca="false">IF(G192="","",MIN(1,G192+1.96*L192/100))</f>
        <v>0.5680788584141</v>
      </c>
      <c r="O192" s="60" t="n">
        <f aca="false">ROUND(S192*W192,0)</f>
        <v>94</v>
      </c>
      <c r="P192" s="60" t="n">
        <f aca="false">IF(F192="","",ROUND(SQRT((F192*L192/100)^2+(G192*O192)^2),0))</f>
        <v>64</v>
      </c>
      <c r="R192" s="61" t="n">
        <v>0.430384400710642</v>
      </c>
      <c r="S192" s="62" t="n">
        <f aca="false">U192*V192*$F$5</f>
        <v>1497.74778574441</v>
      </c>
      <c r="T192" s="63" t="n">
        <f aca="false">MAX(0,MIN(1,R192/100+$D$5))</f>
        <v>0.514001933034056</v>
      </c>
      <c r="U192" s="63" t="n">
        <v>0.638970898355124</v>
      </c>
      <c r="V192" s="62" t="n">
        <v>2344</v>
      </c>
      <c r="W192" s="63" t="n">
        <v>0.0626598089245614</v>
      </c>
      <c r="X192" s="64" t="s">
        <v>204</v>
      </c>
      <c r="Y192" s="64" t="s">
        <v>166</v>
      </c>
    </row>
    <row r="193" customFormat="false" ht="15" hidden="false" customHeight="false" outlineLevel="0" collapsed="false">
      <c r="A193" s="32" t="s">
        <v>233</v>
      </c>
      <c r="B193" s="32" t="s">
        <v>377</v>
      </c>
      <c r="C193" s="32" t="s">
        <v>379</v>
      </c>
      <c r="D193" s="60" t="n">
        <f aca="false">ROUND(S193*T193,0)</f>
        <v>1048</v>
      </c>
      <c r="E193" s="60" t="n">
        <f aca="false">ROUND(S193,0)-D193</f>
        <v>994</v>
      </c>
      <c r="F193" s="60" t="n">
        <f aca="false">IF(COUNTA(D193:E193)=0,"",SUM(D193:E193))</f>
        <v>2042</v>
      </c>
      <c r="G193" s="40" t="n">
        <f aca="false">IF(OR(F193="",F193=0),"",D193/F193)</f>
        <v>0.513222331047992</v>
      </c>
      <c r="H193" s="40" t="n">
        <f aca="false">IF(OR(F193="",F193=0),"",E193/F193)</f>
        <v>0.486777668952008</v>
      </c>
      <c r="I193" s="32" t="s">
        <v>164</v>
      </c>
      <c r="J193" s="36" t="n">
        <v>1.75751909275079</v>
      </c>
      <c r="K193" s="36" t="n">
        <f aca="false">$K$8</f>
        <v>2.12570886740458</v>
      </c>
      <c r="L193" s="36" t="n">
        <f aca="false">SQRT(J193^2+K193^2)</f>
        <v>2.7581717768018</v>
      </c>
      <c r="M193" s="40" t="n">
        <f aca="false">IF(G193="","",MAX(0,G193-1.96*L193/100))</f>
        <v>0.459162164222677</v>
      </c>
      <c r="N193" s="40" t="n">
        <f aca="false">IF(G193="","",MIN(1,G193+1.96*L193/100))</f>
        <v>0.567282497873308</v>
      </c>
      <c r="O193" s="60" t="n">
        <f aca="false">ROUND(S193*W193,0)</f>
        <v>128</v>
      </c>
      <c r="P193" s="60" t="n">
        <f aca="false">IF(F193="","",ROUND(SQRT((F193*L193/100)^2+(G193*O193)^2),0))</f>
        <v>87</v>
      </c>
      <c r="R193" s="61" t="n">
        <v>0.366909433713539</v>
      </c>
      <c r="S193" s="62" t="n">
        <f aca="false">U193*V193*$F$5</f>
        <v>2042.15796344647</v>
      </c>
      <c r="T193" s="63" t="n">
        <f aca="false">MAX(0,MIN(1,R193/100+$D$5))</f>
        <v>0.513367183364085</v>
      </c>
      <c r="U193" s="63" t="n">
        <v>0.682767624020887</v>
      </c>
      <c r="V193" s="62" t="n">
        <v>2991</v>
      </c>
      <c r="W193" s="63" t="n">
        <v>0.0626598089245614</v>
      </c>
      <c r="X193" s="64" t="s">
        <v>204</v>
      </c>
      <c r="Y193" s="64" t="s">
        <v>166</v>
      </c>
    </row>
    <row r="194" customFormat="false" ht="15" hidden="false" customHeight="false" outlineLevel="0" collapsed="false">
      <c r="A194" s="32" t="s">
        <v>233</v>
      </c>
      <c r="B194" s="32" t="s">
        <v>377</v>
      </c>
      <c r="C194" s="32" t="s">
        <v>380</v>
      </c>
      <c r="D194" s="60" t="n">
        <f aca="false">ROUND(S194*T194,0)</f>
        <v>799</v>
      </c>
      <c r="E194" s="60" t="n">
        <f aca="false">ROUND(S194,0)-D194</f>
        <v>891</v>
      </c>
      <c r="F194" s="60" t="n">
        <f aca="false">IF(COUNTA(D194:E194)=0,"",SUM(D194:E194))</f>
        <v>1690</v>
      </c>
      <c r="G194" s="40" t="n">
        <f aca="false">IF(OR(F194="",F194=0),"",D194/F194)</f>
        <v>0.472781065088757</v>
      </c>
      <c r="H194" s="40" t="n">
        <f aca="false">IF(OR(F194="",F194=0),"",E194/F194)</f>
        <v>0.527218934911243</v>
      </c>
      <c r="I194" s="32" t="s">
        <v>164</v>
      </c>
      <c r="J194" s="36" t="n">
        <v>1.75751909275079</v>
      </c>
      <c r="K194" s="36" t="n">
        <f aca="false">$K$8</f>
        <v>2.12570886740458</v>
      </c>
      <c r="L194" s="36" t="n">
        <f aca="false">SQRT(J194^2+K194^2)</f>
        <v>2.7581717768018</v>
      </c>
      <c r="M194" s="40" t="n">
        <f aca="false">IF(G194="","",MAX(0,G194-1.96*L194/100))</f>
        <v>0.418720898263442</v>
      </c>
      <c r="N194" s="40" t="n">
        <f aca="false">IF(G194="","",MIN(1,G194+1.96*L194/100))</f>
        <v>0.526841231914073</v>
      </c>
      <c r="O194" s="60" t="n">
        <f aca="false">ROUND(S194*W194,0)</f>
        <v>106</v>
      </c>
      <c r="P194" s="60" t="n">
        <f aca="false">IF(F194="","",ROUND(SQRT((F194*L194/100)^2+(G194*O194)^2),0))</f>
        <v>68</v>
      </c>
      <c r="R194" s="61" t="n">
        <v>-3.69657157490713</v>
      </c>
      <c r="S194" s="62" t="n">
        <f aca="false">U194*V194*$F$5</f>
        <v>1690.06787762906</v>
      </c>
      <c r="T194" s="63" t="n">
        <f aca="false">MAX(0,MIN(1,R194/100+$D$5))</f>
        <v>0.472732373277878</v>
      </c>
      <c r="U194" s="63" t="n">
        <v>0.651529636711281</v>
      </c>
      <c r="V194" s="62" t="n">
        <v>2594</v>
      </c>
      <c r="W194" s="63" t="n">
        <v>0.0626598089245614</v>
      </c>
      <c r="X194" s="64" t="s">
        <v>204</v>
      </c>
      <c r="Y194" s="64" t="s">
        <v>166</v>
      </c>
    </row>
    <row r="195" customFormat="false" ht="15" hidden="false" customHeight="false" outlineLevel="0" collapsed="false">
      <c r="A195" s="32" t="s">
        <v>233</v>
      </c>
      <c r="B195" s="32" t="s">
        <v>377</v>
      </c>
      <c r="C195" s="32" t="s">
        <v>381</v>
      </c>
      <c r="D195" s="60" t="n">
        <f aca="false">ROUND(S195*T195,0)</f>
        <v>617</v>
      </c>
      <c r="E195" s="60" t="n">
        <f aca="false">ROUND(S195,0)-D195</f>
        <v>529</v>
      </c>
      <c r="F195" s="60" t="n">
        <f aca="false">IF(COUNTA(D195:E195)=0,"",SUM(D195:E195))</f>
        <v>1146</v>
      </c>
      <c r="G195" s="40" t="n">
        <f aca="false">IF(OR(F195="",F195=0),"",D195/F195)</f>
        <v>0.538394415357766</v>
      </c>
      <c r="H195" s="40" t="n">
        <f aca="false">IF(OR(F195="",F195=0),"",E195/F195)</f>
        <v>0.461605584642234</v>
      </c>
      <c r="I195" s="32" t="s">
        <v>164</v>
      </c>
      <c r="J195" s="36" t="n">
        <v>1.75751909275079</v>
      </c>
      <c r="K195" s="36" t="n">
        <f aca="false">$K$8</f>
        <v>2.12570886740458</v>
      </c>
      <c r="L195" s="36" t="n">
        <f aca="false">SQRT(J195^2+K195^2)</f>
        <v>2.7581717768018</v>
      </c>
      <c r="M195" s="40" t="n">
        <f aca="false">IF(G195="","",MAX(0,G195-1.96*L195/100))</f>
        <v>0.484334248532451</v>
      </c>
      <c r="N195" s="40" t="n">
        <f aca="false">IF(G195="","",MIN(1,G195+1.96*L195/100))</f>
        <v>0.592454582183081</v>
      </c>
      <c r="O195" s="60" t="n">
        <f aca="false">ROUND(S195*W195,0)</f>
        <v>72</v>
      </c>
      <c r="P195" s="60" t="n">
        <f aca="false">IF(F195="","",ROUND(SQRT((F195*L195/100)^2+(G195*O195)^2),0))</f>
        <v>50</v>
      </c>
      <c r="R195" s="61" t="n">
        <v>2.90511223624421</v>
      </c>
      <c r="S195" s="62" t="n">
        <f aca="false">U195*V195*$F$5</f>
        <v>1145.8001397624</v>
      </c>
      <c r="T195" s="63" t="n">
        <f aca="false">MAX(0,MIN(1,R195/100+$D$5))</f>
        <v>0.538749211389391</v>
      </c>
      <c r="U195" s="63" t="n">
        <v>0.640111809923131</v>
      </c>
      <c r="V195" s="62" t="n">
        <v>1790</v>
      </c>
      <c r="W195" s="63" t="n">
        <v>0.0626598089245614</v>
      </c>
      <c r="X195" s="64" t="s">
        <v>204</v>
      </c>
      <c r="Y195" s="64" t="s">
        <v>166</v>
      </c>
    </row>
    <row r="196" customFormat="false" ht="15" hidden="false" customHeight="false" outlineLevel="0" collapsed="false">
      <c r="A196" s="32" t="s">
        <v>233</v>
      </c>
      <c r="B196" s="32" t="s">
        <v>377</v>
      </c>
      <c r="C196" s="32" t="s">
        <v>382</v>
      </c>
      <c r="D196" s="60" t="n">
        <f aca="false">ROUND(S196*T196,0)</f>
        <v>1471</v>
      </c>
      <c r="E196" s="60" t="n">
        <f aca="false">ROUND(S196,0)-D196</f>
        <v>1249</v>
      </c>
      <c r="F196" s="60" t="n">
        <f aca="false">IF(COUNTA(D196:E196)=0,"",SUM(D196:E196))</f>
        <v>2720</v>
      </c>
      <c r="G196" s="40" t="n">
        <f aca="false">IF(OR(F196="",F196=0),"",D196/F196)</f>
        <v>0.540808823529412</v>
      </c>
      <c r="H196" s="40" t="n">
        <f aca="false">IF(OR(F196="",F196=0),"",E196/F196)</f>
        <v>0.459191176470588</v>
      </c>
      <c r="I196" s="32" t="s">
        <v>164</v>
      </c>
      <c r="J196" s="36" t="n">
        <v>1.75751909275079</v>
      </c>
      <c r="K196" s="36" t="n">
        <f aca="false">$K$8</f>
        <v>2.12570886740458</v>
      </c>
      <c r="L196" s="36" t="n">
        <f aca="false">SQRT(J196^2+K196^2)</f>
        <v>2.7581717768018</v>
      </c>
      <c r="M196" s="40" t="n">
        <f aca="false">IF(G196="","",MAX(0,G196-1.96*L196/100))</f>
        <v>0.486748656704096</v>
      </c>
      <c r="N196" s="40" t="n">
        <f aca="false">IF(G196="","",MIN(1,G196+1.96*L196/100))</f>
        <v>0.594868990354727</v>
      </c>
      <c r="O196" s="60" t="n">
        <f aca="false">ROUND(S196*W196,0)</f>
        <v>170</v>
      </c>
      <c r="P196" s="60" t="n">
        <f aca="false">IF(F196="","",ROUND(SQRT((F196*L196/100)^2+(G196*O196)^2),0))</f>
        <v>119</v>
      </c>
      <c r="R196" s="61" t="n">
        <v>3.11514340870118</v>
      </c>
      <c r="S196" s="62" t="n">
        <f aca="false">U196*V196*$F$5</f>
        <v>2719.88153310105</v>
      </c>
      <c r="T196" s="63" t="n">
        <f aca="false">MAX(0,MIN(1,R196/100+$D$5))</f>
        <v>0.540849523113961</v>
      </c>
      <c r="U196" s="63" t="n">
        <v>0.592566782810685</v>
      </c>
      <c r="V196" s="62" t="n">
        <v>4590</v>
      </c>
      <c r="W196" s="63" t="n">
        <v>0.0626598089245614</v>
      </c>
      <c r="X196" s="64" t="s">
        <v>204</v>
      </c>
      <c r="Y196" s="64" t="s">
        <v>166</v>
      </c>
    </row>
    <row r="197" customFormat="false" ht="15" hidden="false" customHeight="false" outlineLevel="0" collapsed="false">
      <c r="A197" s="32" t="s">
        <v>233</v>
      </c>
      <c r="B197" s="32" t="s">
        <v>377</v>
      </c>
      <c r="C197" s="32" t="s">
        <v>383</v>
      </c>
      <c r="D197" s="60" t="n">
        <f aca="false">ROUND(S197*T197,0)</f>
        <v>502</v>
      </c>
      <c r="E197" s="60" t="n">
        <f aca="false">ROUND(S197,0)-D197</f>
        <v>467</v>
      </c>
      <c r="F197" s="60" t="n">
        <f aca="false">IF(COUNTA(D197:E197)=0,"",SUM(D197:E197))</f>
        <v>969</v>
      </c>
      <c r="G197" s="40" t="n">
        <f aca="false">IF(OR(F197="",F197=0),"",D197/F197)</f>
        <v>0.518059855521156</v>
      </c>
      <c r="H197" s="40" t="n">
        <f aca="false">IF(OR(F197="",F197=0),"",E197/F197)</f>
        <v>0.481940144478844</v>
      </c>
      <c r="I197" s="32" t="s">
        <v>164</v>
      </c>
      <c r="J197" s="36" t="n">
        <v>1.75751909275079</v>
      </c>
      <c r="K197" s="36" t="n">
        <f aca="false">$K$8</f>
        <v>2.12570886740458</v>
      </c>
      <c r="L197" s="36" t="n">
        <f aca="false">SQRT(J197^2+K197^2)</f>
        <v>2.7581717768018</v>
      </c>
      <c r="M197" s="40" t="n">
        <f aca="false">IF(G197="","",MAX(0,G197-1.96*L197/100))</f>
        <v>0.463999688695841</v>
      </c>
      <c r="N197" s="40" t="n">
        <f aca="false">IF(G197="","",MIN(1,G197+1.96*L197/100))</f>
        <v>0.572120022346471</v>
      </c>
      <c r="O197" s="60" t="n">
        <f aca="false">ROUND(S197*W197,0)</f>
        <v>61</v>
      </c>
      <c r="P197" s="60" t="n">
        <f aca="false">IF(F197="","",ROUND(SQRT((F197*L197/100)^2+(G197*O197)^2),0))</f>
        <v>41</v>
      </c>
      <c r="R197" s="61" t="n">
        <v>0.853183676709141</v>
      </c>
      <c r="S197" s="62" t="n">
        <f aca="false">U197*V197*$F$5</f>
        <v>969.162629757786</v>
      </c>
      <c r="T197" s="63" t="n">
        <f aca="false">MAX(0,MIN(1,R197/100+$D$5))</f>
        <v>0.518229925794041</v>
      </c>
      <c r="U197" s="63" t="n">
        <v>0.54325259515571</v>
      </c>
      <c r="V197" s="62" t="n">
        <v>1784</v>
      </c>
      <c r="W197" s="63" t="n">
        <v>0.0626598089245614</v>
      </c>
      <c r="X197" s="64" t="s">
        <v>204</v>
      </c>
      <c r="Y197" s="64" t="s">
        <v>166</v>
      </c>
    </row>
    <row r="198" customFormat="false" ht="15" hidden="false" customHeight="false" outlineLevel="0" collapsed="false">
      <c r="A198" s="32" t="s">
        <v>233</v>
      </c>
      <c r="B198" s="32" t="s">
        <v>377</v>
      </c>
      <c r="C198" s="32" t="s">
        <v>384</v>
      </c>
      <c r="D198" s="60" t="n">
        <f aca="false">ROUND(S198*T198,0)</f>
        <v>517</v>
      </c>
      <c r="E198" s="60" t="n">
        <f aca="false">ROUND(S198,0)-D198</f>
        <v>413</v>
      </c>
      <c r="F198" s="60" t="n">
        <f aca="false">IF(COUNTA(D198:E198)=0,"",SUM(D198:E198))</f>
        <v>930</v>
      </c>
      <c r="G198" s="40" t="n">
        <f aca="false">IF(OR(F198="",F198=0),"",D198/F198)</f>
        <v>0.555913978494624</v>
      </c>
      <c r="H198" s="40" t="n">
        <f aca="false">IF(OR(F198="",F198=0),"",E198/F198)</f>
        <v>0.444086021505376</v>
      </c>
      <c r="I198" s="32" t="s">
        <v>164</v>
      </c>
      <c r="J198" s="36" t="n">
        <v>1.75751909275079</v>
      </c>
      <c r="K198" s="36" t="n">
        <f aca="false">$K$8</f>
        <v>2.12570886740458</v>
      </c>
      <c r="L198" s="36" t="n">
        <f aca="false">SQRT(J198^2+K198^2)</f>
        <v>2.7581717768018</v>
      </c>
      <c r="M198" s="40" t="n">
        <f aca="false">IF(G198="","",MAX(0,G198-1.96*L198/100))</f>
        <v>0.501853811669308</v>
      </c>
      <c r="N198" s="40" t="n">
        <f aca="false">IF(G198="","",MIN(1,G198+1.96*L198/100))</f>
        <v>0.609974145319939</v>
      </c>
      <c r="O198" s="60" t="n">
        <f aca="false">ROUND(S198*W198,0)</f>
        <v>58</v>
      </c>
      <c r="P198" s="60" t="n">
        <f aca="false">IF(F198="","",ROUND(SQRT((F198*L198/100)^2+(G198*O198)^2),0))</f>
        <v>41</v>
      </c>
      <c r="R198" s="61" t="n">
        <v>4.61009485170399</v>
      </c>
      <c r="S198" s="62" t="n">
        <f aca="false">U198*V198*$F$5</f>
        <v>929.805201992252</v>
      </c>
      <c r="T198" s="63" t="n">
        <f aca="false">MAX(0,MIN(1,R198/100+$D$5))</f>
        <v>0.555799037543989</v>
      </c>
      <c r="U198" s="63" t="n">
        <v>0.496956281128943</v>
      </c>
      <c r="V198" s="62" t="n">
        <v>1871</v>
      </c>
      <c r="W198" s="63" t="n">
        <v>0.0626598089245614</v>
      </c>
      <c r="X198" s="64" t="s">
        <v>204</v>
      </c>
      <c r="Y198" s="64" t="s">
        <v>166</v>
      </c>
    </row>
    <row r="199" customFormat="false" ht="15" hidden="false" customHeight="false" outlineLevel="0" collapsed="false">
      <c r="A199" s="32" t="s">
        <v>233</v>
      </c>
      <c r="B199" s="32" t="s">
        <v>377</v>
      </c>
      <c r="C199" s="32" t="s">
        <v>385</v>
      </c>
      <c r="D199" s="60" t="n">
        <f aca="false">ROUND(S199*T199,0)</f>
        <v>541</v>
      </c>
      <c r="E199" s="60" t="n">
        <f aca="false">ROUND(S199,0)-D199</f>
        <v>503</v>
      </c>
      <c r="F199" s="60" t="n">
        <f aca="false">IF(COUNTA(D199:E199)=0,"",SUM(D199:E199))</f>
        <v>1044</v>
      </c>
      <c r="G199" s="40" t="n">
        <f aca="false">IF(OR(F199="",F199=0),"",D199/F199)</f>
        <v>0.518199233716475</v>
      </c>
      <c r="H199" s="40" t="n">
        <f aca="false">IF(OR(F199="",F199=0),"",E199/F199)</f>
        <v>0.481800766283525</v>
      </c>
      <c r="I199" s="32" t="s">
        <v>164</v>
      </c>
      <c r="J199" s="36" t="n">
        <v>1.75751909275079</v>
      </c>
      <c r="K199" s="36" t="n">
        <f aca="false">$K$8</f>
        <v>2.12570886740458</v>
      </c>
      <c r="L199" s="36" t="n">
        <f aca="false">SQRT(J199^2+K199^2)</f>
        <v>2.7581717768018</v>
      </c>
      <c r="M199" s="40" t="n">
        <f aca="false">IF(G199="","",MAX(0,G199-1.96*L199/100))</f>
        <v>0.46413906689116</v>
      </c>
      <c r="N199" s="40" t="n">
        <f aca="false">IF(G199="","",MIN(1,G199+1.96*L199/100))</f>
        <v>0.572259400541791</v>
      </c>
      <c r="O199" s="60" t="n">
        <f aca="false">ROUND(S199*W199,0)</f>
        <v>65</v>
      </c>
      <c r="P199" s="60" t="n">
        <f aca="false">IF(F199="","",ROUND(SQRT((F199*L199/100)^2+(G199*O199)^2),0))</f>
        <v>44</v>
      </c>
      <c r="R199" s="61" t="n">
        <v>0.812800933373175</v>
      </c>
      <c r="S199" s="62" t="n">
        <f aca="false">U199*V199*$F$5</f>
        <v>1044.14424242424</v>
      </c>
      <c r="T199" s="63" t="n">
        <f aca="false">MAX(0,MIN(1,R199/100+$D$5))</f>
        <v>0.517826098360681</v>
      </c>
      <c r="U199" s="63" t="n">
        <v>0.59939393939394</v>
      </c>
      <c r="V199" s="62" t="n">
        <v>1742</v>
      </c>
      <c r="W199" s="63" t="n">
        <v>0.0626598089245614</v>
      </c>
      <c r="X199" s="64" t="s">
        <v>204</v>
      </c>
      <c r="Y199" s="64" t="s">
        <v>166</v>
      </c>
    </row>
    <row r="200" customFormat="false" ht="15" hidden="false" customHeight="false" outlineLevel="0" collapsed="false">
      <c r="A200" s="32" t="s">
        <v>233</v>
      </c>
      <c r="B200" s="32" t="s">
        <v>386</v>
      </c>
      <c r="C200" s="32" t="s">
        <v>387</v>
      </c>
      <c r="D200" s="60" t="n">
        <f aca="false">ROUND(S200*T200,0)</f>
        <v>1231</v>
      </c>
      <c r="E200" s="60" t="n">
        <f aca="false">ROUND(S200,0)-D200</f>
        <v>1402</v>
      </c>
      <c r="F200" s="60" t="n">
        <f aca="false">IF(COUNTA(D200:E200)=0,"",SUM(D200:E200))</f>
        <v>2633</v>
      </c>
      <c r="G200" s="40" t="n">
        <f aca="false">IF(OR(F200="",F200=0),"",D200/F200)</f>
        <v>0.467527535131029</v>
      </c>
      <c r="H200" s="40" t="n">
        <f aca="false">IF(OR(F200="",F200=0),"",E200/F200)</f>
        <v>0.532472464868971</v>
      </c>
      <c r="I200" s="32" t="s">
        <v>164</v>
      </c>
      <c r="J200" s="36" t="n">
        <v>1.75751909275079</v>
      </c>
      <c r="K200" s="36" t="n">
        <f aca="false">$K$8</f>
        <v>2.12570886740458</v>
      </c>
      <c r="L200" s="36" t="n">
        <f aca="false">SQRT(J200^2+K200^2)</f>
        <v>2.7581717768018</v>
      </c>
      <c r="M200" s="40" t="n">
        <f aca="false">IF(G200="","",MAX(0,G200-1.96*L200/100))</f>
        <v>0.413467368305714</v>
      </c>
      <c r="N200" s="40" t="n">
        <f aca="false">IF(G200="","",MIN(1,G200+1.96*L200/100))</f>
        <v>0.521587701956345</v>
      </c>
      <c r="O200" s="60" t="n">
        <f aca="false">ROUND(S200*W200,0)</f>
        <v>165</v>
      </c>
      <c r="P200" s="60" t="n">
        <f aca="false">IF(F200="","",ROUND(SQRT((F200*L200/100)^2+(G200*O200)^2),0))</f>
        <v>106</v>
      </c>
      <c r="R200" s="61" t="n">
        <v>-4.21726714999131</v>
      </c>
      <c r="S200" s="62" t="n">
        <f aca="false">U200*V200*$F$5</f>
        <v>2632.829612885</v>
      </c>
      <c r="T200" s="63" t="n">
        <f aca="false">MAX(0,MIN(1,R200/100+$D$5))</f>
        <v>0.467525417527036</v>
      </c>
      <c r="U200" s="63" t="n">
        <v>0.704718847131958</v>
      </c>
      <c r="V200" s="62" t="n">
        <v>3736</v>
      </c>
      <c r="W200" s="63" t="n">
        <v>0.0626598089245614</v>
      </c>
      <c r="X200" s="64" t="s">
        <v>204</v>
      </c>
      <c r="Y200" s="64" t="s">
        <v>166</v>
      </c>
    </row>
    <row r="201" customFormat="false" ht="15" hidden="false" customHeight="false" outlineLevel="0" collapsed="false">
      <c r="A201" s="32" t="s">
        <v>233</v>
      </c>
      <c r="B201" s="32" t="s">
        <v>386</v>
      </c>
      <c r="C201" s="32" t="s">
        <v>388</v>
      </c>
      <c r="D201" s="60" t="n">
        <f aca="false">ROUND(S201*T201,0)</f>
        <v>770</v>
      </c>
      <c r="E201" s="60" t="n">
        <f aca="false">ROUND(S201,0)-D201</f>
        <v>1209</v>
      </c>
      <c r="F201" s="60" t="n">
        <f aca="false">IF(COUNTA(D201:E201)=0,"",SUM(D201:E201))</f>
        <v>1979</v>
      </c>
      <c r="G201" s="40" t="n">
        <f aca="false">IF(OR(F201="",F201=0),"",D201/F201)</f>
        <v>0.389085396664982</v>
      </c>
      <c r="H201" s="40" t="n">
        <f aca="false">IF(OR(F201="",F201=0),"",E201/F201)</f>
        <v>0.610914603335018</v>
      </c>
      <c r="I201" s="32" t="s">
        <v>164</v>
      </c>
      <c r="J201" s="36" t="n">
        <v>1.75751909275079</v>
      </c>
      <c r="K201" s="36" t="n">
        <f aca="false">$K$8</f>
        <v>2.12570886740458</v>
      </c>
      <c r="L201" s="36" t="n">
        <f aca="false">SQRT(J201^2+K201^2)</f>
        <v>2.7581717768018</v>
      </c>
      <c r="M201" s="40" t="n">
        <f aca="false">IF(G201="","",MAX(0,G201-1.96*L201/100))</f>
        <v>0.335025229839667</v>
      </c>
      <c r="N201" s="40" t="n">
        <f aca="false">IF(G201="","",MIN(1,G201+1.96*L201/100))</f>
        <v>0.443145563490298</v>
      </c>
      <c r="O201" s="60" t="n">
        <f aca="false">ROUND(S201*W201,0)</f>
        <v>124</v>
      </c>
      <c r="P201" s="60" t="n">
        <f aca="false">IF(F201="","",ROUND(SQRT((F201*L201/100)^2+(G201*O201)^2),0))</f>
        <v>73</v>
      </c>
      <c r="R201" s="61" t="n">
        <v>-12.0766018460854</v>
      </c>
      <c r="S201" s="62" t="n">
        <f aca="false">U201*V201*$F$5</f>
        <v>1979.37527114968</v>
      </c>
      <c r="T201" s="63" t="n">
        <f aca="false">MAX(0,MIN(1,R201/100+$D$5))</f>
        <v>0.388932070566096</v>
      </c>
      <c r="U201" s="63" t="n">
        <v>0.718727404193782</v>
      </c>
      <c r="V201" s="62" t="n">
        <v>2754</v>
      </c>
      <c r="W201" s="63" t="n">
        <v>0.0626598089245614</v>
      </c>
      <c r="X201" s="64" t="s">
        <v>204</v>
      </c>
      <c r="Y201" s="64" t="s">
        <v>166</v>
      </c>
    </row>
    <row r="202" customFormat="false" ht="15" hidden="false" customHeight="false" outlineLevel="0" collapsed="false">
      <c r="A202" s="32" t="s">
        <v>233</v>
      </c>
      <c r="B202" s="32" t="s">
        <v>389</v>
      </c>
      <c r="C202" s="32" t="s">
        <v>390</v>
      </c>
      <c r="D202" s="60" t="n">
        <f aca="false">ROUND(S202*T202,0)</f>
        <v>874</v>
      </c>
      <c r="E202" s="60" t="n">
        <f aca="false">ROUND(S202,0)-D202</f>
        <v>895</v>
      </c>
      <c r="F202" s="60" t="n">
        <f aca="false">IF(COUNTA(D202:E202)=0,"",SUM(D202:E202))</f>
        <v>1769</v>
      </c>
      <c r="G202" s="40" t="n">
        <f aca="false">IF(OR(F202="",F202=0),"",D202/F202)</f>
        <v>0.494064443188242</v>
      </c>
      <c r="H202" s="40" t="n">
        <f aca="false">IF(OR(F202="",F202=0),"",E202/F202)</f>
        <v>0.505935556811758</v>
      </c>
      <c r="I202" s="32" t="s">
        <v>164</v>
      </c>
      <c r="J202" s="36" t="n">
        <v>1.75751909275079</v>
      </c>
      <c r="K202" s="36" t="n">
        <f aca="false">$K$8</f>
        <v>2.12570886740458</v>
      </c>
      <c r="L202" s="36" t="n">
        <f aca="false">SQRT(J202^2+K202^2)</f>
        <v>2.7581717768018</v>
      </c>
      <c r="M202" s="40" t="n">
        <f aca="false">IF(G202="","",MAX(0,G202-1.96*L202/100))</f>
        <v>0.440004276362927</v>
      </c>
      <c r="N202" s="40" t="n">
        <f aca="false">IF(G202="","",MIN(1,G202+1.96*L202/100))</f>
        <v>0.548124610013557</v>
      </c>
      <c r="O202" s="60" t="n">
        <f aca="false">ROUND(S202*W202,0)</f>
        <v>111</v>
      </c>
      <c r="P202" s="60" t="n">
        <f aca="false">IF(F202="","",ROUND(SQRT((F202*L202/100)^2+(G202*O202)^2),0))</f>
        <v>73</v>
      </c>
      <c r="R202" s="61" t="n">
        <v>-1.58987213632124</v>
      </c>
      <c r="S202" s="62" t="n">
        <f aca="false">U202*V202*$F$5</f>
        <v>1769.05616020897</v>
      </c>
      <c r="T202" s="63" t="n">
        <f aca="false">MAX(0,MIN(1,R202/100+$D$5))</f>
        <v>0.493799367663737</v>
      </c>
      <c r="U202" s="63" t="n">
        <v>0.760557248585111</v>
      </c>
      <c r="V202" s="62" t="n">
        <v>2326</v>
      </c>
      <c r="W202" s="63" t="n">
        <v>0.0626598089245614</v>
      </c>
      <c r="X202" s="64" t="s">
        <v>204</v>
      </c>
      <c r="Y202" s="64" t="s">
        <v>166</v>
      </c>
    </row>
    <row r="203" customFormat="false" ht="15" hidden="false" customHeight="false" outlineLevel="0" collapsed="false">
      <c r="A203" s="32" t="s">
        <v>233</v>
      </c>
      <c r="B203" s="32" t="s">
        <v>389</v>
      </c>
      <c r="C203" s="32" t="s">
        <v>391</v>
      </c>
      <c r="D203" s="60" t="n">
        <f aca="false">ROUND(S203*T203,0)</f>
        <v>620</v>
      </c>
      <c r="E203" s="60" t="n">
        <f aca="false">ROUND(S203,0)-D203</f>
        <v>685</v>
      </c>
      <c r="F203" s="60" t="n">
        <f aca="false">IF(COUNTA(D203:E203)=0,"",SUM(D203:E203))</f>
        <v>1305</v>
      </c>
      <c r="G203" s="40" t="n">
        <f aca="false">IF(OR(F203="",F203=0),"",D203/F203)</f>
        <v>0.475095785440613</v>
      </c>
      <c r="H203" s="40" t="n">
        <f aca="false">IF(OR(F203="",F203=0),"",E203/F203)</f>
        <v>0.524904214559387</v>
      </c>
      <c r="I203" s="32" t="s">
        <v>164</v>
      </c>
      <c r="J203" s="36" t="n">
        <v>1.75751909275079</v>
      </c>
      <c r="K203" s="36" t="n">
        <f aca="false">$K$8</f>
        <v>2.12570886740458</v>
      </c>
      <c r="L203" s="36" t="n">
        <f aca="false">SQRT(J203^2+K203^2)</f>
        <v>2.7581717768018</v>
      </c>
      <c r="M203" s="40" t="n">
        <f aca="false">IF(G203="","",MAX(0,G203-1.96*L203/100))</f>
        <v>0.421035618615298</v>
      </c>
      <c r="N203" s="40" t="n">
        <f aca="false">IF(G203="","",MIN(1,G203+1.96*L203/100))</f>
        <v>0.529155952265928</v>
      </c>
      <c r="O203" s="60" t="n">
        <f aca="false">ROUND(S203*W203,0)</f>
        <v>82</v>
      </c>
      <c r="P203" s="60" t="n">
        <f aca="false">IF(F203="","",ROUND(SQRT((F203*L203/100)^2+(G203*O203)^2),0))</f>
        <v>53</v>
      </c>
      <c r="R203" s="61" t="n">
        <v>-3.41467177396881</v>
      </c>
      <c r="S203" s="62" t="n">
        <f aca="false">U203*V203*$F$5</f>
        <v>1304.62964959569</v>
      </c>
      <c r="T203" s="63" t="n">
        <f aca="false">MAX(0,MIN(1,R203/100+$D$5))</f>
        <v>0.475551371287261</v>
      </c>
      <c r="U203" s="63" t="n">
        <v>0.666307277628032</v>
      </c>
      <c r="V203" s="62" t="n">
        <v>1958</v>
      </c>
      <c r="W203" s="63" t="n">
        <v>0.0626598089245614</v>
      </c>
      <c r="X203" s="64" t="s">
        <v>204</v>
      </c>
      <c r="Y203" s="64" t="s">
        <v>166</v>
      </c>
    </row>
    <row r="204" customFormat="false" ht="15" hidden="false" customHeight="false" outlineLevel="0" collapsed="false">
      <c r="A204" s="32" t="s">
        <v>233</v>
      </c>
      <c r="B204" s="32" t="s">
        <v>389</v>
      </c>
      <c r="C204" s="32" t="s">
        <v>392</v>
      </c>
      <c r="D204" s="60" t="n">
        <f aca="false">ROUND(S204*T204,0)</f>
        <v>630</v>
      </c>
      <c r="E204" s="60" t="n">
        <f aca="false">ROUND(S204,0)-D204</f>
        <v>684</v>
      </c>
      <c r="F204" s="60" t="n">
        <f aca="false">IF(COUNTA(D204:E204)=0,"",SUM(D204:E204))</f>
        <v>1314</v>
      </c>
      <c r="G204" s="40" t="n">
        <f aca="false">IF(OR(F204="",F204=0),"",D204/F204)</f>
        <v>0.479452054794521</v>
      </c>
      <c r="H204" s="40" t="n">
        <f aca="false">IF(OR(F204="",F204=0),"",E204/F204)</f>
        <v>0.520547945205479</v>
      </c>
      <c r="I204" s="32" t="s">
        <v>164</v>
      </c>
      <c r="J204" s="36" t="n">
        <v>1.75751909275079</v>
      </c>
      <c r="K204" s="36" t="n">
        <f aca="false">$K$8</f>
        <v>2.12570886740458</v>
      </c>
      <c r="L204" s="36" t="n">
        <f aca="false">SQRT(J204^2+K204^2)</f>
        <v>2.7581717768018</v>
      </c>
      <c r="M204" s="40" t="n">
        <f aca="false">IF(G204="","",MAX(0,G204-1.96*L204/100))</f>
        <v>0.425391887969205</v>
      </c>
      <c r="N204" s="40" t="n">
        <f aca="false">IF(G204="","",MIN(1,G204+1.96*L204/100))</f>
        <v>0.533512221619836</v>
      </c>
      <c r="O204" s="60" t="n">
        <f aca="false">ROUND(S204*W204,0)</f>
        <v>82</v>
      </c>
      <c r="P204" s="60" t="n">
        <f aca="false">IF(F204="","",ROUND(SQRT((F204*L204/100)^2+(G204*O204)^2),0))</f>
        <v>53</v>
      </c>
      <c r="R204" s="61" t="n">
        <v>-3.02626615059786</v>
      </c>
      <c r="S204" s="62" t="n">
        <f aca="false">U204*V204*$F$5</f>
        <v>1313.96987951807</v>
      </c>
      <c r="T204" s="63" t="n">
        <f aca="false">MAX(0,MIN(1,R204/100+$D$5))</f>
        <v>0.479435427520971</v>
      </c>
      <c r="U204" s="63" t="n">
        <v>0.756024096385542</v>
      </c>
      <c r="V204" s="62" t="n">
        <v>1738</v>
      </c>
      <c r="W204" s="63" t="n">
        <v>0.0626598089245614</v>
      </c>
      <c r="X204" s="64" t="s">
        <v>204</v>
      </c>
      <c r="Y204" s="64" t="s">
        <v>166</v>
      </c>
    </row>
    <row r="205" customFormat="false" ht="15" hidden="false" customHeight="false" outlineLevel="0" collapsed="false">
      <c r="A205" s="32" t="s">
        <v>233</v>
      </c>
      <c r="B205" s="32" t="s">
        <v>389</v>
      </c>
      <c r="C205" s="32" t="s">
        <v>393</v>
      </c>
      <c r="D205" s="60" t="n">
        <f aca="false">ROUND(S205*T205,0)</f>
        <v>1381</v>
      </c>
      <c r="E205" s="60" t="n">
        <f aca="false">ROUND(S205,0)-D205</f>
        <v>1463</v>
      </c>
      <c r="F205" s="60" t="n">
        <f aca="false">IF(COUNTA(D205:E205)=0,"",SUM(D205:E205))</f>
        <v>2844</v>
      </c>
      <c r="G205" s="40" t="n">
        <f aca="false">IF(OR(F205="",F205=0),"",D205/F205)</f>
        <v>0.485583684950774</v>
      </c>
      <c r="H205" s="40" t="n">
        <f aca="false">IF(OR(F205="",F205=0),"",E205/F205)</f>
        <v>0.514416315049227</v>
      </c>
      <c r="I205" s="32" t="s">
        <v>164</v>
      </c>
      <c r="J205" s="36" t="n">
        <v>1.75751909275079</v>
      </c>
      <c r="K205" s="36" t="n">
        <f aca="false">$K$8</f>
        <v>2.12570886740458</v>
      </c>
      <c r="L205" s="36" t="n">
        <f aca="false">SQRT(J205^2+K205^2)</f>
        <v>2.7581717768018</v>
      </c>
      <c r="M205" s="40" t="n">
        <f aca="false">IF(G205="","",MAX(0,G205-1.96*L205/100))</f>
        <v>0.431523518125458</v>
      </c>
      <c r="N205" s="40" t="n">
        <f aca="false">IF(G205="","",MIN(1,G205+1.96*L205/100))</f>
        <v>0.539643851776089</v>
      </c>
      <c r="O205" s="60" t="n">
        <f aca="false">ROUND(S205*W205,0)</f>
        <v>178</v>
      </c>
      <c r="P205" s="60" t="n">
        <f aca="false">IF(F205="","",ROUND(SQRT((F205*L205/100)^2+(G205*O205)^2),0))</f>
        <v>117</v>
      </c>
      <c r="R205" s="61" t="n">
        <v>-2.42248262442062</v>
      </c>
      <c r="S205" s="62" t="n">
        <f aca="false">U205*V205*$F$5</f>
        <v>2844.46927374302</v>
      </c>
      <c r="T205" s="63" t="n">
        <f aca="false">MAX(0,MIN(1,R205/100+$D$5))</f>
        <v>0.485473262782743</v>
      </c>
      <c r="U205" s="63" t="n">
        <v>0.670391061452514</v>
      </c>
      <c r="V205" s="62" t="n">
        <v>4243</v>
      </c>
      <c r="W205" s="63" t="n">
        <v>0.0626598089245614</v>
      </c>
      <c r="X205" s="64" t="s">
        <v>204</v>
      </c>
      <c r="Y205" s="64" t="s">
        <v>166</v>
      </c>
    </row>
    <row r="206" customFormat="false" ht="15" hidden="false" customHeight="false" outlineLevel="0" collapsed="false">
      <c r="A206" s="32" t="s">
        <v>233</v>
      </c>
      <c r="B206" s="32" t="s">
        <v>389</v>
      </c>
      <c r="C206" s="32" t="s">
        <v>394</v>
      </c>
      <c r="D206" s="60" t="n">
        <f aca="false">ROUND(S206*T206,0)</f>
        <v>562</v>
      </c>
      <c r="E206" s="60" t="n">
        <f aca="false">ROUND(S206,0)-D206</f>
        <v>534</v>
      </c>
      <c r="F206" s="60" t="n">
        <f aca="false">IF(COUNTA(D206:E206)=0,"",SUM(D206:E206))</f>
        <v>1096</v>
      </c>
      <c r="G206" s="40" t="n">
        <f aca="false">IF(OR(F206="",F206=0),"",D206/F206)</f>
        <v>0.512773722627737</v>
      </c>
      <c r="H206" s="40" t="n">
        <f aca="false">IF(OR(F206="",F206=0),"",E206/F206)</f>
        <v>0.487226277372263</v>
      </c>
      <c r="I206" s="32" t="s">
        <v>164</v>
      </c>
      <c r="J206" s="36" t="n">
        <v>1.75751909275079</v>
      </c>
      <c r="K206" s="36" t="n">
        <f aca="false">$K$8</f>
        <v>2.12570886740458</v>
      </c>
      <c r="L206" s="36" t="n">
        <f aca="false">SQRT(J206^2+K206^2)</f>
        <v>2.7581717768018</v>
      </c>
      <c r="M206" s="40" t="n">
        <f aca="false">IF(G206="","",MAX(0,G206-1.96*L206/100))</f>
        <v>0.458713555802422</v>
      </c>
      <c r="N206" s="40" t="n">
        <f aca="false">IF(G206="","",MIN(1,G206+1.96*L206/100))</f>
        <v>0.566833889453053</v>
      </c>
      <c r="O206" s="60" t="n">
        <f aca="false">ROUND(S206*W206,0)</f>
        <v>69</v>
      </c>
      <c r="P206" s="60" t="n">
        <f aca="false">IF(F206="","",ROUND(SQRT((F206*L206/100)^2+(G206*O206)^2),0))</f>
        <v>47</v>
      </c>
      <c r="R206" s="61" t="n">
        <v>0.35241807658089</v>
      </c>
      <c r="S206" s="62" t="n">
        <f aca="false">U206*V206*$F$5</f>
        <v>1095.71313506815</v>
      </c>
      <c r="T206" s="63" t="n">
        <f aca="false">MAX(0,MIN(1,R206/100+$D$5))</f>
        <v>0.513222269792758</v>
      </c>
      <c r="U206" s="63" t="n">
        <v>0.668525402726146</v>
      </c>
      <c r="V206" s="62" t="n">
        <v>1639</v>
      </c>
      <c r="W206" s="63" t="n">
        <v>0.0626598089245614</v>
      </c>
      <c r="X206" s="64" t="s">
        <v>204</v>
      </c>
      <c r="Y206" s="64" t="s">
        <v>166</v>
      </c>
    </row>
    <row r="207" customFormat="false" ht="15" hidden="false" customHeight="false" outlineLevel="0" collapsed="false">
      <c r="A207" s="32" t="s">
        <v>233</v>
      </c>
      <c r="B207" s="32" t="s">
        <v>389</v>
      </c>
      <c r="C207" s="32" t="s">
        <v>395</v>
      </c>
      <c r="D207" s="60" t="n">
        <f aca="false">ROUND(S207*T207,0)</f>
        <v>541</v>
      </c>
      <c r="E207" s="60" t="n">
        <f aca="false">ROUND(S207,0)-D207</f>
        <v>483</v>
      </c>
      <c r="F207" s="60" t="n">
        <f aca="false">IF(COUNTA(D207:E207)=0,"",SUM(D207:E207))</f>
        <v>1024</v>
      </c>
      <c r="G207" s="40" t="n">
        <f aca="false">IF(OR(F207="",F207=0),"",D207/F207)</f>
        <v>0.5283203125</v>
      </c>
      <c r="H207" s="40" t="n">
        <f aca="false">IF(OR(F207="",F207=0),"",E207/F207)</f>
        <v>0.4716796875</v>
      </c>
      <c r="I207" s="32" t="s">
        <v>164</v>
      </c>
      <c r="J207" s="36" t="n">
        <v>1.75751909275079</v>
      </c>
      <c r="K207" s="36" t="n">
        <f aca="false">$K$8</f>
        <v>2.12570886740458</v>
      </c>
      <c r="L207" s="36" t="n">
        <f aca="false">SQRT(J207^2+K207^2)</f>
        <v>2.7581717768018</v>
      </c>
      <c r="M207" s="40" t="n">
        <f aca="false">IF(G207="","",MAX(0,G207-1.96*L207/100))</f>
        <v>0.474260145674685</v>
      </c>
      <c r="N207" s="40" t="n">
        <f aca="false">IF(G207="","",MIN(1,G207+1.96*L207/100))</f>
        <v>0.582380479325315</v>
      </c>
      <c r="O207" s="60" t="n">
        <f aca="false">ROUND(S207*W207,0)</f>
        <v>64</v>
      </c>
      <c r="P207" s="60" t="n">
        <f aca="false">IF(F207="","",ROUND(SQRT((F207*L207/100)^2+(G207*O207)^2),0))</f>
        <v>44</v>
      </c>
      <c r="R207" s="61" t="n">
        <v>1.88146560003521</v>
      </c>
      <c r="S207" s="62" t="n">
        <f aca="false">U207*V207*$F$5</f>
        <v>1023.63518138262</v>
      </c>
      <c r="T207" s="63" t="n">
        <f aca="false">MAX(0,MIN(1,R207/100+$D$5))</f>
        <v>0.528512745027301</v>
      </c>
      <c r="U207" s="63" t="n">
        <v>0.731690622861054</v>
      </c>
      <c r="V207" s="62" t="n">
        <v>1399</v>
      </c>
      <c r="W207" s="63" t="n">
        <v>0.0626598089245614</v>
      </c>
      <c r="X207" s="64" t="s">
        <v>204</v>
      </c>
      <c r="Y207" s="64" t="s">
        <v>166</v>
      </c>
    </row>
    <row r="208" customFormat="false" ht="15" hidden="false" customHeight="false" outlineLevel="0" collapsed="false">
      <c r="A208" s="32" t="s">
        <v>233</v>
      </c>
      <c r="B208" s="32" t="s">
        <v>396</v>
      </c>
      <c r="C208" s="32" t="s">
        <v>397</v>
      </c>
      <c r="D208" s="60" t="n">
        <f aca="false">ROUND(S208*T208,0)</f>
        <v>196</v>
      </c>
      <c r="E208" s="60" t="n">
        <f aca="false">ROUND(S208,0)-D208</f>
        <v>408</v>
      </c>
      <c r="F208" s="60" t="n">
        <f aca="false">IF(COUNTA(D208:E208)=0,"",SUM(D208:E208))</f>
        <v>604</v>
      </c>
      <c r="G208" s="40" t="n">
        <f aca="false">IF(OR(F208="",F208=0),"",D208/F208)</f>
        <v>0.324503311258278</v>
      </c>
      <c r="H208" s="40" t="n">
        <f aca="false">IF(OR(F208="",F208=0),"",E208/F208)</f>
        <v>0.675496688741722</v>
      </c>
      <c r="I208" s="32" t="s">
        <v>164</v>
      </c>
      <c r="J208" s="36" t="n">
        <v>1.94077599590723</v>
      </c>
      <c r="K208" s="36" t="n">
        <f aca="false">$K$8</f>
        <v>2.12570886740458</v>
      </c>
      <c r="L208" s="36" t="n">
        <f aca="false">SQRT(J208^2+K208^2)</f>
        <v>2.87841096010493</v>
      </c>
      <c r="M208" s="40" t="n">
        <f aca="false">IF(G208="","",MAX(0,G208-1.96*L208/100))</f>
        <v>0.268086456440222</v>
      </c>
      <c r="N208" s="40" t="n">
        <f aca="false">IF(G208="","",MIN(1,G208+1.96*L208/100))</f>
        <v>0.380920166076335</v>
      </c>
      <c r="O208" s="60" t="n">
        <f aca="false">ROUND(S208*W208,0)</f>
        <v>51</v>
      </c>
      <c r="P208" s="60" t="n">
        <f aca="false">IF(F208="","",ROUND(SQRT((F208*L208/100)^2+(G208*O208)^2),0))</f>
        <v>24</v>
      </c>
      <c r="R208" s="61" t="n">
        <v>-18.5915505410056</v>
      </c>
      <c r="S208" s="62" t="n">
        <f aca="false">U208*V208*$F$5</f>
        <v>604.352941176471</v>
      </c>
      <c r="T208" s="63" t="n">
        <f aca="false">MAX(0,MIN(1,R208/100+$D$5))</f>
        <v>0.323782583616893</v>
      </c>
      <c r="U208" s="63" t="n">
        <v>0.647058823529412</v>
      </c>
      <c r="V208" s="62" t="n">
        <v>934</v>
      </c>
      <c r="W208" s="63" t="n">
        <v>0.084758520671361</v>
      </c>
      <c r="X208" s="64" t="s">
        <v>171</v>
      </c>
      <c r="Y208" s="64" t="s">
        <v>166</v>
      </c>
    </row>
    <row r="209" customFormat="false" ht="15" hidden="false" customHeight="false" outlineLevel="0" collapsed="false">
      <c r="A209" s="32" t="s">
        <v>233</v>
      </c>
      <c r="B209" s="32" t="s">
        <v>396</v>
      </c>
      <c r="C209" s="32" t="s">
        <v>398</v>
      </c>
      <c r="D209" s="60" t="n">
        <f aca="false">ROUND(S209*T209,0)</f>
        <v>668</v>
      </c>
      <c r="E209" s="60" t="n">
        <f aca="false">ROUND(S209,0)-D209</f>
        <v>1289</v>
      </c>
      <c r="F209" s="60" t="n">
        <f aca="false">IF(COUNTA(D209:E209)=0,"",SUM(D209:E209))</f>
        <v>1957</v>
      </c>
      <c r="G209" s="40" t="n">
        <f aca="false">IF(OR(F209="",F209=0),"",D209/F209)</f>
        <v>0.341338783852836</v>
      </c>
      <c r="H209" s="40" t="n">
        <f aca="false">IF(OR(F209="",F209=0),"",E209/F209)</f>
        <v>0.658661216147164</v>
      </c>
      <c r="I209" s="32" t="s">
        <v>164</v>
      </c>
      <c r="J209" s="36" t="n">
        <v>1.75751909275079</v>
      </c>
      <c r="K209" s="36" t="n">
        <f aca="false">$K$8</f>
        <v>2.12570886740458</v>
      </c>
      <c r="L209" s="36" t="n">
        <f aca="false">SQRT(J209^2+K209^2)</f>
        <v>2.7581717768018</v>
      </c>
      <c r="M209" s="40" t="n">
        <f aca="false">IF(G209="","",MAX(0,G209-1.96*L209/100))</f>
        <v>0.287278617027521</v>
      </c>
      <c r="N209" s="40" t="n">
        <f aca="false">IF(G209="","",MIN(1,G209+1.96*L209/100))</f>
        <v>0.395398950678151</v>
      </c>
      <c r="O209" s="60" t="n">
        <f aca="false">ROUND(S209*W209,0)</f>
        <v>123</v>
      </c>
      <c r="P209" s="60" t="n">
        <f aca="false">IF(F209="","",ROUND(SQRT((F209*L209/100)^2+(G209*O209)^2),0))</f>
        <v>68</v>
      </c>
      <c r="R209" s="61" t="n">
        <v>-16.852063058196</v>
      </c>
      <c r="S209" s="62" t="n">
        <f aca="false">U209*V209*$F$5</f>
        <v>1956.62307176392</v>
      </c>
      <c r="T209" s="63" t="n">
        <f aca="false">MAX(0,MIN(1,R209/100+$D$5))</f>
        <v>0.34117745844499</v>
      </c>
      <c r="U209" s="63" t="n">
        <v>0.641515761234071</v>
      </c>
      <c r="V209" s="62" t="n">
        <v>3050</v>
      </c>
      <c r="W209" s="63" t="n">
        <v>0.0626598089245614</v>
      </c>
      <c r="X209" s="64" t="s">
        <v>204</v>
      </c>
      <c r="Y209" s="64" t="s">
        <v>166</v>
      </c>
    </row>
    <row r="210" customFormat="false" ht="15" hidden="false" customHeight="false" outlineLevel="0" collapsed="false">
      <c r="A210" s="32" t="s">
        <v>233</v>
      </c>
      <c r="B210" s="32" t="s">
        <v>396</v>
      </c>
      <c r="C210" s="32" t="s">
        <v>399</v>
      </c>
      <c r="D210" s="60" t="n">
        <f aca="false">ROUND(S210*T210,0)</f>
        <v>163</v>
      </c>
      <c r="E210" s="60" t="n">
        <f aca="false">ROUND(S210,0)-D210</f>
        <v>379</v>
      </c>
      <c r="F210" s="60" t="n">
        <f aca="false">IF(COUNTA(D210:E210)=0,"",SUM(D210:E210))</f>
        <v>542</v>
      </c>
      <c r="G210" s="40" t="n">
        <f aca="false">IF(OR(F210="",F210=0),"",D210/F210)</f>
        <v>0.300738007380074</v>
      </c>
      <c r="H210" s="40" t="n">
        <f aca="false">IF(OR(F210="",F210=0),"",E210/F210)</f>
        <v>0.699261992619926</v>
      </c>
      <c r="I210" s="32" t="s">
        <v>164</v>
      </c>
      <c r="J210" s="36" t="n">
        <v>3.27171856570357</v>
      </c>
      <c r="K210" s="36" t="n">
        <f aca="false">$K$8</f>
        <v>2.12570886740458</v>
      </c>
      <c r="L210" s="36" t="n">
        <f aca="false">SQRT(J210^2+K210^2)</f>
        <v>3.90163818954704</v>
      </c>
      <c r="M210" s="40" t="n">
        <f aca="false">IF(G210="","",MAX(0,G210-1.96*L210/100))</f>
        <v>0.224265898864952</v>
      </c>
      <c r="N210" s="40" t="n">
        <f aca="false">IF(G210="","",MIN(1,G210+1.96*L210/100))</f>
        <v>0.377210115895196</v>
      </c>
      <c r="O210" s="60" t="n">
        <f aca="false">ROUND(S210*W210,0)</f>
        <v>78</v>
      </c>
      <c r="P210" s="60" t="n">
        <f aca="false">IF(F210="","",ROUND(SQRT((F210*L210/100)^2+(G210*O210)^2),0))</f>
        <v>32</v>
      </c>
      <c r="R210" s="61" t="n">
        <v>-21.00542650757</v>
      </c>
      <c r="S210" s="62" t="n">
        <f aca="false">U210*V210*$F$5</f>
        <v>542.370466321243</v>
      </c>
      <c r="T210" s="63" t="n">
        <f aca="false">MAX(0,MIN(1,R210/100+$D$5))</f>
        <v>0.299643823951249</v>
      </c>
      <c r="U210" s="63" t="n">
        <v>0.660621761658031</v>
      </c>
      <c r="V210" s="62" t="n">
        <v>821</v>
      </c>
      <c r="W210" s="63" t="n">
        <v>0.144238908687966</v>
      </c>
      <c r="X210" s="64" t="s">
        <v>165</v>
      </c>
      <c r="Y210" s="64" t="s">
        <v>166</v>
      </c>
    </row>
    <row r="211" customFormat="false" ht="15" hidden="false" customHeight="false" outlineLevel="0" collapsed="false">
      <c r="A211" s="32" t="s">
        <v>233</v>
      </c>
      <c r="B211" s="32" t="s">
        <v>400</v>
      </c>
      <c r="C211" s="32" t="s">
        <v>400</v>
      </c>
      <c r="D211" s="60" t="n">
        <f aca="false">ROUND(S211*T211,0)</f>
        <v>948</v>
      </c>
      <c r="E211" s="60" t="n">
        <f aca="false">ROUND(S211,0)-D211</f>
        <v>1792</v>
      </c>
      <c r="F211" s="60" t="n">
        <f aca="false">IF(COUNTA(D211:E211)=0,"",SUM(D211:E211))</f>
        <v>2740</v>
      </c>
      <c r="G211" s="40" t="n">
        <f aca="false">IF(OR(F211="",F211=0),"",D211/F211)</f>
        <v>0.345985401459854</v>
      </c>
      <c r="H211" s="40" t="n">
        <f aca="false">IF(OR(F211="",F211=0),"",E211/F211)</f>
        <v>0.654014598540146</v>
      </c>
      <c r="I211" s="32" t="s">
        <v>164</v>
      </c>
      <c r="J211" s="36" t="n">
        <v>1.75751909275079</v>
      </c>
      <c r="K211" s="36" t="n">
        <f aca="false">$K$8</f>
        <v>2.12570886740458</v>
      </c>
      <c r="L211" s="36" t="n">
        <f aca="false">SQRT(J211^2+K211^2)</f>
        <v>2.7581717768018</v>
      </c>
      <c r="M211" s="40" t="n">
        <f aca="false">IF(G211="","",MAX(0,G211-1.96*L211/100))</f>
        <v>0.291925234634539</v>
      </c>
      <c r="N211" s="40" t="n">
        <f aca="false">IF(G211="","",MIN(1,G211+1.96*L211/100))</f>
        <v>0.400045568285169</v>
      </c>
      <c r="O211" s="60" t="n">
        <f aca="false">ROUND(S211*W211,0)</f>
        <v>172</v>
      </c>
      <c r="P211" s="60" t="n">
        <f aca="false">IF(F211="","",ROUND(SQRT((F211*L211/100)^2+(G211*O211)^2),0))</f>
        <v>96</v>
      </c>
      <c r="R211" s="61" t="n">
        <v>-16.3799481992363</v>
      </c>
      <c r="S211" s="62" t="n">
        <f aca="false">U211*V211*$F$5</f>
        <v>2739.5017118778</v>
      </c>
      <c r="T211" s="63" t="n">
        <f aca="false">MAX(0,MIN(1,R211/100+$D$5))</f>
        <v>0.345898607034587</v>
      </c>
      <c r="U211" s="63" t="n">
        <v>0.708980774295497</v>
      </c>
      <c r="V211" s="62" t="n">
        <v>3864</v>
      </c>
      <c r="W211" s="63" t="n">
        <v>0.0626598089245614</v>
      </c>
      <c r="X211" s="64" t="s">
        <v>204</v>
      </c>
      <c r="Y211" s="64" t="s">
        <v>166</v>
      </c>
    </row>
    <row r="212" customFormat="false" ht="15" hidden="false" customHeight="false" outlineLevel="0" collapsed="false">
      <c r="A212" s="32" t="s">
        <v>233</v>
      </c>
      <c r="B212" s="32" t="s">
        <v>401</v>
      </c>
      <c r="C212" s="32" t="s">
        <v>402</v>
      </c>
      <c r="D212" s="60" t="n">
        <f aca="false">ROUND(S212*T212,0)</f>
        <v>648</v>
      </c>
      <c r="E212" s="60" t="n">
        <f aca="false">ROUND(S212,0)-D212</f>
        <v>722</v>
      </c>
      <c r="F212" s="60" t="n">
        <f aca="false">IF(COUNTA(D212:E212)=0,"",SUM(D212:E212))</f>
        <v>1370</v>
      </c>
      <c r="G212" s="40" t="n">
        <f aca="false">IF(OR(F212="",F212=0),"",D212/F212)</f>
        <v>0.472992700729927</v>
      </c>
      <c r="H212" s="40" t="n">
        <f aca="false">IF(OR(F212="",F212=0),"",E212/F212)</f>
        <v>0.527007299270073</v>
      </c>
      <c r="I212" s="32" t="s">
        <v>164</v>
      </c>
      <c r="J212" s="36" t="n">
        <v>1.75751909275079</v>
      </c>
      <c r="K212" s="36" t="n">
        <f aca="false">$K$8</f>
        <v>2.12570886740458</v>
      </c>
      <c r="L212" s="36" t="n">
        <f aca="false">SQRT(J212^2+K212^2)</f>
        <v>2.7581717768018</v>
      </c>
      <c r="M212" s="40" t="n">
        <f aca="false">IF(G212="","",MAX(0,G212-1.96*L212/100))</f>
        <v>0.418932533904612</v>
      </c>
      <c r="N212" s="40" t="n">
        <f aca="false">IF(G212="","",MIN(1,G212+1.96*L212/100))</f>
        <v>0.527052867555242</v>
      </c>
      <c r="O212" s="60" t="n">
        <f aca="false">ROUND(S212*W212,0)</f>
        <v>86</v>
      </c>
      <c r="P212" s="60" t="n">
        <f aca="false">IF(F212="","",ROUND(SQRT((F212*L212/100)^2+(G212*O212)^2),0))</f>
        <v>56</v>
      </c>
      <c r="R212" s="61" t="n">
        <v>-3.65133445439682</v>
      </c>
      <c r="S212" s="62" t="n">
        <f aca="false">U212*V212*$F$5</f>
        <v>1370.10933470861</v>
      </c>
      <c r="T212" s="63" t="n">
        <f aca="false">MAX(0,MIN(1,R212/100+$D$5))</f>
        <v>0.473184744482981</v>
      </c>
      <c r="U212" s="63" t="n">
        <v>0.670964414646725</v>
      </c>
      <c r="V212" s="62" t="n">
        <v>2042</v>
      </c>
      <c r="W212" s="63" t="n">
        <v>0.0626598089245614</v>
      </c>
      <c r="X212" s="64" t="s">
        <v>204</v>
      </c>
      <c r="Y212" s="64" t="s">
        <v>166</v>
      </c>
    </row>
    <row r="213" customFormat="false" ht="15" hidden="false" customHeight="false" outlineLevel="0" collapsed="false">
      <c r="A213" s="32" t="s">
        <v>233</v>
      </c>
      <c r="B213" s="32" t="s">
        <v>401</v>
      </c>
      <c r="C213" s="32" t="s">
        <v>403</v>
      </c>
      <c r="D213" s="60" t="n">
        <f aca="false">ROUND(S213*T213,0)</f>
        <v>463</v>
      </c>
      <c r="E213" s="60" t="n">
        <f aca="false">ROUND(S213,0)-D213</f>
        <v>513</v>
      </c>
      <c r="F213" s="60" t="n">
        <f aca="false">IF(COUNTA(D213:E213)=0,"",SUM(D213:E213))</f>
        <v>976</v>
      </c>
      <c r="G213" s="40" t="n">
        <f aca="false">IF(OR(F213="",F213=0),"",D213/F213)</f>
        <v>0.474385245901639</v>
      </c>
      <c r="H213" s="40" t="n">
        <f aca="false">IF(OR(F213="",F213=0),"",E213/F213)</f>
        <v>0.525614754098361</v>
      </c>
      <c r="I213" s="32" t="s">
        <v>164</v>
      </c>
      <c r="J213" s="36" t="n">
        <v>1.75751909275079</v>
      </c>
      <c r="K213" s="36" t="n">
        <f aca="false">$K$8</f>
        <v>2.12570886740458</v>
      </c>
      <c r="L213" s="36" t="n">
        <f aca="false">SQRT(J213^2+K213^2)</f>
        <v>2.7581717768018</v>
      </c>
      <c r="M213" s="40" t="n">
        <f aca="false">IF(G213="","",MAX(0,G213-1.96*L213/100))</f>
        <v>0.420325079076324</v>
      </c>
      <c r="N213" s="40" t="n">
        <f aca="false">IF(G213="","",MIN(1,G213+1.96*L213/100))</f>
        <v>0.528445412726955</v>
      </c>
      <c r="O213" s="60" t="n">
        <f aca="false">ROUND(S213*W213,0)</f>
        <v>61</v>
      </c>
      <c r="P213" s="60" t="n">
        <f aca="false">IF(F213="","",ROUND(SQRT((F213*L213/100)^2+(G213*O213)^2),0))</f>
        <v>40</v>
      </c>
      <c r="R213" s="61" t="n">
        <v>-3.54106520079434</v>
      </c>
      <c r="S213" s="62" t="n">
        <f aca="false">U213*V213*$F$5</f>
        <v>975.592154420922</v>
      </c>
      <c r="T213" s="63" t="n">
        <f aca="false">MAX(0,MIN(1,R213/100+$D$5))</f>
        <v>0.474287437019006</v>
      </c>
      <c r="U213" s="63" t="n">
        <v>0.599626400996264</v>
      </c>
      <c r="V213" s="62" t="n">
        <v>1627</v>
      </c>
      <c r="W213" s="63" t="n">
        <v>0.0626598089245614</v>
      </c>
      <c r="X213" s="64" t="s">
        <v>204</v>
      </c>
      <c r="Y213" s="64" t="s">
        <v>166</v>
      </c>
    </row>
    <row r="214" customFormat="false" ht="15" hidden="false" customHeight="false" outlineLevel="0" collapsed="false">
      <c r="A214" s="32" t="s">
        <v>233</v>
      </c>
      <c r="B214" s="32" t="s">
        <v>401</v>
      </c>
      <c r="C214" s="32" t="s">
        <v>404</v>
      </c>
      <c r="D214" s="60" t="n">
        <f aca="false">ROUND(S214*T214,0)</f>
        <v>525</v>
      </c>
      <c r="E214" s="60" t="n">
        <f aca="false">ROUND(S214,0)-D214</f>
        <v>412</v>
      </c>
      <c r="F214" s="60" t="n">
        <f aca="false">IF(COUNTA(D214:E214)=0,"",SUM(D214:E214))</f>
        <v>937</v>
      </c>
      <c r="G214" s="40" t="n">
        <f aca="false">IF(OR(F214="",F214=0),"",D214/F214)</f>
        <v>0.560298826040555</v>
      </c>
      <c r="H214" s="40" t="n">
        <f aca="false">IF(OR(F214="",F214=0),"",E214/F214)</f>
        <v>0.439701173959445</v>
      </c>
      <c r="I214" s="32" t="s">
        <v>164</v>
      </c>
      <c r="J214" s="36" t="n">
        <v>1.75751909275079</v>
      </c>
      <c r="K214" s="36" t="n">
        <f aca="false">$K$8</f>
        <v>2.12570886740458</v>
      </c>
      <c r="L214" s="36" t="n">
        <f aca="false">SQRT(J214^2+K214^2)</f>
        <v>2.7581717768018</v>
      </c>
      <c r="M214" s="40" t="n">
        <f aca="false">IF(G214="","",MAX(0,G214-1.96*L214/100))</f>
        <v>0.50623865921524</v>
      </c>
      <c r="N214" s="40" t="n">
        <f aca="false">IF(G214="","",MIN(1,G214+1.96*L214/100))</f>
        <v>0.61435899286587</v>
      </c>
      <c r="O214" s="60" t="n">
        <f aca="false">ROUND(S214*W214,0)</f>
        <v>59</v>
      </c>
      <c r="P214" s="60" t="n">
        <f aca="false">IF(F214="","",ROUND(SQRT((F214*L214/100)^2+(G214*O214)^2),0))</f>
        <v>42</v>
      </c>
      <c r="R214" s="61" t="n">
        <v>5.06096989729528</v>
      </c>
      <c r="S214" s="62" t="n">
        <f aca="false">U214*V214*$F$5</f>
        <v>936.993243243243</v>
      </c>
      <c r="T214" s="63" t="n">
        <f aca="false">MAX(0,MIN(1,R214/100+$D$5))</f>
        <v>0.560307787999902</v>
      </c>
      <c r="U214" s="63" t="n">
        <v>0.506756756756757</v>
      </c>
      <c r="V214" s="62" t="n">
        <v>1849</v>
      </c>
      <c r="W214" s="63" t="n">
        <v>0.0626598089245614</v>
      </c>
      <c r="X214" s="64" t="s">
        <v>204</v>
      </c>
      <c r="Y214" s="64" t="s">
        <v>166</v>
      </c>
    </row>
    <row r="215" customFormat="false" ht="15" hidden="false" customHeight="false" outlineLevel="0" collapsed="false">
      <c r="A215" s="32" t="s">
        <v>233</v>
      </c>
      <c r="B215" s="32" t="s">
        <v>401</v>
      </c>
      <c r="C215" s="32" t="s">
        <v>405</v>
      </c>
      <c r="D215" s="60" t="n">
        <f aca="false">ROUND(S215*T215,0)</f>
        <v>590</v>
      </c>
      <c r="E215" s="60" t="n">
        <f aca="false">ROUND(S215,0)-D215</f>
        <v>414</v>
      </c>
      <c r="F215" s="60" t="n">
        <f aca="false">IF(COUNTA(D215:E215)=0,"",SUM(D215:E215))</f>
        <v>1004</v>
      </c>
      <c r="G215" s="40" t="n">
        <f aca="false">IF(OR(F215="",F215=0),"",D215/F215)</f>
        <v>0.587649402390438</v>
      </c>
      <c r="H215" s="40" t="n">
        <f aca="false">IF(OR(F215="",F215=0),"",E215/F215)</f>
        <v>0.412350597609562</v>
      </c>
      <c r="I215" s="32" t="s">
        <v>164</v>
      </c>
      <c r="J215" s="36" t="n">
        <v>1.75751909275079</v>
      </c>
      <c r="K215" s="36" t="n">
        <f aca="false">$K$8</f>
        <v>2.12570886740458</v>
      </c>
      <c r="L215" s="36" t="n">
        <f aca="false">SQRT(J215^2+K215^2)</f>
        <v>2.7581717768018</v>
      </c>
      <c r="M215" s="40" t="n">
        <f aca="false">IF(G215="","",MAX(0,G215-1.96*L215/100))</f>
        <v>0.533589235565123</v>
      </c>
      <c r="N215" s="40" t="n">
        <f aca="false">IF(G215="","",MIN(1,G215+1.96*L215/100))</f>
        <v>0.641709569215754</v>
      </c>
      <c r="O215" s="60" t="n">
        <f aca="false">ROUND(S215*W215,0)</f>
        <v>63</v>
      </c>
      <c r="P215" s="60" t="n">
        <f aca="false">IF(F215="","",ROUND(SQRT((F215*L215/100)^2+(G215*O215)^2),0))</f>
        <v>46</v>
      </c>
      <c r="R215" s="61" t="n">
        <v>7.75263337817841</v>
      </c>
      <c r="S215" s="62" t="n">
        <f aca="false">U215*V215*$F$5</f>
        <v>1003.94947569113</v>
      </c>
      <c r="T215" s="63" t="n">
        <f aca="false">MAX(0,MIN(1,R215/100+$D$5))</f>
        <v>0.587224422808733</v>
      </c>
      <c r="U215" s="63" t="n">
        <v>0.473784556720686</v>
      </c>
      <c r="V215" s="62" t="n">
        <v>2119</v>
      </c>
      <c r="W215" s="63" t="n">
        <v>0.0626598089245614</v>
      </c>
      <c r="X215" s="64" t="s">
        <v>204</v>
      </c>
      <c r="Y215" s="64" t="s">
        <v>166</v>
      </c>
    </row>
    <row r="216" customFormat="false" ht="15" hidden="false" customHeight="false" outlineLevel="0" collapsed="false">
      <c r="A216" s="32" t="s">
        <v>233</v>
      </c>
      <c r="B216" s="32" t="s">
        <v>401</v>
      </c>
      <c r="C216" s="32" t="s">
        <v>406</v>
      </c>
      <c r="D216" s="60" t="n">
        <f aca="false">ROUND(S216*T216,0)</f>
        <v>219</v>
      </c>
      <c r="E216" s="60" t="n">
        <f aca="false">ROUND(S216,0)-D216</f>
        <v>180</v>
      </c>
      <c r="F216" s="60" t="n">
        <f aca="false">IF(COUNTA(D216:E216)=0,"",SUM(D216:E216))</f>
        <v>399</v>
      </c>
      <c r="G216" s="40" t="n">
        <f aca="false">IF(OR(F216="",F216=0),"",D216/F216)</f>
        <v>0.548872180451128</v>
      </c>
      <c r="H216" s="40" t="n">
        <f aca="false">IF(OR(F216="",F216=0),"",E216/F216)</f>
        <v>0.451127819548872</v>
      </c>
      <c r="I216" s="32" t="s">
        <v>164</v>
      </c>
      <c r="J216" s="36" t="n">
        <v>3.27171856570357</v>
      </c>
      <c r="K216" s="36" t="n">
        <f aca="false">$K$8</f>
        <v>2.12570886740458</v>
      </c>
      <c r="L216" s="36" t="n">
        <f aca="false">SQRT(J216^2+K216^2)</f>
        <v>3.90163818954704</v>
      </c>
      <c r="M216" s="40" t="n">
        <f aca="false">IF(G216="","",MAX(0,G216-1.96*L216/100))</f>
        <v>0.472400071936006</v>
      </c>
      <c r="N216" s="40" t="n">
        <f aca="false">IF(G216="","",MIN(1,G216+1.96*L216/100))</f>
        <v>0.62534428896625</v>
      </c>
      <c r="O216" s="60" t="n">
        <f aca="false">ROUND(S216*W216,0)</f>
        <v>58</v>
      </c>
      <c r="P216" s="60" t="n">
        <f aca="false">IF(F216="","",ROUND(SQRT((F216*L216/100)^2+(G216*O216)^2),0))</f>
        <v>35</v>
      </c>
      <c r="R216" s="61" t="n">
        <v>4.02850506717655</v>
      </c>
      <c r="S216" s="62" t="n">
        <f aca="false">U216*V216*$F$5</f>
        <v>398.675306957708</v>
      </c>
      <c r="T216" s="63" t="n">
        <f aca="false">MAX(0,MIN(1,R216/100+$D$5))</f>
        <v>0.549983139698715</v>
      </c>
      <c r="U216" s="63" t="n">
        <v>0.522510231923602</v>
      </c>
      <c r="V216" s="62" t="n">
        <v>763</v>
      </c>
      <c r="W216" s="63" t="n">
        <v>0.144238908687966</v>
      </c>
      <c r="X216" s="64" t="s">
        <v>165</v>
      </c>
      <c r="Y216" s="64" t="s">
        <v>166</v>
      </c>
    </row>
    <row r="217" customFormat="false" ht="15" hidden="false" customHeight="false" outlineLevel="0" collapsed="false">
      <c r="A217" s="32" t="s">
        <v>233</v>
      </c>
      <c r="B217" s="32" t="s">
        <v>401</v>
      </c>
      <c r="C217" s="32" t="s">
        <v>407</v>
      </c>
      <c r="D217" s="60" t="n">
        <f aca="false">ROUND(S217*T217,0)</f>
        <v>318</v>
      </c>
      <c r="E217" s="60" t="n">
        <f aca="false">ROUND(S217,0)-D217</f>
        <v>202</v>
      </c>
      <c r="F217" s="60" t="n">
        <f aca="false">IF(COUNTA(D217:E217)=0,"",SUM(D217:E217))</f>
        <v>520</v>
      </c>
      <c r="G217" s="40" t="n">
        <f aca="false">IF(OR(F217="",F217=0),"",D217/F217)</f>
        <v>0.611538461538462</v>
      </c>
      <c r="H217" s="40" t="n">
        <f aca="false">IF(OR(F217="",F217=0),"",E217/F217)</f>
        <v>0.388461538461538</v>
      </c>
      <c r="I217" s="32" t="s">
        <v>164</v>
      </c>
      <c r="J217" s="36" t="n">
        <v>3.27171856570357</v>
      </c>
      <c r="K217" s="36" t="n">
        <f aca="false">$K$8</f>
        <v>2.12570886740458</v>
      </c>
      <c r="L217" s="36" t="n">
        <f aca="false">SQRT(J217^2+K217^2)</f>
        <v>3.90163818954704</v>
      </c>
      <c r="M217" s="40" t="n">
        <f aca="false">IF(G217="","",MAX(0,G217-1.96*L217/100))</f>
        <v>0.53506635302334</v>
      </c>
      <c r="N217" s="40" t="n">
        <f aca="false">IF(G217="","",MIN(1,G217+1.96*L217/100))</f>
        <v>0.688010570053584</v>
      </c>
      <c r="O217" s="60" t="n">
        <f aca="false">ROUND(S217*W217,0)</f>
        <v>75</v>
      </c>
      <c r="P217" s="60" t="n">
        <f aca="false">IF(F217="","",ROUND(SQRT((F217*L217/100)^2+(G217*O217)^2),0))</f>
        <v>50</v>
      </c>
      <c r="R217" s="61" t="n">
        <v>10.1333670711681</v>
      </c>
      <c r="S217" s="62" t="n">
        <f aca="false">U217*V217*$F$5</f>
        <v>520.227272727273</v>
      </c>
      <c r="T217" s="63" t="n">
        <f aca="false">MAX(0,MIN(1,R217/100+$D$5))</f>
        <v>0.61103175973863</v>
      </c>
      <c r="U217" s="63" t="n">
        <v>0.367132867132867</v>
      </c>
      <c r="V217" s="62" t="n">
        <v>1417</v>
      </c>
      <c r="W217" s="63" t="n">
        <v>0.144238908687966</v>
      </c>
      <c r="X217" s="64" t="s">
        <v>165</v>
      </c>
      <c r="Y217" s="64" t="s">
        <v>166</v>
      </c>
    </row>
    <row r="218" customFormat="false" ht="15" hidden="false" customHeight="false" outlineLevel="0" collapsed="false">
      <c r="A218" s="32" t="s">
        <v>233</v>
      </c>
      <c r="B218" s="32" t="s">
        <v>401</v>
      </c>
      <c r="C218" s="32" t="s">
        <v>408</v>
      </c>
      <c r="D218" s="60" t="n">
        <f aca="false">ROUND(S218*T218,0)</f>
        <v>378</v>
      </c>
      <c r="E218" s="60" t="n">
        <f aca="false">ROUND(S218,0)-D218</f>
        <v>309</v>
      </c>
      <c r="F218" s="60" t="n">
        <f aca="false">IF(COUNTA(D218:E218)=0,"",SUM(D218:E218))</f>
        <v>687</v>
      </c>
      <c r="G218" s="40" t="n">
        <f aca="false">IF(OR(F218="",F218=0),"",D218/F218)</f>
        <v>0.550218340611354</v>
      </c>
      <c r="H218" s="40" t="n">
        <f aca="false">IF(OR(F218="",F218=0),"",E218/F218)</f>
        <v>0.449781659388646</v>
      </c>
      <c r="I218" s="32" t="s">
        <v>164</v>
      </c>
      <c r="J218" s="36" t="n">
        <v>1.94077599590723</v>
      </c>
      <c r="K218" s="36" t="n">
        <f aca="false">$K$8</f>
        <v>2.12570886740458</v>
      </c>
      <c r="L218" s="36" t="n">
        <f aca="false">SQRT(J218^2+K218^2)</f>
        <v>2.87841096010493</v>
      </c>
      <c r="M218" s="40" t="n">
        <f aca="false">IF(G218="","",MAX(0,G218-1.96*L218/100))</f>
        <v>0.493801485793297</v>
      </c>
      <c r="N218" s="40" t="n">
        <f aca="false">IF(G218="","",MIN(1,G218+1.96*L218/100))</f>
        <v>0.60663519542941</v>
      </c>
      <c r="O218" s="60" t="n">
        <f aca="false">ROUND(S218*W218,0)</f>
        <v>58</v>
      </c>
      <c r="P218" s="60" t="n">
        <f aca="false">IF(F218="","",ROUND(SQRT((F218*L218/100)^2+(G218*O218)^2),0))</f>
        <v>38</v>
      </c>
      <c r="R218" s="61" t="n">
        <v>4.05942515494412</v>
      </c>
      <c r="S218" s="62" t="n">
        <f aca="false">U218*V218*$F$5</f>
        <v>687.489614243323</v>
      </c>
      <c r="T218" s="63" t="n">
        <f aca="false">MAX(0,MIN(1,R218/100+$D$5))</f>
        <v>0.55029234057639</v>
      </c>
      <c r="U218" s="63" t="n">
        <v>0.510385756676558</v>
      </c>
      <c r="V218" s="62" t="n">
        <v>1347</v>
      </c>
      <c r="W218" s="63" t="n">
        <v>0.084758520671361</v>
      </c>
      <c r="X218" s="64" t="s">
        <v>171</v>
      </c>
      <c r="Y218" s="64" t="s">
        <v>166</v>
      </c>
    </row>
    <row r="219" customFormat="false" ht="15" hidden="false" customHeight="false" outlineLevel="0" collapsed="false">
      <c r="A219" s="32" t="s">
        <v>233</v>
      </c>
      <c r="B219" s="32" t="s">
        <v>401</v>
      </c>
      <c r="C219" s="32" t="s">
        <v>409</v>
      </c>
      <c r="D219" s="60" t="n">
        <f aca="false">ROUND(S219*T219,0)</f>
        <v>209</v>
      </c>
      <c r="E219" s="60" t="n">
        <f aca="false">ROUND(S219,0)-D219</f>
        <v>241</v>
      </c>
      <c r="F219" s="60" t="n">
        <f aca="false">IF(COUNTA(D219:E219)=0,"",SUM(D219:E219))</f>
        <v>450</v>
      </c>
      <c r="G219" s="40" t="n">
        <f aca="false">IF(OR(F219="",F219=0),"",D219/F219)</f>
        <v>0.464444444444444</v>
      </c>
      <c r="H219" s="40" t="n">
        <f aca="false">IF(OR(F219="",F219=0),"",E219/F219)</f>
        <v>0.535555555555556</v>
      </c>
      <c r="I219" s="32" t="s">
        <v>164</v>
      </c>
      <c r="J219" s="36" t="n">
        <v>3.27171856570357</v>
      </c>
      <c r="K219" s="36" t="n">
        <f aca="false">$K$8</f>
        <v>2.12570886740458</v>
      </c>
      <c r="L219" s="36" t="n">
        <f aca="false">SQRT(J219^2+K219^2)</f>
        <v>3.90163818954704</v>
      </c>
      <c r="M219" s="40" t="n">
        <f aca="false">IF(G219="","",MAX(0,G219-1.96*L219/100))</f>
        <v>0.387972335929323</v>
      </c>
      <c r="N219" s="40" t="n">
        <f aca="false">IF(G219="","",MIN(1,G219+1.96*L219/100))</f>
        <v>0.540916552959566</v>
      </c>
      <c r="O219" s="60" t="n">
        <f aca="false">ROUND(S219*W219,0)</f>
        <v>65</v>
      </c>
      <c r="P219" s="60" t="n">
        <f aca="false">IF(F219="","",ROUND(SQRT((F219*L219/100)^2+(G219*O219)^2),0))</f>
        <v>35</v>
      </c>
      <c r="R219" s="61" t="n">
        <v>-4.45002619908677</v>
      </c>
      <c r="S219" s="62" t="n">
        <f aca="false">U219*V219*$F$5</f>
        <v>449.830708661417</v>
      </c>
      <c r="T219" s="63" t="n">
        <f aca="false">MAX(0,MIN(1,R219/100+$D$5))</f>
        <v>0.465197827036082</v>
      </c>
      <c r="U219" s="63" t="n">
        <v>0.562992125984252</v>
      </c>
      <c r="V219" s="62" t="n">
        <v>799</v>
      </c>
      <c r="W219" s="63" t="n">
        <v>0.144238908687966</v>
      </c>
      <c r="X219" s="64" t="s">
        <v>165</v>
      </c>
      <c r="Y219" s="64" t="s">
        <v>166</v>
      </c>
    </row>
    <row r="220" customFormat="false" ht="15" hidden="false" customHeight="false" outlineLevel="0" collapsed="false">
      <c r="A220" s="32" t="s">
        <v>233</v>
      </c>
      <c r="B220" s="32" t="s">
        <v>401</v>
      </c>
      <c r="C220" s="32" t="s">
        <v>410</v>
      </c>
      <c r="D220" s="60" t="n">
        <f aca="false">ROUND(S220*T220,0)</f>
        <v>407</v>
      </c>
      <c r="E220" s="60" t="n">
        <f aca="false">ROUND(S220,0)-D220</f>
        <v>376</v>
      </c>
      <c r="F220" s="60" t="n">
        <f aca="false">IF(COUNTA(D220:E220)=0,"",SUM(D220:E220))</f>
        <v>783</v>
      </c>
      <c r="G220" s="40" t="n">
        <f aca="false">IF(OR(F220="",F220=0),"",D220/F220)</f>
        <v>0.519795657726692</v>
      </c>
      <c r="H220" s="40" t="n">
        <f aca="false">IF(OR(F220="",F220=0),"",E220/F220)</f>
        <v>0.480204342273308</v>
      </c>
      <c r="I220" s="32" t="s">
        <v>164</v>
      </c>
      <c r="J220" s="36" t="n">
        <v>1.94077599590723</v>
      </c>
      <c r="K220" s="36" t="n">
        <f aca="false">$K$8</f>
        <v>2.12570886740458</v>
      </c>
      <c r="L220" s="36" t="n">
        <f aca="false">SQRT(J220^2+K220^2)</f>
        <v>2.87841096010493</v>
      </c>
      <c r="M220" s="40" t="n">
        <f aca="false">IF(G220="","",MAX(0,G220-1.96*L220/100))</f>
        <v>0.463378802908636</v>
      </c>
      <c r="N220" s="40" t="n">
        <f aca="false">IF(G220="","",MIN(1,G220+1.96*L220/100))</f>
        <v>0.576212512544749</v>
      </c>
      <c r="O220" s="60" t="n">
        <f aca="false">ROUND(S220*W220,0)</f>
        <v>66</v>
      </c>
      <c r="P220" s="60" t="n">
        <f aca="false">IF(F220="","",ROUND(SQRT((F220*L220/100)^2+(G220*O220)^2),0))</f>
        <v>41</v>
      </c>
      <c r="R220" s="61" t="n">
        <v>1.00920115314224</v>
      </c>
      <c r="S220" s="62" t="n">
        <f aca="false">U220*V220*$F$5</f>
        <v>782.513274336283</v>
      </c>
      <c r="T220" s="63" t="n">
        <f aca="false">MAX(0,MIN(1,R220/100+$D$5))</f>
        <v>0.519790100558372</v>
      </c>
      <c r="U220" s="63" t="n">
        <v>0.495575221238938</v>
      </c>
      <c r="V220" s="62" t="n">
        <v>1579</v>
      </c>
      <c r="W220" s="63" t="n">
        <v>0.084758520671361</v>
      </c>
      <c r="X220" s="64" t="s">
        <v>171</v>
      </c>
      <c r="Y220" s="64" t="s">
        <v>166</v>
      </c>
    </row>
    <row r="221" customFormat="false" ht="15" hidden="false" customHeight="false" outlineLevel="0" collapsed="false">
      <c r="A221" s="32" t="s">
        <v>233</v>
      </c>
      <c r="B221" s="32" t="s">
        <v>401</v>
      </c>
      <c r="C221" s="32" t="s">
        <v>411</v>
      </c>
      <c r="D221" s="60" t="n">
        <f aca="false">ROUND(S221*T221,0)</f>
        <v>659</v>
      </c>
      <c r="E221" s="60" t="n">
        <f aca="false">ROUND(S221,0)-D221</f>
        <v>736</v>
      </c>
      <c r="F221" s="60" t="n">
        <f aca="false">IF(COUNTA(D221:E221)=0,"",SUM(D221:E221))</f>
        <v>1395</v>
      </c>
      <c r="G221" s="40" t="n">
        <f aca="false">IF(OR(F221="",F221=0),"",D221/F221)</f>
        <v>0.472401433691756</v>
      </c>
      <c r="H221" s="40" t="n">
        <f aca="false">IF(OR(F221="",F221=0),"",E221/F221)</f>
        <v>0.527598566308244</v>
      </c>
      <c r="I221" s="32" t="s">
        <v>164</v>
      </c>
      <c r="J221" s="36" t="n">
        <v>1.75751909275079</v>
      </c>
      <c r="K221" s="36" t="n">
        <f aca="false">$K$8</f>
        <v>2.12570886740458</v>
      </c>
      <c r="L221" s="36" t="n">
        <f aca="false">SQRT(J221^2+K221^2)</f>
        <v>2.7581717768018</v>
      </c>
      <c r="M221" s="40" t="n">
        <f aca="false">IF(G221="","",MAX(0,G221-1.96*L221/100))</f>
        <v>0.418341266866441</v>
      </c>
      <c r="N221" s="40" t="n">
        <f aca="false">IF(G221="","",MIN(1,G221+1.96*L221/100))</f>
        <v>0.526461600517072</v>
      </c>
      <c r="O221" s="60" t="n">
        <f aca="false">ROUND(S221*W221,0)</f>
        <v>87</v>
      </c>
      <c r="P221" s="60" t="n">
        <f aca="false">IF(F221="","",ROUND(SQRT((F221*L221/100)^2+(G221*O221)^2),0))</f>
        <v>56</v>
      </c>
      <c r="R221" s="61" t="n">
        <v>-3.74843782266986</v>
      </c>
      <c r="S221" s="62" t="n">
        <f aca="false">U221*V221*$F$5</f>
        <v>1394.83442469598</v>
      </c>
      <c r="T221" s="63" t="n">
        <f aca="false">MAX(0,MIN(1,R221/100+$D$5))</f>
        <v>0.472213710800251</v>
      </c>
      <c r="U221" s="63" t="n">
        <v>0.642188961646399</v>
      </c>
      <c r="V221" s="62" t="n">
        <v>2172</v>
      </c>
      <c r="W221" s="63" t="n">
        <v>0.0626598089245614</v>
      </c>
      <c r="X221" s="64" t="s">
        <v>204</v>
      </c>
      <c r="Y221" s="64" t="s">
        <v>166</v>
      </c>
    </row>
    <row r="222" customFormat="false" ht="15" hidden="false" customHeight="false" outlineLevel="0" collapsed="false">
      <c r="A222" s="32" t="s">
        <v>233</v>
      </c>
      <c r="B222" s="32" t="s">
        <v>401</v>
      </c>
      <c r="C222" s="32" t="s">
        <v>412</v>
      </c>
      <c r="D222" s="60" t="n">
        <f aca="false">ROUND(S222*T222,0)</f>
        <v>561</v>
      </c>
      <c r="E222" s="60" t="n">
        <f aca="false">ROUND(S222,0)-D222</f>
        <v>571</v>
      </c>
      <c r="F222" s="60" t="n">
        <f aca="false">IF(COUNTA(D222:E222)=0,"",SUM(D222:E222))</f>
        <v>1132</v>
      </c>
      <c r="G222" s="40" t="n">
        <f aca="false">IF(OR(F222="",F222=0),"",D222/F222)</f>
        <v>0.495583038869258</v>
      </c>
      <c r="H222" s="40" t="n">
        <f aca="false">IF(OR(F222="",F222=0),"",E222/F222)</f>
        <v>0.504416961130742</v>
      </c>
      <c r="I222" s="32" t="s">
        <v>164</v>
      </c>
      <c r="J222" s="36" t="n">
        <v>1.75751909275079</v>
      </c>
      <c r="K222" s="36" t="n">
        <f aca="false">$K$8</f>
        <v>2.12570886740458</v>
      </c>
      <c r="L222" s="36" t="n">
        <f aca="false">SQRT(J222^2+K222^2)</f>
        <v>2.7581717768018</v>
      </c>
      <c r="M222" s="40" t="n">
        <f aca="false">IF(G222="","",MAX(0,G222-1.96*L222/100))</f>
        <v>0.441522872043943</v>
      </c>
      <c r="N222" s="40" t="n">
        <f aca="false">IF(G222="","",MIN(1,G222+1.96*L222/100))</f>
        <v>0.549643205694573</v>
      </c>
      <c r="O222" s="60" t="n">
        <f aca="false">ROUND(S222*W222,0)</f>
        <v>71</v>
      </c>
      <c r="P222" s="60" t="n">
        <f aca="false">IF(F222="","",ROUND(SQRT((F222*L222/100)^2+(G222*O222)^2),0))</f>
        <v>47</v>
      </c>
      <c r="R222" s="61" t="n">
        <v>-1.4361318431331</v>
      </c>
      <c r="S222" s="62" t="n">
        <f aca="false">U222*V222*$F$5</f>
        <v>1132.25997719498</v>
      </c>
      <c r="T222" s="63" t="n">
        <f aca="false">MAX(0,MIN(1,R222/100+$D$5))</f>
        <v>0.495336770595618</v>
      </c>
      <c r="U222" s="63" t="n">
        <v>0.652223489167617</v>
      </c>
      <c r="V222" s="62" t="n">
        <v>1736</v>
      </c>
      <c r="W222" s="63" t="n">
        <v>0.0626598089245614</v>
      </c>
      <c r="X222" s="64" t="s">
        <v>204</v>
      </c>
      <c r="Y222" s="64" t="s">
        <v>166</v>
      </c>
    </row>
    <row r="223" customFormat="false" ht="15" hidden="false" customHeight="false" outlineLevel="0" collapsed="false">
      <c r="A223" s="32" t="s">
        <v>233</v>
      </c>
      <c r="B223" s="32" t="s">
        <v>401</v>
      </c>
      <c r="C223" s="32" t="s">
        <v>413</v>
      </c>
      <c r="D223" s="60" t="n">
        <f aca="false">ROUND(S223*T223,0)</f>
        <v>443</v>
      </c>
      <c r="E223" s="60" t="n">
        <f aca="false">ROUND(S223,0)-D223</f>
        <v>412</v>
      </c>
      <c r="F223" s="60" t="n">
        <f aca="false">IF(COUNTA(D223:E223)=0,"",SUM(D223:E223))</f>
        <v>855</v>
      </c>
      <c r="G223" s="40" t="n">
        <f aca="false">IF(OR(F223="",F223=0),"",D223/F223)</f>
        <v>0.51812865497076</v>
      </c>
      <c r="H223" s="40" t="n">
        <f aca="false">IF(OR(F223="",F223=0),"",E223/F223)</f>
        <v>0.48187134502924</v>
      </c>
      <c r="I223" s="32" t="s">
        <v>164</v>
      </c>
      <c r="J223" s="36" t="n">
        <v>1.94077599590723</v>
      </c>
      <c r="K223" s="36" t="n">
        <f aca="false">$K$8</f>
        <v>2.12570886740458</v>
      </c>
      <c r="L223" s="36" t="n">
        <f aca="false">SQRT(J223^2+K223^2)</f>
        <v>2.87841096010493</v>
      </c>
      <c r="M223" s="40" t="n">
        <f aca="false">IF(G223="","",MAX(0,G223-1.96*L223/100))</f>
        <v>0.461711800152704</v>
      </c>
      <c r="N223" s="40" t="n">
        <f aca="false">IF(G223="","",MIN(1,G223+1.96*L223/100))</f>
        <v>0.574545509788817</v>
      </c>
      <c r="O223" s="60" t="n">
        <f aca="false">ROUND(S223*W223,0)</f>
        <v>72</v>
      </c>
      <c r="P223" s="60" t="n">
        <f aca="false">IF(F223="","",ROUND(SQRT((F223*L223/100)^2+(G223*O223)^2),0))</f>
        <v>45</v>
      </c>
      <c r="R223" s="61" t="n">
        <v>0.890808533235562</v>
      </c>
      <c r="S223" s="62" t="n">
        <f aca="false">U223*V223*$F$5</f>
        <v>855.159618008186</v>
      </c>
      <c r="T223" s="63" t="n">
        <f aca="false">MAX(0,MIN(1,R223/100+$D$5))</f>
        <v>0.518606174359305</v>
      </c>
      <c r="U223" s="63" t="n">
        <v>0.589358799454298</v>
      </c>
      <c r="V223" s="62" t="n">
        <v>1451</v>
      </c>
      <c r="W223" s="63" t="n">
        <v>0.084758520671361</v>
      </c>
      <c r="X223" s="64" t="s">
        <v>171</v>
      </c>
      <c r="Y223" s="64" t="s">
        <v>166</v>
      </c>
    </row>
    <row r="224" customFormat="false" ht="15" hidden="false" customHeight="false" outlineLevel="0" collapsed="false">
      <c r="A224" s="32" t="s">
        <v>414</v>
      </c>
      <c r="B224" s="32" t="s">
        <v>415</v>
      </c>
      <c r="C224" s="32" t="s">
        <v>416</v>
      </c>
      <c r="D224" s="60" t="n">
        <f aca="false">ROUND(S224*T224,0)</f>
        <v>362</v>
      </c>
      <c r="E224" s="60" t="n">
        <f aca="false">ROUND(S224,0)-D224</f>
        <v>872</v>
      </c>
      <c r="F224" s="60" t="n">
        <f aca="false">IF(COUNTA(D224:E224)=0,"",SUM(D224:E224))</f>
        <v>1234</v>
      </c>
      <c r="G224" s="40" t="n">
        <f aca="false">IF(OR(F224="",F224=0),"",D224/F224)</f>
        <v>0.293354943273906</v>
      </c>
      <c r="H224" s="40" t="n">
        <f aca="false">IF(OR(F224="",F224=0),"",E224/F224)</f>
        <v>0.706645056726094</v>
      </c>
      <c r="I224" s="32" t="s">
        <v>164</v>
      </c>
      <c r="J224" s="36" t="n">
        <v>1.75751909275079</v>
      </c>
      <c r="K224" s="36" t="n">
        <f aca="false">$K$8</f>
        <v>2.12570886740458</v>
      </c>
      <c r="L224" s="36" t="n">
        <f aca="false">SQRT(J224^2+K224^2)</f>
        <v>2.7581717768018</v>
      </c>
      <c r="M224" s="40" t="n">
        <f aca="false">IF(G224="","",MAX(0,G224-1.96*L224/100))</f>
        <v>0.239294776448591</v>
      </c>
      <c r="N224" s="40" t="n">
        <f aca="false">IF(G224="","",MIN(1,G224+1.96*L224/100))</f>
        <v>0.347415110099221</v>
      </c>
      <c r="O224" s="60" t="n">
        <f aca="false">ROUND(S224*W224,0)</f>
        <v>77</v>
      </c>
      <c r="P224" s="60" t="n">
        <f aca="false">IF(F224="","",ROUND(SQRT((F224*L224/100)^2+(G224*O224)^2),0))</f>
        <v>41</v>
      </c>
      <c r="R224" s="61" t="n">
        <v>-21.6505318129562</v>
      </c>
      <c r="S224" s="62" t="n">
        <f aca="false">U224*V224*$F$5</f>
        <v>1234.45226917058</v>
      </c>
      <c r="T224" s="63" t="n">
        <f aca="false">MAX(0,MIN(1,R224/100+$D$5))</f>
        <v>0.293192770897387</v>
      </c>
      <c r="U224" s="63" t="n">
        <v>0.618153364632238</v>
      </c>
      <c r="V224" s="62" t="n">
        <v>1997</v>
      </c>
      <c r="W224" s="63" t="n">
        <v>0.0626598089245614</v>
      </c>
      <c r="X224" s="64" t="s">
        <v>204</v>
      </c>
      <c r="Y224" s="64" t="s">
        <v>166</v>
      </c>
    </row>
    <row r="225" customFormat="false" ht="15" hidden="false" customHeight="false" outlineLevel="0" collapsed="false">
      <c r="A225" s="32" t="s">
        <v>414</v>
      </c>
      <c r="B225" s="32" t="s">
        <v>417</v>
      </c>
      <c r="C225" s="32" t="s">
        <v>418</v>
      </c>
      <c r="D225" s="60" t="n">
        <f aca="false">ROUND(S225*T225,0)</f>
        <v>1045</v>
      </c>
      <c r="E225" s="60" t="n">
        <f aca="false">ROUND(S225,0)-D225</f>
        <v>2105</v>
      </c>
      <c r="F225" s="60" t="n">
        <f aca="false">IF(COUNTA(D225:E225)=0,"",SUM(D225:E225))</f>
        <v>3150</v>
      </c>
      <c r="G225" s="40" t="n">
        <f aca="false">IF(OR(F225="",F225=0),"",D225/F225)</f>
        <v>0.331746031746032</v>
      </c>
      <c r="H225" s="40" t="n">
        <f aca="false">IF(OR(F225="",F225=0),"",E225/F225)</f>
        <v>0.668253968253968</v>
      </c>
      <c r="I225" s="32" t="s">
        <v>164</v>
      </c>
      <c r="J225" s="36" t="n">
        <v>1.75751909275079</v>
      </c>
      <c r="K225" s="36" t="n">
        <f aca="false">$K$8</f>
        <v>2.12570886740458</v>
      </c>
      <c r="L225" s="36" t="n">
        <f aca="false">SQRT(J225^2+K225^2)</f>
        <v>2.7581717768018</v>
      </c>
      <c r="M225" s="40" t="n">
        <f aca="false">IF(G225="","",MAX(0,G225-1.96*L225/100))</f>
        <v>0.277685864920716</v>
      </c>
      <c r="N225" s="40" t="n">
        <f aca="false">IF(G225="","",MIN(1,G225+1.96*L225/100))</f>
        <v>0.385806198571347</v>
      </c>
      <c r="O225" s="60" t="n">
        <f aca="false">ROUND(S225*W225,0)</f>
        <v>197</v>
      </c>
      <c r="P225" s="60" t="n">
        <f aca="false">IF(F225="","",ROUND(SQRT((F225*L225/100)^2+(G225*O225)^2),0))</f>
        <v>109</v>
      </c>
      <c r="R225" s="61" t="n">
        <v>-17.7960324402698</v>
      </c>
      <c r="S225" s="62" t="n">
        <f aca="false">U225*V225*$F$5</f>
        <v>3150.44851429639</v>
      </c>
      <c r="T225" s="63" t="n">
        <f aca="false">MAX(0,MIN(1,R225/100+$D$5))</f>
        <v>0.331737764624251</v>
      </c>
      <c r="U225" s="63" t="n">
        <v>0.56157727527565</v>
      </c>
      <c r="V225" s="62" t="n">
        <v>5610</v>
      </c>
      <c r="W225" s="63" t="n">
        <v>0.0626598089245614</v>
      </c>
      <c r="X225" s="64" t="s">
        <v>204</v>
      </c>
      <c r="Y225" s="64" t="s">
        <v>166</v>
      </c>
    </row>
    <row r="226" customFormat="false" ht="15" hidden="false" customHeight="false" outlineLevel="0" collapsed="false">
      <c r="A226" s="32" t="s">
        <v>414</v>
      </c>
      <c r="B226" s="32" t="s">
        <v>419</v>
      </c>
      <c r="C226" s="32" t="s">
        <v>420</v>
      </c>
      <c r="D226" s="60" t="n">
        <f aca="false">ROUND(S226*T226,0)</f>
        <v>399</v>
      </c>
      <c r="E226" s="60" t="n">
        <f aca="false">ROUND(S226,0)-D226</f>
        <v>772</v>
      </c>
      <c r="F226" s="60" t="n">
        <f aca="false">IF(COUNTA(D226:E226)=0,"",SUM(D226:E226))</f>
        <v>1171</v>
      </c>
      <c r="G226" s="40" t="n">
        <f aca="false">IF(OR(F226="",F226=0),"",D226/F226)</f>
        <v>0.340734415029889</v>
      </c>
      <c r="H226" s="40" t="n">
        <f aca="false">IF(OR(F226="",F226=0),"",E226/F226)</f>
        <v>0.659265584970111</v>
      </c>
      <c r="I226" s="32" t="s">
        <v>164</v>
      </c>
      <c r="J226" s="36" t="n">
        <v>1.75751909275079</v>
      </c>
      <c r="K226" s="36" t="n">
        <f aca="false">$K$8</f>
        <v>2.12570886740458</v>
      </c>
      <c r="L226" s="36" t="n">
        <f aca="false">SQRT(J226^2+K226^2)</f>
        <v>2.7581717768018</v>
      </c>
      <c r="M226" s="40" t="n">
        <f aca="false">IF(G226="","",MAX(0,G226-1.96*L226/100))</f>
        <v>0.286674248204574</v>
      </c>
      <c r="N226" s="40" t="n">
        <f aca="false">IF(G226="","",MIN(1,G226+1.96*L226/100))</f>
        <v>0.394794581855204</v>
      </c>
      <c r="O226" s="60" t="n">
        <f aca="false">ROUND(S226*W226,0)</f>
        <v>73</v>
      </c>
      <c r="P226" s="60" t="n">
        <f aca="false">IF(F226="","",ROUND(SQRT((F226*L226/100)^2+(G226*O226)^2),0))</f>
        <v>41</v>
      </c>
      <c r="R226" s="61" t="n">
        <v>-16.8885749302843</v>
      </c>
      <c r="S226" s="62" t="n">
        <f aca="false">U226*V226*$F$5</f>
        <v>1170.82273494654</v>
      </c>
      <c r="T226" s="63" t="n">
        <f aca="false">MAX(0,MIN(1,R226/100+$D$5))</f>
        <v>0.340812339724107</v>
      </c>
      <c r="U226" s="63" t="n">
        <v>0.625773776027012</v>
      </c>
      <c r="V226" s="62" t="n">
        <v>1871</v>
      </c>
      <c r="W226" s="63" t="n">
        <v>0.0626598089245614</v>
      </c>
      <c r="X226" s="64" t="s">
        <v>204</v>
      </c>
      <c r="Y226" s="64" t="s">
        <v>166</v>
      </c>
    </row>
    <row r="227" customFormat="false" ht="15" hidden="false" customHeight="false" outlineLevel="0" collapsed="false">
      <c r="A227" s="32" t="s">
        <v>421</v>
      </c>
      <c r="B227" s="32" t="s">
        <v>422</v>
      </c>
      <c r="C227" s="32" t="s">
        <v>423</v>
      </c>
      <c r="D227" s="60" t="n">
        <f aca="false">ROUND(S227*T227,0)</f>
        <v>576</v>
      </c>
      <c r="E227" s="60" t="n">
        <f aca="false">ROUND(S227,0)-D227</f>
        <v>828</v>
      </c>
      <c r="F227" s="60" t="n">
        <f aca="false">IF(COUNTA(D227:E227)=0,"",SUM(D227:E227))</f>
        <v>1404</v>
      </c>
      <c r="G227" s="40" t="n">
        <f aca="false">IF(OR(F227="",F227=0),"",D227/F227)</f>
        <v>0.41025641025641</v>
      </c>
      <c r="H227" s="40" t="n">
        <f aca="false">IF(OR(F227="",F227=0),"",E227/F227)</f>
        <v>0.58974358974359</v>
      </c>
      <c r="I227" s="32" t="s">
        <v>164</v>
      </c>
      <c r="J227" s="36" t="n">
        <v>1.75751909275079</v>
      </c>
      <c r="K227" s="36" t="n">
        <f aca="false">$K$8</f>
        <v>2.12570886740458</v>
      </c>
      <c r="L227" s="36" t="n">
        <f aca="false">SQRT(J227^2+K227^2)</f>
        <v>2.7581717768018</v>
      </c>
      <c r="M227" s="40" t="n">
        <f aca="false">IF(G227="","",MAX(0,G227-1.96*L227/100))</f>
        <v>0.356196243431095</v>
      </c>
      <c r="N227" s="40" t="n">
        <f aca="false">IF(G227="","",MIN(1,G227+1.96*L227/100))</f>
        <v>0.464316577081726</v>
      </c>
      <c r="O227" s="60" t="n">
        <f aca="false">ROUND(S227*W227,0)</f>
        <v>88</v>
      </c>
      <c r="P227" s="60" t="n">
        <f aca="false">IF(F227="","",ROUND(SQRT((F227*L227/100)^2+(G227*O227)^2),0))</f>
        <v>53</v>
      </c>
      <c r="R227" s="61" t="n">
        <v>-9.91939585688508</v>
      </c>
      <c r="S227" s="62" t="n">
        <f aca="false">U227*V227*$F$5</f>
        <v>1403.51261829653</v>
      </c>
      <c r="T227" s="63" t="n">
        <f aca="false">MAX(0,MIN(1,R227/100+$D$5))</f>
        <v>0.410504130458098</v>
      </c>
      <c r="U227" s="63" t="n">
        <v>0.669295478443743</v>
      </c>
      <c r="V227" s="62" t="n">
        <v>2097</v>
      </c>
      <c r="W227" s="63" t="n">
        <v>0.0626598089245614</v>
      </c>
      <c r="X227" s="64" t="s">
        <v>204</v>
      </c>
      <c r="Y227" s="64" t="s">
        <v>166</v>
      </c>
    </row>
    <row r="228" customFormat="false" ht="15" hidden="false" customHeight="false" outlineLevel="0" collapsed="false">
      <c r="A228" s="32" t="s">
        <v>421</v>
      </c>
      <c r="B228" s="32" t="s">
        <v>422</v>
      </c>
      <c r="C228" s="32" t="s">
        <v>424</v>
      </c>
      <c r="D228" s="60" t="n">
        <f aca="false">ROUND(S228*T228,0)</f>
        <v>608</v>
      </c>
      <c r="E228" s="60" t="n">
        <f aca="false">ROUND(S228,0)-D228</f>
        <v>705</v>
      </c>
      <c r="F228" s="60" t="n">
        <f aca="false">IF(COUNTA(D228:E228)=0,"",SUM(D228:E228))</f>
        <v>1313</v>
      </c>
      <c r="G228" s="40" t="n">
        <f aca="false">IF(OR(F228="",F228=0),"",D228/F228)</f>
        <v>0.463061690784463</v>
      </c>
      <c r="H228" s="40" t="n">
        <f aca="false">IF(OR(F228="",F228=0),"",E228/F228)</f>
        <v>0.536938309215537</v>
      </c>
      <c r="I228" s="32" t="s">
        <v>164</v>
      </c>
      <c r="J228" s="36" t="n">
        <v>1.75751909275079</v>
      </c>
      <c r="K228" s="36" t="n">
        <f aca="false">$K$8</f>
        <v>2.12570886740458</v>
      </c>
      <c r="L228" s="36" t="n">
        <f aca="false">SQRT(J228^2+K228^2)</f>
        <v>2.7581717768018</v>
      </c>
      <c r="M228" s="40" t="n">
        <f aca="false">IF(G228="","",MAX(0,G228-1.96*L228/100))</f>
        <v>0.409001523959148</v>
      </c>
      <c r="N228" s="40" t="n">
        <f aca="false">IF(G228="","",MIN(1,G228+1.96*L228/100))</f>
        <v>0.517121857609778</v>
      </c>
      <c r="O228" s="60" t="n">
        <f aca="false">ROUND(S228*W228,0)</f>
        <v>82</v>
      </c>
      <c r="P228" s="60" t="n">
        <f aca="false">IF(F228="","",ROUND(SQRT((F228*L228/100)^2+(G228*O228)^2),0))</f>
        <v>52</v>
      </c>
      <c r="R228" s="61" t="n">
        <v>-4.65483767183416</v>
      </c>
      <c r="S228" s="62" t="n">
        <f aca="false">U228*V228*$F$5</f>
        <v>1312.76307554761</v>
      </c>
      <c r="T228" s="63" t="n">
        <f aca="false">MAX(0,MIN(1,R228/100+$D$5))</f>
        <v>0.463149712308608</v>
      </c>
      <c r="U228" s="63" t="n">
        <v>0.593205185516316</v>
      </c>
      <c r="V228" s="62" t="n">
        <v>2213</v>
      </c>
      <c r="W228" s="63" t="n">
        <v>0.0626598089245614</v>
      </c>
      <c r="X228" s="64" t="s">
        <v>204</v>
      </c>
      <c r="Y228" s="64" t="s">
        <v>166</v>
      </c>
    </row>
    <row r="229" customFormat="false" ht="15" hidden="false" customHeight="false" outlineLevel="0" collapsed="false">
      <c r="A229" s="32" t="s">
        <v>421</v>
      </c>
      <c r="B229" s="32" t="s">
        <v>425</v>
      </c>
      <c r="C229" s="32" t="s">
        <v>426</v>
      </c>
      <c r="D229" s="60" t="n">
        <f aca="false">ROUND(S229*T229,0)</f>
        <v>171</v>
      </c>
      <c r="E229" s="60" t="n">
        <f aca="false">ROUND(S229,0)-D229</f>
        <v>237</v>
      </c>
      <c r="F229" s="60" t="n">
        <f aca="false">IF(COUNTA(D229:E229)=0,"",SUM(D229:E229))</f>
        <v>408</v>
      </c>
      <c r="G229" s="40" t="n">
        <f aca="false">IF(OR(F229="",F229=0),"",D229/F229)</f>
        <v>0.419117647058824</v>
      </c>
      <c r="H229" s="40" t="n">
        <f aca="false">IF(OR(F229="",F229=0),"",E229/F229)</f>
        <v>0.580882352941177</v>
      </c>
      <c r="I229" s="32" t="s">
        <v>427</v>
      </c>
      <c r="J229" s="36" t="n">
        <v>3.27171856570357</v>
      </c>
      <c r="K229" s="36" t="n">
        <f aca="false">$K$8</f>
        <v>2.12570886740458</v>
      </c>
      <c r="L229" s="36" t="n">
        <f aca="false">SQRT(J229^2+K229^2)</f>
        <v>3.90163818954704</v>
      </c>
      <c r="M229" s="40" t="n">
        <f aca="false">IF(G229="","",MAX(0,G229-1.96*L229/100))</f>
        <v>0.342645538543702</v>
      </c>
      <c r="N229" s="40" t="n">
        <f aca="false">IF(G229="","",MIN(1,G229+1.96*L229/100))</f>
        <v>0.495589755573945</v>
      </c>
      <c r="O229" s="60" t="n">
        <f aca="false">ROUND(S229*W229,0)</f>
        <v>59</v>
      </c>
      <c r="P229" s="60" t="n">
        <f aca="false">IF(F229="","",ROUND(SQRT((F229*L229/100)^2+(G229*O229)^2),0))</f>
        <v>29</v>
      </c>
      <c r="R229" s="61" t="n">
        <v>-9.00438643932365</v>
      </c>
      <c r="S229" s="62" t="n">
        <f aca="false">U229*V229*$F$5</f>
        <v>408.354227231782</v>
      </c>
      <c r="T229" s="63" t="n">
        <f aca="false">MAX(0,MIN(1,R229/100+$D$5))</f>
        <v>0.419654224633713</v>
      </c>
      <c r="U229" s="63" t="n">
        <v>0.440306681270537</v>
      </c>
      <c r="V229" s="62" t="n">
        <v>927.43136682243</v>
      </c>
      <c r="W229" s="63" t="n">
        <v>0.144238908687966</v>
      </c>
      <c r="X229" s="64" t="s">
        <v>165</v>
      </c>
      <c r="Y229" s="64" t="s">
        <v>428</v>
      </c>
    </row>
    <row r="230" customFormat="false" ht="15" hidden="false" customHeight="false" outlineLevel="0" collapsed="false">
      <c r="A230" s="32" t="s">
        <v>421</v>
      </c>
      <c r="B230" s="32" t="s">
        <v>425</v>
      </c>
      <c r="C230" s="32" t="s">
        <v>429</v>
      </c>
      <c r="D230" s="60" t="n">
        <f aca="false">ROUND(S230*T230,0)</f>
        <v>158</v>
      </c>
      <c r="E230" s="60" t="n">
        <f aca="false">ROUND(S230,0)-D230</f>
        <v>220</v>
      </c>
      <c r="F230" s="60" t="n">
        <f aca="false">IF(COUNTA(D230:E230)=0,"",SUM(D230:E230))</f>
        <v>378</v>
      </c>
      <c r="G230" s="40" t="n">
        <f aca="false">IF(OR(F230="",F230=0),"",D230/F230)</f>
        <v>0.417989417989418</v>
      </c>
      <c r="H230" s="40" t="n">
        <f aca="false">IF(OR(F230="",F230=0),"",E230/F230)</f>
        <v>0.582010582010582</v>
      </c>
      <c r="I230" s="32" t="s">
        <v>427</v>
      </c>
      <c r="J230" s="36" t="n">
        <v>3.27171856570357</v>
      </c>
      <c r="K230" s="36" t="n">
        <f aca="false">$K$8</f>
        <v>2.12570886740458</v>
      </c>
      <c r="L230" s="36" t="n">
        <f aca="false">SQRT(J230^2+K230^2)</f>
        <v>3.90163818954704</v>
      </c>
      <c r="M230" s="40" t="n">
        <f aca="false">IF(G230="","",MAX(0,G230-1.96*L230/100))</f>
        <v>0.341517309474296</v>
      </c>
      <c r="N230" s="40" t="n">
        <f aca="false">IF(G230="","",MIN(1,G230+1.96*L230/100))</f>
        <v>0.49446152650454</v>
      </c>
      <c r="O230" s="60" t="n">
        <f aca="false">ROUND(S230*W230,0)</f>
        <v>54</v>
      </c>
      <c r="P230" s="60" t="n">
        <f aca="false">IF(F230="","",ROUND(SQRT((F230*L230/100)^2+(G230*O230)^2),0))</f>
        <v>27</v>
      </c>
      <c r="R230" s="61" t="n">
        <v>-9.04198449989662</v>
      </c>
      <c r="S230" s="62" t="n">
        <f aca="false">U230*V230*$F$5</f>
        <v>377.648096796512</v>
      </c>
      <c r="T230" s="63" t="n">
        <f aca="false">MAX(0,MIN(1,R230/100+$D$5))</f>
        <v>0.419278244027983</v>
      </c>
      <c r="U230" s="63" t="n">
        <v>0.45710928319624</v>
      </c>
      <c r="V230" s="62" t="n">
        <v>826.165887850467</v>
      </c>
      <c r="W230" s="63" t="n">
        <v>0.144238908687966</v>
      </c>
      <c r="X230" s="64" t="s">
        <v>165</v>
      </c>
      <c r="Y230" s="64" t="s">
        <v>428</v>
      </c>
    </row>
    <row r="231" customFormat="false" ht="15" hidden="false" customHeight="false" outlineLevel="0" collapsed="false">
      <c r="A231" s="32" t="s">
        <v>421</v>
      </c>
      <c r="B231" s="32" t="s">
        <v>425</v>
      </c>
      <c r="C231" s="32" t="s">
        <v>430</v>
      </c>
      <c r="D231" s="60" t="n">
        <f aca="false">ROUND(S231*T231,0)</f>
        <v>210</v>
      </c>
      <c r="E231" s="60" t="n">
        <f aca="false">ROUND(S231,0)-D231</f>
        <v>281</v>
      </c>
      <c r="F231" s="60" t="n">
        <f aca="false">IF(COUNTA(D231:E231)=0,"",SUM(D231:E231))</f>
        <v>491</v>
      </c>
      <c r="G231" s="40" t="n">
        <f aca="false">IF(OR(F231="",F231=0),"",D231/F231)</f>
        <v>0.427698574338086</v>
      </c>
      <c r="H231" s="40" t="n">
        <f aca="false">IF(OR(F231="",F231=0),"",E231/F231)</f>
        <v>0.572301425661914</v>
      </c>
      <c r="I231" s="32" t="s">
        <v>427</v>
      </c>
      <c r="J231" s="36" t="n">
        <v>3.27171856570357</v>
      </c>
      <c r="K231" s="36" t="n">
        <f aca="false">$K$8</f>
        <v>2.12570886740458</v>
      </c>
      <c r="L231" s="36" t="n">
        <f aca="false">SQRT(J231^2+K231^2)</f>
        <v>3.90163818954704</v>
      </c>
      <c r="M231" s="40" t="n">
        <f aca="false">IF(G231="","",MAX(0,G231-1.96*L231/100))</f>
        <v>0.351226465822964</v>
      </c>
      <c r="N231" s="40" t="n">
        <f aca="false">IF(G231="","",MIN(1,G231+1.96*L231/100))</f>
        <v>0.504170682853208</v>
      </c>
      <c r="O231" s="60" t="n">
        <f aca="false">ROUND(S231*W231,0)</f>
        <v>71</v>
      </c>
      <c r="P231" s="60" t="n">
        <f aca="false">IF(F231="","",ROUND(SQRT((F231*L231/100)^2+(G231*O231)^2),0))</f>
        <v>36</v>
      </c>
      <c r="R231" s="61" t="n">
        <v>-8.23653957869533</v>
      </c>
      <c r="S231" s="62" t="n">
        <f aca="false">U231*V231*$F$5</f>
        <v>491.487027516591</v>
      </c>
      <c r="T231" s="63" t="n">
        <f aca="false">MAX(0,MIN(1,R231/100+$D$5))</f>
        <v>0.427332693239996</v>
      </c>
      <c r="U231" s="63" t="n">
        <v>0.561510353227771</v>
      </c>
      <c r="V231" s="62" t="n">
        <v>875.294684579439</v>
      </c>
      <c r="W231" s="63" t="n">
        <v>0.144238908687966</v>
      </c>
      <c r="X231" s="64" t="s">
        <v>165</v>
      </c>
      <c r="Y231" s="64" t="s">
        <v>428</v>
      </c>
    </row>
    <row r="232" customFormat="false" ht="15" hidden="false" customHeight="false" outlineLevel="0" collapsed="false">
      <c r="A232" s="32" t="s">
        <v>421</v>
      </c>
      <c r="B232" s="32" t="s">
        <v>425</v>
      </c>
      <c r="C232" s="32" t="s">
        <v>431</v>
      </c>
      <c r="D232" s="60" t="n">
        <f aca="false">ROUND(S232*T232,0)</f>
        <v>164</v>
      </c>
      <c r="E232" s="60" t="n">
        <f aca="false">ROUND(S232,0)-D232</f>
        <v>251</v>
      </c>
      <c r="F232" s="60" t="n">
        <f aca="false">IF(COUNTA(D232:E232)=0,"",SUM(D232:E232))</f>
        <v>415</v>
      </c>
      <c r="G232" s="40" t="n">
        <f aca="false">IF(OR(F232="",F232=0),"",D232/F232)</f>
        <v>0.395180722891566</v>
      </c>
      <c r="H232" s="40" t="n">
        <f aca="false">IF(OR(F232="",F232=0),"",E232/F232)</f>
        <v>0.604819277108434</v>
      </c>
      <c r="I232" s="32" t="s">
        <v>427</v>
      </c>
      <c r="J232" s="36" t="n">
        <v>3.27171856570357</v>
      </c>
      <c r="K232" s="36" t="n">
        <f aca="false">$K$8</f>
        <v>2.12570886740458</v>
      </c>
      <c r="L232" s="36" t="n">
        <f aca="false">SQRT(J232^2+K232^2)</f>
        <v>3.90163818954704</v>
      </c>
      <c r="M232" s="40" t="n">
        <f aca="false">IF(G232="","",MAX(0,G232-1.96*L232/100))</f>
        <v>0.318708614376444</v>
      </c>
      <c r="N232" s="40" t="n">
        <f aca="false">IF(G232="","",MIN(1,G232+1.96*L232/100))</f>
        <v>0.471652831406688</v>
      </c>
      <c r="O232" s="60" t="n">
        <f aca="false">ROUND(S232*W232,0)</f>
        <v>60</v>
      </c>
      <c r="P232" s="60" t="n">
        <f aca="false">IF(F232="","",ROUND(SQRT((F232*L232/100)^2+(G232*O232)^2),0))</f>
        <v>29</v>
      </c>
      <c r="R232" s="61" t="n">
        <v>-11.4805441847168</v>
      </c>
      <c r="S232" s="62" t="n">
        <f aca="false">U232*V232*$F$5</f>
        <v>414.858298857075</v>
      </c>
      <c r="T232" s="63" t="n">
        <f aca="false">MAX(0,MIN(1,R232/100+$D$5))</f>
        <v>0.394892647179781</v>
      </c>
      <c r="U232" s="63" t="n">
        <v>0.515923566878981</v>
      </c>
      <c r="V232" s="62" t="n">
        <v>804.108060747664</v>
      </c>
      <c r="W232" s="63" t="n">
        <v>0.144238908687966</v>
      </c>
      <c r="X232" s="64" t="s">
        <v>165</v>
      </c>
      <c r="Y232" s="64" t="s">
        <v>428</v>
      </c>
    </row>
    <row r="233" customFormat="false" ht="15" hidden="false" customHeight="false" outlineLevel="0" collapsed="false">
      <c r="A233" s="32" t="s">
        <v>421</v>
      </c>
      <c r="B233" s="32" t="s">
        <v>432</v>
      </c>
      <c r="C233" s="32" t="s">
        <v>433</v>
      </c>
      <c r="D233" s="60" t="n">
        <f aca="false">ROUND(S233*T233,0)</f>
        <v>474</v>
      </c>
      <c r="E233" s="60" t="n">
        <f aca="false">ROUND(S233,0)-D233</f>
        <v>542</v>
      </c>
      <c r="F233" s="60" t="n">
        <f aca="false">IF(COUNTA(D233:E233)=0,"",SUM(D233:E233))</f>
        <v>1016</v>
      </c>
      <c r="G233" s="40" t="n">
        <f aca="false">IF(OR(F233="",F233=0),"",D233/F233)</f>
        <v>0.466535433070866</v>
      </c>
      <c r="H233" s="40" t="n">
        <f aca="false">IF(OR(F233="",F233=0),"",E233/F233)</f>
        <v>0.533464566929134</v>
      </c>
      <c r="I233" s="32" t="s">
        <v>164</v>
      </c>
      <c r="J233" s="36" t="n">
        <v>1.75751909275079</v>
      </c>
      <c r="K233" s="36" t="n">
        <f aca="false">$K$8</f>
        <v>2.12570886740458</v>
      </c>
      <c r="L233" s="36" t="n">
        <f aca="false">SQRT(J233^2+K233^2)</f>
        <v>2.7581717768018</v>
      </c>
      <c r="M233" s="40" t="n">
        <f aca="false">IF(G233="","",MAX(0,G233-1.96*L233/100))</f>
        <v>0.412475266245551</v>
      </c>
      <c r="N233" s="40" t="n">
        <f aca="false">IF(G233="","",MIN(1,G233+1.96*L233/100))</f>
        <v>0.520595599896181</v>
      </c>
      <c r="O233" s="60" t="n">
        <f aca="false">ROUND(S233*W233,0)</f>
        <v>64</v>
      </c>
      <c r="P233" s="60" t="n">
        <f aca="false">IF(F233="","",ROUND(SQRT((F233*L233/100)^2+(G233*O233)^2),0))</f>
        <v>41</v>
      </c>
      <c r="R233" s="61" t="n">
        <v>-4.27148193121174</v>
      </c>
      <c r="S233" s="62" t="n">
        <f aca="false">U233*V233*$F$5</f>
        <v>1015.97556912826</v>
      </c>
      <c r="T233" s="63" t="n">
        <f aca="false">MAX(0,MIN(1,R233/100+$D$5))</f>
        <v>0.466983269714832</v>
      </c>
      <c r="U233" s="63" t="n">
        <v>0.529705719044975</v>
      </c>
      <c r="V233" s="62" t="n">
        <v>1918</v>
      </c>
      <c r="W233" s="63" t="n">
        <v>0.0626598089245614</v>
      </c>
      <c r="X233" s="64" t="s">
        <v>204</v>
      </c>
      <c r="Y233" s="64" t="s">
        <v>166</v>
      </c>
    </row>
    <row r="234" customFormat="false" ht="15" hidden="false" customHeight="false" outlineLevel="0" collapsed="false">
      <c r="A234" s="32" t="s">
        <v>421</v>
      </c>
      <c r="B234" s="32" t="s">
        <v>296</v>
      </c>
      <c r="C234" s="32" t="s">
        <v>434</v>
      </c>
      <c r="D234" s="60" t="n">
        <f aca="false">ROUND(S234*T234,0)</f>
        <v>616</v>
      </c>
      <c r="E234" s="60" t="n">
        <f aca="false">ROUND(S234,0)-D234</f>
        <v>371</v>
      </c>
      <c r="F234" s="60" t="n">
        <f aca="false">IF(COUNTA(D234:E234)=0,"",SUM(D234:E234))</f>
        <v>987</v>
      </c>
      <c r="G234" s="40" t="n">
        <f aca="false">IF(OR(F234="",F234=0),"",D234/F234)</f>
        <v>0.624113475177305</v>
      </c>
      <c r="H234" s="40" t="n">
        <f aca="false">IF(OR(F234="",F234=0),"",E234/F234)</f>
        <v>0.375886524822695</v>
      </c>
      <c r="I234" s="32" t="s">
        <v>164</v>
      </c>
      <c r="J234" s="36" t="n">
        <v>1.75751909275079</v>
      </c>
      <c r="K234" s="36" t="n">
        <f aca="false">$K$8</f>
        <v>2.12570886740458</v>
      </c>
      <c r="L234" s="36" t="n">
        <f aca="false">SQRT(J234^2+K234^2)</f>
        <v>2.7581717768018</v>
      </c>
      <c r="M234" s="40" t="n">
        <f aca="false">IF(G234="","",MAX(0,G234-1.96*L234/100))</f>
        <v>0.57005330835199</v>
      </c>
      <c r="N234" s="40" t="n">
        <f aca="false">IF(G234="","",MIN(1,G234+1.96*L234/100))</f>
        <v>0.67817364200262</v>
      </c>
      <c r="O234" s="60" t="n">
        <f aca="false">ROUND(S234*W234,0)</f>
        <v>62</v>
      </c>
      <c r="P234" s="60" t="n">
        <f aca="false">IF(F234="","",ROUND(SQRT((F234*L234/100)^2+(G234*O234)^2),0))</f>
        <v>47</v>
      </c>
      <c r="R234" s="61" t="n">
        <v>11.430561752132</v>
      </c>
      <c r="S234" s="62" t="n">
        <f aca="false">U234*V234*$F$5</f>
        <v>986.587092297016</v>
      </c>
      <c r="T234" s="63" t="n">
        <f aca="false">MAX(0,MIN(1,R234/100+$D$5))</f>
        <v>0.624003706548269</v>
      </c>
      <c r="U234" s="63" t="n">
        <v>0.664816099930604</v>
      </c>
      <c r="V234" s="62" t="n">
        <v>1484</v>
      </c>
      <c r="W234" s="63" t="n">
        <v>0.0626598089245614</v>
      </c>
      <c r="X234" s="64" t="s">
        <v>204</v>
      </c>
      <c r="Y234" s="64" t="s">
        <v>166</v>
      </c>
    </row>
    <row r="235" customFormat="false" ht="15" hidden="false" customHeight="false" outlineLevel="0" collapsed="false">
      <c r="A235" s="32" t="s">
        <v>421</v>
      </c>
      <c r="B235" s="32" t="s">
        <v>296</v>
      </c>
      <c r="C235" s="32" t="s">
        <v>435</v>
      </c>
      <c r="D235" s="60" t="n">
        <f aca="false">ROUND(S235*T235,0)</f>
        <v>854</v>
      </c>
      <c r="E235" s="60" t="n">
        <f aca="false">ROUND(S235,0)-D235</f>
        <v>571</v>
      </c>
      <c r="F235" s="60" t="n">
        <f aca="false">IF(COUNTA(D235:E235)=0,"",SUM(D235:E235))</f>
        <v>1425</v>
      </c>
      <c r="G235" s="40" t="n">
        <f aca="false">IF(OR(F235="",F235=0),"",D235/F235)</f>
        <v>0.599298245614035</v>
      </c>
      <c r="H235" s="40" t="n">
        <f aca="false">IF(OR(F235="",F235=0),"",E235/F235)</f>
        <v>0.400701754385965</v>
      </c>
      <c r="I235" s="32" t="s">
        <v>164</v>
      </c>
      <c r="J235" s="36" t="n">
        <v>1.75751909275079</v>
      </c>
      <c r="K235" s="36" t="n">
        <f aca="false">$K$8</f>
        <v>2.12570886740458</v>
      </c>
      <c r="L235" s="36" t="n">
        <f aca="false">SQRT(J235^2+K235^2)</f>
        <v>2.7581717768018</v>
      </c>
      <c r="M235" s="40" t="n">
        <f aca="false">IF(G235="","",MAX(0,G235-1.96*L235/100))</f>
        <v>0.54523807878872</v>
      </c>
      <c r="N235" s="40" t="n">
        <f aca="false">IF(G235="","",MIN(1,G235+1.96*L235/100))</f>
        <v>0.65335841243935</v>
      </c>
      <c r="O235" s="60" t="n">
        <f aca="false">ROUND(S235*W235,0)</f>
        <v>89</v>
      </c>
      <c r="P235" s="60" t="n">
        <f aca="false">IF(F235="","",ROUND(SQRT((F235*L235/100)^2+(G235*O235)^2),0))</f>
        <v>66</v>
      </c>
      <c r="R235" s="61" t="n">
        <v>9.00294881360987</v>
      </c>
      <c r="S235" s="62" t="n">
        <f aca="false">U235*V235*$F$5</f>
        <v>1424.50747808149</v>
      </c>
      <c r="T235" s="63" t="n">
        <f aca="false">MAX(0,MIN(1,R235/100+$D$5))</f>
        <v>0.599727577163048</v>
      </c>
      <c r="U235" s="63" t="n">
        <v>0.715832903558535</v>
      </c>
      <c r="V235" s="62" t="n">
        <v>1990</v>
      </c>
      <c r="W235" s="63" t="n">
        <v>0.0626598089245614</v>
      </c>
      <c r="X235" s="64" t="s">
        <v>204</v>
      </c>
      <c r="Y235" s="64" t="s">
        <v>166</v>
      </c>
    </row>
    <row r="236" customFormat="false" ht="15" hidden="false" customHeight="false" outlineLevel="0" collapsed="false">
      <c r="A236" s="32" t="s">
        <v>421</v>
      </c>
      <c r="B236" s="32" t="s">
        <v>296</v>
      </c>
      <c r="C236" s="32" t="s">
        <v>436</v>
      </c>
      <c r="D236" s="60" t="n">
        <f aca="false">ROUND(S236*T236,0)</f>
        <v>614</v>
      </c>
      <c r="E236" s="60" t="n">
        <f aca="false">ROUND(S236,0)-D236</f>
        <v>344</v>
      </c>
      <c r="F236" s="60" t="n">
        <f aca="false">IF(COUNTA(D236:E236)=0,"",SUM(D236:E236))</f>
        <v>958</v>
      </c>
      <c r="G236" s="40" t="n">
        <f aca="false">IF(OR(F236="",F236=0),"",D236/F236)</f>
        <v>0.640918580375783</v>
      </c>
      <c r="H236" s="40" t="n">
        <f aca="false">IF(OR(F236="",F236=0),"",E236/F236)</f>
        <v>0.359081419624217</v>
      </c>
      <c r="I236" s="32" t="s">
        <v>164</v>
      </c>
      <c r="J236" s="36" t="n">
        <v>1.75751909275079</v>
      </c>
      <c r="K236" s="36" t="n">
        <f aca="false">$K$8</f>
        <v>2.12570886740458</v>
      </c>
      <c r="L236" s="36" t="n">
        <f aca="false">SQRT(J236^2+K236^2)</f>
        <v>2.7581717768018</v>
      </c>
      <c r="M236" s="40" t="n">
        <f aca="false">IF(G236="","",MAX(0,G236-1.96*L236/100))</f>
        <v>0.586858413550468</v>
      </c>
      <c r="N236" s="40" t="n">
        <f aca="false">IF(G236="","",MIN(1,G236+1.96*L236/100))</f>
        <v>0.694978747201098</v>
      </c>
      <c r="O236" s="60" t="n">
        <f aca="false">ROUND(S236*W236,0)</f>
        <v>60</v>
      </c>
      <c r="P236" s="60" t="n">
        <f aca="false">IF(F236="","",ROUND(SQRT((F236*L236/100)^2+(G236*O236)^2),0))</f>
        <v>47</v>
      </c>
      <c r="R236" s="61" t="n">
        <v>13.1746747212546</v>
      </c>
      <c r="S236" s="62" t="n">
        <f aca="false">U236*V236*$F$5</f>
        <v>957.929752066116</v>
      </c>
      <c r="T236" s="63" t="n">
        <f aca="false">MAX(0,MIN(1,R236/100+$D$5))</f>
        <v>0.641444836239496</v>
      </c>
      <c r="U236" s="63" t="n">
        <v>0.641184573002755</v>
      </c>
      <c r="V236" s="62" t="n">
        <v>1494</v>
      </c>
      <c r="W236" s="63" t="n">
        <v>0.0626598089245614</v>
      </c>
      <c r="X236" s="64" t="s">
        <v>204</v>
      </c>
      <c r="Y236" s="64" t="s">
        <v>166</v>
      </c>
    </row>
    <row r="237" customFormat="false" ht="15" hidden="false" customHeight="false" outlineLevel="0" collapsed="false">
      <c r="A237" s="32" t="s">
        <v>421</v>
      </c>
      <c r="B237" s="32" t="s">
        <v>296</v>
      </c>
      <c r="C237" s="32" t="s">
        <v>437</v>
      </c>
      <c r="D237" s="60" t="n">
        <f aca="false">ROUND(S237*T237,0)</f>
        <v>465</v>
      </c>
      <c r="E237" s="60" t="n">
        <f aca="false">ROUND(S237,0)-D237</f>
        <v>266</v>
      </c>
      <c r="F237" s="60" t="n">
        <f aca="false">IF(COUNTA(D237:E237)=0,"",SUM(D237:E237))</f>
        <v>731</v>
      </c>
      <c r="G237" s="40" t="n">
        <f aca="false">IF(OR(F237="",F237=0),"",D237/F237)</f>
        <v>0.636114911080711</v>
      </c>
      <c r="H237" s="40" t="n">
        <f aca="false">IF(OR(F237="",F237=0),"",E237/F237)</f>
        <v>0.363885088919289</v>
      </c>
      <c r="I237" s="32" t="s">
        <v>164</v>
      </c>
      <c r="J237" s="36" t="n">
        <v>1.94077599590723</v>
      </c>
      <c r="K237" s="36" t="n">
        <f aca="false">$K$8</f>
        <v>2.12570886740458</v>
      </c>
      <c r="L237" s="36" t="n">
        <f aca="false">SQRT(J237^2+K237^2)</f>
        <v>2.87841096010493</v>
      </c>
      <c r="M237" s="40" t="n">
        <f aca="false">IF(G237="","",MAX(0,G237-1.96*L237/100))</f>
        <v>0.579698056262655</v>
      </c>
      <c r="N237" s="40" t="n">
        <f aca="false">IF(G237="","",MIN(1,G237+1.96*L237/100))</f>
        <v>0.692531765898768</v>
      </c>
      <c r="O237" s="60" t="n">
        <f aca="false">ROUND(S237*W237,0)</f>
        <v>62</v>
      </c>
      <c r="P237" s="60" t="n">
        <f aca="false">IF(F237="","",ROUND(SQRT((F237*L237/100)^2+(G237*O237)^2),0))</f>
        <v>45</v>
      </c>
      <c r="R237" s="61" t="n">
        <v>12.634249651112</v>
      </c>
      <c r="S237" s="62" t="n">
        <f aca="false">U237*V237*$F$5</f>
        <v>730.770032051282</v>
      </c>
      <c r="T237" s="63" t="n">
        <f aca="false">MAX(0,MIN(1,R237/100+$D$5))</f>
        <v>0.636040585538069</v>
      </c>
      <c r="U237" s="63" t="n">
        <v>0.561698717948718</v>
      </c>
      <c r="V237" s="62" t="n">
        <v>1301</v>
      </c>
      <c r="W237" s="63" t="n">
        <v>0.084758520671361</v>
      </c>
      <c r="X237" s="64" t="s">
        <v>171</v>
      </c>
      <c r="Y237" s="64" t="s">
        <v>166</v>
      </c>
    </row>
    <row r="238" customFormat="false" ht="15" hidden="false" customHeight="false" outlineLevel="0" collapsed="false">
      <c r="A238" s="32" t="s">
        <v>421</v>
      </c>
      <c r="B238" s="32" t="s">
        <v>296</v>
      </c>
      <c r="C238" s="32" t="s">
        <v>438</v>
      </c>
      <c r="D238" s="60" t="n">
        <f aca="false">ROUND(S238*T238,0)</f>
        <v>592</v>
      </c>
      <c r="E238" s="60" t="n">
        <f aca="false">ROUND(S238,0)-D238</f>
        <v>391</v>
      </c>
      <c r="F238" s="60" t="n">
        <f aca="false">IF(COUNTA(D238:E238)=0,"",SUM(D238:E238))</f>
        <v>983</v>
      </c>
      <c r="G238" s="40" t="n">
        <f aca="false">IF(OR(F238="",F238=0),"",D238/F238)</f>
        <v>0.602238046795524</v>
      </c>
      <c r="H238" s="40" t="n">
        <f aca="false">IF(OR(F238="",F238=0),"",E238/F238)</f>
        <v>0.397761953204476</v>
      </c>
      <c r="I238" s="32" t="s">
        <v>164</v>
      </c>
      <c r="J238" s="36" t="n">
        <v>1.75751909275079</v>
      </c>
      <c r="K238" s="36" t="n">
        <f aca="false">$K$8</f>
        <v>2.12570886740458</v>
      </c>
      <c r="L238" s="36" t="n">
        <f aca="false">SQRT(J238^2+K238^2)</f>
        <v>2.7581717768018</v>
      </c>
      <c r="M238" s="40" t="n">
        <f aca="false">IF(G238="","",MAX(0,G238-1.96*L238/100))</f>
        <v>0.548177879970209</v>
      </c>
      <c r="N238" s="40" t="n">
        <f aca="false">IF(G238="","",MIN(1,G238+1.96*L238/100))</f>
        <v>0.656298213620839</v>
      </c>
      <c r="O238" s="60" t="n">
        <f aca="false">ROUND(S238*W238,0)</f>
        <v>62</v>
      </c>
      <c r="P238" s="60" t="n">
        <f aca="false">IF(F238="","",ROUND(SQRT((F238*L238/100)^2+(G238*O238)^2),0))</f>
        <v>46</v>
      </c>
      <c r="R238" s="61" t="n">
        <v>9.22770274925603</v>
      </c>
      <c r="S238" s="62" t="n">
        <f aca="false">U238*V238*$F$5</f>
        <v>983.008610086101</v>
      </c>
      <c r="T238" s="63" t="n">
        <f aca="false">MAX(0,MIN(1,R238/100+$D$5))</f>
        <v>0.60197511651951</v>
      </c>
      <c r="U238" s="63" t="n">
        <v>0.600861008610086</v>
      </c>
      <c r="V238" s="62" t="n">
        <v>1636</v>
      </c>
      <c r="W238" s="63" t="n">
        <v>0.0626598089245614</v>
      </c>
      <c r="X238" s="64" t="s">
        <v>204</v>
      </c>
      <c r="Y238" s="64" t="s">
        <v>166</v>
      </c>
    </row>
    <row r="239" customFormat="false" ht="15" hidden="false" customHeight="false" outlineLevel="0" collapsed="false">
      <c r="A239" s="32" t="s">
        <v>421</v>
      </c>
      <c r="B239" s="32" t="s">
        <v>296</v>
      </c>
      <c r="C239" s="32" t="s">
        <v>439</v>
      </c>
      <c r="D239" s="60" t="n">
        <f aca="false">ROUND(S239*T239,0)</f>
        <v>751</v>
      </c>
      <c r="E239" s="60" t="n">
        <f aca="false">ROUND(S239,0)-D239</f>
        <v>435</v>
      </c>
      <c r="F239" s="60" t="n">
        <f aca="false">IF(COUNTA(D239:E239)=0,"",SUM(D239:E239))</f>
        <v>1186</v>
      </c>
      <c r="G239" s="40" t="n">
        <f aca="false">IF(OR(F239="",F239=0),"",D239/F239)</f>
        <v>0.633220910623946</v>
      </c>
      <c r="H239" s="40" t="n">
        <f aca="false">IF(OR(F239="",F239=0),"",E239/F239)</f>
        <v>0.366779089376054</v>
      </c>
      <c r="I239" s="32" t="s">
        <v>164</v>
      </c>
      <c r="J239" s="36" t="n">
        <v>1.75751909275079</v>
      </c>
      <c r="K239" s="36" t="n">
        <f aca="false">$K$8</f>
        <v>2.12570886740458</v>
      </c>
      <c r="L239" s="36" t="n">
        <f aca="false">SQRT(J239^2+K239^2)</f>
        <v>2.7581717768018</v>
      </c>
      <c r="M239" s="40" t="n">
        <f aca="false">IF(G239="","",MAX(0,G239-1.96*L239/100))</f>
        <v>0.579160743798631</v>
      </c>
      <c r="N239" s="40" t="n">
        <f aca="false">IF(G239="","",MIN(1,G239+1.96*L239/100))</f>
        <v>0.687281077449261</v>
      </c>
      <c r="O239" s="60" t="n">
        <f aca="false">ROUND(S239*W239,0)</f>
        <v>74</v>
      </c>
      <c r="P239" s="60" t="n">
        <f aca="false">IF(F239="","",ROUND(SQRT((F239*L239/100)^2+(G239*O239)^2),0))</f>
        <v>57</v>
      </c>
      <c r="R239" s="61" t="n">
        <v>12.3614439054386</v>
      </c>
      <c r="S239" s="62" t="n">
        <f aca="false">U239*V239*$F$5</f>
        <v>1185.78507842306</v>
      </c>
      <c r="T239" s="63" t="n">
        <f aca="false">MAX(0,MIN(1,R239/100+$D$5))</f>
        <v>0.633312528081336</v>
      </c>
      <c r="U239" s="63" t="n">
        <v>0.508266214497669</v>
      </c>
      <c r="V239" s="62" t="n">
        <v>2333</v>
      </c>
      <c r="W239" s="63" t="n">
        <v>0.0626598089245614</v>
      </c>
      <c r="X239" s="64" t="s">
        <v>204</v>
      </c>
      <c r="Y239" s="64" t="s">
        <v>166</v>
      </c>
    </row>
    <row r="240" customFormat="false" ht="15" hidden="false" customHeight="false" outlineLevel="0" collapsed="false">
      <c r="A240" s="32" t="s">
        <v>421</v>
      </c>
      <c r="B240" s="32" t="s">
        <v>296</v>
      </c>
      <c r="C240" s="32" t="s">
        <v>440</v>
      </c>
      <c r="D240" s="60" t="n">
        <f aca="false">ROUND(S240*T240,0)</f>
        <v>589</v>
      </c>
      <c r="E240" s="60" t="n">
        <f aca="false">ROUND(S240,0)-D240</f>
        <v>416</v>
      </c>
      <c r="F240" s="60" t="n">
        <f aca="false">IF(COUNTA(D240:E240)=0,"",SUM(D240:E240))</f>
        <v>1005</v>
      </c>
      <c r="G240" s="40" t="n">
        <f aca="false">IF(OR(F240="",F240=0),"",D240/F240)</f>
        <v>0.586069651741294</v>
      </c>
      <c r="H240" s="40" t="n">
        <f aca="false">IF(OR(F240="",F240=0),"",E240/F240)</f>
        <v>0.413930348258706</v>
      </c>
      <c r="I240" s="32" t="s">
        <v>164</v>
      </c>
      <c r="J240" s="36" t="n">
        <v>1.75751909275079</v>
      </c>
      <c r="K240" s="36" t="n">
        <f aca="false">$K$8</f>
        <v>2.12570886740458</v>
      </c>
      <c r="L240" s="36" t="n">
        <f aca="false">SQRT(J240^2+K240^2)</f>
        <v>2.7581717768018</v>
      </c>
      <c r="M240" s="40" t="n">
        <f aca="false">IF(G240="","",MAX(0,G240-1.96*L240/100))</f>
        <v>0.532009484915978</v>
      </c>
      <c r="N240" s="40" t="n">
        <f aca="false">IF(G240="","",MIN(1,G240+1.96*L240/100))</f>
        <v>0.640129818566609</v>
      </c>
      <c r="O240" s="60" t="n">
        <f aca="false">ROUND(S240*W240,0)</f>
        <v>63</v>
      </c>
      <c r="P240" s="60" t="n">
        <f aca="false">IF(F240="","",ROUND(SQRT((F240*L240/100)^2+(G240*O240)^2),0))</f>
        <v>46</v>
      </c>
      <c r="R240" s="61" t="n">
        <v>7.66630612299321</v>
      </c>
      <c r="S240" s="62" t="n">
        <f aca="false">U240*V240*$F$5</f>
        <v>1004.54761904762</v>
      </c>
      <c r="T240" s="63" t="n">
        <f aca="false">MAX(0,MIN(1,R240/100+$D$5))</f>
        <v>0.586361150256881</v>
      </c>
      <c r="U240" s="63" t="n">
        <v>0.738095238095238</v>
      </c>
      <c r="V240" s="62" t="n">
        <v>1361</v>
      </c>
      <c r="W240" s="63" t="n">
        <v>0.0626598089245614</v>
      </c>
      <c r="X240" s="64" t="s">
        <v>204</v>
      </c>
      <c r="Y240" s="64" t="s">
        <v>166</v>
      </c>
    </row>
    <row r="241" customFormat="false" ht="15" hidden="false" customHeight="false" outlineLevel="0" collapsed="false">
      <c r="A241" s="32" t="s">
        <v>421</v>
      </c>
      <c r="B241" s="32" t="s">
        <v>296</v>
      </c>
      <c r="C241" s="32" t="s">
        <v>441</v>
      </c>
      <c r="D241" s="60" t="n">
        <f aca="false">ROUND(S241*T241,0)</f>
        <v>446</v>
      </c>
      <c r="E241" s="60" t="n">
        <f aca="false">ROUND(S241,0)-D241</f>
        <v>252</v>
      </c>
      <c r="F241" s="60" t="n">
        <f aca="false">IF(COUNTA(D241:E241)=0,"",SUM(D241:E241))</f>
        <v>698</v>
      </c>
      <c r="G241" s="40" t="n">
        <f aca="false">IF(OR(F241="",F241=0),"",D241/F241)</f>
        <v>0.638968481375358</v>
      </c>
      <c r="H241" s="40" t="n">
        <f aca="false">IF(OR(F241="",F241=0),"",E241/F241)</f>
        <v>0.361031518624642</v>
      </c>
      <c r="I241" s="32" t="s">
        <v>164</v>
      </c>
      <c r="J241" s="36" t="n">
        <v>1.94077599590723</v>
      </c>
      <c r="K241" s="36" t="n">
        <f aca="false">$K$8</f>
        <v>2.12570886740458</v>
      </c>
      <c r="L241" s="36" t="n">
        <f aca="false">SQRT(J241^2+K241^2)</f>
        <v>2.87841096010493</v>
      </c>
      <c r="M241" s="40" t="n">
        <f aca="false">IF(G241="","",MAX(0,G241-1.96*L241/100))</f>
        <v>0.582551626557302</v>
      </c>
      <c r="N241" s="40" t="n">
        <f aca="false">IF(G241="","",MIN(1,G241+1.96*L241/100))</f>
        <v>0.695385336193415</v>
      </c>
      <c r="O241" s="60" t="n">
        <f aca="false">ROUND(S241*W241,0)</f>
        <v>59</v>
      </c>
      <c r="P241" s="60" t="n">
        <f aca="false">IF(F241="","",ROUND(SQRT((F241*L241/100)^2+(G241*O241)^2),0))</f>
        <v>43</v>
      </c>
      <c r="R241" s="61" t="n">
        <v>12.9681404019981</v>
      </c>
      <c r="S241" s="62" t="n">
        <f aca="false">U241*V241*$F$5</f>
        <v>697.629411764706</v>
      </c>
      <c r="T241" s="63" t="n">
        <f aca="false">MAX(0,MIN(1,R241/100+$D$5))</f>
        <v>0.63937949304693</v>
      </c>
      <c r="U241" s="63" t="n">
        <v>0.685294117647059</v>
      </c>
      <c r="V241" s="62" t="n">
        <v>1018</v>
      </c>
      <c r="W241" s="63" t="n">
        <v>0.084758520671361</v>
      </c>
      <c r="X241" s="64" t="s">
        <v>171</v>
      </c>
      <c r="Y241" s="64" t="s">
        <v>166</v>
      </c>
    </row>
    <row r="242" customFormat="false" ht="15" hidden="false" customHeight="false" outlineLevel="0" collapsed="false">
      <c r="A242" s="32" t="s">
        <v>421</v>
      </c>
      <c r="B242" s="32" t="s">
        <v>296</v>
      </c>
      <c r="C242" s="32" t="s">
        <v>442</v>
      </c>
      <c r="D242" s="60" t="n">
        <f aca="false">ROUND(S242*T242,0)</f>
        <v>569</v>
      </c>
      <c r="E242" s="60" t="n">
        <f aca="false">ROUND(S242,0)-D242</f>
        <v>294</v>
      </c>
      <c r="F242" s="60" t="n">
        <f aca="false">IF(COUNTA(D242:E242)=0,"",SUM(D242:E242))</f>
        <v>863</v>
      </c>
      <c r="G242" s="40" t="n">
        <f aca="false">IF(OR(F242="",F242=0),"",D242/F242)</f>
        <v>0.659327925840093</v>
      </c>
      <c r="H242" s="40" t="n">
        <f aca="false">IF(OR(F242="",F242=0),"",E242/F242)</f>
        <v>0.340672074159907</v>
      </c>
      <c r="I242" s="32" t="s">
        <v>164</v>
      </c>
      <c r="J242" s="36" t="n">
        <v>1.94077599590723</v>
      </c>
      <c r="K242" s="36" t="n">
        <f aca="false">$K$8</f>
        <v>2.12570886740458</v>
      </c>
      <c r="L242" s="36" t="n">
        <f aca="false">SQRT(J242^2+K242^2)</f>
        <v>2.87841096010493</v>
      </c>
      <c r="M242" s="40" t="n">
        <f aca="false">IF(G242="","",MAX(0,G242-1.96*L242/100))</f>
        <v>0.602911071022036</v>
      </c>
      <c r="N242" s="40" t="n">
        <f aca="false">IF(G242="","",MIN(1,G242+1.96*L242/100))</f>
        <v>0.715744780658149</v>
      </c>
      <c r="O242" s="60" t="n">
        <f aca="false">ROUND(S242*W242,0)</f>
        <v>73</v>
      </c>
      <c r="P242" s="60" t="n">
        <f aca="false">IF(F242="","",ROUND(SQRT((F242*L242/100)^2+(G242*O242)^2),0))</f>
        <v>54</v>
      </c>
      <c r="R242" s="61" t="n">
        <v>15.0066657905491</v>
      </c>
      <c r="S242" s="62" t="n">
        <f aca="false">U242*V242*$F$5</f>
        <v>863.161290322581</v>
      </c>
      <c r="T242" s="63" t="n">
        <f aca="false">MAX(0,MIN(1,R242/100+$D$5))</f>
        <v>0.659764746932441</v>
      </c>
      <c r="U242" s="63" t="n">
        <v>0.551893408134642</v>
      </c>
      <c r="V242" s="62" t="n">
        <v>1564</v>
      </c>
      <c r="W242" s="63" t="n">
        <v>0.084758520671361</v>
      </c>
      <c r="X242" s="64" t="s">
        <v>171</v>
      </c>
      <c r="Y242" s="64" t="s">
        <v>166</v>
      </c>
    </row>
    <row r="243" customFormat="false" ht="15" hidden="false" customHeight="false" outlineLevel="0" collapsed="false">
      <c r="A243" s="32" t="s">
        <v>421</v>
      </c>
      <c r="B243" s="32" t="s">
        <v>296</v>
      </c>
      <c r="C243" s="32" t="s">
        <v>443</v>
      </c>
      <c r="D243" s="60" t="n">
        <f aca="false">ROUND(S243*T243,0)</f>
        <v>700</v>
      </c>
      <c r="E243" s="60" t="n">
        <f aca="false">ROUND(S243,0)-D243</f>
        <v>431</v>
      </c>
      <c r="F243" s="60" t="n">
        <f aca="false">IF(COUNTA(D243:E243)=0,"",SUM(D243:E243))</f>
        <v>1131</v>
      </c>
      <c r="G243" s="40" t="n">
        <f aca="false">IF(OR(F243="",F243=0),"",D243/F243)</f>
        <v>0.618921308576481</v>
      </c>
      <c r="H243" s="40" t="n">
        <f aca="false">IF(OR(F243="",F243=0),"",E243/F243)</f>
        <v>0.381078691423519</v>
      </c>
      <c r="I243" s="32" t="s">
        <v>164</v>
      </c>
      <c r="J243" s="36" t="n">
        <v>1.75751909275079</v>
      </c>
      <c r="K243" s="36" t="n">
        <f aca="false">$K$8</f>
        <v>2.12570886740458</v>
      </c>
      <c r="L243" s="36" t="n">
        <f aca="false">SQRT(J243^2+K243^2)</f>
        <v>2.7581717768018</v>
      </c>
      <c r="M243" s="40" t="n">
        <f aca="false">IF(G243="","",MAX(0,G243-1.96*L243/100))</f>
        <v>0.564861141751166</v>
      </c>
      <c r="N243" s="40" t="n">
        <f aca="false">IF(G243="","",MIN(1,G243+1.96*L243/100))</f>
        <v>0.672981475401796</v>
      </c>
      <c r="O243" s="60" t="n">
        <f aca="false">ROUND(S243*W243,0)</f>
        <v>71</v>
      </c>
      <c r="P243" s="60" t="n">
        <f aca="false">IF(F243="","",ROUND(SQRT((F243*L243/100)^2+(G243*O243)^2),0))</f>
        <v>54</v>
      </c>
      <c r="R243" s="61" t="n">
        <v>10.8975132136154</v>
      </c>
      <c r="S243" s="62" t="n">
        <f aca="false">U243*V243*$F$5</f>
        <v>1131.04550209205</v>
      </c>
      <c r="T243" s="63" t="n">
        <f aca="false">MAX(0,MIN(1,R243/100+$D$5))</f>
        <v>0.618673221163103</v>
      </c>
      <c r="U243" s="63" t="n">
        <v>0.582112970711297</v>
      </c>
      <c r="V243" s="62" t="n">
        <v>1943</v>
      </c>
      <c r="W243" s="63" t="n">
        <v>0.0626598089245614</v>
      </c>
      <c r="X243" s="64" t="s">
        <v>204</v>
      </c>
      <c r="Y243" s="64" t="s">
        <v>166</v>
      </c>
    </row>
    <row r="244" customFormat="false" ht="15" hidden="false" customHeight="false" outlineLevel="0" collapsed="false">
      <c r="A244" s="32" t="s">
        <v>421</v>
      </c>
      <c r="B244" s="32" t="s">
        <v>296</v>
      </c>
      <c r="C244" s="32" t="s">
        <v>444</v>
      </c>
      <c r="D244" s="60" t="n">
        <f aca="false">ROUND(S244*T244,0)</f>
        <v>486</v>
      </c>
      <c r="E244" s="60" t="n">
        <f aca="false">ROUND(S244,0)-D244</f>
        <v>254</v>
      </c>
      <c r="F244" s="60" t="n">
        <f aca="false">IF(COUNTA(D244:E244)=0,"",SUM(D244:E244))</f>
        <v>740</v>
      </c>
      <c r="G244" s="40" t="n">
        <f aca="false">IF(OR(F244="",F244=0),"",D244/F244)</f>
        <v>0.656756756756757</v>
      </c>
      <c r="H244" s="40" t="n">
        <f aca="false">IF(OR(F244="",F244=0),"",E244/F244)</f>
        <v>0.343243243243243</v>
      </c>
      <c r="I244" s="32" t="s">
        <v>164</v>
      </c>
      <c r="J244" s="36" t="n">
        <v>1.94077599590723</v>
      </c>
      <c r="K244" s="36" t="n">
        <f aca="false">$K$8</f>
        <v>2.12570886740458</v>
      </c>
      <c r="L244" s="36" t="n">
        <f aca="false">SQRT(J244^2+K244^2)</f>
        <v>2.87841096010493</v>
      </c>
      <c r="M244" s="40" t="n">
        <f aca="false">IF(G244="","",MAX(0,G244-1.96*L244/100))</f>
        <v>0.6003399019387</v>
      </c>
      <c r="N244" s="40" t="n">
        <f aca="false">IF(G244="","",MIN(1,G244+1.96*L244/100))</f>
        <v>0.713173611574813</v>
      </c>
      <c r="O244" s="60" t="n">
        <f aca="false">ROUND(S244*W244,0)</f>
        <v>63</v>
      </c>
      <c r="P244" s="60" t="n">
        <f aca="false">IF(F244="","",ROUND(SQRT((F244*L244/100)^2+(G244*O244)^2),0))</f>
        <v>47</v>
      </c>
      <c r="R244" s="61" t="n">
        <v>14.7275899311188</v>
      </c>
      <c r="S244" s="62" t="n">
        <f aca="false">U244*V244*$F$5</f>
        <v>740.0329218107</v>
      </c>
      <c r="T244" s="63" t="n">
        <f aca="false">MAX(0,MIN(1,R244/100+$D$5))</f>
        <v>0.656973988338138</v>
      </c>
      <c r="U244" s="63" t="n">
        <v>0.303292181069959</v>
      </c>
      <c r="V244" s="62" t="n">
        <v>2440</v>
      </c>
      <c r="W244" s="63" t="n">
        <v>0.084758520671361</v>
      </c>
      <c r="X244" s="64" t="s">
        <v>171</v>
      </c>
      <c r="Y244" s="64" t="s">
        <v>166</v>
      </c>
    </row>
    <row r="245" customFormat="false" ht="15" hidden="false" customHeight="false" outlineLevel="0" collapsed="false">
      <c r="A245" s="32" t="s">
        <v>421</v>
      </c>
      <c r="B245" s="32" t="s">
        <v>296</v>
      </c>
      <c r="C245" s="32" t="s">
        <v>445</v>
      </c>
      <c r="D245" s="60" t="n">
        <f aca="false">ROUND(S245*T245,0)</f>
        <v>543</v>
      </c>
      <c r="E245" s="60" t="n">
        <f aca="false">ROUND(S245,0)-D245</f>
        <v>328</v>
      </c>
      <c r="F245" s="60" t="n">
        <f aca="false">IF(COUNTA(D245:E245)=0,"",SUM(D245:E245))</f>
        <v>871</v>
      </c>
      <c r="G245" s="40" t="n">
        <f aca="false">IF(OR(F245="",F245=0),"",D245/F245)</f>
        <v>0.623421354764638</v>
      </c>
      <c r="H245" s="40" t="n">
        <f aca="false">IF(OR(F245="",F245=0),"",E245/F245)</f>
        <v>0.376578645235362</v>
      </c>
      <c r="I245" s="32" t="s">
        <v>164</v>
      </c>
      <c r="J245" s="36" t="n">
        <v>1.94077599590723</v>
      </c>
      <c r="K245" s="36" t="n">
        <f aca="false">$K$8</f>
        <v>2.12570886740458</v>
      </c>
      <c r="L245" s="36" t="n">
        <f aca="false">SQRT(J245^2+K245^2)</f>
        <v>2.87841096010493</v>
      </c>
      <c r="M245" s="40" t="n">
        <f aca="false">IF(G245="","",MAX(0,G245-1.96*L245/100))</f>
        <v>0.567004499946582</v>
      </c>
      <c r="N245" s="40" t="n">
        <f aca="false">IF(G245="","",MIN(1,G245+1.96*L245/100))</f>
        <v>0.679838209582695</v>
      </c>
      <c r="O245" s="60" t="n">
        <f aca="false">ROUND(S245*W245,0)</f>
        <v>74</v>
      </c>
      <c r="P245" s="60" t="n">
        <f aca="false">IF(F245="","",ROUND(SQRT((F245*L245/100)^2+(G245*O245)^2),0))</f>
        <v>53</v>
      </c>
      <c r="R245" s="61" t="n">
        <v>11.4244325935993</v>
      </c>
      <c r="S245" s="62" t="n">
        <f aca="false">U245*V245*$F$5</f>
        <v>870.802226935313</v>
      </c>
      <c r="T245" s="63" t="n">
        <f aca="false">MAX(0,MIN(1,R245/100+$D$5))</f>
        <v>0.623942414962942</v>
      </c>
      <c r="U245" s="63" t="n">
        <v>0.449098621420997</v>
      </c>
      <c r="V245" s="62" t="n">
        <v>1939</v>
      </c>
      <c r="W245" s="63" t="n">
        <v>0.084758520671361</v>
      </c>
      <c r="X245" s="64" t="s">
        <v>171</v>
      </c>
      <c r="Y245" s="64" t="s">
        <v>166</v>
      </c>
    </row>
    <row r="246" customFormat="false" ht="15" hidden="false" customHeight="false" outlineLevel="0" collapsed="false">
      <c r="A246" s="32" t="s">
        <v>421</v>
      </c>
      <c r="B246" s="32" t="s">
        <v>296</v>
      </c>
      <c r="C246" s="32" t="s">
        <v>446</v>
      </c>
      <c r="D246" s="60" t="n">
        <f aca="false">ROUND(S246*T246,0)</f>
        <v>150</v>
      </c>
      <c r="E246" s="60" t="n">
        <f aca="false">ROUND(S246,0)-D246</f>
        <v>65</v>
      </c>
      <c r="F246" s="60" t="n">
        <f aca="false">IF(COUNTA(D246:E246)=0,"",SUM(D246:E246))</f>
        <v>215</v>
      </c>
      <c r="G246" s="40" t="n">
        <f aca="false">IF(OR(F246="",F246=0),"",D246/F246)</f>
        <v>0.697674418604651</v>
      </c>
      <c r="H246" s="40" t="n">
        <f aca="false">IF(OR(F246="",F246=0),"",E246/F246)</f>
        <v>0.302325581395349</v>
      </c>
      <c r="I246" s="32" t="s">
        <v>164</v>
      </c>
      <c r="J246" s="36" t="n">
        <v>3.27171856570357</v>
      </c>
      <c r="K246" s="36" t="n">
        <f aca="false">$K$8</f>
        <v>2.12570886740458</v>
      </c>
      <c r="L246" s="36" t="n">
        <f aca="false">SQRT(J246^2+K246^2)</f>
        <v>3.90163818954704</v>
      </c>
      <c r="M246" s="40" t="n">
        <f aca="false">IF(G246="","",MAX(0,G246-1.96*L246/100))</f>
        <v>0.621202310089529</v>
      </c>
      <c r="N246" s="40" t="n">
        <f aca="false">IF(G246="","",MIN(1,G246+1.96*L246/100))</f>
        <v>0.774146527119773</v>
      </c>
      <c r="O246" s="60" t="n">
        <f aca="false">ROUND(S246*W246,0)</f>
        <v>31</v>
      </c>
      <c r="P246" s="60" t="n">
        <f aca="false">IF(F246="","",ROUND(SQRT((F246*L246/100)^2+(G246*O246)^2),0))</f>
        <v>23</v>
      </c>
      <c r="R246" s="61" t="n">
        <v>18.7961871162951</v>
      </c>
      <c r="S246" s="62" t="n">
        <f aca="false">U246*V246*$F$5</f>
        <v>215.348525469169</v>
      </c>
      <c r="T246" s="63" t="n">
        <f aca="false">MAX(0,MIN(1,R246/100+$D$5))</f>
        <v>0.6976599601899</v>
      </c>
      <c r="U246" s="63" t="n">
        <v>0.281501340482574</v>
      </c>
      <c r="V246" s="62" t="n">
        <v>765</v>
      </c>
      <c r="W246" s="63" t="n">
        <v>0.144238908687966</v>
      </c>
      <c r="X246" s="64" t="s">
        <v>165</v>
      </c>
      <c r="Y246" s="64" t="s">
        <v>166</v>
      </c>
    </row>
    <row r="247" customFormat="false" ht="15" hidden="false" customHeight="false" outlineLevel="0" collapsed="false">
      <c r="A247" s="32" t="s">
        <v>421</v>
      </c>
      <c r="B247" s="32" t="s">
        <v>296</v>
      </c>
      <c r="C247" s="32" t="s">
        <v>447</v>
      </c>
      <c r="D247" s="60" t="n">
        <f aca="false">ROUND(S247*T247,0)</f>
        <v>312</v>
      </c>
      <c r="E247" s="60" t="n">
        <f aca="false">ROUND(S247,0)-D247</f>
        <v>129</v>
      </c>
      <c r="F247" s="60" t="n">
        <f aca="false">IF(COUNTA(D247:E247)=0,"",SUM(D247:E247))</f>
        <v>441</v>
      </c>
      <c r="G247" s="40" t="n">
        <f aca="false">IF(OR(F247="",F247=0),"",D247/F247)</f>
        <v>0.707482993197279</v>
      </c>
      <c r="H247" s="40" t="n">
        <f aca="false">IF(OR(F247="",F247=0),"",E247/F247)</f>
        <v>0.292517006802721</v>
      </c>
      <c r="I247" s="32" t="s">
        <v>164</v>
      </c>
      <c r="J247" s="36" t="n">
        <v>3.27171856570357</v>
      </c>
      <c r="K247" s="36" t="n">
        <f aca="false">$K$8</f>
        <v>2.12570886740458</v>
      </c>
      <c r="L247" s="36" t="n">
        <f aca="false">SQRT(J247^2+K247^2)</f>
        <v>3.90163818954704</v>
      </c>
      <c r="M247" s="40" t="n">
        <f aca="false">IF(G247="","",MAX(0,G247-1.96*L247/100))</f>
        <v>0.631010884682157</v>
      </c>
      <c r="N247" s="40" t="n">
        <f aca="false">IF(G247="","",MIN(1,G247+1.96*L247/100))</f>
        <v>0.783955101712401</v>
      </c>
      <c r="O247" s="60" t="n">
        <f aca="false">ROUND(S247*W247,0)</f>
        <v>64</v>
      </c>
      <c r="P247" s="60" t="n">
        <f aca="false">IF(F247="","",ROUND(SQRT((F247*L247/100)^2+(G247*O247)^2),0))</f>
        <v>48</v>
      </c>
      <c r="R247" s="61" t="n">
        <v>19.806652362929</v>
      </c>
      <c r="S247" s="62" t="n">
        <f aca="false">U247*V247*$F$5</f>
        <v>440.805484147387</v>
      </c>
      <c r="T247" s="63" t="n">
        <f aca="false">MAX(0,MIN(1,R247/100+$D$5))</f>
        <v>0.70776461265624</v>
      </c>
      <c r="U247" s="63" t="n">
        <v>0.381319622964867</v>
      </c>
      <c r="V247" s="62" t="n">
        <v>1156</v>
      </c>
      <c r="W247" s="63" t="n">
        <v>0.144238908687966</v>
      </c>
      <c r="X247" s="64" t="s">
        <v>165</v>
      </c>
      <c r="Y247" s="64" t="s">
        <v>166</v>
      </c>
    </row>
    <row r="248" customFormat="false" ht="15" hidden="false" customHeight="false" outlineLevel="0" collapsed="false">
      <c r="A248" s="32" t="s">
        <v>421</v>
      </c>
      <c r="B248" s="32" t="s">
        <v>296</v>
      </c>
      <c r="C248" s="32" t="s">
        <v>448</v>
      </c>
      <c r="D248" s="60" t="n">
        <f aca="false">ROUND(S248*T248,0)</f>
        <v>258</v>
      </c>
      <c r="E248" s="60" t="n">
        <f aca="false">ROUND(S248,0)-D248</f>
        <v>110</v>
      </c>
      <c r="F248" s="60" t="n">
        <f aca="false">IF(COUNTA(D248:E248)=0,"",SUM(D248:E248))</f>
        <v>368</v>
      </c>
      <c r="G248" s="40" t="n">
        <f aca="false">IF(OR(F248="",F248=0),"",D248/F248)</f>
        <v>0.701086956521739</v>
      </c>
      <c r="H248" s="40" t="n">
        <f aca="false">IF(OR(F248="",F248=0),"",E248/F248)</f>
        <v>0.298913043478261</v>
      </c>
      <c r="I248" s="32" t="s">
        <v>164</v>
      </c>
      <c r="J248" s="36" t="n">
        <v>3.27171856570357</v>
      </c>
      <c r="K248" s="36" t="n">
        <f aca="false">$K$8</f>
        <v>2.12570886740458</v>
      </c>
      <c r="L248" s="36" t="n">
        <f aca="false">SQRT(J248^2+K248^2)</f>
        <v>3.90163818954704</v>
      </c>
      <c r="M248" s="40" t="n">
        <f aca="false">IF(G248="","",MAX(0,G248-1.96*L248/100))</f>
        <v>0.624614848006617</v>
      </c>
      <c r="N248" s="40" t="n">
        <f aca="false">IF(G248="","",MIN(1,G248+1.96*L248/100))</f>
        <v>0.777559065036861</v>
      </c>
      <c r="O248" s="60" t="n">
        <f aca="false">ROUND(S248*W248,0)</f>
        <v>53</v>
      </c>
      <c r="P248" s="60" t="n">
        <f aca="false">IF(F248="","",ROUND(SQRT((F248*L248/100)^2+(G248*O248)^2),0))</f>
        <v>40</v>
      </c>
      <c r="R248" s="61" t="n">
        <v>19.279580404508</v>
      </c>
      <c r="S248" s="62" t="n">
        <f aca="false">U248*V248*$F$5</f>
        <v>367.804159445407</v>
      </c>
      <c r="T248" s="63" t="n">
        <f aca="false">MAX(0,MIN(1,R248/100+$D$5))</f>
        <v>0.702493893072029</v>
      </c>
      <c r="U248" s="63" t="n">
        <v>0.306759098786828</v>
      </c>
      <c r="V248" s="62" t="n">
        <v>1199</v>
      </c>
      <c r="W248" s="63" t="n">
        <v>0.144238908687966</v>
      </c>
      <c r="X248" s="64" t="s">
        <v>165</v>
      </c>
      <c r="Y248" s="64" t="s">
        <v>166</v>
      </c>
    </row>
    <row r="249" customFormat="false" ht="15" hidden="false" customHeight="false" outlineLevel="0" collapsed="false">
      <c r="A249" s="32" t="s">
        <v>421</v>
      </c>
      <c r="B249" s="32" t="s">
        <v>296</v>
      </c>
      <c r="C249" s="32" t="s">
        <v>449</v>
      </c>
      <c r="D249" s="60" t="n">
        <f aca="false">ROUND(S249*T249,0)</f>
        <v>354</v>
      </c>
      <c r="E249" s="60" t="n">
        <f aca="false">ROUND(S249,0)-D249</f>
        <v>120</v>
      </c>
      <c r="F249" s="60" t="n">
        <f aca="false">IF(COUNTA(D249:E249)=0,"",SUM(D249:E249))</f>
        <v>474</v>
      </c>
      <c r="G249" s="40" t="n">
        <f aca="false">IF(OR(F249="",F249=0),"",D249/F249)</f>
        <v>0.746835443037975</v>
      </c>
      <c r="H249" s="40" t="n">
        <f aca="false">IF(OR(F249="",F249=0),"",E249/F249)</f>
        <v>0.253164556962025</v>
      </c>
      <c r="I249" s="32" t="s">
        <v>164</v>
      </c>
      <c r="J249" s="36" t="n">
        <v>3.27171856570357</v>
      </c>
      <c r="K249" s="36" t="n">
        <f aca="false">$K$8</f>
        <v>2.12570886740458</v>
      </c>
      <c r="L249" s="36" t="n">
        <f aca="false">SQRT(J249^2+K249^2)</f>
        <v>3.90163818954704</v>
      </c>
      <c r="M249" s="40" t="n">
        <f aca="false">IF(G249="","",MAX(0,G249-1.96*L249/100))</f>
        <v>0.670363334522853</v>
      </c>
      <c r="N249" s="40" t="n">
        <f aca="false">IF(G249="","",MIN(1,G249+1.96*L249/100))</f>
        <v>0.823307551553097</v>
      </c>
      <c r="O249" s="60" t="n">
        <f aca="false">ROUND(S249*W249,0)</f>
        <v>68</v>
      </c>
      <c r="P249" s="60" t="n">
        <f aca="false">IF(F249="","",ROUND(SQRT((F249*L249/100)^2+(G249*O249)^2),0))</f>
        <v>54</v>
      </c>
      <c r="R249" s="61" t="n">
        <v>23.8517888613242</v>
      </c>
      <c r="S249" s="62" t="n">
        <f aca="false">U249*V249*$F$5</f>
        <v>473.687539936102</v>
      </c>
      <c r="T249" s="63" t="n">
        <f aca="false">MAX(0,MIN(1,R249/100+$D$5))</f>
        <v>0.748215977640191</v>
      </c>
      <c r="U249" s="63" t="n">
        <v>0.281789137380192</v>
      </c>
      <c r="V249" s="62" t="n">
        <v>1681</v>
      </c>
      <c r="W249" s="63" t="n">
        <v>0.144238908687966</v>
      </c>
      <c r="X249" s="64" t="s">
        <v>165</v>
      </c>
      <c r="Y249" s="64" t="s">
        <v>166</v>
      </c>
    </row>
    <row r="250" customFormat="false" ht="15" hidden="false" customHeight="false" outlineLevel="0" collapsed="false">
      <c r="A250" s="32" t="s">
        <v>421</v>
      </c>
      <c r="B250" s="32" t="s">
        <v>296</v>
      </c>
      <c r="C250" s="32" t="s">
        <v>450</v>
      </c>
      <c r="D250" s="60" t="n">
        <f aca="false">ROUND(S250*T250,0)</f>
        <v>680</v>
      </c>
      <c r="E250" s="60" t="n">
        <f aca="false">ROUND(S250,0)-D250</f>
        <v>156</v>
      </c>
      <c r="F250" s="60" t="n">
        <f aca="false">IF(COUNTA(D250:E250)=0,"",SUM(D250:E250))</f>
        <v>836</v>
      </c>
      <c r="G250" s="40" t="n">
        <f aca="false">IF(OR(F250="",F250=0),"",D250/F250)</f>
        <v>0.813397129186603</v>
      </c>
      <c r="H250" s="40" t="n">
        <f aca="false">IF(OR(F250="",F250=0),"",E250/F250)</f>
        <v>0.186602870813397</v>
      </c>
      <c r="I250" s="32" t="s">
        <v>164</v>
      </c>
      <c r="J250" s="36" t="n">
        <v>1.94077599590723</v>
      </c>
      <c r="K250" s="36" t="n">
        <f aca="false">$K$8</f>
        <v>2.12570886740458</v>
      </c>
      <c r="L250" s="36" t="n">
        <f aca="false">SQRT(J250^2+K250^2)</f>
        <v>2.87841096010493</v>
      </c>
      <c r="M250" s="40" t="n">
        <f aca="false">IF(G250="","",MAX(0,G250-1.96*L250/100))</f>
        <v>0.756980274368546</v>
      </c>
      <c r="N250" s="40" t="n">
        <f aca="false">IF(G250="","",MIN(1,G250+1.96*L250/100))</f>
        <v>0.86981398400466</v>
      </c>
      <c r="O250" s="60" t="n">
        <f aca="false">ROUND(S250*W250,0)</f>
        <v>71</v>
      </c>
      <c r="P250" s="60" t="n">
        <f aca="false">IF(F250="","",ROUND(SQRT((F250*L250/100)^2+(G250*O250)^2),0))</f>
        <v>63</v>
      </c>
      <c r="R250" s="61" t="n">
        <v>30.3677181861422</v>
      </c>
      <c r="S250" s="62" t="n">
        <f aca="false">U250*V250*$F$5</f>
        <v>835.622727272728</v>
      </c>
      <c r="T250" s="63" t="n">
        <f aca="false">MAX(0,MIN(1,R250/100+$D$5))</f>
        <v>0.813375270888371</v>
      </c>
      <c r="U250" s="63" t="n">
        <v>0.224147727272727</v>
      </c>
      <c r="V250" s="62" t="n">
        <v>3728</v>
      </c>
      <c r="W250" s="63" t="n">
        <v>0.084758520671361</v>
      </c>
      <c r="X250" s="64" t="s">
        <v>171</v>
      </c>
      <c r="Y250" s="64" t="s">
        <v>166</v>
      </c>
    </row>
    <row r="251" customFormat="false" ht="15" hidden="false" customHeight="false" outlineLevel="0" collapsed="false">
      <c r="A251" s="32" t="s">
        <v>421</v>
      </c>
      <c r="B251" s="32" t="s">
        <v>296</v>
      </c>
      <c r="C251" s="32" t="s">
        <v>451</v>
      </c>
      <c r="D251" s="60" t="n">
        <f aca="false">ROUND(S251*T251,0)</f>
        <v>371</v>
      </c>
      <c r="E251" s="60" t="n">
        <f aca="false">ROUND(S251,0)-D251</f>
        <v>137</v>
      </c>
      <c r="F251" s="60" t="n">
        <f aca="false">IF(COUNTA(D251:E251)=0,"",SUM(D251:E251))</f>
        <v>508</v>
      </c>
      <c r="G251" s="40" t="n">
        <f aca="false">IF(OR(F251="",F251=0),"",D251/F251)</f>
        <v>0.730314960629921</v>
      </c>
      <c r="H251" s="40" t="n">
        <f aca="false">IF(OR(F251="",F251=0),"",E251/F251)</f>
        <v>0.269685039370079</v>
      </c>
      <c r="I251" s="32" t="s">
        <v>164</v>
      </c>
      <c r="J251" s="36" t="n">
        <v>3.27171856570357</v>
      </c>
      <c r="K251" s="36" t="n">
        <f aca="false">$K$8</f>
        <v>2.12570886740458</v>
      </c>
      <c r="L251" s="36" t="n">
        <f aca="false">SQRT(J251^2+K251^2)</f>
        <v>3.90163818954704</v>
      </c>
      <c r="M251" s="40" t="n">
        <f aca="false">IF(G251="","",MAX(0,G251-1.96*L251/100))</f>
        <v>0.653842852114799</v>
      </c>
      <c r="N251" s="40" t="n">
        <f aca="false">IF(G251="","",MIN(1,G251+1.96*L251/100))</f>
        <v>0.806787069145043</v>
      </c>
      <c r="O251" s="60" t="n">
        <f aca="false">ROUND(S251*W251,0)</f>
        <v>73</v>
      </c>
      <c r="P251" s="60" t="n">
        <f aca="false">IF(F251="","",ROUND(SQRT((F251*L251/100)^2+(G251*O251)^2),0))</f>
        <v>57</v>
      </c>
      <c r="R251" s="61" t="n">
        <v>22.1558543969161</v>
      </c>
      <c r="S251" s="62" t="n">
        <f aca="false">U251*V251*$F$5</f>
        <v>507.768014059754</v>
      </c>
      <c r="T251" s="63" t="n">
        <f aca="false">MAX(0,MIN(1,R251/100+$D$5))</f>
        <v>0.73125663299611</v>
      </c>
      <c r="U251" s="63" t="n">
        <v>0.272993555946104</v>
      </c>
      <c r="V251" s="62" t="n">
        <v>1860</v>
      </c>
      <c r="W251" s="63" t="n">
        <v>0.144238908687966</v>
      </c>
      <c r="X251" s="64" t="s">
        <v>165</v>
      </c>
      <c r="Y251" s="64" t="s">
        <v>166</v>
      </c>
    </row>
    <row r="252" customFormat="false" ht="15" hidden="false" customHeight="false" outlineLevel="0" collapsed="false">
      <c r="A252" s="32" t="s">
        <v>421</v>
      </c>
      <c r="B252" s="32" t="s">
        <v>296</v>
      </c>
      <c r="C252" s="32" t="s">
        <v>452</v>
      </c>
      <c r="D252" s="60" t="n">
        <f aca="false">ROUND(S252*T252,0)</f>
        <v>353</v>
      </c>
      <c r="E252" s="60" t="n">
        <f aca="false">ROUND(S252,0)-D252</f>
        <v>146</v>
      </c>
      <c r="F252" s="60" t="n">
        <f aca="false">IF(COUNTA(D252:E252)=0,"",SUM(D252:E252))</f>
        <v>499</v>
      </c>
      <c r="G252" s="40" t="n">
        <f aca="false">IF(OR(F252="",F252=0),"",D252/F252)</f>
        <v>0.707414829659319</v>
      </c>
      <c r="H252" s="40" t="n">
        <f aca="false">IF(OR(F252="",F252=0),"",E252/F252)</f>
        <v>0.292585170340681</v>
      </c>
      <c r="I252" s="32" t="s">
        <v>164</v>
      </c>
      <c r="J252" s="36" t="n">
        <v>3.27171856570357</v>
      </c>
      <c r="K252" s="36" t="n">
        <f aca="false">$K$8</f>
        <v>2.12570886740458</v>
      </c>
      <c r="L252" s="36" t="n">
        <f aca="false">SQRT(J252^2+K252^2)</f>
        <v>3.90163818954704</v>
      </c>
      <c r="M252" s="40" t="n">
        <f aca="false">IF(G252="","",MAX(0,G252-1.96*L252/100))</f>
        <v>0.630942721144197</v>
      </c>
      <c r="N252" s="40" t="n">
        <f aca="false">IF(G252="","",MIN(1,G252+1.96*L252/100))</f>
        <v>0.783886938174441</v>
      </c>
      <c r="O252" s="60" t="n">
        <f aca="false">ROUND(S252*W252,0)</f>
        <v>72</v>
      </c>
      <c r="P252" s="60" t="n">
        <f aca="false">IF(F252="","",ROUND(SQRT((F252*L252/100)^2+(G252*O252)^2),0))</f>
        <v>55</v>
      </c>
      <c r="R252" s="61" t="n">
        <v>19.8187341591245</v>
      </c>
      <c r="S252" s="62" t="n">
        <f aca="false">U252*V252*$F$5</f>
        <v>498.871436256052</v>
      </c>
      <c r="T252" s="63" t="n">
        <f aca="false">MAX(0,MIN(1,R252/100+$D$5))</f>
        <v>0.707885430618195</v>
      </c>
      <c r="U252" s="63" t="n">
        <v>0.267348036578806</v>
      </c>
      <c r="V252" s="62" t="n">
        <v>1866</v>
      </c>
      <c r="W252" s="63" t="n">
        <v>0.144238908687966</v>
      </c>
      <c r="X252" s="64" t="s">
        <v>165</v>
      </c>
      <c r="Y252" s="64" t="s">
        <v>166</v>
      </c>
    </row>
    <row r="253" customFormat="false" ht="15" hidden="false" customHeight="false" outlineLevel="0" collapsed="false">
      <c r="A253" s="32" t="s">
        <v>421</v>
      </c>
      <c r="B253" s="32" t="s">
        <v>296</v>
      </c>
      <c r="C253" s="32" t="s">
        <v>453</v>
      </c>
      <c r="D253" s="60" t="n">
        <f aca="false">ROUND(S253*T253,0)</f>
        <v>382</v>
      </c>
      <c r="E253" s="60" t="n">
        <f aca="false">ROUND(S253,0)-D253</f>
        <v>152</v>
      </c>
      <c r="F253" s="60" t="n">
        <f aca="false">IF(COUNTA(D253:E253)=0,"",SUM(D253:E253))</f>
        <v>534</v>
      </c>
      <c r="G253" s="40" t="n">
        <f aca="false">IF(OR(F253="",F253=0),"",D253/F253)</f>
        <v>0.715355805243446</v>
      </c>
      <c r="H253" s="40" t="n">
        <f aca="false">IF(OR(F253="",F253=0),"",E253/F253)</f>
        <v>0.284644194756554</v>
      </c>
      <c r="I253" s="32" t="s">
        <v>164</v>
      </c>
      <c r="J253" s="36" t="n">
        <v>3.27171856570357</v>
      </c>
      <c r="K253" s="36" t="n">
        <f aca="false">$K$8</f>
        <v>2.12570886740458</v>
      </c>
      <c r="L253" s="36" t="n">
        <f aca="false">SQRT(J253^2+K253^2)</f>
        <v>3.90163818954704</v>
      </c>
      <c r="M253" s="40" t="n">
        <f aca="false">IF(G253="","",MAX(0,G253-1.96*L253/100))</f>
        <v>0.638883696728324</v>
      </c>
      <c r="N253" s="40" t="n">
        <f aca="false">IF(G253="","",MIN(1,G253+1.96*L253/100))</f>
        <v>0.791827913758568</v>
      </c>
      <c r="O253" s="60" t="n">
        <f aca="false">ROUND(S253*W253,0)</f>
        <v>77</v>
      </c>
      <c r="P253" s="60" t="n">
        <f aca="false">IF(F253="","",ROUND(SQRT((F253*L253/100)^2+(G253*O253)^2),0))</f>
        <v>59</v>
      </c>
      <c r="R253" s="61" t="n">
        <v>20.6281968449075</v>
      </c>
      <c r="S253" s="62" t="n">
        <f aca="false">U253*V253*$F$5</f>
        <v>533.985148514852</v>
      </c>
      <c r="T253" s="63" t="n">
        <f aca="false">MAX(0,MIN(1,R253/100+$D$5))</f>
        <v>0.715980057476025</v>
      </c>
      <c r="U253" s="63" t="n">
        <v>0.698019801980198</v>
      </c>
      <c r="V253" s="62" t="n">
        <v>765</v>
      </c>
      <c r="W253" s="63" t="n">
        <v>0.144238908687966</v>
      </c>
      <c r="X253" s="64" t="s">
        <v>165</v>
      </c>
      <c r="Y253" s="64" t="s">
        <v>166</v>
      </c>
    </row>
    <row r="254" customFormat="false" ht="15" hidden="false" customHeight="false" outlineLevel="0" collapsed="false">
      <c r="A254" s="32" t="s">
        <v>421</v>
      </c>
      <c r="B254" s="32" t="s">
        <v>296</v>
      </c>
      <c r="C254" s="32" t="s">
        <v>454</v>
      </c>
      <c r="D254" s="60" t="n">
        <f aca="false">ROUND(S254*T254,0)</f>
        <v>570</v>
      </c>
      <c r="E254" s="60" t="n">
        <f aca="false">ROUND(S254,0)-D254</f>
        <v>228</v>
      </c>
      <c r="F254" s="60" t="n">
        <f aca="false">IF(COUNTA(D254:E254)=0,"",SUM(D254:E254))</f>
        <v>798</v>
      </c>
      <c r="G254" s="40" t="n">
        <f aca="false">IF(OR(F254="",F254=0),"",D254/F254)</f>
        <v>0.714285714285714</v>
      </c>
      <c r="H254" s="40" t="n">
        <f aca="false">IF(OR(F254="",F254=0),"",E254/F254)</f>
        <v>0.285714285714286</v>
      </c>
      <c r="I254" s="32" t="s">
        <v>164</v>
      </c>
      <c r="J254" s="36" t="n">
        <v>1.94077599590723</v>
      </c>
      <c r="K254" s="36" t="n">
        <f aca="false">$K$8</f>
        <v>2.12570886740458</v>
      </c>
      <c r="L254" s="36" t="n">
        <f aca="false">SQRT(J254^2+K254^2)</f>
        <v>2.87841096010493</v>
      </c>
      <c r="M254" s="40" t="n">
        <f aca="false">IF(G254="","",MAX(0,G254-1.96*L254/100))</f>
        <v>0.657868859467658</v>
      </c>
      <c r="N254" s="40" t="n">
        <f aca="false">IF(G254="","",MIN(1,G254+1.96*L254/100))</f>
        <v>0.770702569103771</v>
      </c>
      <c r="O254" s="60" t="n">
        <f aca="false">ROUND(S254*W254,0)</f>
        <v>68</v>
      </c>
      <c r="P254" s="60" t="n">
        <f aca="false">IF(F254="","",ROUND(SQRT((F254*L254/100)^2+(G254*O254)^2),0))</f>
        <v>54</v>
      </c>
      <c r="R254" s="61" t="n">
        <v>20.4656679420431</v>
      </c>
      <c r="S254" s="62" t="n">
        <f aca="false">U254*V254*$F$5</f>
        <v>798.341340075854</v>
      </c>
      <c r="T254" s="63" t="n">
        <f aca="false">MAX(0,MIN(1,R254/100+$D$5))</f>
        <v>0.71435476844738</v>
      </c>
      <c r="U254" s="63" t="n">
        <v>0.465233881163085</v>
      </c>
      <c r="V254" s="62" t="n">
        <v>1716</v>
      </c>
      <c r="W254" s="63" t="n">
        <v>0.084758520671361</v>
      </c>
      <c r="X254" s="64" t="s">
        <v>171</v>
      </c>
      <c r="Y254" s="64" t="s">
        <v>166</v>
      </c>
    </row>
    <row r="255" customFormat="false" ht="15" hidden="false" customHeight="false" outlineLevel="0" collapsed="false">
      <c r="A255" s="32" t="s">
        <v>421</v>
      </c>
      <c r="B255" s="32" t="s">
        <v>296</v>
      </c>
      <c r="C255" s="32" t="s">
        <v>455</v>
      </c>
      <c r="D255" s="60" t="n">
        <f aca="false">ROUND(S255*T255,0)</f>
        <v>456</v>
      </c>
      <c r="E255" s="60" t="n">
        <f aca="false">ROUND(S255,0)-D255</f>
        <v>226</v>
      </c>
      <c r="F255" s="60" t="n">
        <f aca="false">IF(COUNTA(D255:E255)=0,"",SUM(D255:E255))</f>
        <v>682</v>
      </c>
      <c r="G255" s="40" t="n">
        <f aca="false">IF(OR(F255="",F255=0),"",D255/F255)</f>
        <v>0.668621700879765</v>
      </c>
      <c r="H255" s="40" t="n">
        <f aca="false">IF(OR(F255="",F255=0),"",E255/F255)</f>
        <v>0.331378299120235</v>
      </c>
      <c r="I255" s="32" t="s">
        <v>164</v>
      </c>
      <c r="J255" s="36" t="n">
        <v>1.94077599590723</v>
      </c>
      <c r="K255" s="36" t="n">
        <f aca="false">$K$8</f>
        <v>2.12570886740458</v>
      </c>
      <c r="L255" s="36" t="n">
        <f aca="false">SQRT(J255^2+K255^2)</f>
        <v>2.87841096010493</v>
      </c>
      <c r="M255" s="40" t="n">
        <f aca="false">IF(G255="","",MAX(0,G255-1.96*L255/100))</f>
        <v>0.612204846061709</v>
      </c>
      <c r="N255" s="40" t="n">
        <f aca="false">IF(G255="","",MIN(1,G255+1.96*L255/100))</f>
        <v>0.725038555697822</v>
      </c>
      <c r="O255" s="60" t="n">
        <f aca="false">ROUND(S255*W255,0)</f>
        <v>58</v>
      </c>
      <c r="P255" s="60" t="n">
        <f aca="false">IF(F255="","",ROUND(SQRT((F255*L255/100)^2+(G255*O255)^2),0))</f>
        <v>43</v>
      </c>
      <c r="R255" s="61" t="n">
        <v>15.8360067143268</v>
      </c>
      <c r="S255" s="62" t="n">
        <f aca="false">U255*V255*$F$5</f>
        <v>682.091267235719</v>
      </c>
      <c r="T255" s="63" t="n">
        <f aca="false">MAX(0,MIN(1,R255/100+$D$5))</f>
        <v>0.668058156170217</v>
      </c>
      <c r="U255" s="63" t="n">
        <v>0.443204202232436</v>
      </c>
      <c r="V255" s="62" t="n">
        <v>1539</v>
      </c>
      <c r="W255" s="63" t="n">
        <v>0.084758520671361</v>
      </c>
      <c r="X255" s="64" t="s">
        <v>171</v>
      </c>
      <c r="Y255" s="64" t="s">
        <v>166</v>
      </c>
    </row>
    <row r="256" customFormat="false" ht="15" hidden="false" customHeight="false" outlineLevel="0" collapsed="false">
      <c r="A256" s="32" t="s">
        <v>421</v>
      </c>
      <c r="B256" s="32" t="s">
        <v>296</v>
      </c>
      <c r="C256" s="32" t="s">
        <v>456</v>
      </c>
      <c r="D256" s="60" t="n">
        <f aca="false">ROUND(S256*T256,0)</f>
        <v>537</v>
      </c>
      <c r="E256" s="60" t="n">
        <f aca="false">ROUND(S256,0)-D256</f>
        <v>248</v>
      </c>
      <c r="F256" s="60" t="n">
        <f aca="false">IF(COUNTA(D256:E256)=0,"",SUM(D256:E256))</f>
        <v>785</v>
      </c>
      <c r="G256" s="40" t="n">
        <f aca="false">IF(OR(F256="",F256=0),"",D256/F256)</f>
        <v>0.684076433121019</v>
      </c>
      <c r="H256" s="40" t="n">
        <f aca="false">IF(OR(F256="",F256=0),"",E256/F256)</f>
        <v>0.315923566878981</v>
      </c>
      <c r="I256" s="32" t="s">
        <v>164</v>
      </c>
      <c r="J256" s="36" t="n">
        <v>1.94077599590723</v>
      </c>
      <c r="K256" s="36" t="n">
        <f aca="false">$K$8</f>
        <v>2.12570886740458</v>
      </c>
      <c r="L256" s="36" t="n">
        <f aca="false">SQRT(J256^2+K256^2)</f>
        <v>2.87841096010493</v>
      </c>
      <c r="M256" s="40" t="n">
        <f aca="false">IF(G256="","",MAX(0,G256-1.96*L256/100))</f>
        <v>0.627659578302963</v>
      </c>
      <c r="N256" s="40" t="n">
        <f aca="false">IF(G256="","",MIN(1,G256+1.96*L256/100))</f>
        <v>0.740493287939076</v>
      </c>
      <c r="O256" s="60" t="n">
        <f aca="false">ROUND(S256*W256,0)</f>
        <v>67</v>
      </c>
      <c r="P256" s="60" t="n">
        <f aca="false">IF(F256="","",ROUND(SQRT((F256*L256/100)^2+(G256*O256)^2),0))</f>
        <v>51</v>
      </c>
      <c r="R256" s="61" t="n">
        <v>17.4209776663337</v>
      </c>
      <c r="S256" s="62" t="n">
        <f aca="false">U256*V256*$F$5</f>
        <v>785.450874831763</v>
      </c>
      <c r="T256" s="63" t="n">
        <f aca="false">MAX(0,MIN(1,R256/100+$D$5))</f>
        <v>0.683907865690286</v>
      </c>
      <c r="U256" s="63" t="n">
        <v>0.534320323014805</v>
      </c>
      <c r="V256" s="62" t="n">
        <v>1470</v>
      </c>
      <c r="W256" s="63" t="n">
        <v>0.084758520671361</v>
      </c>
      <c r="X256" s="64" t="s">
        <v>171</v>
      </c>
      <c r="Y256" s="64" t="s">
        <v>166</v>
      </c>
    </row>
    <row r="257" customFormat="false" ht="15" hidden="false" customHeight="false" outlineLevel="0" collapsed="false">
      <c r="A257" s="32" t="s">
        <v>421</v>
      </c>
      <c r="B257" s="32" t="s">
        <v>296</v>
      </c>
      <c r="C257" s="32" t="s">
        <v>457</v>
      </c>
      <c r="D257" s="60" t="n">
        <f aca="false">ROUND(S257*T257,0)</f>
        <v>933</v>
      </c>
      <c r="E257" s="60" t="n">
        <f aca="false">ROUND(S257,0)-D257</f>
        <v>495</v>
      </c>
      <c r="F257" s="60" t="n">
        <f aca="false">IF(COUNTA(D257:E257)=0,"",SUM(D257:E257))</f>
        <v>1428</v>
      </c>
      <c r="G257" s="40" t="n">
        <f aca="false">IF(OR(F257="",F257=0),"",D257/F257)</f>
        <v>0.653361344537815</v>
      </c>
      <c r="H257" s="40" t="n">
        <f aca="false">IF(OR(F257="",F257=0),"",E257/F257)</f>
        <v>0.346638655462185</v>
      </c>
      <c r="I257" s="32" t="s">
        <v>267</v>
      </c>
      <c r="J257" s="36" t="n">
        <v>1.75751909275079</v>
      </c>
      <c r="K257" s="36" t="n">
        <f aca="false">$K$8</f>
        <v>2.12570886740458</v>
      </c>
      <c r="L257" s="36" t="n">
        <f aca="false">SQRT(J257^2+K257^2)</f>
        <v>2.7581717768018</v>
      </c>
      <c r="M257" s="40" t="n">
        <f aca="false">IF(G257="","",MAX(0,G257-1.96*L257/100))</f>
        <v>0.5993011777125</v>
      </c>
      <c r="N257" s="40" t="n">
        <f aca="false">IF(G257="","",MIN(1,G257+1.96*L257/100))</f>
        <v>0.70742151136313</v>
      </c>
      <c r="O257" s="60" t="n">
        <f aca="false">ROUND(S257*W257,0)</f>
        <v>90</v>
      </c>
      <c r="P257" s="60" t="n">
        <f aca="false">IF(F257="","",ROUND(SQRT((F257*L257/100)^2+(G257*O257)^2),0))</f>
        <v>71</v>
      </c>
      <c r="R257" s="61" t="n">
        <v>14.3531655267261</v>
      </c>
      <c r="S257" s="62" t="n">
        <f aca="false">U257*V257*$F$5</f>
        <v>1428.36591156443</v>
      </c>
      <c r="T257" s="63" t="n">
        <f aca="false">MAX(0,MIN(1,R257/100+$D$5))</f>
        <v>0.65322974429421</v>
      </c>
      <c r="U257" s="63" t="n">
        <v>0.904029057952171</v>
      </c>
      <c r="V257" s="62" t="n">
        <v>1580</v>
      </c>
      <c r="W257" s="63" t="n">
        <v>0.0626598089245614</v>
      </c>
      <c r="X257" s="64" t="s">
        <v>204</v>
      </c>
      <c r="Y257" s="64" t="s">
        <v>166</v>
      </c>
    </row>
    <row r="258" customFormat="false" ht="15" hidden="false" customHeight="false" outlineLevel="0" collapsed="false">
      <c r="A258" s="32" t="s">
        <v>421</v>
      </c>
      <c r="B258" s="32" t="s">
        <v>458</v>
      </c>
      <c r="C258" s="32" t="s">
        <v>459</v>
      </c>
      <c r="D258" s="60" t="n">
        <f aca="false">ROUND(S258*T258,0)</f>
        <v>379</v>
      </c>
      <c r="E258" s="60" t="n">
        <f aca="false">ROUND(S258,0)-D258</f>
        <v>340</v>
      </c>
      <c r="F258" s="60" t="n">
        <f aca="false">IF(COUNTA(D258:E258)=0,"",SUM(D258:E258))</f>
        <v>719</v>
      </c>
      <c r="G258" s="40" t="n">
        <f aca="false">IF(OR(F258="",F258=0),"",D258/F258)</f>
        <v>0.527121001390821</v>
      </c>
      <c r="H258" s="40" t="n">
        <f aca="false">IF(OR(F258="",F258=0),"",E258/F258)</f>
        <v>0.472878998609179</v>
      </c>
      <c r="I258" s="32" t="s">
        <v>164</v>
      </c>
      <c r="J258" s="36" t="n">
        <v>1.94077599590723</v>
      </c>
      <c r="K258" s="36" t="n">
        <f aca="false">$K$8</f>
        <v>2.12570886740458</v>
      </c>
      <c r="L258" s="36" t="n">
        <f aca="false">SQRT(J258^2+K258^2)</f>
        <v>2.87841096010493</v>
      </c>
      <c r="M258" s="40" t="n">
        <f aca="false">IF(G258="","",MAX(0,G258-1.96*L258/100))</f>
        <v>0.470704146572764</v>
      </c>
      <c r="N258" s="40" t="n">
        <f aca="false">IF(G258="","",MIN(1,G258+1.96*L258/100))</f>
        <v>0.583537856208877</v>
      </c>
      <c r="O258" s="60" t="n">
        <f aca="false">ROUND(S258*W258,0)</f>
        <v>61</v>
      </c>
      <c r="P258" s="60" t="n">
        <f aca="false">IF(F258="","",ROUND(SQRT((F258*L258/100)^2+(G258*O258)^2),0))</f>
        <v>38</v>
      </c>
      <c r="R258" s="61" t="n">
        <v>1.80930650693762</v>
      </c>
      <c r="S258" s="62" t="n">
        <f aca="false">U258*V258*$F$5</f>
        <v>718.755218216319</v>
      </c>
      <c r="T258" s="63" t="n">
        <f aca="false">MAX(0,MIN(1,R258/100+$D$5))</f>
        <v>0.527791154096325</v>
      </c>
      <c r="U258" s="63" t="n">
        <v>0.675521821631879</v>
      </c>
      <c r="V258" s="62" t="n">
        <v>1064</v>
      </c>
      <c r="W258" s="63" t="n">
        <v>0.084758520671361</v>
      </c>
      <c r="X258" s="64" t="s">
        <v>171</v>
      </c>
      <c r="Y258" s="64" t="s">
        <v>166</v>
      </c>
    </row>
    <row r="259" customFormat="false" ht="15" hidden="false" customHeight="false" outlineLevel="0" collapsed="false">
      <c r="A259" s="32" t="s">
        <v>421</v>
      </c>
      <c r="B259" s="32" t="s">
        <v>458</v>
      </c>
      <c r="C259" s="32" t="s">
        <v>460</v>
      </c>
      <c r="D259" s="60" t="n">
        <f aca="false">ROUND(S259*T259,0)</f>
        <v>488</v>
      </c>
      <c r="E259" s="60" t="n">
        <f aca="false">ROUND(S259,0)-D259</f>
        <v>441</v>
      </c>
      <c r="F259" s="60" t="n">
        <f aca="false">IF(COUNTA(D259:E259)=0,"",SUM(D259:E259))</f>
        <v>929</v>
      </c>
      <c r="G259" s="40" t="n">
        <f aca="false">IF(OR(F259="",F259=0),"",D259/F259)</f>
        <v>0.52529601722282</v>
      </c>
      <c r="H259" s="40" t="n">
        <f aca="false">IF(OR(F259="",F259=0),"",E259/F259)</f>
        <v>0.47470398277718</v>
      </c>
      <c r="I259" s="32" t="s">
        <v>164</v>
      </c>
      <c r="J259" s="36" t="n">
        <v>1.75751909275079</v>
      </c>
      <c r="K259" s="36" t="n">
        <f aca="false">$K$8</f>
        <v>2.12570886740458</v>
      </c>
      <c r="L259" s="36" t="n">
        <f aca="false">SQRT(J259^2+K259^2)</f>
        <v>2.7581717768018</v>
      </c>
      <c r="M259" s="40" t="n">
        <f aca="false">IF(G259="","",MAX(0,G259-1.96*L259/100))</f>
        <v>0.471235850397505</v>
      </c>
      <c r="N259" s="40" t="n">
        <f aca="false">IF(G259="","",MIN(1,G259+1.96*L259/100))</f>
        <v>0.579356184048136</v>
      </c>
      <c r="O259" s="60" t="n">
        <f aca="false">ROUND(S259*W259,0)</f>
        <v>58</v>
      </c>
      <c r="P259" s="60" t="n">
        <f aca="false">IF(F259="","",ROUND(SQRT((F259*L259/100)^2+(G259*O259)^2),0))</f>
        <v>40</v>
      </c>
      <c r="R259" s="61" t="n">
        <v>1.57592258072158</v>
      </c>
      <c r="S259" s="62" t="n">
        <f aca="false">U259*V259*$F$5</f>
        <v>929.064439140811</v>
      </c>
      <c r="T259" s="63" t="n">
        <f aca="false">MAX(0,MIN(1,R259/100+$D$5))</f>
        <v>0.525457314834165</v>
      </c>
      <c r="U259" s="63" t="n">
        <v>0.720763723150358</v>
      </c>
      <c r="V259" s="62" t="n">
        <v>1289</v>
      </c>
      <c r="W259" s="63" t="n">
        <v>0.0626598089245614</v>
      </c>
      <c r="X259" s="64" t="s">
        <v>204</v>
      </c>
      <c r="Y259" s="64" t="s">
        <v>166</v>
      </c>
    </row>
    <row r="260" customFormat="false" ht="15" hidden="false" customHeight="false" outlineLevel="0" collapsed="false">
      <c r="A260" s="32" t="s">
        <v>421</v>
      </c>
      <c r="B260" s="32" t="s">
        <v>458</v>
      </c>
      <c r="C260" s="32" t="s">
        <v>461</v>
      </c>
      <c r="D260" s="60" t="n">
        <f aca="false">ROUND(S260*T260,0)</f>
        <v>538</v>
      </c>
      <c r="E260" s="60" t="n">
        <f aca="false">ROUND(S260,0)-D260</f>
        <v>452</v>
      </c>
      <c r="F260" s="60" t="n">
        <f aca="false">IF(COUNTA(D260:E260)=0,"",SUM(D260:E260))</f>
        <v>990</v>
      </c>
      <c r="G260" s="40" t="n">
        <f aca="false">IF(OR(F260="",F260=0),"",D260/F260)</f>
        <v>0.543434343434343</v>
      </c>
      <c r="H260" s="40" t="n">
        <f aca="false">IF(OR(F260="",F260=0),"",E260/F260)</f>
        <v>0.456565656565657</v>
      </c>
      <c r="I260" s="32" t="s">
        <v>164</v>
      </c>
      <c r="J260" s="36" t="n">
        <v>1.75751909275079</v>
      </c>
      <c r="K260" s="36" t="n">
        <f aca="false">$K$8</f>
        <v>2.12570886740458</v>
      </c>
      <c r="L260" s="36" t="n">
        <f aca="false">SQRT(J260^2+K260^2)</f>
        <v>2.7581717768018</v>
      </c>
      <c r="M260" s="40" t="n">
        <f aca="false">IF(G260="","",MAX(0,G260-1.96*L260/100))</f>
        <v>0.489374176609028</v>
      </c>
      <c r="N260" s="40" t="n">
        <f aca="false">IF(G260="","",MIN(1,G260+1.96*L260/100))</f>
        <v>0.597494510259659</v>
      </c>
      <c r="O260" s="60" t="n">
        <f aca="false">ROUND(S260*W260,0)</f>
        <v>62</v>
      </c>
      <c r="P260" s="60" t="n">
        <f aca="false">IF(F260="","",ROUND(SQRT((F260*L260/100)^2+(G260*O260)^2),0))</f>
        <v>43</v>
      </c>
      <c r="R260" s="61" t="n">
        <v>3.39894159634309</v>
      </c>
      <c r="S260" s="62" t="n">
        <f aca="false">U260*V260*$F$5</f>
        <v>990.257425742575</v>
      </c>
      <c r="T260" s="63" t="n">
        <f aca="false">MAX(0,MIN(1,R260/100+$D$5))</f>
        <v>0.54368750499038</v>
      </c>
      <c r="U260" s="63" t="n">
        <v>0.601980198019802</v>
      </c>
      <c r="V260" s="62" t="n">
        <v>1645</v>
      </c>
      <c r="W260" s="63" t="n">
        <v>0.0626598089245614</v>
      </c>
      <c r="X260" s="64" t="s">
        <v>204</v>
      </c>
      <c r="Y260" s="64" t="s">
        <v>166</v>
      </c>
    </row>
    <row r="261" customFormat="false" ht="15" hidden="false" customHeight="false" outlineLevel="0" collapsed="false">
      <c r="A261" s="32" t="s">
        <v>421</v>
      </c>
      <c r="B261" s="32" t="s">
        <v>458</v>
      </c>
      <c r="C261" s="32" t="s">
        <v>462</v>
      </c>
      <c r="D261" s="60" t="n">
        <f aca="false">ROUND(S261*T261,0)</f>
        <v>249</v>
      </c>
      <c r="E261" s="60" t="n">
        <f aca="false">ROUND(S261,0)-D261</f>
        <v>265</v>
      </c>
      <c r="F261" s="60" t="n">
        <f aca="false">IF(COUNTA(D261:E261)=0,"",SUM(D261:E261))</f>
        <v>514</v>
      </c>
      <c r="G261" s="40" t="n">
        <f aca="false">IF(OR(F261="",F261=0),"",D261/F261)</f>
        <v>0.48443579766537</v>
      </c>
      <c r="H261" s="40" t="n">
        <f aca="false">IF(OR(F261="",F261=0),"",E261/F261)</f>
        <v>0.51556420233463</v>
      </c>
      <c r="I261" s="32" t="s">
        <v>164</v>
      </c>
      <c r="J261" s="36" t="n">
        <v>3.27171856570357</v>
      </c>
      <c r="K261" s="36" t="n">
        <f aca="false">$K$8</f>
        <v>2.12570886740458</v>
      </c>
      <c r="L261" s="36" t="n">
        <f aca="false">SQRT(J261^2+K261^2)</f>
        <v>3.90163818954704</v>
      </c>
      <c r="M261" s="40" t="n">
        <f aca="false">IF(G261="","",MAX(0,G261-1.96*L261/100))</f>
        <v>0.407963689150248</v>
      </c>
      <c r="N261" s="40" t="n">
        <f aca="false">IF(G261="","",MIN(1,G261+1.96*L261/100))</f>
        <v>0.560907906180492</v>
      </c>
      <c r="O261" s="60" t="n">
        <f aca="false">ROUND(S261*W261,0)</f>
        <v>74</v>
      </c>
      <c r="P261" s="60" t="n">
        <f aca="false">IF(F261="","",ROUND(SQRT((F261*L261/100)^2+(G261*O261)^2),0))</f>
        <v>41</v>
      </c>
      <c r="R261" s="61" t="n">
        <v>-2.51168763762899</v>
      </c>
      <c r="S261" s="62" t="n">
        <f aca="false">U261*V261*$F$5</f>
        <v>513.768181818182</v>
      </c>
      <c r="T261" s="63" t="n">
        <f aca="false">MAX(0,MIN(1,R261/100+$D$5))</f>
        <v>0.484581212650659</v>
      </c>
      <c r="U261" s="63" t="n">
        <v>0.547727272727273</v>
      </c>
      <c r="V261" s="62" t="n">
        <v>938</v>
      </c>
      <c r="W261" s="63" t="n">
        <v>0.144238908687966</v>
      </c>
      <c r="X261" s="64" t="s">
        <v>165</v>
      </c>
      <c r="Y261" s="64" t="s">
        <v>166</v>
      </c>
    </row>
    <row r="262" customFormat="false" ht="15" hidden="false" customHeight="false" outlineLevel="0" collapsed="false">
      <c r="A262" s="32" t="s">
        <v>421</v>
      </c>
      <c r="B262" s="32" t="s">
        <v>458</v>
      </c>
      <c r="C262" s="32" t="s">
        <v>463</v>
      </c>
      <c r="D262" s="60" t="n">
        <f aca="false">ROUND(S262*T262,0)</f>
        <v>440</v>
      </c>
      <c r="E262" s="60" t="n">
        <f aca="false">ROUND(S262,0)-D262</f>
        <v>352</v>
      </c>
      <c r="F262" s="60" t="n">
        <f aca="false">IF(COUNTA(D262:E262)=0,"",SUM(D262:E262))</f>
        <v>792</v>
      </c>
      <c r="G262" s="40" t="n">
        <f aca="false">IF(OR(F262="",F262=0),"",D262/F262)</f>
        <v>0.555555555555556</v>
      </c>
      <c r="H262" s="40" t="n">
        <f aca="false">IF(OR(F262="",F262=0),"",E262/F262)</f>
        <v>0.444444444444444</v>
      </c>
      <c r="I262" s="32" t="s">
        <v>164</v>
      </c>
      <c r="J262" s="36" t="n">
        <v>1.94077599590723</v>
      </c>
      <c r="K262" s="36" t="n">
        <f aca="false">$K$8</f>
        <v>2.12570886740458</v>
      </c>
      <c r="L262" s="36" t="n">
        <f aca="false">SQRT(J262^2+K262^2)</f>
        <v>2.87841096010493</v>
      </c>
      <c r="M262" s="40" t="n">
        <f aca="false">IF(G262="","",MAX(0,G262-1.96*L262/100))</f>
        <v>0.499138700737499</v>
      </c>
      <c r="N262" s="40" t="n">
        <f aca="false">IF(G262="","",MIN(1,G262+1.96*L262/100))</f>
        <v>0.611972410373612</v>
      </c>
      <c r="O262" s="60" t="n">
        <f aca="false">ROUND(S262*W262,0)</f>
        <v>67</v>
      </c>
      <c r="P262" s="60" t="n">
        <f aca="false">IF(F262="","",ROUND(SQRT((F262*L262/100)^2+(G262*O262)^2),0))</f>
        <v>44</v>
      </c>
      <c r="R262" s="61" t="n">
        <v>4.58156807014263</v>
      </c>
      <c r="S262" s="62" t="n">
        <f aca="false">U262*V262*$F$5</f>
        <v>792.466367713005</v>
      </c>
      <c r="T262" s="63" t="n">
        <f aca="false">MAX(0,MIN(1,R262/100+$D$5))</f>
        <v>0.555513769728376</v>
      </c>
      <c r="U262" s="63" t="n">
        <v>0.56203288490284</v>
      </c>
      <c r="V262" s="62" t="n">
        <v>1410</v>
      </c>
      <c r="W262" s="63" t="n">
        <v>0.084758520671361</v>
      </c>
      <c r="X262" s="64" t="s">
        <v>171</v>
      </c>
      <c r="Y262" s="64" t="s">
        <v>166</v>
      </c>
    </row>
    <row r="263" customFormat="false" ht="15" hidden="false" customHeight="false" outlineLevel="0" collapsed="false">
      <c r="A263" s="32" t="s">
        <v>421</v>
      </c>
      <c r="B263" s="32" t="s">
        <v>458</v>
      </c>
      <c r="C263" s="32" t="s">
        <v>464</v>
      </c>
      <c r="D263" s="60" t="n">
        <f aca="false">ROUND(S263*T263,0)</f>
        <v>440</v>
      </c>
      <c r="E263" s="60" t="n">
        <f aca="false">ROUND(S263,0)-D263</f>
        <v>400</v>
      </c>
      <c r="F263" s="60" t="n">
        <f aca="false">IF(COUNTA(D263:E263)=0,"",SUM(D263:E263))</f>
        <v>840</v>
      </c>
      <c r="G263" s="40" t="n">
        <f aca="false">IF(OR(F263="",F263=0),"",D263/F263)</f>
        <v>0.523809523809524</v>
      </c>
      <c r="H263" s="40" t="n">
        <f aca="false">IF(OR(F263="",F263=0),"",E263/F263)</f>
        <v>0.476190476190476</v>
      </c>
      <c r="I263" s="32" t="s">
        <v>164</v>
      </c>
      <c r="J263" s="36" t="n">
        <v>1.94077599590723</v>
      </c>
      <c r="K263" s="36" t="n">
        <f aca="false">$K$8</f>
        <v>2.12570886740458</v>
      </c>
      <c r="L263" s="36" t="n">
        <f aca="false">SQRT(J263^2+K263^2)</f>
        <v>2.87841096010493</v>
      </c>
      <c r="M263" s="40" t="n">
        <f aca="false">IF(G263="","",MAX(0,G263-1.96*L263/100))</f>
        <v>0.467392668991467</v>
      </c>
      <c r="N263" s="40" t="n">
        <f aca="false">IF(G263="","",MIN(1,G263+1.96*L263/100))</f>
        <v>0.58022637862758</v>
      </c>
      <c r="O263" s="60" t="n">
        <f aca="false">ROUND(S263*W263,0)</f>
        <v>71</v>
      </c>
      <c r="P263" s="60" t="n">
        <f aca="false">IF(F263="","",ROUND(SQRT((F263*L263/100)^2+(G263*O263)^2),0))</f>
        <v>44</v>
      </c>
      <c r="R263" s="61" t="n">
        <v>1.43760288379776</v>
      </c>
      <c r="S263" s="62" t="n">
        <f aca="false">U263*V263*$F$5</f>
        <v>839.707716289945</v>
      </c>
      <c r="T263" s="63" t="n">
        <f aca="false">MAX(0,MIN(1,R263/100+$D$5))</f>
        <v>0.524074117864927</v>
      </c>
      <c r="U263" s="63" t="n">
        <v>0.624318004676539</v>
      </c>
      <c r="V263" s="62" t="n">
        <v>1345</v>
      </c>
      <c r="W263" s="63" t="n">
        <v>0.084758520671361</v>
      </c>
      <c r="X263" s="64" t="s">
        <v>171</v>
      </c>
      <c r="Y263" s="64" t="s">
        <v>166</v>
      </c>
    </row>
    <row r="264" customFormat="false" ht="15" hidden="false" customHeight="false" outlineLevel="0" collapsed="false">
      <c r="A264" s="32" t="s">
        <v>421</v>
      </c>
      <c r="B264" s="32" t="s">
        <v>458</v>
      </c>
      <c r="C264" s="32" t="s">
        <v>465</v>
      </c>
      <c r="D264" s="60" t="n">
        <f aca="false">ROUND(S264*T264,0)</f>
        <v>275</v>
      </c>
      <c r="E264" s="60" t="n">
        <f aca="false">ROUND(S264,0)-D264</f>
        <v>239</v>
      </c>
      <c r="F264" s="60" t="n">
        <f aca="false">IF(COUNTA(D264:E264)=0,"",SUM(D264:E264))</f>
        <v>514</v>
      </c>
      <c r="G264" s="40" t="n">
        <f aca="false">IF(OR(F264="",F264=0),"",D264/F264)</f>
        <v>0.535019455252918</v>
      </c>
      <c r="H264" s="40" t="n">
        <f aca="false">IF(OR(F264="",F264=0),"",E264/F264)</f>
        <v>0.464980544747082</v>
      </c>
      <c r="I264" s="32" t="s">
        <v>164</v>
      </c>
      <c r="J264" s="36" t="n">
        <v>3.27171856570357</v>
      </c>
      <c r="K264" s="36" t="n">
        <f aca="false">$K$8</f>
        <v>2.12570886740458</v>
      </c>
      <c r="L264" s="36" t="n">
        <f aca="false">SQRT(J264^2+K264^2)</f>
        <v>3.90163818954704</v>
      </c>
      <c r="M264" s="40" t="n">
        <f aca="false">IF(G264="","",MAX(0,G264-1.96*L264/100))</f>
        <v>0.458547346737796</v>
      </c>
      <c r="N264" s="40" t="n">
        <f aca="false">IF(G264="","",MIN(1,G264+1.96*L264/100))</f>
        <v>0.61149156376804</v>
      </c>
      <c r="O264" s="60" t="n">
        <f aca="false">ROUND(S264*W264,0)</f>
        <v>74</v>
      </c>
      <c r="P264" s="60" t="n">
        <f aca="false">IF(F264="","",ROUND(SQRT((F264*L264/100)^2+(G264*O264)^2),0))</f>
        <v>44</v>
      </c>
      <c r="R264" s="61" t="n">
        <v>2.42472435208125</v>
      </c>
      <c r="S264" s="62" t="n">
        <f aca="false">U264*V264*$F$5</f>
        <v>514.18359375</v>
      </c>
      <c r="T264" s="63" t="n">
        <f aca="false">MAX(0,MIN(1,R264/100+$D$5))</f>
        <v>0.533945332547762</v>
      </c>
      <c r="U264" s="63" t="n">
        <v>0.641927083333333</v>
      </c>
      <c r="V264" s="62" t="n">
        <v>801</v>
      </c>
      <c r="W264" s="63" t="n">
        <v>0.144238908687966</v>
      </c>
      <c r="X264" s="64" t="s">
        <v>165</v>
      </c>
      <c r="Y264" s="64" t="s">
        <v>166</v>
      </c>
    </row>
    <row r="265" customFormat="false" ht="15" hidden="false" customHeight="false" outlineLevel="0" collapsed="false">
      <c r="A265" s="32" t="s">
        <v>421</v>
      </c>
      <c r="B265" s="32" t="s">
        <v>458</v>
      </c>
      <c r="C265" s="32" t="s">
        <v>466</v>
      </c>
      <c r="D265" s="60" t="n">
        <f aca="false">ROUND(S265*T265,0)</f>
        <v>406</v>
      </c>
      <c r="E265" s="60" t="n">
        <f aca="false">ROUND(S265,0)-D265</f>
        <v>300</v>
      </c>
      <c r="F265" s="60" t="n">
        <f aca="false">IF(COUNTA(D265:E265)=0,"",SUM(D265:E265))</f>
        <v>706</v>
      </c>
      <c r="G265" s="40" t="n">
        <f aca="false">IF(OR(F265="",F265=0),"",D265/F265)</f>
        <v>0.575070821529745</v>
      </c>
      <c r="H265" s="40" t="n">
        <f aca="false">IF(OR(F265="",F265=0),"",E265/F265)</f>
        <v>0.424929178470255</v>
      </c>
      <c r="I265" s="32" t="s">
        <v>164</v>
      </c>
      <c r="J265" s="36" t="n">
        <v>1.94077599590723</v>
      </c>
      <c r="K265" s="36" t="n">
        <f aca="false">$K$8</f>
        <v>2.12570886740458</v>
      </c>
      <c r="L265" s="36" t="n">
        <f aca="false">SQRT(J265^2+K265^2)</f>
        <v>2.87841096010493</v>
      </c>
      <c r="M265" s="40" t="n">
        <f aca="false">IF(G265="","",MAX(0,G265-1.96*L265/100))</f>
        <v>0.518653966711689</v>
      </c>
      <c r="N265" s="40" t="n">
        <f aca="false">IF(G265="","",MIN(1,G265+1.96*L265/100))</f>
        <v>0.631487676347802</v>
      </c>
      <c r="O265" s="60" t="n">
        <f aca="false">ROUND(S265*W265,0)</f>
        <v>60</v>
      </c>
      <c r="P265" s="60" t="n">
        <f aca="false">IF(F265="","",ROUND(SQRT((F265*L265/100)^2+(G265*O265)^2),0))</f>
        <v>40</v>
      </c>
      <c r="R265" s="61" t="n">
        <v>6.48974432633416</v>
      </c>
      <c r="S265" s="62" t="n">
        <f aca="false">U265*V265*$F$5</f>
        <v>705.860894941635</v>
      </c>
      <c r="T265" s="63" t="n">
        <f aca="false">MAX(0,MIN(1,R265/100+$D$5))</f>
        <v>0.574595532290291</v>
      </c>
      <c r="U265" s="63" t="n">
        <v>0.607976653696498</v>
      </c>
      <c r="V265" s="62" t="n">
        <v>1161</v>
      </c>
      <c r="W265" s="63" t="n">
        <v>0.084758520671361</v>
      </c>
      <c r="X265" s="64" t="s">
        <v>171</v>
      </c>
      <c r="Y265" s="64" t="s">
        <v>166</v>
      </c>
    </row>
    <row r="266" customFormat="false" ht="15" hidden="false" customHeight="false" outlineLevel="0" collapsed="false">
      <c r="A266" s="32" t="s">
        <v>421</v>
      </c>
      <c r="B266" s="32" t="s">
        <v>458</v>
      </c>
      <c r="C266" s="32" t="s">
        <v>467</v>
      </c>
      <c r="D266" s="60" t="n">
        <f aca="false">ROUND(S266*T266,0)</f>
        <v>254</v>
      </c>
      <c r="E266" s="60" t="n">
        <f aca="false">ROUND(S266,0)-D266</f>
        <v>175</v>
      </c>
      <c r="F266" s="60" t="n">
        <f aca="false">IF(COUNTA(D266:E266)=0,"",SUM(D266:E266))</f>
        <v>429</v>
      </c>
      <c r="G266" s="40" t="n">
        <f aca="false">IF(OR(F266="",F266=0),"",D266/F266)</f>
        <v>0.592074592074592</v>
      </c>
      <c r="H266" s="40" t="n">
        <f aca="false">IF(OR(F266="",F266=0),"",E266/F266)</f>
        <v>0.407925407925408</v>
      </c>
      <c r="I266" s="32" t="s">
        <v>164</v>
      </c>
      <c r="J266" s="36" t="n">
        <v>3.27171856570357</v>
      </c>
      <c r="K266" s="36" t="n">
        <f aca="false">$K$8</f>
        <v>2.12570886740458</v>
      </c>
      <c r="L266" s="36" t="n">
        <f aca="false">SQRT(J266^2+K266^2)</f>
        <v>3.90163818954704</v>
      </c>
      <c r="M266" s="40" t="n">
        <f aca="false">IF(G266="","",MAX(0,G266-1.96*L266/100))</f>
        <v>0.51560248355947</v>
      </c>
      <c r="N266" s="40" t="n">
        <f aca="false">IF(G266="","",MIN(1,G266+1.96*L266/100))</f>
        <v>0.668546700589714</v>
      </c>
      <c r="O266" s="60" t="n">
        <f aca="false">ROUND(S266*W266,0)</f>
        <v>62</v>
      </c>
      <c r="P266" s="60" t="n">
        <f aca="false">IF(F266="","",ROUND(SQRT((F266*L266/100)^2+(G266*O266)^2),0))</f>
        <v>40</v>
      </c>
      <c r="R266" s="61" t="n">
        <v>8.12806585512126</v>
      </c>
      <c r="S266" s="62" t="n">
        <f aca="false">U266*V266*$F$5</f>
        <v>429.344262295082</v>
      </c>
      <c r="T266" s="63" t="n">
        <f aca="false">MAX(0,MIN(1,R266/100+$D$5))</f>
        <v>0.590978747578162</v>
      </c>
      <c r="U266" s="63" t="n">
        <v>0.55327868852459</v>
      </c>
      <c r="V266" s="62" t="n">
        <v>776</v>
      </c>
      <c r="W266" s="63" t="n">
        <v>0.144238908687966</v>
      </c>
      <c r="X266" s="64" t="s">
        <v>165</v>
      </c>
      <c r="Y266" s="64" t="s">
        <v>166</v>
      </c>
    </row>
    <row r="267" customFormat="false" ht="15" hidden="false" customHeight="false" outlineLevel="0" collapsed="false">
      <c r="A267" s="32" t="s">
        <v>421</v>
      </c>
      <c r="B267" s="32" t="s">
        <v>458</v>
      </c>
      <c r="C267" s="32" t="s">
        <v>468</v>
      </c>
      <c r="D267" s="60" t="n">
        <f aca="false">ROUND(S267*T267,0)</f>
        <v>274</v>
      </c>
      <c r="E267" s="60" t="n">
        <f aca="false">ROUND(S267,0)-D267</f>
        <v>270</v>
      </c>
      <c r="F267" s="60" t="n">
        <f aca="false">IF(COUNTA(D267:E267)=0,"",SUM(D267:E267))</f>
        <v>544</v>
      </c>
      <c r="G267" s="40" t="n">
        <f aca="false">IF(OR(F267="",F267=0),"",D267/F267)</f>
        <v>0.503676470588235</v>
      </c>
      <c r="H267" s="40" t="n">
        <f aca="false">IF(OR(F267="",F267=0),"",E267/F267)</f>
        <v>0.496323529411765</v>
      </c>
      <c r="I267" s="32" t="s">
        <v>164</v>
      </c>
      <c r="J267" s="36" t="n">
        <v>3.27171856570357</v>
      </c>
      <c r="K267" s="36" t="n">
        <f aca="false">$K$8</f>
        <v>2.12570886740458</v>
      </c>
      <c r="L267" s="36" t="n">
        <f aca="false">SQRT(J267^2+K267^2)</f>
        <v>3.90163818954704</v>
      </c>
      <c r="M267" s="40" t="n">
        <f aca="false">IF(G267="","",MAX(0,G267-1.96*L267/100))</f>
        <v>0.427204362073113</v>
      </c>
      <c r="N267" s="40" t="n">
        <f aca="false">IF(G267="","",MIN(1,G267+1.96*L267/100))</f>
        <v>0.580148579103357</v>
      </c>
      <c r="O267" s="60" t="n">
        <f aca="false">ROUND(S267*W267,0)</f>
        <v>78</v>
      </c>
      <c r="P267" s="60" t="n">
        <f aca="false">IF(F267="","",ROUND(SQRT((F267*L267/100)^2+(G267*O267)^2),0))</f>
        <v>45</v>
      </c>
      <c r="R267" s="61" t="n">
        <v>-0.669609631003608</v>
      </c>
      <c r="S267" s="62" t="n">
        <f aca="false">U267*V267*$F$5</f>
        <v>543.75093399751</v>
      </c>
      <c r="T267" s="63" t="n">
        <f aca="false">MAX(0,MIN(1,R267/100+$D$5))</f>
        <v>0.503001992716913</v>
      </c>
      <c r="U267" s="63" t="n">
        <v>0.687422166874222</v>
      </c>
      <c r="V267" s="62" t="n">
        <v>791</v>
      </c>
      <c r="W267" s="63" t="n">
        <v>0.144238908687966</v>
      </c>
      <c r="X267" s="64" t="s">
        <v>165</v>
      </c>
      <c r="Y267" s="64" t="s">
        <v>166</v>
      </c>
    </row>
    <row r="268" customFormat="false" ht="15" hidden="false" customHeight="false" outlineLevel="0" collapsed="false">
      <c r="A268" s="32" t="s">
        <v>421</v>
      </c>
      <c r="B268" s="32" t="s">
        <v>458</v>
      </c>
      <c r="C268" s="32" t="s">
        <v>469</v>
      </c>
      <c r="D268" s="60" t="n">
        <f aca="false">ROUND(S268*T268,0)</f>
        <v>347</v>
      </c>
      <c r="E268" s="60" t="n">
        <f aca="false">ROUND(S268,0)-D268</f>
        <v>306</v>
      </c>
      <c r="F268" s="60" t="n">
        <f aca="false">IF(COUNTA(D268:E268)=0,"",SUM(D268:E268))</f>
        <v>653</v>
      </c>
      <c r="G268" s="40" t="n">
        <f aca="false">IF(OR(F268="",F268=0),"",D268/F268)</f>
        <v>0.531393568147014</v>
      </c>
      <c r="H268" s="40" t="n">
        <f aca="false">IF(OR(F268="",F268=0),"",E268/F268)</f>
        <v>0.468606431852986</v>
      </c>
      <c r="I268" s="32" t="s">
        <v>164</v>
      </c>
      <c r="J268" s="36" t="n">
        <v>1.94077599590723</v>
      </c>
      <c r="K268" s="36" t="n">
        <f aca="false">$K$8</f>
        <v>2.12570886740458</v>
      </c>
      <c r="L268" s="36" t="n">
        <f aca="false">SQRT(J268^2+K268^2)</f>
        <v>2.87841096010493</v>
      </c>
      <c r="M268" s="40" t="n">
        <f aca="false">IF(G268="","",MAX(0,G268-1.96*L268/100))</f>
        <v>0.474976713328957</v>
      </c>
      <c r="N268" s="40" t="n">
        <f aca="false">IF(G268="","",MIN(1,G268+1.96*L268/100))</f>
        <v>0.58781042296507</v>
      </c>
      <c r="O268" s="60" t="n">
        <f aca="false">ROUND(S268*W268,0)</f>
        <v>55</v>
      </c>
      <c r="P268" s="60" t="n">
        <f aca="false">IF(F268="","",ROUND(SQRT((F268*L268/100)^2+(G268*O268)^2),0))</f>
        <v>35</v>
      </c>
      <c r="R268" s="61" t="n">
        <v>2.16631001235139</v>
      </c>
      <c r="S268" s="62" t="n">
        <f aca="false">U268*V268*$F$5</f>
        <v>652.778593913956</v>
      </c>
      <c r="T268" s="63" t="n">
        <f aca="false">MAX(0,MIN(1,R268/100+$D$5))</f>
        <v>0.531361189150463</v>
      </c>
      <c r="U268" s="63" t="n">
        <v>0.677859391395593</v>
      </c>
      <c r="V268" s="62" t="n">
        <v>963</v>
      </c>
      <c r="W268" s="63" t="n">
        <v>0.084758520671361</v>
      </c>
      <c r="X268" s="64" t="s">
        <v>171</v>
      </c>
      <c r="Y268" s="64" t="s">
        <v>166</v>
      </c>
    </row>
    <row r="269" customFormat="false" ht="15" hidden="false" customHeight="false" outlineLevel="0" collapsed="false">
      <c r="A269" s="32" t="s">
        <v>421</v>
      </c>
      <c r="B269" s="32" t="s">
        <v>458</v>
      </c>
      <c r="C269" s="32" t="s">
        <v>470</v>
      </c>
      <c r="D269" s="60" t="n">
        <f aca="false">ROUND(S269*T269,0)</f>
        <v>434</v>
      </c>
      <c r="E269" s="60" t="n">
        <f aca="false">ROUND(S269,0)-D269</f>
        <v>336</v>
      </c>
      <c r="F269" s="60" t="n">
        <f aca="false">IF(COUNTA(D269:E269)=0,"",SUM(D269:E269))</f>
        <v>770</v>
      </c>
      <c r="G269" s="40" t="n">
        <f aca="false">IF(OR(F269="",F269=0),"",D269/F269)</f>
        <v>0.563636363636364</v>
      </c>
      <c r="H269" s="40" t="n">
        <f aca="false">IF(OR(F269="",F269=0),"",E269/F269)</f>
        <v>0.436363636363636</v>
      </c>
      <c r="I269" s="32" t="s">
        <v>164</v>
      </c>
      <c r="J269" s="36" t="n">
        <v>1.94077599590723</v>
      </c>
      <c r="K269" s="36" t="n">
        <f aca="false">$K$8</f>
        <v>2.12570886740458</v>
      </c>
      <c r="L269" s="36" t="n">
        <f aca="false">SQRT(J269^2+K269^2)</f>
        <v>2.87841096010493</v>
      </c>
      <c r="M269" s="40" t="n">
        <f aca="false">IF(G269="","",MAX(0,G269-1.96*L269/100))</f>
        <v>0.507219508818307</v>
      </c>
      <c r="N269" s="40" t="n">
        <f aca="false">IF(G269="","",MIN(1,G269+1.96*L269/100))</f>
        <v>0.62005321845442</v>
      </c>
      <c r="O269" s="60" t="n">
        <f aca="false">ROUND(S269*W269,0)</f>
        <v>65</v>
      </c>
      <c r="P269" s="60" t="n">
        <f aca="false">IF(F269="","",ROUND(SQRT((F269*L269/100)^2+(G269*O269)^2),0))</f>
        <v>43</v>
      </c>
      <c r="R269" s="61" t="n">
        <v>5.31475556651885</v>
      </c>
      <c r="S269" s="62" t="n">
        <f aca="false">U269*V269*$F$5</f>
        <v>770.401725790987</v>
      </c>
      <c r="T269" s="63" t="n">
        <f aca="false">MAX(0,MIN(1,R269/100+$D$5))</f>
        <v>0.562845644692138</v>
      </c>
      <c r="U269" s="63" t="n">
        <v>0.674017257909875</v>
      </c>
      <c r="V269" s="62" t="n">
        <v>1143</v>
      </c>
      <c r="W269" s="63" t="n">
        <v>0.084758520671361</v>
      </c>
      <c r="X269" s="64" t="s">
        <v>171</v>
      </c>
      <c r="Y269" s="64" t="s">
        <v>166</v>
      </c>
    </row>
    <row r="270" customFormat="false" ht="15" hidden="false" customHeight="false" outlineLevel="0" collapsed="false">
      <c r="A270" s="32" t="s">
        <v>421</v>
      </c>
      <c r="B270" s="32" t="s">
        <v>458</v>
      </c>
      <c r="C270" s="32" t="s">
        <v>471</v>
      </c>
      <c r="D270" s="60" t="n">
        <f aca="false">ROUND(S270*T270,0)</f>
        <v>336</v>
      </c>
      <c r="E270" s="60" t="n">
        <f aca="false">ROUND(S270,0)-D270</f>
        <v>331</v>
      </c>
      <c r="F270" s="60" t="n">
        <f aca="false">IF(COUNTA(D270:E270)=0,"",SUM(D270:E270))</f>
        <v>667</v>
      </c>
      <c r="G270" s="40" t="n">
        <f aca="false">IF(OR(F270="",F270=0),"",D270/F270)</f>
        <v>0.503748125937031</v>
      </c>
      <c r="H270" s="40" t="n">
        <f aca="false">IF(OR(F270="",F270=0),"",E270/F270)</f>
        <v>0.496251874062969</v>
      </c>
      <c r="I270" s="32" t="s">
        <v>164</v>
      </c>
      <c r="J270" s="36" t="n">
        <v>1.94077599590723</v>
      </c>
      <c r="K270" s="36" t="n">
        <f aca="false">$K$8</f>
        <v>2.12570886740458</v>
      </c>
      <c r="L270" s="36" t="n">
        <f aca="false">SQRT(J270^2+K270^2)</f>
        <v>2.87841096010493</v>
      </c>
      <c r="M270" s="40" t="n">
        <f aca="false">IF(G270="","",MAX(0,G270-1.96*L270/100))</f>
        <v>0.447331271118975</v>
      </c>
      <c r="N270" s="40" t="n">
        <f aca="false">IF(G270="","",MIN(1,G270+1.96*L270/100))</f>
        <v>0.560164980755088</v>
      </c>
      <c r="O270" s="60" t="n">
        <f aca="false">ROUND(S270*W270,0)</f>
        <v>57</v>
      </c>
      <c r="P270" s="60" t="n">
        <f aca="false">IF(F270="","",ROUND(SQRT((F270*L270/100)^2+(G270*O270)^2),0))</f>
        <v>35</v>
      </c>
      <c r="R270" s="61" t="n">
        <v>-0.556150269324445</v>
      </c>
      <c r="S270" s="62" t="n">
        <f aca="false">U270*V270*$F$5</f>
        <v>666.944444444445</v>
      </c>
      <c r="T270" s="63" t="n">
        <f aca="false">MAX(0,MIN(1,R270/100+$D$5))</f>
        <v>0.504136586333705</v>
      </c>
      <c r="U270" s="63" t="n">
        <v>0.614695340501792</v>
      </c>
      <c r="V270" s="62" t="n">
        <v>1085</v>
      </c>
      <c r="W270" s="63" t="n">
        <v>0.084758520671361</v>
      </c>
      <c r="X270" s="64" t="s">
        <v>171</v>
      </c>
      <c r="Y270" s="64" t="s">
        <v>166</v>
      </c>
    </row>
    <row r="271" customFormat="false" ht="15" hidden="false" customHeight="false" outlineLevel="0" collapsed="false">
      <c r="A271" s="32" t="s">
        <v>421</v>
      </c>
      <c r="B271" s="32" t="s">
        <v>458</v>
      </c>
      <c r="C271" s="32" t="s">
        <v>472</v>
      </c>
      <c r="D271" s="60" t="n">
        <f aca="false">ROUND(S271*T271,0)</f>
        <v>739</v>
      </c>
      <c r="E271" s="60" t="n">
        <f aca="false">ROUND(S271,0)-D271</f>
        <v>587</v>
      </c>
      <c r="F271" s="60" t="n">
        <f aca="false">IF(COUNTA(D271:E271)=0,"",SUM(D271:E271))</f>
        <v>1326</v>
      </c>
      <c r="G271" s="40" t="n">
        <f aca="false">IF(OR(F271="",F271=0),"",D271/F271)</f>
        <v>0.557315233785822</v>
      </c>
      <c r="H271" s="40" t="n">
        <f aca="false">IF(OR(F271="",F271=0),"",E271/F271)</f>
        <v>0.442684766214178</v>
      </c>
      <c r="I271" s="32" t="s">
        <v>164</v>
      </c>
      <c r="J271" s="36" t="n">
        <v>1.75751909275079</v>
      </c>
      <c r="K271" s="36" t="n">
        <f aca="false">$K$8</f>
        <v>2.12570886740458</v>
      </c>
      <c r="L271" s="36" t="n">
        <f aca="false">SQRT(J271^2+K271^2)</f>
        <v>2.7581717768018</v>
      </c>
      <c r="M271" s="40" t="n">
        <f aca="false">IF(G271="","",MAX(0,G271-1.96*L271/100))</f>
        <v>0.503255066960507</v>
      </c>
      <c r="N271" s="40" t="n">
        <f aca="false">IF(G271="","",MIN(1,G271+1.96*L271/100))</f>
        <v>0.611375400611137</v>
      </c>
      <c r="O271" s="60" t="n">
        <f aca="false">ROUND(S271*W271,0)</f>
        <v>83</v>
      </c>
      <c r="P271" s="60" t="n">
        <f aca="false">IF(F271="","",ROUND(SQRT((F271*L271/100)^2+(G271*O271)^2),0))</f>
        <v>59</v>
      </c>
      <c r="R271" s="61" t="n">
        <v>4.76280032323637</v>
      </c>
      <c r="S271" s="62" t="n">
        <f aca="false">U271*V271*$F$5</f>
        <v>1325.7421875</v>
      </c>
      <c r="T271" s="63" t="n">
        <f aca="false">MAX(0,MIN(1,R271/100+$D$5))</f>
        <v>0.557326092259313</v>
      </c>
      <c r="U271" s="63" t="n">
        <v>0.61376953125</v>
      </c>
      <c r="V271" s="62" t="n">
        <v>2160</v>
      </c>
      <c r="W271" s="63" t="n">
        <v>0.0626598089245614</v>
      </c>
      <c r="X271" s="64" t="s">
        <v>204</v>
      </c>
      <c r="Y271" s="64" t="s">
        <v>166</v>
      </c>
    </row>
    <row r="272" customFormat="false" ht="15" hidden="false" customHeight="false" outlineLevel="0" collapsed="false">
      <c r="A272" s="32" t="s">
        <v>421</v>
      </c>
      <c r="B272" s="32" t="s">
        <v>458</v>
      </c>
      <c r="C272" s="32" t="s">
        <v>473</v>
      </c>
      <c r="D272" s="60" t="n">
        <f aca="false">ROUND(S272*T272,0)</f>
        <v>406</v>
      </c>
      <c r="E272" s="60" t="n">
        <f aca="false">ROUND(S272,0)-D272</f>
        <v>396</v>
      </c>
      <c r="F272" s="60" t="n">
        <f aca="false">IF(COUNTA(D272:E272)=0,"",SUM(D272:E272))</f>
        <v>802</v>
      </c>
      <c r="G272" s="40" t="n">
        <f aca="false">IF(OR(F272="",F272=0),"",D272/F272)</f>
        <v>0.506234413965087</v>
      </c>
      <c r="H272" s="40" t="n">
        <f aca="false">IF(OR(F272="",F272=0),"",E272/F272)</f>
        <v>0.493765586034913</v>
      </c>
      <c r="I272" s="32" t="s">
        <v>164</v>
      </c>
      <c r="J272" s="36" t="n">
        <v>1.94077599590723</v>
      </c>
      <c r="K272" s="36" t="n">
        <f aca="false">$K$8</f>
        <v>2.12570886740458</v>
      </c>
      <c r="L272" s="36" t="n">
        <f aca="false">SQRT(J272^2+K272^2)</f>
        <v>2.87841096010493</v>
      </c>
      <c r="M272" s="40" t="n">
        <f aca="false">IF(G272="","",MAX(0,G272-1.96*L272/100))</f>
        <v>0.449817559147031</v>
      </c>
      <c r="N272" s="40" t="n">
        <f aca="false">IF(G272="","",MIN(1,G272+1.96*L272/100))</f>
        <v>0.562651268783144</v>
      </c>
      <c r="O272" s="60" t="n">
        <f aca="false">ROUND(S272*W272,0)</f>
        <v>68</v>
      </c>
      <c r="P272" s="60" t="n">
        <f aca="false">IF(F272="","",ROUND(SQRT((F272*L272/100)^2+(G272*O272)^2),0))</f>
        <v>41</v>
      </c>
      <c r="R272" s="61" t="n">
        <v>-0.321128008637711</v>
      </c>
      <c r="S272" s="62" t="n">
        <f aca="false">U272*V272*$F$5</f>
        <v>802.258193445244</v>
      </c>
      <c r="T272" s="63" t="n">
        <f aca="false">MAX(0,MIN(1,R272/100+$D$5))</f>
        <v>0.506486808940572</v>
      </c>
      <c r="U272" s="63" t="n">
        <v>0.619504396482814</v>
      </c>
      <c r="V272" s="62" t="n">
        <v>1295</v>
      </c>
      <c r="W272" s="63" t="n">
        <v>0.084758520671361</v>
      </c>
      <c r="X272" s="64" t="s">
        <v>171</v>
      </c>
      <c r="Y272" s="64" t="s">
        <v>166</v>
      </c>
    </row>
    <row r="273" customFormat="false" ht="15" hidden="false" customHeight="false" outlineLevel="0" collapsed="false">
      <c r="A273" s="32" t="s">
        <v>421</v>
      </c>
      <c r="B273" s="32" t="s">
        <v>458</v>
      </c>
      <c r="C273" s="32" t="s">
        <v>474</v>
      </c>
      <c r="D273" s="60" t="n">
        <f aca="false">ROUND(S273*T273,0)</f>
        <v>400</v>
      </c>
      <c r="E273" s="60" t="n">
        <f aca="false">ROUND(S273,0)-D273</f>
        <v>383</v>
      </c>
      <c r="F273" s="60" t="n">
        <f aca="false">IF(COUNTA(D273:E273)=0,"",SUM(D273:E273))</f>
        <v>783</v>
      </c>
      <c r="G273" s="40" t="n">
        <f aca="false">IF(OR(F273="",F273=0),"",D273/F273)</f>
        <v>0.510855683269476</v>
      </c>
      <c r="H273" s="40" t="n">
        <f aca="false">IF(OR(F273="",F273=0),"",E273/F273)</f>
        <v>0.489144316730524</v>
      </c>
      <c r="I273" s="32" t="s">
        <v>164</v>
      </c>
      <c r="J273" s="36" t="n">
        <v>1.94077599590723</v>
      </c>
      <c r="K273" s="36" t="n">
        <f aca="false">$K$8</f>
        <v>2.12570886740458</v>
      </c>
      <c r="L273" s="36" t="n">
        <f aca="false">SQRT(J273^2+K273^2)</f>
        <v>2.87841096010493</v>
      </c>
      <c r="M273" s="40" t="n">
        <f aca="false">IF(G273="","",MAX(0,G273-1.96*L273/100))</f>
        <v>0.45443882845142</v>
      </c>
      <c r="N273" s="40" t="n">
        <f aca="false">IF(G273="","",MIN(1,G273+1.96*L273/100))</f>
        <v>0.567272538087533</v>
      </c>
      <c r="O273" s="60" t="n">
        <f aca="false">ROUND(S273*W273,0)</f>
        <v>66</v>
      </c>
      <c r="P273" s="60" t="n">
        <f aca="false">IF(F273="","",ROUND(SQRT((F273*L273/100)^2+(G273*O273)^2),0))</f>
        <v>41</v>
      </c>
      <c r="R273" s="61" t="n">
        <v>0.126740579821362</v>
      </c>
      <c r="S273" s="62" t="n">
        <f aca="false">U273*V273*$F$5</f>
        <v>782.654941373534</v>
      </c>
      <c r="T273" s="63" t="n">
        <f aca="false">MAX(0,MIN(1,R273/100+$D$5))</f>
        <v>0.510965494825163</v>
      </c>
      <c r="U273" s="63" t="n">
        <v>0.654941373534338</v>
      </c>
      <c r="V273" s="62" t="n">
        <v>1195</v>
      </c>
      <c r="W273" s="63" t="n">
        <v>0.084758520671361</v>
      </c>
      <c r="X273" s="64" t="s">
        <v>171</v>
      </c>
      <c r="Y273" s="64" t="s">
        <v>166</v>
      </c>
    </row>
    <row r="274" customFormat="false" ht="15" hidden="false" customHeight="false" outlineLevel="0" collapsed="false">
      <c r="A274" s="32" t="s">
        <v>421</v>
      </c>
      <c r="B274" s="32" t="s">
        <v>458</v>
      </c>
      <c r="C274" s="32" t="s">
        <v>475</v>
      </c>
      <c r="D274" s="60" t="n">
        <f aca="false">ROUND(S274*T274,0)</f>
        <v>395</v>
      </c>
      <c r="E274" s="60" t="n">
        <f aca="false">ROUND(S274,0)-D274</f>
        <v>362</v>
      </c>
      <c r="F274" s="60" t="n">
        <f aca="false">IF(COUNTA(D274:E274)=0,"",SUM(D274:E274))</f>
        <v>757</v>
      </c>
      <c r="G274" s="40" t="n">
        <f aca="false">IF(OR(F274="",F274=0),"",D274/F274)</f>
        <v>0.521796565389696</v>
      </c>
      <c r="H274" s="40" t="n">
        <f aca="false">IF(OR(F274="",F274=0),"",E274/F274)</f>
        <v>0.478203434610304</v>
      </c>
      <c r="I274" s="32" t="s">
        <v>164</v>
      </c>
      <c r="J274" s="36" t="n">
        <v>1.94077599590723</v>
      </c>
      <c r="K274" s="36" t="n">
        <f aca="false">$K$8</f>
        <v>2.12570886740458</v>
      </c>
      <c r="L274" s="36" t="n">
        <f aca="false">SQRT(J274^2+K274^2)</f>
        <v>2.87841096010493</v>
      </c>
      <c r="M274" s="40" t="n">
        <f aca="false">IF(G274="","",MAX(0,G274-1.96*L274/100))</f>
        <v>0.46537971057164</v>
      </c>
      <c r="N274" s="40" t="n">
        <f aca="false">IF(G274="","",MIN(1,G274+1.96*L274/100))</f>
        <v>0.578213420207753</v>
      </c>
      <c r="O274" s="60" t="n">
        <f aca="false">ROUND(S274*W274,0)</f>
        <v>64</v>
      </c>
      <c r="P274" s="60" t="n">
        <f aca="false">IF(F274="","",ROUND(SQRT((F274*L274/100)^2+(G274*O274)^2),0))</f>
        <v>40</v>
      </c>
      <c r="R274" s="61" t="n">
        <v>1.21734761330311</v>
      </c>
      <c r="S274" s="62" t="n">
        <f aca="false">U274*V274*$F$5</f>
        <v>757.186813186813</v>
      </c>
      <c r="T274" s="63" t="n">
        <f aca="false">MAX(0,MIN(1,R274/100+$D$5))</f>
        <v>0.52187156515998</v>
      </c>
      <c r="U274" s="63" t="n">
        <v>0.637362637362637</v>
      </c>
      <c r="V274" s="62" t="n">
        <v>1188</v>
      </c>
      <c r="W274" s="63" t="n">
        <v>0.084758520671361</v>
      </c>
      <c r="X274" s="64" t="s">
        <v>171</v>
      </c>
      <c r="Y274" s="64" t="s">
        <v>166</v>
      </c>
    </row>
    <row r="275" customFormat="false" ht="15" hidden="false" customHeight="false" outlineLevel="0" collapsed="false">
      <c r="A275" s="32" t="s">
        <v>421</v>
      </c>
      <c r="B275" s="32" t="s">
        <v>476</v>
      </c>
      <c r="C275" s="32" t="s">
        <v>477</v>
      </c>
      <c r="D275" s="60" t="n">
        <f aca="false">ROUND(S275*T275,0)</f>
        <v>721</v>
      </c>
      <c r="E275" s="60" t="n">
        <f aca="false">ROUND(S275,0)-D275</f>
        <v>1137</v>
      </c>
      <c r="F275" s="60" t="n">
        <f aca="false">IF(COUNTA(D275:E275)=0,"",SUM(D275:E275))</f>
        <v>1858</v>
      </c>
      <c r="G275" s="40" t="n">
        <f aca="false">IF(OR(F275="",F275=0),"",D275/F275)</f>
        <v>0.38805166846071</v>
      </c>
      <c r="H275" s="40" t="n">
        <f aca="false">IF(OR(F275="",F275=0),"",E275/F275)</f>
        <v>0.61194833153929</v>
      </c>
      <c r="I275" s="32" t="s">
        <v>164</v>
      </c>
      <c r="J275" s="36" t="n">
        <v>1.75751909275079</v>
      </c>
      <c r="K275" s="36" t="n">
        <f aca="false">$K$8</f>
        <v>2.12570886740458</v>
      </c>
      <c r="L275" s="36" t="n">
        <f aca="false">SQRT(J275^2+K275^2)</f>
        <v>2.7581717768018</v>
      </c>
      <c r="M275" s="40" t="n">
        <f aca="false">IF(G275="","",MAX(0,G275-1.96*L275/100))</f>
        <v>0.333991501635395</v>
      </c>
      <c r="N275" s="40" t="n">
        <f aca="false">IF(G275="","",MIN(1,G275+1.96*L275/100))</f>
        <v>0.442111835286026</v>
      </c>
      <c r="O275" s="60" t="n">
        <f aca="false">ROUND(S275*W275,0)</f>
        <v>116</v>
      </c>
      <c r="P275" s="60" t="n">
        <f aca="false">IF(F275="","",ROUND(SQRT((F275*L275/100)^2+(G275*O275)^2),0))</f>
        <v>68</v>
      </c>
      <c r="R275" s="61" t="n">
        <v>-12.1520887387638</v>
      </c>
      <c r="S275" s="62" t="n">
        <f aca="false">U275*V275*$F$5</f>
        <v>1857.89473684211</v>
      </c>
      <c r="T275" s="63" t="n">
        <f aca="false">MAX(0,MIN(1,R275/100+$D$5))</f>
        <v>0.388177201639312</v>
      </c>
      <c r="U275" s="63" t="n">
        <v>0.657894736842106</v>
      </c>
      <c r="V275" s="62" t="n">
        <v>2824</v>
      </c>
      <c r="W275" s="63" t="n">
        <v>0.0626598089245614</v>
      </c>
      <c r="X275" s="64" t="s">
        <v>204</v>
      </c>
      <c r="Y275" s="64" t="s">
        <v>166</v>
      </c>
    </row>
    <row r="276" customFormat="false" ht="15" hidden="false" customHeight="false" outlineLevel="0" collapsed="false">
      <c r="A276" s="32" t="s">
        <v>421</v>
      </c>
      <c r="B276" s="32" t="s">
        <v>476</v>
      </c>
      <c r="C276" s="32" t="s">
        <v>478</v>
      </c>
      <c r="D276" s="60" t="n">
        <f aca="false">ROUND(S276*T276,0)</f>
        <v>643</v>
      </c>
      <c r="E276" s="60" t="n">
        <f aca="false">ROUND(S276,0)-D276</f>
        <v>957</v>
      </c>
      <c r="F276" s="60" t="n">
        <f aca="false">IF(COUNTA(D276:E276)=0,"",SUM(D276:E276))</f>
        <v>1600</v>
      </c>
      <c r="G276" s="40" t="n">
        <f aca="false">IF(OR(F276="",F276=0),"",D276/F276)</f>
        <v>0.401875</v>
      </c>
      <c r="H276" s="40" t="n">
        <f aca="false">IF(OR(F276="",F276=0),"",E276/F276)</f>
        <v>0.598125</v>
      </c>
      <c r="I276" s="32" t="s">
        <v>164</v>
      </c>
      <c r="J276" s="36" t="n">
        <v>1.75751909275079</v>
      </c>
      <c r="K276" s="36" t="n">
        <f aca="false">$K$8</f>
        <v>2.12570886740458</v>
      </c>
      <c r="L276" s="36" t="n">
        <f aca="false">SQRT(J276^2+K276^2)</f>
        <v>2.7581717768018</v>
      </c>
      <c r="M276" s="40" t="n">
        <f aca="false">IF(G276="","",MAX(0,G276-1.96*L276/100))</f>
        <v>0.347814833174685</v>
      </c>
      <c r="N276" s="40" t="n">
        <f aca="false">IF(G276="","",MIN(1,G276+1.96*L276/100))</f>
        <v>0.455935166825315</v>
      </c>
      <c r="O276" s="60" t="n">
        <f aca="false">ROUND(S276*W276,0)</f>
        <v>100</v>
      </c>
      <c r="P276" s="60" t="n">
        <f aca="false">IF(F276="","",ROUND(SQRT((F276*L276/100)^2+(G276*O276)^2),0))</f>
        <v>60</v>
      </c>
      <c r="R276" s="61" t="n">
        <v>-10.7602704243251</v>
      </c>
      <c r="S276" s="62" t="n">
        <f aca="false">U276*V276*$F$5</f>
        <v>1600.33208176888</v>
      </c>
      <c r="T276" s="63" t="n">
        <f aca="false">MAX(0,MIN(1,R276/100+$D$5))</f>
        <v>0.402095384783698</v>
      </c>
      <c r="U276" s="63" t="n">
        <v>0.667918231122236</v>
      </c>
      <c r="V276" s="62" t="n">
        <v>2396</v>
      </c>
      <c r="W276" s="63" t="n">
        <v>0.0626598089245614</v>
      </c>
      <c r="X276" s="64" t="s">
        <v>204</v>
      </c>
      <c r="Y276" s="64" t="s">
        <v>166</v>
      </c>
    </row>
    <row r="277" customFormat="false" ht="15" hidden="false" customHeight="false" outlineLevel="0" collapsed="false">
      <c r="A277" s="32" t="s">
        <v>421</v>
      </c>
      <c r="B277" s="32" t="s">
        <v>476</v>
      </c>
      <c r="C277" s="32" t="s">
        <v>479</v>
      </c>
      <c r="D277" s="60" t="n">
        <f aca="false">ROUND(S277*T277,0)</f>
        <v>343</v>
      </c>
      <c r="E277" s="60" t="n">
        <f aca="false">ROUND(S277,0)-D277</f>
        <v>620</v>
      </c>
      <c r="F277" s="60" t="n">
        <f aca="false">IF(COUNTA(D277:E277)=0,"",SUM(D277:E277))</f>
        <v>963</v>
      </c>
      <c r="G277" s="40" t="n">
        <f aca="false">IF(OR(F277="",F277=0),"",D277/F277)</f>
        <v>0.356178608515057</v>
      </c>
      <c r="H277" s="40" t="n">
        <f aca="false">IF(OR(F277="",F277=0),"",E277/F277)</f>
        <v>0.643821391484943</v>
      </c>
      <c r="I277" s="32" t="s">
        <v>164</v>
      </c>
      <c r="J277" s="36" t="n">
        <v>1.75751909275079</v>
      </c>
      <c r="K277" s="36" t="n">
        <f aca="false">$K$8</f>
        <v>2.12570886740458</v>
      </c>
      <c r="L277" s="36" t="n">
        <f aca="false">SQRT(J277^2+K277^2)</f>
        <v>2.7581717768018</v>
      </c>
      <c r="M277" s="40" t="n">
        <f aca="false">IF(G277="","",MAX(0,G277-1.96*L277/100))</f>
        <v>0.302118441689742</v>
      </c>
      <c r="N277" s="40" t="n">
        <f aca="false">IF(G277="","",MIN(1,G277+1.96*L277/100))</f>
        <v>0.410238775340372</v>
      </c>
      <c r="O277" s="60" t="n">
        <f aca="false">ROUND(S277*W277,0)</f>
        <v>60</v>
      </c>
      <c r="P277" s="60" t="n">
        <f aca="false">IF(F277="","",ROUND(SQRT((F277*L277/100)^2+(G277*O277)^2),0))</f>
        <v>34</v>
      </c>
      <c r="R277" s="61" t="n">
        <v>-15.4121191483471</v>
      </c>
      <c r="S277" s="62" t="n">
        <f aca="false">U277*V277*$F$5</f>
        <v>963.38125</v>
      </c>
      <c r="T277" s="63" t="n">
        <f aca="false">MAX(0,MIN(1,R277/100+$D$5))</f>
        <v>0.355576897543478</v>
      </c>
      <c r="U277" s="63" t="n">
        <v>0.640972222222222</v>
      </c>
      <c r="V277" s="62" t="n">
        <v>1503</v>
      </c>
      <c r="W277" s="63" t="n">
        <v>0.0626598089245614</v>
      </c>
      <c r="X277" s="64" t="s">
        <v>204</v>
      </c>
      <c r="Y277" s="64" t="s">
        <v>166</v>
      </c>
    </row>
    <row r="278" customFormat="false" ht="15" hidden="false" customHeight="false" outlineLevel="0" collapsed="false">
      <c r="A278" s="32" t="s">
        <v>421</v>
      </c>
      <c r="B278" s="32" t="s">
        <v>480</v>
      </c>
      <c r="C278" s="32" t="s">
        <v>480</v>
      </c>
      <c r="D278" s="60" t="n">
        <f aca="false">ROUND(S278*T278,0)</f>
        <v>35</v>
      </c>
      <c r="E278" s="60" t="n">
        <f aca="false">ROUND(S278,0)-D278</f>
        <v>62</v>
      </c>
      <c r="F278" s="60" t="n">
        <f aca="false">IF(COUNTA(D278:E278)=0,"",SUM(D278:E278))</f>
        <v>97</v>
      </c>
      <c r="G278" s="40" t="n">
        <f aca="false">IF(OR(F278="",F278=0),"",D278/F278)</f>
        <v>0.360824742268041</v>
      </c>
      <c r="H278" s="40" t="n">
        <f aca="false">IF(OR(F278="",F278=0),"",E278/F278)</f>
        <v>0.639175257731959</v>
      </c>
      <c r="I278" s="32" t="s">
        <v>164</v>
      </c>
      <c r="J278" s="36" t="n">
        <v>3.27171856570357</v>
      </c>
      <c r="K278" s="36" t="n">
        <f aca="false">$K$8</f>
        <v>2.12570886740458</v>
      </c>
      <c r="L278" s="36" t="n">
        <f aca="false">SQRT(J278^2+K278^2)</f>
        <v>3.90163818954704</v>
      </c>
      <c r="M278" s="40" t="n">
        <f aca="false">IF(G278="","",MAX(0,G278-1.96*L278/100))</f>
        <v>0.284352633752919</v>
      </c>
      <c r="N278" s="40" t="n">
        <f aca="false">IF(G278="","",MIN(1,G278+1.96*L278/100))</f>
        <v>0.437296850783163</v>
      </c>
      <c r="O278" s="60" t="n">
        <f aca="false">ROUND(S278*W278,0)</f>
        <v>14</v>
      </c>
      <c r="P278" s="60" t="n">
        <f aca="false">IF(F278="","",ROUND(SQRT((F278*L278/100)^2+(G278*O278)^2),0))</f>
        <v>6</v>
      </c>
      <c r="R278" s="61" t="n">
        <v>-15.3734295346295</v>
      </c>
      <c r="S278" s="62" t="n">
        <f aca="false">U278*V278*$F$5</f>
        <v>97.2992700729927</v>
      </c>
      <c r="T278" s="63" t="n">
        <f aca="false">MAX(0,MIN(1,R278/100+$D$5))</f>
        <v>0.355963793680654</v>
      </c>
      <c r="U278" s="63" t="n">
        <v>0.627737226277372</v>
      </c>
      <c r="V278" s="62" t="n">
        <v>155</v>
      </c>
      <c r="W278" s="63" t="n">
        <v>0.144238908687966</v>
      </c>
      <c r="X278" s="64" t="s">
        <v>165</v>
      </c>
      <c r="Y278" s="64" t="s">
        <v>166</v>
      </c>
    </row>
    <row r="279" customFormat="false" ht="15" hidden="false" customHeight="false" outlineLevel="0" collapsed="false">
      <c r="A279" s="32" t="s">
        <v>421</v>
      </c>
      <c r="B279" s="32" t="s">
        <v>481</v>
      </c>
      <c r="C279" s="32" t="s">
        <v>482</v>
      </c>
      <c r="D279" s="60" t="n">
        <f aca="false">ROUND(S279*T279,0)</f>
        <v>591</v>
      </c>
      <c r="E279" s="60" t="n">
        <f aca="false">ROUND(S279,0)-D279</f>
        <v>826</v>
      </c>
      <c r="F279" s="60" t="n">
        <f aca="false">IF(COUNTA(D279:E279)=0,"",SUM(D279:E279))</f>
        <v>1417</v>
      </c>
      <c r="G279" s="40" t="n">
        <f aca="false">IF(OR(F279="",F279=0),"",D279/F279)</f>
        <v>0.417078334509527</v>
      </c>
      <c r="H279" s="40" t="n">
        <f aca="false">IF(OR(F279="",F279=0),"",E279/F279)</f>
        <v>0.582921665490473</v>
      </c>
      <c r="I279" s="32" t="s">
        <v>164</v>
      </c>
      <c r="J279" s="36" t="n">
        <v>1.75751909275079</v>
      </c>
      <c r="K279" s="36" t="n">
        <f aca="false">$K$8</f>
        <v>2.12570886740458</v>
      </c>
      <c r="L279" s="36" t="n">
        <f aca="false">SQRT(J279^2+K279^2)</f>
        <v>2.7581717768018</v>
      </c>
      <c r="M279" s="40" t="n">
        <f aca="false">IF(G279="","",MAX(0,G279-1.96*L279/100))</f>
        <v>0.363018167684212</v>
      </c>
      <c r="N279" s="40" t="n">
        <f aca="false">IF(G279="","",MIN(1,G279+1.96*L279/100))</f>
        <v>0.471138501334843</v>
      </c>
      <c r="O279" s="60" t="n">
        <f aca="false">ROUND(S279*W279,0)</f>
        <v>89</v>
      </c>
      <c r="P279" s="60" t="n">
        <f aca="false">IF(F279="","",ROUND(SQRT((F279*L279/100)^2+(G279*O279)^2),0))</f>
        <v>54</v>
      </c>
      <c r="R279" s="61" t="n">
        <v>-9.25347118584891</v>
      </c>
      <c r="S279" s="62" t="n">
        <f aca="false">U279*V279*$F$5</f>
        <v>1417.27954319762</v>
      </c>
      <c r="T279" s="63" t="n">
        <f aca="false">MAX(0,MIN(1,R279/100+$D$5))</f>
        <v>0.41716337716846</v>
      </c>
      <c r="U279" s="63" t="n">
        <v>0.641012909632572</v>
      </c>
      <c r="V279" s="62" t="n">
        <v>2211</v>
      </c>
      <c r="W279" s="63" t="n">
        <v>0.0626598089245614</v>
      </c>
      <c r="X279" s="64" t="s">
        <v>204</v>
      </c>
      <c r="Y279" s="64" t="s">
        <v>166</v>
      </c>
    </row>
    <row r="280" customFormat="false" ht="15" hidden="false" customHeight="false" outlineLevel="0" collapsed="false">
      <c r="A280" s="32" t="s">
        <v>421</v>
      </c>
      <c r="B280" s="32" t="s">
        <v>481</v>
      </c>
      <c r="C280" s="32" t="s">
        <v>483</v>
      </c>
      <c r="D280" s="60" t="n">
        <f aca="false">ROUND(S280*T280,0)</f>
        <v>534</v>
      </c>
      <c r="E280" s="60" t="n">
        <f aca="false">ROUND(S280,0)-D280</f>
        <v>691</v>
      </c>
      <c r="F280" s="60" t="n">
        <f aca="false">IF(COUNTA(D280:E280)=0,"",SUM(D280:E280))</f>
        <v>1225</v>
      </c>
      <c r="G280" s="40" t="n">
        <f aca="false">IF(OR(F280="",F280=0),"",D280/F280)</f>
        <v>0.435918367346939</v>
      </c>
      <c r="H280" s="40" t="n">
        <f aca="false">IF(OR(F280="",F280=0),"",E280/F280)</f>
        <v>0.564081632653061</v>
      </c>
      <c r="I280" s="32" t="s">
        <v>164</v>
      </c>
      <c r="J280" s="36" t="n">
        <v>1.75751909275079</v>
      </c>
      <c r="K280" s="36" t="n">
        <f aca="false">$K$8</f>
        <v>2.12570886740458</v>
      </c>
      <c r="L280" s="36" t="n">
        <f aca="false">SQRT(J280^2+K280^2)</f>
        <v>2.7581717768018</v>
      </c>
      <c r="M280" s="40" t="n">
        <f aca="false">IF(G280="","",MAX(0,G280-1.96*L280/100))</f>
        <v>0.381858200521624</v>
      </c>
      <c r="N280" s="40" t="n">
        <f aca="false">IF(G280="","",MIN(1,G280+1.96*L280/100))</f>
        <v>0.489978534172254</v>
      </c>
      <c r="O280" s="60" t="n">
        <f aca="false">ROUND(S280*W280,0)</f>
        <v>77</v>
      </c>
      <c r="P280" s="60" t="n">
        <f aca="false">IF(F280="","",ROUND(SQRT((F280*L280/100)^2+(G280*O280)^2),0))</f>
        <v>48</v>
      </c>
      <c r="R280" s="61" t="n">
        <v>-7.34652512376573</v>
      </c>
      <c r="S280" s="62" t="n">
        <f aca="false">U280*V280*$F$5</f>
        <v>1224.74062660503</v>
      </c>
      <c r="T280" s="63" t="n">
        <f aca="false">MAX(0,MIN(1,R280/100+$D$5))</f>
        <v>0.436232837789292</v>
      </c>
      <c r="U280" s="63" t="n">
        <v>0.629686697483308</v>
      </c>
      <c r="V280" s="62" t="n">
        <v>1945</v>
      </c>
      <c r="W280" s="63" t="n">
        <v>0.0626598089245614</v>
      </c>
      <c r="X280" s="64" t="s">
        <v>204</v>
      </c>
      <c r="Y280" s="64" t="s">
        <v>166</v>
      </c>
    </row>
    <row r="281" customFormat="false" ht="15" hidden="false" customHeight="false" outlineLevel="0" collapsed="false">
      <c r="A281" s="32" t="s">
        <v>421</v>
      </c>
      <c r="B281" s="32" t="s">
        <v>484</v>
      </c>
      <c r="C281" s="32" t="s">
        <v>484</v>
      </c>
      <c r="D281" s="60" t="n">
        <f aca="false">ROUND(S281*T281,0)</f>
        <v>140</v>
      </c>
      <c r="E281" s="60" t="n">
        <f aca="false">ROUND(S281,0)-D281</f>
        <v>220</v>
      </c>
      <c r="F281" s="60" t="n">
        <f aca="false">IF(COUNTA(D281:E281)=0,"",SUM(D281:E281))</f>
        <v>360</v>
      </c>
      <c r="G281" s="40" t="n">
        <f aca="false">IF(OR(F281="",F281=0),"",D281/F281)</f>
        <v>0.388888888888889</v>
      </c>
      <c r="H281" s="40" t="n">
        <f aca="false">IF(OR(F281="",F281=0),"",E281/F281)</f>
        <v>0.611111111111111</v>
      </c>
      <c r="I281" s="32" t="s">
        <v>164</v>
      </c>
      <c r="J281" s="36" t="n">
        <v>3.27171856570357</v>
      </c>
      <c r="K281" s="36" t="n">
        <f aca="false">$K$8</f>
        <v>2.12570886740458</v>
      </c>
      <c r="L281" s="36" t="n">
        <f aca="false">SQRT(J281^2+K281^2)</f>
        <v>3.90163818954704</v>
      </c>
      <c r="M281" s="40" t="n">
        <f aca="false">IF(G281="","",MAX(0,G281-1.96*L281/100))</f>
        <v>0.312416780373767</v>
      </c>
      <c r="N281" s="40" t="n">
        <f aca="false">IF(G281="","",MIN(1,G281+1.96*L281/100))</f>
        <v>0.465360997404011</v>
      </c>
      <c r="O281" s="60" t="n">
        <f aca="false">ROUND(S281*W281,0)</f>
        <v>52</v>
      </c>
      <c r="P281" s="60" t="n">
        <f aca="false">IF(F281="","",ROUND(SQRT((F281*L281/100)^2+(G281*O281)^2),0))</f>
        <v>25</v>
      </c>
      <c r="R281" s="61" t="n">
        <v>-12.0337411575179</v>
      </c>
      <c r="S281" s="62" t="n">
        <f aca="false">U281*V281*$F$5</f>
        <v>360.236842105263</v>
      </c>
      <c r="T281" s="63" t="n">
        <f aca="false">MAX(0,MIN(1,R281/100+$D$5))</f>
        <v>0.389360677451771</v>
      </c>
      <c r="U281" s="63" t="n">
        <v>0.513157894736842</v>
      </c>
      <c r="V281" s="62" t="n">
        <v>702</v>
      </c>
      <c r="W281" s="63" t="n">
        <v>0.144238908687966</v>
      </c>
      <c r="X281" s="64" t="s">
        <v>165</v>
      </c>
      <c r="Y281" s="64" t="s">
        <v>166</v>
      </c>
    </row>
    <row r="282" customFormat="false" ht="15" hidden="false" customHeight="false" outlineLevel="0" collapsed="false">
      <c r="A282" s="32" t="s">
        <v>421</v>
      </c>
      <c r="B282" s="32" t="s">
        <v>485</v>
      </c>
      <c r="C282" s="32" t="s">
        <v>486</v>
      </c>
      <c r="D282" s="60" t="n">
        <f aca="false">ROUND(S282*T282,0)</f>
        <v>564</v>
      </c>
      <c r="E282" s="60" t="n">
        <f aca="false">ROUND(S282,0)-D282</f>
        <v>259</v>
      </c>
      <c r="F282" s="60" t="n">
        <f aca="false">IF(COUNTA(D282:E282)=0,"",SUM(D282:E282))</f>
        <v>823</v>
      </c>
      <c r="G282" s="40" t="n">
        <f aca="false">IF(OR(F282="",F282=0),"",D282/F282)</f>
        <v>0.685297691373026</v>
      </c>
      <c r="H282" s="40" t="n">
        <f aca="false">IF(OR(F282="",F282=0),"",E282/F282)</f>
        <v>0.314702308626974</v>
      </c>
      <c r="I282" s="32" t="s">
        <v>267</v>
      </c>
      <c r="J282" s="36" t="n">
        <v>1.94077599590723</v>
      </c>
      <c r="K282" s="36" t="n">
        <f aca="false">$K$8</f>
        <v>2.12570886740458</v>
      </c>
      <c r="L282" s="36" t="n">
        <f aca="false">SQRT(J282^2+K282^2)</f>
        <v>2.87841096010493</v>
      </c>
      <c r="M282" s="40" t="n">
        <f aca="false">IF(G282="","",MAX(0,G282-1.96*L282/100))</f>
        <v>0.628880836554969</v>
      </c>
      <c r="N282" s="40" t="n">
        <f aca="false">IF(G282="","",MIN(1,G282+1.96*L282/100))</f>
        <v>0.741714546191082</v>
      </c>
      <c r="O282" s="60" t="n">
        <f aca="false">ROUND(S282*W282,0)</f>
        <v>70</v>
      </c>
      <c r="P282" s="60" t="n">
        <f aca="false">IF(F282="","",ROUND(SQRT((F282*L282/100)^2+(G282*O282)^2),0))</f>
        <v>54</v>
      </c>
      <c r="R282" s="61" t="n">
        <v>17.4904482431712</v>
      </c>
      <c r="S282" s="62" t="n">
        <f aca="false">U282*V282*$F$5</f>
        <v>823.448359141722</v>
      </c>
      <c r="T282" s="63" t="n">
        <f aca="false">MAX(0,MIN(1,R282/100+$D$5))</f>
        <v>0.684602571458662</v>
      </c>
      <c r="U282" s="63" t="n">
        <v>0.478193007631662</v>
      </c>
      <c r="V282" s="62" t="n">
        <v>1722</v>
      </c>
      <c r="W282" s="63" t="n">
        <v>0.084758520671361</v>
      </c>
      <c r="X282" s="64" t="s">
        <v>171</v>
      </c>
      <c r="Y282" s="64" t="s">
        <v>166</v>
      </c>
    </row>
    <row r="283" customFormat="false" ht="15" hidden="false" customHeight="false" outlineLevel="0" collapsed="false">
      <c r="A283" s="32" t="s">
        <v>421</v>
      </c>
      <c r="B283" s="32" t="s">
        <v>485</v>
      </c>
      <c r="C283" s="32" t="s">
        <v>487</v>
      </c>
      <c r="D283" s="60" t="n">
        <f aca="false">ROUND(S283*T283,0)</f>
        <v>528</v>
      </c>
      <c r="E283" s="60" t="n">
        <f aca="false">ROUND(S283,0)-D283</f>
        <v>252</v>
      </c>
      <c r="F283" s="60" t="n">
        <f aca="false">IF(COUNTA(D283:E283)=0,"",SUM(D283:E283))</f>
        <v>780</v>
      </c>
      <c r="G283" s="40" t="n">
        <f aca="false">IF(OR(F283="",F283=0),"",D283/F283)</f>
        <v>0.676923076923077</v>
      </c>
      <c r="H283" s="40" t="n">
        <f aca="false">IF(OR(F283="",F283=0),"",E283/F283)</f>
        <v>0.323076923076923</v>
      </c>
      <c r="I283" s="32" t="s">
        <v>164</v>
      </c>
      <c r="J283" s="36" t="n">
        <v>1.94077599590723</v>
      </c>
      <c r="K283" s="36" t="n">
        <f aca="false">$K$8</f>
        <v>2.12570886740458</v>
      </c>
      <c r="L283" s="36" t="n">
        <f aca="false">SQRT(J283^2+K283^2)</f>
        <v>2.87841096010493</v>
      </c>
      <c r="M283" s="40" t="n">
        <f aca="false">IF(G283="","",MAX(0,G283-1.96*L283/100))</f>
        <v>0.62050622210502</v>
      </c>
      <c r="N283" s="40" t="n">
        <f aca="false">IF(G283="","",MIN(1,G283+1.96*L283/100))</f>
        <v>0.733339931741134</v>
      </c>
      <c r="O283" s="60" t="n">
        <f aca="false">ROUND(S283*W283,0)</f>
        <v>66</v>
      </c>
      <c r="P283" s="60" t="n">
        <f aca="false">IF(F283="","",ROUND(SQRT((F283*L283/100)^2+(G283*O283)^2),0))</f>
        <v>50</v>
      </c>
      <c r="R283" s="61" t="n">
        <v>16.7586184627168</v>
      </c>
      <c r="S283" s="62" t="n">
        <f aca="false">U283*V283*$F$5</f>
        <v>779.911439114391</v>
      </c>
      <c r="T283" s="63" t="n">
        <f aca="false">MAX(0,MIN(1,R283/100+$D$5))</f>
        <v>0.677284273654117</v>
      </c>
      <c r="U283" s="63" t="n">
        <v>0.420664206642066</v>
      </c>
      <c r="V283" s="62" t="n">
        <v>1854</v>
      </c>
      <c r="W283" s="63" t="n">
        <v>0.084758520671361</v>
      </c>
      <c r="X283" s="64" t="s">
        <v>171</v>
      </c>
      <c r="Y283" s="64" t="s">
        <v>166</v>
      </c>
    </row>
    <row r="284" customFormat="false" ht="15" hidden="false" customHeight="false" outlineLevel="0" collapsed="false">
      <c r="A284" s="32" t="s">
        <v>421</v>
      </c>
      <c r="B284" s="32" t="s">
        <v>485</v>
      </c>
      <c r="C284" s="32" t="s">
        <v>488</v>
      </c>
      <c r="D284" s="60" t="n">
        <f aca="false">ROUND(S284*T284,0)</f>
        <v>423</v>
      </c>
      <c r="E284" s="60" t="n">
        <f aca="false">ROUND(S284,0)-D284</f>
        <v>180</v>
      </c>
      <c r="F284" s="60" t="n">
        <f aca="false">IF(COUNTA(D284:E284)=0,"",SUM(D284:E284))</f>
        <v>603</v>
      </c>
      <c r="G284" s="40" t="n">
        <f aca="false">IF(OR(F284="",F284=0),"",D284/F284)</f>
        <v>0.701492537313433</v>
      </c>
      <c r="H284" s="40" t="n">
        <f aca="false">IF(OR(F284="",F284=0),"",E284/F284)</f>
        <v>0.298507462686567</v>
      </c>
      <c r="I284" s="32" t="s">
        <v>164</v>
      </c>
      <c r="J284" s="36" t="n">
        <v>1.94077599590723</v>
      </c>
      <c r="K284" s="36" t="n">
        <f aca="false">$K$8</f>
        <v>2.12570886740458</v>
      </c>
      <c r="L284" s="36" t="n">
        <f aca="false">SQRT(J284^2+K284^2)</f>
        <v>2.87841096010493</v>
      </c>
      <c r="M284" s="40" t="n">
        <f aca="false">IF(G284="","",MAX(0,G284-1.96*L284/100))</f>
        <v>0.645075682495376</v>
      </c>
      <c r="N284" s="40" t="n">
        <f aca="false">IF(G284="","",MIN(1,G284+1.96*L284/100))</f>
        <v>0.757909392131489</v>
      </c>
      <c r="O284" s="60" t="n">
        <f aca="false">ROUND(S284*W284,0)</f>
        <v>51</v>
      </c>
      <c r="P284" s="60" t="n">
        <f aca="false">IF(F284="","",ROUND(SQRT((F284*L284/100)^2+(G284*O284)^2),0))</f>
        <v>40</v>
      </c>
      <c r="R284" s="61" t="n">
        <v>19.1913447291777</v>
      </c>
      <c r="S284" s="62" t="n">
        <f aca="false">U284*V284*$F$5</f>
        <v>602.870201096892</v>
      </c>
      <c r="T284" s="63" t="n">
        <f aca="false">MAX(0,MIN(1,R284/100+$D$5))</f>
        <v>0.701611536318727</v>
      </c>
      <c r="U284" s="63" t="n">
        <v>0.447897623400366</v>
      </c>
      <c r="V284" s="62" t="n">
        <v>1346</v>
      </c>
      <c r="W284" s="63" t="n">
        <v>0.084758520671361</v>
      </c>
      <c r="X284" s="64" t="s">
        <v>171</v>
      </c>
      <c r="Y284" s="64" t="s">
        <v>166</v>
      </c>
    </row>
    <row r="285" customFormat="false" ht="15" hidden="false" customHeight="false" outlineLevel="0" collapsed="false">
      <c r="A285" s="32" t="s">
        <v>421</v>
      </c>
      <c r="B285" s="32" t="s">
        <v>485</v>
      </c>
      <c r="C285" s="32" t="s">
        <v>489</v>
      </c>
      <c r="D285" s="60" t="n">
        <f aca="false">ROUND(S285*T285,0)</f>
        <v>604</v>
      </c>
      <c r="E285" s="60" t="n">
        <f aca="false">ROUND(S285,0)-D285</f>
        <v>217</v>
      </c>
      <c r="F285" s="60" t="n">
        <f aca="false">IF(COUNTA(D285:E285)=0,"",SUM(D285:E285))</f>
        <v>821</v>
      </c>
      <c r="G285" s="40" t="n">
        <f aca="false">IF(OR(F285="",F285=0),"",D285/F285)</f>
        <v>0.735688185140073</v>
      </c>
      <c r="H285" s="40" t="n">
        <f aca="false">IF(OR(F285="",F285=0),"",E285/F285)</f>
        <v>0.264311814859927</v>
      </c>
      <c r="I285" s="32" t="s">
        <v>164</v>
      </c>
      <c r="J285" s="36" t="n">
        <v>1.94077599590723</v>
      </c>
      <c r="K285" s="36" t="n">
        <f aca="false">$K$8</f>
        <v>2.12570886740458</v>
      </c>
      <c r="L285" s="36" t="n">
        <f aca="false">SQRT(J285^2+K285^2)</f>
        <v>2.87841096010493</v>
      </c>
      <c r="M285" s="40" t="n">
        <f aca="false">IF(G285="","",MAX(0,G285-1.96*L285/100))</f>
        <v>0.679271330322017</v>
      </c>
      <c r="N285" s="40" t="n">
        <f aca="false">IF(G285="","",MIN(1,G285+1.96*L285/100))</f>
        <v>0.79210503995813</v>
      </c>
      <c r="O285" s="60" t="n">
        <f aca="false">ROUND(S285*W285,0)</f>
        <v>70</v>
      </c>
      <c r="P285" s="60" t="n">
        <f aca="false">IF(F285="","",ROUND(SQRT((F285*L285/100)^2+(G285*O285)^2),0))</f>
        <v>57</v>
      </c>
      <c r="R285" s="61" t="n">
        <v>22.6594571330198</v>
      </c>
      <c r="S285" s="62" t="n">
        <f aca="false">U285*V285*$F$5</f>
        <v>820.6703125</v>
      </c>
      <c r="T285" s="63" t="n">
        <f aca="false">MAX(0,MIN(1,R285/100+$D$5))</f>
        <v>0.736292660357147</v>
      </c>
      <c r="U285" s="63" t="n">
        <v>0.6765625</v>
      </c>
      <c r="V285" s="62" t="n">
        <v>1213</v>
      </c>
      <c r="W285" s="63" t="n">
        <v>0.084758520671361</v>
      </c>
      <c r="X285" s="64" t="s">
        <v>171</v>
      </c>
      <c r="Y285" s="64" t="s">
        <v>166</v>
      </c>
    </row>
    <row r="286" customFormat="false" ht="15" hidden="false" customHeight="false" outlineLevel="0" collapsed="false">
      <c r="A286" s="32" t="s">
        <v>421</v>
      </c>
      <c r="B286" s="32" t="s">
        <v>485</v>
      </c>
      <c r="C286" s="32" t="s">
        <v>490</v>
      </c>
      <c r="D286" s="60" t="n">
        <f aca="false">ROUND(S286*T286,0)</f>
        <v>463</v>
      </c>
      <c r="E286" s="60" t="n">
        <f aca="false">ROUND(S286,0)-D286</f>
        <v>128</v>
      </c>
      <c r="F286" s="60" t="n">
        <f aca="false">IF(COUNTA(D286:E286)=0,"",SUM(D286:E286))</f>
        <v>591</v>
      </c>
      <c r="G286" s="40" t="n">
        <f aca="false">IF(OR(F286="",F286=0),"",D286/F286)</f>
        <v>0.7834179357022</v>
      </c>
      <c r="H286" s="40" t="n">
        <f aca="false">IF(OR(F286="",F286=0),"",E286/F286)</f>
        <v>0.2165820642978</v>
      </c>
      <c r="I286" s="32" t="s">
        <v>164</v>
      </c>
      <c r="J286" s="36" t="n">
        <v>1.94077599590723</v>
      </c>
      <c r="K286" s="36" t="n">
        <f aca="false">$K$8</f>
        <v>2.12570886740458</v>
      </c>
      <c r="L286" s="36" t="n">
        <f aca="false">SQRT(J286^2+K286^2)</f>
        <v>2.87841096010493</v>
      </c>
      <c r="M286" s="40" t="n">
        <f aca="false">IF(G286="","",MAX(0,G286-1.96*L286/100))</f>
        <v>0.727001080884143</v>
      </c>
      <c r="N286" s="40" t="n">
        <f aca="false">IF(G286="","",MIN(1,G286+1.96*L286/100))</f>
        <v>0.839834790520256</v>
      </c>
      <c r="O286" s="60" t="n">
        <f aca="false">ROUND(S286*W286,0)</f>
        <v>50</v>
      </c>
      <c r="P286" s="60" t="n">
        <f aca="false">IF(F286="","",ROUND(SQRT((F286*L286/100)^2+(G286*O286)^2),0))</f>
        <v>43</v>
      </c>
      <c r="R286" s="61" t="n">
        <v>27.4133109847596</v>
      </c>
      <c r="S286" s="62" t="n">
        <f aca="false">U286*V286*$F$5</f>
        <v>590.669623059868</v>
      </c>
      <c r="T286" s="63" t="n">
        <f aca="false">MAX(0,MIN(1,R286/100+$D$5))</f>
        <v>0.783831198874545</v>
      </c>
      <c r="U286" s="63" t="n">
        <v>0.297117516629712</v>
      </c>
      <c r="V286" s="62" t="n">
        <v>1988</v>
      </c>
      <c r="W286" s="63" t="n">
        <v>0.084758520671361</v>
      </c>
      <c r="X286" s="64" t="s">
        <v>171</v>
      </c>
      <c r="Y286" s="64" t="s">
        <v>166</v>
      </c>
    </row>
    <row r="287" customFormat="false" ht="15" hidden="false" customHeight="false" outlineLevel="0" collapsed="false">
      <c r="A287" s="32" t="s">
        <v>421</v>
      </c>
      <c r="B287" s="32" t="s">
        <v>485</v>
      </c>
      <c r="C287" s="32" t="s">
        <v>491</v>
      </c>
      <c r="D287" s="60" t="n">
        <f aca="false">ROUND(S287*T287,0)</f>
        <v>477</v>
      </c>
      <c r="E287" s="60" t="n">
        <f aca="false">ROUND(S287,0)-D287</f>
        <v>214</v>
      </c>
      <c r="F287" s="60" t="n">
        <f aca="false">IF(COUNTA(D287:E287)=0,"",SUM(D287:E287))</f>
        <v>691</v>
      </c>
      <c r="G287" s="40" t="n">
        <f aca="false">IF(OR(F287="",F287=0),"",D287/F287)</f>
        <v>0.690303907380608</v>
      </c>
      <c r="H287" s="40" t="n">
        <f aca="false">IF(OR(F287="",F287=0),"",E287/F287)</f>
        <v>0.309696092619392</v>
      </c>
      <c r="I287" s="32" t="s">
        <v>164</v>
      </c>
      <c r="J287" s="36" t="n">
        <v>1.94077599590723</v>
      </c>
      <c r="K287" s="36" t="n">
        <f aca="false">$K$8</f>
        <v>2.12570886740458</v>
      </c>
      <c r="L287" s="36" t="n">
        <f aca="false">SQRT(J287^2+K287^2)</f>
        <v>2.87841096010493</v>
      </c>
      <c r="M287" s="40" t="n">
        <f aca="false">IF(G287="","",MAX(0,G287-1.96*L287/100))</f>
        <v>0.633887052562551</v>
      </c>
      <c r="N287" s="40" t="n">
        <f aca="false">IF(G287="","",MIN(1,G287+1.96*L287/100))</f>
        <v>0.746720762198664</v>
      </c>
      <c r="O287" s="60" t="n">
        <f aca="false">ROUND(S287*W287,0)</f>
        <v>59</v>
      </c>
      <c r="P287" s="60" t="n">
        <f aca="false">IF(F287="","",ROUND(SQRT((F287*L287/100)^2+(G287*O287)^2),0))</f>
        <v>45</v>
      </c>
      <c r="R287" s="61" t="n">
        <v>17.9842399689023</v>
      </c>
      <c r="S287" s="62" t="n">
        <f aca="false">U287*V287*$F$5</f>
        <v>691.24526600541</v>
      </c>
      <c r="T287" s="63" t="n">
        <f aca="false">MAX(0,MIN(1,R287/100+$D$5))</f>
        <v>0.689540488715973</v>
      </c>
      <c r="U287" s="63" t="n">
        <v>0.612263300270514</v>
      </c>
      <c r="V287" s="62" t="n">
        <v>1129</v>
      </c>
      <c r="W287" s="63" t="n">
        <v>0.084758520671361</v>
      </c>
      <c r="X287" s="64" t="s">
        <v>171</v>
      </c>
      <c r="Y287" s="64" t="s">
        <v>166</v>
      </c>
    </row>
    <row r="288" customFormat="false" ht="15" hidden="false" customHeight="false" outlineLevel="0" collapsed="false">
      <c r="A288" s="32" t="s">
        <v>421</v>
      </c>
      <c r="B288" s="32" t="s">
        <v>485</v>
      </c>
      <c r="C288" s="32" t="s">
        <v>492</v>
      </c>
      <c r="D288" s="60" t="n">
        <f aca="false">ROUND(S288*T288,0)</f>
        <v>334</v>
      </c>
      <c r="E288" s="60" t="n">
        <f aca="false">ROUND(S288,0)-D288</f>
        <v>176</v>
      </c>
      <c r="F288" s="60" t="n">
        <f aca="false">IF(COUNTA(D288:E288)=0,"",SUM(D288:E288))</f>
        <v>510</v>
      </c>
      <c r="G288" s="40" t="n">
        <f aca="false">IF(OR(F288="",F288=0),"",D288/F288)</f>
        <v>0.654901960784314</v>
      </c>
      <c r="H288" s="40" t="n">
        <f aca="false">IF(OR(F288="",F288=0),"",E288/F288)</f>
        <v>0.345098039215686</v>
      </c>
      <c r="I288" s="32" t="s">
        <v>164</v>
      </c>
      <c r="J288" s="36" t="n">
        <v>3.27171856570357</v>
      </c>
      <c r="K288" s="36" t="n">
        <f aca="false">$K$8</f>
        <v>2.12570886740458</v>
      </c>
      <c r="L288" s="36" t="n">
        <f aca="false">SQRT(J288^2+K288^2)</f>
        <v>3.90163818954704</v>
      </c>
      <c r="M288" s="40" t="n">
        <f aca="false">IF(G288="","",MAX(0,G288-1.96*L288/100))</f>
        <v>0.578429852269192</v>
      </c>
      <c r="N288" s="40" t="n">
        <f aca="false">IF(G288="","",MIN(1,G288+1.96*L288/100))</f>
        <v>0.731374069299436</v>
      </c>
      <c r="O288" s="60" t="n">
        <f aca="false">ROUND(S288*W288,0)</f>
        <v>74</v>
      </c>
      <c r="P288" s="60" t="n">
        <f aca="false">IF(F288="","",ROUND(SQRT((F288*L288/100)^2+(G288*O288)^2),0))</f>
        <v>52</v>
      </c>
      <c r="R288" s="61" t="n">
        <v>14.4304226000397</v>
      </c>
      <c r="S288" s="62" t="n">
        <f aca="false">U288*V288*$F$5</f>
        <v>510.153409090909</v>
      </c>
      <c r="T288" s="63" t="n">
        <f aca="false">MAX(0,MIN(1,R288/100+$D$5))</f>
        <v>0.654002315027346</v>
      </c>
      <c r="U288" s="63" t="n">
        <v>0.368607954545455</v>
      </c>
      <c r="V288" s="62" t="n">
        <v>1384</v>
      </c>
      <c r="W288" s="63" t="n">
        <v>0.144238908687966</v>
      </c>
      <c r="X288" s="64" t="s">
        <v>165</v>
      </c>
      <c r="Y288" s="64" t="s">
        <v>166</v>
      </c>
    </row>
    <row r="289" customFormat="false" ht="15" hidden="false" customHeight="false" outlineLevel="0" collapsed="false">
      <c r="A289" s="32" t="s">
        <v>421</v>
      </c>
      <c r="B289" s="32" t="s">
        <v>485</v>
      </c>
      <c r="C289" s="32" t="s">
        <v>493</v>
      </c>
      <c r="D289" s="60" t="n">
        <f aca="false">ROUND(S289*T289,0)</f>
        <v>146</v>
      </c>
      <c r="E289" s="60" t="n">
        <f aca="false">ROUND(S289,0)-D289</f>
        <v>57</v>
      </c>
      <c r="F289" s="60" t="n">
        <f aca="false">IF(COUNTA(D289:E289)=0,"",SUM(D289:E289))</f>
        <v>203</v>
      </c>
      <c r="G289" s="40" t="n">
        <f aca="false">IF(OR(F289="",F289=0),"",D289/F289)</f>
        <v>0.719211822660099</v>
      </c>
      <c r="H289" s="40" t="n">
        <f aca="false">IF(OR(F289="",F289=0),"",E289/F289)</f>
        <v>0.280788177339901</v>
      </c>
      <c r="I289" s="32" t="s">
        <v>164</v>
      </c>
      <c r="J289" s="36" t="n">
        <v>3.27171856570357</v>
      </c>
      <c r="K289" s="36" t="n">
        <f aca="false">$K$8</f>
        <v>2.12570886740458</v>
      </c>
      <c r="L289" s="36" t="n">
        <f aca="false">SQRT(J289^2+K289^2)</f>
        <v>3.90163818954704</v>
      </c>
      <c r="M289" s="40" t="n">
        <f aca="false">IF(G289="","",MAX(0,G289-1.96*L289/100))</f>
        <v>0.642739714144977</v>
      </c>
      <c r="N289" s="40" t="n">
        <f aca="false">IF(G289="","",MIN(1,G289+1.96*L289/100))</f>
        <v>0.795683931175221</v>
      </c>
      <c r="O289" s="60" t="n">
        <f aca="false">ROUND(S289*W289,0)</f>
        <v>29</v>
      </c>
      <c r="P289" s="60" t="n">
        <f aca="false">IF(F289="","",ROUND(SQRT((F289*L289/100)^2+(G289*O289)^2),0))</f>
        <v>22</v>
      </c>
      <c r="R289" s="61" t="n">
        <v>20.7876814601384</v>
      </c>
      <c r="S289" s="62" t="n">
        <f aca="false">U289*V289*$F$5</f>
        <v>202.766550522648</v>
      </c>
      <c r="T289" s="63" t="n">
        <f aca="false">MAX(0,MIN(1,R289/100+$D$5))</f>
        <v>0.717574903628333</v>
      </c>
      <c r="U289" s="63" t="n">
        <v>0.369337979094077</v>
      </c>
      <c r="V289" s="62" t="n">
        <v>549</v>
      </c>
      <c r="W289" s="63" t="n">
        <v>0.144238908687966</v>
      </c>
      <c r="X289" s="64" t="s">
        <v>165</v>
      </c>
      <c r="Y289" s="64" t="s">
        <v>166</v>
      </c>
    </row>
    <row r="290" customFormat="false" ht="15" hidden="false" customHeight="false" outlineLevel="0" collapsed="false">
      <c r="A290" s="32" t="s">
        <v>421</v>
      </c>
      <c r="B290" s="32" t="s">
        <v>485</v>
      </c>
      <c r="C290" s="32" t="s">
        <v>494</v>
      </c>
      <c r="D290" s="60" t="n">
        <f aca="false">ROUND(S290*T290,0)</f>
        <v>224</v>
      </c>
      <c r="E290" s="60" t="n">
        <f aca="false">ROUND(S290,0)-D290</f>
        <v>94</v>
      </c>
      <c r="F290" s="60" t="n">
        <f aca="false">IF(COUNTA(D290:E290)=0,"",SUM(D290:E290))</f>
        <v>318</v>
      </c>
      <c r="G290" s="40" t="n">
        <f aca="false">IF(OR(F290="",F290=0),"",D290/F290)</f>
        <v>0.70440251572327</v>
      </c>
      <c r="H290" s="40" t="n">
        <f aca="false">IF(OR(F290="",F290=0),"",E290/F290)</f>
        <v>0.29559748427673</v>
      </c>
      <c r="I290" s="32" t="s">
        <v>164</v>
      </c>
      <c r="J290" s="36" t="n">
        <v>3.27171856570357</v>
      </c>
      <c r="K290" s="36" t="n">
        <f aca="false">$K$8</f>
        <v>2.12570886740458</v>
      </c>
      <c r="L290" s="36" t="n">
        <f aca="false">SQRT(J290^2+K290^2)</f>
        <v>3.90163818954704</v>
      </c>
      <c r="M290" s="40" t="n">
        <f aca="false">IF(G290="","",MAX(0,G290-1.96*L290/100))</f>
        <v>0.627930407208148</v>
      </c>
      <c r="N290" s="40" t="n">
        <f aca="false">IF(G290="","",MIN(1,G290+1.96*L290/100))</f>
        <v>0.780874624238392</v>
      </c>
      <c r="O290" s="60" t="n">
        <f aca="false">ROUND(S290*W290,0)</f>
        <v>46</v>
      </c>
      <c r="P290" s="60" t="n">
        <f aca="false">IF(F290="","",ROUND(SQRT((F290*L290/100)^2+(G290*O290)^2),0))</f>
        <v>35</v>
      </c>
      <c r="R290" s="61" t="n">
        <v>19.3611568772617</v>
      </c>
      <c r="S290" s="62" t="n">
        <f aca="false">U290*V290*$F$5</f>
        <v>318.271119842829</v>
      </c>
      <c r="T290" s="63" t="n">
        <f aca="false">MAX(0,MIN(1,R290/100+$D$5))</f>
        <v>0.703309657799567</v>
      </c>
      <c r="U290" s="63" t="n">
        <v>0.318271119842829</v>
      </c>
      <c r="V290" s="62" t="n">
        <v>1000</v>
      </c>
      <c r="W290" s="63" t="n">
        <v>0.144238908687966</v>
      </c>
      <c r="X290" s="64" t="s">
        <v>165</v>
      </c>
      <c r="Y290" s="64" t="s">
        <v>166</v>
      </c>
    </row>
    <row r="291" customFormat="false" ht="15" hidden="false" customHeight="false" outlineLevel="0" collapsed="false">
      <c r="A291" s="32" t="s">
        <v>421</v>
      </c>
      <c r="B291" s="32" t="s">
        <v>485</v>
      </c>
      <c r="C291" s="32" t="s">
        <v>495</v>
      </c>
      <c r="D291" s="60" t="n">
        <f aca="false">ROUND(S291*T291,0)</f>
        <v>240</v>
      </c>
      <c r="E291" s="60" t="n">
        <f aca="false">ROUND(S291,0)-D291</f>
        <v>111</v>
      </c>
      <c r="F291" s="60" t="n">
        <f aca="false">IF(COUNTA(D291:E291)=0,"",SUM(D291:E291))</f>
        <v>351</v>
      </c>
      <c r="G291" s="40" t="n">
        <f aca="false">IF(OR(F291="",F291=0),"",D291/F291)</f>
        <v>0.683760683760684</v>
      </c>
      <c r="H291" s="40" t="n">
        <f aca="false">IF(OR(F291="",F291=0),"",E291/F291)</f>
        <v>0.316239316239316</v>
      </c>
      <c r="I291" s="32" t="s">
        <v>164</v>
      </c>
      <c r="J291" s="36" t="n">
        <v>3.27171856570357</v>
      </c>
      <c r="K291" s="36" t="n">
        <f aca="false">$K$8</f>
        <v>2.12570886740458</v>
      </c>
      <c r="L291" s="36" t="n">
        <f aca="false">SQRT(J291^2+K291^2)</f>
        <v>3.90163818954704</v>
      </c>
      <c r="M291" s="40" t="n">
        <f aca="false">IF(G291="","",MAX(0,G291-1.96*L291/100))</f>
        <v>0.607288575245562</v>
      </c>
      <c r="N291" s="40" t="n">
        <f aca="false">IF(G291="","",MIN(1,G291+1.96*L291/100))</f>
        <v>0.760232792275806</v>
      </c>
      <c r="O291" s="60" t="n">
        <f aca="false">ROUND(S291*W291,0)</f>
        <v>51</v>
      </c>
      <c r="P291" s="60" t="n">
        <f aca="false">IF(F291="","",ROUND(SQRT((F291*L291/100)^2+(G291*O291)^2),0))</f>
        <v>37</v>
      </c>
      <c r="R291" s="61" t="n">
        <v>17.4151709869364</v>
      </c>
      <c r="S291" s="62" t="n">
        <f aca="false">U291*V291*$F$5</f>
        <v>350.591240875912</v>
      </c>
      <c r="T291" s="63" t="n">
        <f aca="false">MAX(0,MIN(1,R291/100+$D$5))</f>
        <v>0.683849798896314</v>
      </c>
      <c r="U291" s="63" t="n">
        <v>0.313868613138686</v>
      </c>
      <c r="V291" s="62" t="n">
        <v>1117</v>
      </c>
      <c r="W291" s="63" t="n">
        <v>0.144238908687966</v>
      </c>
      <c r="X291" s="64" t="s">
        <v>165</v>
      </c>
      <c r="Y291" s="64" t="s">
        <v>166</v>
      </c>
    </row>
    <row r="292" customFormat="false" ht="15" hidden="false" customHeight="false" outlineLevel="0" collapsed="false">
      <c r="A292" s="32" t="s">
        <v>421</v>
      </c>
      <c r="B292" s="32" t="s">
        <v>485</v>
      </c>
      <c r="C292" s="32" t="s">
        <v>496</v>
      </c>
      <c r="D292" s="60" t="n">
        <f aca="false">ROUND(S292*T292,0)</f>
        <v>1116</v>
      </c>
      <c r="E292" s="60" t="n">
        <f aca="false">ROUND(S292,0)-D292</f>
        <v>525</v>
      </c>
      <c r="F292" s="60" t="n">
        <f aca="false">IF(COUNTA(D292:E292)=0,"",SUM(D292:E292))</f>
        <v>1641</v>
      </c>
      <c r="G292" s="40" t="n">
        <f aca="false">IF(OR(F292="",F292=0),"",D292/F292)</f>
        <v>0.680073126142596</v>
      </c>
      <c r="H292" s="40" t="n">
        <f aca="false">IF(OR(F292="",F292=0),"",E292/F292)</f>
        <v>0.319926873857404</v>
      </c>
      <c r="I292" s="32" t="s">
        <v>267</v>
      </c>
      <c r="J292" s="36" t="n">
        <v>1.75751909275079</v>
      </c>
      <c r="K292" s="36" t="n">
        <f aca="false">$K$8</f>
        <v>2.12570886740458</v>
      </c>
      <c r="L292" s="36" t="n">
        <f aca="false">SQRT(J292^2+K292^2)</f>
        <v>2.7581717768018</v>
      </c>
      <c r="M292" s="40" t="n">
        <f aca="false">IF(G292="","",MAX(0,G292-1.96*L292/100))</f>
        <v>0.626012959317281</v>
      </c>
      <c r="N292" s="40" t="n">
        <f aca="false">IF(G292="","",MIN(1,G292+1.96*L292/100))</f>
        <v>0.734133292967911</v>
      </c>
      <c r="O292" s="60" t="n">
        <f aca="false">ROUND(S292*W292,0)</f>
        <v>103</v>
      </c>
      <c r="P292" s="60" t="n">
        <f aca="false">IF(F292="","",ROUND(SQRT((F292*L292/100)^2+(G292*O292)^2),0))</f>
        <v>83</v>
      </c>
      <c r="R292" s="61" t="n">
        <v>17.0361296316066</v>
      </c>
      <c r="S292" s="62" t="n">
        <f aca="false">U292*V292*$F$5</f>
        <v>1641.003487384</v>
      </c>
      <c r="T292" s="63" t="n">
        <f aca="false">MAX(0,MIN(1,R292/100+$D$5))</f>
        <v>0.680059385343015</v>
      </c>
      <c r="U292" s="63" t="n">
        <v>0.752408751666208</v>
      </c>
      <c r="V292" s="62" t="n">
        <v>2181</v>
      </c>
      <c r="W292" s="63" t="n">
        <v>0.0626598089245614</v>
      </c>
      <c r="X292" s="64" t="s">
        <v>204</v>
      </c>
      <c r="Y292" s="64" t="s">
        <v>166</v>
      </c>
    </row>
    <row r="293" customFormat="false" ht="15" hidden="false" customHeight="false" outlineLevel="0" collapsed="false">
      <c r="A293" s="32" t="s">
        <v>421</v>
      </c>
      <c r="B293" s="32" t="s">
        <v>485</v>
      </c>
      <c r="C293" s="32" t="s">
        <v>497</v>
      </c>
      <c r="D293" s="60" t="n">
        <f aca="false">ROUND(S293*T293,0)</f>
        <v>613</v>
      </c>
      <c r="E293" s="60" t="n">
        <f aca="false">ROUND(S293,0)-D293</f>
        <v>313</v>
      </c>
      <c r="F293" s="60" t="n">
        <f aca="false">IF(COUNTA(D293:E293)=0,"",SUM(D293:E293))</f>
        <v>926</v>
      </c>
      <c r="G293" s="40" t="n">
        <f aca="false">IF(OR(F293="",F293=0),"",D293/F293)</f>
        <v>0.661987041036717</v>
      </c>
      <c r="H293" s="40" t="n">
        <f aca="false">IF(OR(F293="",F293=0),"",E293/F293)</f>
        <v>0.338012958963283</v>
      </c>
      <c r="I293" s="32" t="s">
        <v>164</v>
      </c>
      <c r="J293" s="36" t="n">
        <v>1.75751909275079</v>
      </c>
      <c r="K293" s="36" t="n">
        <f aca="false">$K$8</f>
        <v>2.12570886740458</v>
      </c>
      <c r="L293" s="36" t="n">
        <f aca="false">SQRT(J293^2+K293^2)</f>
        <v>2.7581717768018</v>
      </c>
      <c r="M293" s="40" t="n">
        <f aca="false">IF(G293="","",MAX(0,G293-1.96*L293/100))</f>
        <v>0.607926874211402</v>
      </c>
      <c r="N293" s="40" t="n">
        <f aca="false">IF(G293="","",MIN(1,G293+1.96*L293/100))</f>
        <v>0.716047207862032</v>
      </c>
      <c r="O293" s="60" t="n">
        <f aca="false">ROUND(S293*W293,0)</f>
        <v>58</v>
      </c>
      <c r="P293" s="60" t="n">
        <f aca="false">IF(F293="","",ROUND(SQRT((F293*L293/100)^2+(G293*O293)^2),0))</f>
        <v>46</v>
      </c>
      <c r="R293" s="61" t="n">
        <v>15.2087487899165</v>
      </c>
      <c r="S293" s="62" t="n">
        <f aca="false">U293*V293*$F$5</f>
        <v>925.647509578544</v>
      </c>
      <c r="T293" s="63" t="n">
        <f aca="false">MAX(0,MIN(1,R293/100+$D$5))</f>
        <v>0.661785576926115</v>
      </c>
      <c r="U293" s="63" t="n">
        <v>0.432950191570881</v>
      </c>
      <c r="V293" s="62" t="n">
        <v>2138</v>
      </c>
      <c r="W293" s="63" t="n">
        <v>0.0626598089245614</v>
      </c>
      <c r="X293" s="64" t="s">
        <v>204</v>
      </c>
      <c r="Y293" s="64" t="s">
        <v>166</v>
      </c>
    </row>
    <row r="294" customFormat="false" ht="15" hidden="false" customHeight="false" outlineLevel="0" collapsed="false">
      <c r="A294" s="32" t="s">
        <v>421</v>
      </c>
      <c r="B294" s="32" t="s">
        <v>498</v>
      </c>
      <c r="C294" s="32" t="s">
        <v>499</v>
      </c>
      <c r="D294" s="60" t="n">
        <f aca="false">ROUND(S294*T294,0)</f>
        <v>1098</v>
      </c>
      <c r="E294" s="60" t="n">
        <f aca="false">ROUND(S294,0)-D294</f>
        <v>1142</v>
      </c>
      <c r="F294" s="60" t="n">
        <f aca="false">IF(COUNTA(D294:E294)=0,"",SUM(D294:E294))</f>
        <v>2240</v>
      </c>
      <c r="G294" s="40" t="n">
        <f aca="false">IF(OR(F294="",F294=0),"",D294/F294)</f>
        <v>0.490178571428571</v>
      </c>
      <c r="H294" s="40" t="n">
        <f aca="false">IF(OR(F294="",F294=0),"",E294/F294)</f>
        <v>0.509821428571429</v>
      </c>
      <c r="I294" s="32" t="s">
        <v>427</v>
      </c>
      <c r="J294" s="36" t="n">
        <v>1.75751909275079</v>
      </c>
      <c r="K294" s="36" t="n">
        <f aca="false">$K$8</f>
        <v>2.12570886740458</v>
      </c>
      <c r="L294" s="36" t="n">
        <f aca="false">SQRT(J294^2+K294^2)</f>
        <v>2.7581717768018</v>
      </c>
      <c r="M294" s="40" t="n">
        <f aca="false">IF(G294="","",MAX(0,G294-1.96*L294/100))</f>
        <v>0.436118404603256</v>
      </c>
      <c r="N294" s="40" t="n">
        <f aca="false">IF(G294="","",MIN(1,G294+1.96*L294/100))</f>
        <v>0.544238738253887</v>
      </c>
      <c r="O294" s="60" t="n">
        <f aca="false">ROUND(S294*W294,0)</f>
        <v>140</v>
      </c>
      <c r="P294" s="60" t="n">
        <f aca="false">IF(F294="","",ROUND(SQRT((F294*L294/100)^2+(G294*O294)^2),0))</f>
        <v>92</v>
      </c>
      <c r="R294" s="61" t="n">
        <v>-1.95576645588394</v>
      </c>
      <c r="S294" s="62" t="n">
        <f aca="false">U294*V294*$F$5</f>
        <v>2239.6676583846</v>
      </c>
      <c r="T294" s="63" t="n">
        <f aca="false">MAX(0,MIN(1,R294/100+$D$5))</f>
        <v>0.49014042446811</v>
      </c>
      <c r="U294" s="63" t="n">
        <v>0.638165680473373</v>
      </c>
      <c r="V294" s="62" t="n">
        <v>3509.53949250809</v>
      </c>
      <c r="W294" s="63" t="n">
        <v>0.0626598089245614</v>
      </c>
      <c r="X294" s="64" t="s">
        <v>204</v>
      </c>
      <c r="Y294" s="64" t="s">
        <v>428</v>
      </c>
    </row>
    <row r="295" customFormat="false" ht="15" hidden="false" customHeight="false" outlineLevel="0" collapsed="false">
      <c r="A295" s="32" t="s">
        <v>421</v>
      </c>
      <c r="B295" s="32" t="s">
        <v>498</v>
      </c>
      <c r="C295" s="32" t="s">
        <v>500</v>
      </c>
      <c r="D295" s="60" t="n">
        <f aca="false">ROUND(S295*T295,0)</f>
        <v>1293</v>
      </c>
      <c r="E295" s="60" t="n">
        <f aca="false">ROUND(S295,0)-D295</f>
        <v>1181</v>
      </c>
      <c r="F295" s="60" t="n">
        <f aca="false">IF(COUNTA(D295:E295)=0,"",SUM(D295:E295))</f>
        <v>2474</v>
      </c>
      <c r="G295" s="40" t="n">
        <f aca="false">IF(OR(F295="",F295=0),"",D295/F295)</f>
        <v>0.522635408245756</v>
      </c>
      <c r="H295" s="40" t="n">
        <f aca="false">IF(OR(F295="",F295=0),"",E295/F295)</f>
        <v>0.477364591754244</v>
      </c>
      <c r="I295" s="32" t="s">
        <v>427</v>
      </c>
      <c r="J295" s="36" t="n">
        <v>1.75751909275079</v>
      </c>
      <c r="K295" s="36" t="n">
        <f aca="false">$K$8</f>
        <v>2.12570886740458</v>
      </c>
      <c r="L295" s="36" t="n">
        <f aca="false">SQRT(J295^2+K295^2)</f>
        <v>2.7581717768018</v>
      </c>
      <c r="M295" s="40" t="n">
        <f aca="false">IF(G295="","",MAX(0,G295-1.96*L295/100))</f>
        <v>0.468575241420441</v>
      </c>
      <c r="N295" s="40" t="n">
        <f aca="false">IF(G295="","",MIN(1,G295+1.96*L295/100))</f>
        <v>0.576695575071071</v>
      </c>
      <c r="O295" s="60" t="n">
        <f aca="false">ROUND(S295*W295,0)</f>
        <v>155</v>
      </c>
      <c r="P295" s="60" t="n">
        <f aca="false">IF(F295="","",ROUND(SQRT((F295*L295/100)^2+(G295*O295)^2),0))</f>
        <v>106</v>
      </c>
      <c r="R295" s="61" t="n">
        <v>1.29539755398006</v>
      </c>
      <c r="S295" s="62" t="n">
        <f aca="false">U295*V295*$F$5</f>
        <v>2474.2152945572</v>
      </c>
      <c r="T295" s="63" t="n">
        <f aca="false">MAX(0,MIN(1,R295/100+$D$5))</f>
        <v>0.52265206456675</v>
      </c>
      <c r="U295" s="63" t="n">
        <v>0.63349131121643</v>
      </c>
      <c r="V295" s="62" t="n">
        <v>3905.68149988706</v>
      </c>
      <c r="W295" s="63" t="n">
        <v>0.0626598089245614</v>
      </c>
      <c r="X295" s="64" t="s">
        <v>204</v>
      </c>
      <c r="Y295" s="64" t="s">
        <v>428</v>
      </c>
    </row>
    <row r="296" customFormat="false" ht="15" hidden="false" customHeight="false" outlineLevel="0" collapsed="false">
      <c r="A296" s="32" t="s">
        <v>421</v>
      </c>
      <c r="B296" s="32" t="s">
        <v>498</v>
      </c>
      <c r="C296" s="32" t="s">
        <v>501</v>
      </c>
      <c r="D296" s="60" t="n">
        <f aca="false">ROUND(S296*T296,0)</f>
        <v>784</v>
      </c>
      <c r="E296" s="60" t="n">
        <f aca="false">ROUND(S296,0)-D296</f>
        <v>722</v>
      </c>
      <c r="F296" s="60" t="n">
        <f aca="false">IF(COUNTA(D296:E296)=0,"",SUM(D296:E296))</f>
        <v>1506</v>
      </c>
      <c r="G296" s="40" t="n">
        <f aca="false">IF(OR(F296="",F296=0),"",D296/F296)</f>
        <v>0.52058432934927</v>
      </c>
      <c r="H296" s="40" t="n">
        <f aca="false">IF(OR(F296="",F296=0),"",E296/F296)</f>
        <v>0.47941567065073</v>
      </c>
      <c r="I296" s="32" t="s">
        <v>427</v>
      </c>
      <c r="J296" s="36" t="n">
        <v>1.75751909275079</v>
      </c>
      <c r="K296" s="36" t="n">
        <f aca="false">$K$8</f>
        <v>2.12570886740458</v>
      </c>
      <c r="L296" s="36" t="n">
        <f aca="false">SQRT(J296^2+K296^2)</f>
        <v>2.7581717768018</v>
      </c>
      <c r="M296" s="40" t="n">
        <f aca="false">IF(G296="","",MAX(0,G296-1.96*L296/100))</f>
        <v>0.466524162523954</v>
      </c>
      <c r="N296" s="40" t="n">
        <f aca="false">IF(G296="","",MIN(1,G296+1.96*L296/100))</f>
        <v>0.574644496174585</v>
      </c>
      <c r="O296" s="60" t="n">
        <f aca="false">ROUND(S296*W296,0)</f>
        <v>94</v>
      </c>
      <c r="P296" s="60" t="n">
        <f aca="false">IF(F296="","",ROUND(SQRT((F296*L296/100)^2+(G296*O296)^2),0))</f>
        <v>64</v>
      </c>
      <c r="R296" s="61" t="n">
        <v>1.11032148620251</v>
      </c>
      <c r="S296" s="62" t="n">
        <f aca="false">U296*V296*$F$5</f>
        <v>1506.17696530429</v>
      </c>
      <c r="T296" s="63" t="n">
        <f aca="false">MAX(0,MIN(1,R296/100+$D$5))</f>
        <v>0.520801303888974</v>
      </c>
      <c r="U296" s="63" t="n">
        <v>0.613144758735441</v>
      </c>
      <c r="V296" s="62" t="n">
        <v>2456.4785784203</v>
      </c>
      <c r="W296" s="63" t="n">
        <v>0.0626598089245614</v>
      </c>
      <c r="X296" s="64" t="s">
        <v>204</v>
      </c>
      <c r="Y296" s="64" t="s">
        <v>428</v>
      </c>
    </row>
    <row r="297" customFormat="false" ht="15" hidden="false" customHeight="false" outlineLevel="0" collapsed="false">
      <c r="A297" s="32" t="s">
        <v>421</v>
      </c>
      <c r="B297" s="32" t="s">
        <v>498</v>
      </c>
      <c r="C297" s="32" t="s">
        <v>502</v>
      </c>
      <c r="D297" s="60" t="n">
        <f aca="false">ROUND(S297*T297,0)</f>
        <v>1021</v>
      </c>
      <c r="E297" s="60" t="n">
        <f aca="false">ROUND(S297,0)-D297</f>
        <v>935</v>
      </c>
      <c r="F297" s="60" t="n">
        <f aca="false">IF(COUNTA(D297:E297)=0,"",SUM(D297:E297))</f>
        <v>1956</v>
      </c>
      <c r="G297" s="40" t="n">
        <f aca="false">IF(OR(F297="",F297=0),"",D297/F297)</f>
        <v>0.5219836400818</v>
      </c>
      <c r="H297" s="40" t="n">
        <f aca="false">IF(OR(F297="",F297=0),"",E297/F297)</f>
        <v>0.4780163599182</v>
      </c>
      <c r="I297" s="32" t="s">
        <v>427</v>
      </c>
      <c r="J297" s="36" t="n">
        <v>1.75751909275079</v>
      </c>
      <c r="K297" s="36" t="n">
        <f aca="false">$K$8</f>
        <v>2.12570886740458</v>
      </c>
      <c r="L297" s="36" t="n">
        <f aca="false">SQRT(J297^2+K297^2)</f>
        <v>2.7581717768018</v>
      </c>
      <c r="M297" s="40" t="n">
        <f aca="false">IF(G297="","",MAX(0,G297-1.96*L297/100))</f>
        <v>0.467923473256484</v>
      </c>
      <c r="N297" s="40" t="n">
        <f aca="false">IF(G297="","",MIN(1,G297+1.96*L297/100))</f>
        <v>0.576043806907115</v>
      </c>
      <c r="O297" s="60" t="n">
        <f aca="false">ROUND(S297*W297,0)</f>
        <v>123</v>
      </c>
      <c r="P297" s="60" t="n">
        <f aca="false">IF(F297="","",ROUND(SQRT((F297*L297/100)^2+(G297*O297)^2),0))</f>
        <v>84</v>
      </c>
      <c r="R297" s="61" t="n">
        <v>1.24575534864152</v>
      </c>
      <c r="S297" s="62" t="n">
        <f aca="false">U297*V297*$F$5</f>
        <v>1955.76073587295</v>
      </c>
      <c r="T297" s="63" t="n">
        <f aca="false">MAX(0,MIN(1,R297/100+$D$5))</f>
        <v>0.522155642513364</v>
      </c>
      <c r="U297" s="63" t="n">
        <v>0.58428001228124</v>
      </c>
      <c r="V297" s="62" t="n">
        <v>3347.30042918455</v>
      </c>
      <c r="W297" s="63" t="n">
        <v>0.0626598089245614</v>
      </c>
      <c r="X297" s="64" t="s">
        <v>204</v>
      </c>
      <c r="Y297" s="64" t="s">
        <v>428</v>
      </c>
    </row>
    <row r="298" customFormat="false" ht="15" hidden="false" customHeight="false" outlineLevel="0" collapsed="false">
      <c r="A298" s="32" t="s">
        <v>421</v>
      </c>
      <c r="B298" s="32" t="s">
        <v>503</v>
      </c>
      <c r="C298" s="32" t="s">
        <v>503</v>
      </c>
      <c r="D298" s="60" t="n">
        <f aca="false">ROUND(S298*T298,0)</f>
        <v>478</v>
      </c>
      <c r="E298" s="60" t="n">
        <f aca="false">ROUND(S298,0)-D298</f>
        <v>333</v>
      </c>
      <c r="F298" s="60" t="n">
        <f aca="false">IF(COUNTA(D298:E298)=0,"",SUM(D298:E298))</f>
        <v>811</v>
      </c>
      <c r="G298" s="40" t="n">
        <f aca="false">IF(OR(F298="",F298=0),"",D298/F298)</f>
        <v>0.589395807644883</v>
      </c>
      <c r="H298" s="40" t="n">
        <f aca="false">IF(OR(F298="",F298=0),"",E298/F298)</f>
        <v>0.410604192355117</v>
      </c>
      <c r="I298" s="32" t="s">
        <v>164</v>
      </c>
      <c r="J298" s="36" t="n">
        <v>1.94077599590723</v>
      </c>
      <c r="K298" s="36" t="n">
        <f aca="false">$K$8</f>
        <v>2.12570886740458</v>
      </c>
      <c r="L298" s="36" t="n">
        <f aca="false">SQRT(J298^2+K298^2)</f>
        <v>2.87841096010493</v>
      </c>
      <c r="M298" s="40" t="n">
        <f aca="false">IF(G298="","",MAX(0,G298-1.96*L298/100))</f>
        <v>0.532978952826826</v>
      </c>
      <c r="N298" s="40" t="n">
        <f aca="false">IF(G298="","",MIN(1,G298+1.96*L298/100))</f>
        <v>0.645812662462939</v>
      </c>
      <c r="O298" s="60" t="n">
        <f aca="false">ROUND(S298*W298,0)</f>
        <v>69</v>
      </c>
      <c r="P298" s="60" t="n">
        <f aca="false">IF(F298="","",ROUND(SQRT((F298*L298/100)^2+(G298*O298)^2),0))</f>
        <v>47</v>
      </c>
      <c r="R298" s="61" t="n">
        <v>7.92617586676997</v>
      </c>
      <c r="S298" s="62" t="n">
        <f aca="false">U298*V298*$F$5</f>
        <v>811.2722513089</v>
      </c>
      <c r="T298" s="63" t="n">
        <f aca="false">MAX(0,MIN(1,R298/100+$D$5))</f>
        <v>0.588959847694649</v>
      </c>
      <c r="U298" s="63" t="n">
        <v>0.424083769633508</v>
      </c>
      <c r="V298" s="62" t="n">
        <v>1913</v>
      </c>
      <c r="W298" s="63" t="n">
        <v>0.084758520671361</v>
      </c>
      <c r="X298" s="64" t="s">
        <v>171</v>
      </c>
      <c r="Y298" s="64" t="s">
        <v>166</v>
      </c>
    </row>
    <row r="299" customFormat="false" ht="15" hidden="false" customHeight="false" outlineLevel="0" collapsed="false">
      <c r="A299" s="32" t="s">
        <v>421</v>
      </c>
      <c r="B299" s="32" t="s">
        <v>504</v>
      </c>
      <c r="C299" s="32" t="s">
        <v>504</v>
      </c>
      <c r="D299" s="60" t="n">
        <f aca="false">ROUND(S299*T299,0)</f>
        <v>71</v>
      </c>
      <c r="E299" s="60" t="n">
        <f aca="false">ROUND(S299,0)-D299</f>
        <v>73</v>
      </c>
      <c r="F299" s="60" t="n">
        <f aca="false">IF(COUNTA(D299:E299)=0,"",SUM(D299:E299))</f>
        <v>144</v>
      </c>
      <c r="G299" s="40" t="n">
        <f aca="false">IF(OR(F299="",F299=0),"",D299/F299)</f>
        <v>0.493055555555556</v>
      </c>
      <c r="H299" s="40" t="n">
        <f aca="false">IF(OR(F299="",F299=0),"",E299/F299)</f>
        <v>0.506944444444444</v>
      </c>
      <c r="I299" s="32" t="s">
        <v>164</v>
      </c>
      <c r="J299" s="36" t="n">
        <v>3.27171856570357</v>
      </c>
      <c r="K299" s="36" t="n">
        <f aca="false">$K$8</f>
        <v>2.12570886740458</v>
      </c>
      <c r="L299" s="36" t="n">
        <f aca="false">SQRT(J299^2+K299^2)</f>
        <v>3.90163818954704</v>
      </c>
      <c r="M299" s="40" t="n">
        <f aca="false">IF(G299="","",MAX(0,G299-1.96*L299/100))</f>
        <v>0.416583447040434</v>
      </c>
      <c r="N299" s="40" t="n">
        <f aca="false">IF(G299="","",MIN(1,G299+1.96*L299/100))</f>
        <v>0.569527664070678</v>
      </c>
      <c r="O299" s="60" t="n">
        <f aca="false">ROUND(S299*W299,0)</f>
        <v>21</v>
      </c>
      <c r="P299" s="60" t="n">
        <f aca="false">IF(F299="","",ROUND(SQRT((F299*L299/100)^2+(G299*O299)^2),0))</f>
        <v>12</v>
      </c>
      <c r="R299" s="61" t="n">
        <v>-1.53490017408254</v>
      </c>
      <c r="S299" s="62" t="n">
        <f aca="false">U299*V299*$F$5</f>
        <v>143.630597014925</v>
      </c>
      <c r="T299" s="63" t="n">
        <f aca="false">MAX(0,MIN(1,R299/100+$D$5))</f>
        <v>0.494349087286124</v>
      </c>
      <c r="U299" s="63" t="n">
        <v>0.526119402985075</v>
      </c>
      <c r="V299" s="62" t="n">
        <v>273</v>
      </c>
      <c r="W299" s="63" t="n">
        <v>0.144238908687966</v>
      </c>
      <c r="X299" s="64" t="s">
        <v>165</v>
      </c>
      <c r="Y299" s="64" t="s">
        <v>166</v>
      </c>
    </row>
    <row r="300" customFormat="false" ht="15" hidden="false" customHeight="false" outlineLevel="0" collapsed="false">
      <c r="A300" s="32" t="s">
        <v>421</v>
      </c>
      <c r="B300" s="32" t="s">
        <v>328</v>
      </c>
      <c r="C300" s="32" t="s">
        <v>505</v>
      </c>
      <c r="D300" s="60" t="n">
        <f aca="false">ROUND(S300*T300,0)</f>
        <v>743</v>
      </c>
      <c r="E300" s="60" t="n">
        <f aca="false">ROUND(S300,0)-D300</f>
        <v>553</v>
      </c>
      <c r="F300" s="60" t="n">
        <f aca="false">IF(COUNTA(D300:E300)=0,"",SUM(D300:E300))</f>
        <v>1296</v>
      </c>
      <c r="G300" s="40" t="n">
        <f aca="false">IF(OR(F300="",F300=0),"",D300/F300)</f>
        <v>0.573302469135803</v>
      </c>
      <c r="H300" s="40" t="n">
        <f aca="false">IF(OR(F300="",F300=0),"",E300/F300)</f>
        <v>0.426697530864198</v>
      </c>
      <c r="I300" s="32" t="s">
        <v>164</v>
      </c>
      <c r="J300" s="36" t="n">
        <v>1.75751909275079</v>
      </c>
      <c r="K300" s="36" t="n">
        <f aca="false">$K$8</f>
        <v>2.12570886740458</v>
      </c>
      <c r="L300" s="36" t="n">
        <f aca="false">SQRT(J300^2+K300^2)</f>
        <v>2.7581717768018</v>
      </c>
      <c r="M300" s="40" t="n">
        <f aca="false">IF(G300="","",MAX(0,G300-1.96*L300/100))</f>
        <v>0.519242302310487</v>
      </c>
      <c r="N300" s="40" t="n">
        <f aca="false">IF(G300="","",MIN(1,G300+1.96*L300/100))</f>
        <v>0.627362635961118</v>
      </c>
      <c r="O300" s="60" t="n">
        <f aca="false">ROUND(S300*W300,0)</f>
        <v>81</v>
      </c>
      <c r="P300" s="60" t="n">
        <f aca="false">IF(F300="","",ROUND(SQRT((F300*L300/100)^2+(G300*O300)^2),0))</f>
        <v>59</v>
      </c>
      <c r="R300" s="61" t="n">
        <v>6.37775634258795</v>
      </c>
      <c r="S300" s="62" t="n">
        <f aca="false">U300*V300*$F$5</f>
        <v>1296.13085052843</v>
      </c>
      <c r="T300" s="63" t="n">
        <f aca="false">MAX(0,MIN(1,R300/100+$D$5))</f>
        <v>0.573475652452829</v>
      </c>
      <c r="U300" s="63" t="n">
        <v>0.662304982385506</v>
      </c>
      <c r="V300" s="62" t="n">
        <v>1957</v>
      </c>
      <c r="W300" s="63" t="n">
        <v>0.0626598089245614</v>
      </c>
      <c r="X300" s="64" t="s">
        <v>204</v>
      </c>
      <c r="Y300" s="64" t="s">
        <v>166</v>
      </c>
    </row>
    <row r="301" customFormat="false" ht="15" hidden="false" customHeight="false" outlineLevel="0" collapsed="false">
      <c r="A301" s="32" t="s">
        <v>421</v>
      </c>
      <c r="B301" s="32" t="s">
        <v>328</v>
      </c>
      <c r="C301" s="32" t="s">
        <v>506</v>
      </c>
      <c r="D301" s="60" t="n">
        <f aca="false">ROUND(S301*T301,0)</f>
        <v>712</v>
      </c>
      <c r="E301" s="60" t="n">
        <f aca="false">ROUND(S301,0)-D301</f>
        <v>602</v>
      </c>
      <c r="F301" s="60" t="n">
        <f aca="false">IF(COUNTA(D301:E301)=0,"",SUM(D301:E301))</f>
        <v>1314</v>
      </c>
      <c r="G301" s="40" t="n">
        <f aca="false">IF(OR(F301="",F301=0),"",D301/F301)</f>
        <v>0.541856925418569</v>
      </c>
      <c r="H301" s="40" t="n">
        <f aca="false">IF(OR(F301="",F301=0),"",E301/F301)</f>
        <v>0.458143074581431</v>
      </c>
      <c r="I301" s="32" t="s">
        <v>164</v>
      </c>
      <c r="J301" s="36" t="n">
        <v>1.75751909275079</v>
      </c>
      <c r="K301" s="36" t="n">
        <f aca="false">$K$8</f>
        <v>2.12570886740458</v>
      </c>
      <c r="L301" s="36" t="n">
        <f aca="false">SQRT(J301^2+K301^2)</f>
        <v>2.7581717768018</v>
      </c>
      <c r="M301" s="40" t="n">
        <f aca="false">IF(G301="","",MAX(0,G301-1.96*L301/100))</f>
        <v>0.487796758593254</v>
      </c>
      <c r="N301" s="40" t="n">
        <f aca="false">IF(G301="","",MIN(1,G301+1.96*L301/100))</f>
        <v>0.595917092243885</v>
      </c>
      <c r="O301" s="60" t="n">
        <f aca="false">ROUND(S301*W301,0)</f>
        <v>82</v>
      </c>
      <c r="P301" s="60" t="n">
        <f aca="false">IF(F301="","",ROUND(SQRT((F301*L301/100)^2+(G301*O301)^2),0))</f>
        <v>57</v>
      </c>
      <c r="R301" s="61" t="n">
        <v>3.26085193912329</v>
      </c>
      <c r="S301" s="62" t="n">
        <f aca="false">U301*V301*$F$5</f>
        <v>1313.559</v>
      </c>
      <c r="T301" s="63" t="n">
        <f aca="false">MAX(0,MIN(1,R301/100+$D$5))</f>
        <v>0.542306608418182</v>
      </c>
      <c r="U301" s="63" t="n">
        <v>0.6695</v>
      </c>
      <c r="V301" s="62" t="n">
        <v>1962</v>
      </c>
      <c r="W301" s="63" t="n">
        <v>0.0626598089245614</v>
      </c>
      <c r="X301" s="64" t="s">
        <v>204</v>
      </c>
      <c r="Y301" s="64" t="s">
        <v>166</v>
      </c>
    </row>
    <row r="302" customFormat="false" ht="15" hidden="false" customHeight="false" outlineLevel="0" collapsed="false">
      <c r="A302" s="32" t="s">
        <v>421</v>
      </c>
      <c r="B302" s="32" t="s">
        <v>328</v>
      </c>
      <c r="C302" s="32" t="s">
        <v>507</v>
      </c>
      <c r="D302" s="60" t="n">
        <f aca="false">ROUND(S302*T302,0)</f>
        <v>381</v>
      </c>
      <c r="E302" s="60" t="n">
        <f aca="false">ROUND(S302,0)-D302</f>
        <v>349</v>
      </c>
      <c r="F302" s="60" t="n">
        <f aca="false">IF(COUNTA(D302:E302)=0,"",SUM(D302:E302))</f>
        <v>730</v>
      </c>
      <c r="G302" s="40" t="n">
        <f aca="false">IF(OR(F302="",F302=0),"",D302/F302)</f>
        <v>0.521917808219178</v>
      </c>
      <c r="H302" s="40" t="n">
        <f aca="false">IF(OR(F302="",F302=0),"",E302/F302)</f>
        <v>0.478082191780822</v>
      </c>
      <c r="I302" s="32" t="s">
        <v>164</v>
      </c>
      <c r="J302" s="36" t="n">
        <v>1.94077599590723</v>
      </c>
      <c r="K302" s="36" t="n">
        <f aca="false">$K$8</f>
        <v>2.12570886740458</v>
      </c>
      <c r="L302" s="36" t="n">
        <f aca="false">SQRT(J302^2+K302^2)</f>
        <v>2.87841096010493</v>
      </c>
      <c r="M302" s="40" t="n">
        <f aca="false">IF(G302="","",MAX(0,G302-1.96*L302/100))</f>
        <v>0.465500953401122</v>
      </c>
      <c r="N302" s="40" t="n">
        <f aca="false">IF(G302="","",MIN(1,G302+1.96*L302/100))</f>
        <v>0.578334663037235</v>
      </c>
      <c r="O302" s="60" t="n">
        <f aca="false">ROUND(S302*W302,0)</f>
        <v>62</v>
      </c>
      <c r="P302" s="60" t="n">
        <f aca="false">IF(F302="","",ROUND(SQRT((F302*L302/100)^2+(G302*O302)^2),0))</f>
        <v>39</v>
      </c>
      <c r="R302" s="61" t="n">
        <v>1.22373645391379</v>
      </c>
      <c r="S302" s="62" t="n">
        <f aca="false">U302*V302*$F$5</f>
        <v>730.386706948641</v>
      </c>
      <c r="T302" s="63" t="n">
        <f aca="false">MAX(0,MIN(1,R302/100+$D$5))</f>
        <v>0.521935453566087</v>
      </c>
      <c r="U302" s="63" t="n">
        <v>0.731117824773414</v>
      </c>
      <c r="V302" s="62" t="n">
        <v>999</v>
      </c>
      <c r="W302" s="63" t="n">
        <v>0.084758520671361</v>
      </c>
      <c r="X302" s="64" t="s">
        <v>171</v>
      </c>
      <c r="Y302" s="64" t="s">
        <v>166</v>
      </c>
    </row>
    <row r="303" customFormat="false" ht="15" hidden="false" customHeight="false" outlineLevel="0" collapsed="false">
      <c r="A303" s="32" t="s">
        <v>421</v>
      </c>
      <c r="B303" s="32" t="s">
        <v>328</v>
      </c>
      <c r="C303" s="32" t="s">
        <v>508</v>
      </c>
      <c r="D303" s="60" t="n">
        <f aca="false">ROUND(S303*T303,0)</f>
        <v>600</v>
      </c>
      <c r="E303" s="60" t="n">
        <f aca="false">ROUND(S303,0)-D303</f>
        <v>555</v>
      </c>
      <c r="F303" s="60" t="n">
        <f aca="false">IF(COUNTA(D303:E303)=0,"",SUM(D303:E303))</f>
        <v>1155</v>
      </c>
      <c r="G303" s="40" t="n">
        <f aca="false">IF(OR(F303="",F303=0),"",D303/F303)</f>
        <v>0.519480519480519</v>
      </c>
      <c r="H303" s="40" t="n">
        <f aca="false">IF(OR(F303="",F303=0),"",E303/F303)</f>
        <v>0.480519480519481</v>
      </c>
      <c r="I303" s="32" t="s">
        <v>164</v>
      </c>
      <c r="J303" s="36" t="n">
        <v>1.75751909275079</v>
      </c>
      <c r="K303" s="36" t="n">
        <f aca="false">$K$8</f>
        <v>2.12570886740458</v>
      </c>
      <c r="L303" s="36" t="n">
        <f aca="false">SQRT(J303^2+K303^2)</f>
        <v>2.7581717768018</v>
      </c>
      <c r="M303" s="40" t="n">
        <f aca="false">IF(G303="","",MAX(0,G303-1.96*L303/100))</f>
        <v>0.465420352655204</v>
      </c>
      <c r="N303" s="40" t="n">
        <f aca="false">IF(G303="","",MIN(1,G303+1.96*L303/100))</f>
        <v>0.573540686305835</v>
      </c>
      <c r="O303" s="60" t="n">
        <f aca="false">ROUND(S303*W303,0)</f>
        <v>72</v>
      </c>
      <c r="P303" s="60" t="n">
        <f aca="false">IF(F303="","",ROUND(SQRT((F303*L303/100)^2+(G303*O303)^2),0))</f>
        <v>49</v>
      </c>
      <c r="R303" s="61" t="n">
        <v>0.974747754460532</v>
      </c>
      <c r="S303" s="62" t="n">
        <f aca="false">U303*V303*$F$5</f>
        <v>1154.58674351585</v>
      </c>
      <c r="T303" s="63" t="n">
        <f aca="false">MAX(0,MIN(1,R303/100+$D$5))</f>
        <v>0.519445566571555</v>
      </c>
      <c r="U303" s="63" t="n">
        <v>0.660518731988472</v>
      </c>
      <c r="V303" s="62" t="n">
        <v>1748</v>
      </c>
      <c r="W303" s="63" t="n">
        <v>0.0626598089245614</v>
      </c>
      <c r="X303" s="64" t="s">
        <v>204</v>
      </c>
      <c r="Y303" s="64" t="s">
        <v>166</v>
      </c>
    </row>
    <row r="304" customFormat="false" ht="15" hidden="false" customHeight="false" outlineLevel="0" collapsed="false">
      <c r="A304" s="32" t="s">
        <v>421</v>
      </c>
      <c r="B304" s="32" t="s">
        <v>328</v>
      </c>
      <c r="C304" s="32" t="s">
        <v>509</v>
      </c>
      <c r="D304" s="60" t="n">
        <f aca="false">ROUND(S304*T304,0)</f>
        <v>659</v>
      </c>
      <c r="E304" s="60" t="n">
        <f aca="false">ROUND(S304,0)-D304</f>
        <v>542</v>
      </c>
      <c r="F304" s="60" t="n">
        <f aca="false">IF(COUNTA(D304:E304)=0,"",SUM(D304:E304))</f>
        <v>1201</v>
      </c>
      <c r="G304" s="40" t="n">
        <f aca="false">IF(OR(F304="",F304=0),"",D304/F304)</f>
        <v>0.548709408825978</v>
      </c>
      <c r="H304" s="40" t="n">
        <f aca="false">IF(OR(F304="",F304=0),"",E304/F304)</f>
        <v>0.451290591174022</v>
      </c>
      <c r="I304" s="32" t="s">
        <v>164</v>
      </c>
      <c r="J304" s="36" t="n">
        <v>1.75751909275079</v>
      </c>
      <c r="K304" s="36" t="n">
        <f aca="false">$K$8</f>
        <v>2.12570886740458</v>
      </c>
      <c r="L304" s="36" t="n">
        <f aca="false">SQRT(J304^2+K304^2)</f>
        <v>2.7581717768018</v>
      </c>
      <c r="M304" s="40" t="n">
        <f aca="false">IF(G304="","",MAX(0,G304-1.96*L304/100))</f>
        <v>0.494649242000663</v>
      </c>
      <c r="N304" s="40" t="n">
        <f aca="false">IF(G304="","",MIN(1,G304+1.96*L304/100))</f>
        <v>0.602769575651294</v>
      </c>
      <c r="O304" s="60" t="n">
        <f aca="false">ROUND(S304*W304,0)</f>
        <v>75</v>
      </c>
      <c r="P304" s="60" t="n">
        <f aca="false">IF(F304="","",ROUND(SQRT((F304*L304/100)^2+(G304*O304)^2),0))</f>
        <v>53</v>
      </c>
      <c r="R304" s="61" t="n">
        <v>3.86882313648408</v>
      </c>
      <c r="S304" s="62" t="n">
        <f aca="false">U304*V304*$F$5</f>
        <v>1201.08993448481</v>
      </c>
      <c r="T304" s="63" t="n">
        <f aca="false">MAX(0,MIN(1,R304/100+$D$5))</f>
        <v>0.54838632039179</v>
      </c>
      <c r="U304" s="63" t="n">
        <v>0.687909469922573</v>
      </c>
      <c r="V304" s="62" t="n">
        <v>1746</v>
      </c>
      <c r="W304" s="63" t="n">
        <v>0.0626598089245614</v>
      </c>
      <c r="X304" s="64" t="s">
        <v>204</v>
      </c>
      <c r="Y304" s="64" t="s">
        <v>166</v>
      </c>
    </row>
    <row r="305" customFormat="false" ht="15" hidden="false" customHeight="false" outlineLevel="0" collapsed="false">
      <c r="A305" s="32" t="s">
        <v>421</v>
      </c>
      <c r="B305" s="32" t="s">
        <v>328</v>
      </c>
      <c r="C305" s="32" t="s">
        <v>510</v>
      </c>
      <c r="D305" s="60" t="n">
        <f aca="false">ROUND(S305*T305,0)</f>
        <v>386</v>
      </c>
      <c r="E305" s="60" t="n">
        <f aca="false">ROUND(S305,0)-D305</f>
        <v>344</v>
      </c>
      <c r="F305" s="60" t="n">
        <f aca="false">IF(COUNTA(D305:E305)=0,"",SUM(D305:E305))</f>
        <v>730</v>
      </c>
      <c r="G305" s="40" t="n">
        <f aca="false">IF(OR(F305="",F305=0),"",D305/F305)</f>
        <v>0.528767123287671</v>
      </c>
      <c r="H305" s="40" t="n">
        <f aca="false">IF(OR(F305="",F305=0),"",E305/F305)</f>
        <v>0.471232876712329</v>
      </c>
      <c r="I305" s="32" t="s">
        <v>164</v>
      </c>
      <c r="J305" s="36" t="n">
        <v>1.94077599590723</v>
      </c>
      <c r="K305" s="36" t="n">
        <f aca="false">$K$8</f>
        <v>2.12570886740458</v>
      </c>
      <c r="L305" s="36" t="n">
        <f aca="false">SQRT(J305^2+K305^2)</f>
        <v>2.87841096010493</v>
      </c>
      <c r="M305" s="40" t="n">
        <f aca="false">IF(G305="","",MAX(0,G305-1.96*L305/100))</f>
        <v>0.472350268469615</v>
      </c>
      <c r="N305" s="40" t="n">
        <f aca="false">IF(G305="","",MIN(1,G305+1.96*L305/100))</f>
        <v>0.585183978105728</v>
      </c>
      <c r="O305" s="60" t="n">
        <f aca="false">ROUND(S305*W305,0)</f>
        <v>62</v>
      </c>
      <c r="P305" s="60" t="n">
        <f aca="false">IF(F305="","",ROUND(SQRT((F305*L305/100)^2+(G305*O305)^2),0))</f>
        <v>39</v>
      </c>
      <c r="R305" s="61" t="n">
        <v>1.90894700321685</v>
      </c>
      <c r="S305" s="62" t="n">
        <f aca="false">U305*V305*$F$5</f>
        <v>730.182352941177</v>
      </c>
      <c r="T305" s="63" t="n">
        <f aca="false">MAX(0,MIN(1,R305/100+$D$5))</f>
        <v>0.528787559059118</v>
      </c>
      <c r="U305" s="63" t="n">
        <v>0.647899159663866</v>
      </c>
      <c r="V305" s="62" t="n">
        <v>1127</v>
      </c>
      <c r="W305" s="63" t="n">
        <v>0.084758520671361</v>
      </c>
      <c r="X305" s="64" t="s">
        <v>171</v>
      </c>
      <c r="Y305" s="64" t="s">
        <v>166</v>
      </c>
    </row>
    <row r="306" customFormat="false" ht="15" hidden="false" customHeight="false" outlineLevel="0" collapsed="false">
      <c r="A306" s="32" t="s">
        <v>421</v>
      </c>
      <c r="B306" s="32" t="s">
        <v>511</v>
      </c>
      <c r="C306" s="32" t="s">
        <v>512</v>
      </c>
      <c r="D306" s="60" t="n">
        <f aca="false">ROUND(S306*T306,0)</f>
        <v>442</v>
      </c>
      <c r="E306" s="60" t="n">
        <f aca="false">ROUND(S306,0)-D306</f>
        <v>468</v>
      </c>
      <c r="F306" s="60" t="n">
        <f aca="false">IF(COUNTA(D306:E306)=0,"",SUM(D306:E306))</f>
        <v>910</v>
      </c>
      <c r="G306" s="40" t="n">
        <f aca="false">IF(OR(F306="",F306=0),"",D306/F306)</f>
        <v>0.485714285714286</v>
      </c>
      <c r="H306" s="40" t="n">
        <f aca="false">IF(OR(F306="",F306=0),"",E306/F306)</f>
        <v>0.514285714285714</v>
      </c>
      <c r="I306" s="32" t="s">
        <v>164</v>
      </c>
      <c r="J306" s="36" t="n">
        <v>1.94077599590723</v>
      </c>
      <c r="K306" s="36" t="n">
        <f aca="false">$K$8</f>
        <v>2.12570886740458</v>
      </c>
      <c r="L306" s="36" t="n">
        <f aca="false">SQRT(J306^2+K306^2)</f>
        <v>2.87841096010493</v>
      </c>
      <c r="M306" s="40" t="n">
        <f aca="false">IF(G306="","",MAX(0,G306-1.96*L306/100))</f>
        <v>0.429297430896229</v>
      </c>
      <c r="N306" s="40" t="n">
        <f aca="false">IF(G306="","",MIN(1,G306+1.96*L306/100))</f>
        <v>0.542131140532342</v>
      </c>
      <c r="O306" s="60" t="n">
        <f aca="false">ROUND(S306*W306,0)</f>
        <v>77</v>
      </c>
      <c r="P306" s="60" t="n">
        <f aca="false">IF(F306="","",ROUND(SQRT((F306*L306/100)^2+(G306*O306)^2),0))</f>
        <v>46</v>
      </c>
      <c r="R306" s="61" t="n">
        <v>-2.41411722094185</v>
      </c>
      <c r="S306" s="62" t="n">
        <f aca="false">U306*V306*$F$5</f>
        <v>910.483425414365</v>
      </c>
      <c r="T306" s="63" t="n">
        <f aca="false">MAX(0,MIN(1,R306/100+$D$5))</f>
        <v>0.485556916817531</v>
      </c>
      <c r="U306" s="63" t="n">
        <v>0.604972375690608</v>
      </c>
      <c r="V306" s="62" t="n">
        <v>1505</v>
      </c>
      <c r="W306" s="63" t="n">
        <v>0.084758520671361</v>
      </c>
      <c r="X306" s="64" t="s">
        <v>171</v>
      </c>
      <c r="Y306" s="64" t="s">
        <v>166</v>
      </c>
    </row>
    <row r="307" customFormat="false" ht="15" hidden="false" customHeight="false" outlineLevel="0" collapsed="false">
      <c r="A307" s="32" t="s">
        <v>421</v>
      </c>
      <c r="B307" s="32" t="s">
        <v>511</v>
      </c>
      <c r="C307" s="32" t="s">
        <v>513</v>
      </c>
      <c r="D307" s="60" t="n">
        <f aca="false">ROUND(S307*T307,0)</f>
        <v>362</v>
      </c>
      <c r="E307" s="60" t="n">
        <f aca="false">ROUND(S307,0)-D307</f>
        <v>339</v>
      </c>
      <c r="F307" s="60" t="n">
        <f aca="false">IF(COUNTA(D307:E307)=0,"",SUM(D307:E307))</f>
        <v>701</v>
      </c>
      <c r="G307" s="40" t="n">
        <f aca="false">IF(OR(F307="",F307=0),"",D307/F307)</f>
        <v>0.516405135520685</v>
      </c>
      <c r="H307" s="40" t="n">
        <f aca="false">IF(OR(F307="",F307=0),"",E307/F307)</f>
        <v>0.483594864479315</v>
      </c>
      <c r="I307" s="32" t="s">
        <v>164</v>
      </c>
      <c r="J307" s="36" t="n">
        <v>1.94077599590723</v>
      </c>
      <c r="K307" s="36" t="n">
        <f aca="false">$K$8</f>
        <v>2.12570886740458</v>
      </c>
      <c r="L307" s="36" t="n">
        <f aca="false">SQRT(J307^2+K307^2)</f>
        <v>2.87841096010493</v>
      </c>
      <c r="M307" s="40" t="n">
        <f aca="false">IF(G307="","",MAX(0,G307-1.96*L307/100))</f>
        <v>0.459988280702628</v>
      </c>
      <c r="N307" s="40" t="n">
        <f aca="false">IF(G307="","",MIN(1,G307+1.96*L307/100))</f>
        <v>0.572821990338741</v>
      </c>
      <c r="O307" s="60" t="n">
        <f aca="false">ROUND(S307*W307,0)</f>
        <v>59</v>
      </c>
      <c r="P307" s="60" t="n">
        <f aca="false">IF(F307="","",ROUND(SQRT((F307*L307/100)^2+(G307*O307)^2),0))</f>
        <v>37</v>
      </c>
      <c r="R307" s="61" t="n">
        <v>0.655001863866355</v>
      </c>
      <c r="S307" s="62" t="n">
        <f aca="false">U307*V307*$F$5</f>
        <v>700.622033898305</v>
      </c>
      <c r="T307" s="63" t="n">
        <f aca="false">MAX(0,MIN(1,R307/100+$D$5))</f>
        <v>0.516248107665613</v>
      </c>
      <c r="U307" s="63" t="n">
        <v>0.577118644067797</v>
      </c>
      <c r="V307" s="62" t="n">
        <v>1214</v>
      </c>
      <c r="W307" s="63" t="n">
        <v>0.084758520671361</v>
      </c>
      <c r="X307" s="64" t="s">
        <v>171</v>
      </c>
      <c r="Y307" s="64" t="s">
        <v>166</v>
      </c>
    </row>
    <row r="308" customFormat="false" ht="15" hidden="false" customHeight="false" outlineLevel="0" collapsed="false">
      <c r="A308" s="32" t="s">
        <v>421</v>
      </c>
      <c r="B308" s="32" t="s">
        <v>511</v>
      </c>
      <c r="C308" s="32" t="s">
        <v>514</v>
      </c>
      <c r="D308" s="60" t="n">
        <f aca="false">ROUND(S308*T308,0)</f>
        <v>539</v>
      </c>
      <c r="E308" s="60" t="n">
        <f aca="false">ROUND(S308,0)-D308</f>
        <v>478</v>
      </c>
      <c r="F308" s="60" t="n">
        <f aca="false">IF(COUNTA(D308:E308)=0,"",SUM(D308:E308))</f>
        <v>1017</v>
      </c>
      <c r="G308" s="40" t="n">
        <f aca="false">IF(OR(F308="",F308=0),"",D308/F308)</f>
        <v>0.529990167158309</v>
      </c>
      <c r="H308" s="40" t="n">
        <f aca="false">IF(OR(F308="",F308=0),"",E308/F308)</f>
        <v>0.470009832841691</v>
      </c>
      <c r="I308" s="32" t="s">
        <v>164</v>
      </c>
      <c r="J308" s="36" t="n">
        <v>1.75751909275079</v>
      </c>
      <c r="K308" s="36" t="n">
        <f aca="false">$K$8</f>
        <v>2.12570886740458</v>
      </c>
      <c r="L308" s="36" t="n">
        <f aca="false">SQRT(J308^2+K308^2)</f>
        <v>2.7581717768018</v>
      </c>
      <c r="M308" s="40" t="n">
        <f aca="false">IF(G308="","",MAX(0,G308-1.96*L308/100))</f>
        <v>0.475930000332993</v>
      </c>
      <c r="N308" s="40" t="n">
        <f aca="false">IF(G308="","",MIN(1,G308+1.96*L308/100))</f>
        <v>0.584050333983624</v>
      </c>
      <c r="O308" s="60" t="n">
        <f aca="false">ROUND(S308*W308,0)</f>
        <v>64</v>
      </c>
      <c r="P308" s="60" t="n">
        <f aca="false">IF(F308="","",ROUND(SQRT((F308*L308/100)^2+(G308*O308)^2),0))</f>
        <v>44</v>
      </c>
      <c r="R308" s="61" t="n">
        <v>2.03859364971071</v>
      </c>
      <c r="S308" s="62" t="n">
        <f aca="false">U308*V308*$F$5</f>
        <v>1016.60692951016</v>
      </c>
      <c r="T308" s="63" t="n">
        <f aca="false">MAX(0,MIN(1,R308/100+$D$5))</f>
        <v>0.530084025524056</v>
      </c>
      <c r="U308" s="63" t="n">
        <v>0.606929510155317</v>
      </c>
      <c r="V308" s="62" t="n">
        <v>1675</v>
      </c>
      <c r="W308" s="63" t="n">
        <v>0.0626598089245614</v>
      </c>
      <c r="X308" s="64" t="s">
        <v>204</v>
      </c>
      <c r="Y308" s="64" t="s">
        <v>166</v>
      </c>
    </row>
    <row r="309" customFormat="false" ht="15" hidden="false" customHeight="false" outlineLevel="0" collapsed="false">
      <c r="A309" s="32" t="s">
        <v>421</v>
      </c>
      <c r="B309" s="32" t="s">
        <v>515</v>
      </c>
      <c r="C309" s="32" t="s">
        <v>516</v>
      </c>
      <c r="D309" s="60" t="n">
        <f aca="false">ROUND(S309*T309,0)</f>
        <v>462</v>
      </c>
      <c r="E309" s="60" t="n">
        <f aca="false">ROUND(S309,0)-D309</f>
        <v>877</v>
      </c>
      <c r="F309" s="60" t="n">
        <f aca="false">IF(COUNTA(D309:E309)=0,"",SUM(D309:E309))</f>
        <v>1339</v>
      </c>
      <c r="G309" s="40" t="n">
        <f aca="false">IF(OR(F309="",F309=0),"",D309/F309)</f>
        <v>0.34503360716953</v>
      </c>
      <c r="H309" s="40" t="n">
        <f aca="false">IF(OR(F309="",F309=0),"",E309/F309)</f>
        <v>0.654966392830471</v>
      </c>
      <c r="I309" s="32" t="s">
        <v>164</v>
      </c>
      <c r="J309" s="36" t="n">
        <v>1.75751909275079</v>
      </c>
      <c r="K309" s="36" t="n">
        <f aca="false">$K$8</f>
        <v>2.12570886740458</v>
      </c>
      <c r="L309" s="36" t="n">
        <f aca="false">SQRT(J309^2+K309^2)</f>
        <v>2.7581717768018</v>
      </c>
      <c r="M309" s="40" t="n">
        <f aca="false">IF(G309="","",MAX(0,G309-1.96*L309/100))</f>
        <v>0.290973440344214</v>
      </c>
      <c r="N309" s="40" t="n">
        <f aca="false">IF(G309="","",MIN(1,G309+1.96*L309/100))</f>
        <v>0.399093773994845</v>
      </c>
      <c r="O309" s="60" t="n">
        <f aca="false">ROUND(S309*W309,0)</f>
        <v>84</v>
      </c>
      <c r="P309" s="60" t="n">
        <f aca="false">IF(F309="","",ROUND(SQRT((F309*L309/100)^2+(G309*O309)^2),0))</f>
        <v>47</v>
      </c>
      <c r="R309" s="61" t="n">
        <v>-16.4635289824681</v>
      </c>
      <c r="S309" s="62" t="n">
        <f aca="false">U309*V309*$F$5</f>
        <v>1338.7974025974</v>
      </c>
      <c r="T309" s="63" t="n">
        <f aca="false">MAX(0,MIN(1,R309/100+$D$5))</f>
        <v>0.345062799202268</v>
      </c>
      <c r="U309" s="63" t="n">
        <v>0.664415584415585</v>
      </c>
      <c r="V309" s="62" t="n">
        <v>2015</v>
      </c>
      <c r="W309" s="63" t="n">
        <v>0.0626598089245614</v>
      </c>
      <c r="X309" s="64" t="s">
        <v>204</v>
      </c>
      <c r="Y309" s="64" t="s">
        <v>166</v>
      </c>
    </row>
    <row r="310" customFormat="false" ht="15" hidden="false" customHeight="false" outlineLevel="0" collapsed="false">
      <c r="A310" s="32" t="s">
        <v>421</v>
      </c>
      <c r="B310" s="32" t="s">
        <v>515</v>
      </c>
      <c r="C310" s="32" t="s">
        <v>517</v>
      </c>
      <c r="D310" s="60" t="n">
        <f aca="false">ROUND(S310*T310,0)</f>
        <v>507</v>
      </c>
      <c r="E310" s="60" t="n">
        <f aca="false">ROUND(S310,0)-D310</f>
        <v>988</v>
      </c>
      <c r="F310" s="60" t="n">
        <f aca="false">IF(COUNTA(D310:E310)=0,"",SUM(D310:E310))</f>
        <v>1495</v>
      </c>
      <c r="G310" s="40" t="n">
        <f aca="false">IF(OR(F310="",F310=0),"",D310/F310)</f>
        <v>0.339130434782609</v>
      </c>
      <c r="H310" s="40" t="n">
        <f aca="false">IF(OR(F310="",F310=0),"",E310/F310)</f>
        <v>0.660869565217391</v>
      </c>
      <c r="I310" s="32" t="s">
        <v>164</v>
      </c>
      <c r="J310" s="36" t="n">
        <v>1.75751909275079</v>
      </c>
      <c r="K310" s="36" t="n">
        <f aca="false">$K$8</f>
        <v>2.12570886740458</v>
      </c>
      <c r="L310" s="36" t="n">
        <f aca="false">SQRT(J310^2+K310^2)</f>
        <v>2.7581717768018</v>
      </c>
      <c r="M310" s="40" t="n">
        <f aca="false">IF(G310="","",MAX(0,G310-1.96*L310/100))</f>
        <v>0.285070267957293</v>
      </c>
      <c r="N310" s="40" t="n">
        <f aca="false">IF(G310="","",MIN(1,G310+1.96*L310/100))</f>
        <v>0.393190601607924</v>
      </c>
      <c r="O310" s="60" t="n">
        <f aca="false">ROUND(S310*W310,0)</f>
        <v>94</v>
      </c>
      <c r="P310" s="60" t="n">
        <f aca="false">IF(F310="","",ROUND(SQRT((F310*L310/100)^2+(G310*O310)^2),0))</f>
        <v>52</v>
      </c>
      <c r="R310" s="61" t="n">
        <v>-17.0727541300129</v>
      </c>
      <c r="S310" s="62" t="n">
        <f aca="false">U310*V310*$F$5</f>
        <v>1495.44556729444</v>
      </c>
      <c r="T310" s="63" t="n">
        <f aca="false">MAX(0,MIN(1,R310/100+$D$5))</f>
        <v>0.33897054772682</v>
      </c>
      <c r="U310" s="63" t="n">
        <v>0.663757464400551</v>
      </c>
      <c r="V310" s="62" t="n">
        <v>2253</v>
      </c>
      <c r="W310" s="63" t="n">
        <v>0.0626598089245614</v>
      </c>
      <c r="X310" s="64" t="s">
        <v>204</v>
      </c>
      <c r="Y310" s="64" t="s">
        <v>166</v>
      </c>
    </row>
    <row r="311" customFormat="false" ht="15" hidden="false" customHeight="false" outlineLevel="0" collapsed="false">
      <c r="A311" s="32" t="s">
        <v>421</v>
      </c>
      <c r="B311" s="32" t="s">
        <v>515</v>
      </c>
      <c r="C311" s="32" t="s">
        <v>518</v>
      </c>
      <c r="D311" s="60" t="n">
        <f aca="false">ROUND(S311*T311,0)</f>
        <v>157</v>
      </c>
      <c r="E311" s="60" t="n">
        <f aca="false">ROUND(S311,0)-D311</f>
        <v>353</v>
      </c>
      <c r="F311" s="60" t="n">
        <f aca="false">IF(COUNTA(D311:E311)=0,"",SUM(D311:E311))</f>
        <v>510</v>
      </c>
      <c r="G311" s="40" t="n">
        <f aca="false">IF(OR(F311="",F311=0),"",D311/F311)</f>
        <v>0.307843137254902</v>
      </c>
      <c r="H311" s="40" t="n">
        <f aca="false">IF(OR(F311="",F311=0),"",E311/F311)</f>
        <v>0.692156862745098</v>
      </c>
      <c r="I311" s="32" t="s">
        <v>164</v>
      </c>
      <c r="J311" s="36" t="n">
        <v>3.27171856570357</v>
      </c>
      <c r="K311" s="36" t="n">
        <f aca="false">$K$8</f>
        <v>2.12570886740458</v>
      </c>
      <c r="L311" s="36" t="n">
        <f aca="false">SQRT(J311^2+K311^2)</f>
        <v>3.90163818954704</v>
      </c>
      <c r="M311" s="40" t="n">
        <f aca="false">IF(G311="","",MAX(0,G311-1.96*L311/100))</f>
        <v>0.23137102873978</v>
      </c>
      <c r="N311" s="40" t="n">
        <f aca="false">IF(G311="","",MIN(1,G311+1.96*L311/100))</f>
        <v>0.384315245770024</v>
      </c>
      <c r="O311" s="60" t="n">
        <f aca="false">ROUND(S311*W311,0)</f>
        <v>74</v>
      </c>
      <c r="P311" s="60" t="n">
        <f aca="false">IF(F311="","",ROUND(SQRT((F311*L311/100)^2+(G311*O311)^2),0))</f>
        <v>30</v>
      </c>
      <c r="R311" s="61" t="n">
        <v>-20.0864960760882</v>
      </c>
      <c r="S311" s="62" t="n">
        <f aca="false">U311*V311*$F$5</f>
        <v>509.948921679909</v>
      </c>
      <c r="T311" s="63" t="n">
        <f aca="false">MAX(0,MIN(1,R311/100+$D$5))</f>
        <v>0.308833128266067</v>
      </c>
      <c r="U311" s="63" t="n">
        <v>0.557321225879682</v>
      </c>
      <c r="V311" s="62" t="n">
        <v>915</v>
      </c>
      <c r="W311" s="63" t="n">
        <v>0.144238908687966</v>
      </c>
      <c r="X311" s="64" t="s">
        <v>165</v>
      </c>
      <c r="Y311" s="64" t="s">
        <v>166</v>
      </c>
    </row>
    <row r="312" customFormat="false" ht="15" hidden="false" customHeight="false" outlineLevel="0" collapsed="false">
      <c r="A312" s="32" t="s">
        <v>421</v>
      </c>
      <c r="B312" s="32" t="s">
        <v>515</v>
      </c>
      <c r="C312" s="32" t="s">
        <v>519</v>
      </c>
      <c r="D312" s="60" t="n">
        <f aca="false">ROUND(S312*T312,0)</f>
        <v>399</v>
      </c>
      <c r="E312" s="60" t="n">
        <f aca="false">ROUND(S312,0)-D312</f>
        <v>762</v>
      </c>
      <c r="F312" s="60" t="n">
        <f aca="false">IF(COUNTA(D312:E312)=0,"",SUM(D312:E312))</f>
        <v>1161</v>
      </c>
      <c r="G312" s="40" t="n">
        <f aca="false">IF(OR(F312="",F312=0),"",D312/F312)</f>
        <v>0.343669250645995</v>
      </c>
      <c r="H312" s="40" t="n">
        <f aca="false">IF(OR(F312="",F312=0),"",E312/F312)</f>
        <v>0.656330749354005</v>
      </c>
      <c r="I312" s="32" t="s">
        <v>164</v>
      </c>
      <c r="J312" s="36" t="n">
        <v>1.75751909275079</v>
      </c>
      <c r="K312" s="36" t="n">
        <f aca="false">$K$8</f>
        <v>2.12570886740458</v>
      </c>
      <c r="L312" s="36" t="n">
        <f aca="false">SQRT(J312^2+K312^2)</f>
        <v>2.7581717768018</v>
      </c>
      <c r="M312" s="40" t="n">
        <f aca="false">IF(G312="","",MAX(0,G312-1.96*L312/100))</f>
        <v>0.28960908382068</v>
      </c>
      <c r="N312" s="40" t="n">
        <f aca="false">IF(G312="","",MIN(1,G312+1.96*L312/100))</f>
        <v>0.39772941747131</v>
      </c>
      <c r="O312" s="60" t="n">
        <f aca="false">ROUND(S312*W312,0)</f>
        <v>73</v>
      </c>
      <c r="P312" s="60" t="n">
        <f aca="false">IF(F312="","",ROUND(SQRT((F312*L312/100)^2+(G312*O312)^2),0))</f>
        <v>41</v>
      </c>
      <c r="R312" s="61" t="n">
        <v>-16.6198324106451</v>
      </c>
      <c r="S312" s="62" t="n">
        <f aca="false">U312*V312*$F$5</f>
        <v>1161.2700729927</v>
      </c>
      <c r="T312" s="63" t="n">
        <f aca="false">MAX(0,MIN(1,R312/100+$D$5))</f>
        <v>0.343499764920498</v>
      </c>
      <c r="U312" s="63" t="n">
        <v>0.687956204379562</v>
      </c>
      <c r="V312" s="62" t="n">
        <v>1688</v>
      </c>
      <c r="W312" s="63" t="n">
        <v>0.0626598089245614</v>
      </c>
      <c r="X312" s="64" t="s">
        <v>204</v>
      </c>
      <c r="Y312" s="64" t="s">
        <v>166</v>
      </c>
    </row>
    <row r="313" customFormat="false" ht="15" hidden="false" customHeight="false" outlineLevel="0" collapsed="false">
      <c r="A313" s="32" t="s">
        <v>421</v>
      </c>
      <c r="B313" s="32" t="s">
        <v>515</v>
      </c>
      <c r="C313" s="32" t="s">
        <v>520</v>
      </c>
      <c r="D313" s="60" t="n">
        <f aca="false">ROUND(S313*T313,0)</f>
        <v>301</v>
      </c>
      <c r="E313" s="60" t="n">
        <f aca="false">ROUND(S313,0)-D313</f>
        <v>532</v>
      </c>
      <c r="F313" s="60" t="n">
        <f aca="false">IF(COUNTA(D313:E313)=0,"",SUM(D313:E313))</f>
        <v>833</v>
      </c>
      <c r="G313" s="40" t="n">
        <f aca="false">IF(OR(F313="",F313=0),"",D313/F313)</f>
        <v>0.361344537815126</v>
      </c>
      <c r="H313" s="40" t="n">
        <f aca="false">IF(OR(F313="",F313=0),"",E313/F313)</f>
        <v>0.638655462184874</v>
      </c>
      <c r="I313" s="32" t="s">
        <v>164</v>
      </c>
      <c r="J313" s="36" t="n">
        <v>1.94077599590723</v>
      </c>
      <c r="K313" s="36" t="n">
        <f aca="false">$K$8</f>
        <v>2.12570886740458</v>
      </c>
      <c r="L313" s="36" t="n">
        <f aca="false">SQRT(J313^2+K313^2)</f>
        <v>2.87841096010493</v>
      </c>
      <c r="M313" s="40" t="n">
        <f aca="false">IF(G313="","",MAX(0,G313-1.96*L313/100))</f>
        <v>0.304927682997069</v>
      </c>
      <c r="N313" s="40" t="n">
        <f aca="false">IF(G313="","",MIN(1,G313+1.96*L313/100))</f>
        <v>0.417761392633183</v>
      </c>
      <c r="O313" s="60" t="n">
        <f aca="false">ROUND(S313*W313,0)</f>
        <v>71</v>
      </c>
      <c r="P313" s="60" t="n">
        <f aca="false">IF(F313="","",ROUND(SQRT((F313*L313/100)^2+(G313*O313)^2),0))</f>
        <v>35</v>
      </c>
      <c r="R313" s="61" t="n">
        <v>-14.8565577413612</v>
      </c>
      <c r="S313" s="62" t="n">
        <f aca="false">U313*V313*$F$5</f>
        <v>833.484320557492</v>
      </c>
      <c r="T313" s="63" t="n">
        <f aca="false">MAX(0,MIN(1,R313/100+$D$5))</f>
        <v>0.361132511613338</v>
      </c>
      <c r="U313" s="63" t="n">
        <v>0.662020905923345</v>
      </c>
      <c r="V313" s="62" t="n">
        <v>1259</v>
      </c>
      <c r="W313" s="63" t="n">
        <v>0.084758520671361</v>
      </c>
      <c r="X313" s="64" t="s">
        <v>171</v>
      </c>
      <c r="Y313" s="64" t="s">
        <v>166</v>
      </c>
    </row>
    <row r="314" customFormat="false" ht="15" hidden="false" customHeight="false" outlineLevel="0" collapsed="false">
      <c r="A314" s="32" t="s">
        <v>421</v>
      </c>
      <c r="B314" s="32" t="s">
        <v>521</v>
      </c>
      <c r="C314" s="32" t="s">
        <v>522</v>
      </c>
      <c r="D314" s="60" t="n">
        <f aca="false">ROUND(S314*T314,0)</f>
        <v>48</v>
      </c>
      <c r="E314" s="60" t="n">
        <f aca="false">ROUND(S314,0)-D314</f>
        <v>83</v>
      </c>
      <c r="F314" s="60" t="n">
        <f aca="false">IF(COUNTA(D314:E314)=0,"",SUM(D314:E314))</f>
        <v>131</v>
      </c>
      <c r="G314" s="40" t="n">
        <f aca="false">IF(OR(F314="",F314=0),"",D314/F314)</f>
        <v>0.366412213740458</v>
      </c>
      <c r="H314" s="40" t="n">
        <f aca="false">IF(OR(F314="",F314=0),"",E314/F314)</f>
        <v>0.633587786259542</v>
      </c>
      <c r="I314" s="32" t="s">
        <v>164</v>
      </c>
      <c r="J314" s="36" t="n">
        <v>3.27171856570357</v>
      </c>
      <c r="K314" s="36" t="n">
        <f aca="false">$K$8</f>
        <v>2.12570886740458</v>
      </c>
      <c r="L314" s="36" t="n">
        <f aca="false">SQRT(J314^2+K314^2)</f>
        <v>3.90163818954704</v>
      </c>
      <c r="M314" s="40" t="n">
        <f aca="false">IF(G314="","",MAX(0,G314-1.96*L314/100))</f>
        <v>0.289940105225336</v>
      </c>
      <c r="N314" s="40" t="n">
        <f aca="false">IF(G314="","",MIN(1,G314+1.96*L314/100))</f>
        <v>0.44288432225558</v>
      </c>
      <c r="O314" s="60" t="n">
        <f aca="false">ROUND(S314*W314,0)</f>
        <v>19</v>
      </c>
      <c r="P314" s="60" t="n">
        <f aca="false">IF(F314="","",ROUND(SQRT((F314*L314/100)^2+(G314*O314)^2),0))</f>
        <v>9</v>
      </c>
      <c r="R314" s="61" t="n">
        <v>-14.2667329877411</v>
      </c>
      <c r="S314" s="62" t="n">
        <f aca="false">U314*V314*$F$5</f>
        <v>130.654569021387</v>
      </c>
      <c r="T314" s="63" t="n">
        <f aca="false">MAX(0,MIN(1,R314/100+$D$5))</f>
        <v>0.367030759149538</v>
      </c>
      <c r="U314" s="63" t="n">
        <v>0.907323395981853</v>
      </c>
      <c r="V314" s="62" t="n">
        <v>144</v>
      </c>
      <c r="W314" s="63" t="n">
        <v>0.144238908687966</v>
      </c>
      <c r="X314" s="64" t="s">
        <v>165</v>
      </c>
      <c r="Y314" s="64" t="s">
        <v>166</v>
      </c>
    </row>
    <row r="315" customFormat="false" ht="15" hidden="false" customHeight="false" outlineLevel="0" collapsed="false">
      <c r="A315" s="32" t="s">
        <v>421</v>
      </c>
      <c r="B315" s="32" t="s">
        <v>521</v>
      </c>
      <c r="C315" s="32" t="s">
        <v>523</v>
      </c>
      <c r="D315" s="60" t="n">
        <f aca="false">ROUND(S315*T315,0)</f>
        <v>293</v>
      </c>
      <c r="E315" s="60" t="n">
        <f aca="false">ROUND(S315,0)-D315</f>
        <v>591</v>
      </c>
      <c r="F315" s="60" t="n">
        <f aca="false">IF(COUNTA(D315:E315)=0,"",SUM(D315:E315))</f>
        <v>884</v>
      </c>
      <c r="G315" s="40" t="n">
        <f aca="false">IF(OR(F315="",F315=0),"",D315/F315)</f>
        <v>0.331447963800905</v>
      </c>
      <c r="H315" s="40" t="n">
        <f aca="false">IF(OR(F315="",F315=0),"",E315/F315)</f>
        <v>0.668552036199095</v>
      </c>
      <c r="I315" s="32" t="s">
        <v>164</v>
      </c>
      <c r="J315" s="36" t="n">
        <v>1.94077599590723</v>
      </c>
      <c r="K315" s="36" t="n">
        <f aca="false">$K$8</f>
        <v>2.12570886740458</v>
      </c>
      <c r="L315" s="36" t="n">
        <f aca="false">SQRT(J315^2+K315^2)</f>
        <v>2.87841096010493</v>
      </c>
      <c r="M315" s="40" t="n">
        <f aca="false">IF(G315="","",MAX(0,G315-1.96*L315/100))</f>
        <v>0.275031108982848</v>
      </c>
      <c r="N315" s="40" t="n">
        <f aca="false">IF(G315="","",MIN(1,G315+1.96*L315/100))</f>
        <v>0.387864818618962</v>
      </c>
      <c r="O315" s="60" t="n">
        <f aca="false">ROUND(S315*W315,0)</f>
        <v>75</v>
      </c>
      <c r="P315" s="60" t="n">
        <f aca="false">IF(F315="","",ROUND(SQRT((F315*L315/100)^2+(G315*O315)^2),0))</f>
        <v>36</v>
      </c>
      <c r="R315" s="61" t="n">
        <v>-17.8390380171993</v>
      </c>
      <c r="S315" s="62" t="n">
        <f aca="false">U315*V315*$F$5</f>
        <v>884.185372918175</v>
      </c>
      <c r="T315" s="63" t="n">
        <f aca="false">MAX(0,MIN(1,R315/100+$D$5))</f>
        <v>0.331307708854956</v>
      </c>
      <c r="U315" s="63" t="n">
        <v>0.627081824764663</v>
      </c>
      <c r="V315" s="62" t="n">
        <v>1410</v>
      </c>
      <c r="W315" s="63" t="n">
        <v>0.084758520671361</v>
      </c>
      <c r="X315" s="64" t="s">
        <v>171</v>
      </c>
      <c r="Y315" s="64" t="s">
        <v>166</v>
      </c>
    </row>
    <row r="316" customFormat="false" ht="15" hidden="false" customHeight="false" outlineLevel="0" collapsed="false">
      <c r="A316" s="32" t="s">
        <v>421</v>
      </c>
      <c r="B316" s="32" t="s">
        <v>524</v>
      </c>
      <c r="C316" s="32" t="s">
        <v>525</v>
      </c>
      <c r="D316" s="60" t="n">
        <f aca="false">ROUND(S316*T316,0)</f>
        <v>1146</v>
      </c>
      <c r="E316" s="60" t="n">
        <f aca="false">ROUND(S316,0)-D316</f>
        <v>1440</v>
      </c>
      <c r="F316" s="60" t="n">
        <f aca="false">IF(COUNTA(D316:E316)=0,"",SUM(D316:E316))</f>
        <v>2586</v>
      </c>
      <c r="G316" s="40" t="n">
        <f aca="false">IF(OR(F316="",F316=0),"",D316/F316)</f>
        <v>0.443155452436195</v>
      </c>
      <c r="H316" s="40" t="n">
        <f aca="false">IF(OR(F316="",F316=0),"",E316/F316)</f>
        <v>0.556844547563805</v>
      </c>
      <c r="I316" s="32" t="s">
        <v>427</v>
      </c>
      <c r="J316" s="36" t="n">
        <v>1.75751909275079</v>
      </c>
      <c r="K316" s="36" t="n">
        <f aca="false">$K$8</f>
        <v>2.12570886740458</v>
      </c>
      <c r="L316" s="36" t="n">
        <f aca="false">SQRT(J316^2+K316^2)</f>
        <v>2.7581717768018</v>
      </c>
      <c r="M316" s="40" t="n">
        <f aca="false">IF(G316="","",MAX(0,G316-1.96*L316/100))</f>
        <v>0.38909528561088</v>
      </c>
      <c r="N316" s="40" t="n">
        <f aca="false">IF(G316="","",MIN(1,G316+1.96*L316/100))</f>
        <v>0.49721561926151</v>
      </c>
      <c r="O316" s="60" t="n">
        <f aca="false">ROUND(S316*W316,0)</f>
        <v>162</v>
      </c>
      <c r="P316" s="60" t="n">
        <f aca="false">IF(F316="","",ROUND(SQRT((F316*L316/100)^2+(G316*O316)^2),0))</f>
        <v>101</v>
      </c>
      <c r="R316" s="61" t="n">
        <v>-6.64004842564149</v>
      </c>
      <c r="S316" s="62" t="n">
        <f aca="false">U316*V316*$F$5</f>
        <v>2585.53167199744</v>
      </c>
      <c r="T316" s="63" t="n">
        <f aca="false">MAX(0,MIN(1,R316/100+$D$5))</f>
        <v>0.443297604770534</v>
      </c>
      <c r="U316" s="63" t="n">
        <v>0.694527634086578</v>
      </c>
      <c r="V316" s="62" t="n">
        <v>3722.71965160588</v>
      </c>
      <c r="W316" s="63" t="n">
        <v>0.0626598089245614</v>
      </c>
      <c r="X316" s="64" t="s">
        <v>204</v>
      </c>
      <c r="Y316" s="64" t="s">
        <v>428</v>
      </c>
    </row>
    <row r="317" customFormat="false" ht="15" hidden="false" customHeight="false" outlineLevel="0" collapsed="false">
      <c r="A317" s="32" t="s">
        <v>421</v>
      </c>
      <c r="B317" s="32" t="s">
        <v>524</v>
      </c>
      <c r="C317" s="32" t="s">
        <v>526</v>
      </c>
      <c r="D317" s="60" t="n">
        <f aca="false">ROUND(S317*T317,0)</f>
        <v>477</v>
      </c>
      <c r="E317" s="60" t="n">
        <f aca="false">ROUND(S317,0)-D317</f>
        <v>660</v>
      </c>
      <c r="F317" s="60" t="n">
        <f aca="false">IF(COUNTA(D317:E317)=0,"",SUM(D317:E317))</f>
        <v>1137</v>
      </c>
      <c r="G317" s="40" t="n">
        <f aca="false">IF(OR(F317="",F317=0),"",D317/F317)</f>
        <v>0.419525065963061</v>
      </c>
      <c r="H317" s="40" t="n">
        <f aca="false">IF(OR(F317="",F317=0),"",E317/F317)</f>
        <v>0.580474934036939</v>
      </c>
      <c r="I317" s="32" t="s">
        <v>427</v>
      </c>
      <c r="J317" s="36" t="n">
        <v>1.75751909275079</v>
      </c>
      <c r="K317" s="36" t="n">
        <f aca="false">$K$8</f>
        <v>2.12570886740458</v>
      </c>
      <c r="L317" s="36" t="n">
        <f aca="false">SQRT(J317^2+K317^2)</f>
        <v>2.7581717768018</v>
      </c>
      <c r="M317" s="40" t="n">
        <f aca="false">IF(G317="","",MAX(0,G317-1.96*L317/100))</f>
        <v>0.365464899137745</v>
      </c>
      <c r="N317" s="40" t="n">
        <f aca="false">IF(G317="","",MIN(1,G317+1.96*L317/100))</f>
        <v>0.473585232788376</v>
      </c>
      <c r="O317" s="60" t="n">
        <f aca="false">ROUND(S317*W317,0)</f>
        <v>71</v>
      </c>
      <c r="P317" s="60" t="n">
        <f aca="false">IF(F317="","",ROUND(SQRT((F317*L317/100)^2+(G317*O317)^2),0))</f>
        <v>43</v>
      </c>
      <c r="R317" s="61" t="n">
        <v>-9.04101956680062</v>
      </c>
      <c r="S317" s="62" t="n">
        <f aca="false">U317*V317*$F$5</f>
        <v>1136.92431618953</v>
      </c>
      <c r="T317" s="63" t="n">
        <f aca="false">MAX(0,MIN(1,R317/100+$D$5))</f>
        <v>0.419287893358943</v>
      </c>
      <c r="U317" s="63" t="n">
        <v>0.662435083669937</v>
      </c>
      <c r="V317" s="62" t="n">
        <v>1716.28034839412</v>
      </c>
      <c r="W317" s="63" t="n">
        <v>0.0626598089245614</v>
      </c>
      <c r="X317" s="64" t="s">
        <v>204</v>
      </c>
      <c r="Y317" s="64" t="s">
        <v>428</v>
      </c>
    </row>
    <row r="318" customFormat="false" ht="15" hidden="false" customHeight="false" outlineLevel="0" collapsed="false">
      <c r="A318" s="32" t="s">
        <v>421</v>
      </c>
      <c r="B318" s="32" t="s">
        <v>527</v>
      </c>
      <c r="C318" s="32" t="s">
        <v>528</v>
      </c>
      <c r="D318" s="60" t="n">
        <f aca="false">ROUND(S318*T318,0)</f>
        <v>481</v>
      </c>
      <c r="E318" s="60" t="n">
        <f aca="false">ROUND(S318,0)-D318</f>
        <v>433</v>
      </c>
      <c r="F318" s="60" t="n">
        <f aca="false">IF(COUNTA(D318:E318)=0,"",SUM(D318:E318))</f>
        <v>914</v>
      </c>
      <c r="G318" s="40" t="n">
        <f aca="false">IF(OR(F318="",F318=0),"",D318/F318)</f>
        <v>0.526258205689278</v>
      </c>
      <c r="H318" s="40" t="n">
        <f aca="false">IF(OR(F318="",F318=0),"",E318/F318)</f>
        <v>0.473741794310722</v>
      </c>
      <c r="I318" s="32" t="s">
        <v>427</v>
      </c>
      <c r="J318" s="36" t="n">
        <v>1.75751909275079</v>
      </c>
      <c r="K318" s="36" t="n">
        <f aca="false">$K$8</f>
        <v>2.12570886740458</v>
      </c>
      <c r="L318" s="36" t="n">
        <f aca="false">SQRT(J318^2+K318^2)</f>
        <v>2.7581717768018</v>
      </c>
      <c r="M318" s="40" t="n">
        <f aca="false">IF(G318="","",MAX(0,G318-1.96*L318/100))</f>
        <v>0.472198038863963</v>
      </c>
      <c r="N318" s="40" t="n">
        <f aca="false">IF(G318="","",MIN(1,G318+1.96*L318/100))</f>
        <v>0.580318372514593</v>
      </c>
      <c r="O318" s="60" t="n">
        <f aca="false">ROUND(S318*W318,0)</f>
        <v>57</v>
      </c>
      <c r="P318" s="60" t="n">
        <f aca="false">IF(F318="","",ROUND(SQRT((F318*L318/100)^2+(G318*O318)^2),0))</f>
        <v>39</v>
      </c>
      <c r="R318" s="61" t="n">
        <v>1.6937726112302</v>
      </c>
      <c r="S318" s="62" t="n">
        <f aca="false">U318*V318*$F$5</f>
        <v>913.808412570695</v>
      </c>
      <c r="T318" s="63" t="n">
        <f aca="false">MAX(0,MIN(1,R318/100+$D$5))</f>
        <v>0.526635815139251</v>
      </c>
      <c r="U318" s="63" t="n">
        <v>0.678879310344828</v>
      </c>
      <c r="V318" s="62" t="n">
        <v>1346.05429661207</v>
      </c>
      <c r="W318" s="63" t="n">
        <v>0.0626598089245614</v>
      </c>
      <c r="X318" s="64" t="s">
        <v>204</v>
      </c>
      <c r="Y318" s="64" t="s">
        <v>428</v>
      </c>
    </row>
    <row r="319" customFormat="false" ht="15" hidden="false" customHeight="false" outlineLevel="0" collapsed="false">
      <c r="A319" s="32" t="s">
        <v>421</v>
      </c>
      <c r="B319" s="32" t="s">
        <v>527</v>
      </c>
      <c r="C319" s="32" t="s">
        <v>529</v>
      </c>
      <c r="D319" s="60" t="n">
        <f aca="false">ROUND(S319*T319,0)</f>
        <v>523</v>
      </c>
      <c r="E319" s="60" t="n">
        <f aca="false">ROUND(S319,0)-D319</f>
        <v>692</v>
      </c>
      <c r="F319" s="60" t="n">
        <f aca="false">IF(COUNTA(D319:E319)=0,"",SUM(D319:E319))</f>
        <v>1215</v>
      </c>
      <c r="G319" s="40" t="n">
        <f aca="false">IF(OR(F319="",F319=0),"",D319/F319)</f>
        <v>0.430452674897119</v>
      </c>
      <c r="H319" s="40" t="n">
        <f aca="false">IF(OR(F319="",F319=0),"",E319/F319)</f>
        <v>0.569547325102881</v>
      </c>
      <c r="I319" s="32" t="s">
        <v>427</v>
      </c>
      <c r="J319" s="36" t="n">
        <v>1.75751909275079</v>
      </c>
      <c r="K319" s="36" t="n">
        <f aca="false">$K$8</f>
        <v>2.12570886740458</v>
      </c>
      <c r="L319" s="36" t="n">
        <f aca="false">SQRT(J319^2+K319^2)</f>
        <v>2.7581717768018</v>
      </c>
      <c r="M319" s="40" t="n">
        <f aca="false">IF(G319="","",MAX(0,G319-1.96*L319/100))</f>
        <v>0.376392508071804</v>
      </c>
      <c r="N319" s="40" t="n">
        <f aca="false">IF(G319="","",MIN(1,G319+1.96*L319/100))</f>
        <v>0.484512841722435</v>
      </c>
      <c r="O319" s="60" t="n">
        <f aca="false">ROUND(S319*W319,0)</f>
        <v>76</v>
      </c>
      <c r="P319" s="60" t="n">
        <f aca="false">IF(F319="","",ROUND(SQRT((F319*L319/100)^2+(G319*O319)^2),0))</f>
        <v>47</v>
      </c>
      <c r="R319" s="61" t="n">
        <v>-7.92870611930289</v>
      </c>
      <c r="S319" s="62" t="n">
        <f aca="false">U319*V319*$F$5</f>
        <v>1215.44980060908</v>
      </c>
      <c r="T319" s="63" t="n">
        <f aca="false">MAX(0,MIN(1,R319/100+$D$5))</f>
        <v>0.43041102783392</v>
      </c>
      <c r="U319" s="63" t="n">
        <v>0.63739224137931</v>
      </c>
      <c r="V319" s="62" t="n">
        <v>1906.91025353377</v>
      </c>
      <c r="W319" s="63" t="n">
        <v>0.0626598089245614</v>
      </c>
      <c r="X319" s="64" t="s">
        <v>204</v>
      </c>
      <c r="Y319" s="64" t="s">
        <v>428</v>
      </c>
    </row>
    <row r="320" customFormat="false" ht="15" hidden="false" customHeight="false" outlineLevel="0" collapsed="false">
      <c r="A320" s="32" t="s">
        <v>421</v>
      </c>
      <c r="B320" s="32" t="s">
        <v>527</v>
      </c>
      <c r="C320" s="32" t="s">
        <v>530</v>
      </c>
      <c r="D320" s="60" t="n">
        <f aca="false">ROUND(S320*T320,0)</f>
        <v>182</v>
      </c>
      <c r="E320" s="60" t="n">
        <f aca="false">ROUND(S320,0)-D320</f>
        <v>241</v>
      </c>
      <c r="F320" s="60" t="n">
        <f aca="false">IF(COUNTA(D320:E320)=0,"",SUM(D320:E320))</f>
        <v>423</v>
      </c>
      <c r="G320" s="40" t="n">
        <f aca="false">IF(OR(F320="",F320=0),"",D320/F320)</f>
        <v>0.430260047281324</v>
      </c>
      <c r="H320" s="40" t="n">
        <f aca="false">IF(OR(F320="",F320=0),"",E320/F320)</f>
        <v>0.569739952718676</v>
      </c>
      <c r="I320" s="32" t="s">
        <v>427</v>
      </c>
      <c r="J320" s="36" t="n">
        <v>3.27171856570357</v>
      </c>
      <c r="K320" s="36" t="n">
        <f aca="false">$K$8</f>
        <v>2.12570886740458</v>
      </c>
      <c r="L320" s="36" t="n">
        <f aca="false">SQRT(J320^2+K320^2)</f>
        <v>3.90163818954704</v>
      </c>
      <c r="M320" s="40" t="n">
        <f aca="false">IF(G320="","",MAX(0,G320-1.96*L320/100))</f>
        <v>0.353787938766202</v>
      </c>
      <c r="N320" s="40" t="n">
        <f aca="false">IF(G320="","",MIN(1,G320+1.96*L320/100))</f>
        <v>0.506732155796446</v>
      </c>
      <c r="O320" s="60" t="n">
        <f aca="false">ROUND(S320*W320,0)</f>
        <v>61</v>
      </c>
      <c r="P320" s="60" t="n">
        <f aca="false">IF(F320="","",ROUND(SQRT((F320*L320/100)^2+(G320*O320)^2),0))</f>
        <v>31</v>
      </c>
      <c r="R320" s="61" t="n">
        <v>-7.97603065002302</v>
      </c>
      <c r="S320" s="62" t="n">
        <f aca="false">U320*V320*$F$5</f>
        <v>422.849102432417</v>
      </c>
      <c r="T320" s="63" t="n">
        <f aca="false">MAX(0,MIN(1,R320/100+$D$5))</f>
        <v>0.429937782526719</v>
      </c>
      <c r="U320" s="63" t="n">
        <v>0.645259938837921</v>
      </c>
      <c r="V320" s="62" t="n">
        <v>655.31590756114</v>
      </c>
      <c r="W320" s="63" t="n">
        <v>0.144238908687966</v>
      </c>
      <c r="X320" s="64" t="s">
        <v>165</v>
      </c>
      <c r="Y320" s="64" t="s">
        <v>428</v>
      </c>
    </row>
    <row r="321" customFormat="false" ht="15" hidden="false" customHeight="false" outlineLevel="0" collapsed="false">
      <c r="A321" s="32" t="s">
        <v>421</v>
      </c>
      <c r="B321" s="32" t="s">
        <v>527</v>
      </c>
      <c r="C321" s="32" t="s">
        <v>531</v>
      </c>
      <c r="D321" s="60" t="n">
        <f aca="false">ROUND(S321*T321,0)</f>
        <v>389</v>
      </c>
      <c r="E321" s="60" t="n">
        <f aca="false">ROUND(S321,0)-D321</f>
        <v>359</v>
      </c>
      <c r="F321" s="60" t="n">
        <f aca="false">IF(COUNTA(D321:E321)=0,"",SUM(D321:E321))</f>
        <v>748</v>
      </c>
      <c r="G321" s="40" t="n">
        <f aca="false">IF(OR(F321="",F321=0),"",D321/F321)</f>
        <v>0.520053475935829</v>
      </c>
      <c r="H321" s="40" t="n">
        <f aca="false">IF(OR(F321="",F321=0),"",E321/F321)</f>
        <v>0.479946524064171</v>
      </c>
      <c r="I321" s="32" t="s">
        <v>427</v>
      </c>
      <c r="J321" s="36" t="n">
        <v>1.94077599590723</v>
      </c>
      <c r="K321" s="36" t="n">
        <f aca="false">$K$8</f>
        <v>2.12570886740458</v>
      </c>
      <c r="L321" s="36" t="n">
        <f aca="false">SQRT(J321^2+K321^2)</f>
        <v>2.87841096010493</v>
      </c>
      <c r="M321" s="40" t="n">
        <f aca="false">IF(G321="","",MAX(0,G321-1.96*L321/100))</f>
        <v>0.463636621117772</v>
      </c>
      <c r="N321" s="40" t="n">
        <f aca="false">IF(G321="","",MIN(1,G321+1.96*L321/100))</f>
        <v>0.576470330753885</v>
      </c>
      <c r="O321" s="60" t="n">
        <f aca="false">ROUND(S321*W321,0)</f>
        <v>63</v>
      </c>
      <c r="P321" s="60" t="n">
        <f aca="false">IF(F321="","",ROUND(SQRT((F321*L321/100)^2+(G321*O321)^2),0))</f>
        <v>39</v>
      </c>
      <c r="R321" s="61" t="n">
        <v>1.06565360370194</v>
      </c>
      <c r="S321" s="62" t="n">
        <f aca="false">U321*V321*$F$5</f>
        <v>747.510524581659</v>
      </c>
      <c r="T321" s="63" t="n">
        <f aca="false">MAX(0,MIN(1,R321/100+$D$5))</f>
        <v>0.520354625063969</v>
      </c>
      <c r="U321" s="63" t="n">
        <v>0.633081444164568</v>
      </c>
      <c r="V321" s="62" t="n">
        <v>1180.74938299305</v>
      </c>
      <c r="W321" s="63" t="n">
        <v>0.084758520671361</v>
      </c>
      <c r="X321" s="64" t="s">
        <v>171</v>
      </c>
      <c r="Y321" s="64" t="s">
        <v>428</v>
      </c>
    </row>
    <row r="322" customFormat="false" ht="15" hidden="false" customHeight="false" outlineLevel="0" collapsed="false">
      <c r="A322" s="32" t="s">
        <v>421</v>
      </c>
      <c r="B322" s="32" t="s">
        <v>527</v>
      </c>
      <c r="C322" s="32" t="s">
        <v>532</v>
      </c>
      <c r="D322" s="60" t="n">
        <f aca="false">ROUND(S322*T322,0)</f>
        <v>307</v>
      </c>
      <c r="E322" s="60" t="n">
        <f aca="false">ROUND(S322,0)-D322</f>
        <v>285</v>
      </c>
      <c r="F322" s="60" t="n">
        <f aca="false">IF(COUNTA(D322:E322)=0,"",SUM(D322:E322))</f>
        <v>592</v>
      </c>
      <c r="G322" s="40" t="n">
        <f aca="false">IF(OR(F322="",F322=0),"",D322/F322)</f>
        <v>0.518581081081081</v>
      </c>
      <c r="H322" s="40" t="n">
        <f aca="false">IF(OR(F322="",F322=0),"",E322/F322)</f>
        <v>0.481418918918919</v>
      </c>
      <c r="I322" s="32" t="s">
        <v>427</v>
      </c>
      <c r="J322" s="36" t="n">
        <v>1.94077599590723</v>
      </c>
      <c r="K322" s="36" t="n">
        <f aca="false">$K$8</f>
        <v>2.12570886740458</v>
      </c>
      <c r="L322" s="36" t="n">
        <f aca="false">SQRT(J322^2+K322^2)</f>
        <v>2.87841096010493</v>
      </c>
      <c r="M322" s="40" t="n">
        <f aca="false">IF(G322="","",MAX(0,G322-1.96*L322/100))</f>
        <v>0.462164226263024</v>
      </c>
      <c r="N322" s="40" t="n">
        <f aca="false">IF(G322="","",MIN(1,G322+1.96*L322/100))</f>
        <v>0.574997935899138</v>
      </c>
      <c r="O322" s="60" t="n">
        <f aca="false">ROUND(S322*W322,0)</f>
        <v>50</v>
      </c>
      <c r="P322" s="60" t="n">
        <f aca="false">IF(F322="","",ROUND(SQRT((F322*L322/100)^2+(G322*O322)^2),0))</f>
        <v>31</v>
      </c>
      <c r="R322" s="61" t="n">
        <v>0.858643540392213</v>
      </c>
      <c r="S322" s="62" t="n">
        <f aca="false">U322*V322*$F$5</f>
        <v>591.851842988003</v>
      </c>
      <c r="T322" s="63" t="n">
        <f aca="false">MAX(0,MIN(1,R322/100+$D$5))</f>
        <v>0.518284524430871</v>
      </c>
      <c r="U322" s="63" t="n">
        <v>0.730864197530864</v>
      </c>
      <c r="V322" s="62" t="n">
        <v>809.797285169396</v>
      </c>
      <c r="W322" s="63" t="n">
        <v>0.084758520671361</v>
      </c>
      <c r="X322" s="64" t="s">
        <v>171</v>
      </c>
      <c r="Y322" s="64" t="s">
        <v>428</v>
      </c>
    </row>
    <row r="323" customFormat="false" ht="15" hidden="false" customHeight="false" outlineLevel="0" collapsed="false">
      <c r="A323" s="32" t="s">
        <v>421</v>
      </c>
      <c r="B323" s="32" t="s">
        <v>527</v>
      </c>
      <c r="C323" s="32" t="s">
        <v>533</v>
      </c>
      <c r="D323" s="60" t="n">
        <f aca="false">ROUND(S323*T323,0)</f>
        <v>465</v>
      </c>
      <c r="E323" s="60" t="n">
        <f aca="false">ROUND(S323,0)-D323</f>
        <v>392</v>
      </c>
      <c r="F323" s="60" t="n">
        <f aca="false">IF(COUNTA(D323:E323)=0,"",SUM(D323:E323))</f>
        <v>857</v>
      </c>
      <c r="G323" s="40" t="n">
        <f aca="false">IF(OR(F323="",F323=0),"",D323/F323)</f>
        <v>0.542590431738623</v>
      </c>
      <c r="H323" s="40" t="n">
        <f aca="false">IF(OR(F323="",F323=0),"",E323/F323)</f>
        <v>0.457409568261377</v>
      </c>
      <c r="I323" s="32" t="s">
        <v>427</v>
      </c>
      <c r="J323" s="36" t="n">
        <v>1.94077599590723</v>
      </c>
      <c r="K323" s="36" t="n">
        <f aca="false">$K$8</f>
        <v>2.12570886740458</v>
      </c>
      <c r="L323" s="36" t="n">
        <f aca="false">SQRT(J323^2+K323^2)</f>
        <v>2.87841096010493</v>
      </c>
      <c r="M323" s="40" t="n">
        <f aca="false">IF(G323="","",MAX(0,G323-1.96*L323/100))</f>
        <v>0.486173576920567</v>
      </c>
      <c r="N323" s="40" t="n">
        <f aca="false">IF(G323="","",MIN(1,G323+1.96*L323/100))</f>
        <v>0.59900728655668</v>
      </c>
      <c r="O323" s="60" t="n">
        <f aca="false">ROUND(S323*W323,0)</f>
        <v>73</v>
      </c>
      <c r="P323" s="60" t="n">
        <f aca="false">IF(F323="","",ROUND(SQRT((F323*L323/100)^2+(G323*O323)^2),0))</f>
        <v>47</v>
      </c>
      <c r="R323" s="61" t="n">
        <v>3.33943442412261</v>
      </c>
      <c r="S323" s="62" t="n">
        <f aca="false">U323*V323*$F$5</f>
        <v>856.57521626927</v>
      </c>
      <c r="T323" s="63" t="n">
        <f aca="false">MAX(0,MIN(1,R323/100+$D$5))</f>
        <v>0.543092433268175</v>
      </c>
      <c r="U323" s="63" t="n">
        <v>0.729707112970711</v>
      </c>
      <c r="V323" s="62" t="n">
        <v>1173.86167825892</v>
      </c>
      <c r="W323" s="63" t="n">
        <v>0.084758520671361</v>
      </c>
      <c r="X323" s="64" t="s">
        <v>171</v>
      </c>
      <c r="Y323" s="64" t="s">
        <v>428</v>
      </c>
    </row>
    <row r="324" customFormat="false" ht="15" hidden="false" customHeight="false" outlineLevel="0" collapsed="false">
      <c r="A324" s="32" t="s">
        <v>421</v>
      </c>
      <c r="B324" s="32" t="s">
        <v>527</v>
      </c>
      <c r="C324" s="32" t="s">
        <v>534</v>
      </c>
      <c r="D324" s="60" t="n">
        <f aca="false">ROUND(S324*T324,0)</f>
        <v>142</v>
      </c>
      <c r="E324" s="60" t="n">
        <f aca="false">ROUND(S324,0)-D324</f>
        <v>194</v>
      </c>
      <c r="F324" s="60" t="n">
        <f aca="false">IF(COUNTA(D324:E324)=0,"",SUM(D324:E324))</f>
        <v>336</v>
      </c>
      <c r="G324" s="40" t="n">
        <f aca="false">IF(OR(F324="",F324=0),"",D324/F324)</f>
        <v>0.422619047619048</v>
      </c>
      <c r="H324" s="40" t="n">
        <f aca="false">IF(OR(F324="",F324=0),"",E324/F324)</f>
        <v>0.577380952380952</v>
      </c>
      <c r="I324" s="32" t="s">
        <v>427</v>
      </c>
      <c r="J324" s="36" t="n">
        <v>3.27171856570357</v>
      </c>
      <c r="K324" s="36" t="n">
        <f aca="false">$K$8</f>
        <v>2.12570886740458</v>
      </c>
      <c r="L324" s="36" t="n">
        <f aca="false">SQRT(J324^2+K324^2)</f>
        <v>3.90163818954704</v>
      </c>
      <c r="M324" s="40" t="n">
        <f aca="false">IF(G324="","",MAX(0,G324-1.96*L324/100))</f>
        <v>0.346146939103926</v>
      </c>
      <c r="N324" s="40" t="n">
        <f aca="false">IF(G324="","",MIN(1,G324+1.96*L324/100))</f>
        <v>0.49909115613417</v>
      </c>
      <c r="O324" s="60" t="n">
        <f aca="false">ROUND(S324*W324,0)</f>
        <v>48</v>
      </c>
      <c r="P324" s="60" t="n">
        <f aca="false">IF(F324="","",ROUND(SQRT((F324*L324/100)^2+(G324*O324)^2),0))</f>
        <v>24</v>
      </c>
      <c r="R324" s="61" t="n">
        <v>-8.60404194590685</v>
      </c>
      <c r="S324" s="62" t="n">
        <f aca="false">U324*V324*$F$5</f>
        <v>335.554074176398</v>
      </c>
      <c r="T324" s="63" t="n">
        <f aca="false">MAX(0,MIN(1,R324/100+$D$5))</f>
        <v>0.423657669567881</v>
      </c>
      <c r="U324" s="63" t="n">
        <v>0.638623326959847</v>
      </c>
      <c r="V324" s="62" t="n">
        <v>525.433475431905</v>
      </c>
      <c r="W324" s="63" t="n">
        <v>0.144238908687966</v>
      </c>
      <c r="X324" s="64" t="s">
        <v>165</v>
      </c>
      <c r="Y324" s="64" t="s">
        <v>428</v>
      </c>
    </row>
    <row r="325" customFormat="false" ht="15" hidden="false" customHeight="false" outlineLevel="0" collapsed="false">
      <c r="A325" s="32" t="s">
        <v>421</v>
      </c>
      <c r="B325" s="32" t="s">
        <v>527</v>
      </c>
      <c r="C325" s="32" t="s">
        <v>535</v>
      </c>
      <c r="D325" s="60" t="n">
        <f aca="false">ROUND(S325*T325,0)</f>
        <v>354</v>
      </c>
      <c r="E325" s="60" t="n">
        <f aca="false">ROUND(S325,0)-D325</f>
        <v>484</v>
      </c>
      <c r="F325" s="60" t="n">
        <f aca="false">IF(COUNTA(D325:E325)=0,"",SUM(D325:E325))</f>
        <v>838</v>
      </c>
      <c r="G325" s="40" t="n">
        <f aca="false">IF(OR(F325="",F325=0),"",D325/F325)</f>
        <v>0.422434367541766</v>
      </c>
      <c r="H325" s="40" t="n">
        <f aca="false">IF(OR(F325="",F325=0),"",E325/F325)</f>
        <v>0.577565632458234</v>
      </c>
      <c r="I325" s="32" t="s">
        <v>427</v>
      </c>
      <c r="J325" s="36" t="n">
        <v>1.94077599590723</v>
      </c>
      <c r="K325" s="36" t="n">
        <f aca="false">$K$8</f>
        <v>2.12570886740458</v>
      </c>
      <c r="L325" s="36" t="n">
        <f aca="false">SQRT(J325^2+K325^2)</f>
        <v>2.87841096010493</v>
      </c>
      <c r="M325" s="40" t="n">
        <f aca="false">IF(G325="","",MAX(0,G325-1.96*L325/100))</f>
        <v>0.36601751272371</v>
      </c>
      <c r="N325" s="40" t="n">
        <f aca="false">IF(G325="","",MIN(1,G325+1.96*L325/100))</f>
        <v>0.478851222359823</v>
      </c>
      <c r="O325" s="60" t="n">
        <f aca="false">ROUND(S325*W325,0)</f>
        <v>71</v>
      </c>
      <c r="P325" s="60" t="n">
        <f aca="false">IF(F325="","",ROUND(SQRT((F325*L325/100)^2+(G325*O325)^2),0))</f>
        <v>38</v>
      </c>
      <c r="R325" s="61" t="n">
        <v>-8.79819995234147</v>
      </c>
      <c r="S325" s="62" t="n">
        <f aca="false">U325*V325*$F$5</f>
        <v>838.495770678336</v>
      </c>
      <c r="T325" s="63" t="n">
        <f aca="false">MAX(0,MIN(1,R325/100+$D$5))</f>
        <v>0.421716089503535</v>
      </c>
      <c r="U325" s="63" t="n">
        <v>0.714904679376083</v>
      </c>
      <c r="V325" s="62" t="n">
        <v>1172.87772043976</v>
      </c>
      <c r="W325" s="63" t="n">
        <v>0.084758520671361</v>
      </c>
      <c r="X325" s="64" t="s">
        <v>171</v>
      </c>
      <c r="Y325" s="64" t="s">
        <v>428</v>
      </c>
    </row>
    <row r="326" customFormat="false" ht="15" hidden="false" customHeight="false" outlineLevel="0" collapsed="false">
      <c r="A326" s="32" t="s">
        <v>421</v>
      </c>
      <c r="B326" s="32" t="s">
        <v>536</v>
      </c>
      <c r="C326" s="32" t="s">
        <v>537</v>
      </c>
      <c r="D326" s="60" t="n">
        <f aca="false">ROUND(S326*T326,0)</f>
        <v>317</v>
      </c>
      <c r="E326" s="60" t="n">
        <f aca="false">ROUND(S326,0)-D326</f>
        <v>635</v>
      </c>
      <c r="F326" s="60" t="n">
        <f aca="false">IF(COUNTA(D326:E326)=0,"",SUM(D326:E326))</f>
        <v>952</v>
      </c>
      <c r="G326" s="40" t="n">
        <f aca="false">IF(OR(F326="",F326=0),"",D326/F326)</f>
        <v>0.332983193277311</v>
      </c>
      <c r="H326" s="40" t="n">
        <f aca="false">IF(OR(F326="",F326=0),"",E326/F326)</f>
        <v>0.667016806722689</v>
      </c>
      <c r="I326" s="32" t="s">
        <v>164</v>
      </c>
      <c r="J326" s="36" t="n">
        <v>1.75751909275079</v>
      </c>
      <c r="K326" s="36" t="n">
        <f aca="false">$K$8</f>
        <v>2.12570886740458</v>
      </c>
      <c r="L326" s="36" t="n">
        <f aca="false">SQRT(J326^2+K326^2)</f>
        <v>2.7581717768018</v>
      </c>
      <c r="M326" s="40" t="n">
        <f aca="false">IF(G326="","",MAX(0,G326-1.96*L326/100))</f>
        <v>0.278923026451996</v>
      </c>
      <c r="N326" s="40" t="n">
        <f aca="false">IF(G326="","",MIN(1,G326+1.96*L326/100))</f>
        <v>0.387043360102626</v>
      </c>
      <c r="O326" s="60" t="n">
        <f aca="false">ROUND(S326*W326,0)</f>
        <v>60</v>
      </c>
      <c r="P326" s="60" t="n">
        <f aca="false">IF(F326="","",ROUND(SQRT((F326*L326/100)^2+(G326*O326)^2),0))</f>
        <v>33</v>
      </c>
      <c r="R326" s="61" t="n">
        <v>-17.7118262858938</v>
      </c>
      <c r="S326" s="62" t="n">
        <f aca="false">U326*V326*$F$5</f>
        <v>951.894508670521</v>
      </c>
      <c r="T326" s="63" t="n">
        <f aca="false">MAX(0,MIN(1,R326/100+$D$5))</f>
        <v>0.332579826168012</v>
      </c>
      <c r="U326" s="63" t="n">
        <v>0.677023121387284</v>
      </c>
      <c r="V326" s="62" t="n">
        <v>1406</v>
      </c>
      <c r="W326" s="63" t="n">
        <v>0.0626598089245614</v>
      </c>
      <c r="X326" s="64" t="s">
        <v>204</v>
      </c>
      <c r="Y326" s="64" t="s">
        <v>166</v>
      </c>
    </row>
    <row r="327" customFormat="false" ht="15" hidden="false" customHeight="false" outlineLevel="0" collapsed="false">
      <c r="A327" s="32" t="s">
        <v>421</v>
      </c>
      <c r="B327" s="32" t="s">
        <v>536</v>
      </c>
      <c r="C327" s="32" t="s">
        <v>538</v>
      </c>
      <c r="D327" s="60" t="n">
        <f aca="false">ROUND(S327*T327,0)</f>
        <v>654</v>
      </c>
      <c r="E327" s="60" t="n">
        <f aca="false">ROUND(S327,0)-D327</f>
        <v>1254</v>
      </c>
      <c r="F327" s="60" t="n">
        <f aca="false">IF(COUNTA(D327:E327)=0,"",SUM(D327:E327))</f>
        <v>1908</v>
      </c>
      <c r="G327" s="40" t="n">
        <f aca="false">IF(OR(F327="",F327=0),"",D327/F327)</f>
        <v>0.342767295597484</v>
      </c>
      <c r="H327" s="40" t="n">
        <f aca="false">IF(OR(F327="",F327=0),"",E327/F327)</f>
        <v>0.657232704402516</v>
      </c>
      <c r="I327" s="32" t="s">
        <v>164</v>
      </c>
      <c r="J327" s="36" t="n">
        <v>1.75751909275079</v>
      </c>
      <c r="K327" s="36" t="n">
        <f aca="false">$K$8</f>
        <v>2.12570886740458</v>
      </c>
      <c r="L327" s="36" t="n">
        <f aca="false">SQRT(J327^2+K327^2)</f>
        <v>2.7581717768018</v>
      </c>
      <c r="M327" s="40" t="n">
        <f aca="false">IF(G327="","",MAX(0,G327-1.96*L327/100))</f>
        <v>0.288707128772169</v>
      </c>
      <c r="N327" s="40" t="n">
        <f aca="false">IF(G327="","",MIN(1,G327+1.96*L327/100))</f>
        <v>0.3968274624228</v>
      </c>
      <c r="O327" s="60" t="n">
        <f aca="false">ROUND(S327*W327,0)</f>
        <v>120</v>
      </c>
      <c r="P327" s="60" t="n">
        <f aca="false">IF(F327="","",ROUND(SQRT((F327*L327/100)^2+(G327*O327)^2),0))</f>
        <v>67</v>
      </c>
      <c r="R327" s="61" t="n">
        <v>-16.7128651305771</v>
      </c>
      <c r="S327" s="62" t="n">
        <f aca="false">U327*V327*$F$5</f>
        <v>1907.80833039181</v>
      </c>
      <c r="T327" s="63" t="n">
        <f aca="false">MAX(0,MIN(1,R327/100+$D$5))</f>
        <v>0.342569437721178</v>
      </c>
      <c r="U327" s="63" t="n">
        <v>0.649135192375574</v>
      </c>
      <c r="V327" s="62" t="n">
        <v>2939</v>
      </c>
      <c r="W327" s="63" t="n">
        <v>0.0626598089245614</v>
      </c>
      <c r="X327" s="64" t="s">
        <v>204</v>
      </c>
      <c r="Y327" s="64" t="s">
        <v>166</v>
      </c>
    </row>
    <row r="328" customFormat="false" ht="15" hidden="false" customHeight="false" outlineLevel="0" collapsed="false">
      <c r="A328" s="32" t="s">
        <v>421</v>
      </c>
      <c r="B328" s="32" t="s">
        <v>536</v>
      </c>
      <c r="C328" s="32" t="s">
        <v>539</v>
      </c>
      <c r="D328" s="60" t="n">
        <f aca="false">ROUND(S328*T328,0)</f>
        <v>432</v>
      </c>
      <c r="E328" s="60" t="n">
        <f aca="false">ROUND(S328,0)-D328</f>
        <v>915</v>
      </c>
      <c r="F328" s="60" t="n">
        <f aca="false">IF(COUNTA(D328:E328)=0,"",SUM(D328:E328))</f>
        <v>1347</v>
      </c>
      <c r="G328" s="40" t="n">
        <f aca="false">IF(OR(F328="",F328=0),"",D328/F328)</f>
        <v>0.320712694877506</v>
      </c>
      <c r="H328" s="40" t="n">
        <f aca="false">IF(OR(F328="",F328=0),"",E328/F328)</f>
        <v>0.679287305122495</v>
      </c>
      <c r="I328" s="32" t="s">
        <v>164</v>
      </c>
      <c r="J328" s="36" t="n">
        <v>1.75751909275079</v>
      </c>
      <c r="K328" s="36" t="n">
        <f aca="false">$K$8</f>
        <v>2.12570886740458</v>
      </c>
      <c r="L328" s="36" t="n">
        <f aca="false">SQRT(J328^2+K328^2)</f>
        <v>2.7581717768018</v>
      </c>
      <c r="M328" s="40" t="n">
        <f aca="false">IF(G328="","",MAX(0,G328-1.96*L328/100))</f>
        <v>0.26665252805219</v>
      </c>
      <c r="N328" s="40" t="n">
        <f aca="false">IF(G328="","",MIN(1,G328+1.96*L328/100))</f>
        <v>0.374772861702821</v>
      </c>
      <c r="O328" s="60" t="n">
        <f aca="false">ROUND(S328*W328,0)</f>
        <v>84</v>
      </c>
      <c r="P328" s="60" t="n">
        <f aca="false">IF(F328="","",ROUND(SQRT((F328*L328/100)^2+(G328*O328)^2),0))</f>
        <v>46</v>
      </c>
      <c r="R328" s="61" t="n">
        <v>-18.8845403477111</v>
      </c>
      <c r="S328" s="62" t="n">
        <f aca="false">U328*V328*$F$5</f>
        <v>1347</v>
      </c>
      <c r="T328" s="63" t="n">
        <f aca="false">MAX(0,MIN(1,R328/100+$D$5))</f>
        <v>0.320852685549838</v>
      </c>
      <c r="U328" s="63" t="n">
        <v>0.677565392354125</v>
      </c>
      <c r="V328" s="62" t="n">
        <v>1988</v>
      </c>
      <c r="W328" s="63" t="n">
        <v>0.0626598089245614</v>
      </c>
      <c r="X328" s="64" t="s">
        <v>204</v>
      </c>
      <c r="Y328" s="64" t="s">
        <v>166</v>
      </c>
    </row>
    <row r="329" customFormat="false" ht="15" hidden="false" customHeight="false" outlineLevel="0" collapsed="false">
      <c r="A329" s="32" t="s">
        <v>421</v>
      </c>
      <c r="B329" s="32" t="s">
        <v>536</v>
      </c>
      <c r="C329" s="32" t="s">
        <v>540</v>
      </c>
      <c r="D329" s="60" t="n">
        <f aca="false">ROUND(S329*T329,0)</f>
        <v>216</v>
      </c>
      <c r="E329" s="60" t="n">
        <f aca="false">ROUND(S329,0)-D329</f>
        <v>424</v>
      </c>
      <c r="F329" s="60" t="n">
        <f aca="false">IF(COUNTA(D329:E329)=0,"",SUM(D329:E329))</f>
        <v>640</v>
      </c>
      <c r="G329" s="40" t="n">
        <f aca="false">IF(OR(F329="",F329=0),"",D329/F329)</f>
        <v>0.3375</v>
      </c>
      <c r="H329" s="40" t="n">
        <f aca="false">IF(OR(F329="",F329=0),"",E329/F329)</f>
        <v>0.6625</v>
      </c>
      <c r="I329" s="32" t="s">
        <v>164</v>
      </c>
      <c r="J329" s="36" t="n">
        <v>1.94077599590723</v>
      </c>
      <c r="K329" s="36" t="n">
        <f aca="false">$K$8</f>
        <v>2.12570886740458</v>
      </c>
      <c r="L329" s="36" t="n">
        <f aca="false">SQRT(J329^2+K329^2)</f>
        <v>2.87841096010493</v>
      </c>
      <c r="M329" s="40" t="n">
        <f aca="false">IF(G329="","",MAX(0,G329-1.96*L329/100))</f>
        <v>0.281083145181943</v>
      </c>
      <c r="N329" s="40" t="n">
        <f aca="false">IF(G329="","",MIN(1,G329+1.96*L329/100))</f>
        <v>0.393916854818057</v>
      </c>
      <c r="O329" s="60" t="n">
        <f aca="false">ROUND(S329*W329,0)</f>
        <v>54</v>
      </c>
      <c r="P329" s="60" t="n">
        <f aca="false">IF(F329="","",ROUND(SQRT((F329*L329/100)^2+(G329*O329)^2),0))</f>
        <v>26</v>
      </c>
      <c r="R329" s="61" t="n">
        <v>-17.1595219535586</v>
      </c>
      <c r="S329" s="62" t="n">
        <f aca="false">U329*V329*$F$5</f>
        <v>640.169811320755</v>
      </c>
      <c r="T329" s="63" t="n">
        <f aca="false">MAX(0,MIN(1,R329/100+$D$5))</f>
        <v>0.338102869491363</v>
      </c>
      <c r="U329" s="63" t="n">
        <v>0.69811320754717</v>
      </c>
      <c r="V329" s="62" t="n">
        <v>917</v>
      </c>
      <c r="W329" s="63" t="n">
        <v>0.084758520671361</v>
      </c>
      <c r="X329" s="64" t="s">
        <v>171</v>
      </c>
      <c r="Y329" s="64" t="s">
        <v>166</v>
      </c>
    </row>
    <row r="330" customFormat="false" ht="15" hidden="false" customHeight="false" outlineLevel="0" collapsed="false">
      <c r="A330" s="32" t="s">
        <v>421</v>
      </c>
      <c r="B330" s="32" t="s">
        <v>541</v>
      </c>
      <c r="C330" s="32" t="s">
        <v>542</v>
      </c>
      <c r="D330" s="60" t="n">
        <f aca="false">ROUND(S330*T330,0)</f>
        <v>483</v>
      </c>
      <c r="E330" s="60" t="n">
        <f aca="false">ROUND(S330,0)-D330</f>
        <v>495</v>
      </c>
      <c r="F330" s="60" t="n">
        <f aca="false">IF(COUNTA(D330:E330)=0,"",SUM(D330:E330))</f>
        <v>978</v>
      </c>
      <c r="G330" s="40" t="n">
        <f aca="false">IF(OR(F330="",F330=0),"",D330/F330)</f>
        <v>0.493865030674847</v>
      </c>
      <c r="H330" s="40" t="n">
        <f aca="false">IF(OR(F330="",F330=0),"",E330/F330)</f>
        <v>0.506134969325153</v>
      </c>
      <c r="I330" s="32" t="s">
        <v>164</v>
      </c>
      <c r="J330" s="36" t="n">
        <v>1.75751909275079</v>
      </c>
      <c r="K330" s="36" t="n">
        <f aca="false">$K$8</f>
        <v>2.12570886740458</v>
      </c>
      <c r="L330" s="36" t="n">
        <f aca="false">SQRT(J330^2+K330^2)</f>
        <v>2.7581717768018</v>
      </c>
      <c r="M330" s="40" t="n">
        <f aca="false">IF(G330="","",MAX(0,G330-1.96*L330/100))</f>
        <v>0.439804863849531</v>
      </c>
      <c r="N330" s="40" t="n">
        <f aca="false">IF(G330="","",MIN(1,G330+1.96*L330/100))</f>
        <v>0.547925197500162</v>
      </c>
      <c r="O330" s="60" t="n">
        <f aca="false">ROUND(S330*W330,0)</f>
        <v>61</v>
      </c>
      <c r="P330" s="60" t="n">
        <f aca="false">IF(F330="","",ROUND(SQRT((F330*L330/100)^2+(G330*O330)^2),0))</f>
        <v>40</v>
      </c>
      <c r="R330" s="61" t="n">
        <v>-1.56294175260493</v>
      </c>
      <c r="S330" s="62" t="n">
        <f aca="false">U330*V330*$F$5</f>
        <v>978.044260027662</v>
      </c>
      <c r="T330" s="63" t="n">
        <f aca="false">MAX(0,MIN(1,R330/100+$D$5))</f>
        <v>0.4940686715009</v>
      </c>
      <c r="U330" s="63" t="n">
        <v>0.659059474412171</v>
      </c>
      <c r="V330" s="62" t="n">
        <v>1484</v>
      </c>
      <c r="W330" s="63" t="n">
        <v>0.0626598089245614</v>
      </c>
      <c r="X330" s="64" t="s">
        <v>204</v>
      </c>
      <c r="Y330" s="64" t="s">
        <v>166</v>
      </c>
    </row>
    <row r="331" customFormat="false" ht="15" hidden="false" customHeight="false" outlineLevel="0" collapsed="false">
      <c r="A331" s="32" t="s">
        <v>421</v>
      </c>
      <c r="B331" s="32" t="s">
        <v>541</v>
      </c>
      <c r="C331" s="32" t="s">
        <v>543</v>
      </c>
      <c r="D331" s="60" t="n">
        <f aca="false">ROUND(S331*T331,0)</f>
        <v>405</v>
      </c>
      <c r="E331" s="60" t="n">
        <f aca="false">ROUND(S331,0)-D331</f>
        <v>376</v>
      </c>
      <c r="F331" s="60" t="n">
        <f aca="false">IF(COUNTA(D331:E331)=0,"",SUM(D331:E331))</f>
        <v>781</v>
      </c>
      <c r="G331" s="40" t="n">
        <f aca="false">IF(OR(F331="",F331=0),"",D331/F331)</f>
        <v>0.518565941101152</v>
      </c>
      <c r="H331" s="40" t="n">
        <f aca="false">IF(OR(F331="",F331=0),"",E331/F331)</f>
        <v>0.481434058898848</v>
      </c>
      <c r="I331" s="32" t="s">
        <v>164</v>
      </c>
      <c r="J331" s="36" t="n">
        <v>1.94077599590723</v>
      </c>
      <c r="K331" s="36" t="n">
        <f aca="false">$K$8</f>
        <v>2.12570886740458</v>
      </c>
      <c r="L331" s="36" t="n">
        <f aca="false">SQRT(J331^2+K331^2)</f>
        <v>2.87841096010493</v>
      </c>
      <c r="M331" s="40" t="n">
        <f aca="false">IF(G331="","",MAX(0,G331-1.96*L331/100))</f>
        <v>0.462149086283096</v>
      </c>
      <c r="N331" s="40" t="n">
        <f aca="false">IF(G331="","",MIN(1,G331+1.96*L331/100))</f>
        <v>0.574982795919209</v>
      </c>
      <c r="O331" s="60" t="n">
        <f aca="false">ROUND(S331*W331,0)</f>
        <v>66</v>
      </c>
      <c r="P331" s="60" t="n">
        <f aca="false">IF(F331="","",ROUND(SQRT((F331*L331/100)^2+(G331*O331)^2),0))</f>
        <v>41</v>
      </c>
      <c r="R331" s="61" t="n">
        <v>0.853073234805496</v>
      </c>
      <c r="S331" s="62" t="n">
        <f aca="false">U331*V331*$F$5</f>
        <v>780.745236414961</v>
      </c>
      <c r="T331" s="63" t="n">
        <f aca="false">MAX(0,MIN(1,R331/100+$D$5))</f>
        <v>0.518228821375004</v>
      </c>
      <c r="U331" s="63" t="n">
        <v>0.549047282992237</v>
      </c>
      <c r="V331" s="62" t="n">
        <v>1422</v>
      </c>
      <c r="W331" s="63" t="n">
        <v>0.084758520671361</v>
      </c>
      <c r="X331" s="64" t="s">
        <v>171</v>
      </c>
      <c r="Y331" s="64" t="s">
        <v>166</v>
      </c>
    </row>
    <row r="332" customFormat="false" ht="15" hidden="false" customHeight="false" outlineLevel="0" collapsed="false">
      <c r="A332" s="32" t="s">
        <v>421</v>
      </c>
      <c r="B332" s="32" t="s">
        <v>541</v>
      </c>
      <c r="C332" s="32" t="s">
        <v>544</v>
      </c>
      <c r="D332" s="60" t="n">
        <f aca="false">ROUND(S332*T332,0)</f>
        <v>359</v>
      </c>
      <c r="E332" s="60" t="n">
        <f aca="false">ROUND(S332,0)-D332</f>
        <v>398</v>
      </c>
      <c r="F332" s="60" t="n">
        <f aca="false">IF(COUNTA(D332:E332)=0,"",SUM(D332:E332))</f>
        <v>757</v>
      </c>
      <c r="G332" s="40" t="n">
        <f aca="false">IF(OR(F332="",F332=0),"",D332/F332)</f>
        <v>0.474240422721268</v>
      </c>
      <c r="H332" s="40" t="n">
        <f aca="false">IF(OR(F332="",F332=0),"",E332/F332)</f>
        <v>0.525759577278732</v>
      </c>
      <c r="I332" s="32" t="s">
        <v>164</v>
      </c>
      <c r="J332" s="36" t="n">
        <v>1.94077599590723</v>
      </c>
      <c r="K332" s="36" t="n">
        <f aca="false">$K$8</f>
        <v>2.12570886740458</v>
      </c>
      <c r="L332" s="36" t="n">
        <f aca="false">SQRT(J332^2+K332^2)</f>
        <v>2.87841096010493</v>
      </c>
      <c r="M332" s="40" t="n">
        <f aca="false">IF(G332="","",MAX(0,G332-1.96*L332/100))</f>
        <v>0.417823567903212</v>
      </c>
      <c r="N332" s="40" t="n">
        <f aca="false">IF(G332="","",MIN(1,G332+1.96*L332/100))</f>
        <v>0.530657277539325</v>
      </c>
      <c r="O332" s="60" t="n">
        <f aca="false">ROUND(S332*W332,0)</f>
        <v>64</v>
      </c>
      <c r="P332" s="60" t="n">
        <f aca="false">IF(F332="","",ROUND(SQRT((F332*L332/100)^2+(G332*O332)^2),0))</f>
        <v>37</v>
      </c>
      <c r="R332" s="61" t="n">
        <v>-3.55216664336423</v>
      </c>
      <c r="S332" s="62" t="n">
        <f aca="false">U332*V332*$F$5</f>
        <v>757.126771653543</v>
      </c>
      <c r="T332" s="63" t="n">
        <f aca="false">MAX(0,MIN(1,R332/100+$D$5))</f>
        <v>0.474176422593307</v>
      </c>
      <c r="U332" s="63" t="n">
        <v>0.574015748031496</v>
      </c>
      <c r="V332" s="62" t="n">
        <v>1319</v>
      </c>
      <c r="W332" s="63" t="n">
        <v>0.084758520671361</v>
      </c>
      <c r="X332" s="64" t="s">
        <v>171</v>
      </c>
      <c r="Y332" s="64" t="s">
        <v>166</v>
      </c>
    </row>
    <row r="333" customFormat="false" ht="15" hidden="false" customHeight="false" outlineLevel="0" collapsed="false">
      <c r="A333" s="32" t="s">
        <v>421</v>
      </c>
      <c r="B333" s="32" t="s">
        <v>545</v>
      </c>
      <c r="C333" s="32" t="s">
        <v>546</v>
      </c>
      <c r="D333" s="60" t="n">
        <f aca="false">ROUND(S333*T333,0)</f>
        <v>177</v>
      </c>
      <c r="E333" s="60" t="n">
        <f aca="false">ROUND(S333,0)-D333</f>
        <v>206</v>
      </c>
      <c r="F333" s="60" t="n">
        <f aca="false">IF(COUNTA(D333:E333)=0,"",SUM(D333:E333))</f>
        <v>383</v>
      </c>
      <c r="G333" s="40" t="n">
        <f aca="false">IF(OR(F333="",F333=0),"",D333/F333)</f>
        <v>0.462140992167102</v>
      </c>
      <c r="H333" s="40" t="n">
        <f aca="false">IF(OR(F333="",F333=0),"",E333/F333)</f>
        <v>0.537859007832898</v>
      </c>
      <c r="I333" s="32" t="s">
        <v>164</v>
      </c>
      <c r="J333" s="36" t="n">
        <v>3.27171856570357</v>
      </c>
      <c r="K333" s="36" t="n">
        <f aca="false">$K$8</f>
        <v>2.12570886740458</v>
      </c>
      <c r="L333" s="36" t="n">
        <f aca="false">SQRT(J333^2+K333^2)</f>
        <v>3.90163818954704</v>
      </c>
      <c r="M333" s="40" t="n">
        <f aca="false">IF(G333="","",MAX(0,G333-1.96*L333/100))</f>
        <v>0.38566888365198</v>
      </c>
      <c r="N333" s="40" t="n">
        <f aca="false">IF(G333="","",MIN(1,G333+1.96*L333/100))</f>
        <v>0.538613100682224</v>
      </c>
      <c r="O333" s="60" t="n">
        <f aca="false">ROUND(S333*W333,0)</f>
        <v>55</v>
      </c>
      <c r="P333" s="60" t="n">
        <f aca="false">IF(F333="","",ROUND(SQRT((F333*L333/100)^2+(G333*O333)^2),0))</f>
        <v>29</v>
      </c>
      <c r="R333" s="61" t="n">
        <v>-4.68798280768288</v>
      </c>
      <c r="S333" s="62" t="n">
        <f aca="false">U333*V333*$F$5</f>
        <v>383.103139013453</v>
      </c>
      <c r="T333" s="63" t="n">
        <f aca="false">MAX(0,MIN(1,R333/100+$D$5))</f>
        <v>0.46281826095012</v>
      </c>
      <c r="U333" s="63" t="n">
        <v>0.541106128550075</v>
      </c>
      <c r="V333" s="62" t="n">
        <v>708</v>
      </c>
      <c r="W333" s="63" t="n">
        <v>0.144238908687966</v>
      </c>
      <c r="X333" s="64" t="s">
        <v>165</v>
      </c>
      <c r="Y333" s="64" t="s">
        <v>166</v>
      </c>
    </row>
    <row r="334" customFormat="false" ht="15" hidden="false" customHeight="false" outlineLevel="0" collapsed="false">
      <c r="A334" s="32" t="s">
        <v>421</v>
      </c>
      <c r="B334" s="32" t="s">
        <v>545</v>
      </c>
      <c r="C334" s="32" t="s">
        <v>547</v>
      </c>
      <c r="D334" s="60" t="n">
        <f aca="false">ROUND(S334*T334,0)</f>
        <v>529</v>
      </c>
      <c r="E334" s="60" t="n">
        <f aca="false">ROUND(S334,0)-D334</f>
        <v>520</v>
      </c>
      <c r="F334" s="60" t="n">
        <f aca="false">IF(COUNTA(D334:E334)=0,"",SUM(D334:E334))</f>
        <v>1049</v>
      </c>
      <c r="G334" s="40" t="n">
        <f aca="false">IF(OR(F334="",F334=0),"",D334/F334)</f>
        <v>0.504289799809342</v>
      </c>
      <c r="H334" s="40" t="n">
        <f aca="false">IF(OR(F334="",F334=0),"",E334/F334)</f>
        <v>0.495710200190658</v>
      </c>
      <c r="I334" s="32" t="s">
        <v>164</v>
      </c>
      <c r="J334" s="36" t="n">
        <v>1.75751909275079</v>
      </c>
      <c r="K334" s="36" t="n">
        <f aca="false">$K$8</f>
        <v>2.12570886740458</v>
      </c>
      <c r="L334" s="36" t="n">
        <f aca="false">SQRT(J334^2+K334^2)</f>
        <v>2.7581717768018</v>
      </c>
      <c r="M334" s="40" t="n">
        <f aca="false">IF(G334="","",MAX(0,G334-1.96*L334/100))</f>
        <v>0.450229632984027</v>
      </c>
      <c r="N334" s="40" t="n">
        <f aca="false">IF(G334="","",MIN(1,G334+1.96*L334/100))</f>
        <v>0.558349966634657</v>
      </c>
      <c r="O334" s="60" t="n">
        <f aca="false">ROUND(S334*W334,0)</f>
        <v>66</v>
      </c>
      <c r="P334" s="60" t="n">
        <f aca="false">IF(F334="","",ROUND(SQRT((F334*L334/100)^2+(G334*O334)^2),0))</f>
        <v>44</v>
      </c>
      <c r="R334" s="61" t="n">
        <v>-0.512374168184249</v>
      </c>
      <c r="S334" s="62" t="n">
        <f aca="false">U334*V334*$F$5</f>
        <v>1049.22431259045</v>
      </c>
      <c r="T334" s="63" t="n">
        <f aca="false">MAX(0,MIN(1,R334/100+$D$5))</f>
        <v>0.504574347345107</v>
      </c>
      <c r="U334" s="63" t="n">
        <v>0.662807525325615</v>
      </c>
      <c r="V334" s="62" t="n">
        <v>1583</v>
      </c>
      <c r="W334" s="63" t="n">
        <v>0.0626598089245614</v>
      </c>
      <c r="X334" s="64" t="s">
        <v>204</v>
      </c>
      <c r="Y334" s="64" t="s">
        <v>166</v>
      </c>
    </row>
    <row r="335" customFormat="false" ht="15" hidden="false" customHeight="false" outlineLevel="0" collapsed="false">
      <c r="A335" s="32" t="s">
        <v>421</v>
      </c>
      <c r="B335" s="32" t="s">
        <v>548</v>
      </c>
      <c r="C335" s="32" t="s">
        <v>549</v>
      </c>
      <c r="D335" s="60" t="n">
        <f aca="false">ROUND(S335*T335,0)</f>
        <v>493</v>
      </c>
      <c r="E335" s="60" t="n">
        <f aca="false">ROUND(S335,0)-D335</f>
        <v>535</v>
      </c>
      <c r="F335" s="60" t="n">
        <f aca="false">IF(COUNTA(D335:E335)=0,"",SUM(D335:E335))</f>
        <v>1028</v>
      </c>
      <c r="G335" s="40" t="n">
        <f aca="false">IF(OR(F335="",F335=0),"",D335/F335)</f>
        <v>0.479571984435798</v>
      </c>
      <c r="H335" s="40" t="n">
        <f aca="false">IF(OR(F335="",F335=0),"",E335/F335)</f>
        <v>0.520428015564202</v>
      </c>
      <c r="I335" s="32" t="s">
        <v>164</v>
      </c>
      <c r="J335" s="36" t="n">
        <v>1.75751909275079</v>
      </c>
      <c r="K335" s="36" t="n">
        <f aca="false">$K$8</f>
        <v>2.12570886740458</v>
      </c>
      <c r="L335" s="36" t="n">
        <f aca="false">SQRT(J335^2+K335^2)</f>
        <v>2.7581717768018</v>
      </c>
      <c r="M335" s="40" t="n">
        <f aca="false">IF(G335="","",MAX(0,G335-1.96*L335/100))</f>
        <v>0.425511817610482</v>
      </c>
      <c r="N335" s="40" t="n">
        <f aca="false">IF(G335="","",MIN(1,G335+1.96*L335/100))</f>
        <v>0.533632151261113</v>
      </c>
      <c r="O335" s="60" t="n">
        <f aca="false">ROUND(S335*W335,0)</f>
        <v>64</v>
      </c>
      <c r="P335" s="60" t="n">
        <f aca="false">IF(F335="","",ROUND(SQRT((F335*L335/100)^2+(G335*O335)^2),0))</f>
        <v>42</v>
      </c>
      <c r="R335" s="61" t="n">
        <v>-2.99010026471427</v>
      </c>
      <c r="S335" s="62" t="n">
        <f aca="false">U335*V335*$F$5</f>
        <v>1027.55404570723</v>
      </c>
      <c r="T335" s="63" t="n">
        <f aca="false">MAX(0,MIN(1,R335/100+$D$5))</f>
        <v>0.479797086379807</v>
      </c>
      <c r="U335" s="63" t="n">
        <v>0.589870290302656</v>
      </c>
      <c r="V335" s="62" t="n">
        <v>1742</v>
      </c>
      <c r="W335" s="63" t="n">
        <v>0.0626598089245614</v>
      </c>
      <c r="X335" s="64" t="s">
        <v>204</v>
      </c>
      <c r="Y335" s="64" t="s">
        <v>166</v>
      </c>
    </row>
    <row r="336" customFormat="false" ht="15" hidden="false" customHeight="false" outlineLevel="0" collapsed="false">
      <c r="A336" s="32" t="s">
        <v>421</v>
      </c>
      <c r="B336" s="32" t="s">
        <v>548</v>
      </c>
      <c r="C336" s="32" t="s">
        <v>550</v>
      </c>
      <c r="D336" s="60" t="n">
        <f aca="false">ROUND(S336*T336,0)</f>
        <v>429</v>
      </c>
      <c r="E336" s="60" t="n">
        <f aca="false">ROUND(S336,0)-D336</f>
        <v>439</v>
      </c>
      <c r="F336" s="60" t="n">
        <f aca="false">IF(COUNTA(D336:E336)=0,"",SUM(D336:E336))</f>
        <v>868</v>
      </c>
      <c r="G336" s="40" t="n">
        <f aca="false">IF(OR(F336="",F336=0),"",D336/F336)</f>
        <v>0.494239631336406</v>
      </c>
      <c r="H336" s="40" t="n">
        <f aca="false">IF(OR(F336="",F336=0),"",E336/F336)</f>
        <v>0.505760368663594</v>
      </c>
      <c r="I336" s="32" t="s">
        <v>164</v>
      </c>
      <c r="J336" s="36" t="n">
        <v>1.94077599590723</v>
      </c>
      <c r="K336" s="36" t="n">
        <f aca="false">$K$8</f>
        <v>2.12570886740458</v>
      </c>
      <c r="L336" s="36" t="n">
        <f aca="false">SQRT(J336^2+K336^2)</f>
        <v>2.87841096010493</v>
      </c>
      <c r="M336" s="40" t="n">
        <f aca="false">IF(G336="","",MAX(0,G336-1.96*L336/100))</f>
        <v>0.437822776518349</v>
      </c>
      <c r="N336" s="40" t="n">
        <f aca="false">IF(G336="","",MIN(1,G336+1.96*L336/100))</f>
        <v>0.550656486154462</v>
      </c>
      <c r="O336" s="60" t="n">
        <f aca="false">ROUND(S336*W336,0)</f>
        <v>74</v>
      </c>
      <c r="P336" s="60" t="n">
        <f aca="false">IF(F336="","",ROUND(SQRT((F336*L336/100)^2+(G336*O336)^2),0))</f>
        <v>44</v>
      </c>
      <c r="R336" s="61" t="n">
        <v>-1.47646222840077</v>
      </c>
      <c r="S336" s="62" t="n">
        <f aca="false">U336*V336*$F$5</f>
        <v>867.502130249544</v>
      </c>
      <c r="T336" s="63" t="n">
        <f aca="false">MAX(0,MIN(1,R336/100+$D$5))</f>
        <v>0.494933466742942</v>
      </c>
      <c r="U336" s="63" t="n">
        <v>0.507608034083993</v>
      </c>
      <c r="V336" s="62" t="n">
        <v>1709</v>
      </c>
      <c r="W336" s="63" t="n">
        <v>0.084758520671361</v>
      </c>
      <c r="X336" s="64" t="s">
        <v>171</v>
      </c>
      <c r="Y336" s="64" t="s">
        <v>166</v>
      </c>
    </row>
    <row r="337" customFormat="false" ht="15" hidden="false" customHeight="false" outlineLevel="0" collapsed="false">
      <c r="A337" s="32" t="s">
        <v>421</v>
      </c>
      <c r="B337" s="32" t="s">
        <v>548</v>
      </c>
      <c r="C337" s="32" t="s">
        <v>551</v>
      </c>
      <c r="D337" s="60" t="n">
        <f aca="false">ROUND(S337*T337,0)</f>
        <v>888</v>
      </c>
      <c r="E337" s="60" t="n">
        <f aca="false">ROUND(S337,0)-D337</f>
        <v>986</v>
      </c>
      <c r="F337" s="60" t="n">
        <f aca="false">IF(COUNTA(D337:E337)=0,"",SUM(D337:E337))</f>
        <v>1874</v>
      </c>
      <c r="G337" s="40" t="n">
        <f aca="false">IF(OR(F337="",F337=0),"",D337/F337)</f>
        <v>0.473852721451441</v>
      </c>
      <c r="H337" s="40" t="n">
        <f aca="false">IF(OR(F337="",F337=0),"",E337/F337)</f>
        <v>0.526147278548559</v>
      </c>
      <c r="I337" s="32" t="s">
        <v>164</v>
      </c>
      <c r="J337" s="36" t="n">
        <v>1.75751909275079</v>
      </c>
      <c r="K337" s="36" t="n">
        <f aca="false">$K$8</f>
        <v>2.12570886740458</v>
      </c>
      <c r="L337" s="36" t="n">
        <f aca="false">SQRT(J337^2+K337^2)</f>
        <v>2.7581717768018</v>
      </c>
      <c r="M337" s="40" t="n">
        <f aca="false">IF(G337="","",MAX(0,G337-1.96*L337/100))</f>
        <v>0.419792554626125</v>
      </c>
      <c r="N337" s="40" t="n">
        <f aca="false">IF(G337="","",MIN(1,G337+1.96*L337/100))</f>
        <v>0.527912888276756</v>
      </c>
      <c r="O337" s="60" t="n">
        <f aca="false">ROUND(S337*W337,0)</f>
        <v>117</v>
      </c>
      <c r="P337" s="60" t="n">
        <f aca="false">IF(F337="","",ROUND(SQRT((F337*L337/100)^2+(G337*O337)^2),0))</f>
        <v>76</v>
      </c>
      <c r="R337" s="61" t="n">
        <v>-3.60886526791459</v>
      </c>
      <c r="S337" s="62" t="n">
        <f aca="false">U337*V337*$F$5</f>
        <v>1873.94361294814</v>
      </c>
      <c r="T337" s="63" t="n">
        <f aca="false">MAX(0,MIN(1,R337/100+$D$5))</f>
        <v>0.473609436347803</v>
      </c>
      <c r="U337" s="63" t="n">
        <v>0.612600069613644</v>
      </c>
      <c r="V337" s="62" t="n">
        <v>3059</v>
      </c>
      <c r="W337" s="63" t="n">
        <v>0.0626598089245614</v>
      </c>
      <c r="X337" s="64" t="s">
        <v>204</v>
      </c>
      <c r="Y337" s="64" t="s">
        <v>166</v>
      </c>
    </row>
    <row r="338" customFormat="false" ht="15" hidden="false" customHeight="false" outlineLevel="0" collapsed="false">
      <c r="A338" s="32" t="s">
        <v>421</v>
      </c>
      <c r="B338" s="32" t="s">
        <v>548</v>
      </c>
      <c r="C338" s="32" t="s">
        <v>552</v>
      </c>
      <c r="D338" s="60" t="n">
        <f aca="false">ROUND(S338*T338,0)</f>
        <v>181</v>
      </c>
      <c r="E338" s="60" t="n">
        <f aca="false">ROUND(S338,0)-D338</f>
        <v>217</v>
      </c>
      <c r="F338" s="60" t="n">
        <f aca="false">IF(COUNTA(D338:E338)=0,"",SUM(D338:E338))</f>
        <v>398</v>
      </c>
      <c r="G338" s="40" t="n">
        <f aca="false">IF(OR(F338="",F338=0),"",D338/F338)</f>
        <v>0.454773869346734</v>
      </c>
      <c r="H338" s="40" t="n">
        <f aca="false">IF(OR(F338="",F338=0),"",E338/F338)</f>
        <v>0.545226130653266</v>
      </c>
      <c r="I338" s="32" t="s">
        <v>164</v>
      </c>
      <c r="J338" s="36" t="n">
        <v>3.27171856570357</v>
      </c>
      <c r="K338" s="36" t="n">
        <f aca="false">$K$8</f>
        <v>2.12570886740458</v>
      </c>
      <c r="L338" s="36" t="n">
        <f aca="false">SQRT(J338^2+K338^2)</f>
        <v>3.90163818954704</v>
      </c>
      <c r="M338" s="40" t="n">
        <f aca="false">IF(G338="","",MAX(0,G338-1.96*L338/100))</f>
        <v>0.378301760831612</v>
      </c>
      <c r="N338" s="40" t="n">
        <f aca="false">IF(G338="","",MIN(1,G338+1.96*L338/100))</f>
        <v>0.531245977861856</v>
      </c>
      <c r="O338" s="60" t="n">
        <f aca="false">ROUND(S338*W338,0)</f>
        <v>57</v>
      </c>
      <c r="P338" s="60" t="n">
        <f aca="false">IF(F338="","",ROUND(SQRT((F338*L338/100)^2+(G338*O338)^2),0))</f>
        <v>30</v>
      </c>
      <c r="R338" s="61" t="n">
        <v>-5.61652068844924</v>
      </c>
      <c r="S338" s="62" t="n">
        <f aca="false">U338*V338*$F$5</f>
        <v>398.40616966581</v>
      </c>
      <c r="T338" s="63" t="n">
        <f aca="false">MAX(0,MIN(1,R338/100+$D$5))</f>
        <v>0.453532882142457</v>
      </c>
      <c r="U338" s="63" t="n">
        <v>0.48586118251928</v>
      </c>
      <c r="V338" s="62" t="n">
        <v>820</v>
      </c>
      <c r="W338" s="63" t="n">
        <v>0.144238908687966</v>
      </c>
      <c r="X338" s="64" t="s">
        <v>165</v>
      </c>
      <c r="Y338" s="64" t="s">
        <v>166</v>
      </c>
    </row>
    <row r="339" customFormat="false" ht="15" hidden="false" customHeight="false" outlineLevel="0" collapsed="false">
      <c r="A339" s="32" t="s">
        <v>421</v>
      </c>
      <c r="B339" s="32" t="s">
        <v>553</v>
      </c>
      <c r="C339" s="32" t="s">
        <v>554</v>
      </c>
      <c r="D339" s="60" t="n">
        <f aca="false">ROUND(S339*T339,0)</f>
        <v>492</v>
      </c>
      <c r="E339" s="60" t="n">
        <f aca="false">ROUND(S339,0)-D339</f>
        <v>533</v>
      </c>
      <c r="F339" s="60" t="n">
        <f aca="false">IF(COUNTA(D339:E339)=0,"",SUM(D339:E339))</f>
        <v>1025</v>
      </c>
      <c r="G339" s="40" t="n">
        <f aca="false">IF(OR(F339="",F339=0),"",D339/F339)</f>
        <v>0.48</v>
      </c>
      <c r="H339" s="40" t="n">
        <f aca="false">IF(OR(F339="",F339=0),"",E339/F339)</f>
        <v>0.52</v>
      </c>
      <c r="I339" s="32" t="s">
        <v>427</v>
      </c>
      <c r="J339" s="36" t="n">
        <v>1.75751909275079</v>
      </c>
      <c r="K339" s="36" t="n">
        <f aca="false">$K$8</f>
        <v>2.12570886740458</v>
      </c>
      <c r="L339" s="36" t="n">
        <f aca="false">SQRT(J339^2+K339^2)</f>
        <v>2.7581717768018</v>
      </c>
      <c r="M339" s="40" t="n">
        <f aca="false">IF(G339="","",MAX(0,G339-1.96*L339/100))</f>
        <v>0.425939833174685</v>
      </c>
      <c r="N339" s="40" t="n">
        <f aca="false">IF(G339="","",MIN(1,G339+1.96*L339/100))</f>
        <v>0.534060166825315</v>
      </c>
      <c r="O339" s="60" t="n">
        <f aca="false">ROUND(S339*W339,0)</f>
        <v>64</v>
      </c>
      <c r="P339" s="60" t="n">
        <f aca="false">IF(F339="","",ROUND(SQRT((F339*L339/100)^2+(G339*O339)^2),0))</f>
        <v>42</v>
      </c>
      <c r="R339" s="61" t="n">
        <v>-2.97655792613215</v>
      </c>
      <c r="S339" s="62" t="n">
        <f aca="false">U339*V339*$F$5</f>
        <v>1024.99400288238</v>
      </c>
      <c r="T339" s="63" t="n">
        <f aca="false">MAX(0,MIN(1,R339/100+$D$5))</f>
        <v>0.479932509765628</v>
      </c>
      <c r="U339" s="63" t="n">
        <v>0.629792583280955</v>
      </c>
      <c r="V339" s="62" t="n">
        <v>1627.51043771044</v>
      </c>
      <c r="W339" s="63" t="n">
        <v>0.0626598089245614</v>
      </c>
      <c r="X339" s="64" t="s">
        <v>204</v>
      </c>
      <c r="Y339" s="64" t="s">
        <v>428</v>
      </c>
    </row>
    <row r="340" customFormat="false" ht="15" hidden="false" customHeight="false" outlineLevel="0" collapsed="false">
      <c r="A340" s="32" t="s">
        <v>421</v>
      </c>
      <c r="B340" s="32" t="s">
        <v>553</v>
      </c>
      <c r="C340" s="32" t="s">
        <v>555</v>
      </c>
      <c r="D340" s="60" t="n">
        <f aca="false">ROUND(S340*T340,0)</f>
        <v>662</v>
      </c>
      <c r="E340" s="60" t="n">
        <f aca="false">ROUND(S340,0)-D340</f>
        <v>613</v>
      </c>
      <c r="F340" s="60" t="n">
        <f aca="false">IF(COUNTA(D340:E340)=0,"",SUM(D340:E340))</f>
        <v>1275</v>
      </c>
      <c r="G340" s="40" t="n">
        <f aca="false">IF(OR(F340="",F340=0),"",D340/F340)</f>
        <v>0.51921568627451</v>
      </c>
      <c r="H340" s="40" t="n">
        <f aca="false">IF(OR(F340="",F340=0),"",E340/F340)</f>
        <v>0.48078431372549</v>
      </c>
      <c r="I340" s="32" t="s">
        <v>427</v>
      </c>
      <c r="J340" s="36" t="n">
        <v>1.75751909275079</v>
      </c>
      <c r="K340" s="36" t="n">
        <f aca="false">$K$8</f>
        <v>2.12570886740458</v>
      </c>
      <c r="L340" s="36" t="n">
        <f aca="false">SQRT(J340^2+K340^2)</f>
        <v>2.7581717768018</v>
      </c>
      <c r="M340" s="40" t="n">
        <f aca="false">IF(G340="","",MAX(0,G340-1.96*L340/100))</f>
        <v>0.465155519449195</v>
      </c>
      <c r="N340" s="40" t="n">
        <f aca="false">IF(G340="","",MIN(1,G340+1.96*L340/100))</f>
        <v>0.573275853099825</v>
      </c>
      <c r="O340" s="60" t="n">
        <f aca="false">ROUND(S340*W340,0)</f>
        <v>80</v>
      </c>
      <c r="P340" s="60" t="n">
        <f aca="false">IF(F340="","",ROUND(SQRT((F340*L340/100)^2+(G340*O340)^2),0))</f>
        <v>54</v>
      </c>
      <c r="R340" s="61" t="n">
        <v>1.00463762755803</v>
      </c>
      <c r="S340" s="62" t="n">
        <f aca="false">U340*V340*$F$5</f>
        <v>1274.50764279654</v>
      </c>
      <c r="T340" s="63" t="n">
        <f aca="false">MAX(0,MIN(1,R340/100+$D$5))</f>
        <v>0.51974446530253</v>
      </c>
      <c r="U340" s="63" t="n">
        <v>0.608627038400842</v>
      </c>
      <c r="V340" s="62" t="n">
        <v>2094.07003367003</v>
      </c>
      <c r="W340" s="63" t="n">
        <v>0.0626598089245614</v>
      </c>
      <c r="X340" s="64" t="s">
        <v>204</v>
      </c>
      <c r="Y340" s="64" t="s">
        <v>428</v>
      </c>
    </row>
    <row r="341" customFormat="false" ht="15" hidden="false" customHeight="false" outlineLevel="0" collapsed="false">
      <c r="A341" s="32" t="s">
        <v>421</v>
      </c>
      <c r="B341" s="32" t="s">
        <v>553</v>
      </c>
      <c r="C341" s="32" t="s">
        <v>556</v>
      </c>
      <c r="D341" s="60" t="n">
        <f aca="false">ROUND(S341*T341,0)</f>
        <v>903</v>
      </c>
      <c r="E341" s="60" t="n">
        <f aca="false">ROUND(S341,0)-D341</f>
        <v>987</v>
      </c>
      <c r="F341" s="60" t="n">
        <f aca="false">IF(COUNTA(D341:E341)=0,"",SUM(D341:E341))</f>
        <v>1890</v>
      </c>
      <c r="G341" s="40" t="n">
        <f aca="false">IF(OR(F341="",F341=0),"",D341/F341)</f>
        <v>0.477777777777778</v>
      </c>
      <c r="H341" s="40" t="n">
        <f aca="false">IF(OR(F341="",F341=0),"",E341/F341)</f>
        <v>0.522222222222222</v>
      </c>
      <c r="I341" s="32" t="s">
        <v>427</v>
      </c>
      <c r="J341" s="36" t="n">
        <v>1.75751909275079</v>
      </c>
      <c r="K341" s="36" t="n">
        <f aca="false">$K$8</f>
        <v>2.12570886740458</v>
      </c>
      <c r="L341" s="36" t="n">
        <f aca="false">SQRT(J341^2+K341^2)</f>
        <v>2.7581717768018</v>
      </c>
      <c r="M341" s="40" t="n">
        <f aca="false">IF(G341="","",MAX(0,G341-1.96*L341/100))</f>
        <v>0.423717610952463</v>
      </c>
      <c r="N341" s="40" t="n">
        <f aca="false">IF(G341="","",MIN(1,G341+1.96*L341/100))</f>
        <v>0.531837944603093</v>
      </c>
      <c r="O341" s="60" t="n">
        <f aca="false">ROUND(S341*W341,0)</f>
        <v>118</v>
      </c>
      <c r="P341" s="60" t="n">
        <f aca="false">IF(F341="","",ROUND(SQRT((F341*L341/100)^2+(G341*O341)^2),0))</f>
        <v>77</v>
      </c>
      <c r="R341" s="61" t="n">
        <v>-3.20640451090253</v>
      </c>
      <c r="S341" s="62" t="n">
        <f aca="false">U341*V341*$F$5</f>
        <v>1890.04888073443</v>
      </c>
      <c r="T341" s="63" t="n">
        <f aca="false">MAX(0,MIN(1,R341/100+$D$5))</f>
        <v>0.477634043917924</v>
      </c>
      <c r="U341" s="63" t="n">
        <v>0.595703125</v>
      </c>
      <c r="V341" s="62" t="n">
        <v>3172.80336700337</v>
      </c>
      <c r="W341" s="63" t="n">
        <v>0.0626598089245614</v>
      </c>
      <c r="X341" s="64" t="s">
        <v>204</v>
      </c>
      <c r="Y341" s="64" t="s">
        <v>428</v>
      </c>
    </row>
    <row r="342" customFormat="false" ht="15" hidden="false" customHeight="false" outlineLevel="0" collapsed="false">
      <c r="A342" s="32" t="s">
        <v>421</v>
      </c>
      <c r="B342" s="32" t="s">
        <v>553</v>
      </c>
      <c r="C342" s="32" t="s">
        <v>557</v>
      </c>
      <c r="D342" s="60" t="n">
        <f aca="false">ROUND(S342*T342,0)</f>
        <v>1485</v>
      </c>
      <c r="E342" s="60" t="n">
        <f aca="false">ROUND(S342,0)-D342</f>
        <v>1258</v>
      </c>
      <c r="F342" s="60" t="n">
        <f aca="false">IF(COUNTA(D342:E342)=0,"",SUM(D342:E342))</f>
        <v>2743</v>
      </c>
      <c r="G342" s="40" t="n">
        <f aca="false">IF(OR(F342="",F342=0),"",D342/F342)</f>
        <v>0.541378053226394</v>
      </c>
      <c r="H342" s="40" t="n">
        <f aca="false">IF(OR(F342="",F342=0),"",E342/F342)</f>
        <v>0.458621946773606</v>
      </c>
      <c r="I342" s="32" t="s">
        <v>427</v>
      </c>
      <c r="J342" s="36" t="n">
        <v>1.75751909275079</v>
      </c>
      <c r="K342" s="36" t="n">
        <f aca="false">$K$8</f>
        <v>2.12570886740458</v>
      </c>
      <c r="L342" s="36" t="n">
        <f aca="false">SQRT(J342^2+K342^2)</f>
        <v>2.7581717768018</v>
      </c>
      <c r="M342" s="40" t="n">
        <f aca="false">IF(G342="","",MAX(0,G342-1.96*L342/100))</f>
        <v>0.487317886401079</v>
      </c>
      <c r="N342" s="40" t="n">
        <f aca="false">IF(G342="","",MIN(1,G342+1.96*L342/100))</f>
        <v>0.59543822005171</v>
      </c>
      <c r="O342" s="60" t="n">
        <f aca="false">ROUND(S342*W342,0)</f>
        <v>172</v>
      </c>
      <c r="P342" s="60" t="n">
        <f aca="false">IF(F342="","",ROUND(SQRT((F342*L342/100)^2+(G342*O342)^2),0))</f>
        <v>120</v>
      </c>
      <c r="R342" s="61" t="n">
        <v>3.17118472703716</v>
      </c>
      <c r="S342" s="62" t="n">
        <f aca="false">U342*V342*$F$5</f>
        <v>2742.87031301597</v>
      </c>
      <c r="T342" s="63" t="n">
        <f aca="false">MAX(0,MIN(1,R342/100+$D$5))</f>
        <v>0.541409936297321</v>
      </c>
      <c r="U342" s="63" t="n">
        <v>0.618488972313468</v>
      </c>
      <c r="V342" s="62" t="n">
        <v>4434.79259259259</v>
      </c>
      <c r="W342" s="63" t="n">
        <v>0.0626598089245614</v>
      </c>
      <c r="X342" s="64" t="s">
        <v>204</v>
      </c>
      <c r="Y342" s="64" t="s">
        <v>428</v>
      </c>
    </row>
    <row r="343" customFormat="false" ht="15" hidden="false" customHeight="false" outlineLevel="0" collapsed="false">
      <c r="A343" s="32" t="s">
        <v>421</v>
      </c>
      <c r="B343" s="32" t="s">
        <v>553</v>
      </c>
      <c r="C343" s="32" t="s">
        <v>558</v>
      </c>
      <c r="D343" s="60" t="n">
        <f aca="false">ROUND(S343*T343,0)</f>
        <v>630</v>
      </c>
      <c r="E343" s="60" t="n">
        <f aca="false">ROUND(S343,0)-D343</f>
        <v>677</v>
      </c>
      <c r="F343" s="60" t="n">
        <f aca="false">IF(COUNTA(D343:E343)=0,"",SUM(D343:E343))</f>
        <v>1307</v>
      </c>
      <c r="G343" s="40" t="n">
        <f aca="false">IF(OR(F343="",F343=0),"",D343/F343)</f>
        <v>0.482019892884468</v>
      </c>
      <c r="H343" s="40" t="n">
        <f aca="false">IF(OR(F343="",F343=0),"",E343/F343)</f>
        <v>0.517980107115532</v>
      </c>
      <c r="I343" s="32" t="s">
        <v>427</v>
      </c>
      <c r="J343" s="36" t="n">
        <v>1.75751909275079</v>
      </c>
      <c r="K343" s="36" t="n">
        <f aca="false">$K$8</f>
        <v>2.12570886740458</v>
      </c>
      <c r="L343" s="36" t="n">
        <f aca="false">SQRT(J343^2+K343^2)</f>
        <v>2.7581717768018</v>
      </c>
      <c r="M343" s="40" t="n">
        <f aca="false">IF(G343="","",MAX(0,G343-1.96*L343/100))</f>
        <v>0.427959726059153</v>
      </c>
      <c r="N343" s="40" t="n">
        <f aca="false">IF(G343="","",MIN(1,G343+1.96*L343/100))</f>
        <v>0.536080059709784</v>
      </c>
      <c r="O343" s="60" t="n">
        <f aca="false">ROUND(S343*W343,0)</f>
        <v>82</v>
      </c>
      <c r="P343" s="60" t="n">
        <f aca="false">IF(F343="","",ROUND(SQRT((F343*L343/100)^2+(G343*O343)^2),0))</f>
        <v>53</v>
      </c>
      <c r="R343" s="61" t="n">
        <v>-2.7847317345685</v>
      </c>
      <c r="S343" s="62" t="n">
        <f aca="false">U343*V343*$F$5</f>
        <v>1307.13543971355</v>
      </c>
      <c r="T343" s="63" t="n">
        <f aca="false">MAX(0,MIN(1,R343/100+$D$5))</f>
        <v>0.481850771681264</v>
      </c>
      <c r="U343" s="63" t="n">
        <v>0.687995769434162</v>
      </c>
      <c r="V343" s="62" t="n">
        <v>1899.91784511785</v>
      </c>
      <c r="W343" s="63" t="n">
        <v>0.0626598089245614</v>
      </c>
      <c r="X343" s="64" t="s">
        <v>204</v>
      </c>
      <c r="Y343" s="64" t="s">
        <v>428</v>
      </c>
    </row>
    <row r="344" customFormat="false" ht="15" hidden="false" customHeight="false" outlineLevel="0" collapsed="false">
      <c r="A344" s="32" t="s">
        <v>421</v>
      </c>
      <c r="B344" s="32" t="s">
        <v>553</v>
      </c>
      <c r="C344" s="32" t="s">
        <v>559</v>
      </c>
      <c r="D344" s="60" t="n">
        <f aca="false">ROUND(S344*T344,0)</f>
        <v>289</v>
      </c>
      <c r="E344" s="60" t="n">
        <f aca="false">ROUND(S344,0)-D344</f>
        <v>343</v>
      </c>
      <c r="F344" s="60" t="n">
        <f aca="false">IF(COUNTA(D344:E344)=0,"",SUM(D344:E344))</f>
        <v>632</v>
      </c>
      <c r="G344" s="40" t="n">
        <f aca="false">IF(OR(F344="",F344=0),"",D344/F344)</f>
        <v>0.457278481012658</v>
      </c>
      <c r="H344" s="40" t="n">
        <f aca="false">IF(OR(F344="",F344=0),"",E344/F344)</f>
        <v>0.542721518987342</v>
      </c>
      <c r="I344" s="32" t="s">
        <v>427</v>
      </c>
      <c r="J344" s="36" t="n">
        <v>1.94077599590723</v>
      </c>
      <c r="K344" s="36" t="n">
        <f aca="false">$K$8</f>
        <v>2.12570886740458</v>
      </c>
      <c r="L344" s="36" t="n">
        <f aca="false">SQRT(J344^2+K344^2)</f>
        <v>2.87841096010493</v>
      </c>
      <c r="M344" s="40" t="n">
        <f aca="false">IF(G344="","",MAX(0,G344-1.96*L344/100))</f>
        <v>0.400861626194602</v>
      </c>
      <c r="N344" s="40" t="n">
        <f aca="false">IF(G344="","",MIN(1,G344+1.96*L344/100))</f>
        <v>0.513695335830715</v>
      </c>
      <c r="O344" s="60" t="n">
        <f aca="false">ROUND(S344*W344,0)</f>
        <v>54</v>
      </c>
      <c r="P344" s="60" t="n">
        <f aca="false">IF(F344="","",ROUND(SQRT((F344*L344/100)^2+(G344*O344)^2),0))</f>
        <v>31</v>
      </c>
      <c r="R344" s="61" t="n">
        <v>-5.28487109555528</v>
      </c>
      <c r="S344" s="62" t="n">
        <f aca="false">U344*V344*$F$5</f>
        <v>632.223853949221</v>
      </c>
      <c r="T344" s="63" t="n">
        <f aca="false">MAX(0,MIN(1,R344/100+$D$5))</f>
        <v>0.456849378071397</v>
      </c>
      <c r="U344" s="63" t="n">
        <v>0.616062683643487</v>
      </c>
      <c r="V344" s="62" t="n">
        <v>1026.232996633</v>
      </c>
      <c r="W344" s="63" t="n">
        <v>0.084758520671361</v>
      </c>
      <c r="X344" s="64" t="s">
        <v>171</v>
      </c>
      <c r="Y344" s="64" t="s">
        <v>428</v>
      </c>
    </row>
    <row r="345" customFormat="false" ht="15" hidden="false" customHeight="false" outlineLevel="0" collapsed="false">
      <c r="A345" s="32" t="s">
        <v>421</v>
      </c>
      <c r="B345" s="32" t="s">
        <v>553</v>
      </c>
      <c r="C345" s="32" t="s">
        <v>560</v>
      </c>
      <c r="D345" s="60" t="n">
        <f aca="false">ROUND(S345*T345,0)</f>
        <v>986</v>
      </c>
      <c r="E345" s="60" t="n">
        <f aca="false">ROUND(S345,0)-D345</f>
        <v>799</v>
      </c>
      <c r="F345" s="60" t="n">
        <f aca="false">IF(COUNTA(D345:E345)=0,"",SUM(D345:E345))</f>
        <v>1785</v>
      </c>
      <c r="G345" s="40" t="n">
        <f aca="false">IF(OR(F345="",F345=0),"",D345/F345)</f>
        <v>0.552380952380952</v>
      </c>
      <c r="H345" s="40" t="n">
        <f aca="false">IF(OR(F345="",F345=0),"",E345/F345)</f>
        <v>0.447619047619048</v>
      </c>
      <c r="I345" s="32" t="s">
        <v>427</v>
      </c>
      <c r="J345" s="36" t="n">
        <v>1.75751909275079</v>
      </c>
      <c r="K345" s="36" t="n">
        <f aca="false">$K$8</f>
        <v>2.12570886740458</v>
      </c>
      <c r="L345" s="36" t="n">
        <f aca="false">SQRT(J345^2+K345^2)</f>
        <v>2.7581717768018</v>
      </c>
      <c r="M345" s="40" t="n">
        <f aca="false">IF(G345="","",MAX(0,G345-1.96*L345/100))</f>
        <v>0.498320785555637</v>
      </c>
      <c r="N345" s="40" t="n">
        <f aca="false">IF(G345="","",MIN(1,G345+1.96*L345/100))</f>
        <v>0.606441119206268</v>
      </c>
      <c r="O345" s="60" t="n">
        <f aca="false">ROUND(S345*W345,0)</f>
        <v>112</v>
      </c>
      <c r="P345" s="60" t="n">
        <f aca="false">IF(F345="","",ROUND(SQRT((F345*L345/100)^2+(G345*O345)^2),0))</f>
        <v>79</v>
      </c>
      <c r="R345" s="61" t="n">
        <v>4.27207211613115</v>
      </c>
      <c r="S345" s="62" t="n">
        <f aca="false">U345*V345*$F$5</f>
        <v>1785.15714635141</v>
      </c>
      <c r="T345" s="63" t="n">
        <f aca="false">MAX(0,MIN(1,R345/100+$D$5))</f>
        <v>0.552418810188261</v>
      </c>
      <c r="U345" s="63" t="n">
        <v>0.525560538116592</v>
      </c>
      <c r="V345" s="62" t="n">
        <v>3396.67272727273</v>
      </c>
      <c r="W345" s="63" t="n">
        <v>0.0626598089245614</v>
      </c>
      <c r="X345" s="64" t="s">
        <v>204</v>
      </c>
      <c r="Y345" s="64" t="s">
        <v>428</v>
      </c>
    </row>
    <row r="346" customFormat="false" ht="15" hidden="false" customHeight="false" outlineLevel="0" collapsed="false">
      <c r="A346" s="32" t="s">
        <v>421</v>
      </c>
      <c r="B346" s="32" t="s">
        <v>561</v>
      </c>
      <c r="C346" s="32" t="s">
        <v>562</v>
      </c>
      <c r="D346" s="60" t="n">
        <f aca="false">ROUND(S346*T346,0)</f>
        <v>82</v>
      </c>
      <c r="E346" s="60" t="n">
        <f aca="false">ROUND(S346,0)-D346</f>
        <v>133</v>
      </c>
      <c r="F346" s="60" t="n">
        <f aca="false">IF(COUNTA(D346:E346)=0,"",SUM(D346:E346))</f>
        <v>215</v>
      </c>
      <c r="G346" s="40" t="n">
        <f aca="false">IF(OR(F346="",F346=0),"",D346/F346)</f>
        <v>0.381395348837209</v>
      </c>
      <c r="H346" s="40" t="n">
        <f aca="false">IF(OR(F346="",F346=0),"",E346/F346)</f>
        <v>0.618604651162791</v>
      </c>
      <c r="I346" s="32" t="s">
        <v>164</v>
      </c>
      <c r="J346" s="36" t="n">
        <v>3.27171856570357</v>
      </c>
      <c r="K346" s="36" t="n">
        <f aca="false">$K$8</f>
        <v>2.12570886740458</v>
      </c>
      <c r="L346" s="36" t="n">
        <f aca="false">SQRT(J346^2+K346^2)</f>
        <v>3.90163818954704</v>
      </c>
      <c r="M346" s="40" t="n">
        <f aca="false">IF(G346="","",MAX(0,G346-1.96*L346/100))</f>
        <v>0.304923240322087</v>
      </c>
      <c r="N346" s="40" t="n">
        <f aca="false">IF(G346="","",MIN(1,G346+1.96*L346/100))</f>
        <v>0.457867457352331</v>
      </c>
      <c r="O346" s="60" t="n">
        <f aca="false">ROUND(S346*W346,0)</f>
        <v>31</v>
      </c>
      <c r="P346" s="60" t="n">
        <f aca="false">IF(F346="","",ROUND(SQRT((F346*L346/100)^2+(G346*O346)^2),0))</f>
        <v>14</v>
      </c>
      <c r="R346" s="61" t="n">
        <v>-12.8993950102578</v>
      </c>
      <c r="S346" s="62" t="n">
        <f aca="false">U346*V346*$F$5</f>
        <v>214.558510638298</v>
      </c>
      <c r="T346" s="63" t="n">
        <f aca="false">MAX(0,MIN(1,R346/100+$D$5))</f>
        <v>0.380704138924371</v>
      </c>
      <c r="U346" s="63" t="n">
        <v>0.513297872340426</v>
      </c>
      <c r="V346" s="62" t="n">
        <v>418</v>
      </c>
      <c r="W346" s="63" t="n">
        <v>0.144238908687966</v>
      </c>
      <c r="X346" s="64" t="s">
        <v>165</v>
      </c>
      <c r="Y346" s="64" t="s">
        <v>166</v>
      </c>
    </row>
    <row r="347" customFormat="false" ht="15" hidden="false" customHeight="false" outlineLevel="0" collapsed="false">
      <c r="A347" s="32" t="s">
        <v>421</v>
      </c>
      <c r="B347" s="32" t="s">
        <v>561</v>
      </c>
      <c r="C347" s="32" t="s">
        <v>563</v>
      </c>
      <c r="D347" s="60" t="n">
        <f aca="false">ROUND(S347*T347,0)</f>
        <v>197</v>
      </c>
      <c r="E347" s="60" t="n">
        <f aca="false">ROUND(S347,0)-D347</f>
        <v>366</v>
      </c>
      <c r="F347" s="60" t="n">
        <f aca="false">IF(COUNTA(D347:E347)=0,"",SUM(D347:E347))</f>
        <v>563</v>
      </c>
      <c r="G347" s="40" t="n">
        <f aca="false">IF(OR(F347="",F347=0),"",D347/F347)</f>
        <v>0.349911190053286</v>
      </c>
      <c r="H347" s="40" t="n">
        <f aca="false">IF(OR(F347="",F347=0),"",E347/F347)</f>
        <v>0.650088809946714</v>
      </c>
      <c r="I347" s="32" t="s">
        <v>164</v>
      </c>
      <c r="J347" s="36" t="n">
        <v>3.27171856570357</v>
      </c>
      <c r="K347" s="36" t="n">
        <f aca="false">$K$8</f>
        <v>2.12570886740458</v>
      </c>
      <c r="L347" s="36" t="n">
        <f aca="false">SQRT(J347^2+K347^2)</f>
        <v>3.90163818954704</v>
      </c>
      <c r="M347" s="40" t="n">
        <f aca="false">IF(G347="","",MAX(0,G347-1.96*L347/100))</f>
        <v>0.273439081538164</v>
      </c>
      <c r="N347" s="40" t="n">
        <f aca="false">IF(G347="","",MIN(1,G347+1.96*L347/100))</f>
        <v>0.426383298568408</v>
      </c>
      <c r="O347" s="60" t="n">
        <f aca="false">ROUND(S347*W347,0)</f>
        <v>81</v>
      </c>
      <c r="P347" s="60" t="n">
        <f aca="false">IF(F347="","",ROUND(SQRT((F347*L347/100)^2+(G347*O347)^2),0))</f>
        <v>36</v>
      </c>
      <c r="R347" s="61" t="n">
        <v>-15.9061158676208</v>
      </c>
      <c r="S347" s="62" t="n">
        <f aca="false">U347*V347*$F$5</f>
        <v>562.888888888889</v>
      </c>
      <c r="T347" s="63" t="n">
        <f aca="false">MAX(0,MIN(1,R347/100+$D$5))</f>
        <v>0.350636930350741</v>
      </c>
      <c r="U347" s="63" t="n">
        <v>0.62962962962963</v>
      </c>
      <c r="V347" s="62" t="n">
        <v>894</v>
      </c>
      <c r="W347" s="63" t="n">
        <v>0.144238908687966</v>
      </c>
      <c r="X347" s="64" t="s">
        <v>165</v>
      </c>
      <c r="Y347" s="64" t="s">
        <v>166</v>
      </c>
    </row>
    <row r="348" customFormat="false" ht="15" hidden="false" customHeight="false" outlineLevel="0" collapsed="false">
      <c r="A348" s="32" t="s">
        <v>421</v>
      </c>
      <c r="B348" s="32" t="s">
        <v>561</v>
      </c>
      <c r="C348" s="32" t="s">
        <v>564</v>
      </c>
      <c r="D348" s="60" t="n">
        <f aca="false">ROUND(S348*T348,0)</f>
        <v>149</v>
      </c>
      <c r="E348" s="60" t="n">
        <f aca="false">ROUND(S348,0)-D348</f>
        <v>213</v>
      </c>
      <c r="F348" s="60" t="n">
        <f aca="false">IF(COUNTA(D348:E348)=0,"",SUM(D348:E348))</f>
        <v>362</v>
      </c>
      <c r="G348" s="40" t="n">
        <f aca="false">IF(OR(F348="",F348=0),"",D348/F348)</f>
        <v>0.411602209944751</v>
      </c>
      <c r="H348" s="40" t="n">
        <f aca="false">IF(OR(F348="",F348=0),"",E348/F348)</f>
        <v>0.588397790055249</v>
      </c>
      <c r="I348" s="32" t="s">
        <v>164</v>
      </c>
      <c r="J348" s="36" t="n">
        <v>3.27171856570357</v>
      </c>
      <c r="K348" s="36" t="n">
        <f aca="false">$K$8</f>
        <v>2.12570886740458</v>
      </c>
      <c r="L348" s="36" t="n">
        <f aca="false">SQRT(J348^2+K348^2)</f>
        <v>3.90163818954704</v>
      </c>
      <c r="M348" s="40" t="n">
        <f aca="false">IF(G348="","",MAX(0,G348-1.96*L348/100))</f>
        <v>0.335130101429629</v>
      </c>
      <c r="N348" s="40" t="n">
        <f aca="false">IF(G348="","",MIN(1,G348+1.96*L348/100))</f>
        <v>0.488074318459873</v>
      </c>
      <c r="O348" s="60" t="n">
        <f aca="false">ROUND(S348*W348,0)</f>
        <v>52</v>
      </c>
      <c r="P348" s="60" t="n">
        <f aca="false">IF(F348="","",ROUND(SQRT((F348*L348/100)^2+(G348*O348)^2),0))</f>
        <v>26</v>
      </c>
      <c r="R348" s="61" t="n">
        <v>-9.91931705625115</v>
      </c>
      <c r="S348" s="62" t="n">
        <f aca="false">U348*V348*$F$5</f>
        <v>362.264705882353</v>
      </c>
      <c r="T348" s="63" t="n">
        <f aca="false">MAX(0,MIN(1,R348/100+$D$5))</f>
        <v>0.410504918464438</v>
      </c>
      <c r="U348" s="63" t="n">
        <v>0.553921568627451</v>
      </c>
      <c r="V348" s="62" t="n">
        <v>654</v>
      </c>
      <c r="W348" s="63" t="n">
        <v>0.144238908687966</v>
      </c>
      <c r="X348" s="64" t="s">
        <v>165</v>
      </c>
      <c r="Y348" s="64" t="s">
        <v>166</v>
      </c>
    </row>
    <row r="349" customFormat="false" ht="15" hidden="false" customHeight="false" outlineLevel="0" collapsed="false">
      <c r="A349" s="32" t="s">
        <v>421</v>
      </c>
      <c r="B349" s="32" t="s">
        <v>561</v>
      </c>
      <c r="C349" s="32" t="s">
        <v>565</v>
      </c>
      <c r="D349" s="60" t="n">
        <f aca="false">ROUND(S349*T349,0)</f>
        <v>86</v>
      </c>
      <c r="E349" s="60" t="n">
        <f aca="false">ROUND(S349,0)-D349</f>
        <v>130</v>
      </c>
      <c r="F349" s="60" t="n">
        <f aca="false">IF(COUNTA(D349:E349)=0,"",SUM(D349:E349))</f>
        <v>216</v>
      </c>
      <c r="G349" s="40" t="n">
        <f aca="false">IF(OR(F349="",F349=0),"",D349/F349)</f>
        <v>0.398148148148148</v>
      </c>
      <c r="H349" s="40" t="n">
        <f aca="false">IF(OR(F349="",F349=0),"",E349/F349)</f>
        <v>0.601851851851852</v>
      </c>
      <c r="I349" s="32" t="s">
        <v>164</v>
      </c>
      <c r="J349" s="36" t="n">
        <v>3.27171856570357</v>
      </c>
      <c r="K349" s="36" t="n">
        <f aca="false">$K$8</f>
        <v>2.12570886740458</v>
      </c>
      <c r="L349" s="36" t="n">
        <f aca="false">SQRT(J349^2+K349^2)</f>
        <v>3.90163818954704</v>
      </c>
      <c r="M349" s="40" t="n">
        <f aca="false">IF(G349="","",MAX(0,G349-1.96*L349/100))</f>
        <v>0.321676039633026</v>
      </c>
      <c r="N349" s="40" t="n">
        <f aca="false">IF(G349="","",MIN(1,G349+1.96*L349/100))</f>
        <v>0.47462025666327</v>
      </c>
      <c r="O349" s="60" t="n">
        <f aca="false">ROUND(S349*W349,0)</f>
        <v>31</v>
      </c>
      <c r="P349" s="60" t="n">
        <f aca="false">IF(F349="","",ROUND(SQRT((F349*L349/100)^2+(G349*O349)^2),0))</f>
        <v>15</v>
      </c>
      <c r="R349" s="61" t="n">
        <v>-11.0949226411786</v>
      </c>
      <c r="S349" s="62" t="n">
        <f aca="false">U349*V349*$F$5</f>
        <v>215.962962962963</v>
      </c>
      <c r="T349" s="63" t="n">
        <f aca="false">MAX(0,MIN(1,R349/100+$D$5))</f>
        <v>0.398748862615163</v>
      </c>
      <c r="U349" s="63" t="n">
        <v>0.453703703703704</v>
      </c>
      <c r="V349" s="62" t="n">
        <v>476</v>
      </c>
      <c r="W349" s="63" t="n">
        <v>0.144238908687966</v>
      </c>
      <c r="X349" s="64" t="s">
        <v>165</v>
      </c>
      <c r="Y349" s="64" t="s">
        <v>166</v>
      </c>
    </row>
    <row r="350" customFormat="false" ht="15" hidden="false" customHeight="false" outlineLevel="0" collapsed="false">
      <c r="A350" s="32" t="s">
        <v>421</v>
      </c>
      <c r="B350" s="32" t="s">
        <v>566</v>
      </c>
      <c r="C350" s="32" t="s">
        <v>567</v>
      </c>
      <c r="D350" s="60" t="n">
        <f aca="false">ROUND(S350*T350,0)</f>
        <v>329</v>
      </c>
      <c r="E350" s="60" t="n">
        <f aca="false">ROUND(S350,0)-D350</f>
        <v>622</v>
      </c>
      <c r="F350" s="60" t="n">
        <f aca="false">IF(COUNTA(D350:E350)=0,"",SUM(D350:E350))</f>
        <v>951</v>
      </c>
      <c r="G350" s="40" t="n">
        <f aca="false">IF(OR(F350="",F350=0),"",D350/F350)</f>
        <v>0.345951629863302</v>
      </c>
      <c r="H350" s="40" t="n">
        <f aca="false">IF(OR(F350="",F350=0),"",E350/F350)</f>
        <v>0.654048370136698</v>
      </c>
      <c r="I350" s="32" t="s">
        <v>164</v>
      </c>
      <c r="J350" s="36" t="n">
        <v>1.75751909275079</v>
      </c>
      <c r="K350" s="36" t="n">
        <f aca="false">$K$8</f>
        <v>2.12570886740458</v>
      </c>
      <c r="L350" s="36" t="n">
        <f aca="false">SQRT(J350^2+K350^2)</f>
        <v>2.7581717768018</v>
      </c>
      <c r="M350" s="40" t="n">
        <f aca="false">IF(G350="","",MAX(0,G350-1.96*L350/100))</f>
        <v>0.291891463037987</v>
      </c>
      <c r="N350" s="40" t="n">
        <f aca="false">IF(G350="","",MIN(1,G350+1.96*L350/100))</f>
        <v>0.400011796688617</v>
      </c>
      <c r="O350" s="60" t="n">
        <f aca="false">ROUND(S350*W350,0)</f>
        <v>60</v>
      </c>
      <c r="P350" s="60" t="n">
        <f aca="false">IF(F350="","",ROUND(SQRT((F350*L350/100)^2+(G350*O350)^2),0))</f>
        <v>33</v>
      </c>
      <c r="R350" s="61" t="n">
        <v>-16.3691287083568</v>
      </c>
      <c r="S350" s="62" t="n">
        <f aca="false">U350*V350*$F$5</f>
        <v>951.480446927374</v>
      </c>
      <c r="T350" s="63" t="n">
        <f aca="false">MAX(0,MIN(1,R350/100+$D$5))</f>
        <v>0.346006801943382</v>
      </c>
      <c r="U350" s="63" t="n">
        <v>0.642458100558659</v>
      </c>
      <c r="V350" s="62" t="n">
        <v>1481</v>
      </c>
      <c r="W350" s="63" t="n">
        <v>0.0626598089245614</v>
      </c>
      <c r="X350" s="64" t="s">
        <v>204</v>
      </c>
      <c r="Y350" s="64" t="s">
        <v>166</v>
      </c>
    </row>
    <row r="351" customFormat="false" ht="15" hidden="false" customHeight="false" outlineLevel="0" collapsed="false">
      <c r="A351" s="32" t="s">
        <v>421</v>
      </c>
      <c r="B351" s="32" t="s">
        <v>566</v>
      </c>
      <c r="C351" s="32" t="s">
        <v>568</v>
      </c>
      <c r="D351" s="60" t="n">
        <f aca="false">ROUND(S351*T351,0)</f>
        <v>272</v>
      </c>
      <c r="E351" s="60" t="n">
        <f aca="false">ROUND(S351,0)-D351</f>
        <v>477</v>
      </c>
      <c r="F351" s="60" t="n">
        <f aca="false">IF(COUNTA(D351:E351)=0,"",SUM(D351:E351))</f>
        <v>749</v>
      </c>
      <c r="G351" s="40" t="n">
        <f aca="false">IF(OR(F351="",F351=0),"",D351/F351)</f>
        <v>0.363150867823765</v>
      </c>
      <c r="H351" s="40" t="n">
        <f aca="false">IF(OR(F351="",F351=0),"",E351/F351)</f>
        <v>0.636849132176235</v>
      </c>
      <c r="I351" s="32" t="s">
        <v>164</v>
      </c>
      <c r="J351" s="36" t="n">
        <v>1.94077599590723</v>
      </c>
      <c r="K351" s="36" t="n">
        <f aca="false">$K$8</f>
        <v>2.12570886740458</v>
      </c>
      <c r="L351" s="36" t="n">
        <f aca="false">SQRT(J351^2+K351^2)</f>
        <v>2.87841096010493</v>
      </c>
      <c r="M351" s="40" t="n">
        <f aca="false">IF(G351="","",MAX(0,G351-1.96*L351/100))</f>
        <v>0.306734013005708</v>
      </c>
      <c r="N351" s="40" t="n">
        <f aca="false">IF(G351="","",MIN(1,G351+1.96*L351/100))</f>
        <v>0.419567722641822</v>
      </c>
      <c r="O351" s="60" t="n">
        <f aca="false">ROUND(S351*W351,0)</f>
        <v>63</v>
      </c>
      <c r="P351" s="60" t="n">
        <f aca="false">IF(F351="","",ROUND(SQRT((F351*L351/100)^2+(G351*O351)^2),0))</f>
        <v>31</v>
      </c>
      <c r="R351" s="61" t="n">
        <v>-14.6934617514304</v>
      </c>
      <c r="S351" s="62" t="n">
        <f aca="false">U351*V351*$F$5</f>
        <v>748.801666666667</v>
      </c>
      <c r="T351" s="63" t="n">
        <f aca="false">MAX(0,MIN(1,R351/100+$D$5))</f>
        <v>0.362763471512645</v>
      </c>
      <c r="U351" s="63" t="n">
        <v>0.618333333333333</v>
      </c>
      <c r="V351" s="62" t="n">
        <v>1211</v>
      </c>
      <c r="W351" s="63" t="n">
        <v>0.084758520671361</v>
      </c>
      <c r="X351" s="64" t="s">
        <v>171</v>
      </c>
      <c r="Y351" s="64" t="s">
        <v>166</v>
      </c>
    </row>
    <row r="352" customFormat="false" ht="15" hidden="false" customHeight="false" outlineLevel="0" collapsed="false">
      <c r="A352" s="32" t="s">
        <v>421</v>
      </c>
      <c r="B352" s="32" t="s">
        <v>566</v>
      </c>
      <c r="C352" s="32" t="s">
        <v>569</v>
      </c>
      <c r="D352" s="60" t="n">
        <f aca="false">ROUND(S352*T352,0)</f>
        <v>242</v>
      </c>
      <c r="E352" s="60" t="n">
        <f aca="false">ROUND(S352,0)-D352</f>
        <v>465</v>
      </c>
      <c r="F352" s="60" t="n">
        <f aca="false">IF(COUNTA(D352:E352)=0,"",SUM(D352:E352))</f>
        <v>707</v>
      </c>
      <c r="G352" s="40" t="n">
        <f aca="false">IF(OR(F352="",F352=0),"",D352/F352)</f>
        <v>0.342291371994342</v>
      </c>
      <c r="H352" s="40" t="n">
        <f aca="false">IF(OR(F352="",F352=0),"",E352/F352)</f>
        <v>0.657708628005658</v>
      </c>
      <c r="I352" s="32" t="s">
        <v>164</v>
      </c>
      <c r="J352" s="36" t="n">
        <v>1.94077599590723</v>
      </c>
      <c r="K352" s="36" t="n">
        <f aca="false">$K$8</f>
        <v>2.12570886740458</v>
      </c>
      <c r="L352" s="36" t="n">
        <f aca="false">SQRT(J352^2+K352^2)</f>
        <v>2.87841096010493</v>
      </c>
      <c r="M352" s="40" t="n">
        <f aca="false">IF(G352="","",MAX(0,G352-1.96*L352/100))</f>
        <v>0.285874517176286</v>
      </c>
      <c r="N352" s="40" t="n">
        <f aca="false">IF(G352="","",MIN(1,G352+1.96*L352/100))</f>
        <v>0.398708226812399</v>
      </c>
      <c r="O352" s="60" t="n">
        <f aca="false">ROUND(S352*W352,0)</f>
        <v>60</v>
      </c>
      <c r="P352" s="60" t="n">
        <f aca="false">IF(F352="","",ROUND(SQRT((F352*L352/100)^2+(G352*O352)^2),0))</f>
        <v>29</v>
      </c>
      <c r="R352" s="61" t="n">
        <v>-16.8050785457427</v>
      </c>
      <c r="S352" s="62" t="n">
        <f aca="false">U352*V352*$F$5</f>
        <v>707.096134786918</v>
      </c>
      <c r="T352" s="63" t="n">
        <f aca="false">MAX(0,MIN(1,R352/100+$D$5))</f>
        <v>0.341647303569522</v>
      </c>
      <c r="U352" s="63" t="n">
        <v>0.698711595639247</v>
      </c>
      <c r="V352" s="62" t="n">
        <v>1012</v>
      </c>
      <c r="W352" s="63" t="n">
        <v>0.084758520671361</v>
      </c>
      <c r="X352" s="64" t="s">
        <v>171</v>
      </c>
      <c r="Y352" s="64" t="s">
        <v>166</v>
      </c>
    </row>
    <row r="353" customFormat="false" ht="15" hidden="false" customHeight="false" outlineLevel="0" collapsed="false">
      <c r="A353" s="32" t="s">
        <v>421</v>
      </c>
      <c r="B353" s="32" t="s">
        <v>566</v>
      </c>
      <c r="C353" s="32" t="s">
        <v>570</v>
      </c>
      <c r="D353" s="60" t="n">
        <f aca="false">ROUND(S353*T353,0)</f>
        <v>242</v>
      </c>
      <c r="E353" s="60" t="n">
        <f aca="false">ROUND(S353,0)-D353</f>
        <v>471</v>
      </c>
      <c r="F353" s="60" t="n">
        <f aca="false">IF(COUNTA(D353:E353)=0,"",SUM(D353:E353))</f>
        <v>713</v>
      </c>
      <c r="G353" s="40" t="n">
        <f aca="false">IF(OR(F353="",F353=0),"",D353/F353)</f>
        <v>0.339410939691445</v>
      </c>
      <c r="H353" s="40" t="n">
        <f aca="false">IF(OR(F353="",F353=0),"",E353/F353)</f>
        <v>0.660589060308555</v>
      </c>
      <c r="I353" s="32" t="s">
        <v>164</v>
      </c>
      <c r="J353" s="36" t="n">
        <v>1.94077599590723</v>
      </c>
      <c r="K353" s="36" t="n">
        <f aca="false">$K$8</f>
        <v>2.12570886740458</v>
      </c>
      <c r="L353" s="36" t="n">
        <f aca="false">SQRT(J353^2+K353^2)</f>
        <v>2.87841096010493</v>
      </c>
      <c r="M353" s="40" t="n">
        <f aca="false">IF(G353="","",MAX(0,G353-1.96*L353/100))</f>
        <v>0.282994084873388</v>
      </c>
      <c r="N353" s="40" t="n">
        <f aca="false">IF(G353="","",MIN(1,G353+1.96*L353/100))</f>
        <v>0.395827794509501</v>
      </c>
      <c r="O353" s="60" t="n">
        <f aca="false">ROUND(S353*W353,0)</f>
        <v>60</v>
      </c>
      <c r="P353" s="60" t="n">
        <f aca="false">IF(F353="","",ROUND(SQRT((F353*L353/100)^2+(G353*O353)^2),0))</f>
        <v>29</v>
      </c>
      <c r="R353" s="61" t="n">
        <v>-17.0117415292534</v>
      </c>
      <c r="S353" s="62" t="n">
        <f aca="false">U353*V353*$F$5</f>
        <v>713.433121019108</v>
      </c>
      <c r="T353" s="63" t="n">
        <f aca="false">MAX(0,MIN(1,R353/100+$D$5))</f>
        <v>0.339580673734415</v>
      </c>
      <c r="U353" s="63" t="n">
        <v>0.643312101910828</v>
      </c>
      <c r="V353" s="62" t="n">
        <v>1109</v>
      </c>
      <c r="W353" s="63" t="n">
        <v>0.084758520671361</v>
      </c>
      <c r="X353" s="64" t="s">
        <v>171</v>
      </c>
      <c r="Y353" s="64" t="s">
        <v>166</v>
      </c>
    </row>
    <row r="354" customFormat="false" ht="15" hidden="false" customHeight="false" outlineLevel="0" collapsed="false">
      <c r="A354" s="32" t="s">
        <v>421</v>
      </c>
      <c r="B354" s="32" t="s">
        <v>571</v>
      </c>
      <c r="C354" s="32" t="s">
        <v>572</v>
      </c>
      <c r="D354" s="60" t="n">
        <f aca="false">ROUND(S354*T354,0)</f>
        <v>64</v>
      </c>
      <c r="E354" s="60" t="n">
        <f aca="false">ROUND(S354,0)-D354</f>
        <v>132</v>
      </c>
      <c r="F354" s="60" t="n">
        <f aca="false">IF(COUNTA(D354:E354)=0,"",SUM(D354:E354))</f>
        <v>196</v>
      </c>
      <c r="G354" s="40" t="n">
        <f aca="false">IF(OR(F354="",F354=0),"",D354/F354)</f>
        <v>0.326530612244898</v>
      </c>
      <c r="H354" s="40" t="n">
        <f aca="false">IF(OR(F354="",F354=0),"",E354/F354)</f>
        <v>0.673469387755102</v>
      </c>
      <c r="I354" s="32" t="s">
        <v>164</v>
      </c>
      <c r="J354" s="36" t="n">
        <v>3.27171856570357</v>
      </c>
      <c r="K354" s="36" t="n">
        <f aca="false">$K$8</f>
        <v>2.12570886740458</v>
      </c>
      <c r="L354" s="36" t="n">
        <f aca="false">SQRT(J354^2+K354^2)</f>
        <v>3.90163818954704</v>
      </c>
      <c r="M354" s="40" t="n">
        <f aca="false">IF(G354="","",MAX(0,G354-1.96*L354/100))</f>
        <v>0.250058503729776</v>
      </c>
      <c r="N354" s="40" t="n">
        <f aca="false">IF(G354="","",MIN(1,G354+1.96*L354/100))</f>
        <v>0.40300272076002</v>
      </c>
      <c r="O354" s="60" t="n">
        <f aca="false">ROUND(S354*W354,0)</f>
        <v>28</v>
      </c>
      <c r="P354" s="60" t="n">
        <f aca="false">IF(F354="","",ROUND(SQRT((F354*L354/100)^2+(G354*O354)^2),0))</f>
        <v>12</v>
      </c>
      <c r="R354" s="61" t="n">
        <v>-18.206470936777</v>
      </c>
      <c r="S354" s="62" t="n">
        <f aca="false">U354*V354*$F$5</f>
        <v>196.10298102981</v>
      </c>
      <c r="T354" s="63" t="n">
        <f aca="false">MAX(0,MIN(1,R354/100+$D$5))</f>
        <v>0.327633379659179</v>
      </c>
      <c r="U354" s="63" t="n">
        <v>0.525745257452575</v>
      </c>
      <c r="V354" s="62" t="n">
        <v>373</v>
      </c>
      <c r="W354" s="63" t="n">
        <v>0.144238908687966</v>
      </c>
      <c r="X354" s="64" t="s">
        <v>165</v>
      </c>
      <c r="Y354" s="64" t="s">
        <v>166</v>
      </c>
    </row>
    <row r="355" customFormat="false" ht="15" hidden="false" customHeight="false" outlineLevel="0" collapsed="false">
      <c r="A355" s="32" t="s">
        <v>421</v>
      </c>
      <c r="B355" s="32" t="s">
        <v>573</v>
      </c>
      <c r="C355" s="32" t="s">
        <v>574</v>
      </c>
      <c r="D355" s="60" t="n">
        <f aca="false">ROUND(S355*T355,0)</f>
        <v>262</v>
      </c>
      <c r="E355" s="60" t="n">
        <f aca="false">ROUND(S355,0)-D355</f>
        <v>422</v>
      </c>
      <c r="F355" s="60" t="n">
        <f aca="false">IF(COUNTA(D355:E355)=0,"",SUM(D355:E355))</f>
        <v>684</v>
      </c>
      <c r="G355" s="40" t="n">
        <f aca="false">IF(OR(F355="",F355=0),"",D355/F355)</f>
        <v>0.383040935672515</v>
      </c>
      <c r="H355" s="40" t="n">
        <f aca="false">IF(OR(F355="",F355=0),"",E355/F355)</f>
        <v>0.616959064327485</v>
      </c>
      <c r="I355" s="32" t="s">
        <v>164</v>
      </c>
      <c r="J355" s="36" t="n">
        <v>1.94077599590723</v>
      </c>
      <c r="K355" s="36" t="n">
        <f aca="false">$K$8</f>
        <v>2.12570886740458</v>
      </c>
      <c r="L355" s="36" t="n">
        <f aca="false">SQRT(J355^2+K355^2)</f>
        <v>2.87841096010493</v>
      </c>
      <c r="M355" s="40" t="n">
        <f aca="false">IF(G355="","",MAX(0,G355-1.96*L355/100))</f>
        <v>0.326624080854458</v>
      </c>
      <c r="N355" s="40" t="n">
        <f aca="false">IF(G355="","",MIN(1,G355+1.96*L355/100))</f>
        <v>0.439457790490571</v>
      </c>
      <c r="O355" s="60" t="n">
        <f aca="false">ROUND(S355*W355,0)</f>
        <v>58</v>
      </c>
      <c r="P355" s="60" t="n">
        <f aca="false">IF(F355="","",ROUND(SQRT((F355*L355/100)^2+(G355*O355)^2),0))</f>
        <v>30</v>
      </c>
      <c r="R355" s="61" t="n">
        <v>-12.7000191296696</v>
      </c>
      <c r="S355" s="62" t="n">
        <f aca="false">U355*V355*$F$5</f>
        <v>683.952941176471</v>
      </c>
      <c r="T355" s="63" t="n">
        <f aca="false">MAX(0,MIN(1,R355/100+$D$5))</f>
        <v>0.382697897730253</v>
      </c>
      <c r="U355" s="63" t="n">
        <v>0.568067226890757</v>
      </c>
      <c r="V355" s="62" t="n">
        <v>1204</v>
      </c>
      <c r="W355" s="63" t="n">
        <v>0.084758520671361</v>
      </c>
      <c r="X355" s="64" t="s">
        <v>171</v>
      </c>
      <c r="Y355" s="64" t="s">
        <v>166</v>
      </c>
    </row>
    <row r="356" customFormat="false" ht="15" hidden="false" customHeight="false" outlineLevel="0" collapsed="false">
      <c r="A356" s="32" t="s">
        <v>421</v>
      </c>
      <c r="B356" s="32" t="s">
        <v>575</v>
      </c>
      <c r="C356" s="32" t="s">
        <v>576</v>
      </c>
      <c r="D356" s="60" t="n">
        <f aca="false">ROUND(S356*T356,0)</f>
        <v>154</v>
      </c>
      <c r="E356" s="60" t="n">
        <f aca="false">ROUND(S356,0)-D356</f>
        <v>235</v>
      </c>
      <c r="F356" s="60" t="n">
        <f aca="false">IF(COUNTA(D356:E356)=0,"",SUM(D356:E356))</f>
        <v>389</v>
      </c>
      <c r="G356" s="40" t="n">
        <f aca="false">IF(OR(F356="",F356=0),"",D356/F356)</f>
        <v>0.395886889460154</v>
      </c>
      <c r="H356" s="40" t="n">
        <f aca="false">IF(OR(F356="",F356=0),"",E356/F356)</f>
        <v>0.604113110539846</v>
      </c>
      <c r="I356" s="32" t="s">
        <v>164</v>
      </c>
      <c r="J356" s="36" t="n">
        <v>3.27171856570357</v>
      </c>
      <c r="K356" s="36" t="n">
        <f aca="false">$K$8</f>
        <v>2.12570886740458</v>
      </c>
      <c r="L356" s="36" t="n">
        <f aca="false">SQRT(J356^2+K356^2)</f>
        <v>3.90163818954704</v>
      </c>
      <c r="M356" s="40" t="n">
        <f aca="false">IF(G356="","",MAX(0,G356-1.96*L356/100))</f>
        <v>0.319414780945032</v>
      </c>
      <c r="N356" s="40" t="n">
        <f aca="false">IF(G356="","",MIN(1,G356+1.96*L356/100))</f>
        <v>0.472358997975276</v>
      </c>
      <c r="O356" s="60" t="n">
        <f aca="false">ROUND(S356*W356,0)</f>
        <v>56</v>
      </c>
      <c r="P356" s="60" t="n">
        <f aca="false">IF(F356="","",ROUND(SQRT((F356*L356/100)^2+(G356*O356)^2),0))</f>
        <v>27</v>
      </c>
      <c r="R356" s="61" t="n">
        <v>-11.3010217228787</v>
      </c>
      <c r="S356" s="62" t="n">
        <f aca="false">U356*V356*$F$5</f>
        <v>388.819749216301</v>
      </c>
      <c r="T356" s="63" t="n">
        <f aca="false">MAX(0,MIN(1,R356/100+$D$5))</f>
        <v>0.396687871798163</v>
      </c>
      <c r="U356" s="63" t="n">
        <v>0.606583072100314</v>
      </c>
      <c r="V356" s="62" t="n">
        <v>641</v>
      </c>
      <c r="W356" s="63" t="n">
        <v>0.144238908687966</v>
      </c>
      <c r="X356" s="64" t="s">
        <v>165</v>
      </c>
      <c r="Y356" s="64" t="s">
        <v>166</v>
      </c>
    </row>
    <row r="357" customFormat="false" ht="15" hidden="false" customHeight="false" outlineLevel="0" collapsed="false">
      <c r="A357" s="32" t="s">
        <v>421</v>
      </c>
      <c r="B357" s="32" t="s">
        <v>577</v>
      </c>
      <c r="C357" s="32" t="s">
        <v>578</v>
      </c>
      <c r="D357" s="60" t="n">
        <f aca="false">ROUND(S357*T357,0)</f>
        <v>261</v>
      </c>
      <c r="E357" s="60" t="n">
        <f aca="false">ROUND(S357,0)-D357</f>
        <v>341</v>
      </c>
      <c r="F357" s="60" t="n">
        <f aca="false">IF(COUNTA(D357:E357)=0,"",SUM(D357:E357))</f>
        <v>602</v>
      </c>
      <c r="G357" s="40" t="n">
        <f aca="false">IF(OR(F357="",F357=0),"",D357/F357)</f>
        <v>0.433554817275748</v>
      </c>
      <c r="H357" s="40" t="n">
        <f aca="false">IF(OR(F357="",F357=0),"",E357/F357)</f>
        <v>0.566445182724253</v>
      </c>
      <c r="I357" s="32" t="s">
        <v>164</v>
      </c>
      <c r="J357" s="36" t="n">
        <v>1.94077599590723</v>
      </c>
      <c r="K357" s="36" t="n">
        <f aca="false">$K$8</f>
        <v>2.12570886740458</v>
      </c>
      <c r="L357" s="36" t="n">
        <f aca="false">SQRT(J357^2+K357^2)</f>
        <v>2.87841096010493</v>
      </c>
      <c r="M357" s="40" t="n">
        <f aca="false">IF(G357="","",MAX(0,G357-1.96*L357/100))</f>
        <v>0.377137962457691</v>
      </c>
      <c r="N357" s="40" t="n">
        <f aca="false">IF(G357="","",MIN(1,G357+1.96*L357/100))</f>
        <v>0.489971672093804</v>
      </c>
      <c r="O357" s="60" t="n">
        <f aca="false">ROUND(S357*W357,0)</f>
        <v>51</v>
      </c>
      <c r="P357" s="60" t="n">
        <f aca="false">IF(F357="","",ROUND(SQRT((F357*L357/100)^2+(G357*O357)^2),0))</f>
        <v>28</v>
      </c>
      <c r="R357" s="61" t="n">
        <v>-7.66373441286649</v>
      </c>
      <c r="S357" s="62" t="n">
        <f aca="false">U357*V357*$F$5</f>
        <v>602.07868852459</v>
      </c>
      <c r="T357" s="63" t="n">
        <f aca="false">MAX(0,MIN(1,R357/100+$D$5))</f>
        <v>0.433060744898284</v>
      </c>
      <c r="U357" s="63" t="n">
        <v>0.613114754098361</v>
      </c>
      <c r="V357" s="62" t="n">
        <v>982</v>
      </c>
      <c r="W357" s="63" t="n">
        <v>0.084758520671361</v>
      </c>
      <c r="X357" s="64" t="s">
        <v>171</v>
      </c>
      <c r="Y357" s="64" t="s">
        <v>166</v>
      </c>
    </row>
    <row r="358" customFormat="false" ht="15" hidden="false" customHeight="false" outlineLevel="0" collapsed="false">
      <c r="A358" s="32" t="s">
        <v>421</v>
      </c>
      <c r="B358" s="32" t="s">
        <v>579</v>
      </c>
      <c r="C358" s="32" t="s">
        <v>580</v>
      </c>
      <c r="D358" s="60" t="n">
        <f aca="false">ROUND(S358*T358,0)</f>
        <v>234</v>
      </c>
      <c r="E358" s="60" t="n">
        <f aca="false">ROUND(S358,0)-D358</f>
        <v>580</v>
      </c>
      <c r="F358" s="60" t="n">
        <f aca="false">IF(COUNTA(D358:E358)=0,"",SUM(D358:E358))</f>
        <v>814</v>
      </c>
      <c r="G358" s="40" t="n">
        <f aca="false">IF(OR(F358="",F358=0),"",D358/F358)</f>
        <v>0.287469287469287</v>
      </c>
      <c r="H358" s="40" t="n">
        <f aca="false">IF(OR(F358="",F358=0),"",E358/F358)</f>
        <v>0.712530712530713</v>
      </c>
      <c r="I358" s="32" t="s">
        <v>164</v>
      </c>
      <c r="J358" s="36" t="n">
        <v>1.94077599590723</v>
      </c>
      <c r="K358" s="36" t="n">
        <f aca="false">$K$8</f>
        <v>2.12570886740458</v>
      </c>
      <c r="L358" s="36" t="n">
        <f aca="false">SQRT(J358^2+K358^2)</f>
        <v>2.87841096010493</v>
      </c>
      <c r="M358" s="40" t="n">
        <f aca="false">IF(G358="","",MAX(0,G358-1.96*L358/100))</f>
        <v>0.231052432651231</v>
      </c>
      <c r="N358" s="40" t="n">
        <f aca="false">IF(G358="","",MIN(1,G358+1.96*L358/100))</f>
        <v>0.343886142287344</v>
      </c>
      <c r="O358" s="60" t="n">
        <f aca="false">ROUND(S358*W358,0)</f>
        <v>69</v>
      </c>
      <c r="P358" s="60" t="n">
        <f aca="false">IF(F358="","",ROUND(SQRT((F358*L358/100)^2+(G358*O358)^2),0))</f>
        <v>31</v>
      </c>
      <c r="R358" s="61" t="n">
        <v>-22.2339461802339</v>
      </c>
      <c r="S358" s="62" t="n">
        <f aca="false">U358*V358*$F$5</f>
        <v>814.349042709867</v>
      </c>
      <c r="T358" s="63" t="n">
        <f aca="false">MAX(0,MIN(1,R358/100+$D$5))</f>
        <v>0.287358627224611</v>
      </c>
      <c r="U358" s="63" t="n">
        <v>0.610456553755523</v>
      </c>
      <c r="V358" s="62" t="n">
        <v>1334</v>
      </c>
      <c r="W358" s="63" t="n">
        <v>0.084758520671361</v>
      </c>
      <c r="X358" s="64" t="s">
        <v>171</v>
      </c>
      <c r="Y358" s="64" t="s">
        <v>166</v>
      </c>
    </row>
    <row r="359" customFormat="false" ht="15" hidden="false" customHeight="false" outlineLevel="0" collapsed="false">
      <c r="A359" s="32" t="s">
        <v>421</v>
      </c>
      <c r="B359" s="32" t="s">
        <v>579</v>
      </c>
      <c r="C359" s="32" t="s">
        <v>581</v>
      </c>
      <c r="D359" s="60" t="n">
        <f aca="false">ROUND(S359*T359,0)</f>
        <v>202</v>
      </c>
      <c r="E359" s="60" t="n">
        <f aca="false">ROUND(S359,0)-D359</f>
        <v>415</v>
      </c>
      <c r="F359" s="60" t="n">
        <f aca="false">IF(COUNTA(D359:E359)=0,"",SUM(D359:E359))</f>
        <v>617</v>
      </c>
      <c r="G359" s="40" t="n">
        <f aca="false">IF(OR(F359="",F359=0),"",D359/F359)</f>
        <v>0.327390599675851</v>
      </c>
      <c r="H359" s="40" t="n">
        <f aca="false">IF(OR(F359="",F359=0),"",E359/F359)</f>
        <v>0.672609400324149</v>
      </c>
      <c r="I359" s="32" t="s">
        <v>164</v>
      </c>
      <c r="J359" s="36" t="n">
        <v>1.94077599590723</v>
      </c>
      <c r="K359" s="36" t="n">
        <f aca="false">$K$8</f>
        <v>2.12570886740458</v>
      </c>
      <c r="L359" s="36" t="n">
        <f aca="false">SQRT(J359^2+K359^2)</f>
        <v>2.87841096010493</v>
      </c>
      <c r="M359" s="40" t="n">
        <f aca="false">IF(G359="","",MAX(0,G359-1.96*L359/100))</f>
        <v>0.270973744857794</v>
      </c>
      <c r="N359" s="40" t="n">
        <f aca="false">IF(G359="","",MIN(1,G359+1.96*L359/100))</f>
        <v>0.383807454493907</v>
      </c>
      <c r="O359" s="60" t="n">
        <f aca="false">ROUND(S359*W359,0)</f>
        <v>52</v>
      </c>
      <c r="P359" s="60" t="n">
        <f aca="false">IF(F359="","",ROUND(SQRT((F359*L359/100)^2+(G359*O359)^2),0))</f>
        <v>25</v>
      </c>
      <c r="R359" s="61" t="n">
        <v>-18.1862992246681</v>
      </c>
      <c r="S359" s="62" t="n">
        <f aca="false">U359*V359*$F$5</f>
        <v>617.366628830874</v>
      </c>
      <c r="T359" s="63" t="n">
        <f aca="false">MAX(0,MIN(1,R359/100+$D$5))</f>
        <v>0.327835096780269</v>
      </c>
      <c r="U359" s="63" t="n">
        <v>0.667423382519864</v>
      </c>
      <c r="V359" s="62" t="n">
        <v>925</v>
      </c>
      <c r="W359" s="63" t="n">
        <v>0.084758520671361</v>
      </c>
      <c r="X359" s="64" t="s">
        <v>171</v>
      </c>
      <c r="Y359" s="64" t="s">
        <v>166</v>
      </c>
    </row>
    <row r="360" customFormat="false" ht="15" hidden="false" customHeight="false" outlineLevel="0" collapsed="false">
      <c r="A360" s="32" t="s">
        <v>421</v>
      </c>
      <c r="B360" s="32" t="s">
        <v>579</v>
      </c>
      <c r="C360" s="32" t="s">
        <v>582</v>
      </c>
      <c r="D360" s="60" t="n">
        <f aca="false">ROUND(S360*T360,0)</f>
        <v>159</v>
      </c>
      <c r="E360" s="60" t="n">
        <f aca="false">ROUND(S360,0)-D360</f>
        <v>369</v>
      </c>
      <c r="F360" s="60" t="n">
        <f aca="false">IF(COUNTA(D360:E360)=0,"",SUM(D360:E360))</f>
        <v>528</v>
      </c>
      <c r="G360" s="40" t="n">
        <f aca="false">IF(OR(F360="",F360=0),"",D360/F360)</f>
        <v>0.301136363636364</v>
      </c>
      <c r="H360" s="40" t="n">
        <f aca="false">IF(OR(F360="",F360=0),"",E360/F360)</f>
        <v>0.698863636363636</v>
      </c>
      <c r="I360" s="32" t="s">
        <v>164</v>
      </c>
      <c r="J360" s="36" t="n">
        <v>3.27171856570357</v>
      </c>
      <c r="K360" s="36" t="n">
        <f aca="false">$K$8</f>
        <v>2.12570886740458</v>
      </c>
      <c r="L360" s="36" t="n">
        <f aca="false">SQRT(J360^2+K360^2)</f>
        <v>3.90163818954704</v>
      </c>
      <c r="M360" s="40" t="n">
        <f aca="false">IF(G360="","",MAX(0,G360-1.96*L360/100))</f>
        <v>0.224664255121242</v>
      </c>
      <c r="N360" s="40" t="n">
        <f aca="false">IF(G360="","",MIN(1,G360+1.96*L360/100))</f>
        <v>0.377608472151486</v>
      </c>
      <c r="O360" s="60" t="n">
        <f aca="false">ROUND(S360*W360,0)</f>
        <v>76</v>
      </c>
      <c r="P360" s="60" t="n">
        <f aca="false">IF(F360="","",ROUND(SQRT((F360*L360/100)^2+(G360*O360)^2),0))</f>
        <v>31</v>
      </c>
      <c r="R360" s="61" t="n">
        <v>-20.8798226525653</v>
      </c>
      <c r="S360" s="62" t="n">
        <f aca="false">U360*V360*$F$5</f>
        <v>528.071059431524</v>
      </c>
      <c r="T360" s="63" t="n">
        <f aca="false">MAX(0,MIN(1,R360/100+$D$5))</f>
        <v>0.300899862501296</v>
      </c>
      <c r="U360" s="63" t="n">
        <v>0.657622739018088</v>
      </c>
      <c r="V360" s="62" t="n">
        <v>803</v>
      </c>
      <c r="W360" s="63" t="n">
        <v>0.144238908687966</v>
      </c>
      <c r="X360" s="64" t="s">
        <v>165</v>
      </c>
      <c r="Y360" s="64" t="s">
        <v>166</v>
      </c>
    </row>
    <row r="361" customFormat="false" ht="15" hidden="false" customHeight="false" outlineLevel="0" collapsed="false">
      <c r="A361" s="32" t="s">
        <v>421</v>
      </c>
      <c r="B361" s="32" t="s">
        <v>579</v>
      </c>
      <c r="C361" s="32" t="s">
        <v>583</v>
      </c>
      <c r="D361" s="60" t="n">
        <f aca="false">ROUND(S361*T361,0)</f>
        <v>140</v>
      </c>
      <c r="E361" s="60" t="n">
        <f aca="false">ROUND(S361,0)-D361</f>
        <v>323</v>
      </c>
      <c r="F361" s="60" t="n">
        <f aca="false">IF(COUNTA(D361:E361)=0,"",SUM(D361:E361))</f>
        <v>463</v>
      </c>
      <c r="G361" s="40" t="n">
        <f aca="false">IF(OR(F361="",F361=0),"",D361/F361)</f>
        <v>0.302375809935205</v>
      </c>
      <c r="H361" s="40" t="n">
        <f aca="false">IF(OR(F361="",F361=0),"",E361/F361)</f>
        <v>0.697624190064795</v>
      </c>
      <c r="I361" s="32" t="s">
        <v>164</v>
      </c>
      <c r="J361" s="36" t="n">
        <v>3.27171856570357</v>
      </c>
      <c r="K361" s="36" t="n">
        <f aca="false">$K$8</f>
        <v>2.12570886740458</v>
      </c>
      <c r="L361" s="36" t="n">
        <f aca="false">SQRT(J361^2+K361^2)</f>
        <v>3.90163818954704</v>
      </c>
      <c r="M361" s="40" t="n">
        <f aca="false">IF(G361="","",MAX(0,G361-1.96*L361/100))</f>
        <v>0.225903701420083</v>
      </c>
      <c r="N361" s="40" t="n">
        <f aca="false">IF(G361="","",MIN(1,G361+1.96*L361/100))</f>
        <v>0.378847918450327</v>
      </c>
      <c r="O361" s="60" t="n">
        <f aca="false">ROUND(S361*W361,0)</f>
        <v>67</v>
      </c>
      <c r="P361" s="60" t="n">
        <f aca="false">IF(F361="","",ROUND(SQRT((F361*L361/100)^2+(G361*O361)^2),0))</f>
        <v>27</v>
      </c>
      <c r="R361" s="61" t="n">
        <v>-20.8220398641558</v>
      </c>
      <c r="S361" s="62" t="n">
        <f aca="false">U361*V361*$F$5</f>
        <v>463.140604467805</v>
      </c>
      <c r="T361" s="63" t="n">
        <f aca="false">MAX(0,MIN(1,R361/100+$D$5))</f>
        <v>0.301477690385391</v>
      </c>
      <c r="U361" s="63" t="n">
        <v>0.624178712220762</v>
      </c>
      <c r="V361" s="62" t="n">
        <v>742</v>
      </c>
      <c r="W361" s="63" t="n">
        <v>0.144238908687966</v>
      </c>
      <c r="X361" s="64" t="s">
        <v>165</v>
      </c>
      <c r="Y361" s="64" t="s">
        <v>166</v>
      </c>
    </row>
    <row r="362" customFormat="false" ht="15" hidden="false" customHeight="false" outlineLevel="0" collapsed="false">
      <c r="A362" s="32" t="s">
        <v>421</v>
      </c>
      <c r="B362" s="32" t="s">
        <v>579</v>
      </c>
      <c r="C362" s="32" t="s">
        <v>584</v>
      </c>
      <c r="D362" s="60" t="n">
        <f aca="false">ROUND(S362*T362,0)</f>
        <v>273</v>
      </c>
      <c r="E362" s="60" t="n">
        <f aca="false">ROUND(S362,0)-D362</f>
        <v>453</v>
      </c>
      <c r="F362" s="60" t="n">
        <f aca="false">IF(COUNTA(D362:E362)=0,"",SUM(D362:E362))</f>
        <v>726</v>
      </c>
      <c r="G362" s="40" t="n">
        <f aca="false">IF(OR(F362="",F362=0),"",D362/F362)</f>
        <v>0.37603305785124</v>
      </c>
      <c r="H362" s="40" t="n">
        <f aca="false">IF(OR(F362="",F362=0),"",E362/F362)</f>
        <v>0.62396694214876</v>
      </c>
      <c r="I362" s="32" t="s">
        <v>164</v>
      </c>
      <c r="J362" s="36" t="n">
        <v>1.94077599590723</v>
      </c>
      <c r="K362" s="36" t="n">
        <f aca="false">$K$8</f>
        <v>2.12570886740458</v>
      </c>
      <c r="L362" s="36" t="n">
        <f aca="false">SQRT(J362^2+K362^2)</f>
        <v>2.87841096010493</v>
      </c>
      <c r="M362" s="40" t="n">
        <f aca="false">IF(G362="","",MAX(0,G362-1.96*L362/100))</f>
        <v>0.319616203033183</v>
      </c>
      <c r="N362" s="40" t="n">
        <f aca="false">IF(G362="","",MIN(1,G362+1.96*L362/100))</f>
        <v>0.432449912669296</v>
      </c>
      <c r="O362" s="60" t="n">
        <f aca="false">ROUND(S362*W362,0)</f>
        <v>62</v>
      </c>
      <c r="P362" s="60" t="n">
        <f aca="false">IF(F362="","",ROUND(SQRT((F362*L362/100)^2+(G362*O362)^2),0))</f>
        <v>31</v>
      </c>
      <c r="R362" s="61" t="n">
        <v>-13.4251664041021</v>
      </c>
      <c r="S362" s="62" t="n">
        <f aca="false">U362*V362*$F$5</f>
        <v>726.367947669665</v>
      </c>
      <c r="T362" s="63" t="n">
        <f aca="false">MAX(0,MIN(1,R362/100+$D$5))</f>
        <v>0.375446424985929</v>
      </c>
      <c r="U362" s="63" t="n">
        <v>0.59198691741619</v>
      </c>
      <c r="V362" s="62" t="n">
        <v>1227</v>
      </c>
      <c r="W362" s="63" t="n">
        <v>0.084758520671361</v>
      </c>
      <c r="X362" s="64" t="s">
        <v>171</v>
      </c>
      <c r="Y362" s="64" t="s">
        <v>166</v>
      </c>
    </row>
    <row r="363" customFormat="false" ht="15" hidden="false" customHeight="false" outlineLevel="0" collapsed="false">
      <c r="A363" s="32" t="s">
        <v>421</v>
      </c>
      <c r="B363" s="32" t="s">
        <v>585</v>
      </c>
      <c r="C363" s="32" t="s">
        <v>586</v>
      </c>
      <c r="D363" s="60" t="n">
        <f aca="false">ROUND(S363*T363,0)</f>
        <v>906</v>
      </c>
      <c r="E363" s="60" t="n">
        <f aca="false">ROUND(S363,0)-D363</f>
        <v>949</v>
      </c>
      <c r="F363" s="60" t="n">
        <f aca="false">IF(COUNTA(D363:E363)=0,"",SUM(D363:E363))</f>
        <v>1855</v>
      </c>
      <c r="G363" s="40" t="n">
        <f aca="false">IF(OR(F363="",F363=0),"",D363/F363)</f>
        <v>0.488409703504043</v>
      </c>
      <c r="H363" s="40" t="n">
        <f aca="false">IF(OR(F363="",F363=0),"",E363/F363)</f>
        <v>0.511590296495957</v>
      </c>
      <c r="I363" s="32" t="s">
        <v>427</v>
      </c>
      <c r="J363" s="36" t="n">
        <v>1.75751909275079</v>
      </c>
      <c r="K363" s="36" t="n">
        <f aca="false">$K$8</f>
        <v>2.12570886740458</v>
      </c>
      <c r="L363" s="36" t="n">
        <f aca="false">SQRT(J363^2+K363^2)</f>
        <v>2.7581717768018</v>
      </c>
      <c r="M363" s="40" t="n">
        <f aca="false">IF(G363="","",MAX(0,G363-1.96*L363/100))</f>
        <v>0.434349536678728</v>
      </c>
      <c r="N363" s="40" t="n">
        <f aca="false">IF(G363="","",MIN(1,G363+1.96*L363/100))</f>
        <v>0.542469870329359</v>
      </c>
      <c r="O363" s="60" t="n">
        <f aca="false">ROUND(S363*W363,0)</f>
        <v>116</v>
      </c>
      <c r="P363" s="60" t="n">
        <f aca="false">IF(F363="","",ROUND(SQRT((F363*L363/100)^2+(G363*O363)^2),0))</f>
        <v>76</v>
      </c>
      <c r="R363" s="61" t="n">
        <v>-2.14062129560007</v>
      </c>
      <c r="S363" s="62" t="n">
        <f aca="false">U363*V363*$F$5</f>
        <v>1854.6421815347</v>
      </c>
      <c r="T363" s="63" t="n">
        <f aca="false">MAX(0,MIN(1,R363/100+$D$5))</f>
        <v>0.488291876070949</v>
      </c>
      <c r="U363" s="63" t="n">
        <v>0.666177549523111</v>
      </c>
      <c r="V363" s="62" t="n">
        <v>2784.0058297707</v>
      </c>
      <c r="W363" s="63" t="n">
        <v>0.0626598089245614</v>
      </c>
      <c r="X363" s="64" t="s">
        <v>204</v>
      </c>
      <c r="Y363" s="64" t="s">
        <v>428</v>
      </c>
    </row>
    <row r="364" customFormat="false" ht="15" hidden="false" customHeight="false" outlineLevel="0" collapsed="false">
      <c r="A364" s="32" t="s">
        <v>421</v>
      </c>
      <c r="B364" s="32" t="s">
        <v>585</v>
      </c>
      <c r="C364" s="32" t="s">
        <v>587</v>
      </c>
      <c r="D364" s="60" t="n">
        <f aca="false">ROUND(S364*T364,0)</f>
        <v>682</v>
      </c>
      <c r="E364" s="60" t="n">
        <f aca="false">ROUND(S364,0)-D364</f>
        <v>738</v>
      </c>
      <c r="F364" s="60" t="n">
        <f aca="false">IF(COUNTA(D364:E364)=0,"",SUM(D364:E364))</f>
        <v>1420</v>
      </c>
      <c r="G364" s="40" t="n">
        <f aca="false">IF(OR(F364="",F364=0),"",D364/F364)</f>
        <v>0.480281690140845</v>
      </c>
      <c r="H364" s="40" t="n">
        <f aca="false">IF(OR(F364="",F364=0),"",E364/F364)</f>
        <v>0.519718309859155</v>
      </c>
      <c r="I364" s="32" t="s">
        <v>427</v>
      </c>
      <c r="J364" s="36" t="n">
        <v>1.75751909275079</v>
      </c>
      <c r="K364" s="36" t="n">
        <f aca="false">$K$8</f>
        <v>2.12570886740458</v>
      </c>
      <c r="L364" s="36" t="n">
        <f aca="false">SQRT(J364^2+K364^2)</f>
        <v>2.7581717768018</v>
      </c>
      <c r="M364" s="40" t="n">
        <f aca="false">IF(G364="","",MAX(0,G364-1.96*L364/100))</f>
        <v>0.42622152331553</v>
      </c>
      <c r="N364" s="40" t="n">
        <f aca="false">IF(G364="","",MIN(1,G364+1.96*L364/100))</f>
        <v>0.53434185696616</v>
      </c>
      <c r="O364" s="60" t="n">
        <f aca="false">ROUND(S364*W364,0)</f>
        <v>89</v>
      </c>
      <c r="P364" s="60" t="n">
        <f aca="false">IF(F364="","",ROUND(SQRT((F364*L364/100)^2+(G364*O364)^2),0))</f>
        <v>58</v>
      </c>
      <c r="R364" s="61" t="n">
        <v>-2.94239392444448</v>
      </c>
      <c r="S364" s="62" t="n">
        <f aca="false">U364*V364*$F$5</f>
        <v>1419.663661096</v>
      </c>
      <c r="T364" s="63" t="n">
        <f aca="false">MAX(0,MIN(1,R364/100+$D$5))</f>
        <v>0.480274149782505</v>
      </c>
      <c r="U364" s="63" t="n">
        <v>0.590789473684211</v>
      </c>
      <c r="V364" s="62" t="n">
        <v>2402.9941702293</v>
      </c>
      <c r="W364" s="63" t="n">
        <v>0.0626598089245614</v>
      </c>
      <c r="X364" s="64" t="s">
        <v>204</v>
      </c>
      <c r="Y364" s="64" t="s">
        <v>428</v>
      </c>
    </row>
    <row r="365" customFormat="false" ht="15" hidden="false" customHeight="false" outlineLevel="0" collapsed="false">
      <c r="A365" s="32" t="s">
        <v>421</v>
      </c>
      <c r="B365" s="32" t="s">
        <v>588</v>
      </c>
      <c r="C365" s="32" t="s">
        <v>589</v>
      </c>
      <c r="D365" s="60" t="n">
        <f aca="false">ROUND(S365*T365,0)</f>
        <v>304</v>
      </c>
      <c r="E365" s="60" t="n">
        <f aca="false">ROUND(S365,0)-D365</f>
        <v>457</v>
      </c>
      <c r="F365" s="60" t="n">
        <f aca="false">IF(COUNTA(D365:E365)=0,"",SUM(D365:E365))</f>
        <v>761</v>
      </c>
      <c r="G365" s="40" t="n">
        <f aca="false">IF(OR(F365="",F365=0),"",D365/F365)</f>
        <v>0.399474375821288</v>
      </c>
      <c r="H365" s="40" t="n">
        <f aca="false">IF(OR(F365="",F365=0),"",E365/F365)</f>
        <v>0.600525624178712</v>
      </c>
      <c r="I365" s="32" t="s">
        <v>164</v>
      </c>
      <c r="J365" s="36" t="n">
        <v>1.94077599590723</v>
      </c>
      <c r="K365" s="36" t="n">
        <f aca="false">$K$8</f>
        <v>2.12570886740458</v>
      </c>
      <c r="L365" s="36" t="n">
        <f aca="false">SQRT(J365^2+K365^2)</f>
        <v>2.87841096010493</v>
      </c>
      <c r="M365" s="40" t="n">
        <f aca="false">IF(G365="","",MAX(0,G365-1.96*L365/100))</f>
        <v>0.343057521003231</v>
      </c>
      <c r="N365" s="40" t="n">
        <f aca="false">IF(G365="","",MIN(1,G365+1.96*L365/100))</f>
        <v>0.455891230639344</v>
      </c>
      <c r="O365" s="60" t="n">
        <f aca="false">ROUND(S365*W365,0)</f>
        <v>65</v>
      </c>
      <c r="P365" s="60" t="n">
        <f aca="false">IF(F365="","",ROUND(SQRT((F365*L365/100)^2+(G365*O365)^2),0))</f>
        <v>34</v>
      </c>
      <c r="R365" s="61" t="n">
        <v>-11.0540317283358</v>
      </c>
      <c r="S365" s="62" t="n">
        <f aca="false">U365*V365*$F$5</f>
        <v>761.429837518464</v>
      </c>
      <c r="T365" s="63" t="n">
        <f aca="false">MAX(0,MIN(1,R365/100+$D$5))</f>
        <v>0.399157771743592</v>
      </c>
      <c r="U365" s="63" t="n">
        <v>0.534711964549483</v>
      </c>
      <c r="V365" s="62" t="n">
        <v>1424</v>
      </c>
      <c r="W365" s="63" t="n">
        <v>0.084758520671361</v>
      </c>
      <c r="X365" s="64" t="s">
        <v>171</v>
      </c>
      <c r="Y365" s="64" t="s">
        <v>166</v>
      </c>
    </row>
    <row r="366" customFormat="false" ht="15" hidden="false" customHeight="false" outlineLevel="0" collapsed="false">
      <c r="A366" s="32" t="s">
        <v>421</v>
      </c>
      <c r="B366" s="32" t="s">
        <v>396</v>
      </c>
      <c r="C366" s="32" t="s">
        <v>590</v>
      </c>
      <c r="D366" s="60" t="n">
        <f aca="false">ROUND(S366*T366,0)</f>
        <v>428</v>
      </c>
      <c r="E366" s="60" t="n">
        <f aca="false">ROUND(S366,0)-D366</f>
        <v>822</v>
      </c>
      <c r="F366" s="60" t="n">
        <f aca="false">IF(COUNTA(D366:E366)=0,"",SUM(D366:E366))</f>
        <v>1250</v>
      </c>
      <c r="G366" s="40" t="n">
        <f aca="false">IF(OR(F366="",F366=0),"",D366/F366)</f>
        <v>0.3424</v>
      </c>
      <c r="H366" s="40" t="n">
        <f aca="false">IF(OR(F366="",F366=0),"",E366/F366)</f>
        <v>0.6576</v>
      </c>
      <c r="I366" s="32" t="s">
        <v>164</v>
      </c>
      <c r="J366" s="36" t="n">
        <v>1.75751909275079</v>
      </c>
      <c r="K366" s="36" t="n">
        <f aca="false">$K$8</f>
        <v>2.12570886740458</v>
      </c>
      <c r="L366" s="36" t="n">
        <f aca="false">SQRT(J366^2+K366^2)</f>
        <v>2.7581717768018</v>
      </c>
      <c r="M366" s="40" t="n">
        <f aca="false">IF(G366="","",MAX(0,G366-1.96*L366/100))</f>
        <v>0.288339833174685</v>
      </c>
      <c r="N366" s="40" t="n">
        <f aca="false">IF(G366="","",MIN(1,G366+1.96*L366/100))</f>
        <v>0.396460166825315</v>
      </c>
      <c r="O366" s="60" t="n">
        <f aca="false">ROUND(S366*W366,0)</f>
        <v>78</v>
      </c>
      <c r="P366" s="60" t="n">
        <f aca="false">IF(F366="","",ROUND(SQRT((F366*L366/100)^2+(G366*O366)^2),0))</f>
        <v>44</v>
      </c>
      <c r="R366" s="61" t="n">
        <v>-16.7729909295286</v>
      </c>
      <c r="S366" s="62" t="n">
        <f aca="false">U366*V366*$F$5</f>
        <v>1250.46090534979</v>
      </c>
      <c r="T366" s="63" t="n">
        <f aca="false">MAX(0,MIN(1,R366/100+$D$5))</f>
        <v>0.341968179731664</v>
      </c>
      <c r="U366" s="63" t="n">
        <v>0.616598079561042</v>
      </c>
      <c r="V366" s="62" t="n">
        <v>2028</v>
      </c>
      <c r="W366" s="63" t="n">
        <v>0.0626598089245614</v>
      </c>
      <c r="X366" s="64" t="s">
        <v>204</v>
      </c>
      <c r="Y366" s="64" t="s">
        <v>166</v>
      </c>
    </row>
    <row r="367" customFormat="false" ht="15" hidden="false" customHeight="false" outlineLevel="0" collapsed="false">
      <c r="A367" s="32" t="s">
        <v>421</v>
      </c>
      <c r="B367" s="32" t="s">
        <v>396</v>
      </c>
      <c r="C367" s="32" t="s">
        <v>591</v>
      </c>
      <c r="D367" s="60" t="n">
        <f aca="false">ROUND(S367*T367,0)</f>
        <v>481</v>
      </c>
      <c r="E367" s="60" t="n">
        <f aca="false">ROUND(S367,0)-D367</f>
        <v>902</v>
      </c>
      <c r="F367" s="60" t="n">
        <f aca="false">IF(COUNTA(D367:E367)=0,"",SUM(D367:E367))</f>
        <v>1383</v>
      </c>
      <c r="G367" s="40" t="n">
        <f aca="false">IF(OR(F367="",F367=0),"",D367/F367)</f>
        <v>0.347794649313088</v>
      </c>
      <c r="H367" s="40" t="n">
        <f aca="false">IF(OR(F367="",F367=0),"",E367/F367)</f>
        <v>0.652205350686913</v>
      </c>
      <c r="I367" s="32" t="s">
        <v>592</v>
      </c>
      <c r="J367" s="36" t="n">
        <v>1.75751909275079</v>
      </c>
      <c r="K367" s="36" t="n">
        <f aca="false">$K$8</f>
        <v>2.12570886740458</v>
      </c>
      <c r="L367" s="36" t="n">
        <f aca="false">SQRT(J367^2+K367^2)</f>
        <v>2.7581717768018</v>
      </c>
      <c r="M367" s="40" t="n">
        <f aca="false">IF(G367="","",MAX(0,G367-1.96*L367/100))</f>
        <v>0.293734482487772</v>
      </c>
      <c r="N367" s="40" t="n">
        <f aca="false">IF(G367="","",MIN(1,G367+1.96*L367/100))</f>
        <v>0.401854816138403</v>
      </c>
      <c r="O367" s="60" t="n">
        <f aca="false">ROUND(S367*W367,0)</f>
        <v>87</v>
      </c>
      <c r="P367" s="60" t="n">
        <f aca="false">IF(F367="","",ROUND(SQRT((F367*L367/100)^2+(G367*O367)^2),0))</f>
        <v>49</v>
      </c>
      <c r="R367" s="61" t="n">
        <v>-16.1841155626649</v>
      </c>
      <c r="S367" s="62" t="n">
        <f aca="false">U367*V367*$F$5</f>
        <v>1383.3299660738</v>
      </c>
      <c r="T367" s="63" t="n">
        <f aca="false">MAX(0,MIN(1,R367/100+$D$5))</f>
        <v>0.3478569334003</v>
      </c>
      <c r="U367" s="63" t="n">
        <v>0.764270699488289</v>
      </c>
      <c r="V367" s="62" t="n">
        <v>1810</v>
      </c>
      <c r="W367" s="63" t="n">
        <v>0.0626598089245614</v>
      </c>
      <c r="X367" s="64" t="s">
        <v>204</v>
      </c>
      <c r="Y367" s="64" t="s">
        <v>166</v>
      </c>
    </row>
    <row r="368" customFormat="false" ht="15" hidden="false" customHeight="false" outlineLevel="0" collapsed="false">
      <c r="A368" s="32" t="s">
        <v>421</v>
      </c>
      <c r="B368" s="32" t="s">
        <v>593</v>
      </c>
      <c r="C368" s="32" t="s">
        <v>593</v>
      </c>
      <c r="D368" s="60" t="n">
        <f aca="false">ROUND(S368*T368,0)</f>
        <v>203</v>
      </c>
      <c r="E368" s="60" t="n">
        <f aca="false">ROUND(S368,0)-D368</f>
        <v>235</v>
      </c>
      <c r="F368" s="60" t="n">
        <f aca="false">IF(COUNTA(D368:E368)=0,"",SUM(D368:E368))</f>
        <v>438</v>
      </c>
      <c r="G368" s="40" t="n">
        <f aca="false">IF(OR(F368="",F368=0),"",D368/F368)</f>
        <v>0.463470319634703</v>
      </c>
      <c r="H368" s="40" t="n">
        <f aca="false">IF(OR(F368="",F368=0),"",E368/F368)</f>
        <v>0.536529680365297</v>
      </c>
      <c r="I368" s="32" t="s">
        <v>164</v>
      </c>
      <c r="J368" s="36" t="n">
        <v>3.27171856570357</v>
      </c>
      <c r="K368" s="36" t="n">
        <f aca="false">$K$8</f>
        <v>2.12570886740458</v>
      </c>
      <c r="L368" s="36" t="n">
        <f aca="false">SQRT(J368^2+K368^2)</f>
        <v>3.90163818954704</v>
      </c>
      <c r="M368" s="40" t="n">
        <f aca="false">IF(G368="","",MAX(0,G368-1.96*L368/100))</f>
        <v>0.386998211119581</v>
      </c>
      <c r="N368" s="40" t="n">
        <f aca="false">IF(G368="","",MIN(1,G368+1.96*L368/100))</f>
        <v>0.539942428149825</v>
      </c>
      <c r="O368" s="60" t="n">
        <f aca="false">ROUND(S368*W368,0)</f>
        <v>63</v>
      </c>
      <c r="P368" s="60" t="n">
        <f aca="false">IF(F368="","",ROUND(SQRT((F368*L368/100)^2+(G368*O368)^2),0))</f>
        <v>34</v>
      </c>
      <c r="R368" s="61" t="n">
        <v>-4.73959541404805</v>
      </c>
      <c r="S368" s="62" t="n">
        <f aca="false">U368*V368*$F$5</f>
        <v>438.292134831461</v>
      </c>
      <c r="T368" s="63" t="n">
        <f aca="false">MAX(0,MIN(1,R368/100+$D$5))</f>
        <v>0.462302134886469</v>
      </c>
      <c r="U368" s="63" t="n">
        <v>0.51685393258427</v>
      </c>
      <c r="V368" s="62" t="n">
        <v>848</v>
      </c>
      <c r="W368" s="63" t="n">
        <v>0.144238908687966</v>
      </c>
      <c r="X368" s="64" t="s">
        <v>165</v>
      </c>
      <c r="Y368" s="64" t="s">
        <v>166</v>
      </c>
    </row>
    <row r="369" customFormat="false" ht="15" hidden="false" customHeight="false" outlineLevel="0" collapsed="false">
      <c r="A369" s="32" t="s">
        <v>421</v>
      </c>
      <c r="B369" s="32" t="s">
        <v>594</v>
      </c>
      <c r="C369" s="32" t="s">
        <v>595</v>
      </c>
      <c r="D369" s="60" t="n">
        <f aca="false">ROUND(S369*T369,0)</f>
        <v>414</v>
      </c>
      <c r="E369" s="60" t="n">
        <f aca="false">ROUND(S369,0)-D369</f>
        <v>565</v>
      </c>
      <c r="F369" s="60" t="n">
        <f aca="false">IF(COUNTA(D369:E369)=0,"",SUM(D369:E369))</f>
        <v>979</v>
      </c>
      <c r="G369" s="40" t="n">
        <f aca="false">IF(OR(F369="",F369=0),"",D369/F369)</f>
        <v>0.422880490296221</v>
      </c>
      <c r="H369" s="40" t="n">
        <f aca="false">IF(OR(F369="",F369=0),"",E369/F369)</f>
        <v>0.577119509703779</v>
      </c>
      <c r="I369" s="32" t="s">
        <v>164</v>
      </c>
      <c r="J369" s="36" t="n">
        <v>1.75751909275079</v>
      </c>
      <c r="K369" s="36" t="n">
        <f aca="false">$K$8</f>
        <v>2.12570886740458</v>
      </c>
      <c r="L369" s="36" t="n">
        <f aca="false">SQRT(J369^2+K369^2)</f>
        <v>2.7581717768018</v>
      </c>
      <c r="M369" s="40" t="n">
        <f aca="false">IF(G369="","",MAX(0,G369-1.96*L369/100))</f>
        <v>0.368820323470905</v>
      </c>
      <c r="N369" s="40" t="n">
        <f aca="false">IF(G369="","",MIN(1,G369+1.96*L369/100))</f>
        <v>0.476940657121536</v>
      </c>
      <c r="O369" s="60" t="n">
        <f aca="false">ROUND(S369*W369,0)</f>
        <v>61</v>
      </c>
      <c r="P369" s="60" t="n">
        <f aca="false">IF(F369="","",ROUND(SQRT((F369*L369/100)^2+(G369*O369)^2),0))</f>
        <v>37</v>
      </c>
      <c r="R369" s="61" t="n">
        <v>-8.68845274141521</v>
      </c>
      <c r="S369" s="62" t="n">
        <f aca="false">U369*V369*$F$5</f>
        <v>979.331514324693</v>
      </c>
      <c r="T369" s="63" t="n">
        <f aca="false">MAX(0,MIN(1,R369/100+$D$5))</f>
        <v>0.422813561612797</v>
      </c>
      <c r="U369" s="63" t="n">
        <v>0.668485675306958</v>
      </c>
      <c r="V369" s="62" t="n">
        <v>1465</v>
      </c>
      <c r="W369" s="63" t="n">
        <v>0.0626598089245614</v>
      </c>
      <c r="X369" s="64" t="s">
        <v>204</v>
      </c>
      <c r="Y369" s="64" t="s">
        <v>166</v>
      </c>
    </row>
    <row r="370" customFormat="false" ht="15" hidden="false" customHeight="false" outlineLevel="0" collapsed="false">
      <c r="A370" s="32" t="s">
        <v>421</v>
      </c>
      <c r="B370" s="32" t="s">
        <v>594</v>
      </c>
      <c r="C370" s="32" t="s">
        <v>596</v>
      </c>
      <c r="D370" s="60" t="n">
        <f aca="false">ROUND(S370*T370,0)</f>
        <v>367</v>
      </c>
      <c r="E370" s="60" t="n">
        <f aca="false">ROUND(S370,0)-D370</f>
        <v>561</v>
      </c>
      <c r="F370" s="60" t="n">
        <f aca="false">IF(COUNTA(D370:E370)=0,"",SUM(D370:E370))</f>
        <v>928</v>
      </c>
      <c r="G370" s="40" t="n">
        <f aca="false">IF(OR(F370="",F370=0),"",D370/F370)</f>
        <v>0.395474137931035</v>
      </c>
      <c r="H370" s="40" t="n">
        <f aca="false">IF(OR(F370="",F370=0),"",E370/F370)</f>
        <v>0.604525862068966</v>
      </c>
      <c r="I370" s="32" t="s">
        <v>164</v>
      </c>
      <c r="J370" s="36" t="n">
        <v>1.75751909275079</v>
      </c>
      <c r="K370" s="36" t="n">
        <f aca="false">$K$8</f>
        <v>2.12570886740458</v>
      </c>
      <c r="L370" s="36" t="n">
        <f aca="false">SQRT(J370^2+K370^2)</f>
        <v>2.7581717768018</v>
      </c>
      <c r="M370" s="40" t="n">
        <f aca="false">IF(G370="","",MAX(0,G370-1.96*L370/100))</f>
        <v>0.341413971105719</v>
      </c>
      <c r="N370" s="40" t="n">
        <f aca="false">IF(G370="","",MIN(1,G370+1.96*L370/100))</f>
        <v>0.44953430475635</v>
      </c>
      <c r="O370" s="60" t="n">
        <f aca="false">ROUND(S370*W370,0)</f>
        <v>58</v>
      </c>
      <c r="P370" s="60" t="n">
        <f aca="false">IF(F370="","",ROUND(SQRT((F370*L370/100)^2+(G370*O370)^2),0))</f>
        <v>34</v>
      </c>
      <c r="R370" s="61" t="n">
        <v>-11.4075972600748</v>
      </c>
      <c r="S370" s="62" t="n">
        <f aca="false">U370*V370*$F$5</f>
        <v>927.869774919614</v>
      </c>
      <c r="T370" s="63" t="n">
        <f aca="false">MAX(0,MIN(1,R370/100+$D$5))</f>
        <v>0.395622116426201</v>
      </c>
      <c r="U370" s="63" t="n">
        <v>0.679260450160772</v>
      </c>
      <c r="V370" s="62" t="n">
        <v>1366</v>
      </c>
      <c r="W370" s="63" t="n">
        <v>0.0626598089245614</v>
      </c>
      <c r="X370" s="64" t="s">
        <v>204</v>
      </c>
      <c r="Y370" s="64" t="s">
        <v>166</v>
      </c>
    </row>
    <row r="371" customFormat="false" ht="15" hidden="false" customHeight="false" outlineLevel="0" collapsed="false">
      <c r="A371" s="32" t="s">
        <v>421</v>
      </c>
      <c r="B371" s="32" t="s">
        <v>594</v>
      </c>
      <c r="C371" s="32" t="s">
        <v>597</v>
      </c>
      <c r="D371" s="60" t="n">
        <f aca="false">ROUND(S371*T371,0)</f>
        <v>427</v>
      </c>
      <c r="E371" s="60" t="n">
        <f aca="false">ROUND(S371,0)-D371</f>
        <v>462</v>
      </c>
      <c r="F371" s="60" t="n">
        <f aca="false">IF(COUNTA(D371:E371)=0,"",SUM(D371:E371))</f>
        <v>889</v>
      </c>
      <c r="G371" s="40" t="n">
        <f aca="false">IF(OR(F371="",F371=0),"",D371/F371)</f>
        <v>0.480314960629921</v>
      </c>
      <c r="H371" s="40" t="n">
        <f aca="false">IF(OR(F371="",F371=0),"",E371/F371)</f>
        <v>0.519685039370079</v>
      </c>
      <c r="I371" s="32" t="s">
        <v>164</v>
      </c>
      <c r="J371" s="36" t="n">
        <v>1.94077599590723</v>
      </c>
      <c r="K371" s="36" t="n">
        <f aca="false">$K$8</f>
        <v>2.12570886740458</v>
      </c>
      <c r="L371" s="36" t="n">
        <f aca="false">SQRT(J371^2+K371^2)</f>
        <v>2.87841096010493</v>
      </c>
      <c r="M371" s="40" t="n">
        <f aca="false">IF(G371="","",MAX(0,G371-1.96*L371/100))</f>
        <v>0.423898105811865</v>
      </c>
      <c r="N371" s="40" t="n">
        <f aca="false">IF(G371="","",MIN(1,G371+1.96*L371/100))</f>
        <v>0.536731815447978</v>
      </c>
      <c r="O371" s="60" t="n">
        <f aca="false">ROUND(S371*W371,0)</f>
        <v>75</v>
      </c>
      <c r="P371" s="60" t="n">
        <f aca="false">IF(F371="","",ROUND(SQRT((F371*L371/100)^2+(G371*O371)^2),0))</f>
        <v>44</v>
      </c>
      <c r="R371" s="61" t="n">
        <v>-2.89351577606536</v>
      </c>
      <c r="S371" s="62" t="n">
        <f aca="false">U371*V371*$F$5</f>
        <v>888.564146620848</v>
      </c>
      <c r="T371" s="63" t="n">
        <f aca="false">MAX(0,MIN(1,R371/100+$D$5))</f>
        <v>0.480762931266296</v>
      </c>
      <c r="U371" s="63" t="n">
        <v>0.521764032073311</v>
      </c>
      <c r="V371" s="62" t="n">
        <v>1703</v>
      </c>
      <c r="W371" s="63" t="n">
        <v>0.084758520671361</v>
      </c>
      <c r="X371" s="64" t="s">
        <v>171</v>
      </c>
      <c r="Y371" s="64" t="s">
        <v>166</v>
      </c>
    </row>
    <row r="372" customFormat="false" ht="15" hidden="false" customHeight="false" outlineLevel="0" collapsed="false">
      <c r="A372" s="32" t="s">
        <v>421</v>
      </c>
      <c r="B372" s="32" t="s">
        <v>594</v>
      </c>
      <c r="C372" s="32" t="s">
        <v>598</v>
      </c>
      <c r="D372" s="60" t="n">
        <f aca="false">ROUND(S372*T372,0)</f>
        <v>243</v>
      </c>
      <c r="E372" s="60" t="n">
        <f aca="false">ROUND(S372,0)-D372</f>
        <v>338</v>
      </c>
      <c r="F372" s="60" t="n">
        <f aca="false">IF(COUNTA(D372:E372)=0,"",SUM(D372:E372))</f>
        <v>581</v>
      </c>
      <c r="G372" s="40" t="n">
        <f aca="false">IF(OR(F372="",F372=0),"",D372/F372)</f>
        <v>0.418244406196213</v>
      </c>
      <c r="H372" s="40" t="n">
        <f aca="false">IF(OR(F372="",F372=0),"",E372/F372)</f>
        <v>0.581755593803787</v>
      </c>
      <c r="I372" s="32" t="s">
        <v>164</v>
      </c>
      <c r="J372" s="36" t="n">
        <v>1.94077599590723</v>
      </c>
      <c r="K372" s="36" t="n">
        <f aca="false">$K$8</f>
        <v>2.12570886740458</v>
      </c>
      <c r="L372" s="36" t="n">
        <f aca="false">SQRT(J372^2+K372^2)</f>
        <v>2.87841096010493</v>
      </c>
      <c r="M372" s="40" t="n">
        <f aca="false">IF(G372="","",MAX(0,G372-1.96*L372/100))</f>
        <v>0.361827551378157</v>
      </c>
      <c r="N372" s="40" t="n">
        <f aca="false">IF(G372="","",MIN(1,G372+1.96*L372/100))</f>
        <v>0.47466126101427</v>
      </c>
      <c r="O372" s="60" t="n">
        <f aca="false">ROUND(S372*W372,0)</f>
        <v>49</v>
      </c>
      <c r="P372" s="60" t="n">
        <f aca="false">IF(F372="","",ROUND(SQRT((F372*L372/100)^2+(G372*O372)^2),0))</f>
        <v>26</v>
      </c>
      <c r="R372" s="61" t="n">
        <v>-9.06476550573584</v>
      </c>
      <c r="S372" s="62" t="n">
        <f aca="false">U372*V372*$F$5</f>
        <v>580.714285714285</v>
      </c>
      <c r="T372" s="63" t="n">
        <f aca="false">MAX(0,MIN(1,R372/100+$D$5))</f>
        <v>0.419050433969591</v>
      </c>
      <c r="U372" s="63" t="n">
        <v>0.714285714285714</v>
      </c>
      <c r="V372" s="62" t="n">
        <v>813</v>
      </c>
      <c r="W372" s="63" t="n">
        <v>0.084758520671361</v>
      </c>
      <c r="X372" s="64" t="s">
        <v>171</v>
      </c>
      <c r="Y372" s="64" t="s">
        <v>166</v>
      </c>
    </row>
    <row r="373" customFormat="false" ht="15" hidden="false" customHeight="false" outlineLevel="0" collapsed="false">
      <c r="A373" s="32" t="s">
        <v>421</v>
      </c>
      <c r="B373" s="32" t="s">
        <v>599</v>
      </c>
      <c r="C373" s="32" t="s">
        <v>600</v>
      </c>
      <c r="D373" s="60" t="n">
        <f aca="false">ROUND(S373*T373,0)</f>
        <v>454</v>
      </c>
      <c r="E373" s="60" t="n">
        <f aca="false">ROUND(S373,0)-D373</f>
        <v>311</v>
      </c>
      <c r="F373" s="60" t="n">
        <f aca="false">IF(COUNTA(D373:E373)=0,"",SUM(D373:E373))</f>
        <v>765</v>
      </c>
      <c r="G373" s="40" t="n">
        <f aca="false">IF(OR(F373="",F373=0),"",D373/F373)</f>
        <v>0.593464052287582</v>
      </c>
      <c r="H373" s="40" t="n">
        <f aca="false">IF(OR(F373="",F373=0),"",E373/F373)</f>
        <v>0.406535947712418</v>
      </c>
      <c r="I373" s="32" t="s">
        <v>164</v>
      </c>
      <c r="J373" s="36" t="n">
        <v>1.94077599590723</v>
      </c>
      <c r="K373" s="36" t="n">
        <f aca="false">$K$8</f>
        <v>2.12570886740458</v>
      </c>
      <c r="L373" s="36" t="n">
        <f aca="false">SQRT(J373^2+K373^2)</f>
        <v>2.87841096010493</v>
      </c>
      <c r="M373" s="40" t="n">
        <f aca="false">IF(G373="","",MAX(0,G373-1.96*L373/100))</f>
        <v>0.537047197469525</v>
      </c>
      <c r="N373" s="40" t="n">
        <f aca="false">IF(G373="","",MIN(1,G373+1.96*L373/100))</f>
        <v>0.649880907105638</v>
      </c>
      <c r="O373" s="60" t="n">
        <f aca="false">ROUND(S373*W373,0)</f>
        <v>65</v>
      </c>
      <c r="P373" s="60" t="n">
        <f aca="false">IF(F373="","",ROUND(SQRT((F373*L373/100)^2+(G373*O373)^2),0))</f>
        <v>44</v>
      </c>
      <c r="R373" s="61" t="n">
        <v>8.39048372389022</v>
      </c>
      <c r="S373" s="62" t="n">
        <f aca="false">U373*V373*$F$5</f>
        <v>764.667071688942</v>
      </c>
      <c r="T373" s="63" t="n">
        <f aca="false">MAX(0,MIN(1,R373/100+$D$5))</f>
        <v>0.593602926265851</v>
      </c>
      <c r="U373" s="63" t="n">
        <v>0.451397326852977</v>
      </c>
      <c r="V373" s="62" t="n">
        <v>1694</v>
      </c>
      <c r="W373" s="63" t="n">
        <v>0.084758520671361</v>
      </c>
      <c r="X373" s="64" t="s">
        <v>171</v>
      </c>
      <c r="Y373" s="64" t="s">
        <v>166</v>
      </c>
    </row>
    <row r="374" customFormat="false" ht="15" hidden="false" customHeight="false" outlineLevel="0" collapsed="false">
      <c r="A374" s="32" t="s">
        <v>421</v>
      </c>
      <c r="B374" s="32" t="s">
        <v>599</v>
      </c>
      <c r="C374" s="32" t="s">
        <v>601</v>
      </c>
      <c r="D374" s="60" t="n">
        <f aca="false">ROUND(S374*T374,0)</f>
        <v>348</v>
      </c>
      <c r="E374" s="60" t="n">
        <f aca="false">ROUND(S374,0)-D374</f>
        <v>271</v>
      </c>
      <c r="F374" s="60" t="n">
        <f aca="false">IF(COUNTA(D374:E374)=0,"",SUM(D374:E374))</f>
        <v>619</v>
      </c>
      <c r="G374" s="40" t="n">
        <f aca="false">IF(OR(F374="",F374=0),"",D374/F374)</f>
        <v>0.562197092084007</v>
      </c>
      <c r="H374" s="40" t="n">
        <f aca="false">IF(OR(F374="",F374=0),"",E374/F374)</f>
        <v>0.437802907915994</v>
      </c>
      <c r="I374" s="32" t="s">
        <v>164</v>
      </c>
      <c r="J374" s="36" t="n">
        <v>1.94077599590723</v>
      </c>
      <c r="K374" s="36" t="n">
        <f aca="false">$K$8</f>
        <v>2.12570886740458</v>
      </c>
      <c r="L374" s="36" t="n">
        <f aca="false">SQRT(J374^2+K374^2)</f>
        <v>2.87841096010493</v>
      </c>
      <c r="M374" s="40" t="n">
        <f aca="false">IF(G374="","",MAX(0,G374-1.96*L374/100))</f>
        <v>0.50578023726595</v>
      </c>
      <c r="N374" s="40" t="n">
        <f aca="false">IF(G374="","",MIN(1,G374+1.96*L374/100))</f>
        <v>0.618613946902063</v>
      </c>
      <c r="O374" s="60" t="n">
        <f aca="false">ROUND(S374*W374,0)</f>
        <v>52</v>
      </c>
      <c r="P374" s="60" t="n">
        <f aca="false">IF(F374="","",ROUND(SQRT((F374*L374/100)^2+(G374*O374)^2),0))</f>
        <v>34</v>
      </c>
      <c r="R374" s="61" t="n">
        <v>5.19472726213375</v>
      </c>
      <c r="S374" s="62" t="n">
        <f aca="false">U374*V374*$F$5</f>
        <v>619.017871017871</v>
      </c>
      <c r="T374" s="63" t="n">
        <f aca="false">MAX(0,MIN(1,R374/100+$D$5))</f>
        <v>0.561645361648287</v>
      </c>
      <c r="U374" s="63" t="n">
        <v>0.469308469308469</v>
      </c>
      <c r="V374" s="62" t="n">
        <v>1319</v>
      </c>
      <c r="W374" s="63" t="n">
        <v>0.084758520671361</v>
      </c>
      <c r="X374" s="64" t="s">
        <v>171</v>
      </c>
      <c r="Y374" s="64" t="s">
        <v>166</v>
      </c>
    </row>
    <row r="375" customFormat="false" ht="15" hidden="false" customHeight="false" outlineLevel="0" collapsed="false">
      <c r="A375" s="32" t="s">
        <v>421</v>
      </c>
      <c r="B375" s="32" t="s">
        <v>599</v>
      </c>
      <c r="C375" s="32" t="s">
        <v>602</v>
      </c>
      <c r="D375" s="60" t="n">
        <f aca="false">ROUND(S375*T375,0)</f>
        <v>522</v>
      </c>
      <c r="E375" s="60" t="n">
        <f aca="false">ROUND(S375,0)-D375</f>
        <v>444</v>
      </c>
      <c r="F375" s="60" t="n">
        <f aca="false">IF(COUNTA(D375:E375)=0,"",SUM(D375:E375))</f>
        <v>966</v>
      </c>
      <c r="G375" s="40" t="n">
        <f aca="false">IF(OR(F375="",F375=0),"",D375/F375)</f>
        <v>0.540372670807453</v>
      </c>
      <c r="H375" s="40" t="n">
        <f aca="false">IF(OR(F375="",F375=0),"",E375/F375)</f>
        <v>0.459627329192547</v>
      </c>
      <c r="I375" s="32" t="s">
        <v>164</v>
      </c>
      <c r="J375" s="36" t="n">
        <v>1.75751909275079</v>
      </c>
      <c r="K375" s="36" t="n">
        <f aca="false">$K$8</f>
        <v>2.12570886740458</v>
      </c>
      <c r="L375" s="36" t="n">
        <f aca="false">SQRT(J375^2+K375^2)</f>
        <v>2.7581717768018</v>
      </c>
      <c r="M375" s="40" t="n">
        <f aca="false">IF(G375="","",MAX(0,G375-1.96*L375/100))</f>
        <v>0.486312503982138</v>
      </c>
      <c r="N375" s="40" t="n">
        <f aca="false">IF(G375="","",MIN(1,G375+1.96*L375/100))</f>
        <v>0.594432837632769</v>
      </c>
      <c r="O375" s="60" t="n">
        <f aca="false">ROUND(S375*W375,0)</f>
        <v>61</v>
      </c>
      <c r="P375" s="60" t="n">
        <f aca="false">IF(F375="","",ROUND(SQRT((F375*L375/100)^2+(G375*O375)^2),0))</f>
        <v>42</v>
      </c>
      <c r="R375" s="61" t="n">
        <v>3.00379515895818</v>
      </c>
      <c r="S375" s="62" t="n">
        <f aca="false">U375*V375*$F$5</f>
        <v>966.474176094441</v>
      </c>
      <c r="T375" s="63" t="n">
        <f aca="false">MAX(0,MIN(1,R375/100+$D$5))</f>
        <v>0.539736040616531</v>
      </c>
      <c r="U375" s="63" t="n">
        <v>0.465322183964584</v>
      </c>
      <c r="V375" s="62" t="n">
        <v>2077</v>
      </c>
      <c r="W375" s="63" t="n">
        <v>0.0626598089245614</v>
      </c>
      <c r="X375" s="64" t="s">
        <v>204</v>
      </c>
      <c r="Y375" s="64" t="s">
        <v>166</v>
      </c>
    </row>
    <row r="376" customFormat="false" ht="15" hidden="false" customHeight="false" outlineLevel="0" collapsed="false">
      <c r="A376" s="32" t="s">
        <v>421</v>
      </c>
      <c r="B376" s="32" t="s">
        <v>603</v>
      </c>
      <c r="C376" s="32" t="s">
        <v>603</v>
      </c>
      <c r="D376" s="60" t="n">
        <f aca="false">ROUND(S376*T376,0)</f>
        <v>483</v>
      </c>
      <c r="E376" s="60" t="n">
        <f aca="false">ROUND(S376,0)-D376</f>
        <v>662</v>
      </c>
      <c r="F376" s="60" t="n">
        <f aca="false">IF(COUNTA(D376:E376)=0,"",SUM(D376:E376))</f>
        <v>1145</v>
      </c>
      <c r="G376" s="40" t="n">
        <f aca="false">IF(OR(F376="",F376=0),"",D376/F376)</f>
        <v>0.421834061135371</v>
      </c>
      <c r="H376" s="40" t="n">
        <f aca="false">IF(OR(F376="",F376=0),"",E376/F376)</f>
        <v>0.578165938864629</v>
      </c>
      <c r="I376" s="32" t="s">
        <v>164</v>
      </c>
      <c r="J376" s="36" t="n">
        <v>1.75751909275079</v>
      </c>
      <c r="K376" s="36" t="n">
        <f aca="false">$K$8</f>
        <v>2.12570886740458</v>
      </c>
      <c r="L376" s="36" t="n">
        <f aca="false">SQRT(J376^2+K376^2)</f>
        <v>2.7581717768018</v>
      </c>
      <c r="M376" s="40" t="n">
        <f aca="false">IF(G376="","",MAX(0,G376-1.96*L376/100))</f>
        <v>0.367773894310056</v>
      </c>
      <c r="N376" s="40" t="n">
        <f aca="false">IF(G376="","",MIN(1,G376+1.96*L376/100))</f>
        <v>0.475894227960687</v>
      </c>
      <c r="O376" s="60" t="n">
        <f aca="false">ROUND(S376*W376,0)</f>
        <v>72</v>
      </c>
      <c r="P376" s="60" t="n">
        <f aca="false">IF(F376="","",ROUND(SQRT((F376*L376/100)^2+(G376*O376)^2),0))</f>
        <v>44</v>
      </c>
      <c r="R376" s="61" t="n">
        <v>-8.84221803535963</v>
      </c>
      <c r="S376" s="62" t="n">
        <f aca="false">U376*V376*$F$5</f>
        <v>1145.48062775871</v>
      </c>
      <c r="T376" s="63" t="n">
        <f aca="false">MAX(0,MIN(1,R376/100+$D$5))</f>
        <v>0.421275908673353</v>
      </c>
      <c r="U376" s="63" t="n">
        <v>0.537027954879843</v>
      </c>
      <c r="V376" s="62" t="n">
        <v>2133</v>
      </c>
      <c r="W376" s="63" t="n">
        <v>0.0626598089245614</v>
      </c>
      <c r="X376" s="64" t="s">
        <v>204</v>
      </c>
      <c r="Y376" s="64" t="s">
        <v>166</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606</v>
      </c>
    </row>
    <row r="2" customFormat="false" ht="15" hidden="false" customHeight="false" outlineLevel="0" collapsed="false">
      <c r="A2" s="2" t="s">
        <v>122</v>
      </c>
    </row>
    <row r="3" customFormat="false" ht="15" hidden="false" customHeight="false" outlineLevel="0" collapsed="false">
      <c r="A3" s="13" t="s">
        <v>123</v>
      </c>
      <c r="B3" s="13"/>
      <c r="C3" s="13"/>
      <c r="D3" s="13"/>
      <c r="E3" s="13"/>
      <c r="F3" s="13"/>
      <c r="G3" s="13"/>
      <c r="H3" s="13"/>
      <c r="I3" s="13"/>
    </row>
    <row r="4" customFormat="false" ht="15" hidden="false" customHeight="false" outlineLevel="0" collapsed="false">
      <c r="A4" s="0" t="s">
        <v>124</v>
      </c>
      <c r="B4" s="0" t="s">
        <v>607</v>
      </c>
      <c r="C4" s="0" t="s">
        <v>126</v>
      </c>
      <c r="D4" s="49" t="n">
        <v>46300</v>
      </c>
      <c r="E4" s="50" t="s">
        <v>127</v>
      </c>
      <c r="F4" s="50" t="s">
        <v>128</v>
      </c>
      <c r="G4" s="50" t="s">
        <v>129</v>
      </c>
      <c r="H4" s="50" t="s">
        <v>130</v>
      </c>
    </row>
    <row r="5" customFormat="false" ht="15" hidden="false" customHeight="false" outlineLevel="0" collapsed="false">
      <c r="A5" s="0" t="s">
        <v>131</v>
      </c>
      <c r="B5" s="51" t="n">
        <f aca="false">'Scenario &amp; Comparison'!$C$6</f>
        <v>0.49330922527432</v>
      </c>
      <c r="C5" s="50" t="s">
        <v>132</v>
      </c>
      <c r="D5" s="52" t="n">
        <f aca="false">B5-SUMPRODUCT(R12:R376,S12:S376)/SUM(S12:S376)/100</f>
        <v>0.508370858374262</v>
      </c>
      <c r="E5" s="50" t="s">
        <v>133</v>
      </c>
      <c r="F5" s="53" t="n">
        <f aca="false">'Scenario &amp; Comparison'!$C$7</f>
        <v>1</v>
      </c>
    </row>
    <row r="6" customFormat="false" ht="15" hidden="false" customHeight="false" outlineLevel="0" collapsed="false">
      <c r="A6" s="4" t="s">
        <v>134</v>
      </c>
      <c r="B6" s="4"/>
      <c r="C6" s="4"/>
      <c r="D6" s="4"/>
      <c r="E6" s="4"/>
      <c r="F6" s="4"/>
      <c r="G6" s="4"/>
      <c r="H6" s="4"/>
      <c r="I6" s="4"/>
      <c r="J6" s="4"/>
      <c r="K6" s="4"/>
      <c r="L6" s="4"/>
      <c r="M6" s="4"/>
      <c r="N6" s="4"/>
      <c r="O6" s="4"/>
      <c r="P6" s="4"/>
    </row>
    <row r="7" customFormat="false" ht="45" hidden="false" customHeight="true" outlineLevel="0" collapsed="false">
      <c r="A7" s="8" t="s">
        <v>135</v>
      </c>
      <c r="B7" s="8" t="s">
        <v>136</v>
      </c>
      <c r="C7" s="8" t="s">
        <v>137</v>
      </c>
      <c r="D7" s="8" t="s">
        <v>36</v>
      </c>
      <c r="E7" s="8" t="s">
        <v>37</v>
      </c>
      <c r="F7" s="8" t="s">
        <v>38</v>
      </c>
      <c r="G7" s="8" t="s">
        <v>39</v>
      </c>
      <c r="H7" s="8" t="s">
        <v>138</v>
      </c>
      <c r="I7" s="8" t="s">
        <v>139</v>
      </c>
      <c r="J7" s="8" t="s">
        <v>140</v>
      </c>
      <c r="K7" s="8" t="s">
        <v>141</v>
      </c>
      <c r="L7" s="8" t="s">
        <v>142</v>
      </c>
      <c r="M7" s="8" t="s">
        <v>143</v>
      </c>
      <c r="N7" s="8" t="s">
        <v>144</v>
      </c>
      <c r="O7" s="8" t="s">
        <v>145</v>
      </c>
      <c r="P7" s="8" t="s">
        <v>146</v>
      </c>
    </row>
    <row r="8" customFormat="false" ht="15" hidden="false" customHeight="false" outlineLevel="0" collapsed="false">
      <c r="A8" s="20" t="s">
        <v>147</v>
      </c>
      <c r="B8" s="20" t="s">
        <v>148</v>
      </c>
      <c r="C8" s="20"/>
      <c r="D8" s="54" t="n">
        <f aca="false">SUM(D12:D376)</f>
        <v>151497</v>
      </c>
      <c r="E8" s="54" t="n">
        <f aca="false">SUM(E12:E376)</f>
        <v>155603</v>
      </c>
      <c r="F8" s="54" t="n">
        <f aca="false">D8+E8</f>
        <v>307100</v>
      </c>
      <c r="G8" s="55" t="n">
        <f aca="false">IF(F8=0,"",D8/F8)</f>
        <v>0.493314881146207</v>
      </c>
      <c r="H8" s="55" t="n">
        <f aca="false">IF(F8=0,"",E8/F8)</f>
        <v>0.506685118853794</v>
      </c>
      <c r="I8" s="20" t="s">
        <v>149</v>
      </c>
      <c r="J8" s="56" t="n">
        <v>0</v>
      </c>
      <c r="K8" s="56" t="n">
        <v>2.12535060136845</v>
      </c>
      <c r="L8" s="56" t="n">
        <f aca="false">SQRT(J8^2+K8^2)</f>
        <v>2.12535060136845</v>
      </c>
      <c r="M8" s="55" t="n">
        <f aca="false">G8-1.96*L8/100</f>
        <v>0.451658009359385</v>
      </c>
      <c r="N8" s="55" t="n">
        <f aca="false">G8+1.96*L8/100</f>
        <v>0.534971752933028</v>
      </c>
      <c r="O8" s="54" t="n">
        <f aca="false">ROUND(F8*0.03668,0)</f>
        <v>11264</v>
      </c>
      <c r="P8" s="54" t="n">
        <f aca="false">ROUND(SQRT((F8*L8/100)^2+(G8*O8)^2),0)</f>
        <v>8572</v>
      </c>
    </row>
    <row r="9" customFormat="false" ht="15" hidden="false" customHeight="false" outlineLevel="0" collapsed="false">
      <c r="A9" s="13" t="s">
        <v>150</v>
      </c>
      <c r="B9" s="13"/>
      <c r="C9" s="13"/>
      <c r="D9" s="13"/>
      <c r="E9" s="13"/>
      <c r="F9" s="13"/>
      <c r="G9" s="13"/>
      <c r="H9" s="13"/>
      <c r="I9" s="13"/>
      <c r="J9" s="13"/>
      <c r="K9" s="13"/>
      <c r="L9" s="13"/>
      <c r="M9" s="13"/>
      <c r="N9" s="13"/>
      <c r="O9" s="13"/>
      <c r="P9" s="13"/>
    </row>
    <row r="10" customFormat="false" ht="15" hidden="false" customHeight="false" outlineLevel="0" collapsed="false">
      <c r="A10" s="4" t="s">
        <v>151</v>
      </c>
      <c r="B10" s="4"/>
      <c r="C10" s="4"/>
      <c r="D10" s="4"/>
      <c r="E10" s="4"/>
      <c r="F10" s="4"/>
      <c r="G10" s="4"/>
      <c r="H10" s="4"/>
      <c r="I10" s="4"/>
      <c r="J10" s="4"/>
      <c r="K10" s="4"/>
      <c r="L10" s="4"/>
      <c r="M10" s="4"/>
      <c r="N10" s="4"/>
      <c r="O10" s="4"/>
      <c r="P10" s="4"/>
      <c r="R10" s="57" t="s">
        <v>152</v>
      </c>
      <c r="S10" s="58"/>
      <c r="T10" s="58"/>
      <c r="U10" s="58"/>
      <c r="V10" s="58"/>
      <c r="W10" s="58"/>
      <c r="X10" s="58"/>
      <c r="Y10" s="58"/>
    </row>
    <row r="11" customFormat="false" ht="31.5" hidden="false" customHeight="true" outlineLevel="0" collapsed="false">
      <c r="A11" s="8" t="s">
        <v>113</v>
      </c>
      <c r="B11" s="8" t="s">
        <v>114</v>
      </c>
      <c r="C11" s="8" t="s">
        <v>115</v>
      </c>
      <c r="D11" s="8" t="s">
        <v>36</v>
      </c>
      <c r="E11" s="8" t="s">
        <v>37</v>
      </c>
      <c r="F11" s="8" t="s">
        <v>38</v>
      </c>
      <c r="G11" s="8" t="s">
        <v>39</v>
      </c>
      <c r="H11" s="8" t="s">
        <v>138</v>
      </c>
      <c r="I11" s="8" t="s">
        <v>153</v>
      </c>
      <c r="J11" s="8" t="s">
        <v>140</v>
      </c>
      <c r="K11" s="8" t="s">
        <v>141</v>
      </c>
      <c r="L11" s="8" t="s">
        <v>142</v>
      </c>
      <c r="M11" s="8" t="s">
        <v>143</v>
      </c>
      <c r="N11" s="8" t="s">
        <v>144</v>
      </c>
      <c r="O11" s="8" t="s">
        <v>145</v>
      </c>
      <c r="P11" s="8" t="s">
        <v>146</v>
      </c>
      <c r="R11" s="59" t="s">
        <v>154</v>
      </c>
      <c r="S11" s="59" t="s">
        <v>155</v>
      </c>
      <c r="T11" s="59" t="s">
        <v>156</v>
      </c>
      <c r="U11" s="59" t="s">
        <v>157</v>
      </c>
      <c r="V11" s="59" t="s">
        <v>158</v>
      </c>
      <c r="W11" s="59" t="s">
        <v>159</v>
      </c>
      <c r="X11" s="59" t="s">
        <v>160</v>
      </c>
      <c r="Y11" s="59" t="s">
        <v>161</v>
      </c>
    </row>
    <row r="12" customFormat="false" ht="15" hidden="false" customHeight="false" outlineLevel="0" collapsed="false">
      <c r="A12" s="32" t="s">
        <v>162</v>
      </c>
      <c r="B12" s="32" t="s">
        <v>163</v>
      </c>
      <c r="C12" s="32" t="s">
        <v>163</v>
      </c>
      <c r="D12" s="60" t="n">
        <f aca="false">ROUND(S12*T12,0)</f>
        <v>139</v>
      </c>
      <c r="E12" s="60" t="n">
        <f aca="false">ROUND(S12,0)-D12</f>
        <v>225</v>
      </c>
      <c r="F12" s="60" t="n">
        <f aca="false">IF(COUNTA(D12:E12)=0,"",SUM(D12:E12))</f>
        <v>364</v>
      </c>
      <c r="G12" s="40" t="n">
        <f aca="false">IF(OR(F12="",F12=0),"",D12/F12)</f>
        <v>0.381868131868132</v>
      </c>
      <c r="H12" s="40" t="n">
        <f aca="false">IF(OR(F12="",F12=0),"",E12/F12)</f>
        <v>0.618131868131868</v>
      </c>
      <c r="I12" s="32" t="s">
        <v>164</v>
      </c>
      <c r="J12" s="36" t="n">
        <v>3.48774817162815</v>
      </c>
      <c r="K12" s="36" t="n">
        <f aca="false">$K$8</f>
        <v>2.12535060136845</v>
      </c>
      <c r="L12" s="36" t="n">
        <f aca="false">SQRT(J12^2+K12^2)</f>
        <v>4.08429951000569</v>
      </c>
      <c r="M12" s="40" t="n">
        <f aca="false">IF(G12="","",MAX(0,G12-1.96*L12/100))</f>
        <v>0.30181586147202</v>
      </c>
      <c r="N12" s="40" t="n">
        <f aca="false">IF(G12="","",MIN(1,G12+1.96*L12/100))</f>
        <v>0.461920402264243</v>
      </c>
      <c r="O12" s="60" t="n">
        <f aca="false">ROUND(S12*W12,0)</f>
        <v>53</v>
      </c>
      <c r="P12" s="60" t="n">
        <f aca="false">IF(F12="","",ROUND(SQRT((F12*L12/100)^2+(G12*O12)^2),0))</f>
        <v>25</v>
      </c>
      <c r="R12" s="61" t="n">
        <v>-12.7027428569566</v>
      </c>
      <c r="S12" s="62" t="n">
        <f aca="false">U12*V12*$F$5</f>
        <v>364.490963855422</v>
      </c>
      <c r="T12" s="63" t="n">
        <f aca="false">MAX(0,MIN(1,R12/100+$D$5))</f>
        <v>0.381343429804696</v>
      </c>
      <c r="U12" s="63" t="n">
        <v>0.58132530120482</v>
      </c>
      <c r="V12" s="62" t="n">
        <v>627</v>
      </c>
      <c r="W12" s="63" t="n">
        <v>0.144238908687966</v>
      </c>
      <c r="X12" s="64" t="s">
        <v>165</v>
      </c>
      <c r="Y12" s="64" t="s">
        <v>166</v>
      </c>
    </row>
    <row r="13" customFormat="false" ht="15" hidden="false" customHeight="false" outlineLevel="0" collapsed="false">
      <c r="A13" s="32" t="s">
        <v>162</v>
      </c>
      <c r="B13" s="32" t="s">
        <v>167</v>
      </c>
      <c r="C13" s="32" t="s">
        <v>167</v>
      </c>
      <c r="D13" s="60" t="n">
        <f aca="false">ROUND(S13*T13,0)</f>
        <v>94</v>
      </c>
      <c r="E13" s="60" t="n">
        <f aca="false">ROUND(S13,0)-D13</f>
        <v>236</v>
      </c>
      <c r="F13" s="60" t="n">
        <f aca="false">IF(COUNTA(D13:E13)=0,"",SUM(D13:E13))</f>
        <v>330</v>
      </c>
      <c r="G13" s="40" t="n">
        <f aca="false">IF(OR(F13="",F13=0),"",D13/F13)</f>
        <v>0.284848484848485</v>
      </c>
      <c r="H13" s="40" t="n">
        <f aca="false">IF(OR(F13="",F13=0),"",E13/F13)</f>
        <v>0.715151515151515</v>
      </c>
      <c r="I13" s="32" t="s">
        <v>164</v>
      </c>
      <c r="J13" s="36" t="n">
        <v>3.48774817162815</v>
      </c>
      <c r="K13" s="36" t="n">
        <f aca="false">$K$8</f>
        <v>2.12535060136845</v>
      </c>
      <c r="L13" s="36" t="n">
        <f aca="false">SQRT(J13^2+K13^2)</f>
        <v>4.08429951000569</v>
      </c>
      <c r="M13" s="40" t="n">
        <f aca="false">IF(G13="","",MAX(0,G13-1.96*L13/100))</f>
        <v>0.204796214452373</v>
      </c>
      <c r="N13" s="40" t="n">
        <f aca="false">IF(G13="","",MIN(1,G13+1.96*L13/100))</f>
        <v>0.364900755244596</v>
      </c>
      <c r="O13" s="60" t="n">
        <f aca="false">ROUND(S13*W13,0)</f>
        <v>48</v>
      </c>
      <c r="P13" s="60" t="n">
        <f aca="false">IF(F13="","",ROUND(SQRT((F13*L13/100)^2+(G13*O13)^2),0))</f>
        <v>19</v>
      </c>
      <c r="R13" s="61" t="n">
        <v>-22.3632670753449</v>
      </c>
      <c r="S13" s="62" t="n">
        <f aca="false">U13*V13*$F$5</f>
        <v>330.130136986301</v>
      </c>
      <c r="T13" s="63" t="n">
        <f aca="false">MAX(0,MIN(1,R13/100+$D$5))</f>
        <v>0.284738187620813</v>
      </c>
      <c r="U13" s="63" t="n">
        <v>0.537671232876712</v>
      </c>
      <c r="V13" s="62" t="n">
        <v>614</v>
      </c>
      <c r="W13" s="63" t="n">
        <v>0.144238908687966</v>
      </c>
      <c r="X13" s="64" t="s">
        <v>165</v>
      </c>
      <c r="Y13" s="64" t="s">
        <v>166</v>
      </c>
    </row>
    <row r="14" customFormat="false" ht="15" hidden="false" customHeight="false" outlineLevel="0" collapsed="false">
      <c r="A14" s="32" t="s">
        <v>162</v>
      </c>
      <c r="B14" s="32" t="s">
        <v>168</v>
      </c>
      <c r="C14" s="32" t="s">
        <v>168</v>
      </c>
      <c r="D14" s="60" t="n">
        <f aca="false">ROUND(S14*T14,0)</f>
        <v>118</v>
      </c>
      <c r="E14" s="60" t="n">
        <f aca="false">ROUND(S14,0)-D14</f>
        <v>238</v>
      </c>
      <c r="F14" s="60" t="n">
        <f aca="false">IF(COUNTA(D14:E14)=0,"",SUM(D14:E14))</f>
        <v>356</v>
      </c>
      <c r="G14" s="40" t="n">
        <f aca="false">IF(OR(F14="",F14=0),"",D14/F14)</f>
        <v>0.331460674157303</v>
      </c>
      <c r="H14" s="40" t="n">
        <f aca="false">IF(OR(F14="",F14=0),"",E14/F14)</f>
        <v>0.668539325842697</v>
      </c>
      <c r="I14" s="32" t="s">
        <v>164</v>
      </c>
      <c r="J14" s="36" t="n">
        <v>3.48774817162815</v>
      </c>
      <c r="K14" s="36" t="n">
        <f aca="false">$K$8</f>
        <v>2.12535060136845</v>
      </c>
      <c r="L14" s="36" t="n">
        <f aca="false">SQRT(J14^2+K14^2)</f>
        <v>4.08429951000569</v>
      </c>
      <c r="M14" s="40" t="n">
        <f aca="false">IF(G14="","",MAX(0,G14-1.96*L14/100))</f>
        <v>0.251408403761192</v>
      </c>
      <c r="N14" s="40" t="n">
        <f aca="false">IF(G14="","",MIN(1,G14+1.96*L14/100))</f>
        <v>0.411512944553415</v>
      </c>
      <c r="O14" s="60" t="n">
        <f aca="false">ROUND(S14*W14,0)</f>
        <v>51</v>
      </c>
      <c r="P14" s="60" t="n">
        <f aca="false">IF(F14="","",ROUND(SQRT((F14*L14/100)^2+(G14*O14)^2),0))</f>
        <v>22</v>
      </c>
      <c r="R14" s="61" t="n">
        <v>-17.7225489744828</v>
      </c>
      <c r="S14" s="62" t="n">
        <f aca="false">U14*V14*$F$5</f>
        <v>355.63436928702</v>
      </c>
      <c r="T14" s="63" t="n">
        <f aca="false">MAX(0,MIN(1,R14/100+$D$5))</f>
        <v>0.331145368629434</v>
      </c>
      <c r="U14" s="63" t="n">
        <v>0.636197440585009</v>
      </c>
      <c r="V14" s="62" t="n">
        <v>559</v>
      </c>
      <c r="W14" s="63" t="n">
        <v>0.144238908687966</v>
      </c>
      <c r="X14" s="64" t="s">
        <v>165</v>
      </c>
      <c r="Y14" s="64" t="s">
        <v>166</v>
      </c>
    </row>
    <row r="15" customFormat="false" ht="15" hidden="false" customHeight="false" outlineLevel="0" collapsed="false">
      <c r="A15" s="32" t="s">
        <v>162</v>
      </c>
      <c r="B15" s="32" t="s">
        <v>169</v>
      </c>
      <c r="C15" s="32" t="s">
        <v>170</v>
      </c>
      <c r="D15" s="60" t="n">
        <f aca="false">ROUND(S15*T15,0)</f>
        <v>190</v>
      </c>
      <c r="E15" s="60" t="n">
        <f aca="false">ROUND(S15,0)-D15</f>
        <v>534</v>
      </c>
      <c r="F15" s="60" t="n">
        <f aca="false">IF(COUNTA(D15:E15)=0,"",SUM(D15:E15))</f>
        <v>724</v>
      </c>
      <c r="G15" s="40" t="n">
        <f aca="false">IF(OR(F15="",F15=0),"",D15/F15)</f>
        <v>0.262430939226519</v>
      </c>
      <c r="H15" s="40" t="n">
        <f aca="false">IF(OR(F15="",F15=0),"",E15/F15)</f>
        <v>0.737569060773481</v>
      </c>
      <c r="I15" s="32" t="s">
        <v>164</v>
      </c>
      <c r="J15" s="36" t="n">
        <v>2.13808181890095</v>
      </c>
      <c r="K15" s="36" t="n">
        <f aca="false">$K$8</f>
        <v>2.12535060136845</v>
      </c>
      <c r="L15" s="36" t="n">
        <f aca="false">SQRT(J15^2+K15^2)</f>
        <v>3.01471541659441</v>
      </c>
      <c r="M15" s="40" t="n">
        <f aca="false">IF(G15="","",MAX(0,G15-1.96*L15/100))</f>
        <v>0.203342517061269</v>
      </c>
      <c r="N15" s="40" t="n">
        <f aca="false">IF(G15="","",MIN(1,G15+1.96*L15/100))</f>
        <v>0.32151936139177</v>
      </c>
      <c r="O15" s="60" t="n">
        <f aca="false">ROUND(S15*W15,0)</f>
        <v>61</v>
      </c>
      <c r="P15" s="60" t="n">
        <f aca="false">IF(F15="","",ROUND(SQRT((F15*L15/100)^2+(G15*O15)^2),0))</f>
        <v>27</v>
      </c>
      <c r="R15" s="61" t="n">
        <v>-24.6058388911368</v>
      </c>
      <c r="S15" s="62" t="n">
        <f aca="false">U15*V15*$F$5</f>
        <v>724.377906976744</v>
      </c>
      <c r="T15" s="63" t="n">
        <f aca="false">MAX(0,MIN(1,R15/100+$D$5))</f>
        <v>0.262312469462895</v>
      </c>
      <c r="U15" s="63" t="n">
        <v>0.676356589147287</v>
      </c>
      <c r="V15" s="62" t="n">
        <v>1071</v>
      </c>
      <c r="W15" s="63" t="n">
        <v>0.084758520671361</v>
      </c>
      <c r="X15" s="64" t="s">
        <v>171</v>
      </c>
      <c r="Y15" s="64" t="s">
        <v>166</v>
      </c>
    </row>
    <row r="16" customFormat="false" ht="15" hidden="false" customHeight="false" outlineLevel="0" collapsed="false">
      <c r="A16" s="32" t="s">
        <v>162</v>
      </c>
      <c r="B16" s="32" t="s">
        <v>169</v>
      </c>
      <c r="C16" s="32" t="s">
        <v>172</v>
      </c>
      <c r="D16" s="60" t="n">
        <f aca="false">ROUND(S16*T16,0)</f>
        <v>174</v>
      </c>
      <c r="E16" s="60" t="n">
        <f aca="false">ROUND(S16,0)-D16</f>
        <v>437</v>
      </c>
      <c r="F16" s="60" t="n">
        <f aca="false">IF(COUNTA(D16:E16)=0,"",SUM(D16:E16))</f>
        <v>611</v>
      </c>
      <c r="G16" s="40" t="n">
        <f aca="false">IF(OR(F16="",F16=0),"",D16/F16)</f>
        <v>0.284779050736498</v>
      </c>
      <c r="H16" s="40" t="n">
        <f aca="false">IF(OR(F16="",F16=0),"",E16/F16)</f>
        <v>0.715220949263502</v>
      </c>
      <c r="I16" s="32" t="s">
        <v>164</v>
      </c>
      <c r="J16" s="36" t="n">
        <v>2.13808181890095</v>
      </c>
      <c r="K16" s="36" t="n">
        <f aca="false">$K$8</f>
        <v>2.12535060136845</v>
      </c>
      <c r="L16" s="36" t="n">
        <f aca="false">SQRT(J16^2+K16^2)</f>
        <v>3.01471541659441</v>
      </c>
      <c r="M16" s="40" t="n">
        <f aca="false">IF(G16="","",MAX(0,G16-1.96*L16/100))</f>
        <v>0.225690628571247</v>
      </c>
      <c r="N16" s="40" t="n">
        <f aca="false">IF(G16="","",MIN(1,G16+1.96*L16/100))</f>
        <v>0.343867472901748</v>
      </c>
      <c r="O16" s="60" t="n">
        <f aca="false">ROUND(S16*W16,0)</f>
        <v>52</v>
      </c>
      <c r="P16" s="60" t="n">
        <f aca="false">IF(F16="","",ROUND(SQRT((F16*L16/100)^2+(G16*O16)^2),0))</f>
        <v>24</v>
      </c>
      <c r="R16" s="61" t="n">
        <v>-22.2846657782166</v>
      </c>
      <c r="S16" s="62" t="n">
        <f aca="false">U16*V16*$F$5</f>
        <v>610.89237199582</v>
      </c>
      <c r="T16" s="63" t="n">
        <f aca="false">MAX(0,MIN(1,R16/100+$D$5))</f>
        <v>0.285524200592096</v>
      </c>
      <c r="U16" s="63" t="n">
        <v>0.625914315569488</v>
      </c>
      <c r="V16" s="62" t="n">
        <v>976</v>
      </c>
      <c r="W16" s="63" t="n">
        <v>0.084758520671361</v>
      </c>
      <c r="X16" s="64" t="s">
        <v>171</v>
      </c>
      <c r="Y16" s="64" t="s">
        <v>166</v>
      </c>
    </row>
    <row r="17" customFormat="false" ht="15" hidden="false" customHeight="false" outlineLevel="0" collapsed="false">
      <c r="A17" s="32" t="s">
        <v>162</v>
      </c>
      <c r="B17" s="32" t="s">
        <v>173</v>
      </c>
      <c r="C17" s="32" t="s">
        <v>173</v>
      </c>
      <c r="D17" s="60" t="n">
        <f aca="false">ROUND(S17*T17,0)</f>
        <v>32</v>
      </c>
      <c r="E17" s="60" t="n">
        <f aca="false">ROUND(S17,0)-D17</f>
        <v>61</v>
      </c>
      <c r="F17" s="60" t="n">
        <f aca="false">IF(COUNTA(D17:E17)=0,"",SUM(D17:E17))</f>
        <v>93</v>
      </c>
      <c r="G17" s="40" t="n">
        <f aca="false">IF(OR(F17="",F17=0),"",D17/F17)</f>
        <v>0.344086021505376</v>
      </c>
      <c r="H17" s="40" t="n">
        <f aca="false">IF(OR(F17="",F17=0),"",E17/F17)</f>
        <v>0.655913978494624</v>
      </c>
      <c r="I17" s="32" t="s">
        <v>164</v>
      </c>
      <c r="J17" s="36" t="n">
        <v>3.48774817162815</v>
      </c>
      <c r="K17" s="36" t="n">
        <f aca="false">$K$8</f>
        <v>2.12535060136845</v>
      </c>
      <c r="L17" s="36" t="n">
        <f aca="false">SQRT(J17^2+K17^2)</f>
        <v>4.08429951000569</v>
      </c>
      <c r="M17" s="40" t="n">
        <f aca="false">IF(G17="","",MAX(0,G17-1.96*L17/100))</f>
        <v>0.264033751109265</v>
      </c>
      <c r="N17" s="40" t="n">
        <f aca="false">IF(G17="","",MIN(1,G17+1.96*L17/100))</f>
        <v>0.424138291901488</v>
      </c>
      <c r="O17" s="60" t="n">
        <f aca="false">ROUND(S17*W17,0)</f>
        <v>13</v>
      </c>
      <c r="P17" s="60" t="n">
        <f aca="false">IF(F17="","",ROUND(SQRT((F17*L17/100)^2+(G17*O17)^2),0))</f>
        <v>6</v>
      </c>
      <c r="R17" s="61" t="n">
        <v>-17.116424124398</v>
      </c>
      <c r="S17" s="62" t="n">
        <f aca="false">U17*V17*$F$5</f>
        <v>93.4268292682927</v>
      </c>
      <c r="T17" s="63" t="n">
        <f aca="false">MAX(0,MIN(1,R17/100+$D$5))</f>
        <v>0.337206617130282</v>
      </c>
      <c r="U17" s="63" t="n">
        <v>0.573170731707317</v>
      </c>
      <c r="V17" s="62" t="n">
        <v>163</v>
      </c>
      <c r="W17" s="63" t="n">
        <v>0.144238908687966</v>
      </c>
      <c r="X17" s="64" t="s">
        <v>165</v>
      </c>
      <c r="Y17" s="64" t="s">
        <v>166</v>
      </c>
    </row>
    <row r="18" customFormat="false" ht="15" hidden="false" customHeight="false" outlineLevel="0" collapsed="false">
      <c r="A18" s="32" t="s">
        <v>162</v>
      </c>
      <c r="B18" s="32" t="s">
        <v>174</v>
      </c>
      <c r="C18" s="32" t="s">
        <v>175</v>
      </c>
      <c r="D18" s="60" t="n">
        <f aca="false">ROUND(S18*T18,0)</f>
        <v>247</v>
      </c>
      <c r="E18" s="60" t="n">
        <f aca="false">ROUND(S18,0)-D18</f>
        <v>606</v>
      </c>
      <c r="F18" s="60" t="n">
        <f aca="false">IF(COUNTA(D18:E18)=0,"",SUM(D18:E18))</f>
        <v>853</v>
      </c>
      <c r="G18" s="40" t="n">
        <f aca="false">IF(OR(F18="",F18=0),"",D18/F18)</f>
        <v>0.289566236811254</v>
      </c>
      <c r="H18" s="40" t="n">
        <f aca="false">IF(OR(F18="",F18=0),"",E18/F18)</f>
        <v>0.710433763188746</v>
      </c>
      <c r="I18" s="32" t="s">
        <v>164</v>
      </c>
      <c r="J18" s="36" t="n">
        <v>2.13808181890095</v>
      </c>
      <c r="K18" s="36" t="n">
        <f aca="false">$K$8</f>
        <v>2.12535060136845</v>
      </c>
      <c r="L18" s="36" t="n">
        <f aca="false">SQRT(J18^2+K18^2)</f>
        <v>3.01471541659441</v>
      </c>
      <c r="M18" s="40" t="n">
        <f aca="false">IF(G18="","",MAX(0,G18-1.96*L18/100))</f>
        <v>0.230477814646004</v>
      </c>
      <c r="N18" s="40" t="n">
        <f aca="false">IF(G18="","",MIN(1,G18+1.96*L18/100))</f>
        <v>0.348654658976505</v>
      </c>
      <c r="O18" s="60" t="n">
        <f aca="false">ROUND(S18*W18,0)</f>
        <v>72</v>
      </c>
      <c r="P18" s="60" t="n">
        <f aca="false">IF(F18="","",ROUND(SQRT((F18*L18/100)^2+(G18*O18)^2),0))</f>
        <v>33</v>
      </c>
      <c r="R18" s="61" t="n">
        <v>-21.9344316841488</v>
      </c>
      <c r="S18" s="62" t="n">
        <f aca="false">U18*V18*$F$5</f>
        <v>852.994440031771</v>
      </c>
      <c r="T18" s="63" t="n">
        <f aca="false">MAX(0,MIN(1,R18/100+$D$5))</f>
        <v>0.289026541532775</v>
      </c>
      <c r="U18" s="63" t="n">
        <v>0.666401906274821</v>
      </c>
      <c r="V18" s="62" t="n">
        <v>1280</v>
      </c>
      <c r="W18" s="63" t="n">
        <v>0.084758520671361</v>
      </c>
      <c r="X18" s="64" t="s">
        <v>171</v>
      </c>
      <c r="Y18" s="64" t="s">
        <v>166</v>
      </c>
    </row>
    <row r="19" customFormat="false" ht="15" hidden="false" customHeight="false" outlineLevel="0" collapsed="false">
      <c r="A19" s="32" t="s">
        <v>162</v>
      </c>
      <c r="B19" s="32" t="s">
        <v>174</v>
      </c>
      <c r="C19" s="32" t="s">
        <v>176</v>
      </c>
      <c r="D19" s="60" t="n">
        <f aca="false">ROUND(S19*T19,0)</f>
        <v>130</v>
      </c>
      <c r="E19" s="60" t="n">
        <f aca="false">ROUND(S19,0)-D19</f>
        <v>318</v>
      </c>
      <c r="F19" s="60" t="n">
        <f aca="false">IF(COUNTA(D19:E19)=0,"",SUM(D19:E19))</f>
        <v>448</v>
      </c>
      <c r="G19" s="40" t="n">
        <f aca="false">IF(OR(F19="",F19=0),"",D19/F19)</f>
        <v>0.290178571428571</v>
      </c>
      <c r="H19" s="40" t="n">
        <f aca="false">IF(OR(F19="",F19=0),"",E19/F19)</f>
        <v>0.709821428571429</v>
      </c>
      <c r="I19" s="32" t="s">
        <v>164</v>
      </c>
      <c r="J19" s="36" t="n">
        <v>3.48774817162815</v>
      </c>
      <c r="K19" s="36" t="n">
        <f aca="false">$K$8</f>
        <v>2.12535060136845</v>
      </c>
      <c r="L19" s="36" t="n">
        <f aca="false">SQRT(J19^2+K19^2)</f>
        <v>4.08429951000569</v>
      </c>
      <c r="M19" s="40" t="n">
        <f aca="false">IF(G19="","",MAX(0,G19-1.96*L19/100))</f>
        <v>0.21012630103246</v>
      </c>
      <c r="N19" s="40" t="n">
        <f aca="false">IF(G19="","",MIN(1,G19+1.96*L19/100))</f>
        <v>0.370230841824683</v>
      </c>
      <c r="O19" s="60" t="n">
        <f aca="false">ROUND(S19*W19,0)</f>
        <v>65</v>
      </c>
      <c r="P19" s="60" t="n">
        <f aca="false">IF(F19="","",ROUND(SQRT((F19*L19/100)^2+(G19*O19)^2),0))</f>
        <v>26</v>
      </c>
      <c r="R19" s="61" t="n">
        <v>-21.8944747136708</v>
      </c>
      <c r="S19" s="62" t="n">
        <f aca="false">U19*V19*$F$5</f>
        <v>447.939320388349</v>
      </c>
      <c r="T19" s="63" t="n">
        <f aca="false">MAX(0,MIN(1,R19/100+$D$5))</f>
        <v>0.289426111237554</v>
      </c>
      <c r="U19" s="63" t="n">
        <v>0.550970873786408</v>
      </c>
      <c r="V19" s="62" t="n">
        <v>813</v>
      </c>
      <c r="W19" s="63" t="n">
        <v>0.144238908687966</v>
      </c>
      <c r="X19" s="64" t="s">
        <v>165</v>
      </c>
      <c r="Y19" s="64" t="s">
        <v>166</v>
      </c>
    </row>
    <row r="20" customFormat="false" ht="15" hidden="false" customHeight="false" outlineLevel="0" collapsed="false">
      <c r="A20" s="32" t="s">
        <v>162</v>
      </c>
      <c r="B20" s="32" t="s">
        <v>174</v>
      </c>
      <c r="C20" s="32" t="s">
        <v>177</v>
      </c>
      <c r="D20" s="60" t="n">
        <f aca="false">ROUND(S20*T20,0)</f>
        <v>186</v>
      </c>
      <c r="E20" s="60" t="n">
        <f aca="false">ROUND(S20,0)-D20</f>
        <v>497</v>
      </c>
      <c r="F20" s="60" t="n">
        <f aca="false">IF(COUNTA(D20:E20)=0,"",SUM(D20:E20))</f>
        <v>683</v>
      </c>
      <c r="G20" s="40" t="n">
        <f aca="false">IF(OR(F20="",F20=0),"",D20/F20)</f>
        <v>0.272327964860908</v>
      </c>
      <c r="H20" s="40" t="n">
        <f aca="false">IF(OR(F20="",F20=0),"",E20/F20)</f>
        <v>0.727672035139092</v>
      </c>
      <c r="I20" s="32" t="s">
        <v>164</v>
      </c>
      <c r="J20" s="36" t="n">
        <v>2.13808181890095</v>
      </c>
      <c r="K20" s="36" t="n">
        <f aca="false">$K$8</f>
        <v>2.12535060136845</v>
      </c>
      <c r="L20" s="36" t="n">
        <f aca="false">SQRT(J20^2+K20^2)</f>
        <v>3.01471541659441</v>
      </c>
      <c r="M20" s="40" t="n">
        <f aca="false">IF(G20="","",MAX(0,G20-1.96*L20/100))</f>
        <v>0.213239542695657</v>
      </c>
      <c r="N20" s="40" t="n">
        <f aca="false">IF(G20="","",MIN(1,G20+1.96*L20/100))</f>
        <v>0.331416387026158</v>
      </c>
      <c r="O20" s="60" t="n">
        <f aca="false">ROUND(S20*W20,0)</f>
        <v>58</v>
      </c>
      <c r="P20" s="60" t="n">
        <f aca="false">IF(F20="","",ROUND(SQRT((F20*L20/100)^2+(G20*O20)^2),0))</f>
        <v>26</v>
      </c>
      <c r="R20" s="61" t="n">
        <v>-23.6081173561881</v>
      </c>
      <c r="S20" s="62" t="n">
        <f aca="false">U20*V20*$F$5</f>
        <v>683.326771653543</v>
      </c>
      <c r="T20" s="63" t="n">
        <f aca="false">MAX(0,MIN(1,R20/100+$D$5))</f>
        <v>0.272289684812381</v>
      </c>
      <c r="U20" s="63" t="n">
        <v>0.654527559055118</v>
      </c>
      <c r="V20" s="62" t="n">
        <v>1044</v>
      </c>
      <c r="W20" s="63" t="n">
        <v>0.084758520671361</v>
      </c>
      <c r="X20" s="64" t="s">
        <v>171</v>
      </c>
      <c r="Y20" s="64" t="s">
        <v>166</v>
      </c>
    </row>
    <row r="21" customFormat="false" ht="15" hidden="false" customHeight="false" outlineLevel="0" collapsed="false">
      <c r="A21" s="32" t="s">
        <v>162</v>
      </c>
      <c r="B21" s="32" t="s">
        <v>178</v>
      </c>
      <c r="C21" s="32" t="s">
        <v>179</v>
      </c>
      <c r="D21" s="60" t="n">
        <f aca="false">ROUND(S21*T21,0)</f>
        <v>193</v>
      </c>
      <c r="E21" s="60" t="n">
        <f aca="false">ROUND(S21,0)-D21</f>
        <v>243</v>
      </c>
      <c r="F21" s="60" t="n">
        <f aca="false">IF(COUNTA(D21:E21)=0,"",SUM(D21:E21))</f>
        <v>436</v>
      </c>
      <c r="G21" s="40" t="n">
        <f aca="false">IF(OR(F21="",F21=0),"",D21/F21)</f>
        <v>0.442660550458716</v>
      </c>
      <c r="H21" s="40" t="n">
        <f aca="false">IF(OR(F21="",F21=0),"",E21/F21)</f>
        <v>0.557339449541284</v>
      </c>
      <c r="I21" s="32" t="s">
        <v>164</v>
      </c>
      <c r="J21" s="36" t="n">
        <v>3.48774817162815</v>
      </c>
      <c r="K21" s="36" t="n">
        <f aca="false">$K$8</f>
        <v>2.12535060136845</v>
      </c>
      <c r="L21" s="36" t="n">
        <f aca="false">SQRT(J21^2+K21^2)</f>
        <v>4.08429951000569</v>
      </c>
      <c r="M21" s="40" t="n">
        <f aca="false">IF(G21="","",MAX(0,G21-1.96*L21/100))</f>
        <v>0.362608280062604</v>
      </c>
      <c r="N21" s="40" t="n">
        <f aca="false">IF(G21="","",MIN(1,G21+1.96*L21/100))</f>
        <v>0.522712820854827</v>
      </c>
      <c r="O21" s="60" t="n">
        <f aca="false">ROUND(S21*W21,0)</f>
        <v>63</v>
      </c>
      <c r="P21" s="60" t="n">
        <f aca="false">IF(F21="","",ROUND(SQRT((F21*L21/100)^2+(G21*O21)^2),0))</f>
        <v>33</v>
      </c>
      <c r="R21" s="61" t="n">
        <v>-6.52794486596512</v>
      </c>
      <c r="S21" s="62" t="n">
        <f aca="false">U21*V21*$F$5</f>
        <v>436.24466571835</v>
      </c>
      <c r="T21" s="63" t="n">
        <f aca="false">MAX(0,MIN(1,R21/100+$D$5))</f>
        <v>0.443091409714611</v>
      </c>
      <c r="U21" s="63" t="n">
        <v>0.625889046941679</v>
      </c>
      <c r="V21" s="62" t="n">
        <v>697</v>
      </c>
      <c r="W21" s="63" t="n">
        <v>0.144238908687966</v>
      </c>
      <c r="X21" s="64" t="s">
        <v>165</v>
      </c>
      <c r="Y21" s="64" t="s">
        <v>166</v>
      </c>
    </row>
    <row r="22" customFormat="false" ht="15" hidden="false" customHeight="false" outlineLevel="0" collapsed="false">
      <c r="A22" s="32" t="s">
        <v>162</v>
      </c>
      <c r="B22" s="32" t="s">
        <v>178</v>
      </c>
      <c r="C22" s="32" t="s">
        <v>180</v>
      </c>
      <c r="D22" s="60" t="n">
        <f aca="false">ROUND(S22*T22,0)</f>
        <v>119</v>
      </c>
      <c r="E22" s="60" t="n">
        <f aca="false">ROUND(S22,0)-D22</f>
        <v>161</v>
      </c>
      <c r="F22" s="60" t="n">
        <f aca="false">IF(COUNTA(D22:E22)=0,"",SUM(D22:E22))</f>
        <v>280</v>
      </c>
      <c r="G22" s="40" t="n">
        <f aca="false">IF(OR(F22="",F22=0),"",D22/F22)</f>
        <v>0.425</v>
      </c>
      <c r="H22" s="40" t="n">
        <f aca="false">IF(OR(F22="",F22=0),"",E22/F22)</f>
        <v>0.575</v>
      </c>
      <c r="I22" s="32" t="s">
        <v>164</v>
      </c>
      <c r="J22" s="36" t="n">
        <v>3.48774817162815</v>
      </c>
      <c r="K22" s="36" t="n">
        <f aca="false">$K$8</f>
        <v>2.12535060136845</v>
      </c>
      <c r="L22" s="36" t="n">
        <f aca="false">SQRT(J22^2+K22^2)</f>
        <v>4.08429951000569</v>
      </c>
      <c r="M22" s="40" t="n">
        <f aca="false">IF(G22="","",MAX(0,G22-1.96*L22/100))</f>
        <v>0.344947729603889</v>
      </c>
      <c r="N22" s="40" t="n">
        <f aca="false">IF(G22="","",MIN(1,G22+1.96*L22/100))</f>
        <v>0.505052270396111</v>
      </c>
      <c r="O22" s="60" t="n">
        <f aca="false">ROUND(S22*W22,0)</f>
        <v>40</v>
      </c>
      <c r="P22" s="60" t="n">
        <f aca="false">IF(F22="","",ROUND(SQRT((F22*L22/100)^2+(G22*O22)^2),0))</f>
        <v>20</v>
      </c>
      <c r="R22" s="61" t="n">
        <v>-8.32283050574836</v>
      </c>
      <c r="S22" s="62" t="n">
        <f aca="false">U22*V22*$F$5</f>
        <v>280.5</v>
      </c>
      <c r="T22" s="63" t="n">
        <f aca="false">MAX(0,MIN(1,R22/100+$D$5))</f>
        <v>0.425142553316779</v>
      </c>
      <c r="U22" s="63" t="n">
        <v>0.568965517241379</v>
      </c>
      <c r="V22" s="62" t="n">
        <v>493</v>
      </c>
      <c r="W22" s="63" t="n">
        <v>0.144238908687966</v>
      </c>
      <c r="X22" s="64" t="s">
        <v>165</v>
      </c>
      <c r="Y22" s="64" t="s">
        <v>166</v>
      </c>
    </row>
    <row r="23" customFormat="false" ht="15" hidden="false" customHeight="false" outlineLevel="0" collapsed="false">
      <c r="A23" s="32" t="s">
        <v>162</v>
      </c>
      <c r="B23" s="32" t="s">
        <v>178</v>
      </c>
      <c r="C23" s="32" t="s">
        <v>181</v>
      </c>
      <c r="D23" s="60" t="n">
        <f aca="false">ROUND(S23*T23,0)</f>
        <v>248</v>
      </c>
      <c r="E23" s="60" t="n">
        <f aca="false">ROUND(S23,0)-D23</f>
        <v>398</v>
      </c>
      <c r="F23" s="60" t="n">
        <f aca="false">IF(COUNTA(D23:E23)=0,"",SUM(D23:E23))</f>
        <v>646</v>
      </c>
      <c r="G23" s="40" t="n">
        <f aca="false">IF(OR(F23="",F23=0),"",D23/F23)</f>
        <v>0.38390092879257</v>
      </c>
      <c r="H23" s="40" t="n">
        <f aca="false">IF(OR(F23="",F23=0),"",E23/F23)</f>
        <v>0.61609907120743</v>
      </c>
      <c r="I23" s="32" t="s">
        <v>164</v>
      </c>
      <c r="J23" s="36" t="n">
        <v>2.13808181890095</v>
      </c>
      <c r="K23" s="36" t="n">
        <f aca="false">$K$8</f>
        <v>2.12535060136845</v>
      </c>
      <c r="L23" s="36" t="n">
        <f aca="false">SQRT(J23^2+K23^2)</f>
        <v>3.01471541659441</v>
      </c>
      <c r="M23" s="40" t="n">
        <f aca="false">IF(G23="","",MAX(0,G23-1.96*L23/100))</f>
        <v>0.324812506627319</v>
      </c>
      <c r="N23" s="40" t="n">
        <f aca="false">IF(G23="","",MIN(1,G23+1.96*L23/100))</f>
        <v>0.44298935095782</v>
      </c>
      <c r="O23" s="60" t="n">
        <f aca="false">ROUND(S23*W23,0)</f>
        <v>55</v>
      </c>
      <c r="P23" s="60" t="n">
        <f aca="false">IF(F23="","",ROUND(SQRT((F23*L23/100)^2+(G23*O23)^2),0))</f>
        <v>29</v>
      </c>
      <c r="R23" s="61" t="n">
        <v>-12.4896962497912</v>
      </c>
      <c r="S23" s="62" t="n">
        <f aca="false">U23*V23*$F$5</f>
        <v>645.69536423841</v>
      </c>
      <c r="T23" s="63" t="n">
        <f aca="false">MAX(0,MIN(1,R23/100+$D$5))</f>
        <v>0.383473895876351</v>
      </c>
      <c r="U23" s="63" t="n">
        <v>0.689845474613686</v>
      </c>
      <c r="V23" s="62" t="n">
        <v>936</v>
      </c>
      <c r="W23" s="63" t="n">
        <v>0.084758520671361</v>
      </c>
      <c r="X23" s="64" t="s">
        <v>171</v>
      </c>
      <c r="Y23" s="64" t="s">
        <v>166</v>
      </c>
    </row>
    <row r="24" customFormat="false" ht="15" hidden="false" customHeight="false" outlineLevel="0" collapsed="false">
      <c r="A24" s="32" t="s">
        <v>162</v>
      </c>
      <c r="B24" s="32" t="s">
        <v>178</v>
      </c>
      <c r="C24" s="32" t="s">
        <v>182</v>
      </c>
      <c r="D24" s="60" t="n">
        <f aca="false">ROUND(S24*T24,0)</f>
        <v>120</v>
      </c>
      <c r="E24" s="60" t="n">
        <f aca="false">ROUND(S24,0)-D24</f>
        <v>109</v>
      </c>
      <c r="F24" s="60" t="n">
        <f aca="false">IF(COUNTA(D24:E24)=0,"",SUM(D24:E24))</f>
        <v>229</v>
      </c>
      <c r="G24" s="40" t="n">
        <f aca="false">IF(OR(F24="",F24=0),"",D24/F24)</f>
        <v>0.524017467248908</v>
      </c>
      <c r="H24" s="40" t="n">
        <f aca="false">IF(OR(F24="",F24=0),"",E24/F24)</f>
        <v>0.475982532751092</v>
      </c>
      <c r="I24" s="32" t="s">
        <v>164</v>
      </c>
      <c r="J24" s="36" t="n">
        <v>3.48774817162815</v>
      </c>
      <c r="K24" s="36" t="n">
        <f aca="false">$K$8</f>
        <v>2.12535060136845</v>
      </c>
      <c r="L24" s="36" t="n">
        <f aca="false">SQRT(J24^2+K24^2)</f>
        <v>4.08429951000569</v>
      </c>
      <c r="M24" s="40" t="n">
        <f aca="false">IF(G24="","",MAX(0,G24-1.96*L24/100))</f>
        <v>0.443965196852797</v>
      </c>
      <c r="N24" s="40" t="n">
        <f aca="false">IF(G24="","",MIN(1,G24+1.96*L24/100))</f>
        <v>0.60406973764502</v>
      </c>
      <c r="O24" s="60" t="n">
        <f aca="false">ROUND(S24*W24,0)</f>
        <v>33</v>
      </c>
      <c r="P24" s="60" t="n">
        <f aca="false">IF(F24="","",ROUND(SQRT((F24*L24/100)^2+(G24*O24)^2),0))</f>
        <v>20</v>
      </c>
      <c r="R24" s="61" t="n">
        <v>1.3063225757743</v>
      </c>
      <c r="S24" s="62" t="n">
        <f aca="false">U24*V24*$F$5</f>
        <v>229.496083550914</v>
      </c>
      <c r="T24" s="63" t="n">
        <f aca="false">MAX(0,MIN(1,R24/100+$D$5))</f>
        <v>0.521434084132005</v>
      </c>
      <c r="U24" s="63" t="n">
        <v>0.650130548302872</v>
      </c>
      <c r="V24" s="62" t="n">
        <v>353</v>
      </c>
      <c r="W24" s="63" t="n">
        <v>0.144238908687966</v>
      </c>
      <c r="X24" s="64" t="s">
        <v>165</v>
      </c>
      <c r="Y24" s="64" t="s">
        <v>166</v>
      </c>
    </row>
    <row r="25" customFormat="false" ht="15" hidden="false" customHeight="false" outlineLevel="0" collapsed="false">
      <c r="A25" s="32" t="s">
        <v>162</v>
      </c>
      <c r="B25" s="32" t="s">
        <v>178</v>
      </c>
      <c r="C25" s="32" t="s">
        <v>183</v>
      </c>
      <c r="D25" s="60" t="n">
        <f aca="false">ROUND(S25*T25,0)</f>
        <v>239</v>
      </c>
      <c r="E25" s="60" t="n">
        <f aca="false">ROUND(S25,0)-D25</f>
        <v>280</v>
      </c>
      <c r="F25" s="60" t="n">
        <f aca="false">IF(COUNTA(D25:E25)=0,"",SUM(D25:E25))</f>
        <v>519</v>
      </c>
      <c r="G25" s="40" t="n">
        <f aca="false">IF(OR(F25="",F25=0),"",D25/F25)</f>
        <v>0.460500963391137</v>
      </c>
      <c r="H25" s="40" t="n">
        <f aca="false">IF(OR(F25="",F25=0),"",E25/F25)</f>
        <v>0.539499036608863</v>
      </c>
      <c r="I25" s="32" t="s">
        <v>164</v>
      </c>
      <c r="J25" s="36" t="n">
        <v>3.48774817162815</v>
      </c>
      <c r="K25" s="36" t="n">
        <f aca="false">$K$8</f>
        <v>2.12535060136845</v>
      </c>
      <c r="L25" s="36" t="n">
        <f aca="false">SQRT(J25^2+K25^2)</f>
        <v>4.08429951000569</v>
      </c>
      <c r="M25" s="40" t="n">
        <f aca="false">IF(G25="","",MAX(0,G25-1.96*L25/100))</f>
        <v>0.380448692995025</v>
      </c>
      <c r="N25" s="40" t="n">
        <f aca="false">IF(G25="","",MIN(1,G25+1.96*L25/100))</f>
        <v>0.540553233787248</v>
      </c>
      <c r="O25" s="60" t="n">
        <f aca="false">ROUND(S25*W25,0)</f>
        <v>75</v>
      </c>
      <c r="P25" s="60" t="n">
        <f aca="false">IF(F25="","",ROUND(SQRT((F25*L25/100)^2+(G25*O25)^2),0))</f>
        <v>41</v>
      </c>
      <c r="R25" s="61" t="n">
        <v>-4.84433294648346</v>
      </c>
      <c r="S25" s="62" t="n">
        <f aca="false">U25*V25*$F$5</f>
        <v>519.166666666667</v>
      </c>
      <c r="T25" s="63" t="n">
        <f aca="false">MAX(0,MIN(1,R25/100+$D$5))</f>
        <v>0.459927528909428</v>
      </c>
      <c r="U25" s="63" t="n">
        <v>0.648148148148148</v>
      </c>
      <c r="V25" s="62" t="n">
        <v>801</v>
      </c>
      <c r="W25" s="63" t="n">
        <v>0.144238908687966</v>
      </c>
      <c r="X25" s="64" t="s">
        <v>165</v>
      </c>
      <c r="Y25" s="64" t="s">
        <v>166</v>
      </c>
    </row>
    <row r="26" customFormat="false" ht="15" hidden="false" customHeight="false" outlineLevel="0" collapsed="false">
      <c r="A26" s="32" t="s">
        <v>162</v>
      </c>
      <c r="B26" s="32" t="s">
        <v>184</v>
      </c>
      <c r="C26" s="32" t="s">
        <v>185</v>
      </c>
      <c r="D26" s="60" t="n">
        <f aca="false">ROUND(S26*T26,0)</f>
        <v>96</v>
      </c>
      <c r="E26" s="60" t="n">
        <f aca="false">ROUND(S26,0)-D26</f>
        <v>171</v>
      </c>
      <c r="F26" s="60" t="n">
        <f aca="false">IF(COUNTA(D26:E26)=0,"",SUM(D26:E26))</f>
        <v>267</v>
      </c>
      <c r="G26" s="40" t="n">
        <f aca="false">IF(OR(F26="",F26=0),"",D26/F26)</f>
        <v>0.359550561797753</v>
      </c>
      <c r="H26" s="40" t="n">
        <f aca="false">IF(OR(F26="",F26=0),"",E26/F26)</f>
        <v>0.640449438202247</v>
      </c>
      <c r="I26" s="32" t="s">
        <v>164</v>
      </c>
      <c r="J26" s="36" t="n">
        <v>3.48774817162815</v>
      </c>
      <c r="K26" s="36" t="n">
        <f aca="false">$K$8</f>
        <v>2.12535060136845</v>
      </c>
      <c r="L26" s="36" t="n">
        <f aca="false">SQRT(J26^2+K26^2)</f>
        <v>4.08429951000569</v>
      </c>
      <c r="M26" s="40" t="n">
        <f aca="false">IF(G26="","",MAX(0,G26-1.96*L26/100))</f>
        <v>0.279498291401641</v>
      </c>
      <c r="N26" s="40" t="n">
        <f aca="false">IF(G26="","",MIN(1,G26+1.96*L26/100))</f>
        <v>0.439602832193864</v>
      </c>
      <c r="O26" s="60" t="n">
        <f aca="false">ROUND(S26*W26,0)</f>
        <v>39</v>
      </c>
      <c r="P26" s="60" t="n">
        <f aca="false">IF(F26="","",ROUND(SQRT((F26*L26/100)^2+(G26*O26)^2),0))</f>
        <v>18</v>
      </c>
      <c r="R26" s="61" t="n">
        <v>-14.8282854094188</v>
      </c>
      <c r="S26" s="62" t="n">
        <f aca="false">U26*V26*$F$5</f>
        <v>267.002518891688</v>
      </c>
      <c r="T26" s="63" t="n">
        <f aca="false">MAX(0,MIN(1,R26/100+$D$5))</f>
        <v>0.360088004280075</v>
      </c>
      <c r="U26" s="63" t="n">
        <v>0.629722921914358</v>
      </c>
      <c r="V26" s="62" t="n">
        <v>424</v>
      </c>
      <c r="W26" s="63" t="n">
        <v>0.144238908687966</v>
      </c>
      <c r="X26" s="64" t="s">
        <v>165</v>
      </c>
      <c r="Y26" s="64" t="s">
        <v>166</v>
      </c>
    </row>
    <row r="27" customFormat="false" ht="15" hidden="false" customHeight="false" outlineLevel="0" collapsed="false">
      <c r="A27" s="32" t="s">
        <v>162</v>
      </c>
      <c r="B27" s="32" t="s">
        <v>184</v>
      </c>
      <c r="C27" s="32" t="s">
        <v>186</v>
      </c>
      <c r="D27" s="60" t="n">
        <f aca="false">ROUND(S27*T27,0)</f>
        <v>173</v>
      </c>
      <c r="E27" s="60" t="n">
        <f aca="false">ROUND(S27,0)-D27</f>
        <v>369</v>
      </c>
      <c r="F27" s="60" t="n">
        <f aca="false">IF(COUNTA(D27:E27)=0,"",SUM(D27:E27))</f>
        <v>542</v>
      </c>
      <c r="G27" s="40" t="n">
        <f aca="false">IF(OR(F27="",F27=0),"",D27/F27)</f>
        <v>0.319188191881919</v>
      </c>
      <c r="H27" s="40" t="n">
        <f aca="false">IF(OR(F27="",F27=0),"",E27/F27)</f>
        <v>0.680811808118081</v>
      </c>
      <c r="I27" s="32" t="s">
        <v>164</v>
      </c>
      <c r="J27" s="36" t="n">
        <v>3.48774817162815</v>
      </c>
      <c r="K27" s="36" t="n">
        <f aca="false">$K$8</f>
        <v>2.12535060136845</v>
      </c>
      <c r="L27" s="36" t="n">
        <f aca="false">SQRT(J27^2+K27^2)</f>
        <v>4.08429951000569</v>
      </c>
      <c r="M27" s="40" t="n">
        <f aca="false">IF(G27="","",MAX(0,G27-1.96*L27/100))</f>
        <v>0.239135921485807</v>
      </c>
      <c r="N27" s="40" t="n">
        <f aca="false">IF(G27="","",MIN(1,G27+1.96*L27/100))</f>
        <v>0.39924046227803</v>
      </c>
      <c r="O27" s="60" t="n">
        <f aca="false">ROUND(S27*W27,0)</f>
        <v>78</v>
      </c>
      <c r="P27" s="60" t="n">
        <f aca="false">IF(F27="","",ROUND(SQRT((F27*L27/100)^2+(G27*O27)^2),0))</f>
        <v>33</v>
      </c>
      <c r="R27" s="61" t="n">
        <v>-18.931896614004</v>
      </c>
      <c r="S27" s="62" t="n">
        <f aca="false">U27*V27*$F$5</f>
        <v>542.170709793351</v>
      </c>
      <c r="T27" s="63" t="n">
        <f aca="false">MAX(0,MIN(1,R27/100+$D$5))</f>
        <v>0.319051892234223</v>
      </c>
      <c r="U27" s="63" t="n">
        <v>0.527403414195867</v>
      </c>
      <c r="V27" s="62" t="n">
        <v>1028</v>
      </c>
      <c r="W27" s="63" t="n">
        <v>0.144238908687966</v>
      </c>
      <c r="X27" s="64" t="s">
        <v>165</v>
      </c>
      <c r="Y27" s="64" t="s">
        <v>166</v>
      </c>
    </row>
    <row r="28" customFormat="false" ht="15" hidden="false" customHeight="false" outlineLevel="0" collapsed="false">
      <c r="A28" s="32" t="s">
        <v>162</v>
      </c>
      <c r="B28" s="32" t="s">
        <v>187</v>
      </c>
      <c r="C28" s="32" t="s">
        <v>188</v>
      </c>
      <c r="D28" s="60" t="n">
        <f aca="false">ROUND(S28*T28,0)</f>
        <v>211</v>
      </c>
      <c r="E28" s="60" t="n">
        <f aca="false">ROUND(S28,0)-D28</f>
        <v>313</v>
      </c>
      <c r="F28" s="60" t="n">
        <f aca="false">IF(COUNTA(D28:E28)=0,"",SUM(D28:E28))</f>
        <v>524</v>
      </c>
      <c r="G28" s="40" t="n">
        <f aca="false">IF(OR(F28="",F28=0),"",D28/F28)</f>
        <v>0.402671755725191</v>
      </c>
      <c r="H28" s="40" t="n">
        <f aca="false">IF(OR(F28="",F28=0),"",E28/F28)</f>
        <v>0.597328244274809</v>
      </c>
      <c r="I28" s="32" t="s">
        <v>164</v>
      </c>
      <c r="J28" s="36" t="n">
        <v>3.48774817162815</v>
      </c>
      <c r="K28" s="36" t="n">
        <f aca="false">$K$8</f>
        <v>2.12535060136845</v>
      </c>
      <c r="L28" s="36" t="n">
        <f aca="false">SQRT(J28^2+K28^2)</f>
        <v>4.08429951000569</v>
      </c>
      <c r="M28" s="40" t="n">
        <f aca="false">IF(G28="","",MAX(0,G28-1.96*L28/100))</f>
        <v>0.322619485329079</v>
      </c>
      <c r="N28" s="40" t="n">
        <f aca="false">IF(G28="","",MIN(1,G28+1.96*L28/100))</f>
        <v>0.482724026121302</v>
      </c>
      <c r="O28" s="60" t="n">
        <f aca="false">ROUND(S28*W28,0)</f>
        <v>76</v>
      </c>
      <c r="P28" s="60" t="n">
        <f aca="false">IF(F28="","",ROUND(SQRT((F28*L28/100)^2+(G28*O28)^2),0))</f>
        <v>37</v>
      </c>
      <c r="R28" s="61" t="n">
        <v>-10.5884657113929</v>
      </c>
      <c r="S28" s="62" t="n">
        <f aca="false">U28*V28*$F$5</f>
        <v>523.643835616438</v>
      </c>
      <c r="T28" s="63" t="n">
        <f aca="false">MAX(0,MIN(1,R28/100+$D$5))</f>
        <v>0.402486201260334</v>
      </c>
      <c r="U28" s="63" t="n">
        <v>0.472602739726027</v>
      </c>
      <c r="V28" s="62" t="n">
        <v>1108</v>
      </c>
      <c r="W28" s="63" t="n">
        <v>0.144238908687966</v>
      </c>
      <c r="X28" s="64" t="s">
        <v>165</v>
      </c>
      <c r="Y28" s="64" t="s">
        <v>166</v>
      </c>
    </row>
    <row r="29" customFormat="false" ht="15" hidden="false" customHeight="false" outlineLevel="0" collapsed="false">
      <c r="A29" s="32" t="s">
        <v>162</v>
      </c>
      <c r="B29" s="32" t="s">
        <v>187</v>
      </c>
      <c r="C29" s="32" t="s">
        <v>189</v>
      </c>
      <c r="D29" s="60" t="n">
        <f aca="false">ROUND(S29*T29,0)</f>
        <v>120</v>
      </c>
      <c r="E29" s="60" t="n">
        <f aca="false">ROUND(S29,0)-D29</f>
        <v>178</v>
      </c>
      <c r="F29" s="60" t="n">
        <f aca="false">IF(COUNTA(D29:E29)=0,"",SUM(D29:E29))</f>
        <v>298</v>
      </c>
      <c r="G29" s="40" t="n">
        <f aca="false">IF(OR(F29="",F29=0),"",D29/F29)</f>
        <v>0.402684563758389</v>
      </c>
      <c r="H29" s="40" t="n">
        <f aca="false">IF(OR(F29="",F29=0),"",E29/F29)</f>
        <v>0.597315436241611</v>
      </c>
      <c r="I29" s="32" t="s">
        <v>164</v>
      </c>
      <c r="J29" s="36" t="n">
        <v>3.48774817162815</v>
      </c>
      <c r="K29" s="36" t="n">
        <f aca="false">$K$8</f>
        <v>2.12535060136845</v>
      </c>
      <c r="L29" s="36" t="n">
        <f aca="false">SQRT(J29^2+K29^2)</f>
        <v>4.08429951000569</v>
      </c>
      <c r="M29" s="40" t="n">
        <f aca="false">IF(G29="","",MAX(0,G29-1.96*L29/100))</f>
        <v>0.322632293362278</v>
      </c>
      <c r="N29" s="40" t="n">
        <f aca="false">IF(G29="","",MIN(1,G29+1.96*L29/100))</f>
        <v>0.482736834154501</v>
      </c>
      <c r="O29" s="60" t="n">
        <f aca="false">ROUND(S29*W29,0)</f>
        <v>43</v>
      </c>
      <c r="P29" s="60" t="n">
        <f aca="false">IF(F29="","",ROUND(SQRT((F29*L29/100)^2+(G29*O29)^2),0))</f>
        <v>21</v>
      </c>
      <c r="R29" s="61" t="n">
        <v>-10.5857480601902</v>
      </c>
      <c r="S29" s="62" t="n">
        <f aca="false">U29*V29*$F$5</f>
        <v>297.7625</v>
      </c>
      <c r="T29" s="63" t="n">
        <f aca="false">MAX(0,MIN(1,R29/100+$D$5))</f>
        <v>0.402513377772361</v>
      </c>
      <c r="U29" s="63" t="n">
        <v>0.4484375</v>
      </c>
      <c r="V29" s="62" t="n">
        <v>664</v>
      </c>
      <c r="W29" s="63" t="n">
        <v>0.144238908687966</v>
      </c>
      <c r="X29" s="64" t="s">
        <v>165</v>
      </c>
      <c r="Y29" s="64" t="s">
        <v>166</v>
      </c>
    </row>
    <row r="30" customFormat="false" ht="15" hidden="false" customHeight="false" outlineLevel="0" collapsed="false">
      <c r="A30" s="32" t="s">
        <v>162</v>
      </c>
      <c r="B30" s="32" t="s">
        <v>187</v>
      </c>
      <c r="C30" s="32" t="s">
        <v>190</v>
      </c>
      <c r="D30" s="60" t="n">
        <f aca="false">ROUND(S30*T30,0)</f>
        <v>107</v>
      </c>
      <c r="E30" s="60" t="n">
        <f aca="false">ROUND(S30,0)-D30</f>
        <v>154</v>
      </c>
      <c r="F30" s="60" t="n">
        <f aca="false">IF(COUNTA(D30:E30)=0,"",SUM(D30:E30))</f>
        <v>261</v>
      </c>
      <c r="G30" s="40" t="n">
        <f aca="false">IF(OR(F30="",F30=0),"",D30/F30)</f>
        <v>0.409961685823755</v>
      </c>
      <c r="H30" s="40" t="n">
        <f aca="false">IF(OR(F30="",F30=0),"",E30/F30)</f>
        <v>0.590038314176245</v>
      </c>
      <c r="I30" s="32" t="s">
        <v>164</v>
      </c>
      <c r="J30" s="36" t="n">
        <v>3.48774817162815</v>
      </c>
      <c r="K30" s="36" t="n">
        <f aca="false">$K$8</f>
        <v>2.12535060136845</v>
      </c>
      <c r="L30" s="36" t="n">
        <f aca="false">SQRT(J30^2+K30^2)</f>
        <v>4.08429951000569</v>
      </c>
      <c r="M30" s="40" t="n">
        <f aca="false">IF(G30="","",MAX(0,G30-1.96*L30/100))</f>
        <v>0.329909415427643</v>
      </c>
      <c r="N30" s="40" t="n">
        <f aca="false">IF(G30="","",MIN(1,G30+1.96*L30/100))</f>
        <v>0.490013956219866</v>
      </c>
      <c r="O30" s="60" t="n">
        <f aca="false">ROUND(S30*W30,0)</f>
        <v>38</v>
      </c>
      <c r="P30" s="60" t="n">
        <f aca="false">IF(F30="","",ROUND(SQRT((F30*L30/100)^2+(G30*O30)^2),0))</f>
        <v>19</v>
      </c>
      <c r="R30" s="61" t="n">
        <v>-9.94620959049576</v>
      </c>
      <c r="S30" s="62" t="n">
        <f aca="false">U30*V30*$F$5</f>
        <v>260.883392226148</v>
      </c>
      <c r="T30" s="63" t="n">
        <f aca="false">MAX(0,MIN(1,R30/100+$D$5))</f>
        <v>0.408908762469305</v>
      </c>
      <c r="U30" s="63" t="n">
        <v>0.406360424028269</v>
      </c>
      <c r="V30" s="62" t="n">
        <v>642</v>
      </c>
      <c r="W30" s="63" t="n">
        <v>0.144238908687966</v>
      </c>
      <c r="X30" s="64" t="s">
        <v>165</v>
      </c>
      <c r="Y30" s="64" t="s">
        <v>166</v>
      </c>
    </row>
    <row r="31" customFormat="false" ht="15" hidden="false" customHeight="false" outlineLevel="0" collapsed="false">
      <c r="A31" s="32" t="s">
        <v>162</v>
      </c>
      <c r="B31" s="32" t="s">
        <v>191</v>
      </c>
      <c r="C31" s="32" t="s">
        <v>191</v>
      </c>
      <c r="D31" s="60" t="n">
        <f aca="false">ROUND(S31*T31,0)</f>
        <v>33</v>
      </c>
      <c r="E31" s="60" t="n">
        <f aca="false">ROUND(S31,0)-D31</f>
        <v>85</v>
      </c>
      <c r="F31" s="60" t="n">
        <f aca="false">IF(COUNTA(D31:E31)=0,"",SUM(D31:E31))</f>
        <v>118</v>
      </c>
      <c r="G31" s="40" t="n">
        <f aca="false">IF(OR(F31="",F31=0),"",D31/F31)</f>
        <v>0.279661016949153</v>
      </c>
      <c r="H31" s="40" t="n">
        <f aca="false">IF(OR(F31="",F31=0),"",E31/F31)</f>
        <v>0.720338983050847</v>
      </c>
      <c r="I31" s="32" t="s">
        <v>164</v>
      </c>
      <c r="J31" s="36" t="n">
        <v>3.48774817162815</v>
      </c>
      <c r="K31" s="36" t="n">
        <f aca="false">$K$8</f>
        <v>2.12535060136845</v>
      </c>
      <c r="L31" s="36" t="n">
        <f aca="false">SQRT(J31^2+K31^2)</f>
        <v>4.08429951000569</v>
      </c>
      <c r="M31" s="40" t="n">
        <f aca="false">IF(G31="","",MAX(0,G31-1.96*L31/100))</f>
        <v>0.199608746553041</v>
      </c>
      <c r="N31" s="40" t="n">
        <f aca="false">IF(G31="","",MIN(1,G31+1.96*L31/100))</f>
        <v>0.359713287345264</v>
      </c>
      <c r="O31" s="60" t="n">
        <f aca="false">ROUND(S31*W31,0)</f>
        <v>17</v>
      </c>
      <c r="P31" s="60" t="n">
        <f aca="false">IF(F31="","",ROUND(SQRT((F31*L31/100)^2+(G31*O31)^2),0))</f>
        <v>7</v>
      </c>
      <c r="R31" s="61" t="n">
        <v>-23.1891830163275</v>
      </c>
      <c r="S31" s="62" t="n">
        <f aca="false">U31*V31*$F$5</f>
        <v>118.285714285714</v>
      </c>
      <c r="T31" s="63" t="n">
        <f aca="false">MAX(0,MIN(1,R31/100+$D$5))</f>
        <v>0.276479028210988</v>
      </c>
      <c r="U31" s="63" t="n">
        <v>0.657142857142857</v>
      </c>
      <c r="V31" s="62" t="n">
        <v>180</v>
      </c>
      <c r="W31" s="63" t="n">
        <v>0.144238908687966</v>
      </c>
      <c r="X31" s="64" t="s">
        <v>165</v>
      </c>
      <c r="Y31" s="64" t="s">
        <v>166</v>
      </c>
    </row>
    <row r="32" customFormat="false" ht="15" hidden="false" customHeight="false" outlineLevel="0" collapsed="false">
      <c r="A32" s="32" t="s">
        <v>162</v>
      </c>
      <c r="B32" s="32" t="s">
        <v>192</v>
      </c>
      <c r="C32" s="32" t="s">
        <v>192</v>
      </c>
      <c r="D32" s="60" t="n">
        <f aca="false">ROUND(S32*T32,0)</f>
        <v>48</v>
      </c>
      <c r="E32" s="60" t="n">
        <f aca="false">ROUND(S32,0)-D32</f>
        <v>189</v>
      </c>
      <c r="F32" s="60" t="n">
        <f aca="false">IF(COUNTA(D32:E32)=0,"",SUM(D32:E32))</f>
        <v>237</v>
      </c>
      <c r="G32" s="40" t="n">
        <f aca="false">IF(OR(F32="",F32=0),"",D32/F32)</f>
        <v>0.20253164556962</v>
      </c>
      <c r="H32" s="40" t="n">
        <f aca="false">IF(OR(F32="",F32=0),"",E32/F32)</f>
        <v>0.79746835443038</v>
      </c>
      <c r="I32" s="32" t="s">
        <v>164</v>
      </c>
      <c r="J32" s="36" t="n">
        <v>3.48774817162815</v>
      </c>
      <c r="K32" s="36" t="n">
        <f aca="false">$K$8</f>
        <v>2.12535060136845</v>
      </c>
      <c r="L32" s="36" t="n">
        <f aca="false">SQRT(J32^2+K32^2)</f>
        <v>4.08429951000569</v>
      </c>
      <c r="M32" s="40" t="n">
        <f aca="false">IF(G32="","",MAX(0,G32-1.96*L32/100))</f>
        <v>0.122479375173509</v>
      </c>
      <c r="N32" s="40" t="n">
        <f aca="false">IF(G32="","",MIN(1,G32+1.96*L32/100))</f>
        <v>0.282583915965732</v>
      </c>
      <c r="O32" s="60" t="n">
        <f aca="false">ROUND(S32*W32,0)</f>
        <v>34</v>
      </c>
      <c r="P32" s="60" t="n">
        <f aca="false">IF(F32="","",ROUND(SQRT((F32*L32/100)^2+(G32*O32)^2),0))</f>
        <v>12</v>
      </c>
      <c r="R32" s="61" t="n">
        <v>-30.3668470311616</v>
      </c>
      <c r="S32" s="62" t="n">
        <f aca="false">U32*V32*$F$5</f>
        <v>236.844827586207</v>
      </c>
      <c r="T32" s="63" t="n">
        <f aca="false">MAX(0,MIN(1,R32/100+$D$5))</f>
        <v>0.204702388062647</v>
      </c>
      <c r="U32" s="63" t="n">
        <v>0.692528735632184</v>
      </c>
      <c r="V32" s="62" t="n">
        <v>342</v>
      </c>
      <c r="W32" s="63" t="n">
        <v>0.144238908687966</v>
      </c>
      <c r="X32" s="64" t="s">
        <v>165</v>
      </c>
      <c r="Y32" s="64" t="s">
        <v>166</v>
      </c>
    </row>
    <row r="33" customFormat="false" ht="15" hidden="false" customHeight="false" outlineLevel="0" collapsed="false">
      <c r="A33" s="32" t="s">
        <v>162</v>
      </c>
      <c r="B33" s="32" t="s">
        <v>193</v>
      </c>
      <c r="C33" s="32" t="s">
        <v>194</v>
      </c>
      <c r="D33" s="60" t="n">
        <f aca="false">ROUND(S33*T33,0)</f>
        <v>236</v>
      </c>
      <c r="E33" s="60" t="n">
        <f aca="false">ROUND(S33,0)-D33</f>
        <v>360</v>
      </c>
      <c r="F33" s="60" t="n">
        <f aca="false">IF(COUNTA(D33:E33)=0,"",SUM(D33:E33))</f>
        <v>596</v>
      </c>
      <c r="G33" s="40" t="n">
        <f aca="false">IF(OR(F33="",F33=0),"",D33/F33)</f>
        <v>0.395973154362416</v>
      </c>
      <c r="H33" s="40" t="n">
        <f aca="false">IF(OR(F33="",F33=0),"",E33/F33)</f>
        <v>0.604026845637584</v>
      </c>
      <c r="I33" s="32" t="s">
        <v>164</v>
      </c>
      <c r="J33" s="36" t="n">
        <v>2.13808181890095</v>
      </c>
      <c r="K33" s="36" t="n">
        <f aca="false">$K$8</f>
        <v>2.12535060136845</v>
      </c>
      <c r="L33" s="36" t="n">
        <f aca="false">SQRT(J33^2+K33^2)</f>
        <v>3.01471541659441</v>
      </c>
      <c r="M33" s="40" t="n">
        <f aca="false">IF(G33="","",MAX(0,G33-1.96*L33/100))</f>
        <v>0.336884732197166</v>
      </c>
      <c r="N33" s="40" t="n">
        <f aca="false">IF(G33="","",MIN(1,G33+1.96*L33/100))</f>
        <v>0.455061576527667</v>
      </c>
      <c r="O33" s="60" t="n">
        <f aca="false">ROUND(S33*W33,0)</f>
        <v>51</v>
      </c>
      <c r="P33" s="60" t="n">
        <f aca="false">IF(F33="","",ROUND(SQRT((F33*L33/100)^2+(G33*O33)^2),0))</f>
        <v>27</v>
      </c>
      <c r="R33" s="61" t="n">
        <v>-11.2183167636922</v>
      </c>
      <c r="S33" s="62" t="n">
        <f aca="false">U33*V33*$F$5</f>
        <v>596.457399103139</v>
      </c>
      <c r="T33" s="63" t="n">
        <f aca="false">MAX(0,MIN(1,R33/100+$D$5))</f>
        <v>0.396187690737341</v>
      </c>
      <c r="U33" s="63" t="n">
        <v>0.50762331838565</v>
      </c>
      <c r="V33" s="62" t="n">
        <v>1175</v>
      </c>
      <c r="W33" s="63" t="n">
        <v>0.084758520671361</v>
      </c>
      <c r="X33" s="64" t="s">
        <v>171</v>
      </c>
      <c r="Y33" s="64" t="s">
        <v>166</v>
      </c>
    </row>
    <row r="34" customFormat="false" ht="15" hidden="false" customHeight="false" outlineLevel="0" collapsed="false">
      <c r="A34" s="32" t="s">
        <v>162</v>
      </c>
      <c r="B34" s="32" t="s">
        <v>193</v>
      </c>
      <c r="C34" s="32" t="s">
        <v>195</v>
      </c>
      <c r="D34" s="60" t="n">
        <f aca="false">ROUND(S34*T34,0)</f>
        <v>228</v>
      </c>
      <c r="E34" s="60" t="n">
        <f aca="false">ROUND(S34,0)-D34</f>
        <v>335</v>
      </c>
      <c r="F34" s="60" t="n">
        <f aca="false">IF(COUNTA(D34:E34)=0,"",SUM(D34:E34))</f>
        <v>563</v>
      </c>
      <c r="G34" s="40" t="n">
        <f aca="false">IF(OR(F34="",F34=0),"",D34/F34)</f>
        <v>0.404973357015986</v>
      </c>
      <c r="H34" s="40" t="n">
        <f aca="false">IF(OR(F34="",F34=0),"",E34/F34)</f>
        <v>0.595026642984014</v>
      </c>
      <c r="I34" s="32" t="s">
        <v>164</v>
      </c>
      <c r="J34" s="36" t="n">
        <v>3.48774817162815</v>
      </c>
      <c r="K34" s="36" t="n">
        <f aca="false">$K$8</f>
        <v>2.12535060136845</v>
      </c>
      <c r="L34" s="36" t="n">
        <f aca="false">SQRT(J34^2+K34^2)</f>
        <v>4.08429951000569</v>
      </c>
      <c r="M34" s="40" t="n">
        <f aca="false">IF(G34="","",MAX(0,G34-1.96*L34/100))</f>
        <v>0.324921086619874</v>
      </c>
      <c r="N34" s="40" t="n">
        <f aca="false">IF(G34="","",MIN(1,G34+1.96*L34/100))</f>
        <v>0.485025627412097</v>
      </c>
      <c r="O34" s="60" t="n">
        <f aca="false">ROUND(S34*W34,0)</f>
        <v>81</v>
      </c>
      <c r="P34" s="60" t="n">
        <f aca="false">IF(F34="","",ROUND(SQRT((F34*L34/100)^2+(G34*O34)^2),0))</f>
        <v>40</v>
      </c>
      <c r="R34" s="61" t="n">
        <v>-10.3167913454731</v>
      </c>
      <c r="S34" s="62" t="n">
        <f aca="false">U34*V34*$F$5</f>
        <v>563.161453077699</v>
      </c>
      <c r="T34" s="63" t="n">
        <f aca="false">MAX(0,MIN(1,R34/100+$D$5))</f>
        <v>0.405202944919531</v>
      </c>
      <c r="U34" s="63" t="n">
        <v>0.531786074672048</v>
      </c>
      <c r="V34" s="62" t="n">
        <v>1059</v>
      </c>
      <c r="W34" s="63" t="n">
        <v>0.144238908687966</v>
      </c>
      <c r="X34" s="64" t="s">
        <v>165</v>
      </c>
      <c r="Y34" s="64" t="s">
        <v>166</v>
      </c>
    </row>
    <row r="35" customFormat="false" ht="15" hidden="false" customHeight="false" outlineLevel="0" collapsed="false">
      <c r="A35" s="32" t="s">
        <v>162</v>
      </c>
      <c r="B35" s="32" t="s">
        <v>193</v>
      </c>
      <c r="C35" s="32" t="s">
        <v>196</v>
      </c>
      <c r="D35" s="60" t="n">
        <f aca="false">ROUND(S35*T35,0)</f>
        <v>233</v>
      </c>
      <c r="E35" s="60" t="n">
        <f aca="false">ROUND(S35,0)-D35</f>
        <v>361</v>
      </c>
      <c r="F35" s="60" t="n">
        <f aca="false">IF(COUNTA(D35:E35)=0,"",SUM(D35:E35))</f>
        <v>594</v>
      </c>
      <c r="G35" s="40" t="n">
        <f aca="false">IF(OR(F35="",F35=0),"",D35/F35)</f>
        <v>0.392255892255892</v>
      </c>
      <c r="H35" s="40" t="n">
        <f aca="false">IF(OR(F35="",F35=0),"",E35/F35)</f>
        <v>0.607744107744108</v>
      </c>
      <c r="I35" s="32" t="s">
        <v>164</v>
      </c>
      <c r="J35" s="36" t="n">
        <v>2.13808181890095</v>
      </c>
      <c r="K35" s="36" t="n">
        <f aca="false">$K$8</f>
        <v>2.12535060136845</v>
      </c>
      <c r="L35" s="36" t="n">
        <f aca="false">SQRT(J35^2+K35^2)</f>
        <v>3.01471541659441</v>
      </c>
      <c r="M35" s="40" t="n">
        <f aca="false">IF(G35="","",MAX(0,G35-1.96*L35/100))</f>
        <v>0.333167470090642</v>
      </c>
      <c r="N35" s="40" t="n">
        <f aca="false">IF(G35="","",MIN(1,G35+1.96*L35/100))</f>
        <v>0.451344314421143</v>
      </c>
      <c r="O35" s="60" t="n">
        <f aca="false">ROUND(S35*W35,0)</f>
        <v>50</v>
      </c>
      <c r="P35" s="60" t="n">
        <f aca="false">IF(F35="","",ROUND(SQRT((F35*L35/100)^2+(G35*O35)^2),0))</f>
        <v>27</v>
      </c>
      <c r="R35" s="61" t="n">
        <v>-11.6279932229309</v>
      </c>
      <c r="S35" s="62" t="n">
        <f aca="false">U35*V35*$F$5</f>
        <v>593.941784037559</v>
      </c>
      <c r="T35" s="63" t="n">
        <f aca="false">MAX(0,MIN(1,R35/100+$D$5))</f>
        <v>0.392090926144954</v>
      </c>
      <c r="U35" s="63" t="n">
        <v>0.538967136150235</v>
      </c>
      <c r="V35" s="62" t="n">
        <v>1102</v>
      </c>
      <c r="W35" s="63" t="n">
        <v>0.084758520671361</v>
      </c>
      <c r="X35" s="64" t="s">
        <v>171</v>
      </c>
      <c r="Y35" s="64" t="s">
        <v>166</v>
      </c>
    </row>
    <row r="36" customFormat="false" ht="15" hidden="false" customHeight="false" outlineLevel="0" collapsed="false">
      <c r="A36" s="32" t="s">
        <v>162</v>
      </c>
      <c r="B36" s="32" t="s">
        <v>197</v>
      </c>
      <c r="C36" s="32" t="s">
        <v>198</v>
      </c>
      <c r="D36" s="60" t="n">
        <f aca="false">ROUND(S36*T36,0)</f>
        <v>240</v>
      </c>
      <c r="E36" s="60" t="n">
        <f aca="false">ROUND(S36,0)-D36</f>
        <v>590</v>
      </c>
      <c r="F36" s="60" t="n">
        <f aca="false">IF(COUNTA(D36:E36)=0,"",SUM(D36:E36))</f>
        <v>830</v>
      </c>
      <c r="G36" s="40" t="n">
        <f aca="false">IF(OR(F36="",F36=0),"",D36/F36)</f>
        <v>0.289156626506024</v>
      </c>
      <c r="H36" s="40" t="n">
        <f aca="false">IF(OR(F36="",F36=0),"",E36/F36)</f>
        <v>0.710843373493976</v>
      </c>
      <c r="I36" s="32" t="s">
        <v>164</v>
      </c>
      <c r="J36" s="36" t="n">
        <v>2.13808181890095</v>
      </c>
      <c r="K36" s="36" t="n">
        <f aca="false">$K$8</f>
        <v>2.12535060136845</v>
      </c>
      <c r="L36" s="36" t="n">
        <f aca="false">SQRT(J36^2+K36^2)</f>
        <v>3.01471541659441</v>
      </c>
      <c r="M36" s="40" t="n">
        <f aca="false">IF(G36="","",MAX(0,G36-1.96*L36/100))</f>
        <v>0.230068204340774</v>
      </c>
      <c r="N36" s="40" t="n">
        <f aca="false">IF(G36="","",MIN(1,G36+1.96*L36/100))</f>
        <v>0.348245048671275</v>
      </c>
      <c r="O36" s="60" t="n">
        <f aca="false">ROUND(S36*W36,0)</f>
        <v>70</v>
      </c>
      <c r="P36" s="60" t="n">
        <f aca="false">IF(F36="","",ROUND(SQRT((F36*L36/100)^2+(G36*O36)^2),0))</f>
        <v>32</v>
      </c>
      <c r="R36" s="61" t="n">
        <v>-21.9522560997711</v>
      </c>
      <c r="S36" s="62" t="n">
        <f aca="false">U36*V36*$F$5</f>
        <v>830.121621621622</v>
      </c>
      <c r="T36" s="63" t="n">
        <f aca="false">MAX(0,MIN(1,R36/100+$D$5))</f>
        <v>0.288848297376552</v>
      </c>
      <c r="U36" s="63" t="n">
        <v>0.635135135135135</v>
      </c>
      <c r="V36" s="62" t="n">
        <v>1307</v>
      </c>
      <c r="W36" s="63" t="n">
        <v>0.084758520671361</v>
      </c>
      <c r="X36" s="64" t="s">
        <v>171</v>
      </c>
      <c r="Y36" s="64" t="s">
        <v>166</v>
      </c>
    </row>
    <row r="37" customFormat="false" ht="15" hidden="false" customHeight="false" outlineLevel="0" collapsed="false">
      <c r="A37" s="32" t="s">
        <v>162</v>
      </c>
      <c r="B37" s="32" t="s">
        <v>197</v>
      </c>
      <c r="C37" s="32" t="s">
        <v>199</v>
      </c>
      <c r="D37" s="60" t="n">
        <f aca="false">ROUND(S37*T37,0)</f>
        <v>175</v>
      </c>
      <c r="E37" s="60" t="n">
        <f aca="false">ROUND(S37,0)-D37</f>
        <v>396</v>
      </c>
      <c r="F37" s="60" t="n">
        <f aca="false">IF(COUNTA(D37:E37)=0,"",SUM(D37:E37))</f>
        <v>571</v>
      </c>
      <c r="G37" s="40" t="n">
        <f aca="false">IF(OR(F37="",F37=0),"",D37/F37)</f>
        <v>0.306479859894921</v>
      </c>
      <c r="H37" s="40" t="n">
        <f aca="false">IF(OR(F37="",F37=0),"",E37/F37)</f>
        <v>0.693520140105079</v>
      </c>
      <c r="I37" s="32" t="s">
        <v>164</v>
      </c>
      <c r="J37" s="36" t="n">
        <v>2.13808181890095</v>
      </c>
      <c r="K37" s="36" t="n">
        <f aca="false">$K$8</f>
        <v>2.12535060136845</v>
      </c>
      <c r="L37" s="36" t="n">
        <f aca="false">SQRT(J37^2+K37^2)</f>
        <v>3.01471541659441</v>
      </c>
      <c r="M37" s="40" t="n">
        <f aca="false">IF(G37="","",MAX(0,G37-1.96*L37/100))</f>
        <v>0.247391437729671</v>
      </c>
      <c r="N37" s="40" t="n">
        <f aca="false">IF(G37="","",MIN(1,G37+1.96*L37/100))</f>
        <v>0.365568282060172</v>
      </c>
      <c r="O37" s="60" t="n">
        <f aca="false">ROUND(S37*W37,0)</f>
        <v>48</v>
      </c>
      <c r="P37" s="60" t="n">
        <f aca="false">IF(F37="","",ROUND(SQRT((F37*L37/100)^2+(G37*O37)^2),0))</f>
        <v>23</v>
      </c>
      <c r="R37" s="61" t="n">
        <v>-20.2216839781922</v>
      </c>
      <c r="S37" s="62" t="n">
        <f aca="false">U37*V37*$F$5</f>
        <v>570.942760942761</v>
      </c>
      <c r="T37" s="63" t="n">
        <f aca="false">MAX(0,MIN(1,R37/100+$D$5))</f>
        <v>0.30615401859234</v>
      </c>
      <c r="U37" s="63" t="n">
        <v>0.613916947250281</v>
      </c>
      <c r="V37" s="62" t="n">
        <v>930</v>
      </c>
      <c r="W37" s="63" t="n">
        <v>0.084758520671361</v>
      </c>
      <c r="X37" s="64" t="s">
        <v>171</v>
      </c>
      <c r="Y37" s="64" t="s">
        <v>166</v>
      </c>
    </row>
    <row r="38" customFormat="false" ht="15" hidden="false" customHeight="false" outlineLevel="0" collapsed="false">
      <c r="A38" s="32" t="s">
        <v>162</v>
      </c>
      <c r="B38" s="32" t="s">
        <v>200</v>
      </c>
      <c r="C38" s="32" t="s">
        <v>201</v>
      </c>
      <c r="D38" s="60" t="n">
        <f aca="false">ROUND(S38*T38,0)</f>
        <v>116</v>
      </c>
      <c r="E38" s="60" t="n">
        <f aca="false">ROUND(S38,0)-D38</f>
        <v>330</v>
      </c>
      <c r="F38" s="60" t="n">
        <f aca="false">IF(COUNTA(D38:E38)=0,"",SUM(D38:E38))</f>
        <v>446</v>
      </c>
      <c r="G38" s="40" t="n">
        <f aca="false">IF(OR(F38="",F38=0),"",D38/F38)</f>
        <v>0.260089686098655</v>
      </c>
      <c r="H38" s="40" t="n">
        <f aca="false">IF(OR(F38="",F38=0),"",E38/F38)</f>
        <v>0.739910313901345</v>
      </c>
      <c r="I38" s="32" t="s">
        <v>164</v>
      </c>
      <c r="J38" s="36" t="n">
        <v>3.48774817162815</v>
      </c>
      <c r="K38" s="36" t="n">
        <f aca="false">$K$8</f>
        <v>2.12535060136845</v>
      </c>
      <c r="L38" s="36" t="n">
        <f aca="false">SQRT(J38^2+K38^2)</f>
        <v>4.08429951000569</v>
      </c>
      <c r="M38" s="40" t="n">
        <f aca="false">IF(G38="","",MAX(0,G38-1.96*L38/100))</f>
        <v>0.180037415702543</v>
      </c>
      <c r="N38" s="40" t="n">
        <f aca="false">IF(G38="","",MIN(1,G38+1.96*L38/100))</f>
        <v>0.340141956494766</v>
      </c>
      <c r="O38" s="60" t="n">
        <f aca="false">ROUND(S38*W38,0)</f>
        <v>64</v>
      </c>
      <c r="P38" s="60" t="n">
        <f aca="false">IF(F38="","",ROUND(SQRT((F38*L38/100)^2+(G38*O38)^2),0))</f>
        <v>25</v>
      </c>
      <c r="R38" s="61" t="n">
        <v>-24.7372075058062</v>
      </c>
      <c r="S38" s="62" t="n">
        <f aca="false">U38*V38*$F$5</f>
        <v>446.130363036304</v>
      </c>
      <c r="T38" s="63" t="n">
        <f aca="false">MAX(0,MIN(1,R38/100+$D$5))</f>
        <v>0.260998783316201</v>
      </c>
      <c r="U38" s="63" t="n">
        <v>0.641914191419142</v>
      </c>
      <c r="V38" s="62" t="n">
        <v>695</v>
      </c>
      <c r="W38" s="63" t="n">
        <v>0.144238908687966</v>
      </c>
      <c r="X38" s="64" t="s">
        <v>165</v>
      </c>
      <c r="Y38" s="64" t="s">
        <v>166</v>
      </c>
    </row>
    <row r="39" customFormat="false" ht="15" hidden="false" customHeight="false" outlineLevel="0" collapsed="false">
      <c r="A39" s="32" t="s">
        <v>162</v>
      </c>
      <c r="B39" s="32" t="s">
        <v>200</v>
      </c>
      <c r="C39" s="32" t="s">
        <v>202</v>
      </c>
      <c r="D39" s="60" t="n">
        <f aca="false">ROUND(S39*T39,0)</f>
        <v>92</v>
      </c>
      <c r="E39" s="60" t="n">
        <f aca="false">ROUND(S39,0)-D39</f>
        <v>209</v>
      </c>
      <c r="F39" s="60" t="n">
        <f aca="false">IF(COUNTA(D39:E39)=0,"",SUM(D39:E39))</f>
        <v>301</v>
      </c>
      <c r="G39" s="40" t="n">
        <f aca="false">IF(OR(F39="",F39=0),"",D39/F39)</f>
        <v>0.305647840531561</v>
      </c>
      <c r="H39" s="40" t="n">
        <f aca="false">IF(OR(F39="",F39=0),"",E39/F39)</f>
        <v>0.694352159468439</v>
      </c>
      <c r="I39" s="32" t="s">
        <v>164</v>
      </c>
      <c r="J39" s="36" t="n">
        <v>3.48774817162815</v>
      </c>
      <c r="K39" s="36" t="n">
        <f aca="false">$K$8</f>
        <v>2.12535060136845</v>
      </c>
      <c r="L39" s="36" t="n">
        <f aca="false">SQRT(J39^2+K39^2)</f>
        <v>4.08429951000569</v>
      </c>
      <c r="M39" s="40" t="n">
        <f aca="false">IF(G39="","",MAX(0,G39-1.96*L39/100))</f>
        <v>0.22559557013545</v>
      </c>
      <c r="N39" s="40" t="n">
        <f aca="false">IF(G39="","",MIN(1,G39+1.96*L39/100))</f>
        <v>0.385700110927673</v>
      </c>
      <c r="O39" s="60" t="n">
        <f aca="false">ROUND(S39*W39,0)</f>
        <v>43</v>
      </c>
      <c r="P39" s="60" t="n">
        <f aca="false">IF(F39="","",ROUND(SQRT((F39*L39/100)^2+(G39*O39)^2),0))</f>
        <v>18</v>
      </c>
      <c r="R39" s="61" t="n">
        <v>-20.1983351811982</v>
      </c>
      <c r="S39" s="62" t="n">
        <f aca="false">U39*V39*$F$5</f>
        <v>301.151408450704</v>
      </c>
      <c r="T39" s="63" t="n">
        <f aca="false">MAX(0,MIN(1,R39/100+$D$5))</f>
        <v>0.30638750656228</v>
      </c>
      <c r="U39" s="63" t="n">
        <v>0.538732394366197</v>
      </c>
      <c r="V39" s="62" t="n">
        <v>559</v>
      </c>
      <c r="W39" s="63" t="n">
        <v>0.144238908687966</v>
      </c>
      <c r="X39" s="64" t="s">
        <v>165</v>
      </c>
      <c r="Y39" s="64" t="s">
        <v>166</v>
      </c>
    </row>
    <row r="40" customFormat="false" ht="15" hidden="false" customHeight="false" outlineLevel="0" collapsed="false">
      <c r="A40" s="32" t="s">
        <v>162</v>
      </c>
      <c r="B40" s="32" t="s">
        <v>200</v>
      </c>
      <c r="C40" s="32" t="s">
        <v>203</v>
      </c>
      <c r="D40" s="60" t="n">
        <f aca="false">ROUND(S40*T40,0)</f>
        <v>335</v>
      </c>
      <c r="E40" s="60" t="n">
        <f aca="false">ROUND(S40,0)-D40</f>
        <v>801</v>
      </c>
      <c r="F40" s="60" t="n">
        <f aca="false">IF(COUNTA(D40:E40)=0,"",SUM(D40:E40))</f>
        <v>1136</v>
      </c>
      <c r="G40" s="40" t="n">
        <f aca="false">IF(OR(F40="",F40=0),"",D40/F40)</f>
        <v>0.294894366197183</v>
      </c>
      <c r="H40" s="40" t="n">
        <f aca="false">IF(OR(F40="",F40=0),"",E40/F40)</f>
        <v>0.705105633802817</v>
      </c>
      <c r="I40" s="32" t="s">
        <v>164</v>
      </c>
      <c r="J40" s="36" t="n">
        <v>1.72805469622063</v>
      </c>
      <c r="K40" s="36" t="n">
        <f aca="false">$K$8</f>
        <v>2.12535060136845</v>
      </c>
      <c r="L40" s="36" t="n">
        <f aca="false">SQRT(J40^2+K40^2)</f>
        <v>2.739213064343</v>
      </c>
      <c r="M40" s="40" t="n">
        <f aca="false">IF(G40="","",MAX(0,G40-1.96*L40/100))</f>
        <v>0.24120579013606</v>
      </c>
      <c r="N40" s="40" t="n">
        <f aca="false">IF(G40="","",MIN(1,G40+1.96*L40/100))</f>
        <v>0.348582942258306</v>
      </c>
      <c r="O40" s="60" t="n">
        <f aca="false">ROUND(S40*W40,0)</f>
        <v>71</v>
      </c>
      <c r="P40" s="60" t="n">
        <f aca="false">IF(F40="","",ROUND(SQRT((F40*L40/100)^2+(G40*O40)^2),0))</f>
        <v>38</v>
      </c>
      <c r="R40" s="61" t="n">
        <v>-21.3256617028407</v>
      </c>
      <c r="S40" s="62" t="n">
        <f aca="false">U40*V40*$F$5</f>
        <v>1135.63689776733</v>
      </c>
      <c r="T40" s="63" t="n">
        <f aca="false">MAX(0,MIN(1,R40/100+$D$5))</f>
        <v>0.295114241345855</v>
      </c>
      <c r="U40" s="63" t="n">
        <v>0.63337250293772</v>
      </c>
      <c r="V40" s="62" t="n">
        <v>1793</v>
      </c>
      <c r="W40" s="63" t="n">
        <v>0.0626598089245614</v>
      </c>
      <c r="X40" s="64" t="s">
        <v>204</v>
      </c>
      <c r="Y40" s="64" t="s">
        <v>166</v>
      </c>
    </row>
    <row r="41" customFormat="false" ht="15" hidden="false" customHeight="false" outlineLevel="0" collapsed="false">
      <c r="A41" s="32" t="s">
        <v>162</v>
      </c>
      <c r="B41" s="32" t="s">
        <v>205</v>
      </c>
      <c r="C41" s="32" t="s">
        <v>206</v>
      </c>
      <c r="D41" s="60" t="n">
        <f aca="false">ROUND(S41*T41,0)</f>
        <v>238</v>
      </c>
      <c r="E41" s="60" t="n">
        <f aca="false">ROUND(S41,0)-D41</f>
        <v>348</v>
      </c>
      <c r="F41" s="60" t="n">
        <f aca="false">IF(COUNTA(D41:E41)=0,"",SUM(D41:E41))</f>
        <v>586</v>
      </c>
      <c r="G41" s="40" t="n">
        <f aca="false">IF(OR(F41="",F41=0),"",D41/F41)</f>
        <v>0.406143344709898</v>
      </c>
      <c r="H41" s="40" t="n">
        <f aca="false">IF(OR(F41="",F41=0),"",E41/F41)</f>
        <v>0.593856655290102</v>
      </c>
      <c r="I41" s="32" t="s">
        <v>164</v>
      </c>
      <c r="J41" s="36" t="n">
        <v>2.13808181890095</v>
      </c>
      <c r="K41" s="36" t="n">
        <f aca="false">$K$8</f>
        <v>2.12535060136845</v>
      </c>
      <c r="L41" s="36" t="n">
        <f aca="false">SQRT(J41^2+K41^2)</f>
        <v>3.01471541659441</v>
      </c>
      <c r="M41" s="40" t="n">
        <f aca="false">IF(G41="","",MAX(0,G41-1.96*L41/100))</f>
        <v>0.347054922544647</v>
      </c>
      <c r="N41" s="40" t="n">
        <f aca="false">IF(G41="","",MIN(1,G41+1.96*L41/100))</f>
        <v>0.465231766875148</v>
      </c>
      <c r="O41" s="60" t="n">
        <f aca="false">ROUND(S41*W41,0)</f>
        <v>50</v>
      </c>
      <c r="P41" s="60" t="n">
        <f aca="false">IF(F41="","",ROUND(SQRT((F41*L41/100)^2+(G41*O41)^2),0))</f>
        <v>27</v>
      </c>
      <c r="R41" s="61" t="n">
        <v>-10.2402994504619</v>
      </c>
      <c r="S41" s="62" t="n">
        <f aca="false">U41*V41*$F$5</f>
        <v>585.940362087327</v>
      </c>
      <c r="T41" s="63" t="n">
        <f aca="false">MAX(0,MIN(1,R41/100+$D$5))</f>
        <v>0.405967863869643</v>
      </c>
      <c r="U41" s="63" t="n">
        <v>0.598509052183174</v>
      </c>
      <c r="V41" s="62" t="n">
        <v>979</v>
      </c>
      <c r="W41" s="63" t="n">
        <v>0.084758520671361</v>
      </c>
      <c r="X41" s="64" t="s">
        <v>171</v>
      </c>
      <c r="Y41" s="64" t="s">
        <v>166</v>
      </c>
    </row>
    <row r="42" customFormat="false" ht="15" hidden="false" customHeight="false" outlineLevel="0" collapsed="false">
      <c r="A42" s="32" t="s">
        <v>162</v>
      </c>
      <c r="B42" s="32" t="s">
        <v>205</v>
      </c>
      <c r="C42" s="32" t="s">
        <v>207</v>
      </c>
      <c r="D42" s="60" t="n">
        <f aca="false">ROUND(S42*T42,0)</f>
        <v>245</v>
      </c>
      <c r="E42" s="60" t="n">
        <f aca="false">ROUND(S42,0)-D42</f>
        <v>384</v>
      </c>
      <c r="F42" s="60" t="n">
        <f aca="false">IF(COUNTA(D42:E42)=0,"",SUM(D42:E42))</f>
        <v>629</v>
      </c>
      <c r="G42" s="40" t="n">
        <f aca="false">IF(OR(F42="",F42=0),"",D42/F42)</f>
        <v>0.389507154213037</v>
      </c>
      <c r="H42" s="40" t="n">
        <f aca="false">IF(OR(F42="",F42=0),"",E42/F42)</f>
        <v>0.610492845786963</v>
      </c>
      <c r="I42" s="32" t="s">
        <v>164</v>
      </c>
      <c r="J42" s="36" t="n">
        <v>2.13808181890095</v>
      </c>
      <c r="K42" s="36" t="n">
        <f aca="false">$K$8</f>
        <v>2.12535060136845</v>
      </c>
      <c r="L42" s="36" t="n">
        <f aca="false">SQRT(J42^2+K42^2)</f>
        <v>3.01471541659441</v>
      </c>
      <c r="M42" s="40" t="n">
        <f aca="false">IF(G42="","",MAX(0,G42-1.96*L42/100))</f>
        <v>0.330418732047786</v>
      </c>
      <c r="N42" s="40" t="n">
        <f aca="false">IF(G42="","",MIN(1,G42+1.96*L42/100))</f>
        <v>0.448595576378287</v>
      </c>
      <c r="O42" s="60" t="n">
        <f aca="false">ROUND(S42*W42,0)</f>
        <v>53</v>
      </c>
      <c r="P42" s="60" t="n">
        <f aca="false">IF(F42="","",ROUND(SQRT((F42*L42/100)^2+(G42*O42)^2),0))</f>
        <v>28</v>
      </c>
      <c r="R42" s="61" t="n">
        <v>-11.9538832323246</v>
      </c>
      <c r="S42" s="62" t="n">
        <f aca="false">U42*V42*$F$5</f>
        <v>629.208480565371</v>
      </c>
      <c r="T42" s="63" t="n">
        <f aca="false">MAX(0,MIN(1,R42/100+$D$5))</f>
        <v>0.388832026051017</v>
      </c>
      <c r="U42" s="63" t="n">
        <v>0.558303886925795</v>
      </c>
      <c r="V42" s="62" t="n">
        <v>1127</v>
      </c>
      <c r="W42" s="63" t="n">
        <v>0.084758520671361</v>
      </c>
      <c r="X42" s="64" t="s">
        <v>171</v>
      </c>
      <c r="Y42" s="64" t="s">
        <v>166</v>
      </c>
    </row>
    <row r="43" customFormat="false" ht="15" hidden="false" customHeight="false" outlineLevel="0" collapsed="false">
      <c r="A43" s="32" t="s">
        <v>162</v>
      </c>
      <c r="B43" s="32" t="s">
        <v>208</v>
      </c>
      <c r="C43" s="32" t="s">
        <v>208</v>
      </c>
      <c r="D43" s="60" t="n">
        <f aca="false">ROUND(S43*T43,0)</f>
        <v>107</v>
      </c>
      <c r="E43" s="60" t="n">
        <f aca="false">ROUND(S43,0)-D43</f>
        <v>423</v>
      </c>
      <c r="F43" s="60" t="n">
        <f aca="false">IF(COUNTA(D43:E43)=0,"",SUM(D43:E43))</f>
        <v>530</v>
      </c>
      <c r="G43" s="40" t="n">
        <f aca="false">IF(OR(F43="",F43=0),"",D43/F43)</f>
        <v>0.20188679245283</v>
      </c>
      <c r="H43" s="40" t="n">
        <f aca="false">IF(OR(F43="",F43=0),"",E43/F43)</f>
        <v>0.79811320754717</v>
      </c>
      <c r="I43" s="32" t="s">
        <v>164</v>
      </c>
      <c r="J43" s="36" t="n">
        <v>3.48774817162815</v>
      </c>
      <c r="K43" s="36" t="n">
        <f aca="false">$K$8</f>
        <v>2.12535060136845</v>
      </c>
      <c r="L43" s="36" t="n">
        <f aca="false">SQRT(J43^2+K43^2)</f>
        <v>4.08429951000569</v>
      </c>
      <c r="M43" s="40" t="n">
        <f aca="false">IF(G43="","",MAX(0,G43-1.96*L43/100))</f>
        <v>0.121834522056719</v>
      </c>
      <c r="N43" s="40" t="n">
        <f aca="false">IF(G43="","",MIN(1,G43+1.96*L43/100))</f>
        <v>0.281939062848942</v>
      </c>
      <c r="O43" s="60" t="n">
        <f aca="false">ROUND(S43*W43,0)</f>
        <v>76</v>
      </c>
      <c r="P43" s="60" t="n">
        <f aca="false">IF(F43="","",ROUND(SQRT((F43*L43/100)^2+(G43*O43)^2),0))</f>
        <v>27</v>
      </c>
      <c r="R43" s="61" t="n">
        <v>-30.6143357220746</v>
      </c>
      <c r="S43" s="62" t="n">
        <f aca="false">U43*V43*$F$5</f>
        <v>530.117647058823</v>
      </c>
      <c r="T43" s="63" t="n">
        <f aca="false">MAX(0,MIN(1,R43/100+$D$5))</f>
        <v>0.202227501153516</v>
      </c>
      <c r="U43" s="63" t="n">
        <v>0.705882352941177</v>
      </c>
      <c r="V43" s="62" t="n">
        <v>751</v>
      </c>
      <c r="W43" s="63" t="n">
        <v>0.144238908687966</v>
      </c>
      <c r="X43" s="64" t="s">
        <v>165</v>
      </c>
      <c r="Y43" s="64" t="s">
        <v>166</v>
      </c>
    </row>
    <row r="44" customFormat="false" ht="15" hidden="false" customHeight="false" outlineLevel="0" collapsed="false">
      <c r="A44" s="32" t="s">
        <v>162</v>
      </c>
      <c r="B44" s="32" t="s">
        <v>209</v>
      </c>
      <c r="C44" s="32" t="s">
        <v>210</v>
      </c>
      <c r="D44" s="60" t="n">
        <f aca="false">ROUND(S44*T44,0)</f>
        <v>236</v>
      </c>
      <c r="E44" s="60" t="n">
        <f aca="false">ROUND(S44,0)-D44</f>
        <v>459</v>
      </c>
      <c r="F44" s="60" t="n">
        <f aca="false">IF(COUNTA(D44:E44)=0,"",SUM(D44:E44))</f>
        <v>695</v>
      </c>
      <c r="G44" s="40" t="n">
        <f aca="false">IF(OR(F44="",F44=0),"",D44/F44)</f>
        <v>0.339568345323741</v>
      </c>
      <c r="H44" s="40" t="n">
        <f aca="false">IF(OR(F44="",F44=0),"",E44/F44)</f>
        <v>0.660431654676259</v>
      </c>
      <c r="I44" s="32" t="s">
        <v>164</v>
      </c>
      <c r="J44" s="36" t="n">
        <v>2.13808181890095</v>
      </c>
      <c r="K44" s="36" t="n">
        <f aca="false">$K$8</f>
        <v>2.12535060136845</v>
      </c>
      <c r="L44" s="36" t="n">
        <f aca="false">SQRT(J44^2+K44^2)</f>
        <v>3.01471541659441</v>
      </c>
      <c r="M44" s="40" t="n">
        <f aca="false">IF(G44="","",MAX(0,G44-1.96*L44/100))</f>
        <v>0.280479923158491</v>
      </c>
      <c r="N44" s="40" t="n">
        <f aca="false">IF(G44="","",MIN(1,G44+1.96*L44/100))</f>
        <v>0.398656767488992</v>
      </c>
      <c r="O44" s="60" t="n">
        <f aca="false">ROUND(S44*W44,0)</f>
        <v>59</v>
      </c>
      <c r="P44" s="60" t="n">
        <f aca="false">IF(F44="","",ROUND(SQRT((F44*L44/100)^2+(G44*O44)^2),0))</f>
        <v>29</v>
      </c>
      <c r="R44" s="61" t="n">
        <v>-16.8360929959249</v>
      </c>
      <c r="S44" s="62" t="n">
        <f aca="false">U44*V44*$F$5</f>
        <v>695.209549071618</v>
      </c>
      <c r="T44" s="63" t="n">
        <f aca="false">MAX(0,MIN(1,R44/100+$D$5))</f>
        <v>0.340009928415014</v>
      </c>
      <c r="U44" s="63" t="n">
        <v>0.600353669319186</v>
      </c>
      <c r="V44" s="62" t="n">
        <v>1158</v>
      </c>
      <c r="W44" s="63" t="n">
        <v>0.084758520671361</v>
      </c>
      <c r="X44" s="64" t="s">
        <v>171</v>
      </c>
      <c r="Y44" s="64" t="s">
        <v>166</v>
      </c>
    </row>
    <row r="45" customFormat="false" ht="15" hidden="false" customHeight="false" outlineLevel="0" collapsed="false">
      <c r="A45" s="32" t="s">
        <v>162</v>
      </c>
      <c r="B45" s="32" t="s">
        <v>209</v>
      </c>
      <c r="C45" s="32" t="s">
        <v>211</v>
      </c>
      <c r="D45" s="60" t="n">
        <f aca="false">ROUND(S45*T45,0)</f>
        <v>379</v>
      </c>
      <c r="E45" s="60" t="n">
        <f aca="false">ROUND(S45,0)-D45</f>
        <v>605</v>
      </c>
      <c r="F45" s="60" t="n">
        <f aca="false">IF(COUNTA(D45:E45)=0,"",SUM(D45:E45))</f>
        <v>984</v>
      </c>
      <c r="G45" s="40" t="n">
        <f aca="false">IF(OR(F45="",F45=0),"",D45/F45)</f>
        <v>0.385162601626016</v>
      </c>
      <c r="H45" s="40" t="n">
        <f aca="false">IF(OR(F45="",F45=0),"",E45/F45)</f>
        <v>0.614837398373984</v>
      </c>
      <c r="I45" s="32" t="s">
        <v>164</v>
      </c>
      <c r="J45" s="36" t="n">
        <v>1.72805469622063</v>
      </c>
      <c r="K45" s="36" t="n">
        <f aca="false">$K$8</f>
        <v>2.12535060136845</v>
      </c>
      <c r="L45" s="36" t="n">
        <f aca="false">SQRT(J45^2+K45^2)</f>
        <v>2.739213064343</v>
      </c>
      <c r="M45" s="40" t="n">
        <f aca="false">IF(G45="","",MAX(0,G45-1.96*L45/100))</f>
        <v>0.331474025564893</v>
      </c>
      <c r="N45" s="40" t="n">
        <f aca="false">IF(G45="","",MIN(1,G45+1.96*L45/100))</f>
        <v>0.438851177687139</v>
      </c>
      <c r="O45" s="60" t="n">
        <f aca="false">ROUND(S45*W45,0)</f>
        <v>62</v>
      </c>
      <c r="P45" s="60" t="n">
        <f aca="false">IF(F45="","",ROUND(SQRT((F45*L45/100)^2+(G45*O45)^2),0))</f>
        <v>36</v>
      </c>
      <c r="R45" s="61" t="n">
        <v>-12.3123914526453</v>
      </c>
      <c r="S45" s="62" t="n">
        <f aca="false">U45*V45*$F$5</f>
        <v>983.694267515924</v>
      </c>
      <c r="T45" s="63" t="n">
        <f aca="false">MAX(0,MIN(1,R45/100+$D$5))</f>
        <v>0.385246943847809</v>
      </c>
      <c r="U45" s="63" t="n">
        <v>0.54198031268095</v>
      </c>
      <c r="V45" s="62" t="n">
        <v>1815</v>
      </c>
      <c r="W45" s="63" t="n">
        <v>0.0626598089245614</v>
      </c>
      <c r="X45" s="64" t="s">
        <v>204</v>
      </c>
      <c r="Y45" s="64" t="s">
        <v>166</v>
      </c>
    </row>
    <row r="46" customFormat="false" ht="15" hidden="false" customHeight="false" outlineLevel="0" collapsed="false">
      <c r="A46" s="32" t="s">
        <v>162</v>
      </c>
      <c r="B46" s="32" t="s">
        <v>209</v>
      </c>
      <c r="C46" s="32" t="s">
        <v>212</v>
      </c>
      <c r="D46" s="60" t="n">
        <f aca="false">ROUND(S46*T46,0)</f>
        <v>109</v>
      </c>
      <c r="E46" s="60" t="n">
        <f aca="false">ROUND(S46,0)-D46</f>
        <v>202</v>
      </c>
      <c r="F46" s="60" t="n">
        <f aca="false">IF(COUNTA(D46:E46)=0,"",SUM(D46:E46))</f>
        <v>311</v>
      </c>
      <c r="G46" s="40" t="n">
        <f aca="false">IF(OR(F46="",F46=0),"",D46/F46)</f>
        <v>0.35048231511254</v>
      </c>
      <c r="H46" s="40" t="n">
        <f aca="false">IF(OR(F46="",F46=0),"",E46/F46)</f>
        <v>0.64951768488746</v>
      </c>
      <c r="I46" s="32" t="s">
        <v>164</v>
      </c>
      <c r="J46" s="36" t="n">
        <v>3.48774817162815</v>
      </c>
      <c r="K46" s="36" t="n">
        <f aca="false">$K$8</f>
        <v>2.12535060136845</v>
      </c>
      <c r="L46" s="36" t="n">
        <f aca="false">SQRT(J46^2+K46^2)</f>
        <v>4.08429951000569</v>
      </c>
      <c r="M46" s="40" t="n">
        <f aca="false">IF(G46="","",MAX(0,G46-1.96*L46/100))</f>
        <v>0.270430044716429</v>
      </c>
      <c r="N46" s="40" t="n">
        <f aca="false">IF(G46="","",MIN(1,G46+1.96*L46/100))</f>
        <v>0.430534585508652</v>
      </c>
      <c r="O46" s="60" t="n">
        <f aca="false">ROUND(S46*W46,0)</f>
        <v>45</v>
      </c>
      <c r="P46" s="60" t="n">
        <f aca="false">IF(F46="","",ROUND(SQRT((F46*L46/100)^2+(G46*O46)^2),0))</f>
        <v>20</v>
      </c>
      <c r="R46" s="61" t="n">
        <v>-15.8970460048772</v>
      </c>
      <c r="S46" s="62" t="n">
        <f aca="false">U46*V46*$F$5</f>
        <v>310.913705583756</v>
      </c>
      <c r="T46" s="63" t="n">
        <f aca="false">MAX(0,MIN(1,R46/100+$D$5))</f>
        <v>0.34940039832549</v>
      </c>
      <c r="U46" s="63" t="n">
        <v>0.49746192893401</v>
      </c>
      <c r="V46" s="62" t="n">
        <v>625</v>
      </c>
      <c r="W46" s="63" t="n">
        <v>0.144238908687966</v>
      </c>
      <c r="X46" s="64" t="s">
        <v>165</v>
      </c>
      <c r="Y46" s="64" t="s">
        <v>166</v>
      </c>
    </row>
    <row r="47" customFormat="false" ht="15" hidden="false" customHeight="false" outlineLevel="0" collapsed="false">
      <c r="A47" s="32" t="s">
        <v>162</v>
      </c>
      <c r="B47" s="32" t="s">
        <v>213</v>
      </c>
      <c r="C47" s="32" t="s">
        <v>213</v>
      </c>
      <c r="D47" s="60" t="n">
        <f aca="false">ROUND(S47*T47,0)</f>
        <v>55</v>
      </c>
      <c r="E47" s="60" t="n">
        <f aca="false">ROUND(S47,0)-D47</f>
        <v>130</v>
      </c>
      <c r="F47" s="60" t="n">
        <f aca="false">IF(COUNTA(D47:E47)=0,"",SUM(D47:E47))</f>
        <v>185</v>
      </c>
      <c r="G47" s="40" t="n">
        <f aca="false">IF(OR(F47="",F47=0),"",D47/F47)</f>
        <v>0.297297297297297</v>
      </c>
      <c r="H47" s="40" t="n">
        <f aca="false">IF(OR(F47="",F47=0),"",E47/F47)</f>
        <v>0.702702702702703</v>
      </c>
      <c r="I47" s="32" t="s">
        <v>164</v>
      </c>
      <c r="J47" s="36" t="n">
        <v>3.48774817162815</v>
      </c>
      <c r="K47" s="36" t="n">
        <f aca="false">$K$8</f>
        <v>2.12535060136845</v>
      </c>
      <c r="L47" s="36" t="n">
        <f aca="false">SQRT(J47^2+K47^2)</f>
        <v>4.08429951000569</v>
      </c>
      <c r="M47" s="40" t="n">
        <f aca="false">IF(G47="","",MAX(0,G47-1.96*L47/100))</f>
        <v>0.217245026901186</v>
      </c>
      <c r="N47" s="40" t="n">
        <f aca="false">IF(G47="","",MIN(1,G47+1.96*L47/100))</f>
        <v>0.377349567693409</v>
      </c>
      <c r="O47" s="60" t="n">
        <f aca="false">ROUND(S47*W47,0)</f>
        <v>27</v>
      </c>
      <c r="P47" s="60" t="n">
        <f aca="false">IF(F47="","",ROUND(SQRT((F47*L47/100)^2+(G47*O47)^2),0))</f>
        <v>11</v>
      </c>
      <c r="R47" s="61" t="n">
        <v>-20.9515553191081</v>
      </c>
      <c r="S47" s="62" t="n">
        <f aca="false">U47*V47*$F$5</f>
        <v>184.547540983606</v>
      </c>
      <c r="T47" s="63" t="n">
        <f aca="false">MAX(0,MIN(1,R47/100+$D$5))</f>
        <v>0.298855305183182</v>
      </c>
      <c r="U47" s="63" t="n">
        <v>0.613114754098361</v>
      </c>
      <c r="V47" s="62" t="n">
        <v>301</v>
      </c>
      <c r="W47" s="63" t="n">
        <v>0.144238908687966</v>
      </c>
      <c r="X47" s="64" t="s">
        <v>165</v>
      </c>
      <c r="Y47" s="64" t="s">
        <v>166</v>
      </c>
    </row>
    <row r="48" customFormat="false" ht="15" hidden="false" customHeight="false" outlineLevel="0" collapsed="false">
      <c r="A48" s="32" t="s">
        <v>162</v>
      </c>
      <c r="B48" s="32" t="s">
        <v>214</v>
      </c>
      <c r="C48" s="32" t="s">
        <v>215</v>
      </c>
      <c r="D48" s="60" t="n">
        <f aca="false">ROUND(S48*T48,0)</f>
        <v>316</v>
      </c>
      <c r="E48" s="60" t="n">
        <f aca="false">ROUND(S48,0)-D48</f>
        <v>523</v>
      </c>
      <c r="F48" s="60" t="n">
        <f aca="false">IF(COUNTA(D48:E48)=0,"",SUM(D48:E48))</f>
        <v>839</v>
      </c>
      <c r="G48" s="40" t="n">
        <f aca="false">IF(OR(F48="",F48=0),"",D48/F48)</f>
        <v>0.376638855780691</v>
      </c>
      <c r="H48" s="40" t="n">
        <f aca="false">IF(OR(F48="",F48=0),"",E48/F48)</f>
        <v>0.623361144219309</v>
      </c>
      <c r="I48" s="32" t="s">
        <v>164</v>
      </c>
      <c r="J48" s="36" t="n">
        <v>2.13808181890095</v>
      </c>
      <c r="K48" s="36" t="n">
        <f aca="false">$K$8</f>
        <v>2.12535060136845</v>
      </c>
      <c r="L48" s="36" t="n">
        <f aca="false">SQRT(J48^2+K48^2)</f>
        <v>3.01471541659441</v>
      </c>
      <c r="M48" s="40" t="n">
        <f aca="false">IF(G48="","",MAX(0,G48-1.96*L48/100))</f>
        <v>0.317550433615441</v>
      </c>
      <c r="N48" s="40" t="n">
        <f aca="false">IF(G48="","",MIN(1,G48+1.96*L48/100))</f>
        <v>0.435727277945942</v>
      </c>
      <c r="O48" s="60" t="n">
        <f aca="false">ROUND(S48*W48,0)</f>
        <v>71</v>
      </c>
      <c r="P48" s="60" t="n">
        <f aca="false">IF(F48="","",ROUND(SQRT((F48*L48/100)^2+(G48*O48)^2),0))</f>
        <v>37</v>
      </c>
      <c r="R48" s="61" t="n">
        <v>-13.1384626881656</v>
      </c>
      <c r="S48" s="62" t="n">
        <f aca="false">U48*V48*$F$5</f>
        <v>839.29959746981</v>
      </c>
      <c r="T48" s="63" t="n">
        <f aca="false">MAX(0,MIN(1,R48/100+$D$5))</f>
        <v>0.376986231492606</v>
      </c>
      <c r="U48" s="63" t="n">
        <v>0.474985623921794</v>
      </c>
      <c r="V48" s="62" t="n">
        <v>1767</v>
      </c>
      <c r="W48" s="63" t="n">
        <v>0.084758520671361</v>
      </c>
      <c r="X48" s="64" t="s">
        <v>171</v>
      </c>
      <c r="Y48" s="64" t="s">
        <v>166</v>
      </c>
    </row>
    <row r="49" customFormat="false" ht="15" hidden="false" customHeight="false" outlineLevel="0" collapsed="false">
      <c r="A49" s="32" t="s">
        <v>162</v>
      </c>
      <c r="B49" s="32" t="s">
        <v>214</v>
      </c>
      <c r="C49" s="32" t="s">
        <v>216</v>
      </c>
      <c r="D49" s="60" t="n">
        <f aca="false">ROUND(S49*T49,0)</f>
        <v>241</v>
      </c>
      <c r="E49" s="60" t="n">
        <f aca="false">ROUND(S49,0)-D49</f>
        <v>410</v>
      </c>
      <c r="F49" s="60" t="n">
        <f aca="false">IF(COUNTA(D49:E49)=0,"",SUM(D49:E49))</f>
        <v>651</v>
      </c>
      <c r="G49" s="40" t="n">
        <f aca="false">IF(OR(F49="",F49=0),"",D49/F49)</f>
        <v>0.370199692780338</v>
      </c>
      <c r="H49" s="40" t="n">
        <f aca="false">IF(OR(F49="",F49=0),"",E49/F49)</f>
        <v>0.629800307219662</v>
      </c>
      <c r="I49" s="32" t="s">
        <v>164</v>
      </c>
      <c r="J49" s="36" t="n">
        <v>2.13808181890095</v>
      </c>
      <c r="K49" s="36" t="n">
        <f aca="false">$K$8</f>
        <v>2.12535060136845</v>
      </c>
      <c r="L49" s="36" t="n">
        <f aca="false">SQRT(J49^2+K49^2)</f>
        <v>3.01471541659441</v>
      </c>
      <c r="M49" s="40" t="n">
        <f aca="false">IF(G49="","",MAX(0,G49-1.96*L49/100))</f>
        <v>0.311111270615088</v>
      </c>
      <c r="N49" s="40" t="n">
        <f aca="false">IF(G49="","",MIN(1,G49+1.96*L49/100))</f>
        <v>0.429288114945588</v>
      </c>
      <c r="O49" s="60" t="n">
        <f aca="false">ROUND(S49*W49,0)</f>
        <v>55</v>
      </c>
      <c r="P49" s="60" t="n">
        <f aca="false">IF(F49="","",ROUND(SQRT((F49*L49/100)^2+(G49*O49)^2),0))</f>
        <v>28</v>
      </c>
      <c r="R49" s="61" t="n">
        <v>-13.8443430072461</v>
      </c>
      <c r="S49" s="62" t="n">
        <f aca="false">U49*V49*$F$5</f>
        <v>650.966977138019</v>
      </c>
      <c r="T49" s="63" t="n">
        <f aca="false">MAX(0,MIN(1,R49/100+$D$5))</f>
        <v>0.369927428301802</v>
      </c>
      <c r="U49" s="63" t="n">
        <v>0.523285351397121</v>
      </c>
      <c r="V49" s="62" t="n">
        <v>1244</v>
      </c>
      <c r="W49" s="63" t="n">
        <v>0.084758520671361</v>
      </c>
      <c r="X49" s="64" t="s">
        <v>171</v>
      </c>
      <c r="Y49" s="64" t="s">
        <v>166</v>
      </c>
    </row>
    <row r="50" customFormat="false" ht="15" hidden="false" customHeight="false" outlineLevel="0" collapsed="false">
      <c r="A50" s="32" t="s">
        <v>162</v>
      </c>
      <c r="B50" s="32" t="s">
        <v>214</v>
      </c>
      <c r="C50" s="32" t="s">
        <v>217</v>
      </c>
      <c r="D50" s="60" t="n">
        <f aca="false">ROUND(S50*T50,0)</f>
        <v>355</v>
      </c>
      <c r="E50" s="60" t="n">
        <f aca="false">ROUND(S50,0)-D50</f>
        <v>590</v>
      </c>
      <c r="F50" s="60" t="n">
        <f aca="false">IF(COUNTA(D50:E50)=0,"",SUM(D50:E50))</f>
        <v>945</v>
      </c>
      <c r="G50" s="40" t="n">
        <f aca="false">IF(OR(F50="",F50=0),"",D50/F50)</f>
        <v>0.375661375661376</v>
      </c>
      <c r="H50" s="40" t="n">
        <f aca="false">IF(OR(F50="",F50=0),"",E50/F50)</f>
        <v>0.624338624338624</v>
      </c>
      <c r="I50" s="32" t="s">
        <v>164</v>
      </c>
      <c r="J50" s="36" t="n">
        <v>1.72805469622063</v>
      </c>
      <c r="K50" s="36" t="n">
        <f aca="false">$K$8</f>
        <v>2.12535060136845</v>
      </c>
      <c r="L50" s="36" t="n">
        <f aca="false">SQRT(J50^2+K50^2)</f>
        <v>2.739213064343</v>
      </c>
      <c r="M50" s="40" t="n">
        <f aca="false">IF(G50="","",MAX(0,G50-1.96*L50/100))</f>
        <v>0.321972799600253</v>
      </c>
      <c r="N50" s="40" t="n">
        <f aca="false">IF(G50="","",MIN(1,G50+1.96*L50/100))</f>
        <v>0.429349951722498</v>
      </c>
      <c r="O50" s="60" t="n">
        <f aca="false">ROUND(S50*W50,0)</f>
        <v>59</v>
      </c>
      <c r="P50" s="60" t="n">
        <f aca="false">IF(F50="","",ROUND(SQRT((F50*L50/100)^2+(G50*O50)^2),0))</f>
        <v>34</v>
      </c>
      <c r="R50" s="61" t="n">
        <v>-13.3170830496596</v>
      </c>
      <c r="S50" s="62" t="n">
        <f aca="false">U50*V50*$F$5</f>
        <v>945.214912280702</v>
      </c>
      <c r="T50" s="63" t="n">
        <f aca="false">MAX(0,MIN(1,R50/100+$D$5))</f>
        <v>0.375200027877667</v>
      </c>
      <c r="U50" s="63" t="n">
        <v>0.521929824561404</v>
      </c>
      <c r="V50" s="62" t="n">
        <v>1811</v>
      </c>
      <c r="W50" s="63" t="n">
        <v>0.0626598089245614</v>
      </c>
      <c r="X50" s="64" t="s">
        <v>204</v>
      </c>
      <c r="Y50" s="64" t="s">
        <v>166</v>
      </c>
    </row>
    <row r="51" customFormat="false" ht="15" hidden="false" customHeight="false" outlineLevel="0" collapsed="false">
      <c r="A51" s="32" t="s">
        <v>162</v>
      </c>
      <c r="B51" s="32" t="s">
        <v>214</v>
      </c>
      <c r="C51" s="32" t="s">
        <v>218</v>
      </c>
      <c r="D51" s="60" t="n">
        <f aca="false">ROUND(S51*T51,0)</f>
        <v>352</v>
      </c>
      <c r="E51" s="60" t="n">
        <f aca="false">ROUND(S51,0)-D51</f>
        <v>764</v>
      </c>
      <c r="F51" s="60" t="n">
        <f aca="false">IF(COUNTA(D51:E51)=0,"",SUM(D51:E51))</f>
        <v>1116</v>
      </c>
      <c r="G51" s="40" t="n">
        <f aca="false">IF(OR(F51="",F51=0),"",D51/F51)</f>
        <v>0.315412186379928</v>
      </c>
      <c r="H51" s="40" t="n">
        <f aca="false">IF(OR(F51="",F51=0),"",E51/F51)</f>
        <v>0.684587813620072</v>
      </c>
      <c r="I51" s="32" t="s">
        <v>164</v>
      </c>
      <c r="J51" s="36" t="n">
        <v>1.72805469622063</v>
      </c>
      <c r="K51" s="36" t="n">
        <f aca="false">$K$8</f>
        <v>2.12535060136845</v>
      </c>
      <c r="L51" s="36" t="n">
        <f aca="false">SQRT(J51^2+K51^2)</f>
        <v>2.739213064343</v>
      </c>
      <c r="M51" s="40" t="n">
        <f aca="false">IF(G51="","",MAX(0,G51-1.96*L51/100))</f>
        <v>0.261723610318806</v>
      </c>
      <c r="N51" s="40" t="n">
        <f aca="false">IF(G51="","",MIN(1,G51+1.96*L51/100))</f>
        <v>0.369100762441051</v>
      </c>
      <c r="O51" s="60" t="n">
        <f aca="false">ROUND(S51*W51,0)</f>
        <v>70</v>
      </c>
      <c r="P51" s="60" t="n">
        <f aca="false">IF(F51="","",ROUND(SQRT((F51*L51/100)^2+(G51*O51)^2),0))</f>
        <v>38</v>
      </c>
      <c r="R51" s="61" t="n">
        <v>-19.2818679173824</v>
      </c>
      <c r="S51" s="62" t="n">
        <f aca="false">U51*V51*$F$5</f>
        <v>1115.89731051345</v>
      </c>
      <c r="T51" s="63" t="n">
        <f aca="false">MAX(0,MIN(1,R51/100+$D$5))</f>
        <v>0.315552179200438</v>
      </c>
      <c r="U51" s="63" t="n">
        <v>0.63080684596577</v>
      </c>
      <c r="V51" s="62" t="n">
        <v>1769</v>
      </c>
      <c r="W51" s="63" t="n">
        <v>0.0626598089245614</v>
      </c>
      <c r="X51" s="64" t="s">
        <v>204</v>
      </c>
      <c r="Y51" s="64" t="s">
        <v>166</v>
      </c>
    </row>
    <row r="52" customFormat="false" ht="15" hidden="false" customHeight="false" outlineLevel="0" collapsed="false">
      <c r="A52" s="32" t="s">
        <v>162</v>
      </c>
      <c r="B52" s="32" t="s">
        <v>214</v>
      </c>
      <c r="C52" s="32" t="s">
        <v>219</v>
      </c>
      <c r="D52" s="60" t="n">
        <f aca="false">ROUND(S52*T52,0)</f>
        <v>326</v>
      </c>
      <c r="E52" s="60" t="n">
        <f aca="false">ROUND(S52,0)-D52</f>
        <v>606</v>
      </c>
      <c r="F52" s="60" t="n">
        <f aca="false">IF(COUNTA(D52:E52)=0,"",SUM(D52:E52))</f>
        <v>932</v>
      </c>
      <c r="G52" s="40" t="n">
        <f aca="false">IF(OR(F52="",F52=0),"",D52/F52)</f>
        <v>0.349785407725322</v>
      </c>
      <c r="H52" s="40" t="n">
        <f aca="false">IF(OR(F52="",F52=0),"",E52/F52)</f>
        <v>0.650214592274678</v>
      </c>
      <c r="I52" s="32" t="s">
        <v>164</v>
      </c>
      <c r="J52" s="36" t="n">
        <v>1.72805469622063</v>
      </c>
      <c r="K52" s="36" t="n">
        <f aca="false">$K$8</f>
        <v>2.12535060136845</v>
      </c>
      <c r="L52" s="36" t="n">
        <f aca="false">SQRT(J52^2+K52^2)</f>
        <v>2.739213064343</v>
      </c>
      <c r="M52" s="40" t="n">
        <f aca="false">IF(G52="","",MAX(0,G52-1.96*L52/100))</f>
        <v>0.296096831664199</v>
      </c>
      <c r="N52" s="40" t="n">
        <f aca="false">IF(G52="","",MIN(1,G52+1.96*L52/100))</f>
        <v>0.403473983786445</v>
      </c>
      <c r="O52" s="60" t="n">
        <f aca="false">ROUND(S52*W52,0)</f>
        <v>58</v>
      </c>
      <c r="P52" s="60" t="n">
        <f aca="false">IF(F52="","",ROUND(SQRT((F52*L52/100)^2+(G52*O52)^2),0))</f>
        <v>33</v>
      </c>
      <c r="R52" s="61" t="n">
        <v>-15.8297137296704</v>
      </c>
      <c r="S52" s="62" t="n">
        <f aca="false">U52*V52*$F$5</f>
        <v>932.161434977579</v>
      </c>
      <c r="T52" s="63" t="n">
        <f aca="false">MAX(0,MIN(1,R52/100+$D$5))</f>
        <v>0.350073721077559</v>
      </c>
      <c r="U52" s="63" t="n">
        <v>0.669656203288491</v>
      </c>
      <c r="V52" s="62" t="n">
        <v>1392</v>
      </c>
      <c r="W52" s="63" t="n">
        <v>0.0626598089245614</v>
      </c>
      <c r="X52" s="64" t="s">
        <v>204</v>
      </c>
      <c r="Y52" s="64" t="s">
        <v>166</v>
      </c>
    </row>
    <row r="53" customFormat="false" ht="15" hidden="false" customHeight="false" outlineLevel="0" collapsed="false">
      <c r="A53" s="32" t="s">
        <v>162</v>
      </c>
      <c r="B53" s="32" t="s">
        <v>220</v>
      </c>
      <c r="C53" s="32" t="s">
        <v>221</v>
      </c>
      <c r="D53" s="60" t="n">
        <f aca="false">ROUND(S53*T53,0)</f>
        <v>140</v>
      </c>
      <c r="E53" s="60" t="n">
        <f aca="false">ROUND(S53,0)-D53</f>
        <v>164</v>
      </c>
      <c r="F53" s="60" t="n">
        <f aca="false">IF(COUNTA(D53:E53)=0,"",SUM(D53:E53))</f>
        <v>304</v>
      </c>
      <c r="G53" s="40" t="n">
        <f aca="false">IF(OR(F53="",F53=0),"",D53/F53)</f>
        <v>0.460526315789474</v>
      </c>
      <c r="H53" s="40" t="n">
        <f aca="false">IF(OR(F53="",F53=0),"",E53/F53)</f>
        <v>0.539473684210526</v>
      </c>
      <c r="I53" s="32" t="s">
        <v>164</v>
      </c>
      <c r="J53" s="36" t="n">
        <v>3.48774817162815</v>
      </c>
      <c r="K53" s="36" t="n">
        <f aca="false">$K$8</f>
        <v>2.12535060136845</v>
      </c>
      <c r="L53" s="36" t="n">
        <f aca="false">SQRT(J53^2+K53^2)</f>
        <v>4.08429951000569</v>
      </c>
      <c r="M53" s="40" t="n">
        <f aca="false">IF(G53="","",MAX(0,G53-1.96*L53/100))</f>
        <v>0.380474045393362</v>
      </c>
      <c r="N53" s="40" t="n">
        <f aca="false">IF(G53="","",MIN(1,G53+1.96*L53/100))</f>
        <v>0.540578586185585</v>
      </c>
      <c r="O53" s="60" t="n">
        <f aca="false">ROUND(S53*W53,0)</f>
        <v>44</v>
      </c>
      <c r="P53" s="60" t="n">
        <f aca="false">IF(F53="","",ROUND(SQRT((F53*L53/100)^2+(G53*O53)^2),0))</f>
        <v>24</v>
      </c>
      <c r="R53" s="61" t="n">
        <v>-4.76879991240837</v>
      </c>
      <c r="S53" s="62" t="n">
        <f aca="false">U53*V53*$F$5</f>
        <v>304.095808383234</v>
      </c>
      <c r="T53" s="63" t="n">
        <f aca="false">MAX(0,MIN(1,R53/100+$D$5))</f>
        <v>0.460682859250179</v>
      </c>
      <c r="U53" s="63" t="n">
        <v>0.574850299401198</v>
      </c>
      <c r="V53" s="62" t="n">
        <v>529</v>
      </c>
      <c r="W53" s="63" t="n">
        <v>0.144238908687966</v>
      </c>
      <c r="X53" s="64" t="s">
        <v>165</v>
      </c>
      <c r="Y53" s="64" t="s">
        <v>166</v>
      </c>
    </row>
    <row r="54" customFormat="false" ht="15" hidden="false" customHeight="false" outlineLevel="0" collapsed="false">
      <c r="A54" s="32" t="s">
        <v>162</v>
      </c>
      <c r="B54" s="32" t="s">
        <v>220</v>
      </c>
      <c r="C54" s="32" t="s">
        <v>222</v>
      </c>
      <c r="D54" s="60" t="n">
        <f aca="false">ROUND(S54*T54,0)</f>
        <v>159</v>
      </c>
      <c r="E54" s="60" t="n">
        <f aca="false">ROUND(S54,0)-D54</f>
        <v>180</v>
      </c>
      <c r="F54" s="60" t="n">
        <f aca="false">IF(COUNTA(D54:E54)=0,"",SUM(D54:E54))</f>
        <v>339</v>
      </c>
      <c r="G54" s="40" t="n">
        <f aca="false">IF(OR(F54="",F54=0),"",D54/F54)</f>
        <v>0.469026548672566</v>
      </c>
      <c r="H54" s="40" t="n">
        <f aca="false">IF(OR(F54="",F54=0),"",E54/F54)</f>
        <v>0.530973451327434</v>
      </c>
      <c r="I54" s="32" t="s">
        <v>164</v>
      </c>
      <c r="J54" s="36" t="n">
        <v>3.48774817162815</v>
      </c>
      <c r="K54" s="36" t="n">
        <f aca="false">$K$8</f>
        <v>2.12535060136845</v>
      </c>
      <c r="L54" s="36" t="n">
        <f aca="false">SQRT(J54^2+K54^2)</f>
        <v>4.08429951000569</v>
      </c>
      <c r="M54" s="40" t="n">
        <f aca="false">IF(G54="","",MAX(0,G54-1.96*L54/100))</f>
        <v>0.388974278276455</v>
      </c>
      <c r="N54" s="40" t="n">
        <f aca="false">IF(G54="","",MIN(1,G54+1.96*L54/100))</f>
        <v>0.549078819068678</v>
      </c>
      <c r="O54" s="60" t="n">
        <f aca="false">ROUND(S54*W54,0)</f>
        <v>49</v>
      </c>
      <c r="P54" s="60" t="n">
        <f aca="false">IF(F54="","",ROUND(SQRT((F54*L54/100)^2+(G54*O54)^2),0))</f>
        <v>27</v>
      </c>
      <c r="R54" s="61" t="n">
        <v>-3.80940882701005</v>
      </c>
      <c r="S54" s="62" t="n">
        <f aca="false">U54*V54*$F$5</f>
        <v>338.993963782696</v>
      </c>
      <c r="T54" s="63" t="n">
        <f aca="false">MAX(0,MIN(1,R54/100+$D$5))</f>
        <v>0.470276770104162</v>
      </c>
      <c r="U54" s="63" t="n">
        <v>0.627766599597585</v>
      </c>
      <c r="V54" s="62" t="n">
        <v>540</v>
      </c>
      <c r="W54" s="63" t="n">
        <v>0.144238908687966</v>
      </c>
      <c r="X54" s="64" t="s">
        <v>165</v>
      </c>
      <c r="Y54" s="64" t="s">
        <v>166</v>
      </c>
    </row>
    <row r="55" customFormat="false" ht="15" hidden="false" customHeight="false" outlineLevel="0" collapsed="false">
      <c r="A55" s="32" t="s">
        <v>162</v>
      </c>
      <c r="B55" s="32" t="s">
        <v>220</v>
      </c>
      <c r="C55" s="32" t="s">
        <v>223</v>
      </c>
      <c r="D55" s="60" t="n">
        <f aca="false">ROUND(S55*T55,0)</f>
        <v>91</v>
      </c>
      <c r="E55" s="60" t="n">
        <f aca="false">ROUND(S55,0)-D55</f>
        <v>152</v>
      </c>
      <c r="F55" s="60" t="n">
        <f aca="false">IF(COUNTA(D55:E55)=0,"",SUM(D55:E55))</f>
        <v>243</v>
      </c>
      <c r="G55" s="40" t="n">
        <f aca="false">IF(OR(F55="",F55=0),"",D55/F55)</f>
        <v>0.374485596707819</v>
      </c>
      <c r="H55" s="40" t="n">
        <f aca="false">IF(OR(F55="",F55=0),"",E55/F55)</f>
        <v>0.625514403292181</v>
      </c>
      <c r="I55" s="32" t="s">
        <v>164</v>
      </c>
      <c r="J55" s="36" t="n">
        <v>3.48774817162815</v>
      </c>
      <c r="K55" s="36" t="n">
        <f aca="false">$K$8</f>
        <v>2.12535060136845</v>
      </c>
      <c r="L55" s="36" t="n">
        <f aca="false">SQRT(J55^2+K55^2)</f>
        <v>4.08429951000569</v>
      </c>
      <c r="M55" s="40" t="n">
        <f aca="false">IF(G55="","",MAX(0,G55-1.96*L55/100))</f>
        <v>0.294433326311708</v>
      </c>
      <c r="N55" s="40" t="n">
        <f aca="false">IF(G55="","",MIN(1,G55+1.96*L55/100))</f>
        <v>0.45453786710393</v>
      </c>
      <c r="O55" s="60" t="n">
        <f aca="false">ROUND(S55*W55,0)</f>
        <v>35</v>
      </c>
      <c r="P55" s="60" t="n">
        <f aca="false">IF(F55="","",ROUND(SQRT((F55*L55/100)^2+(G55*O55)^2),0))</f>
        <v>16</v>
      </c>
      <c r="R55" s="61" t="n">
        <v>-13.3421866147577</v>
      </c>
      <c r="S55" s="62" t="n">
        <f aca="false">U55*V55*$F$5</f>
        <v>242.881401617251</v>
      </c>
      <c r="T55" s="63" t="n">
        <f aca="false">MAX(0,MIN(1,R55/100+$D$5))</f>
        <v>0.374948992226686</v>
      </c>
      <c r="U55" s="63" t="n">
        <v>0.676549865229111</v>
      </c>
      <c r="V55" s="62" t="n">
        <v>359</v>
      </c>
      <c r="W55" s="63" t="n">
        <v>0.144238908687966</v>
      </c>
      <c r="X55" s="64" t="s">
        <v>165</v>
      </c>
      <c r="Y55" s="64" t="s">
        <v>166</v>
      </c>
    </row>
    <row r="56" customFormat="false" ht="15" hidden="false" customHeight="false" outlineLevel="0" collapsed="false">
      <c r="A56" s="32" t="s">
        <v>162</v>
      </c>
      <c r="B56" s="32" t="s">
        <v>220</v>
      </c>
      <c r="C56" s="32" t="s">
        <v>224</v>
      </c>
      <c r="D56" s="60" t="n">
        <f aca="false">ROUND(S56*T56,0)</f>
        <v>163</v>
      </c>
      <c r="E56" s="60" t="n">
        <f aca="false">ROUND(S56,0)-D56</f>
        <v>242</v>
      </c>
      <c r="F56" s="60" t="n">
        <f aca="false">IF(COUNTA(D56:E56)=0,"",SUM(D56:E56))</f>
        <v>405</v>
      </c>
      <c r="G56" s="40" t="n">
        <f aca="false">IF(OR(F56="",F56=0),"",D56/F56)</f>
        <v>0.402469135802469</v>
      </c>
      <c r="H56" s="40" t="n">
        <f aca="false">IF(OR(F56="",F56=0),"",E56/F56)</f>
        <v>0.597530864197531</v>
      </c>
      <c r="I56" s="32" t="s">
        <v>164</v>
      </c>
      <c r="J56" s="36" t="n">
        <v>3.48774817162815</v>
      </c>
      <c r="K56" s="36" t="n">
        <f aca="false">$K$8</f>
        <v>2.12535060136845</v>
      </c>
      <c r="L56" s="36" t="n">
        <f aca="false">SQRT(J56^2+K56^2)</f>
        <v>4.08429951000569</v>
      </c>
      <c r="M56" s="40" t="n">
        <f aca="false">IF(G56="","",MAX(0,G56-1.96*L56/100))</f>
        <v>0.322416865406358</v>
      </c>
      <c r="N56" s="40" t="n">
        <f aca="false">IF(G56="","",MIN(1,G56+1.96*L56/100))</f>
        <v>0.482521406198581</v>
      </c>
      <c r="O56" s="60" t="n">
        <f aca="false">ROUND(S56*W56,0)</f>
        <v>58</v>
      </c>
      <c r="P56" s="60" t="n">
        <f aca="false">IF(F56="","",ROUND(SQRT((F56*L56/100)^2+(G56*O56)^2),0))</f>
        <v>29</v>
      </c>
      <c r="R56" s="61" t="n">
        <v>-10.63795163033</v>
      </c>
      <c r="S56" s="62" t="n">
        <f aca="false">U56*V56*$F$5</f>
        <v>405.365413533835</v>
      </c>
      <c r="T56" s="63" t="n">
        <f aca="false">MAX(0,MIN(1,R56/100+$D$5))</f>
        <v>0.401991342070962</v>
      </c>
      <c r="U56" s="63" t="n">
        <v>0.577443609022556</v>
      </c>
      <c r="V56" s="62" t="n">
        <v>702</v>
      </c>
      <c r="W56" s="63" t="n">
        <v>0.144238908687966</v>
      </c>
      <c r="X56" s="64" t="s">
        <v>165</v>
      </c>
      <c r="Y56" s="64" t="s">
        <v>166</v>
      </c>
    </row>
    <row r="57" customFormat="false" ht="15" hidden="false" customHeight="false" outlineLevel="0" collapsed="false">
      <c r="A57" s="32" t="s">
        <v>162</v>
      </c>
      <c r="B57" s="32" t="s">
        <v>225</v>
      </c>
      <c r="C57" s="32" t="s">
        <v>226</v>
      </c>
      <c r="D57" s="60" t="n">
        <f aca="false">ROUND(S57*T57,0)</f>
        <v>235</v>
      </c>
      <c r="E57" s="60" t="n">
        <f aca="false">ROUND(S57,0)-D57</f>
        <v>535</v>
      </c>
      <c r="F57" s="60" t="n">
        <f aca="false">IF(COUNTA(D57:E57)=0,"",SUM(D57:E57))</f>
        <v>770</v>
      </c>
      <c r="G57" s="40" t="n">
        <f aca="false">IF(OR(F57="",F57=0),"",D57/F57)</f>
        <v>0.305194805194805</v>
      </c>
      <c r="H57" s="40" t="n">
        <f aca="false">IF(OR(F57="",F57=0),"",E57/F57)</f>
        <v>0.694805194805195</v>
      </c>
      <c r="I57" s="32" t="s">
        <v>164</v>
      </c>
      <c r="J57" s="36" t="n">
        <v>2.13808181890095</v>
      </c>
      <c r="K57" s="36" t="n">
        <f aca="false">$K$8</f>
        <v>2.12535060136845</v>
      </c>
      <c r="L57" s="36" t="n">
        <f aca="false">SQRT(J57^2+K57^2)</f>
        <v>3.01471541659441</v>
      </c>
      <c r="M57" s="40" t="n">
        <f aca="false">IF(G57="","",MAX(0,G57-1.96*L57/100))</f>
        <v>0.246106383029555</v>
      </c>
      <c r="N57" s="40" t="n">
        <f aca="false">IF(G57="","",MIN(1,G57+1.96*L57/100))</f>
        <v>0.364283227360056</v>
      </c>
      <c r="O57" s="60" t="n">
        <f aca="false">ROUND(S57*W57,0)</f>
        <v>65</v>
      </c>
      <c r="P57" s="60" t="n">
        <f aca="false">IF(F57="","",ROUND(SQRT((F57*L57/100)^2+(G57*O57)^2),0))</f>
        <v>31</v>
      </c>
      <c r="R57" s="61" t="n">
        <v>-20.2549668226664</v>
      </c>
      <c r="S57" s="62" t="n">
        <f aca="false">U57*V57*$F$5</f>
        <v>769.717741935484</v>
      </c>
      <c r="T57" s="63" t="n">
        <f aca="false">MAX(0,MIN(1,R57/100+$D$5))</f>
        <v>0.305821190147599</v>
      </c>
      <c r="U57" s="63" t="n">
        <v>0.633512544802867</v>
      </c>
      <c r="V57" s="62" t="n">
        <v>1215</v>
      </c>
      <c r="W57" s="63" t="n">
        <v>0.084758520671361</v>
      </c>
      <c r="X57" s="64" t="s">
        <v>171</v>
      </c>
      <c r="Y57" s="64" t="s">
        <v>166</v>
      </c>
    </row>
    <row r="58" customFormat="false" ht="15" hidden="false" customHeight="false" outlineLevel="0" collapsed="false">
      <c r="A58" s="32" t="s">
        <v>162</v>
      </c>
      <c r="B58" s="32" t="s">
        <v>225</v>
      </c>
      <c r="C58" s="32" t="s">
        <v>227</v>
      </c>
      <c r="D58" s="60" t="n">
        <f aca="false">ROUND(S58*T58,0)</f>
        <v>222</v>
      </c>
      <c r="E58" s="60" t="n">
        <f aca="false">ROUND(S58,0)-D58</f>
        <v>564</v>
      </c>
      <c r="F58" s="60" t="n">
        <f aca="false">IF(COUNTA(D58:E58)=0,"",SUM(D58:E58))</f>
        <v>786</v>
      </c>
      <c r="G58" s="40" t="n">
        <f aca="false">IF(OR(F58="",F58=0),"",D58/F58)</f>
        <v>0.282442748091603</v>
      </c>
      <c r="H58" s="40" t="n">
        <f aca="false">IF(OR(F58="",F58=0),"",E58/F58)</f>
        <v>0.717557251908397</v>
      </c>
      <c r="I58" s="32" t="s">
        <v>164</v>
      </c>
      <c r="J58" s="36" t="n">
        <v>2.13808181890095</v>
      </c>
      <c r="K58" s="36" t="n">
        <f aca="false">$K$8</f>
        <v>2.12535060136845</v>
      </c>
      <c r="L58" s="36" t="n">
        <f aca="false">SQRT(J58^2+K58^2)</f>
        <v>3.01471541659441</v>
      </c>
      <c r="M58" s="40" t="n">
        <f aca="false">IF(G58="","",MAX(0,G58-1.96*L58/100))</f>
        <v>0.223354325926353</v>
      </c>
      <c r="N58" s="40" t="n">
        <f aca="false">IF(G58="","",MIN(1,G58+1.96*L58/100))</f>
        <v>0.341531170256854</v>
      </c>
      <c r="O58" s="60" t="n">
        <f aca="false">ROUND(S58*W58,0)</f>
        <v>67</v>
      </c>
      <c r="P58" s="60" t="n">
        <f aca="false">IF(F58="","",ROUND(SQRT((F58*L58/100)^2+(G58*O58)^2),0))</f>
        <v>30</v>
      </c>
      <c r="R58" s="61" t="n">
        <v>-22.5944694166749</v>
      </c>
      <c r="S58" s="62" t="n">
        <f aca="false">U58*V58*$F$5</f>
        <v>786.289198606272</v>
      </c>
      <c r="T58" s="63" t="n">
        <f aca="false">MAX(0,MIN(1,R58/100+$D$5))</f>
        <v>0.282426164207514</v>
      </c>
      <c r="U58" s="63" t="n">
        <v>0.649825783972126</v>
      </c>
      <c r="V58" s="62" t="n">
        <v>1210</v>
      </c>
      <c r="W58" s="63" t="n">
        <v>0.084758520671361</v>
      </c>
      <c r="X58" s="64" t="s">
        <v>171</v>
      </c>
      <c r="Y58" s="64" t="s">
        <v>166</v>
      </c>
    </row>
    <row r="59" customFormat="false" ht="15" hidden="false" customHeight="false" outlineLevel="0" collapsed="false">
      <c r="A59" s="32" t="s">
        <v>162</v>
      </c>
      <c r="B59" s="32" t="s">
        <v>225</v>
      </c>
      <c r="C59" s="32" t="s">
        <v>228</v>
      </c>
      <c r="D59" s="60" t="n">
        <f aca="false">ROUND(S59*T59,0)</f>
        <v>201</v>
      </c>
      <c r="E59" s="60" t="n">
        <f aca="false">ROUND(S59,0)-D59</f>
        <v>500</v>
      </c>
      <c r="F59" s="60" t="n">
        <f aca="false">IF(COUNTA(D59:E59)=0,"",SUM(D59:E59))</f>
        <v>701</v>
      </c>
      <c r="G59" s="40" t="n">
        <f aca="false">IF(OR(F59="",F59=0),"",D59/F59)</f>
        <v>0.286733238231098</v>
      </c>
      <c r="H59" s="40" t="n">
        <f aca="false">IF(OR(F59="",F59=0),"",E59/F59)</f>
        <v>0.713266761768902</v>
      </c>
      <c r="I59" s="32" t="s">
        <v>164</v>
      </c>
      <c r="J59" s="36" t="n">
        <v>2.13808181890095</v>
      </c>
      <c r="K59" s="36" t="n">
        <f aca="false">$K$8</f>
        <v>2.12535060136845</v>
      </c>
      <c r="L59" s="36" t="n">
        <f aca="false">SQRT(J59^2+K59^2)</f>
        <v>3.01471541659441</v>
      </c>
      <c r="M59" s="40" t="n">
        <f aca="false">IF(G59="","",MAX(0,G59-1.96*L59/100))</f>
        <v>0.227644816065848</v>
      </c>
      <c r="N59" s="40" t="n">
        <f aca="false">IF(G59="","",MIN(1,G59+1.96*L59/100))</f>
        <v>0.345821660396349</v>
      </c>
      <c r="O59" s="60" t="n">
        <f aca="false">ROUND(S59*W59,0)</f>
        <v>59</v>
      </c>
      <c r="P59" s="60" t="n">
        <f aca="false">IF(F59="","",ROUND(SQRT((F59*L59/100)^2+(G59*O59)^2),0))</f>
        <v>27</v>
      </c>
      <c r="R59" s="61" t="n">
        <v>-22.1279530656394</v>
      </c>
      <c r="S59" s="62" t="n">
        <f aca="false">U59*V59*$F$5</f>
        <v>700.937313432836</v>
      </c>
      <c r="T59" s="63" t="n">
        <f aca="false">MAX(0,MIN(1,R59/100+$D$5))</f>
        <v>0.287091327717869</v>
      </c>
      <c r="U59" s="63" t="n">
        <v>0.674626865671642</v>
      </c>
      <c r="V59" s="62" t="n">
        <v>1039</v>
      </c>
      <c r="W59" s="63" t="n">
        <v>0.084758520671361</v>
      </c>
      <c r="X59" s="64" t="s">
        <v>171</v>
      </c>
      <c r="Y59" s="64" t="s">
        <v>166</v>
      </c>
    </row>
    <row r="60" customFormat="false" ht="15" hidden="false" customHeight="false" outlineLevel="0" collapsed="false">
      <c r="A60" s="32" t="s">
        <v>162</v>
      </c>
      <c r="B60" s="32" t="s">
        <v>229</v>
      </c>
      <c r="C60" s="32" t="s">
        <v>230</v>
      </c>
      <c r="D60" s="60" t="n">
        <f aca="false">ROUND(S60*T60,0)</f>
        <v>180</v>
      </c>
      <c r="E60" s="60" t="n">
        <f aca="false">ROUND(S60,0)-D60</f>
        <v>421</v>
      </c>
      <c r="F60" s="60" t="n">
        <f aca="false">IF(COUNTA(D60:E60)=0,"",SUM(D60:E60))</f>
        <v>601</v>
      </c>
      <c r="G60" s="40" t="n">
        <f aca="false">IF(OR(F60="",F60=0),"",D60/F60)</f>
        <v>0.299500831946755</v>
      </c>
      <c r="H60" s="40" t="n">
        <f aca="false">IF(OR(F60="",F60=0),"",E60/F60)</f>
        <v>0.700499168053245</v>
      </c>
      <c r="I60" s="32" t="s">
        <v>164</v>
      </c>
      <c r="J60" s="36" t="n">
        <v>2.13808181890095</v>
      </c>
      <c r="K60" s="36" t="n">
        <f aca="false">$K$8</f>
        <v>2.12535060136845</v>
      </c>
      <c r="L60" s="36" t="n">
        <f aca="false">SQRT(J60^2+K60^2)</f>
        <v>3.01471541659441</v>
      </c>
      <c r="M60" s="40" t="n">
        <f aca="false">IF(G60="","",MAX(0,G60-1.96*L60/100))</f>
        <v>0.240412409781505</v>
      </c>
      <c r="N60" s="40" t="n">
        <f aca="false">IF(G60="","",MIN(1,G60+1.96*L60/100))</f>
        <v>0.358589254112006</v>
      </c>
      <c r="O60" s="60" t="n">
        <f aca="false">ROUND(S60*W60,0)</f>
        <v>51</v>
      </c>
      <c r="P60" s="60" t="n">
        <f aca="false">IF(F60="","",ROUND(SQRT((F60*L60/100)^2+(G60*O60)^2),0))</f>
        <v>24</v>
      </c>
      <c r="R60" s="61" t="n">
        <v>-20.9600140041421</v>
      </c>
      <c r="S60" s="62" t="n">
        <f aca="false">U60*V60*$F$5</f>
        <v>601.421153846154</v>
      </c>
      <c r="T60" s="63" t="n">
        <f aca="false">MAX(0,MIN(1,R60/100+$D$5))</f>
        <v>0.298770718332841</v>
      </c>
      <c r="U60" s="63" t="n">
        <v>0.578846153846154</v>
      </c>
      <c r="V60" s="62" t="n">
        <v>1039</v>
      </c>
      <c r="W60" s="63" t="n">
        <v>0.084758520671361</v>
      </c>
      <c r="X60" s="64" t="s">
        <v>171</v>
      </c>
      <c r="Y60" s="64" t="s">
        <v>166</v>
      </c>
    </row>
    <row r="61" customFormat="false" ht="15" hidden="false" customHeight="false" outlineLevel="0" collapsed="false">
      <c r="A61" s="32" t="s">
        <v>162</v>
      </c>
      <c r="B61" s="32" t="s">
        <v>229</v>
      </c>
      <c r="C61" s="32" t="s">
        <v>231</v>
      </c>
      <c r="D61" s="60" t="n">
        <f aca="false">ROUND(S61*T61,0)</f>
        <v>87</v>
      </c>
      <c r="E61" s="60" t="n">
        <f aca="false">ROUND(S61,0)-D61</f>
        <v>225</v>
      </c>
      <c r="F61" s="60" t="n">
        <f aca="false">IF(COUNTA(D61:E61)=0,"",SUM(D61:E61))</f>
        <v>312</v>
      </c>
      <c r="G61" s="40" t="n">
        <f aca="false">IF(OR(F61="",F61=0),"",D61/F61)</f>
        <v>0.278846153846154</v>
      </c>
      <c r="H61" s="40" t="n">
        <f aca="false">IF(OR(F61="",F61=0),"",E61/F61)</f>
        <v>0.721153846153846</v>
      </c>
      <c r="I61" s="32" t="s">
        <v>164</v>
      </c>
      <c r="J61" s="36" t="n">
        <v>3.48774817162815</v>
      </c>
      <c r="K61" s="36" t="n">
        <f aca="false">$K$8</f>
        <v>2.12535060136845</v>
      </c>
      <c r="L61" s="36" t="n">
        <f aca="false">SQRT(J61^2+K61^2)</f>
        <v>4.08429951000569</v>
      </c>
      <c r="M61" s="40" t="n">
        <f aca="false">IF(G61="","",MAX(0,G61-1.96*L61/100))</f>
        <v>0.198793883450042</v>
      </c>
      <c r="N61" s="40" t="n">
        <f aca="false">IF(G61="","",MIN(1,G61+1.96*L61/100))</f>
        <v>0.358898424242265</v>
      </c>
      <c r="O61" s="60" t="n">
        <f aca="false">ROUND(S61*W61,0)</f>
        <v>45</v>
      </c>
      <c r="P61" s="60" t="n">
        <f aca="false">IF(F61="","",ROUND(SQRT((F61*L61/100)^2+(G61*O61)^2),0))</f>
        <v>18</v>
      </c>
      <c r="R61" s="61" t="n">
        <v>-22.944725634235</v>
      </c>
      <c r="S61" s="62" t="n">
        <f aca="false">U61*V61*$F$5</f>
        <v>312.431640625</v>
      </c>
      <c r="T61" s="63" t="n">
        <f aca="false">MAX(0,MIN(1,R61/100+$D$5))</f>
        <v>0.278923602031913</v>
      </c>
      <c r="U61" s="63" t="n">
        <v>0.583984375</v>
      </c>
      <c r="V61" s="62" t="n">
        <v>535</v>
      </c>
      <c r="W61" s="63" t="n">
        <v>0.144238908687966</v>
      </c>
      <c r="X61" s="64" t="s">
        <v>165</v>
      </c>
      <c r="Y61" s="64" t="s">
        <v>166</v>
      </c>
    </row>
    <row r="62" customFormat="false" ht="15" hidden="false" customHeight="false" outlineLevel="0" collapsed="false">
      <c r="A62" s="32" t="s">
        <v>162</v>
      </c>
      <c r="B62" s="32" t="s">
        <v>232</v>
      </c>
      <c r="C62" s="32" t="s">
        <v>232</v>
      </c>
      <c r="D62" s="60" t="n">
        <f aca="false">ROUND(S62*T62,0)</f>
        <v>40</v>
      </c>
      <c r="E62" s="60" t="n">
        <f aca="false">ROUND(S62,0)-D62</f>
        <v>67</v>
      </c>
      <c r="F62" s="60" t="n">
        <f aca="false">IF(COUNTA(D62:E62)=0,"",SUM(D62:E62))</f>
        <v>107</v>
      </c>
      <c r="G62" s="40" t="n">
        <f aca="false">IF(OR(F62="",F62=0),"",D62/F62)</f>
        <v>0.373831775700935</v>
      </c>
      <c r="H62" s="40" t="n">
        <f aca="false">IF(OR(F62="",F62=0),"",E62/F62)</f>
        <v>0.626168224299065</v>
      </c>
      <c r="I62" s="32" t="s">
        <v>164</v>
      </c>
      <c r="J62" s="36" t="n">
        <v>3.48774817162815</v>
      </c>
      <c r="K62" s="36" t="n">
        <f aca="false">$K$8</f>
        <v>2.12535060136845</v>
      </c>
      <c r="L62" s="36" t="n">
        <f aca="false">SQRT(J62^2+K62^2)</f>
        <v>4.08429951000569</v>
      </c>
      <c r="M62" s="40" t="n">
        <f aca="false">IF(G62="","",MAX(0,G62-1.96*L62/100))</f>
        <v>0.293779505304823</v>
      </c>
      <c r="N62" s="40" t="n">
        <f aca="false">IF(G62="","",MIN(1,G62+1.96*L62/100))</f>
        <v>0.453884046097046</v>
      </c>
      <c r="O62" s="60" t="n">
        <f aca="false">ROUND(S62*W62,0)</f>
        <v>15</v>
      </c>
      <c r="P62" s="60" t="n">
        <f aca="false">IF(F62="","",ROUND(SQRT((F62*L62/100)^2+(G62*O62)^2),0))</f>
        <v>7</v>
      </c>
      <c r="R62" s="61" t="n">
        <v>-13.3137988583233</v>
      </c>
      <c r="S62" s="62" t="n">
        <f aca="false">U62*V62*$F$5</f>
        <v>106.666666666667</v>
      </c>
      <c r="T62" s="63" t="n">
        <f aca="false">MAX(0,MIN(1,R62/100+$D$5))</f>
        <v>0.375232869791029</v>
      </c>
      <c r="U62" s="63" t="n">
        <v>0.444444444444444</v>
      </c>
      <c r="V62" s="62" t="n">
        <v>240</v>
      </c>
      <c r="W62" s="63" t="n">
        <v>0.144238908687966</v>
      </c>
      <c r="X62" s="64" t="s">
        <v>165</v>
      </c>
      <c r="Y62" s="64" t="s">
        <v>166</v>
      </c>
    </row>
    <row r="63" customFormat="false" ht="15" hidden="false" customHeight="false" outlineLevel="0" collapsed="false">
      <c r="A63" s="32" t="s">
        <v>233</v>
      </c>
      <c r="B63" s="32" t="s">
        <v>234</v>
      </c>
      <c r="C63" s="32" t="s">
        <v>234</v>
      </c>
      <c r="D63" s="60" t="n">
        <f aca="false">ROUND(S63*T63,0)</f>
        <v>490</v>
      </c>
      <c r="E63" s="60" t="n">
        <f aca="false">ROUND(S63,0)-D63</f>
        <v>571</v>
      </c>
      <c r="F63" s="60" t="n">
        <f aca="false">IF(COUNTA(D63:E63)=0,"",SUM(D63:E63))</f>
        <v>1061</v>
      </c>
      <c r="G63" s="40" t="n">
        <f aca="false">IF(OR(F63="",F63=0),"",D63/F63)</f>
        <v>0.461828463713478</v>
      </c>
      <c r="H63" s="40" t="n">
        <f aca="false">IF(OR(F63="",F63=0),"",E63/F63)</f>
        <v>0.538171536286522</v>
      </c>
      <c r="I63" s="32" t="s">
        <v>164</v>
      </c>
      <c r="J63" s="36" t="n">
        <v>1.72805469622063</v>
      </c>
      <c r="K63" s="36" t="n">
        <f aca="false">$K$8</f>
        <v>2.12535060136845</v>
      </c>
      <c r="L63" s="36" t="n">
        <f aca="false">SQRT(J63^2+K63^2)</f>
        <v>2.739213064343</v>
      </c>
      <c r="M63" s="40" t="n">
        <f aca="false">IF(G63="","",MAX(0,G63-1.96*L63/100))</f>
        <v>0.408139887652355</v>
      </c>
      <c r="N63" s="40" t="n">
        <f aca="false">IF(G63="","",MIN(1,G63+1.96*L63/100))</f>
        <v>0.515517039774601</v>
      </c>
      <c r="O63" s="60" t="n">
        <f aca="false">ROUND(S63*W63,0)</f>
        <v>66</v>
      </c>
      <c r="P63" s="60" t="n">
        <f aca="false">IF(F63="","",ROUND(SQRT((F63*L63/100)^2+(G63*O63)^2),0))</f>
        <v>42</v>
      </c>
      <c r="R63" s="61" t="n">
        <v>-4.66332063151124</v>
      </c>
      <c r="S63" s="62" t="n">
        <f aca="false">U63*V63*$F$5</f>
        <v>1060.80585424134</v>
      </c>
      <c r="T63" s="63" t="n">
        <f aca="false">MAX(0,MIN(1,R63/100+$D$5))</f>
        <v>0.46173765205915</v>
      </c>
      <c r="U63" s="63" t="n">
        <v>0.605137395459976</v>
      </c>
      <c r="V63" s="62" t="n">
        <v>1753</v>
      </c>
      <c r="W63" s="63" t="n">
        <v>0.0626598089245614</v>
      </c>
      <c r="X63" s="64" t="s">
        <v>204</v>
      </c>
      <c r="Y63" s="64" t="s">
        <v>166</v>
      </c>
    </row>
    <row r="64" customFormat="false" ht="15" hidden="false" customHeight="false" outlineLevel="0" collapsed="false">
      <c r="A64" s="32" t="s">
        <v>233</v>
      </c>
      <c r="B64" s="32" t="s">
        <v>235</v>
      </c>
      <c r="C64" s="32" t="s">
        <v>236</v>
      </c>
      <c r="D64" s="60" t="n">
        <f aca="false">ROUND(S64*T64,0)</f>
        <v>237</v>
      </c>
      <c r="E64" s="60" t="n">
        <f aca="false">ROUND(S64,0)-D64</f>
        <v>102</v>
      </c>
      <c r="F64" s="60" t="n">
        <f aca="false">IF(COUNTA(D64:E64)=0,"",SUM(D64:E64))</f>
        <v>339</v>
      </c>
      <c r="G64" s="40" t="n">
        <f aca="false">IF(OR(F64="",F64=0),"",D64/F64)</f>
        <v>0.699115044247788</v>
      </c>
      <c r="H64" s="40" t="n">
        <f aca="false">IF(OR(F64="",F64=0),"",E64/F64)</f>
        <v>0.300884955752212</v>
      </c>
      <c r="I64" s="32" t="s">
        <v>164</v>
      </c>
      <c r="J64" s="36" t="n">
        <v>3.48774817162815</v>
      </c>
      <c r="K64" s="36" t="n">
        <f aca="false">$K$8</f>
        <v>2.12535060136845</v>
      </c>
      <c r="L64" s="36" t="n">
        <f aca="false">SQRT(J64^2+K64^2)</f>
        <v>4.08429951000569</v>
      </c>
      <c r="M64" s="40" t="n">
        <f aca="false">IF(G64="","",MAX(0,G64-1.96*L64/100))</f>
        <v>0.619062773851676</v>
      </c>
      <c r="N64" s="40" t="n">
        <f aca="false">IF(G64="","",MIN(1,G64+1.96*L64/100))</f>
        <v>0.779167314643899</v>
      </c>
      <c r="O64" s="60" t="n">
        <f aca="false">ROUND(S64*W64,0)</f>
        <v>49</v>
      </c>
      <c r="P64" s="60" t="n">
        <f aca="false">IF(F64="","",ROUND(SQRT((F64*L64/100)^2+(G64*O64)^2),0))</f>
        <v>37</v>
      </c>
      <c r="R64" s="61" t="n">
        <v>19.1044880294808</v>
      </c>
      <c r="S64" s="62" t="n">
        <f aca="false">U64*V64*$F$5</f>
        <v>338.759820426487</v>
      </c>
      <c r="T64" s="63" t="n">
        <f aca="false">MAX(0,MIN(1,R64/100+$D$5))</f>
        <v>0.699415738669071</v>
      </c>
      <c r="U64" s="63" t="n">
        <v>0.187991021324355</v>
      </c>
      <c r="V64" s="62" t="n">
        <v>1802</v>
      </c>
      <c r="W64" s="63" t="n">
        <v>0.144238908687966</v>
      </c>
      <c r="X64" s="64" t="s">
        <v>165</v>
      </c>
      <c r="Y64" s="64" t="s">
        <v>166</v>
      </c>
    </row>
    <row r="65" customFormat="false" ht="15" hidden="false" customHeight="false" outlineLevel="0" collapsed="false">
      <c r="A65" s="32" t="s">
        <v>233</v>
      </c>
      <c r="B65" s="32" t="s">
        <v>235</v>
      </c>
      <c r="C65" s="32" t="s">
        <v>237</v>
      </c>
      <c r="D65" s="60" t="n">
        <f aca="false">ROUND(S65*T65,0)</f>
        <v>131</v>
      </c>
      <c r="E65" s="60" t="n">
        <f aca="false">ROUND(S65,0)-D65</f>
        <v>70</v>
      </c>
      <c r="F65" s="60" t="n">
        <f aca="false">IF(COUNTA(D65:E65)=0,"",SUM(D65:E65))</f>
        <v>201</v>
      </c>
      <c r="G65" s="40" t="n">
        <f aca="false">IF(OR(F65="",F65=0),"",D65/F65)</f>
        <v>0.651741293532338</v>
      </c>
      <c r="H65" s="40" t="n">
        <f aca="false">IF(OR(F65="",F65=0),"",E65/F65)</f>
        <v>0.348258706467662</v>
      </c>
      <c r="I65" s="32" t="s">
        <v>164</v>
      </c>
      <c r="J65" s="36" t="n">
        <v>3.48774817162815</v>
      </c>
      <c r="K65" s="36" t="n">
        <f aca="false">$K$8</f>
        <v>2.12535060136845</v>
      </c>
      <c r="L65" s="36" t="n">
        <f aca="false">SQRT(J65^2+K65^2)</f>
        <v>4.08429951000569</v>
      </c>
      <c r="M65" s="40" t="n">
        <f aca="false">IF(G65="","",MAX(0,G65-1.96*L65/100))</f>
        <v>0.571689023136227</v>
      </c>
      <c r="N65" s="40" t="n">
        <f aca="false">IF(G65="","",MIN(1,G65+1.96*L65/100))</f>
        <v>0.73179356392845</v>
      </c>
      <c r="O65" s="60" t="n">
        <f aca="false">ROUND(S65*W65,0)</f>
        <v>29</v>
      </c>
      <c r="P65" s="60" t="n">
        <f aca="false">IF(F65="","",ROUND(SQRT((F65*L65/100)^2+(G65*O65)^2),0))</f>
        <v>21</v>
      </c>
      <c r="R65" s="61" t="n">
        <v>14.6753743618043</v>
      </c>
      <c r="S65" s="62" t="n">
        <f aca="false">U65*V65*$F$5</f>
        <v>200.692863595303</v>
      </c>
      <c r="T65" s="63" t="n">
        <f aca="false">MAX(0,MIN(1,R65/100+$D$5))</f>
        <v>0.655124601992306</v>
      </c>
      <c r="U65" s="63" t="n">
        <v>0.188798554652213</v>
      </c>
      <c r="V65" s="62" t="n">
        <v>1063</v>
      </c>
      <c r="W65" s="63" t="n">
        <v>0.144238908687966</v>
      </c>
      <c r="X65" s="64" t="s">
        <v>165</v>
      </c>
      <c r="Y65" s="64" t="s">
        <v>166</v>
      </c>
    </row>
    <row r="66" customFormat="false" ht="15" hidden="false" customHeight="false" outlineLevel="0" collapsed="false">
      <c r="A66" s="32" t="s">
        <v>233</v>
      </c>
      <c r="B66" s="32" t="s">
        <v>235</v>
      </c>
      <c r="C66" s="32" t="s">
        <v>238</v>
      </c>
      <c r="D66" s="60" t="n">
        <f aca="false">ROUND(S66*T66,0)</f>
        <v>162</v>
      </c>
      <c r="E66" s="60" t="n">
        <f aca="false">ROUND(S66,0)-D66</f>
        <v>71</v>
      </c>
      <c r="F66" s="60" t="n">
        <f aca="false">IF(COUNTA(D66:E66)=0,"",SUM(D66:E66))</f>
        <v>233</v>
      </c>
      <c r="G66" s="40" t="n">
        <f aca="false">IF(OR(F66="",F66=0),"",D66/F66)</f>
        <v>0.695278969957082</v>
      </c>
      <c r="H66" s="40" t="n">
        <f aca="false">IF(OR(F66="",F66=0),"",E66/F66)</f>
        <v>0.304721030042918</v>
      </c>
      <c r="I66" s="32" t="s">
        <v>164</v>
      </c>
      <c r="J66" s="36" t="n">
        <v>3.48774817162815</v>
      </c>
      <c r="K66" s="36" t="n">
        <f aca="false">$K$8</f>
        <v>2.12535060136845</v>
      </c>
      <c r="L66" s="36" t="n">
        <f aca="false">SQRT(J66^2+K66^2)</f>
        <v>4.08429951000569</v>
      </c>
      <c r="M66" s="40" t="n">
        <f aca="false">IF(G66="","",MAX(0,G66-1.96*L66/100))</f>
        <v>0.61522669956097</v>
      </c>
      <c r="N66" s="40" t="n">
        <f aca="false">IF(G66="","",MIN(1,G66+1.96*L66/100))</f>
        <v>0.775331240353193</v>
      </c>
      <c r="O66" s="60" t="n">
        <f aca="false">ROUND(S66*W66,0)</f>
        <v>34</v>
      </c>
      <c r="P66" s="60" t="n">
        <f aca="false">IF(F66="","",ROUND(SQRT((F66*L66/100)^2+(G66*O66)^2),0))</f>
        <v>25</v>
      </c>
      <c r="R66" s="61" t="n">
        <v>18.9399861022314</v>
      </c>
      <c r="S66" s="62" t="n">
        <f aca="false">U66*V66*$F$5</f>
        <v>232.72650296359</v>
      </c>
      <c r="T66" s="63" t="n">
        <f aca="false">MAX(0,MIN(1,R66/100+$D$5))</f>
        <v>0.697770719396576</v>
      </c>
      <c r="U66" s="63" t="n">
        <v>0.202370872142252</v>
      </c>
      <c r="V66" s="62" t="n">
        <v>1150</v>
      </c>
      <c r="W66" s="63" t="n">
        <v>0.144238908687966</v>
      </c>
      <c r="X66" s="64" t="s">
        <v>165</v>
      </c>
      <c r="Y66" s="64" t="s">
        <v>166</v>
      </c>
    </row>
    <row r="67" customFormat="false" ht="15" hidden="false" customHeight="false" outlineLevel="0" collapsed="false">
      <c r="A67" s="32" t="s">
        <v>233</v>
      </c>
      <c r="B67" s="32" t="s">
        <v>235</v>
      </c>
      <c r="C67" s="32" t="s">
        <v>239</v>
      </c>
      <c r="D67" s="60" t="n">
        <f aca="false">ROUND(S67*T67,0)</f>
        <v>160</v>
      </c>
      <c r="E67" s="60" t="n">
        <f aca="false">ROUND(S67,0)-D67</f>
        <v>75</v>
      </c>
      <c r="F67" s="60" t="n">
        <f aca="false">IF(COUNTA(D67:E67)=0,"",SUM(D67:E67))</f>
        <v>235</v>
      </c>
      <c r="G67" s="40" t="n">
        <f aca="false">IF(OR(F67="",F67=0),"",D67/F67)</f>
        <v>0.680851063829787</v>
      </c>
      <c r="H67" s="40" t="n">
        <f aca="false">IF(OR(F67="",F67=0),"",E67/F67)</f>
        <v>0.319148936170213</v>
      </c>
      <c r="I67" s="32" t="s">
        <v>164</v>
      </c>
      <c r="J67" s="36" t="n">
        <v>3.48774817162815</v>
      </c>
      <c r="K67" s="36" t="n">
        <f aca="false">$K$8</f>
        <v>2.12535060136845</v>
      </c>
      <c r="L67" s="36" t="n">
        <f aca="false">SQRT(J67^2+K67^2)</f>
        <v>4.08429951000569</v>
      </c>
      <c r="M67" s="40" t="n">
        <f aca="false">IF(G67="","",MAX(0,G67-1.96*L67/100))</f>
        <v>0.600798793433676</v>
      </c>
      <c r="N67" s="40" t="n">
        <f aca="false">IF(G67="","",MIN(1,G67+1.96*L67/100))</f>
        <v>0.760903334225899</v>
      </c>
      <c r="O67" s="60" t="n">
        <f aca="false">ROUND(S67*W67,0)</f>
        <v>34</v>
      </c>
      <c r="P67" s="60" t="n">
        <f aca="false">IF(F67="","",ROUND(SQRT((F67*L67/100)^2+(G67*O67)^2),0))</f>
        <v>25</v>
      </c>
      <c r="R67" s="61" t="n">
        <v>17.5887007259108</v>
      </c>
      <c r="S67" s="62" t="n">
        <f aca="false">U67*V67*$F$5</f>
        <v>234.521920668058</v>
      </c>
      <c r="T67" s="63" t="n">
        <f aca="false">MAX(0,MIN(1,R67/100+$D$5))</f>
        <v>0.68425786563337</v>
      </c>
      <c r="U67" s="63" t="n">
        <v>0.248434237995825</v>
      </c>
      <c r="V67" s="62" t="n">
        <v>944</v>
      </c>
      <c r="W67" s="63" t="n">
        <v>0.144238908687966</v>
      </c>
      <c r="X67" s="64" t="s">
        <v>165</v>
      </c>
      <c r="Y67" s="64" t="s">
        <v>166</v>
      </c>
    </row>
    <row r="68" customFormat="false" ht="15" hidden="false" customHeight="false" outlineLevel="0" collapsed="false">
      <c r="A68" s="32" t="s">
        <v>233</v>
      </c>
      <c r="B68" s="32" t="s">
        <v>235</v>
      </c>
      <c r="C68" s="32" t="s">
        <v>240</v>
      </c>
      <c r="D68" s="60" t="n">
        <f aca="false">ROUND(S68*T68,0)</f>
        <v>165</v>
      </c>
      <c r="E68" s="60" t="n">
        <f aca="false">ROUND(S68,0)-D68</f>
        <v>62</v>
      </c>
      <c r="F68" s="60" t="n">
        <f aca="false">IF(COUNTA(D68:E68)=0,"",SUM(D68:E68))</f>
        <v>227</v>
      </c>
      <c r="G68" s="40" t="n">
        <f aca="false">IF(OR(F68="",F68=0),"",D68/F68)</f>
        <v>0.726872246696035</v>
      </c>
      <c r="H68" s="40" t="n">
        <f aca="false">IF(OR(F68="",F68=0),"",E68/F68)</f>
        <v>0.273127753303965</v>
      </c>
      <c r="I68" s="32" t="s">
        <v>164</v>
      </c>
      <c r="J68" s="36" t="n">
        <v>3.48774817162815</v>
      </c>
      <c r="K68" s="36" t="n">
        <f aca="false">$K$8</f>
        <v>2.12535060136845</v>
      </c>
      <c r="L68" s="36" t="n">
        <f aca="false">SQRT(J68^2+K68^2)</f>
        <v>4.08429951000569</v>
      </c>
      <c r="M68" s="40" t="n">
        <f aca="false">IF(G68="","",MAX(0,G68-1.96*L68/100))</f>
        <v>0.646819976299924</v>
      </c>
      <c r="N68" s="40" t="n">
        <f aca="false">IF(G68="","",MIN(1,G68+1.96*L68/100))</f>
        <v>0.806924517092147</v>
      </c>
      <c r="O68" s="60" t="n">
        <f aca="false">ROUND(S68*W68,0)</f>
        <v>33</v>
      </c>
      <c r="P68" s="60" t="n">
        <f aca="false">IF(F68="","",ROUND(SQRT((F68*L68/100)^2+(G68*O68)^2),0))</f>
        <v>26</v>
      </c>
      <c r="R68" s="61" t="n">
        <v>21.8247986101211</v>
      </c>
      <c r="S68" s="62" t="n">
        <f aca="false">U68*V68*$F$5</f>
        <v>227.321723189734</v>
      </c>
      <c r="T68" s="63" t="n">
        <f aca="false">MAX(0,MIN(1,R68/100+$D$5))</f>
        <v>0.726618844475473</v>
      </c>
      <c r="U68" s="63" t="n">
        <v>0.212648945921173</v>
      </c>
      <c r="V68" s="62" t="n">
        <v>1069</v>
      </c>
      <c r="W68" s="63" t="n">
        <v>0.144238908687966</v>
      </c>
      <c r="X68" s="64" t="s">
        <v>165</v>
      </c>
      <c r="Y68" s="64" t="s">
        <v>166</v>
      </c>
    </row>
    <row r="69" customFormat="false" ht="15" hidden="false" customHeight="false" outlineLevel="0" collapsed="false">
      <c r="A69" s="32" t="s">
        <v>233</v>
      </c>
      <c r="B69" s="32" t="s">
        <v>235</v>
      </c>
      <c r="C69" s="32" t="s">
        <v>241</v>
      </c>
      <c r="D69" s="60" t="n">
        <f aca="false">ROUND(S69*T69,0)</f>
        <v>241</v>
      </c>
      <c r="E69" s="60" t="n">
        <f aca="false">ROUND(S69,0)-D69</f>
        <v>120</v>
      </c>
      <c r="F69" s="60" t="n">
        <f aca="false">IF(COUNTA(D69:E69)=0,"",SUM(D69:E69))</f>
        <v>361</v>
      </c>
      <c r="G69" s="40" t="n">
        <f aca="false">IF(OR(F69="",F69=0),"",D69/F69)</f>
        <v>0.667590027700831</v>
      </c>
      <c r="H69" s="40" t="n">
        <f aca="false">IF(OR(F69="",F69=0),"",E69/F69)</f>
        <v>0.332409972299169</v>
      </c>
      <c r="I69" s="32" t="s">
        <v>164</v>
      </c>
      <c r="J69" s="36" t="n">
        <v>3.48774817162815</v>
      </c>
      <c r="K69" s="36" t="n">
        <f aca="false">$K$8</f>
        <v>2.12535060136845</v>
      </c>
      <c r="L69" s="36" t="n">
        <f aca="false">SQRT(J69^2+K69^2)</f>
        <v>4.08429951000569</v>
      </c>
      <c r="M69" s="40" t="n">
        <f aca="false">IF(G69="","",MAX(0,G69-1.96*L69/100))</f>
        <v>0.58753775730472</v>
      </c>
      <c r="N69" s="40" t="n">
        <f aca="false">IF(G69="","",MIN(1,G69+1.96*L69/100))</f>
        <v>0.747642298096942</v>
      </c>
      <c r="O69" s="60" t="n">
        <f aca="false">ROUND(S69*W69,0)</f>
        <v>52</v>
      </c>
      <c r="P69" s="60" t="n">
        <f aca="false">IF(F69="","",ROUND(SQRT((F69*L69/100)^2+(G69*O69)^2),0))</f>
        <v>38</v>
      </c>
      <c r="R69" s="61" t="n">
        <v>16.0239439429227</v>
      </c>
      <c r="S69" s="62" t="n">
        <f aca="false">U69*V69*$F$5</f>
        <v>360.922448979592</v>
      </c>
      <c r="T69" s="63" t="n">
        <f aca="false">MAX(0,MIN(1,R69/100+$D$5))</f>
        <v>0.668610297803489</v>
      </c>
      <c r="U69" s="63" t="n">
        <v>0.36530612244898</v>
      </c>
      <c r="V69" s="62" t="n">
        <v>988.000000000001</v>
      </c>
      <c r="W69" s="63" t="n">
        <v>0.144238908687966</v>
      </c>
      <c r="X69" s="64" t="s">
        <v>165</v>
      </c>
      <c r="Y69" s="64" t="s">
        <v>166</v>
      </c>
    </row>
    <row r="70" customFormat="false" ht="15" hidden="false" customHeight="false" outlineLevel="0" collapsed="false">
      <c r="A70" s="32" t="s">
        <v>233</v>
      </c>
      <c r="B70" s="32" t="s">
        <v>235</v>
      </c>
      <c r="C70" s="32" t="s">
        <v>242</v>
      </c>
      <c r="D70" s="60" t="n">
        <f aca="false">ROUND(S70*T70,0)</f>
        <v>589</v>
      </c>
      <c r="E70" s="60" t="n">
        <f aca="false">ROUND(S70,0)-D70</f>
        <v>169</v>
      </c>
      <c r="F70" s="60" t="n">
        <f aca="false">IF(COUNTA(D70:E70)=0,"",SUM(D70:E70))</f>
        <v>758</v>
      </c>
      <c r="G70" s="40" t="n">
        <f aca="false">IF(OR(F70="",F70=0),"",D70/F70)</f>
        <v>0.777044854881267</v>
      </c>
      <c r="H70" s="40" t="n">
        <f aca="false">IF(OR(F70="",F70=0),"",E70/F70)</f>
        <v>0.222955145118734</v>
      </c>
      <c r="I70" s="32" t="s">
        <v>164</v>
      </c>
      <c r="J70" s="36" t="n">
        <v>2.13808181890095</v>
      </c>
      <c r="K70" s="36" t="n">
        <f aca="false">$K$8</f>
        <v>2.12535060136845</v>
      </c>
      <c r="L70" s="36" t="n">
        <f aca="false">SQRT(J70^2+K70^2)</f>
        <v>3.01471541659441</v>
      </c>
      <c r="M70" s="40" t="n">
        <f aca="false">IF(G70="","",MAX(0,G70-1.96*L70/100))</f>
        <v>0.717956432716016</v>
      </c>
      <c r="N70" s="40" t="n">
        <f aca="false">IF(G70="","",MIN(1,G70+1.96*L70/100))</f>
        <v>0.836133277046517</v>
      </c>
      <c r="O70" s="60" t="n">
        <f aca="false">ROUND(S70*W70,0)</f>
        <v>64</v>
      </c>
      <c r="P70" s="60" t="n">
        <f aca="false">IF(F70="","",ROUND(SQRT((F70*L70/100)^2+(G70*O70)^2),0))</f>
        <v>55</v>
      </c>
      <c r="R70" s="61" t="n">
        <v>26.8664963004424</v>
      </c>
      <c r="S70" s="62" t="n">
        <f aca="false">U70*V70*$F$5</f>
        <v>757.916666666666</v>
      </c>
      <c r="T70" s="63" t="n">
        <f aca="false">MAX(0,MIN(1,R70/100+$D$5))</f>
        <v>0.777035821378686</v>
      </c>
      <c r="U70" s="63" t="n">
        <v>0.307971014492754</v>
      </c>
      <c r="V70" s="62" t="n">
        <v>2461</v>
      </c>
      <c r="W70" s="63" t="n">
        <v>0.084758520671361</v>
      </c>
      <c r="X70" s="64" t="s">
        <v>171</v>
      </c>
      <c r="Y70" s="64" t="s">
        <v>166</v>
      </c>
    </row>
    <row r="71" customFormat="false" ht="15" hidden="false" customHeight="false" outlineLevel="0" collapsed="false">
      <c r="A71" s="32" t="s">
        <v>233</v>
      </c>
      <c r="B71" s="32" t="s">
        <v>235</v>
      </c>
      <c r="C71" s="32" t="s">
        <v>243</v>
      </c>
      <c r="D71" s="60" t="n">
        <f aca="false">ROUND(S71*T71,0)</f>
        <v>267</v>
      </c>
      <c r="E71" s="60" t="n">
        <f aca="false">ROUND(S71,0)-D71</f>
        <v>144</v>
      </c>
      <c r="F71" s="60" t="n">
        <f aca="false">IF(COUNTA(D71:E71)=0,"",SUM(D71:E71))</f>
        <v>411</v>
      </c>
      <c r="G71" s="40" t="n">
        <f aca="false">IF(OR(F71="",F71=0),"",D71/F71)</f>
        <v>0.64963503649635</v>
      </c>
      <c r="H71" s="40" t="n">
        <f aca="false">IF(OR(F71="",F71=0),"",E71/F71)</f>
        <v>0.35036496350365</v>
      </c>
      <c r="I71" s="32" t="s">
        <v>164</v>
      </c>
      <c r="J71" s="36" t="n">
        <v>3.48774817162815</v>
      </c>
      <c r="K71" s="36" t="n">
        <f aca="false">$K$8</f>
        <v>2.12535060136845</v>
      </c>
      <c r="L71" s="36" t="n">
        <f aca="false">SQRT(J71^2+K71^2)</f>
        <v>4.08429951000569</v>
      </c>
      <c r="M71" s="40" t="n">
        <f aca="false">IF(G71="","",MAX(0,G71-1.96*L71/100))</f>
        <v>0.569582766100239</v>
      </c>
      <c r="N71" s="40" t="n">
        <f aca="false">IF(G71="","",MIN(1,G71+1.96*L71/100))</f>
        <v>0.729687306892462</v>
      </c>
      <c r="O71" s="60" t="n">
        <f aca="false">ROUND(S71*W71,0)</f>
        <v>59</v>
      </c>
      <c r="P71" s="60" t="n">
        <f aca="false">IF(F71="","",ROUND(SQRT((F71*L71/100)^2+(G71*O71)^2),0))</f>
        <v>42</v>
      </c>
      <c r="R71" s="61" t="n">
        <v>14.0376080901626</v>
      </c>
      <c r="S71" s="62" t="n">
        <f aca="false">U71*V71*$F$5</f>
        <v>411.119158878505</v>
      </c>
      <c r="T71" s="63" t="n">
        <f aca="false">MAX(0,MIN(1,R71/100+$D$5))</f>
        <v>0.648746939275888</v>
      </c>
      <c r="U71" s="63" t="n">
        <v>0.466121495327103</v>
      </c>
      <c r="V71" s="62" t="n">
        <v>882</v>
      </c>
      <c r="W71" s="63" t="n">
        <v>0.144238908687966</v>
      </c>
      <c r="X71" s="64" t="s">
        <v>165</v>
      </c>
      <c r="Y71" s="64" t="s">
        <v>166</v>
      </c>
    </row>
    <row r="72" customFormat="false" ht="15" hidden="false" customHeight="false" outlineLevel="0" collapsed="false">
      <c r="A72" s="32" t="s">
        <v>233</v>
      </c>
      <c r="B72" s="32" t="s">
        <v>235</v>
      </c>
      <c r="C72" s="32" t="s">
        <v>244</v>
      </c>
      <c r="D72" s="60" t="n">
        <f aca="false">ROUND(S72*T72,0)</f>
        <v>405</v>
      </c>
      <c r="E72" s="60" t="n">
        <f aca="false">ROUND(S72,0)-D72</f>
        <v>265</v>
      </c>
      <c r="F72" s="60" t="n">
        <f aca="false">IF(COUNTA(D72:E72)=0,"",SUM(D72:E72))</f>
        <v>670</v>
      </c>
      <c r="G72" s="40" t="n">
        <f aca="false">IF(OR(F72="",F72=0),"",D72/F72)</f>
        <v>0.604477611940299</v>
      </c>
      <c r="H72" s="40" t="n">
        <f aca="false">IF(OR(F72="",F72=0),"",E72/F72)</f>
        <v>0.395522388059701</v>
      </c>
      <c r="I72" s="32" t="s">
        <v>164</v>
      </c>
      <c r="J72" s="36" t="n">
        <v>2.13808181890095</v>
      </c>
      <c r="K72" s="36" t="n">
        <f aca="false">$K$8</f>
        <v>2.12535060136845</v>
      </c>
      <c r="L72" s="36" t="n">
        <f aca="false">SQRT(J72^2+K72^2)</f>
        <v>3.01471541659441</v>
      </c>
      <c r="M72" s="40" t="n">
        <f aca="false">IF(G72="","",MAX(0,G72-1.96*L72/100))</f>
        <v>0.545389189775048</v>
      </c>
      <c r="N72" s="40" t="n">
        <f aca="false">IF(G72="","",MIN(1,G72+1.96*L72/100))</f>
        <v>0.663566034105549</v>
      </c>
      <c r="O72" s="60" t="n">
        <f aca="false">ROUND(S72*W72,0)</f>
        <v>57</v>
      </c>
      <c r="P72" s="60" t="n">
        <f aca="false">IF(F72="","",ROUND(SQRT((F72*L72/100)^2+(G72*O72)^2),0))</f>
        <v>40</v>
      </c>
      <c r="R72" s="61" t="n">
        <v>9.58174162193498</v>
      </c>
      <c r="S72" s="62" t="n">
        <f aca="false">U72*V72*$F$5</f>
        <v>669.509193776521</v>
      </c>
      <c r="T72" s="63" t="n">
        <f aca="false">MAX(0,MIN(1,R72/100+$D$5))</f>
        <v>0.604188274593612</v>
      </c>
      <c r="U72" s="63" t="n">
        <v>0.487270155586988</v>
      </c>
      <c r="V72" s="62" t="n">
        <v>1374</v>
      </c>
      <c r="W72" s="63" t="n">
        <v>0.084758520671361</v>
      </c>
      <c r="X72" s="64" t="s">
        <v>171</v>
      </c>
      <c r="Y72" s="64" t="s">
        <v>166</v>
      </c>
    </row>
    <row r="73" customFormat="false" ht="15" hidden="false" customHeight="false" outlineLevel="0" collapsed="false">
      <c r="A73" s="32" t="s">
        <v>233</v>
      </c>
      <c r="B73" s="32" t="s">
        <v>235</v>
      </c>
      <c r="C73" s="32" t="s">
        <v>245</v>
      </c>
      <c r="D73" s="60" t="n">
        <f aca="false">ROUND(S73*T73,0)</f>
        <v>343</v>
      </c>
      <c r="E73" s="60" t="n">
        <f aca="false">ROUND(S73,0)-D73</f>
        <v>206</v>
      </c>
      <c r="F73" s="60" t="n">
        <f aca="false">IF(COUNTA(D73:E73)=0,"",SUM(D73:E73))</f>
        <v>549</v>
      </c>
      <c r="G73" s="40" t="n">
        <f aca="false">IF(OR(F73="",F73=0),"",D73/F73)</f>
        <v>0.624772313296903</v>
      </c>
      <c r="H73" s="40" t="n">
        <f aca="false">IF(OR(F73="",F73=0),"",E73/F73)</f>
        <v>0.375227686703097</v>
      </c>
      <c r="I73" s="32" t="s">
        <v>164</v>
      </c>
      <c r="J73" s="36" t="n">
        <v>3.48774817162815</v>
      </c>
      <c r="K73" s="36" t="n">
        <f aca="false">$K$8</f>
        <v>2.12535060136845</v>
      </c>
      <c r="L73" s="36" t="n">
        <f aca="false">SQRT(J73^2+K73^2)</f>
        <v>4.08429951000569</v>
      </c>
      <c r="M73" s="40" t="n">
        <f aca="false">IF(G73="","",MAX(0,G73-1.96*L73/100))</f>
        <v>0.544720042900792</v>
      </c>
      <c r="N73" s="40" t="n">
        <f aca="false">IF(G73="","",MIN(1,G73+1.96*L73/100))</f>
        <v>0.704824583693015</v>
      </c>
      <c r="O73" s="60" t="n">
        <f aca="false">ROUND(S73*W73,0)</f>
        <v>79</v>
      </c>
      <c r="P73" s="60" t="n">
        <f aca="false">IF(F73="","",ROUND(SQRT((F73*L73/100)^2+(G73*O73)^2),0))</f>
        <v>54</v>
      </c>
      <c r="R73" s="61" t="n">
        <v>11.5961988646185</v>
      </c>
      <c r="S73" s="62" t="n">
        <f aca="false">U73*V73*$F$5</f>
        <v>549.287257019439</v>
      </c>
      <c r="T73" s="63" t="n">
        <f aca="false">MAX(0,MIN(1,R73/100+$D$5))</f>
        <v>0.624332847020447</v>
      </c>
      <c r="U73" s="63" t="n">
        <v>0.587473002159827</v>
      </c>
      <c r="V73" s="62" t="n">
        <v>935</v>
      </c>
      <c r="W73" s="63" t="n">
        <v>0.144238908687966</v>
      </c>
      <c r="X73" s="64" t="s">
        <v>165</v>
      </c>
      <c r="Y73" s="64" t="s">
        <v>166</v>
      </c>
    </row>
    <row r="74" customFormat="false" ht="15" hidden="false" customHeight="false" outlineLevel="0" collapsed="false">
      <c r="A74" s="32" t="s">
        <v>233</v>
      </c>
      <c r="B74" s="32" t="s">
        <v>235</v>
      </c>
      <c r="C74" s="32" t="s">
        <v>246</v>
      </c>
      <c r="D74" s="60" t="n">
        <f aca="false">ROUND(S74*T74,0)</f>
        <v>259</v>
      </c>
      <c r="E74" s="60" t="n">
        <f aca="false">ROUND(S74,0)-D74</f>
        <v>119</v>
      </c>
      <c r="F74" s="60" t="n">
        <f aca="false">IF(COUNTA(D74:E74)=0,"",SUM(D74:E74))</f>
        <v>378</v>
      </c>
      <c r="G74" s="40" t="n">
        <f aca="false">IF(OR(F74="",F74=0),"",D74/F74)</f>
        <v>0.685185185185185</v>
      </c>
      <c r="H74" s="40" t="n">
        <f aca="false">IF(OR(F74="",F74=0),"",E74/F74)</f>
        <v>0.314814814814815</v>
      </c>
      <c r="I74" s="32" t="s">
        <v>164</v>
      </c>
      <c r="J74" s="36" t="n">
        <v>3.48774817162815</v>
      </c>
      <c r="K74" s="36" t="n">
        <f aca="false">$K$8</f>
        <v>2.12535060136845</v>
      </c>
      <c r="L74" s="36" t="n">
        <f aca="false">SQRT(J74^2+K74^2)</f>
        <v>4.08429951000569</v>
      </c>
      <c r="M74" s="40" t="n">
        <f aca="false">IF(G74="","",MAX(0,G74-1.96*L74/100))</f>
        <v>0.605132914789074</v>
      </c>
      <c r="N74" s="40" t="n">
        <f aca="false">IF(G74="","",MIN(1,G74+1.96*L74/100))</f>
        <v>0.765237455581297</v>
      </c>
      <c r="O74" s="60" t="n">
        <f aca="false">ROUND(S74*W74,0)</f>
        <v>55</v>
      </c>
      <c r="P74" s="60" t="n">
        <f aca="false">IF(F74="","",ROUND(SQRT((F74*L74/100)^2+(G74*O74)^2),0))</f>
        <v>41</v>
      </c>
      <c r="R74" s="61" t="n">
        <v>17.583910651153</v>
      </c>
      <c r="S74" s="62" t="n">
        <f aca="false">U74*V74*$F$5</f>
        <v>378.339066339066</v>
      </c>
      <c r="T74" s="63" t="n">
        <f aca="false">MAX(0,MIN(1,R74/100+$D$5))</f>
        <v>0.684209964885792</v>
      </c>
      <c r="U74" s="63" t="n">
        <v>0.314496314496315</v>
      </c>
      <c r="V74" s="62" t="n">
        <v>1203</v>
      </c>
      <c r="W74" s="63" t="n">
        <v>0.144238908687966</v>
      </c>
      <c r="X74" s="64" t="s">
        <v>165</v>
      </c>
      <c r="Y74" s="64" t="s">
        <v>166</v>
      </c>
    </row>
    <row r="75" customFormat="false" ht="15" hidden="false" customHeight="false" outlineLevel="0" collapsed="false">
      <c r="A75" s="32" t="s">
        <v>233</v>
      </c>
      <c r="B75" s="32" t="s">
        <v>235</v>
      </c>
      <c r="C75" s="32" t="s">
        <v>247</v>
      </c>
      <c r="D75" s="60" t="n">
        <f aca="false">ROUND(S75*T75,0)</f>
        <v>308</v>
      </c>
      <c r="E75" s="60" t="n">
        <f aca="false">ROUND(S75,0)-D75</f>
        <v>177</v>
      </c>
      <c r="F75" s="60" t="n">
        <f aca="false">IF(COUNTA(D75:E75)=0,"",SUM(D75:E75))</f>
        <v>485</v>
      </c>
      <c r="G75" s="40" t="n">
        <f aca="false">IF(OR(F75="",F75=0),"",D75/F75)</f>
        <v>0.635051546391753</v>
      </c>
      <c r="H75" s="40" t="n">
        <f aca="false">IF(OR(F75="",F75=0),"",E75/F75)</f>
        <v>0.364948453608247</v>
      </c>
      <c r="I75" s="32" t="s">
        <v>164</v>
      </c>
      <c r="J75" s="36" t="n">
        <v>3.48774817162815</v>
      </c>
      <c r="K75" s="36" t="n">
        <f aca="false">$K$8</f>
        <v>2.12535060136845</v>
      </c>
      <c r="L75" s="36" t="n">
        <f aca="false">SQRT(J75^2+K75^2)</f>
        <v>4.08429951000569</v>
      </c>
      <c r="M75" s="40" t="n">
        <f aca="false">IF(G75="","",MAX(0,G75-1.96*L75/100))</f>
        <v>0.554999275995641</v>
      </c>
      <c r="N75" s="40" t="n">
        <f aca="false">IF(G75="","",MIN(1,G75+1.96*L75/100))</f>
        <v>0.715103816787864</v>
      </c>
      <c r="O75" s="60" t="n">
        <f aca="false">ROUND(S75*W75,0)</f>
        <v>70</v>
      </c>
      <c r="P75" s="60" t="n">
        <f aca="false">IF(F75="","",ROUND(SQRT((F75*L75/100)^2+(G75*O75)^2),0))</f>
        <v>49</v>
      </c>
      <c r="R75" s="61" t="n">
        <v>12.7741822446614</v>
      </c>
      <c r="S75" s="62" t="n">
        <f aca="false">U75*V75*$F$5</f>
        <v>484.695302013423</v>
      </c>
      <c r="T75" s="63" t="n">
        <f aca="false">MAX(0,MIN(1,R75/100+$D$5))</f>
        <v>0.636112680820877</v>
      </c>
      <c r="U75" s="63" t="n">
        <v>0.326174496644295</v>
      </c>
      <c r="V75" s="62" t="n">
        <v>1486</v>
      </c>
      <c r="W75" s="63" t="n">
        <v>0.144238908687966</v>
      </c>
      <c r="X75" s="64" t="s">
        <v>165</v>
      </c>
      <c r="Y75" s="64" t="s">
        <v>166</v>
      </c>
    </row>
    <row r="76" customFormat="false" ht="15" hidden="false" customHeight="false" outlineLevel="0" collapsed="false">
      <c r="A76" s="32" t="s">
        <v>233</v>
      </c>
      <c r="B76" s="32" t="s">
        <v>235</v>
      </c>
      <c r="C76" s="32" t="s">
        <v>248</v>
      </c>
      <c r="D76" s="60" t="n">
        <f aca="false">ROUND(S76*T76,0)</f>
        <v>356</v>
      </c>
      <c r="E76" s="60" t="n">
        <f aca="false">ROUND(S76,0)-D76</f>
        <v>218</v>
      </c>
      <c r="F76" s="60" t="n">
        <f aca="false">IF(COUNTA(D76:E76)=0,"",SUM(D76:E76))</f>
        <v>574</v>
      </c>
      <c r="G76" s="40" t="n">
        <f aca="false">IF(OR(F76="",F76=0),"",D76/F76)</f>
        <v>0.62020905923345</v>
      </c>
      <c r="H76" s="40" t="n">
        <f aca="false">IF(OR(F76="",F76=0),"",E76/F76)</f>
        <v>0.379790940766551</v>
      </c>
      <c r="I76" s="32" t="s">
        <v>164</v>
      </c>
      <c r="J76" s="36" t="n">
        <v>2.13808181890095</v>
      </c>
      <c r="K76" s="36" t="n">
        <f aca="false">$K$8</f>
        <v>2.12535060136845</v>
      </c>
      <c r="L76" s="36" t="n">
        <f aca="false">SQRT(J76^2+K76^2)</f>
        <v>3.01471541659441</v>
      </c>
      <c r="M76" s="40" t="n">
        <f aca="false">IF(G76="","",MAX(0,G76-1.96*L76/100))</f>
        <v>0.561120637068199</v>
      </c>
      <c r="N76" s="40" t="n">
        <f aca="false">IF(G76="","",MIN(1,G76+1.96*L76/100))</f>
        <v>0.6792974813987</v>
      </c>
      <c r="O76" s="60" t="n">
        <f aca="false">ROUND(S76*W76,0)</f>
        <v>49</v>
      </c>
      <c r="P76" s="60" t="n">
        <f aca="false">IF(F76="","",ROUND(SQRT((F76*L76/100)^2+(G76*O76)^2),0))</f>
        <v>35</v>
      </c>
      <c r="R76" s="61" t="n">
        <v>11.1796647736911</v>
      </c>
      <c r="S76" s="62" t="n">
        <f aca="false">U76*V76*$F$5</f>
        <v>574.422997946612</v>
      </c>
      <c r="T76" s="63" t="n">
        <f aca="false">MAX(0,MIN(1,R76/100+$D$5))</f>
        <v>0.620167506111174</v>
      </c>
      <c r="U76" s="63" t="n">
        <v>0.509240246406571</v>
      </c>
      <c r="V76" s="62" t="n">
        <v>1128</v>
      </c>
      <c r="W76" s="63" t="n">
        <v>0.084758520671361</v>
      </c>
      <c r="X76" s="64" t="s">
        <v>171</v>
      </c>
      <c r="Y76" s="64" t="s">
        <v>166</v>
      </c>
    </row>
    <row r="77" customFormat="false" ht="15" hidden="false" customHeight="false" outlineLevel="0" collapsed="false">
      <c r="A77" s="32" t="s">
        <v>233</v>
      </c>
      <c r="B77" s="32" t="s">
        <v>235</v>
      </c>
      <c r="C77" s="32" t="s">
        <v>249</v>
      </c>
      <c r="D77" s="60" t="n">
        <f aca="false">ROUND(S77*T77,0)</f>
        <v>326</v>
      </c>
      <c r="E77" s="60" t="n">
        <f aca="false">ROUND(S77,0)-D77</f>
        <v>253</v>
      </c>
      <c r="F77" s="60" t="n">
        <f aca="false">IF(COUNTA(D77:E77)=0,"",SUM(D77:E77))</f>
        <v>579</v>
      </c>
      <c r="G77" s="40" t="n">
        <f aca="false">IF(OR(F77="",F77=0),"",D77/F77)</f>
        <v>0.563039723661485</v>
      </c>
      <c r="H77" s="40" t="n">
        <f aca="false">IF(OR(F77="",F77=0),"",E77/F77)</f>
        <v>0.436960276338515</v>
      </c>
      <c r="I77" s="32" t="s">
        <v>164</v>
      </c>
      <c r="J77" s="36" t="n">
        <v>2.13808181890095</v>
      </c>
      <c r="K77" s="36" t="n">
        <f aca="false">$K$8</f>
        <v>2.12535060136845</v>
      </c>
      <c r="L77" s="36" t="n">
        <f aca="false">SQRT(J77^2+K77^2)</f>
        <v>3.01471541659441</v>
      </c>
      <c r="M77" s="40" t="n">
        <f aca="false">IF(G77="","",MAX(0,G77-1.96*L77/100))</f>
        <v>0.503951301496235</v>
      </c>
      <c r="N77" s="40" t="n">
        <f aca="false">IF(G77="","",MIN(1,G77+1.96*L77/100))</f>
        <v>0.622128145826736</v>
      </c>
      <c r="O77" s="60" t="n">
        <f aca="false">ROUND(S77*W77,0)</f>
        <v>49</v>
      </c>
      <c r="P77" s="60" t="n">
        <f aca="false">IF(F77="","",ROUND(SQRT((F77*L77/100)^2+(G77*O77)^2),0))</f>
        <v>33</v>
      </c>
      <c r="R77" s="61" t="n">
        <v>5.42054317657103</v>
      </c>
      <c r="S77" s="62" t="n">
        <f aca="false">U77*V77*$F$5</f>
        <v>579.434468524251</v>
      </c>
      <c r="T77" s="63" t="n">
        <f aca="false">MAX(0,MIN(1,R77/100+$D$5))</f>
        <v>0.562576290139973</v>
      </c>
      <c r="U77" s="63" t="n">
        <v>0.584107327141383</v>
      </c>
      <c r="V77" s="62" t="n">
        <v>992</v>
      </c>
      <c r="W77" s="63" t="n">
        <v>0.084758520671361</v>
      </c>
      <c r="X77" s="64" t="s">
        <v>171</v>
      </c>
      <c r="Y77" s="64" t="s">
        <v>166</v>
      </c>
    </row>
    <row r="78" customFormat="false" ht="15" hidden="false" customHeight="false" outlineLevel="0" collapsed="false">
      <c r="A78" s="32" t="s">
        <v>233</v>
      </c>
      <c r="B78" s="32" t="s">
        <v>235</v>
      </c>
      <c r="C78" s="32" t="s">
        <v>250</v>
      </c>
      <c r="D78" s="60" t="n">
        <f aca="false">ROUND(S78*T78,0)</f>
        <v>262</v>
      </c>
      <c r="E78" s="60" t="n">
        <f aca="false">ROUND(S78,0)-D78</f>
        <v>170</v>
      </c>
      <c r="F78" s="60" t="n">
        <f aca="false">IF(COUNTA(D78:E78)=0,"",SUM(D78:E78))</f>
        <v>432</v>
      </c>
      <c r="G78" s="40" t="n">
        <f aca="false">IF(OR(F78="",F78=0),"",D78/F78)</f>
        <v>0.606481481481482</v>
      </c>
      <c r="H78" s="40" t="n">
        <f aca="false">IF(OR(F78="",F78=0),"",E78/F78)</f>
        <v>0.393518518518519</v>
      </c>
      <c r="I78" s="32" t="s">
        <v>164</v>
      </c>
      <c r="J78" s="36" t="n">
        <v>3.48774817162815</v>
      </c>
      <c r="K78" s="36" t="n">
        <f aca="false">$K$8</f>
        <v>2.12535060136845</v>
      </c>
      <c r="L78" s="36" t="n">
        <f aca="false">SQRT(J78^2+K78^2)</f>
        <v>4.08429951000569</v>
      </c>
      <c r="M78" s="40" t="n">
        <f aca="false">IF(G78="","",MAX(0,G78-1.96*L78/100))</f>
        <v>0.52642921108537</v>
      </c>
      <c r="N78" s="40" t="n">
        <f aca="false">IF(G78="","",MIN(1,G78+1.96*L78/100))</f>
        <v>0.686533751877593</v>
      </c>
      <c r="O78" s="60" t="n">
        <f aca="false">ROUND(S78*W78,0)</f>
        <v>62</v>
      </c>
      <c r="P78" s="60" t="n">
        <f aca="false">IF(F78="","",ROUND(SQRT((F78*L78/100)^2+(G78*O78)^2),0))</f>
        <v>42</v>
      </c>
      <c r="R78" s="61" t="n">
        <v>9.89560397939038</v>
      </c>
      <c r="S78" s="62" t="n">
        <f aca="false">U78*V78*$F$5</f>
        <v>431.913793103448</v>
      </c>
      <c r="T78" s="63" t="n">
        <f aca="false">MAX(0,MIN(1,R78/100+$D$5))</f>
        <v>0.607326898168166</v>
      </c>
      <c r="U78" s="63" t="n">
        <v>0.353448275862069</v>
      </c>
      <c r="V78" s="62" t="n">
        <v>1222</v>
      </c>
      <c r="W78" s="63" t="n">
        <v>0.144238908687966</v>
      </c>
      <c r="X78" s="64" t="s">
        <v>165</v>
      </c>
      <c r="Y78" s="64" t="s">
        <v>166</v>
      </c>
    </row>
    <row r="79" customFormat="false" ht="15" hidden="false" customHeight="false" outlineLevel="0" collapsed="false">
      <c r="A79" s="32" t="s">
        <v>233</v>
      </c>
      <c r="B79" s="32" t="s">
        <v>235</v>
      </c>
      <c r="C79" s="32" t="s">
        <v>251</v>
      </c>
      <c r="D79" s="60" t="n">
        <f aca="false">ROUND(S79*T79,0)</f>
        <v>257</v>
      </c>
      <c r="E79" s="60" t="n">
        <f aca="false">ROUND(S79,0)-D79</f>
        <v>107</v>
      </c>
      <c r="F79" s="60" t="n">
        <f aca="false">IF(COUNTA(D79:E79)=0,"",SUM(D79:E79))</f>
        <v>364</v>
      </c>
      <c r="G79" s="40" t="n">
        <f aca="false">IF(OR(F79="",F79=0),"",D79/F79)</f>
        <v>0.706043956043956</v>
      </c>
      <c r="H79" s="40" t="n">
        <f aca="false">IF(OR(F79="",F79=0),"",E79/F79)</f>
        <v>0.293956043956044</v>
      </c>
      <c r="I79" s="32" t="s">
        <v>164</v>
      </c>
      <c r="J79" s="36" t="n">
        <v>3.48774817162815</v>
      </c>
      <c r="K79" s="36" t="n">
        <f aca="false">$K$8</f>
        <v>2.12535060136845</v>
      </c>
      <c r="L79" s="36" t="n">
        <f aca="false">SQRT(J79^2+K79^2)</f>
        <v>4.08429951000569</v>
      </c>
      <c r="M79" s="40" t="n">
        <f aca="false">IF(G79="","",MAX(0,G79-1.96*L79/100))</f>
        <v>0.625991685647845</v>
      </c>
      <c r="N79" s="40" t="n">
        <f aca="false">IF(G79="","",MIN(1,G79+1.96*L79/100))</f>
        <v>0.786096226440068</v>
      </c>
      <c r="O79" s="60" t="n">
        <f aca="false">ROUND(S79*W79,0)</f>
        <v>52</v>
      </c>
      <c r="P79" s="60" t="n">
        <f aca="false">IF(F79="","",ROUND(SQRT((F79*L79/100)^2+(G79*O79)^2),0))</f>
        <v>40</v>
      </c>
      <c r="R79" s="61" t="n">
        <v>19.7363434460466</v>
      </c>
      <c r="S79" s="62" t="n">
        <f aca="false">U79*V79*$F$5</f>
        <v>363.966015293118</v>
      </c>
      <c r="T79" s="63" t="n">
        <f aca="false">MAX(0,MIN(1,R79/100+$D$5))</f>
        <v>0.705734292834728</v>
      </c>
      <c r="U79" s="63" t="n">
        <v>0.295666949872557</v>
      </c>
      <c r="V79" s="62" t="n">
        <v>1231</v>
      </c>
      <c r="W79" s="63" t="n">
        <v>0.144238908687966</v>
      </c>
      <c r="X79" s="64" t="s">
        <v>165</v>
      </c>
      <c r="Y79" s="64" t="s">
        <v>166</v>
      </c>
    </row>
    <row r="80" customFormat="false" ht="15" hidden="false" customHeight="false" outlineLevel="0" collapsed="false">
      <c r="A80" s="32" t="s">
        <v>233</v>
      </c>
      <c r="B80" s="32" t="s">
        <v>235</v>
      </c>
      <c r="C80" s="32" t="s">
        <v>252</v>
      </c>
      <c r="D80" s="60" t="n">
        <f aca="false">ROUND(S80*T80,0)</f>
        <v>197</v>
      </c>
      <c r="E80" s="60" t="n">
        <f aca="false">ROUND(S80,0)-D80</f>
        <v>107</v>
      </c>
      <c r="F80" s="60" t="n">
        <f aca="false">IF(COUNTA(D80:E80)=0,"",SUM(D80:E80))</f>
        <v>304</v>
      </c>
      <c r="G80" s="40" t="n">
        <f aca="false">IF(OR(F80="",F80=0),"",D80/F80)</f>
        <v>0.648026315789474</v>
      </c>
      <c r="H80" s="40" t="n">
        <f aca="false">IF(OR(F80="",F80=0),"",E80/F80)</f>
        <v>0.351973684210526</v>
      </c>
      <c r="I80" s="32" t="s">
        <v>164</v>
      </c>
      <c r="J80" s="36" t="n">
        <v>3.48774817162815</v>
      </c>
      <c r="K80" s="36" t="n">
        <f aca="false">$K$8</f>
        <v>2.12535060136845</v>
      </c>
      <c r="L80" s="36" t="n">
        <f aca="false">SQRT(J80^2+K80^2)</f>
        <v>4.08429951000569</v>
      </c>
      <c r="M80" s="40" t="n">
        <f aca="false">IF(G80="","",MAX(0,G80-1.96*L80/100))</f>
        <v>0.567974045393362</v>
      </c>
      <c r="N80" s="40" t="n">
        <f aca="false">IF(G80="","",MIN(1,G80+1.96*L80/100))</f>
        <v>0.728078586185585</v>
      </c>
      <c r="O80" s="60" t="n">
        <f aca="false">ROUND(S80*W80,0)</f>
        <v>44</v>
      </c>
      <c r="P80" s="60" t="n">
        <f aca="false">IF(F80="","",ROUND(SQRT((F80*L80/100)^2+(G80*O80)^2),0))</f>
        <v>31</v>
      </c>
      <c r="R80" s="61" t="n">
        <v>14.1828551643202</v>
      </c>
      <c r="S80" s="62" t="n">
        <f aca="false">U80*V80*$F$5</f>
        <v>303.644444444444</v>
      </c>
      <c r="T80" s="63" t="n">
        <f aca="false">MAX(0,MIN(1,R80/100+$D$5))</f>
        <v>0.650199410017465</v>
      </c>
      <c r="U80" s="63" t="n">
        <v>0.311111111111111</v>
      </c>
      <c r="V80" s="62" t="n">
        <v>976</v>
      </c>
      <c r="W80" s="63" t="n">
        <v>0.144238908687966</v>
      </c>
      <c r="X80" s="64" t="s">
        <v>165</v>
      </c>
      <c r="Y80" s="64" t="s">
        <v>166</v>
      </c>
    </row>
    <row r="81" customFormat="false" ht="15" hidden="false" customHeight="false" outlineLevel="0" collapsed="false">
      <c r="A81" s="32" t="s">
        <v>233</v>
      </c>
      <c r="B81" s="32" t="s">
        <v>235</v>
      </c>
      <c r="C81" s="32" t="s">
        <v>253</v>
      </c>
      <c r="D81" s="60" t="n">
        <f aca="false">ROUND(S81*T81,0)</f>
        <v>255</v>
      </c>
      <c r="E81" s="60" t="n">
        <f aca="false">ROUND(S81,0)-D81</f>
        <v>140</v>
      </c>
      <c r="F81" s="60" t="n">
        <f aca="false">IF(COUNTA(D81:E81)=0,"",SUM(D81:E81))</f>
        <v>395</v>
      </c>
      <c r="G81" s="40" t="n">
        <f aca="false">IF(OR(F81="",F81=0),"",D81/F81)</f>
        <v>0.645569620253165</v>
      </c>
      <c r="H81" s="40" t="n">
        <f aca="false">IF(OR(F81="",F81=0),"",E81/F81)</f>
        <v>0.354430379746835</v>
      </c>
      <c r="I81" s="32" t="s">
        <v>164</v>
      </c>
      <c r="J81" s="36" t="n">
        <v>3.48774817162815</v>
      </c>
      <c r="K81" s="36" t="n">
        <f aca="false">$K$8</f>
        <v>2.12535060136845</v>
      </c>
      <c r="L81" s="36" t="n">
        <f aca="false">SQRT(J81^2+K81^2)</f>
        <v>4.08429951000569</v>
      </c>
      <c r="M81" s="40" t="n">
        <f aca="false">IF(G81="","",MAX(0,G81-1.96*L81/100))</f>
        <v>0.565517349857053</v>
      </c>
      <c r="N81" s="40" t="n">
        <f aca="false">IF(G81="","",MIN(1,G81+1.96*L81/100))</f>
        <v>0.725621890649276</v>
      </c>
      <c r="O81" s="60" t="n">
        <f aca="false">ROUND(S81*W81,0)</f>
        <v>57</v>
      </c>
      <c r="P81" s="60" t="n">
        <f aca="false">IF(F81="","",ROUND(SQRT((F81*L81/100)^2+(G81*O81)^2),0))</f>
        <v>40</v>
      </c>
      <c r="R81" s="61" t="n">
        <v>13.6067666602563</v>
      </c>
      <c r="S81" s="62" t="n">
        <f aca="false">U81*V81*$F$5</f>
        <v>395.313313313313</v>
      </c>
      <c r="T81" s="63" t="n">
        <f aca="false">MAX(0,MIN(1,R81/100+$D$5))</f>
        <v>0.644438524976825</v>
      </c>
      <c r="U81" s="63" t="n">
        <v>0.379379379379379</v>
      </c>
      <c r="V81" s="62" t="n">
        <v>1042</v>
      </c>
      <c r="W81" s="63" t="n">
        <v>0.144238908687966</v>
      </c>
      <c r="X81" s="64" t="s">
        <v>165</v>
      </c>
      <c r="Y81" s="64" t="s">
        <v>166</v>
      </c>
    </row>
    <row r="82" customFormat="false" ht="15" hidden="false" customHeight="false" outlineLevel="0" collapsed="false">
      <c r="A82" s="32" t="s">
        <v>233</v>
      </c>
      <c r="B82" s="32" t="s">
        <v>235</v>
      </c>
      <c r="C82" s="32" t="s">
        <v>254</v>
      </c>
      <c r="D82" s="60" t="n">
        <f aca="false">ROUND(S82*T82,0)</f>
        <v>203</v>
      </c>
      <c r="E82" s="60" t="n">
        <f aca="false">ROUND(S82,0)-D82</f>
        <v>98</v>
      </c>
      <c r="F82" s="60" t="n">
        <f aca="false">IF(COUNTA(D82:E82)=0,"",SUM(D82:E82))</f>
        <v>301</v>
      </c>
      <c r="G82" s="40" t="n">
        <f aca="false">IF(OR(F82="",F82=0),"",D82/F82)</f>
        <v>0.674418604651163</v>
      </c>
      <c r="H82" s="40" t="n">
        <f aca="false">IF(OR(F82="",F82=0),"",E82/F82)</f>
        <v>0.325581395348837</v>
      </c>
      <c r="I82" s="32" t="s">
        <v>164</v>
      </c>
      <c r="J82" s="36" t="n">
        <v>3.48774817162815</v>
      </c>
      <c r="K82" s="36" t="n">
        <f aca="false">$K$8</f>
        <v>2.12535060136845</v>
      </c>
      <c r="L82" s="36" t="n">
        <f aca="false">SQRT(J82^2+K82^2)</f>
        <v>4.08429951000569</v>
      </c>
      <c r="M82" s="40" t="n">
        <f aca="false">IF(G82="","",MAX(0,G82-1.96*L82/100))</f>
        <v>0.594366334255051</v>
      </c>
      <c r="N82" s="40" t="n">
        <f aca="false">IF(G82="","",MIN(1,G82+1.96*L82/100))</f>
        <v>0.754470875047274</v>
      </c>
      <c r="O82" s="60" t="n">
        <f aca="false">ROUND(S82*W82,0)</f>
        <v>43</v>
      </c>
      <c r="P82" s="60" t="n">
        <f aca="false">IF(F82="","",ROUND(SQRT((F82*L82/100)^2+(G82*O82)^2),0))</f>
        <v>31</v>
      </c>
      <c r="R82" s="61" t="n">
        <v>16.7835694308225</v>
      </c>
      <c r="S82" s="62" t="n">
        <f aca="false">U82*V82*$F$5</f>
        <v>300.567123287671</v>
      </c>
      <c r="T82" s="63" t="n">
        <f aca="false">MAX(0,MIN(1,R82/100+$D$5))</f>
        <v>0.676206552682488</v>
      </c>
      <c r="U82" s="63" t="n">
        <v>0.398630136986301</v>
      </c>
      <c r="V82" s="62" t="n">
        <v>754</v>
      </c>
      <c r="W82" s="63" t="n">
        <v>0.144238908687966</v>
      </c>
      <c r="X82" s="64" t="s">
        <v>165</v>
      </c>
      <c r="Y82" s="64" t="s">
        <v>166</v>
      </c>
    </row>
    <row r="83" customFormat="false" ht="15" hidden="false" customHeight="false" outlineLevel="0" collapsed="false">
      <c r="A83" s="32" t="s">
        <v>233</v>
      </c>
      <c r="B83" s="32" t="s">
        <v>235</v>
      </c>
      <c r="C83" s="32" t="s">
        <v>255</v>
      </c>
      <c r="D83" s="60" t="n">
        <f aca="false">ROUND(S83*T83,0)</f>
        <v>367</v>
      </c>
      <c r="E83" s="60" t="n">
        <f aca="false">ROUND(S83,0)-D83</f>
        <v>219</v>
      </c>
      <c r="F83" s="60" t="n">
        <f aca="false">IF(COUNTA(D83:E83)=0,"",SUM(D83:E83))</f>
        <v>586</v>
      </c>
      <c r="G83" s="40" t="n">
        <f aca="false">IF(OR(F83="",F83=0),"",D83/F83)</f>
        <v>0.626279863481229</v>
      </c>
      <c r="H83" s="40" t="n">
        <f aca="false">IF(OR(F83="",F83=0),"",E83/F83)</f>
        <v>0.373720136518771</v>
      </c>
      <c r="I83" s="32" t="s">
        <v>164</v>
      </c>
      <c r="J83" s="36" t="n">
        <v>2.13808181890095</v>
      </c>
      <c r="K83" s="36" t="n">
        <f aca="false">$K$8</f>
        <v>2.12535060136845</v>
      </c>
      <c r="L83" s="36" t="n">
        <f aca="false">SQRT(J83^2+K83^2)</f>
        <v>3.01471541659441</v>
      </c>
      <c r="M83" s="40" t="n">
        <f aca="false">IF(G83="","",MAX(0,G83-1.96*L83/100))</f>
        <v>0.567191441315978</v>
      </c>
      <c r="N83" s="40" t="n">
        <f aca="false">IF(G83="","",MIN(1,G83+1.96*L83/100))</f>
        <v>0.685368285646479</v>
      </c>
      <c r="O83" s="60" t="n">
        <f aca="false">ROUND(S83*W83,0)</f>
        <v>50</v>
      </c>
      <c r="P83" s="60" t="n">
        <f aca="false">IF(F83="","",ROUND(SQRT((F83*L83/100)^2+(G83*O83)^2),0))</f>
        <v>36</v>
      </c>
      <c r="R83" s="61" t="n">
        <v>11.6779231313688</v>
      </c>
      <c r="S83" s="62" t="n">
        <f aca="false">U83*V83*$F$5</f>
        <v>586.485403548941</v>
      </c>
      <c r="T83" s="63" t="n">
        <f aca="false">MAX(0,MIN(1,R83/100+$D$5))</f>
        <v>0.625150089687951</v>
      </c>
      <c r="U83" s="63" t="n">
        <v>0.328563251287922</v>
      </c>
      <c r="V83" s="62" t="n">
        <v>1785</v>
      </c>
      <c r="W83" s="63" t="n">
        <v>0.084758520671361</v>
      </c>
      <c r="X83" s="64" t="s">
        <v>171</v>
      </c>
      <c r="Y83" s="64" t="s">
        <v>166</v>
      </c>
    </row>
    <row r="84" customFormat="false" ht="15" hidden="false" customHeight="false" outlineLevel="0" collapsed="false">
      <c r="A84" s="32" t="s">
        <v>233</v>
      </c>
      <c r="B84" s="32" t="s">
        <v>235</v>
      </c>
      <c r="C84" s="32" t="s">
        <v>256</v>
      </c>
      <c r="D84" s="60" t="n">
        <f aca="false">ROUND(S84*T84,0)</f>
        <v>364</v>
      </c>
      <c r="E84" s="60" t="n">
        <f aca="false">ROUND(S84,0)-D84</f>
        <v>207</v>
      </c>
      <c r="F84" s="60" t="n">
        <f aca="false">IF(COUNTA(D84:E84)=0,"",SUM(D84:E84))</f>
        <v>571</v>
      </c>
      <c r="G84" s="40" t="n">
        <f aca="false">IF(OR(F84="",F84=0),"",D84/F84)</f>
        <v>0.637478108581436</v>
      </c>
      <c r="H84" s="40" t="n">
        <f aca="false">IF(OR(F84="",F84=0),"",E84/F84)</f>
        <v>0.362521891418564</v>
      </c>
      <c r="I84" s="32" t="s">
        <v>164</v>
      </c>
      <c r="J84" s="36" t="n">
        <v>2.13808181890095</v>
      </c>
      <c r="K84" s="36" t="n">
        <f aca="false">$K$8</f>
        <v>2.12535060136845</v>
      </c>
      <c r="L84" s="36" t="n">
        <f aca="false">SQRT(J84^2+K84^2)</f>
        <v>3.01471541659441</v>
      </c>
      <c r="M84" s="40" t="n">
        <f aca="false">IF(G84="","",MAX(0,G84-1.96*L84/100))</f>
        <v>0.578389686416186</v>
      </c>
      <c r="N84" s="40" t="n">
        <f aca="false">IF(G84="","",MIN(1,G84+1.96*L84/100))</f>
        <v>0.696566530746687</v>
      </c>
      <c r="O84" s="60" t="n">
        <f aca="false">ROUND(S84*W84,0)</f>
        <v>48</v>
      </c>
      <c r="P84" s="60" t="n">
        <f aca="false">IF(F84="","",ROUND(SQRT((F84*L84/100)^2+(G84*O84)^2),0))</f>
        <v>35</v>
      </c>
      <c r="R84" s="61" t="n">
        <v>12.7965896419048</v>
      </c>
      <c r="S84" s="62" t="n">
        <f aca="false">U84*V84*$F$5</f>
        <v>571.299896587383</v>
      </c>
      <c r="T84" s="63" t="n">
        <f aca="false">MAX(0,MIN(1,R84/100+$D$5))</f>
        <v>0.63633675479331</v>
      </c>
      <c r="U84" s="63" t="n">
        <v>0.28593588417787</v>
      </c>
      <c r="V84" s="62" t="n">
        <v>1998</v>
      </c>
      <c r="W84" s="63" t="n">
        <v>0.084758520671361</v>
      </c>
      <c r="X84" s="64" t="s">
        <v>171</v>
      </c>
      <c r="Y84" s="64" t="s">
        <v>166</v>
      </c>
    </row>
    <row r="85" customFormat="false" ht="15" hidden="false" customHeight="false" outlineLevel="0" collapsed="false">
      <c r="A85" s="32" t="s">
        <v>233</v>
      </c>
      <c r="B85" s="32" t="s">
        <v>235</v>
      </c>
      <c r="C85" s="32" t="s">
        <v>257</v>
      </c>
      <c r="D85" s="60" t="n">
        <f aca="false">ROUND(S85*T85,0)</f>
        <v>295</v>
      </c>
      <c r="E85" s="60" t="n">
        <f aca="false">ROUND(S85,0)-D85</f>
        <v>228</v>
      </c>
      <c r="F85" s="60" t="n">
        <f aca="false">IF(COUNTA(D85:E85)=0,"",SUM(D85:E85))</f>
        <v>523</v>
      </c>
      <c r="G85" s="40" t="n">
        <f aca="false">IF(OR(F85="",F85=0),"",D85/F85)</f>
        <v>0.564053537284895</v>
      </c>
      <c r="H85" s="40" t="n">
        <f aca="false">IF(OR(F85="",F85=0),"",E85/F85)</f>
        <v>0.435946462715105</v>
      </c>
      <c r="I85" s="32" t="s">
        <v>164</v>
      </c>
      <c r="J85" s="36" t="n">
        <v>3.48774817162815</v>
      </c>
      <c r="K85" s="36" t="n">
        <f aca="false">$K$8</f>
        <v>2.12535060136845</v>
      </c>
      <c r="L85" s="36" t="n">
        <f aca="false">SQRT(J85^2+K85^2)</f>
        <v>4.08429951000569</v>
      </c>
      <c r="M85" s="40" t="n">
        <f aca="false">IF(G85="","",MAX(0,G85-1.96*L85/100))</f>
        <v>0.484001266888783</v>
      </c>
      <c r="N85" s="40" t="n">
        <f aca="false">IF(G85="","",MIN(1,G85+1.96*L85/100))</f>
        <v>0.644105807681006</v>
      </c>
      <c r="O85" s="60" t="n">
        <f aca="false">ROUND(S85*W85,0)</f>
        <v>75</v>
      </c>
      <c r="P85" s="60" t="n">
        <f aca="false">IF(F85="","",ROUND(SQRT((F85*L85/100)^2+(G85*O85)^2),0))</f>
        <v>47</v>
      </c>
      <c r="R85" s="61" t="n">
        <v>5.58829008863304</v>
      </c>
      <c r="S85" s="62" t="n">
        <f aca="false">U85*V85*$F$5</f>
        <v>522.567052980132</v>
      </c>
      <c r="T85" s="63" t="n">
        <f aca="false">MAX(0,MIN(1,R85/100+$D$5))</f>
        <v>0.564253759260593</v>
      </c>
      <c r="U85" s="63" t="n">
        <v>0.43294701986755</v>
      </c>
      <c r="V85" s="62" t="n">
        <v>1207</v>
      </c>
      <c r="W85" s="63" t="n">
        <v>0.144238908687966</v>
      </c>
      <c r="X85" s="64" t="s">
        <v>165</v>
      </c>
      <c r="Y85" s="64" t="s">
        <v>166</v>
      </c>
    </row>
    <row r="86" customFormat="false" ht="15" hidden="false" customHeight="false" outlineLevel="0" collapsed="false">
      <c r="A86" s="32" t="s">
        <v>233</v>
      </c>
      <c r="B86" s="32" t="s">
        <v>235</v>
      </c>
      <c r="C86" s="32" t="s">
        <v>258</v>
      </c>
      <c r="D86" s="60" t="n">
        <f aca="false">ROUND(S86*T86,0)</f>
        <v>377</v>
      </c>
      <c r="E86" s="60" t="n">
        <f aca="false">ROUND(S86,0)-D86</f>
        <v>233</v>
      </c>
      <c r="F86" s="60" t="n">
        <f aca="false">IF(COUNTA(D86:E86)=0,"",SUM(D86:E86))</f>
        <v>610</v>
      </c>
      <c r="G86" s="40" t="n">
        <f aca="false">IF(OR(F86="",F86=0),"",D86/F86)</f>
        <v>0.618032786885246</v>
      </c>
      <c r="H86" s="40" t="n">
        <f aca="false">IF(OR(F86="",F86=0),"",E86/F86)</f>
        <v>0.381967213114754</v>
      </c>
      <c r="I86" s="32" t="s">
        <v>164</v>
      </c>
      <c r="J86" s="36" t="n">
        <v>2.13808181890095</v>
      </c>
      <c r="K86" s="36" t="n">
        <f aca="false">$K$8</f>
        <v>2.12535060136845</v>
      </c>
      <c r="L86" s="36" t="n">
        <f aca="false">SQRT(J86^2+K86^2)</f>
        <v>3.01471541659441</v>
      </c>
      <c r="M86" s="40" t="n">
        <f aca="false">IF(G86="","",MAX(0,G86-1.96*L86/100))</f>
        <v>0.558944364719995</v>
      </c>
      <c r="N86" s="40" t="n">
        <f aca="false">IF(G86="","",MIN(1,G86+1.96*L86/100))</f>
        <v>0.677121209050496</v>
      </c>
      <c r="O86" s="60" t="n">
        <f aca="false">ROUND(S86*W86,0)</f>
        <v>52</v>
      </c>
      <c r="P86" s="60" t="n">
        <f aca="false">IF(F86="","",ROUND(SQRT((F86*L86/100)^2+(G86*O86)^2),0))</f>
        <v>37</v>
      </c>
      <c r="R86" s="61" t="n">
        <v>10.9397669551204</v>
      </c>
      <c r="S86" s="62" t="n">
        <f aca="false">U86*V86*$F$5</f>
        <v>610.325752919484</v>
      </c>
      <c r="T86" s="63" t="n">
        <f aca="false">MAX(0,MIN(1,R86/100+$D$5))</f>
        <v>0.617768527925466</v>
      </c>
      <c r="U86" s="63" t="n">
        <v>0.368776889981561</v>
      </c>
      <c r="V86" s="62" t="n">
        <v>1655</v>
      </c>
      <c r="W86" s="63" t="n">
        <v>0.084758520671361</v>
      </c>
      <c r="X86" s="64" t="s">
        <v>171</v>
      </c>
      <c r="Y86" s="64" t="s">
        <v>166</v>
      </c>
    </row>
    <row r="87" customFormat="false" ht="15" hidden="false" customHeight="false" outlineLevel="0" collapsed="false">
      <c r="A87" s="32" t="s">
        <v>233</v>
      </c>
      <c r="B87" s="32" t="s">
        <v>235</v>
      </c>
      <c r="C87" s="32" t="s">
        <v>259</v>
      </c>
      <c r="D87" s="60" t="n">
        <f aca="false">ROUND(S87*T87,0)</f>
        <v>422</v>
      </c>
      <c r="E87" s="60" t="n">
        <f aca="false">ROUND(S87,0)-D87</f>
        <v>259</v>
      </c>
      <c r="F87" s="60" t="n">
        <f aca="false">IF(COUNTA(D87:E87)=0,"",SUM(D87:E87))</f>
        <v>681</v>
      </c>
      <c r="G87" s="40" t="n">
        <f aca="false">IF(OR(F87="",F87=0),"",D87/F87)</f>
        <v>0.619676945668135</v>
      </c>
      <c r="H87" s="40" t="n">
        <f aca="false">IF(OR(F87="",F87=0),"",E87/F87)</f>
        <v>0.380323054331865</v>
      </c>
      <c r="I87" s="32" t="s">
        <v>164</v>
      </c>
      <c r="J87" s="36" t="n">
        <v>2.13808181890095</v>
      </c>
      <c r="K87" s="36" t="n">
        <f aca="false">$K$8</f>
        <v>2.12535060136845</v>
      </c>
      <c r="L87" s="36" t="n">
        <f aca="false">SQRT(J87^2+K87^2)</f>
        <v>3.01471541659441</v>
      </c>
      <c r="M87" s="40" t="n">
        <f aca="false">IF(G87="","",MAX(0,G87-1.96*L87/100))</f>
        <v>0.560588523502885</v>
      </c>
      <c r="N87" s="40" t="n">
        <f aca="false">IF(G87="","",MIN(1,G87+1.96*L87/100))</f>
        <v>0.678765367833386</v>
      </c>
      <c r="O87" s="60" t="n">
        <f aca="false">ROUND(S87*W87,0)</f>
        <v>58</v>
      </c>
      <c r="P87" s="60" t="n">
        <f aca="false">IF(F87="","",ROUND(SQRT((F87*L87/100)^2+(G87*O87)^2),0))</f>
        <v>41</v>
      </c>
      <c r="R87" s="61" t="n">
        <v>11.1060686535377</v>
      </c>
      <c r="S87" s="62" t="n">
        <f aca="false">U87*V87*$F$5</f>
        <v>680.907053394859</v>
      </c>
      <c r="T87" s="63" t="n">
        <f aca="false">MAX(0,MIN(1,R87/100+$D$5))</f>
        <v>0.619431544909639</v>
      </c>
      <c r="U87" s="63" t="n">
        <v>0.441001977587344</v>
      </c>
      <c r="V87" s="62" t="n">
        <v>1544</v>
      </c>
      <c r="W87" s="63" t="n">
        <v>0.084758520671361</v>
      </c>
      <c r="X87" s="64" t="s">
        <v>171</v>
      </c>
      <c r="Y87" s="64" t="s">
        <v>166</v>
      </c>
    </row>
    <row r="88" customFormat="false" ht="15" hidden="false" customHeight="false" outlineLevel="0" collapsed="false">
      <c r="A88" s="32" t="s">
        <v>233</v>
      </c>
      <c r="B88" s="32" t="s">
        <v>235</v>
      </c>
      <c r="C88" s="32" t="s">
        <v>260</v>
      </c>
      <c r="D88" s="60" t="n">
        <f aca="false">ROUND(S88*T88,0)</f>
        <v>285</v>
      </c>
      <c r="E88" s="60" t="n">
        <f aca="false">ROUND(S88,0)-D88</f>
        <v>207</v>
      </c>
      <c r="F88" s="60" t="n">
        <f aca="false">IF(COUNTA(D88:E88)=0,"",SUM(D88:E88))</f>
        <v>492</v>
      </c>
      <c r="G88" s="40" t="n">
        <f aca="false">IF(OR(F88="",F88=0),"",D88/F88)</f>
        <v>0.579268292682927</v>
      </c>
      <c r="H88" s="40" t="n">
        <f aca="false">IF(OR(F88="",F88=0),"",E88/F88)</f>
        <v>0.420731707317073</v>
      </c>
      <c r="I88" s="32" t="s">
        <v>164</v>
      </c>
      <c r="J88" s="36" t="n">
        <v>3.48774817162815</v>
      </c>
      <c r="K88" s="36" t="n">
        <f aca="false">$K$8</f>
        <v>2.12535060136845</v>
      </c>
      <c r="L88" s="36" t="n">
        <f aca="false">SQRT(J88^2+K88^2)</f>
        <v>4.08429951000569</v>
      </c>
      <c r="M88" s="40" t="n">
        <f aca="false">IF(G88="","",MAX(0,G88-1.96*L88/100))</f>
        <v>0.499216022286815</v>
      </c>
      <c r="N88" s="40" t="n">
        <f aca="false">IF(G88="","",MIN(1,G88+1.96*L88/100))</f>
        <v>0.659320563079038</v>
      </c>
      <c r="O88" s="60" t="n">
        <f aca="false">ROUND(S88*W88,0)</f>
        <v>71</v>
      </c>
      <c r="P88" s="60" t="n">
        <f aca="false">IF(F88="","",ROUND(SQRT((F88*L88/100)^2+(G88*O88)^2),0))</f>
        <v>46</v>
      </c>
      <c r="R88" s="61" t="n">
        <v>7.22199175753348</v>
      </c>
      <c r="S88" s="62" t="n">
        <f aca="false">U88*V88*$F$5</f>
        <v>491.515840779854</v>
      </c>
      <c r="T88" s="63" t="n">
        <f aca="false">MAX(0,MIN(1,R88/100+$D$5))</f>
        <v>0.580590775949597</v>
      </c>
      <c r="U88" s="63" t="n">
        <v>0.376929325751422</v>
      </c>
      <c r="V88" s="62" t="n">
        <v>1304</v>
      </c>
      <c r="W88" s="63" t="n">
        <v>0.144238908687966</v>
      </c>
      <c r="X88" s="64" t="s">
        <v>165</v>
      </c>
      <c r="Y88" s="64" t="s">
        <v>166</v>
      </c>
    </row>
    <row r="89" customFormat="false" ht="15" hidden="false" customHeight="false" outlineLevel="0" collapsed="false">
      <c r="A89" s="32" t="s">
        <v>233</v>
      </c>
      <c r="B89" s="32" t="s">
        <v>235</v>
      </c>
      <c r="C89" s="32" t="s">
        <v>261</v>
      </c>
      <c r="D89" s="60" t="n">
        <f aca="false">ROUND(S89*T89,0)</f>
        <v>284</v>
      </c>
      <c r="E89" s="60" t="n">
        <f aca="false">ROUND(S89,0)-D89</f>
        <v>176</v>
      </c>
      <c r="F89" s="60" t="n">
        <f aca="false">IF(COUNTA(D89:E89)=0,"",SUM(D89:E89))</f>
        <v>460</v>
      </c>
      <c r="G89" s="40" t="n">
        <f aca="false">IF(OR(F89="",F89=0),"",D89/F89)</f>
        <v>0.617391304347826</v>
      </c>
      <c r="H89" s="40" t="n">
        <f aca="false">IF(OR(F89="",F89=0),"",E89/F89)</f>
        <v>0.382608695652174</v>
      </c>
      <c r="I89" s="32" t="s">
        <v>164</v>
      </c>
      <c r="J89" s="36" t="n">
        <v>3.48774817162815</v>
      </c>
      <c r="K89" s="36" t="n">
        <f aca="false">$K$8</f>
        <v>2.12535060136845</v>
      </c>
      <c r="L89" s="36" t="n">
        <f aca="false">SQRT(J89^2+K89^2)</f>
        <v>4.08429951000569</v>
      </c>
      <c r="M89" s="40" t="n">
        <f aca="false">IF(G89="","",MAX(0,G89-1.96*L89/100))</f>
        <v>0.537339033951715</v>
      </c>
      <c r="N89" s="40" t="n">
        <f aca="false">IF(G89="","",MIN(1,G89+1.96*L89/100))</f>
        <v>0.697443574743938</v>
      </c>
      <c r="O89" s="60" t="n">
        <f aca="false">ROUND(S89*W89,0)</f>
        <v>66</v>
      </c>
      <c r="P89" s="60" t="n">
        <f aca="false">IF(F89="","",ROUND(SQRT((F89*L89/100)^2+(G89*O89)^2),0))</f>
        <v>45</v>
      </c>
      <c r="R89" s="61" t="n">
        <v>10.8857273345188</v>
      </c>
      <c r="S89" s="62" t="n">
        <f aca="false">U89*V89*$F$5</f>
        <v>460.299781181619</v>
      </c>
      <c r="T89" s="63" t="n">
        <f aca="false">MAX(0,MIN(1,R89/100+$D$5))</f>
        <v>0.61722813171945</v>
      </c>
      <c r="U89" s="63" t="n">
        <v>0.321663019693654</v>
      </c>
      <c r="V89" s="62" t="n">
        <v>1431</v>
      </c>
      <c r="W89" s="63" t="n">
        <v>0.144238908687966</v>
      </c>
      <c r="X89" s="64" t="s">
        <v>165</v>
      </c>
      <c r="Y89" s="64" t="s">
        <v>166</v>
      </c>
    </row>
    <row r="90" customFormat="false" ht="15" hidden="false" customHeight="false" outlineLevel="0" collapsed="false">
      <c r="A90" s="32" t="s">
        <v>233</v>
      </c>
      <c r="B90" s="32" t="s">
        <v>235</v>
      </c>
      <c r="C90" s="32" t="s">
        <v>262</v>
      </c>
      <c r="D90" s="60" t="n">
        <f aca="false">ROUND(S90*T90,0)</f>
        <v>484</v>
      </c>
      <c r="E90" s="60" t="n">
        <f aca="false">ROUND(S90,0)-D90</f>
        <v>337</v>
      </c>
      <c r="F90" s="60" t="n">
        <f aca="false">IF(COUNTA(D90:E90)=0,"",SUM(D90:E90))</f>
        <v>821</v>
      </c>
      <c r="G90" s="40" t="n">
        <f aca="false">IF(OR(F90="",F90=0),"",D90/F90)</f>
        <v>0.58952496954933</v>
      </c>
      <c r="H90" s="40" t="n">
        <f aca="false">IF(OR(F90="",F90=0),"",E90/F90)</f>
        <v>0.41047503045067</v>
      </c>
      <c r="I90" s="32" t="s">
        <v>164</v>
      </c>
      <c r="J90" s="36" t="n">
        <v>2.13808181890095</v>
      </c>
      <c r="K90" s="36" t="n">
        <f aca="false">$K$8</f>
        <v>2.12535060136845</v>
      </c>
      <c r="L90" s="36" t="n">
        <f aca="false">SQRT(J90^2+K90^2)</f>
        <v>3.01471541659441</v>
      </c>
      <c r="M90" s="40" t="n">
        <f aca="false">IF(G90="","",MAX(0,G90-1.96*L90/100))</f>
        <v>0.53043654738408</v>
      </c>
      <c r="N90" s="40" t="n">
        <f aca="false">IF(G90="","",MIN(1,G90+1.96*L90/100))</f>
        <v>0.648613391714581</v>
      </c>
      <c r="O90" s="60" t="n">
        <f aca="false">ROUND(S90*W90,0)</f>
        <v>70</v>
      </c>
      <c r="P90" s="60" t="n">
        <f aca="false">IF(F90="","",ROUND(SQRT((F90*L90/100)^2+(G90*O90)^2),0))</f>
        <v>48</v>
      </c>
      <c r="R90" s="61" t="n">
        <v>8.0985131046441</v>
      </c>
      <c r="S90" s="62" t="n">
        <f aca="false">U90*V90*$F$5</f>
        <v>821.477888730385</v>
      </c>
      <c r="T90" s="63" t="n">
        <f aca="false">MAX(0,MIN(1,R90/100+$D$5))</f>
        <v>0.589355989420703</v>
      </c>
      <c r="U90" s="63" t="n">
        <v>0.368045649072753</v>
      </c>
      <c r="V90" s="62" t="n">
        <v>2232</v>
      </c>
      <c r="W90" s="63" t="n">
        <v>0.084758520671361</v>
      </c>
      <c r="X90" s="64" t="s">
        <v>171</v>
      </c>
      <c r="Y90" s="64" t="s">
        <v>166</v>
      </c>
    </row>
    <row r="91" customFormat="false" ht="15" hidden="false" customHeight="false" outlineLevel="0" collapsed="false">
      <c r="A91" s="32" t="s">
        <v>233</v>
      </c>
      <c r="B91" s="32" t="s">
        <v>235</v>
      </c>
      <c r="C91" s="32" t="s">
        <v>263</v>
      </c>
      <c r="D91" s="60" t="n">
        <f aca="false">ROUND(S91*T91,0)</f>
        <v>353</v>
      </c>
      <c r="E91" s="60" t="n">
        <f aca="false">ROUND(S91,0)-D91</f>
        <v>167</v>
      </c>
      <c r="F91" s="60" t="n">
        <f aca="false">IF(COUNTA(D91:E91)=0,"",SUM(D91:E91))</f>
        <v>520</v>
      </c>
      <c r="G91" s="40" t="n">
        <f aca="false">IF(OR(F91="",F91=0),"",D91/F91)</f>
        <v>0.678846153846154</v>
      </c>
      <c r="H91" s="40" t="n">
        <f aca="false">IF(OR(F91="",F91=0),"",E91/F91)</f>
        <v>0.321153846153846</v>
      </c>
      <c r="I91" s="32" t="s">
        <v>164</v>
      </c>
      <c r="J91" s="36" t="n">
        <v>3.48774817162815</v>
      </c>
      <c r="K91" s="36" t="n">
        <f aca="false">$K$8</f>
        <v>2.12535060136845</v>
      </c>
      <c r="L91" s="36" t="n">
        <f aca="false">SQRT(J91^2+K91^2)</f>
        <v>4.08429951000569</v>
      </c>
      <c r="M91" s="40" t="n">
        <f aca="false">IF(G91="","",MAX(0,G91-1.96*L91/100))</f>
        <v>0.598793883450042</v>
      </c>
      <c r="N91" s="40" t="n">
        <f aca="false">IF(G91="","",MIN(1,G91+1.96*L91/100))</f>
        <v>0.758898424242265</v>
      </c>
      <c r="O91" s="60" t="n">
        <f aca="false">ROUND(S91*W91,0)</f>
        <v>75</v>
      </c>
      <c r="P91" s="60" t="n">
        <f aca="false">IF(F91="","",ROUND(SQRT((F91*L91/100)^2+(G91*O91)^2),0))</f>
        <v>55</v>
      </c>
      <c r="R91" s="61" t="n">
        <v>17.0549693954739</v>
      </c>
      <c r="S91" s="62" t="n">
        <f aca="false">U91*V91*$F$5</f>
        <v>519.765237020316</v>
      </c>
      <c r="T91" s="63" t="n">
        <f aca="false">MAX(0,MIN(1,R91/100+$D$5))</f>
        <v>0.678920552329001</v>
      </c>
      <c r="U91" s="63" t="n">
        <v>0.555304740406321</v>
      </c>
      <c r="V91" s="62" t="n">
        <v>936</v>
      </c>
      <c r="W91" s="63" t="n">
        <v>0.144238908687966</v>
      </c>
      <c r="X91" s="64" t="s">
        <v>165</v>
      </c>
      <c r="Y91" s="64" t="s">
        <v>166</v>
      </c>
    </row>
    <row r="92" customFormat="false" ht="15" hidden="false" customHeight="false" outlineLevel="0" collapsed="false">
      <c r="A92" s="32" t="s">
        <v>233</v>
      </c>
      <c r="B92" s="32" t="s">
        <v>235</v>
      </c>
      <c r="C92" s="32" t="s">
        <v>264</v>
      </c>
      <c r="D92" s="60" t="n">
        <f aca="false">ROUND(S92*T92,0)</f>
        <v>396</v>
      </c>
      <c r="E92" s="60" t="n">
        <f aca="false">ROUND(S92,0)-D92</f>
        <v>221</v>
      </c>
      <c r="F92" s="60" t="n">
        <f aca="false">IF(COUNTA(D92:E92)=0,"",SUM(D92:E92))</f>
        <v>617</v>
      </c>
      <c r="G92" s="40" t="n">
        <f aca="false">IF(OR(F92="",F92=0),"",D92/F92)</f>
        <v>0.641815235008104</v>
      </c>
      <c r="H92" s="40" t="n">
        <f aca="false">IF(OR(F92="",F92=0),"",E92/F92)</f>
        <v>0.358184764991896</v>
      </c>
      <c r="I92" s="32" t="s">
        <v>164</v>
      </c>
      <c r="J92" s="36" t="n">
        <v>2.13808181890095</v>
      </c>
      <c r="K92" s="36" t="n">
        <f aca="false">$K$8</f>
        <v>2.12535060136845</v>
      </c>
      <c r="L92" s="36" t="n">
        <f aca="false">SQRT(J92^2+K92^2)</f>
        <v>3.01471541659441</v>
      </c>
      <c r="M92" s="40" t="n">
        <f aca="false">IF(G92="","",MAX(0,G92-1.96*L92/100))</f>
        <v>0.582726812842853</v>
      </c>
      <c r="N92" s="40" t="n">
        <f aca="false">IF(G92="","",MIN(1,G92+1.96*L92/100))</f>
        <v>0.700903657173354</v>
      </c>
      <c r="O92" s="60" t="n">
        <f aca="false">ROUND(S92*W92,0)</f>
        <v>52</v>
      </c>
      <c r="P92" s="60" t="n">
        <f aca="false">IF(F92="","",ROUND(SQRT((F92*L92/100)^2+(G92*O92)^2),0))</f>
        <v>38</v>
      </c>
      <c r="R92" s="61" t="n">
        <v>13.221327756398</v>
      </c>
      <c r="S92" s="62" t="n">
        <f aca="false">U92*V92*$F$5</f>
        <v>617.474012474013</v>
      </c>
      <c r="T92" s="63" t="n">
        <f aca="false">MAX(0,MIN(1,R92/100+$D$5))</f>
        <v>0.640584135938243</v>
      </c>
      <c r="U92" s="63" t="n">
        <v>0.646569646569647</v>
      </c>
      <c r="V92" s="62" t="n">
        <v>955</v>
      </c>
      <c r="W92" s="63" t="n">
        <v>0.084758520671361</v>
      </c>
      <c r="X92" s="64" t="s">
        <v>171</v>
      </c>
      <c r="Y92" s="64" t="s">
        <v>166</v>
      </c>
    </row>
    <row r="93" customFormat="false" ht="15" hidden="false" customHeight="false" outlineLevel="0" collapsed="false">
      <c r="A93" s="32" t="s">
        <v>233</v>
      </c>
      <c r="B93" s="32" t="s">
        <v>235</v>
      </c>
      <c r="C93" s="32" t="s">
        <v>265</v>
      </c>
      <c r="D93" s="60" t="n">
        <f aca="false">ROUND(S93*T93,0)</f>
        <v>427</v>
      </c>
      <c r="E93" s="60" t="n">
        <f aca="false">ROUND(S93,0)-D93</f>
        <v>249</v>
      </c>
      <c r="F93" s="60" t="n">
        <f aca="false">IF(COUNTA(D93:E93)=0,"",SUM(D93:E93))</f>
        <v>676</v>
      </c>
      <c r="G93" s="40" t="n">
        <f aca="false">IF(OR(F93="",F93=0),"",D93/F93)</f>
        <v>0.631656804733728</v>
      </c>
      <c r="H93" s="40" t="n">
        <f aca="false">IF(OR(F93="",F93=0),"",E93/F93)</f>
        <v>0.368343195266272</v>
      </c>
      <c r="I93" s="32" t="s">
        <v>164</v>
      </c>
      <c r="J93" s="36" t="n">
        <v>2.13808181890095</v>
      </c>
      <c r="K93" s="36" t="n">
        <f aca="false">$K$8</f>
        <v>2.12535060136845</v>
      </c>
      <c r="L93" s="36" t="n">
        <f aca="false">SQRT(J93^2+K93^2)</f>
        <v>3.01471541659441</v>
      </c>
      <c r="M93" s="40" t="n">
        <f aca="false">IF(G93="","",MAX(0,G93-1.96*L93/100))</f>
        <v>0.572568382568477</v>
      </c>
      <c r="N93" s="40" t="n">
        <f aca="false">IF(G93="","",MIN(1,G93+1.96*L93/100))</f>
        <v>0.690745226898978</v>
      </c>
      <c r="O93" s="60" t="n">
        <f aca="false">ROUND(S93*W93,0)</f>
        <v>57</v>
      </c>
      <c r="P93" s="60" t="n">
        <f aca="false">IF(F93="","",ROUND(SQRT((F93*L93/100)^2+(G93*O93)^2),0))</f>
        <v>41</v>
      </c>
      <c r="R93" s="61" t="n">
        <v>12.3292985627937</v>
      </c>
      <c r="S93" s="62" t="n">
        <f aca="false">U93*V93*$F$5</f>
        <v>675.646008403362</v>
      </c>
      <c r="T93" s="63" t="n">
        <f aca="false">MAX(0,MIN(1,R93/100+$D$5))</f>
        <v>0.6316638440022</v>
      </c>
      <c r="U93" s="63" t="n">
        <v>0.719537815126051</v>
      </c>
      <c r="V93" s="62" t="n">
        <v>939</v>
      </c>
      <c r="W93" s="63" t="n">
        <v>0.084758520671361</v>
      </c>
      <c r="X93" s="64" t="s">
        <v>171</v>
      </c>
      <c r="Y93" s="64" t="s">
        <v>166</v>
      </c>
    </row>
    <row r="94" customFormat="false" ht="15" hidden="false" customHeight="false" outlineLevel="0" collapsed="false">
      <c r="A94" s="32" t="s">
        <v>233</v>
      </c>
      <c r="B94" s="32" t="s">
        <v>235</v>
      </c>
      <c r="C94" s="32" t="s">
        <v>266</v>
      </c>
      <c r="D94" s="60" t="n">
        <f aca="false">ROUND(S94*T94,0)</f>
        <v>353</v>
      </c>
      <c r="E94" s="60" t="n">
        <f aca="false">ROUND(S94,0)-D94</f>
        <v>202</v>
      </c>
      <c r="F94" s="60" t="n">
        <f aca="false">IF(COUNTA(D94:E94)=0,"",SUM(D94:E94))</f>
        <v>555</v>
      </c>
      <c r="G94" s="40" t="n">
        <f aca="false">IF(OR(F94="",F94=0),"",D94/F94)</f>
        <v>0.636036036036036</v>
      </c>
      <c r="H94" s="40" t="n">
        <f aca="false">IF(OR(F94="",F94=0),"",E94/F94)</f>
        <v>0.363963963963964</v>
      </c>
      <c r="I94" s="32" t="s">
        <v>267</v>
      </c>
      <c r="J94" s="36" t="n">
        <v>3.48774817162815</v>
      </c>
      <c r="K94" s="36" t="n">
        <f aca="false">$K$8</f>
        <v>2.12535060136845</v>
      </c>
      <c r="L94" s="36" t="n">
        <f aca="false">SQRT(J94^2+K94^2)</f>
        <v>4.08429951000569</v>
      </c>
      <c r="M94" s="40" t="n">
        <f aca="false">IF(G94="","",MAX(0,G94-1.96*L94/100))</f>
        <v>0.555983765639925</v>
      </c>
      <c r="N94" s="40" t="n">
        <f aca="false">IF(G94="","",MIN(1,G94+1.96*L94/100))</f>
        <v>0.716088306432148</v>
      </c>
      <c r="O94" s="60" t="n">
        <f aca="false">ROUND(S94*W94,0)</f>
        <v>80</v>
      </c>
      <c r="P94" s="60" t="n">
        <f aca="false">IF(F94="","",ROUND(SQRT((F94*L94/100)^2+(G94*O94)^2),0))</f>
        <v>56</v>
      </c>
      <c r="R94" s="61" t="n">
        <v>12.7291998888195</v>
      </c>
      <c r="S94" s="62" t="n">
        <f aca="false">U94*V94*$F$5</f>
        <v>554.842964315995</v>
      </c>
      <c r="T94" s="63" t="n">
        <f aca="false">MAX(0,MIN(1,R94/100+$D$5))</f>
        <v>0.635662857262457</v>
      </c>
      <c r="U94" s="63" t="n">
        <v>0.77927382628651</v>
      </c>
      <c r="V94" s="62" t="n">
        <v>712</v>
      </c>
      <c r="W94" s="63" t="n">
        <v>0.144238908687966</v>
      </c>
      <c r="X94" s="64" t="s">
        <v>165</v>
      </c>
      <c r="Y94" s="64" t="s">
        <v>166</v>
      </c>
    </row>
    <row r="95" customFormat="false" ht="15" hidden="false" customHeight="false" outlineLevel="0" collapsed="false">
      <c r="A95" s="32" t="s">
        <v>233</v>
      </c>
      <c r="B95" s="32" t="s">
        <v>235</v>
      </c>
      <c r="C95" s="32" t="s">
        <v>268</v>
      </c>
      <c r="D95" s="60" t="n">
        <f aca="false">ROUND(S95*T95,0)</f>
        <v>744</v>
      </c>
      <c r="E95" s="60" t="n">
        <f aca="false">ROUND(S95,0)-D95</f>
        <v>462</v>
      </c>
      <c r="F95" s="60" t="n">
        <f aca="false">IF(COUNTA(D95:E95)=0,"",SUM(D95:E95))</f>
        <v>1206</v>
      </c>
      <c r="G95" s="40" t="n">
        <f aca="false">IF(OR(F95="",F95=0),"",D95/F95)</f>
        <v>0.616915422885572</v>
      </c>
      <c r="H95" s="40" t="n">
        <f aca="false">IF(OR(F95="",F95=0),"",E95/F95)</f>
        <v>0.383084577114428</v>
      </c>
      <c r="I95" s="32" t="s">
        <v>267</v>
      </c>
      <c r="J95" s="36" t="n">
        <v>1.72805469622063</v>
      </c>
      <c r="K95" s="36" t="n">
        <f aca="false">$K$8</f>
        <v>2.12535060136845</v>
      </c>
      <c r="L95" s="36" t="n">
        <f aca="false">SQRT(J95^2+K95^2)</f>
        <v>2.739213064343</v>
      </c>
      <c r="M95" s="40" t="n">
        <f aca="false">IF(G95="","",MAX(0,G95-1.96*L95/100))</f>
        <v>0.563226846824449</v>
      </c>
      <c r="N95" s="40" t="n">
        <f aca="false">IF(G95="","",MIN(1,G95+1.96*L95/100))</f>
        <v>0.670603998946695</v>
      </c>
      <c r="O95" s="60" t="n">
        <f aca="false">ROUND(S95*W95,0)</f>
        <v>76</v>
      </c>
      <c r="P95" s="60" t="n">
        <f aca="false">IF(F95="","",ROUND(SQRT((F95*L95/100)^2+(G95*O95)^2),0))</f>
        <v>57</v>
      </c>
      <c r="R95" s="61" t="n">
        <v>10.8686311429888</v>
      </c>
      <c r="S95" s="62" t="n">
        <f aca="false">U95*V95*$F$5</f>
        <v>1206.29316677804</v>
      </c>
      <c r="T95" s="63" t="n">
        <f aca="false">MAX(0,MIN(1,R95/100+$D$5))</f>
        <v>0.61705716980415</v>
      </c>
      <c r="U95" s="63" t="n">
        <v>0.569903617810831</v>
      </c>
      <c r="V95" s="62" t="n">
        <v>2116.66171099557</v>
      </c>
      <c r="W95" s="63" t="n">
        <v>0.0626598089245614</v>
      </c>
      <c r="X95" s="64" t="s">
        <v>204</v>
      </c>
      <c r="Y95" s="64" t="s">
        <v>269</v>
      </c>
    </row>
    <row r="96" customFormat="false" ht="15" hidden="false" customHeight="false" outlineLevel="0" collapsed="false">
      <c r="A96" s="32" t="s">
        <v>233</v>
      </c>
      <c r="B96" s="32" t="s">
        <v>235</v>
      </c>
      <c r="C96" s="32" t="s">
        <v>270</v>
      </c>
      <c r="D96" s="60" t="n">
        <f aca="false">ROUND(S96*T96,0)</f>
        <v>395</v>
      </c>
      <c r="E96" s="60" t="n">
        <f aca="false">ROUND(S96,0)-D96</f>
        <v>190</v>
      </c>
      <c r="F96" s="60" t="n">
        <f aca="false">IF(COUNTA(D96:E96)=0,"",SUM(D96:E96))</f>
        <v>585</v>
      </c>
      <c r="G96" s="40" t="n">
        <f aca="false">IF(OR(F96="",F96=0),"",D96/F96)</f>
        <v>0.675213675213675</v>
      </c>
      <c r="H96" s="40" t="n">
        <f aca="false">IF(OR(F96="",F96=0),"",E96/F96)</f>
        <v>0.324786324786325</v>
      </c>
      <c r="I96" s="32" t="s">
        <v>164</v>
      </c>
      <c r="J96" s="36" t="n">
        <v>2.13808181890095</v>
      </c>
      <c r="K96" s="36" t="n">
        <f aca="false">$K$8</f>
        <v>2.12535060136845</v>
      </c>
      <c r="L96" s="36" t="n">
        <f aca="false">SQRT(J96^2+K96^2)</f>
        <v>3.01471541659441</v>
      </c>
      <c r="M96" s="40" t="n">
        <f aca="false">IF(G96="","",MAX(0,G96-1.96*L96/100))</f>
        <v>0.616125253048425</v>
      </c>
      <c r="N96" s="40" t="n">
        <f aca="false">IF(G96="","",MIN(1,G96+1.96*L96/100))</f>
        <v>0.734302097378926</v>
      </c>
      <c r="O96" s="60" t="n">
        <f aca="false">ROUND(S96*W96,0)</f>
        <v>50</v>
      </c>
      <c r="P96" s="60" t="n">
        <f aca="false">IF(F96="","",ROUND(SQRT((F96*L96/100)^2+(G96*O96)^2),0))</f>
        <v>38</v>
      </c>
      <c r="R96" s="61" t="n">
        <v>16.6904391315906</v>
      </c>
      <c r="S96" s="62" t="n">
        <f aca="false">U96*V96*$F$5</f>
        <v>585.1929092805</v>
      </c>
      <c r="T96" s="63" t="n">
        <f aca="false">MAX(0,MIN(1,R96/100+$D$5))</f>
        <v>0.675275249690169</v>
      </c>
      <c r="U96" s="63" t="n">
        <v>0.599582898852972</v>
      </c>
      <c r="V96" s="62" t="n">
        <v>976</v>
      </c>
      <c r="W96" s="63" t="n">
        <v>0.084758520671361</v>
      </c>
      <c r="X96" s="64" t="s">
        <v>171</v>
      </c>
      <c r="Y96" s="64" t="s">
        <v>166</v>
      </c>
    </row>
    <row r="97" customFormat="false" ht="15" hidden="false" customHeight="false" outlineLevel="0" collapsed="false">
      <c r="A97" s="32" t="s">
        <v>233</v>
      </c>
      <c r="B97" s="32" t="s">
        <v>235</v>
      </c>
      <c r="C97" s="32" t="s">
        <v>271</v>
      </c>
      <c r="D97" s="60" t="n">
        <f aca="false">ROUND(S97*T97,0)</f>
        <v>486</v>
      </c>
      <c r="E97" s="60" t="n">
        <f aca="false">ROUND(S97,0)-D97</f>
        <v>299</v>
      </c>
      <c r="F97" s="60" t="n">
        <f aca="false">IF(COUNTA(D97:E97)=0,"",SUM(D97:E97))</f>
        <v>785</v>
      </c>
      <c r="G97" s="40" t="n">
        <f aca="false">IF(OR(F97="",F97=0),"",D97/F97)</f>
        <v>0.619108280254777</v>
      </c>
      <c r="H97" s="40" t="n">
        <f aca="false">IF(OR(F97="",F97=0),"",E97/F97)</f>
        <v>0.380891719745223</v>
      </c>
      <c r="I97" s="32" t="s">
        <v>164</v>
      </c>
      <c r="J97" s="36" t="n">
        <v>2.13808181890095</v>
      </c>
      <c r="K97" s="36" t="n">
        <f aca="false">$K$8</f>
        <v>2.12535060136845</v>
      </c>
      <c r="L97" s="36" t="n">
        <f aca="false">SQRT(J97^2+K97^2)</f>
        <v>3.01471541659441</v>
      </c>
      <c r="M97" s="40" t="n">
        <f aca="false">IF(G97="","",MAX(0,G97-1.96*L97/100))</f>
        <v>0.560019858089527</v>
      </c>
      <c r="N97" s="40" t="n">
        <f aca="false">IF(G97="","",MIN(1,G97+1.96*L97/100))</f>
        <v>0.678196702420028</v>
      </c>
      <c r="O97" s="60" t="n">
        <f aca="false">ROUND(S97*W97,0)</f>
        <v>67</v>
      </c>
      <c r="P97" s="60" t="n">
        <f aca="false">IF(F97="","",ROUND(SQRT((F97*L97/100)^2+(G97*O97)^2),0))</f>
        <v>48</v>
      </c>
      <c r="R97" s="61" t="n">
        <v>11.0460740380027</v>
      </c>
      <c r="S97" s="62" t="n">
        <f aca="false">U97*V97*$F$5</f>
        <v>785.366995073891</v>
      </c>
      <c r="T97" s="63" t="n">
        <f aca="false">MAX(0,MIN(1,R97/100+$D$5))</f>
        <v>0.618831598754289</v>
      </c>
      <c r="U97" s="63" t="n">
        <v>0.624794745484401</v>
      </c>
      <c r="V97" s="62" t="n">
        <v>1257</v>
      </c>
      <c r="W97" s="63" t="n">
        <v>0.084758520671361</v>
      </c>
      <c r="X97" s="64" t="s">
        <v>171</v>
      </c>
      <c r="Y97" s="64" t="s">
        <v>166</v>
      </c>
    </row>
    <row r="98" customFormat="false" ht="15" hidden="false" customHeight="false" outlineLevel="0" collapsed="false">
      <c r="A98" s="32" t="s">
        <v>233</v>
      </c>
      <c r="B98" s="32" t="s">
        <v>235</v>
      </c>
      <c r="C98" s="32" t="s">
        <v>272</v>
      </c>
      <c r="D98" s="60" t="n">
        <f aca="false">ROUND(S98*T98,0)</f>
        <v>12</v>
      </c>
      <c r="E98" s="60" t="n">
        <f aca="false">ROUND(S98,0)-D98</f>
        <v>8</v>
      </c>
      <c r="F98" s="60" t="n">
        <f aca="false">IF(COUNTA(D98:E98)=0,"",SUM(D98:E98))</f>
        <v>20</v>
      </c>
      <c r="G98" s="40" t="n">
        <f aca="false">IF(OR(F98="",F98=0),"",D98/F98)</f>
        <v>0.6</v>
      </c>
      <c r="H98" s="40" t="n">
        <f aca="false">IF(OR(F98="",F98=0),"",E98/F98)</f>
        <v>0.4</v>
      </c>
      <c r="I98" s="32" t="s">
        <v>267</v>
      </c>
      <c r="J98" s="36" t="n">
        <v>3.48774817162815</v>
      </c>
      <c r="K98" s="36" t="n">
        <f aca="false">$K$8</f>
        <v>2.12535060136845</v>
      </c>
      <c r="L98" s="36" t="n">
        <f aca="false">SQRT(J98^2+K98^2)</f>
        <v>4.08429951000569</v>
      </c>
      <c r="M98" s="40" t="n">
        <f aca="false">IF(G98="","",MAX(0,G98-1.96*L98/100))</f>
        <v>0.519947729603889</v>
      </c>
      <c r="N98" s="40" t="n">
        <f aca="false">IF(G98="","",MIN(1,G98+1.96*L98/100))</f>
        <v>0.680052270396111</v>
      </c>
      <c r="O98" s="60" t="n">
        <f aca="false">ROUND(S98*W98,0)</f>
        <v>3</v>
      </c>
      <c r="P98" s="60" t="n">
        <f aca="false">IF(F98="","",ROUND(SQRT((F98*L98/100)^2+(G98*O98)^2),0))</f>
        <v>2</v>
      </c>
      <c r="R98" s="61" t="n">
        <v>9.3690769835181</v>
      </c>
      <c r="S98" s="62" t="n">
        <f aca="false">U98*V98*$F$5</f>
        <v>20.1728274473207</v>
      </c>
      <c r="T98" s="63" t="n">
        <f aca="false">MAX(0,MIN(1,R98/100+$D$5))</f>
        <v>0.602061628209443</v>
      </c>
      <c r="U98" s="63" t="n">
        <v>0.58248124473513</v>
      </c>
      <c r="V98" s="62" t="n">
        <v>34.6325785244704</v>
      </c>
      <c r="W98" s="63" t="n">
        <v>0.144238908687966</v>
      </c>
      <c r="X98" s="64" t="s">
        <v>165</v>
      </c>
      <c r="Y98" s="64" t="s">
        <v>269</v>
      </c>
    </row>
    <row r="99" customFormat="false" ht="15" hidden="false" customHeight="false" outlineLevel="0" collapsed="false">
      <c r="A99" s="32" t="s">
        <v>233</v>
      </c>
      <c r="B99" s="32" t="s">
        <v>235</v>
      </c>
      <c r="C99" s="32" t="s">
        <v>273</v>
      </c>
      <c r="D99" s="60" t="n">
        <f aca="false">ROUND(S99*T99,0)</f>
        <v>213</v>
      </c>
      <c r="E99" s="60" t="n">
        <f aca="false">ROUND(S99,0)-D99</f>
        <v>168</v>
      </c>
      <c r="F99" s="60" t="n">
        <f aca="false">IF(COUNTA(D99:E99)=0,"",SUM(D99:E99))</f>
        <v>381</v>
      </c>
      <c r="G99" s="40" t="n">
        <f aca="false">IF(OR(F99="",F99=0),"",D99/F99)</f>
        <v>0.559055118110236</v>
      </c>
      <c r="H99" s="40" t="n">
        <f aca="false">IF(OR(F99="",F99=0),"",E99/F99)</f>
        <v>0.440944881889764</v>
      </c>
      <c r="I99" s="32" t="s">
        <v>164</v>
      </c>
      <c r="J99" s="36" t="n">
        <v>3.48774817162815</v>
      </c>
      <c r="K99" s="36" t="n">
        <f aca="false">$K$8</f>
        <v>2.12535060136845</v>
      </c>
      <c r="L99" s="36" t="n">
        <f aca="false">SQRT(J99^2+K99^2)</f>
        <v>4.08429951000569</v>
      </c>
      <c r="M99" s="40" t="n">
        <f aca="false">IF(G99="","",MAX(0,G99-1.96*L99/100))</f>
        <v>0.479002847714125</v>
      </c>
      <c r="N99" s="40" t="n">
        <f aca="false">IF(G99="","",MIN(1,G99+1.96*L99/100))</f>
        <v>0.639107388506348</v>
      </c>
      <c r="O99" s="60" t="n">
        <f aca="false">ROUND(S99*W99,0)</f>
        <v>55</v>
      </c>
      <c r="P99" s="60" t="n">
        <f aca="false">IF(F99="","",ROUND(SQRT((F99*L99/100)^2+(G99*O99)^2),0))</f>
        <v>34</v>
      </c>
      <c r="R99" s="61" t="n">
        <v>4.9909118549056</v>
      </c>
      <c r="S99" s="62" t="n">
        <f aca="false">U99*V99*$F$5</f>
        <v>381.16646562123</v>
      </c>
      <c r="T99" s="63" t="n">
        <f aca="false">MAX(0,MIN(1,R99/100+$D$5))</f>
        <v>0.558279976923318</v>
      </c>
      <c r="U99" s="63" t="n">
        <v>0.44270205066345</v>
      </c>
      <c r="V99" s="62" t="n">
        <v>861</v>
      </c>
      <c r="W99" s="63" t="n">
        <v>0.144238908687966</v>
      </c>
      <c r="X99" s="64" t="s">
        <v>165</v>
      </c>
      <c r="Y99" s="64" t="s">
        <v>166</v>
      </c>
    </row>
    <row r="100" customFormat="false" ht="15" hidden="false" customHeight="false" outlineLevel="0" collapsed="false">
      <c r="A100" s="32" t="s">
        <v>233</v>
      </c>
      <c r="B100" s="32" t="s">
        <v>235</v>
      </c>
      <c r="C100" s="32" t="s">
        <v>274</v>
      </c>
      <c r="D100" s="60" t="n">
        <f aca="false">ROUND(S100*T100,0)</f>
        <v>362</v>
      </c>
      <c r="E100" s="60" t="n">
        <f aca="false">ROUND(S100,0)-D100</f>
        <v>198</v>
      </c>
      <c r="F100" s="60" t="n">
        <f aca="false">IF(COUNTA(D100:E100)=0,"",SUM(D100:E100))</f>
        <v>560</v>
      </c>
      <c r="G100" s="40" t="n">
        <f aca="false">IF(OR(F100="",F100=0),"",D100/F100)</f>
        <v>0.646428571428572</v>
      </c>
      <c r="H100" s="40" t="n">
        <f aca="false">IF(OR(F100="",F100=0),"",E100/F100)</f>
        <v>0.353571428571429</v>
      </c>
      <c r="I100" s="32" t="s">
        <v>164</v>
      </c>
      <c r="J100" s="36" t="n">
        <v>3.48774817162815</v>
      </c>
      <c r="K100" s="36" t="n">
        <f aca="false">$K$8</f>
        <v>2.12535060136845</v>
      </c>
      <c r="L100" s="36" t="n">
        <f aca="false">SQRT(J100^2+K100^2)</f>
        <v>4.08429951000569</v>
      </c>
      <c r="M100" s="40" t="n">
        <f aca="false">IF(G100="","",MAX(0,G100-1.96*L100/100))</f>
        <v>0.56637630103246</v>
      </c>
      <c r="N100" s="40" t="n">
        <f aca="false">IF(G100="","",MIN(1,G100+1.96*L100/100))</f>
        <v>0.726480841824683</v>
      </c>
      <c r="O100" s="60" t="n">
        <f aca="false">ROUND(S100*W100,0)</f>
        <v>81</v>
      </c>
      <c r="P100" s="60" t="n">
        <f aca="false">IF(F100="","",ROUND(SQRT((F100*L100/100)^2+(G100*O100)^2),0))</f>
        <v>57</v>
      </c>
      <c r="R100" s="61" t="n">
        <v>13.9319088123915</v>
      </c>
      <c r="S100" s="62" t="n">
        <f aca="false">U100*V100*$F$5</f>
        <v>559.617875647668</v>
      </c>
      <c r="T100" s="63" t="n">
        <f aca="false">MAX(0,MIN(1,R100/100+$D$5))</f>
        <v>0.647689946498178</v>
      </c>
      <c r="U100" s="63" t="n">
        <v>0.356217616580311</v>
      </c>
      <c r="V100" s="62" t="n">
        <v>1571</v>
      </c>
      <c r="W100" s="63" t="n">
        <v>0.144238908687966</v>
      </c>
      <c r="X100" s="64" t="s">
        <v>165</v>
      </c>
      <c r="Y100" s="64" t="s">
        <v>166</v>
      </c>
    </row>
    <row r="101" customFormat="false" ht="15" hidden="false" customHeight="false" outlineLevel="0" collapsed="false">
      <c r="A101" s="32" t="s">
        <v>233</v>
      </c>
      <c r="B101" s="32" t="s">
        <v>235</v>
      </c>
      <c r="C101" s="32" t="s">
        <v>275</v>
      </c>
      <c r="D101" s="60" t="n">
        <f aca="false">ROUND(S101*T101,0)</f>
        <v>256</v>
      </c>
      <c r="E101" s="60" t="n">
        <f aca="false">ROUND(S101,0)-D101</f>
        <v>183</v>
      </c>
      <c r="F101" s="60" t="n">
        <f aca="false">IF(COUNTA(D101:E101)=0,"",SUM(D101:E101))</f>
        <v>439</v>
      </c>
      <c r="G101" s="40" t="n">
        <f aca="false">IF(OR(F101="",F101=0),"",D101/F101)</f>
        <v>0.583143507972665</v>
      </c>
      <c r="H101" s="40" t="n">
        <f aca="false">IF(OR(F101="",F101=0),"",E101/F101)</f>
        <v>0.416856492027335</v>
      </c>
      <c r="I101" s="32" t="s">
        <v>164</v>
      </c>
      <c r="J101" s="36" t="n">
        <v>3.48774817162815</v>
      </c>
      <c r="K101" s="36" t="n">
        <f aca="false">$K$8</f>
        <v>2.12535060136845</v>
      </c>
      <c r="L101" s="36" t="n">
        <f aca="false">SQRT(J101^2+K101^2)</f>
        <v>4.08429951000569</v>
      </c>
      <c r="M101" s="40" t="n">
        <f aca="false">IF(G101="","",MAX(0,G101-1.96*L101/100))</f>
        <v>0.503091237576554</v>
      </c>
      <c r="N101" s="40" t="n">
        <f aca="false">IF(G101="","",MIN(1,G101+1.96*L101/100))</f>
        <v>0.663195778368777</v>
      </c>
      <c r="O101" s="60" t="n">
        <f aca="false">ROUND(S101*W101,0)</f>
        <v>63</v>
      </c>
      <c r="P101" s="60" t="n">
        <f aca="false">IF(F101="","",ROUND(SQRT((F101*L101/100)^2+(G101*O101)^2),0))</f>
        <v>41</v>
      </c>
      <c r="R101" s="61" t="n">
        <v>7.4801762801229</v>
      </c>
      <c r="S101" s="62" t="n">
        <f aca="false">U101*V101*$F$5</f>
        <v>439.019455252919</v>
      </c>
      <c r="T101" s="63" t="n">
        <f aca="false">MAX(0,MIN(1,R101/100+$D$5))</f>
        <v>0.583172621175491</v>
      </c>
      <c r="U101" s="63" t="n">
        <v>0.546044098573282</v>
      </c>
      <c r="V101" s="62" t="n">
        <v>804</v>
      </c>
      <c r="W101" s="63" t="n">
        <v>0.144238908687966</v>
      </c>
      <c r="X101" s="64" t="s">
        <v>165</v>
      </c>
      <c r="Y101" s="64" t="s">
        <v>166</v>
      </c>
    </row>
    <row r="102" customFormat="false" ht="15" hidden="false" customHeight="false" outlineLevel="0" collapsed="false">
      <c r="A102" s="32" t="s">
        <v>233</v>
      </c>
      <c r="B102" s="32" t="s">
        <v>235</v>
      </c>
      <c r="C102" s="32" t="s">
        <v>276</v>
      </c>
      <c r="D102" s="60" t="n">
        <f aca="false">ROUND(S102*T102,0)</f>
        <v>240</v>
      </c>
      <c r="E102" s="60" t="n">
        <f aca="false">ROUND(S102,0)-D102</f>
        <v>135</v>
      </c>
      <c r="F102" s="60" t="n">
        <f aca="false">IF(COUNTA(D102:E102)=0,"",SUM(D102:E102))</f>
        <v>375</v>
      </c>
      <c r="G102" s="40" t="n">
        <f aca="false">IF(OR(F102="",F102=0),"",D102/F102)</f>
        <v>0.64</v>
      </c>
      <c r="H102" s="40" t="n">
        <f aca="false">IF(OR(F102="",F102=0),"",E102/F102)</f>
        <v>0.36</v>
      </c>
      <c r="I102" s="32" t="s">
        <v>164</v>
      </c>
      <c r="J102" s="36" t="n">
        <v>3.48774817162815</v>
      </c>
      <c r="K102" s="36" t="n">
        <f aca="false">$K$8</f>
        <v>2.12535060136845</v>
      </c>
      <c r="L102" s="36" t="n">
        <f aca="false">SQRT(J102^2+K102^2)</f>
        <v>4.08429951000569</v>
      </c>
      <c r="M102" s="40" t="n">
        <f aca="false">IF(G102="","",MAX(0,G102-1.96*L102/100))</f>
        <v>0.559947729603889</v>
      </c>
      <c r="N102" s="40" t="n">
        <f aca="false">IF(G102="","",MIN(1,G102+1.96*L102/100))</f>
        <v>0.720052270396111</v>
      </c>
      <c r="O102" s="60" t="n">
        <f aca="false">ROUND(S102*W102,0)</f>
        <v>54</v>
      </c>
      <c r="P102" s="60" t="n">
        <f aca="false">IF(F102="","",ROUND(SQRT((F102*L102/100)^2+(G102*O102)^2),0))</f>
        <v>38</v>
      </c>
      <c r="R102" s="61" t="n">
        <v>13.0987949118332</v>
      </c>
      <c r="S102" s="62" t="n">
        <f aca="false">U102*V102*$F$5</f>
        <v>374.938159879336</v>
      </c>
      <c r="T102" s="63" t="n">
        <f aca="false">MAX(0,MIN(1,R102/100+$D$5))</f>
        <v>0.639358807492595</v>
      </c>
      <c r="U102" s="63" t="n">
        <v>0.291101055806938</v>
      </c>
      <c r="V102" s="62" t="n">
        <v>1288</v>
      </c>
      <c r="W102" s="63" t="n">
        <v>0.144238908687966</v>
      </c>
      <c r="X102" s="64" t="s">
        <v>165</v>
      </c>
      <c r="Y102" s="64" t="s">
        <v>166</v>
      </c>
    </row>
    <row r="103" customFormat="false" ht="15" hidden="false" customHeight="false" outlineLevel="0" collapsed="false">
      <c r="A103" s="32" t="s">
        <v>233</v>
      </c>
      <c r="B103" s="32" t="s">
        <v>235</v>
      </c>
      <c r="C103" s="32" t="s">
        <v>277</v>
      </c>
      <c r="D103" s="60" t="n">
        <f aca="false">ROUND(S103*T103,0)</f>
        <v>344</v>
      </c>
      <c r="E103" s="60" t="n">
        <f aca="false">ROUND(S103,0)-D103</f>
        <v>257</v>
      </c>
      <c r="F103" s="60" t="n">
        <f aca="false">IF(COUNTA(D103:E103)=0,"",SUM(D103:E103))</f>
        <v>601</v>
      </c>
      <c r="G103" s="40" t="n">
        <f aca="false">IF(OR(F103="",F103=0),"",D103/F103)</f>
        <v>0.572379367720466</v>
      </c>
      <c r="H103" s="40" t="n">
        <f aca="false">IF(OR(F103="",F103=0),"",E103/F103)</f>
        <v>0.427620632279534</v>
      </c>
      <c r="I103" s="32" t="s">
        <v>164</v>
      </c>
      <c r="J103" s="36" t="n">
        <v>2.13808181890095</v>
      </c>
      <c r="K103" s="36" t="n">
        <f aca="false">$K$8</f>
        <v>2.12535060136845</v>
      </c>
      <c r="L103" s="36" t="n">
        <f aca="false">SQRT(J103^2+K103^2)</f>
        <v>3.01471541659441</v>
      </c>
      <c r="M103" s="40" t="n">
        <f aca="false">IF(G103="","",MAX(0,G103-1.96*L103/100))</f>
        <v>0.513290945555216</v>
      </c>
      <c r="N103" s="40" t="n">
        <f aca="false">IF(G103="","",MIN(1,G103+1.96*L103/100))</f>
        <v>0.631467789885716</v>
      </c>
      <c r="O103" s="60" t="n">
        <f aca="false">ROUND(S103*W103,0)</f>
        <v>51</v>
      </c>
      <c r="P103" s="60" t="n">
        <f aca="false">IF(F103="","",ROUND(SQRT((F103*L103/100)^2+(G103*O103)^2),0))</f>
        <v>34</v>
      </c>
      <c r="R103" s="61" t="n">
        <v>6.38820507776513</v>
      </c>
      <c r="S103" s="62" t="n">
        <f aca="false">U103*V103*$F$5</f>
        <v>600.916119620715</v>
      </c>
      <c r="T103" s="63" t="n">
        <f aca="false">MAX(0,MIN(1,R103/100+$D$5))</f>
        <v>0.572252909151914</v>
      </c>
      <c r="U103" s="63" t="n">
        <v>0.440554339897885</v>
      </c>
      <c r="V103" s="62" t="n">
        <v>1364</v>
      </c>
      <c r="W103" s="63" t="n">
        <v>0.084758520671361</v>
      </c>
      <c r="X103" s="64" t="s">
        <v>171</v>
      </c>
      <c r="Y103" s="64" t="s">
        <v>166</v>
      </c>
    </row>
    <row r="104" customFormat="false" ht="15" hidden="false" customHeight="false" outlineLevel="0" collapsed="false">
      <c r="A104" s="32" t="s">
        <v>233</v>
      </c>
      <c r="B104" s="32" t="s">
        <v>235</v>
      </c>
      <c r="C104" s="32" t="s">
        <v>278</v>
      </c>
      <c r="D104" s="60" t="n">
        <f aca="false">ROUND(S104*T104,0)</f>
        <v>1</v>
      </c>
      <c r="E104" s="60" t="n">
        <f aca="false">ROUND(S104,0)-D104</f>
        <v>1</v>
      </c>
      <c r="F104" s="60" t="n">
        <f aca="false">IF(COUNTA(D104:E104)=0,"",SUM(D104:E104))</f>
        <v>2</v>
      </c>
      <c r="G104" s="40" t="n">
        <f aca="false">IF(OR(F104="",F104=0),"",D104/F104)</f>
        <v>0.5</v>
      </c>
      <c r="H104" s="40" t="n">
        <f aca="false">IF(OR(F104="",F104=0),"",E104/F104)</f>
        <v>0.5</v>
      </c>
      <c r="I104" s="32" t="s">
        <v>267</v>
      </c>
      <c r="J104" s="36" t="n">
        <v>3.48774817162815</v>
      </c>
      <c r="K104" s="36" t="n">
        <f aca="false">$K$8</f>
        <v>2.12535060136845</v>
      </c>
      <c r="L104" s="36" t="n">
        <f aca="false">SQRT(J104^2+K104^2)</f>
        <v>4.08429951000569</v>
      </c>
      <c r="M104" s="40" t="n">
        <f aca="false">IF(G104="","",MAX(0,G104-1.96*L104/100))</f>
        <v>0.419947729603889</v>
      </c>
      <c r="N104" s="40" t="n">
        <f aca="false">IF(G104="","",MIN(1,G104+1.96*L104/100))</f>
        <v>0.580052270396112</v>
      </c>
      <c r="O104" s="60" t="n">
        <f aca="false">ROUND(S104*W104,0)</f>
        <v>0</v>
      </c>
      <c r="P104" s="60" t="n">
        <f aca="false">IF(F104="","",ROUND(SQRT((F104*L104/100)^2+(G104*O104)^2),0))</f>
        <v>0</v>
      </c>
      <c r="R104" s="61" t="n">
        <v>8.75364704911283</v>
      </c>
      <c r="S104" s="62" t="n">
        <f aca="false">U104*V104*$F$5</f>
        <v>1.93609179834966</v>
      </c>
      <c r="T104" s="63" t="n">
        <f aca="false">MAX(0,MIN(1,R104/100+$D$5))</f>
        <v>0.595907328865391</v>
      </c>
      <c r="U104" s="63" t="n">
        <v>0.633576090764528</v>
      </c>
      <c r="V104" s="62" t="n">
        <v>3.05581575215915</v>
      </c>
      <c r="W104" s="63" t="n">
        <v>0.144238908687966</v>
      </c>
      <c r="X104" s="64" t="s">
        <v>165</v>
      </c>
      <c r="Y104" s="64" t="s">
        <v>269</v>
      </c>
    </row>
    <row r="105" customFormat="false" ht="15" hidden="false" customHeight="false" outlineLevel="0" collapsed="false">
      <c r="A105" s="32" t="s">
        <v>233</v>
      </c>
      <c r="B105" s="32" t="s">
        <v>235</v>
      </c>
      <c r="C105" s="32" t="s">
        <v>279</v>
      </c>
      <c r="D105" s="60" t="n">
        <f aca="false">ROUND(S105*T105,0)</f>
        <v>485</v>
      </c>
      <c r="E105" s="60" t="n">
        <f aca="false">ROUND(S105,0)-D105</f>
        <v>299</v>
      </c>
      <c r="F105" s="60" t="n">
        <f aca="false">IF(COUNTA(D105:E105)=0,"",SUM(D105:E105))</f>
        <v>784</v>
      </c>
      <c r="G105" s="40" t="n">
        <f aca="false">IF(OR(F105="",F105=0),"",D105/F105)</f>
        <v>0.618622448979592</v>
      </c>
      <c r="H105" s="40" t="n">
        <f aca="false">IF(OR(F105="",F105=0),"",E105/F105)</f>
        <v>0.381377551020408</v>
      </c>
      <c r="I105" s="32" t="s">
        <v>164</v>
      </c>
      <c r="J105" s="36" t="n">
        <v>2.13808181890095</v>
      </c>
      <c r="K105" s="36" t="n">
        <f aca="false">$K$8</f>
        <v>2.12535060136845</v>
      </c>
      <c r="L105" s="36" t="n">
        <f aca="false">SQRT(J105^2+K105^2)</f>
        <v>3.01471541659441</v>
      </c>
      <c r="M105" s="40" t="n">
        <f aca="false">IF(G105="","",MAX(0,G105-1.96*L105/100))</f>
        <v>0.559534026814341</v>
      </c>
      <c r="N105" s="40" t="n">
        <f aca="false">IF(G105="","",MIN(1,G105+1.96*L105/100))</f>
        <v>0.677710871144842</v>
      </c>
      <c r="O105" s="60" t="n">
        <f aca="false">ROUND(S105*W105,0)</f>
        <v>66</v>
      </c>
      <c r="P105" s="60" t="n">
        <f aca="false">IF(F105="","",ROUND(SQRT((F105*L105/100)^2+(G105*O105)^2),0))</f>
        <v>47</v>
      </c>
      <c r="R105" s="61" t="n">
        <v>10.9924125846612</v>
      </c>
      <c r="S105" s="62" t="n">
        <f aca="false">U105*V105*$F$5</f>
        <v>784.118962432916</v>
      </c>
      <c r="T105" s="63" t="n">
        <f aca="false">MAX(0,MIN(1,R105/100+$D$5))</f>
        <v>0.618294984220875</v>
      </c>
      <c r="U105" s="63" t="n">
        <v>0.344364937388193</v>
      </c>
      <c r="V105" s="62" t="n">
        <v>2277</v>
      </c>
      <c r="W105" s="63" t="n">
        <v>0.084758520671361</v>
      </c>
      <c r="X105" s="64" t="s">
        <v>171</v>
      </c>
      <c r="Y105" s="64" t="s">
        <v>166</v>
      </c>
    </row>
    <row r="106" customFormat="false" ht="15" hidden="false" customHeight="false" outlineLevel="0" collapsed="false">
      <c r="A106" s="32" t="s">
        <v>233</v>
      </c>
      <c r="B106" s="32" t="s">
        <v>235</v>
      </c>
      <c r="C106" s="32" t="s">
        <v>280</v>
      </c>
      <c r="D106" s="60" t="n">
        <f aca="false">ROUND(S106*T106,0)</f>
        <v>219</v>
      </c>
      <c r="E106" s="60" t="n">
        <f aca="false">ROUND(S106,0)-D106</f>
        <v>89</v>
      </c>
      <c r="F106" s="60" t="n">
        <f aca="false">IF(COUNTA(D106:E106)=0,"",SUM(D106:E106))</f>
        <v>308</v>
      </c>
      <c r="G106" s="40" t="n">
        <f aca="false">IF(OR(F106="",F106=0),"",D106/F106)</f>
        <v>0.711038961038961</v>
      </c>
      <c r="H106" s="40" t="n">
        <f aca="false">IF(OR(F106="",F106=0),"",E106/F106)</f>
        <v>0.288961038961039</v>
      </c>
      <c r="I106" s="32" t="s">
        <v>164</v>
      </c>
      <c r="J106" s="36" t="n">
        <v>3.48774817162815</v>
      </c>
      <c r="K106" s="36" t="n">
        <f aca="false">$K$8</f>
        <v>2.12535060136845</v>
      </c>
      <c r="L106" s="36" t="n">
        <f aca="false">SQRT(J106^2+K106^2)</f>
        <v>4.08429951000569</v>
      </c>
      <c r="M106" s="40" t="n">
        <f aca="false">IF(G106="","",MAX(0,G106-1.96*L106/100))</f>
        <v>0.63098669064285</v>
      </c>
      <c r="N106" s="40" t="n">
        <f aca="false">IF(G106="","",MIN(1,G106+1.96*L106/100))</f>
        <v>0.791091231435072</v>
      </c>
      <c r="O106" s="60" t="n">
        <f aca="false">ROUND(S106*W106,0)</f>
        <v>44</v>
      </c>
      <c r="P106" s="60" t="n">
        <f aca="false">IF(F106="","",ROUND(SQRT((F106*L106/100)^2+(G106*O106)^2),0))</f>
        <v>34</v>
      </c>
      <c r="R106" s="61" t="n">
        <v>20.4756667277903</v>
      </c>
      <c r="S106" s="62" t="n">
        <f aca="false">U106*V106*$F$5</f>
        <v>307.670520231214</v>
      </c>
      <c r="T106" s="63" t="n">
        <f aca="false">MAX(0,MIN(1,R106/100+$D$5))</f>
        <v>0.713127525652165</v>
      </c>
      <c r="U106" s="63" t="n">
        <v>0.194605009633911</v>
      </c>
      <c r="V106" s="62" t="n">
        <v>1581</v>
      </c>
      <c r="W106" s="63" t="n">
        <v>0.144238908687966</v>
      </c>
      <c r="X106" s="64" t="s">
        <v>165</v>
      </c>
      <c r="Y106" s="64" t="s">
        <v>166</v>
      </c>
    </row>
    <row r="107" customFormat="false" ht="15" hidden="false" customHeight="false" outlineLevel="0" collapsed="false">
      <c r="A107" s="32" t="s">
        <v>233</v>
      </c>
      <c r="B107" s="32" t="s">
        <v>235</v>
      </c>
      <c r="C107" s="32" t="s">
        <v>281</v>
      </c>
      <c r="D107" s="60" t="n">
        <f aca="false">ROUND(S107*T107,0)</f>
        <v>189</v>
      </c>
      <c r="E107" s="60" t="n">
        <f aca="false">ROUND(S107,0)-D107</f>
        <v>83</v>
      </c>
      <c r="F107" s="60" t="n">
        <f aca="false">IF(COUNTA(D107:E107)=0,"",SUM(D107:E107))</f>
        <v>272</v>
      </c>
      <c r="G107" s="40" t="n">
        <f aca="false">IF(OR(F107="",F107=0),"",D107/F107)</f>
        <v>0.694852941176471</v>
      </c>
      <c r="H107" s="40" t="n">
        <f aca="false">IF(OR(F107="",F107=0),"",E107/F107)</f>
        <v>0.305147058823529</v>
      </c>
      <c r="I107" s="32" t="s">
        <v>164</v>
      </c>
      <c r="J107" s="36" t="n">
        <v>3.48774817162815</v>
      </c>
      <c r="K107" s="36" t="n">
        <f aca="false">$K$8</f>
        <v>2.12535060136845</v>
      </c>
      <c r="L107" s="36" t="n">
        <f aca="false">SQRT(J107^2+K107^2)</f>
        <v>4.08429951000569</v>
      </c>
      <c r="M107" s="40" t="n">
        <f aca="false">IF(G107="","",MAX(0,G107-1.96*L107/100))</f>
        <v>0.614800670780359</v>
      </c>
      <c r="N107" s="40" t="n">
        <f aca="false">IF(G107="","",MIN(1,G107+1.96*L107/100))</f>
        <v>0.774905211572582</v>
      </c>
      <c r="O107" s="60" t="n">
        <f aca="false">ROUND(S107*W107,0)</f>
        <v>39</v>
      </c>
      <c r="P107" s="60" t="n">
        <f aca="false">IF(F107="","",ROUND(SQRT((F107*L107/100)^2+(G107*O107)^2),0))</f>
        <v>29</v>
      </c>
      <c r="R107" s="61" t="n">
        <v>18.9406884992803</v>
      </c>
      <c r="S107" s="62" t="n">
        <f aca="false">U107*V107*$F$5</f>
        <v>271.509527754764</v>
      </c>
      <c r="T107" s="63" t="n">
        <f aca="false">MAX(0,MIN(1,R107/100+$D$5))</f>
        <v>0.697777743367065</v>
      </c>
      <c r="U107" s="63" t="n">
        <v>0.251864125932063</v>
      </c>
      <c r="V107" s="62" t="n">
        <v>1078</v>
      </c>
      <c r="W107" s="63" t="n">
        <v>0.144238908687966</v>
      </c>
      <c r="X107" s="64" t="s">
        <v>165</v>
      </c>
      <c r="Y107" s="64" t="s">
        <v>166</v>
      </c>
    </row>
    <row r="108" customFormat="false" ht="15" hidden="false" customHeight="false" outlineLevel="0" collapsed="false">
      <c r="A108" s="32" t="s">
        <v>233</v>
      </c>
      <c r="B108" s="32" t="s">
        <v>235</v>
      </c>
      <c r="C108" s="32" t="s">
        <v>282</v>
      </c>
      <c r="D108" s="60" t="n">
        <f aca="false">ROUND(S108*T108,0)</f>
        <v>393</v>
      </c>
      <c r="E108" s="60" t="n">
        <f aca="false">ROUND(S108,0)-D108</f>
        <v>157</v>
      </c>
      <c r="F108" s="60" t="n">
        <f aca="false">IF(COUNTA(D108:E108)=0,"",SUM(D108:E108))</f>
        <v>550</v>
      </c>
      <c r="G108" s="40" t="n">
        <f aca="false">IF(OR(F108="",F108=0),"",D108/F108)</f>
        <v>0.714545454545455</v>
      </c>
      <c r="H108" s="40" t="n">
        <f aca="false">IF(OR(F108="",F108=0),"",E108/F108)</f>
        <v>0.285454545454545</v>
      </c>
      <c r="I108" s="32" t="s">
        <v>164</v>
      </c>
      <c r="J108" s="36" t="n">
        <v>3.48774817162815</v>
      </c>
      <c r="K108" s="36" t="n">
        <f aca="false">$K$8</f>
        <v>2.12535060136845</v>
      </c>
      <c r="L108" s="36" t="n">
        <f aca="false">SQRT(J108^2+K108^2)</f>
        <v>4.08429951000569</v>
      </c>
      <c r="M108" s="40" t="n">
        <f aca="false">IF(G108="","",MAX(0,G108-1.96*L108/100))</f>
        <v>0.634493184149343</v>
      </c>
      <c r="N108" s="40" t="n">
        <f aca="false">IF(G108="","",MIN(1,G108+1.96*L108/100))</f>
        <v>0.794597724941566</v>
      </c>
      <c r="O108" s="60" t="n">
        <f aca="false">ROUND(S108*W108,0)</f>
        <v>79</v>
      </c>
      <c r="P108" s="60" t="n">
        <f aca="false">IF(F108="","",ROUND(SQRT((F108*L108/100)^2+(G108*O108)^2),0))</f>
        <v>61</v>
      </c>
      <c r="R108" s="61" t="n">
        <v>20.5644385865067</v>
      </c>
      <c r="S108" s="62" t="n">
        <f aca="false">U108*V108*$F$5</f>
        <v>550.335990190067</v>
      </c>
      <c r="T108" s="63" t="n">
        <f aca="false">MAX(0,MIN(1,R108/100+$D$5))</f>
        <v>0.714015244239329</v>
      </c>
      <c r="U108" s="63" t="n">
        <v>0.267933782955242</v>
      </c>
      <c r="V108" s="62" t="n">
        <v>2054</v>
      </c>
      <c r="W108" s="63" t="n">
        <v>0.144238908687966</v>
      </c>
      <c r="X108" s="64" t="s">
        <v>165</v>
      </c>
      <c r="Y108" s="64" t="s">
        <v>166</v>
      </c>
    </row>
    <row r="109" customFormat="false" ht="15" hidden="false" customHeight="false" outlineLevel="0" collapsed="false">
      <c r="A109" s="32" t="s">
        <v>233</v>
      </c>
      <c r="B109" s="32" t="s">
        <v>235</v>
      </c>
      <c r="C109" s="32" t="s">
        <v>283</v>
      </c>
      <c r="D109" s="60" t="n">
        <f aca="false">ROUND(S109*T109,0)</f>
        <v>158</v>
      </c>
      <c r="E109" s="60" t="n">
        <f aca="false">ROUND(S109,0)-D109</f>
        <v>75</v>
      </c>
      <c r="F109" s="60" t="n">
        <f aca="false">IF(COUNTA(D109:E109)=0,"",SUM(D109:E109))</f>
        <v>233</v>
      </c>
      <c r="G109" s="40" t="n">
        <f aca="false">IF(OR(F109="",F109=0),"",D109/F109)</f>
        <v>0.678111587982833</v>
      </c>
      <c r="H109" s="40" t="n">
        <f aca="false">IF(OR(F109="",F109=0),"",E109/F109)</f>
        <v>0.321888412017167</v>
      </c>
      <c r="I109" s="32" t="s">
        <v>164</v>
      </c>
      <c r="J109" s="36" t="n">
        <v>3.48774817162815</v>
      </c>
      <c r="K109" s="36" t="n">
        <f aca="false">$K$8</f>
        <v>2.12535060136845</v>
      </c>
      <c r="L109" s="36" t="n">
        <f aca="false">SQRT(J109^2+K109^2)</f>
        <v>4.08429951000569</v>
      </c>
      <c r="M109" s="40" t="n">
        <f aca="false">IF(G109="","",MAX(0,G109-1.96*L109/100))</f>
        <v>0.598059317586721</v>
      </c>
      <c r="N109" s="40" t="n">
        <f aca="false">IF(G109="","",MIN(1,G109+1.96*L109/100))</f>
        <v>0.758163858378944</v>
      </c>
      <c r="O109" s="60" t="n">
        <f aca="false">ROUND(S109*W109,0)</f>
        <v>34</v>
      </c>
      <c r="P109" s="60" t="n">
        <f aca="false">IF(F109="","",ROUND(SQRT((F109*L109/100)^2+(G109*O109)^2),0))</f>
        <v>25</v>
      </c>
      <c r="R109" s="61" t="n">
        <v>17.09612751104</v>
      </c>
      <c r="S109" s="62" t="n">
        <f aca="false">U109*V109*$F$5</f>
        <v>232.689791873142</v>
      </c>
      <c r="T109" s="63" t="n">
        <f aca="false">MAX(0,MIN(1,R109/100+$D$5))</f>
        <v>0.679332133484663</v>
      </c>
      <c r="U109" s="63" t="n">
        <v>0.229930624380575</v>
      </c>
      <c r="V109" s="62" t="n">
        <v>1012</v>
      </c>
      <c r="W109" s="63" t="n">
        <v>0.144238908687966</v>
      </c>
      <c r="X109" s="64" t="s">
        <v>165</v>
      </c>
      <c r="Y109" s="64" t="s">
        <v>166</v>
      </c>
    </row>
    <row r="110" customFormat="false" ht="15" hidden="false" customHeight="false" outlineLevel="0" collapsed="false">
      <c r="A110" s="32" t="s">
        <v>233</v>
      </c>
      <c r="B110" s="32" t="s">
        <v>235</v>
      </c>
      <c r="C110" s="32" t="s">
        <v>284</v>
      </c>
      <c r="D110" s="60" t="n">
        <f aca="false">ROUND(S110*T110,0)</f>
        <v>229</v>
      </c>
      <c r="E110" s="60" t="n">
        <f aca="false">ROUND(S110,0)-D110</f>
        <v>78</v>
      </c>
      <c r="F110" s="60" t="n">
        <f aca="false">IF(COUNTA(D110:E110)=0,"",SUM(D110:E110))</f>
        <v>307</v>
      </c>
      <c r="G110" s="40" t="n">
        <f aca="false">IF(OR(F110="",F110=0),"",D110/F110)</f>
        <v>0.745928338762215</v>
      </c>
      <c r="H110" s="40" t="n">
        <f aca="false">IF(OR(F110="",F110=0),"",E110/F110)</f>
        <v>0.254071661237785</v>
      </c>
      <c r="I110" s="32" t="s">
        <v>164</v>
      </c>
      <c r="J110" s="36" t="n">
        <v>3.48774817162815</v>
      </c>
      <c r="K110" s="36" t="n">
        <f aca="false">$K$8</f>
        <v>2.12535060136845</v>
      </c>
      <c r="L110" s="36" t="n">
        <f aca="false">SQRT(J110^2+K110^2)</f>
        <v>4.08429951000569</v>
      </c>
      <c r="M110" s="40" t="n">
        <f aca="false">IF(G110="","",MAX(0,G110-1.96*L110/100))</f>
        <v>0.665876068366104</v>
      </c>
      <c r="N110" s="40" t="n">
        <f aca="false">IF(G110="","",MIN(1,G110+1.96*L110/100))</f>
        <v>0.825980609158326</v>
      </c>
      <c r="O110" s="60" t="n">
        <f aca="false">ROUND(S110*W110,0)</f>
        <v>44</v>
      </c>
      <c r="P110" s="60" t="n">
        <f aca="false">IF(F110="","",ROUND(SQRT((F110*L110/100)^2+(G110*O110)^2),0))</f>
        <v>35</v>
      </c>
      <c r="R110" s="61" t="n">
        <v>23.6621810281207</v>
      </c>
      <c r="S110" s="62" t="n">
        <f aca="false">U110*V110*$F$5</f>
        <v>306.767588932806</v>
      </c>
      <c r="T110" s="63" t="n">
        <f aca="false">MAX(0,MIN(1,R110/100+$D$5))</f>
        <v>0.74499266865547</v>
      </c>
      <c r="U110" s="63" t="n">
        <v>0.222134387351779</v>
      </c>
      <c r="V110" s="62" t="n">
        <v>1381</v>
      </c>
      <c r="W110" s="63" t="n">
        <v>0.144238908687966</v>
      </c>
      <c r="X110" s="64" t="s">
        <v>165</v>
      </c>
      <c r="Y110" s="64" t="s">
        <v>166</v>
      </c>
    </row>
    <row r="111" customFormat="false" ht="15" hidden="false" customHeight="false" outlineLevel="0" collapsed="false">
      <c r="A111" s="32" t="s">
        <v>233</v>
      </c>
      <c r="B111" s="32" t="s">
        <v>235</v>
      </c>
      <c r="C111" s="32" t="s">
        <v>285</v>
      </c>
      <c r="D111" s="60" t="n">
        <f aca="false">ROUND(S111*T111,0)</f>
        <v>78</v>
      </c>
      <c r="E111" s="60" t="n">
        <f aca="false">ROUND(S111,0)-D111</f>
        <v>41</v>
      </c>
      <c r="F111" s="60" t="n">
        <f aca="false">IF(COUNTA(D111:E111)=0,"",SUM(D111:E111))</f>
        <v>119</v>
      </c>
      <c r="G111" s="40" t="n">
        <f aca="false">IF(OR(F111="",F111=0),"",D111/F111)</f>
        <v>0.65546218487395</v>
      </c>
      <c r="H111" s="40" t="n">
        <f aca="false">IF(OR(F111="",F111=0),"",E111/F111)</f>
        <v>0.34453781512605</v>
      </c>
      <c r="I111" s="32" t="s">
        <v>164</v>
      </c>
      <c r="J111" s="36" t="n">
        <v>3.48774817162815</v>
      </c>
      <c r="K111" s="36" t="n">
        <f aca="false">$K$8</f>
        <v>2.12535060136845</v>
      </c>
      <c r="L111" s="36" t="n">
        <f aca="false">SQRT(J111^2+K111^2)</f>
        <v>4.08429951000569</v>
      </c>
      <c r="M111" s="40" t="n">
        <f aca="false">IF(G111="","",MAX(0,G111-1.96*L111/100))</f>
        <v>0.575409914477838</v>
      </c>
      <c r="N111" s="40" t="n">
        <f aca="false">IF(G111="","",MIN(1,G111+1.96*L111/100))</f>
        <v>0.735514455270061</v>
      </c>
      <c r="O111" s="60" t="n">
        <f aca="false">ROUND(S111*W111,0)</f>
        <v>17</v>
      </c>
      <c r="P111" s="60" t="n">
        <f aca="false">IF(F111="","",ROUND(SQRT((F111*L111/100)^2+(G111*O111)^2),0))</f>
        <v>12</v>
      </c>
      <c r="R111" s="61" t="n">
        <v>14.5733132503514</v>
      </c>
      <c r="S111" s="62" t="n">
        <f aca="false">U111*V111*$F$5</f>
        <v>119.188732394366</v>
      </c>
      <c r="T111" s="63" t="n">
        <f aca="false">MAX(0,MIN(1,R111/100+$D$5))</f>
        <v>0.654103990877776</v>
      </c>
      <c r="U111" s="63" t="n">
        <v>0.173239436619718</v>
      </c>
      <c r="V111" s="62" t="n">
        <v>688</v>
      </c>
      <c r="W111" s="63" t="n">
        <v>0.144238908687966</v>
      </c>
      <c r="X111" s="64" t="s">
        <v>165</v>
      </c>
      <c r="Y111" s="64" t="s">
        <v>166</v>
      </c>
    </row>
    <row r="112" customFormat="false" ht="15" hidden="false" customHeight="false" outlineLevel="0" collapsed="false">
      <c r="A112" s="32" t="s">
        <v>233</v>
      </c>
      <c r="B112" s="32" t="s">
        <v>235</v>
      </c>
      <c r="C112" s="32" t="s">
        <v>286</v>
      </c>
      <c r="D112" s="60" t="n">
        <f aca="false">ROUND(S112*T112,0)</f>
        <v>185</v>
      </c>
      <c r="E112" s="60" t="n">
        <f aca="false">ROUND(S112,0)-D112</f>
        <v>106</v>
      </c>
      <c r="F112" s="60" t="n">
        <f aca="false">IF(COUNTA(D112:E112)=0,"",SUM(D112:E112))</f>
        <v>291</v>
      </c>
      <c r="G112" s="40" t="n">
        <f aca="false">IF(OR(F112="",F112=0),"",D112/F112)</f>
        <v>0.63573883161512</v>
      </c>
      <c r="H112" s="40" t="n">
        <f aca="false">IF(OR(F112="",F112=0),"",E112/F112)</f>
        <v>0.36426116838488</v>
      </c>
      <c r="I112" s="32" t="s">
        <v>164</v>
      </c>
      <c r="J112" s="36" t="n">
        <v>3.48774817162815</v>
      </c>
      <c r="K112" s="36" t="n">
        <f aca="false">$K$8</f>
        <v>2.12535060136845</v>
      </c>
      <c r="L112" s="36" t="n">
        <f aca="false">SQRT(J112^2+K112^2)</f>
        <v>4.08429951000569</v>
      </c>
      <c r="M112" s="40" t="n">
        <f aca="false">IF(G112="","",MAX(0,G112-1.96*L112/100))</f>
        <v>0.555686561219009</v>
      </c>
      <c r="N112" s="40" t="n">
        <f aca="false">IF(G112="","",MIN(1,G112+1.96*L112/100))</f>
        <v>0.715791102011232</v>
      </c>
      <c r="O112" s="60" t="n">
        <f aca="false">ROUND(S112*W112,0)</f>
        <v>42</v>
      </c>
      <c r="P112" s="60" t="n">
        <f aca="false">IF(F112="","",ROUND(SQRT((F112*L112/100)^2+(G112*O112)^2),0))</f>
        <v>29</v>
      </c>
      <c r="R112" s="61" t="n">
        <v>12.7910206724488</v>
      </c>
      <c r="S112" s="62" t="n">
        <f aca="false">U112*V112*$F$5</f>
        <v>291.248923341947</v>
      </c>
      <c r="T112" s="63" t="n">
        <f aca="false">MAX(0,MIN(1,R112/100+$D$5))</f>
        <v>0.63628106509875</v>
      </c>
      <c r="U112" s="63" t="n">
        <v>0.24978466838932</v>
      </c>
      <c r="V112" s="62" t="n">
        <v>1166</v>
      </c>
      <c r="W112" s="63" t="n">
        <v>0.144238908687966</v>
      </c>
      <c r="X112" s="64" t="s">
        <v>165</v>
      </c>
      <c r="Y112" s="64" t="s">
        <v>166</v>
      </c>
    </row>
    <row r="113" customFormat="false" ht="15" hidden="false" customHeight="false" outlineLevel="0" collapsed="false">
      <c r="A113" s="32" t="s">
        <v>233</v>
      </c>
      <c r="B113" s="32" t="s">
        <v>235</v>
      </c>
      <c r="C113" s="32" t="s">
        <v>287</v>
      </c>
      <c r="D113" s="60" t="n">
        <f aca="false">ROUND(S113*T113,0)</f>
        <v>271</v>
      </c>
      <c r="E113" s="60" t="n">
        <f aca="false">ROUND(S113,0)-D113</f>
        <v>104</v>
      </c>
      <c r="F113" s="60" t="n">
        <f aca="false">IF(COUNTA(D113:E113)=0,"",SUM(D113:E113))</f>
        <v>375</v>
      </c>
      <c r="G113" s="40" t="n">
        <f aca="false">IF(OR(F113="",F113=0),"",D113/F113)</f>
        <v>0.722666666666667</v>
      </c>
      <c r="H113" s="40" t="n">
        <f aca="false">IF(OR(F113="",F113=0),"",E113/F113)</f>
        <v>0.277333333333333</v>
      </c>
      <c r="I113" s="32" t="s">
        <v>164</v>
      </c>
      <c r="J113" s="36" t="n">
        <v>3.48774817162815</v>
      </c>
      <c r="K113" s="36" t="n">
        <f aca="false">$K$8</f>
        <v>2.12535060136845</v>
      </c>
      <c r="L113" s="36" t="n">
        <f aca="false">SQRT(J113^2+K113^2)</f>
        <v>4.08429951000569</v>
      </c>
      <c r="M113" s="40" t="n">
        <f aca="false">IF(G113="","",MAX(0,G113-1.96*L113/100))</f>
        <v>0.642614396270555</v>
      </c>
      <c r="N113" s="40" t="n">
        <f aca="false">IF(G113="","",MIN(1,G113+1.96*L113/100))</f>
        <v>0.802718937062778</v>
      </c>
      <c r="O113" s="60" t="n">
        <f aca="false">ROUND(S113*W113,0)</f>
        <v>54</v>
      </c>
      <c r="P113" s="60" t="n">
        <f aca="false">IF(F113="","",ROUND(SQRT((F113*L113/100)^2+(G113*O113)^2),0))</f>
        <v>42</v>
      </c>
      <c r="R113" s="61" t="n">
        <v>21.3762231291722</v>
      </c>
      <c r="S113" s="62" t="n">
        <f aca="false">U113*V113*$F$5</f>
        <v>375.212598425197</v>
      </c>
      <c r="T113" s="63" t="n">
        <f aca="false">MAX(0,MIN(1,R113/100+$D$5))</f>
        <v>0.722133089665984</v>
      </c>
      <c r="U113" s="63" t="n">
        <v>0.224409448818898</v>
      </c>
      <c r="V113" s="62" t="n">
        <v>1672</v>
      </c>
      <c r="W113" s="63" t="n">
        <v>0.144238908687966</v>
      </c>
      <c r="X113" s="64" t="s">
        <v>165</v>
      </c>
      <c r="Y113" s="64" t="s">
        <v>166</v>
      </c>
    </row>
    <row r="114" customFormat="false" ht="15" hidden="false" customHeight="false" outlineLevel="0" collapsed="false">
      <c r="A114" s="32" t="s">
        <v>233</v>
      </c>
      <c r="B114" s="32" t="s">
        <v>235</v>
      </c>
      <c r="C114" s="32" t="s">
        <v>288</v>
      </c>
      <c r="D114" s="60" t="n">
        <f aca="false">ROUND(S114*T114,0)</f>
        <v>103</v>
      </c>
      <c r="E114" s="60" t="n">
        <f aca="false">ROUND(S114,0)-D114</f>
        <v>41</v>
      </c>
      <c r="F114" s="60" t="n">
        <f aca="false">IF(COUNTA(D114:E114)=0,"",SUM(D114:E114))</f>
        <v>144</v>
      </c>
      <c r="G114" s="40" t="n">
        <f aca="false">IF(OR(F114="",F114=0),"",D114/F114)</f>
        <v>0.715277777777778</v>
      </c>
      <c r="H114" s="40" t="n">
        <f aca="false">IF(OR(F114="",F114=0),"",E114/F114)</f>
        <v>0.284722222222222</v>
      </c>
      <c r="I114" s="32" t="s">
        <v>164</v>
      </c>
      <c r="J114" s="36" t="n">
        <v>3.48774817162815</v>
      </c>
      <c r="K114" s="36" t="n">
        <f aca="false">$K$8</f>
        <v>2.12535060136845</v>
      </c>
      <c r="L114" s="36" t="n">
        <f aca="false">SQRT(J114^2+K114^2)</f>
        <v>4.08429951000569</v>
      </c>
      <c r="M114" s="40" t="n">
        <f aca="false">IF(G114="","",MAX(0,G114-1.96*L114/100))</f>
        <v>0.635225507381666</v>
      </c>
      <c r="N114" s="40" t="n">
        <f aca="false">IF(G114="","",MIN(1,G114+1.96*L114/100))</f>
        <v>0.795330048173889</v>
      </c>
      <c r="O114" s="60" t="n">
        <f aca="false">ROUND(S114*W114,0)</f>
        <v>21</v>
      </c>
      <c r="P114" s="60" t="n">
        <f aca="false">IF(F114="","",ROUND(SQRT((F114*L114/100)^2+(G114*O114)^2),0))</f>
        <v>16</v>
      </c>
      <c r="R114" s="61" t="n">
        <v>21.0244542056225</v>
      </c>
      <c r="S114" s="62" t="n">
        <f aca="false">U114*V114*$F$5</f>
        <v>143.58320610687</v>
      </c>
      <c r="T114" s="63" t="n">
        <f aca="false">MAX(0,MIN(1,R114/100+$D$5))</f>
        <v>0.718615400430488</v>
      </c>
      <c r="U114" s="63" t="n">
        <v>0.215267175572519</v>
      </c>
      <c r="V114" s="62" t="n">
        <v>667</v>
      </c>
      <c r="W114" s="63" t="n">
        <v>0.144238908687966</v>
      </c>
      <c r="X114" s="64" t="s">
        <v>165</v>
      </c>
      <c r="Y114" s="64" t="s">
        <v>166</v>
      </c>
    </row>
    <row r="115" customFormat="false" ht="15" hidden="false" customHeight="false" outlineLevel="0" collapsed="false">
      <c r="A115" s="32" t="s">
        <v>233</v>
      </c>
      <c r="B115" s="32" t="s">
        <v>235</v>
      </c>
      <c r="C115" s="32" t="s">
        <v>289</v>
      </c>
      <c r="D115" s="60" t="n">
        <f aca="false">ROUND(S115*T115,0)</f>
        <v>128</v>
      </c>
      <c r="E115" s="60" t="n">
        <f aca="false">ROUND(S115,0)-D115</f>
        <v>47</v>
      </c>
      <c r="F115" s="60" t="n">
        <f aca="false">IF(COUNTA(D115:E115)=0,"",SUM(D115:E115))</f>
        <v>175</v>
      </c>
      <c r="G115" s="40" t="n">
        <f aca="false">IF(OR(F115="",F115=0),"",D115/F115)</f>
        <v>0.731428571428571</v>
      </c>
      <c r="H115" s="40" t="n">
        <f aca="false">IF(OR(F115="",F115=0),"",E115/F115)</f>
        <v>0.268571428571429</v>
      </c>
      <c r="I115" s="32" t="s">
        <v>164</v>
      </c>
      <c r="J115" s="36" t="n">
        <v>3.48774817162815</v>
      </c>
      <c r="K115" s="36" t="n">
        <f aca="false">$K$8</f>
        <v>2.12535060136845</v>
      </c>
      <c r="L115" s="36" t="n">
        <f aca="false">SQRT(J115^2+K115^2)</f>
        <v>4.08429951000569</v>
      </c>
      <c r="M115" s="40" t="n">
        <f aca="false">IF(G115="","",MAX(0,G115-1.96*L115/100))</f>
        <v>0.65137630103246</v>
      </c>
      <c r="N115" s="40" t="n">
        <f aca="false">IF(G115="","",MIN(1,G115+1.96*L115/100))</f>
        <v>0.811480841824683</v>
      </c>
      <c r="O115" s="60" t="n">
        <f aca="false">ROUND(S115*W115,0)</f>
        <v>25</v>
      </c>
      <c r="P115" s="60" t="n">
        <f aca="false">IF(F115="","",ROUND(SQRT((F115*L115/100)^2+(G115*O115)^2),0))</f>
        <v>20</v>
      </c>
      <c r="R115" s="61" t="n">
        <v>22.4853154010575</v>
      </c>
      <c r="S115" s="62" t="n">
        <f aca="false">U115*V115*$F$5</f>
        <v>174.69400244798</v>
      </c>
      <c r="T115" s="63" t="n">
        <f aca="false">MAX(0,MIN(1,R115/100+$D$5))</f>
        <v>0.733224012384837</v>
      </c>
      <c r="U115" s="63" t="n">
        <v>0.211750305997552</v>
      </c>
      <c r="V115" s="62" t="n">
        <v>825</v>
      </c>
      <c r="W115" s="63" t="n">
        <v>0.144238908687966</v>
      </c>
      <c r="X115" s="64" t="s">
        <v>165</v>
      </c>
      <c r="Y115" s="64" t="s">
        <v>166</v>
      </c>
    </row>
    <row r="116" customFormat="false" ht="15" hidden="false" customHeight="false" outlineLevel="0" collapsed="false">
      <c r="A116" s="32" t="s">
        <v>233</v>
      </c>
      <c r="B116" s="32" t="s">
        <v>235</v>
      </c>
      <c r="C116" s="32" t="s">
        <v>290</v>
      </c>
      <c r="D116" s="60" t="n">
        <f aca="false">ROUND(S116*T116,0)</f>
        <v>190</v>
      </c>
      <c r="E116" s="60" t="n">
        <f aca="false">ROUND(S116,0)-D116</f>
        <v>73</v>
      </c>
      <c r="F116" s="60" t="n">
        <f aca="false">IF(COUNTA(D116:E116)=0,"",SUM(D116:E116))</f>
        <v>263</v>
      </c>
      <c r="G116" s="40" t="n">
        <f aca="false">IF(OR(F116="",F116=0),"",D116/F116)</f>
        <v>0.722433460076046</v>
      </c>
      <c r="H116" s="40" t="n">
        <f aca="false">IF(OR(F116="",F116=0),"",E116/F116)</f>
        <v>0.277566539923954</v>
      </c>
      <c r="I116" s="32" t="s">
        <v>164</v>
      </c>
      <c r="J116" s="36" t="n">
        <v>3.48774817162815</v>
      </c>
      <c r="K116" s="36" t="n">
        <f aca="false">$K$8</f>
        <v>2.12535060136845</v>
      </c>
      <c r="L116" s="36" t="n">
        <f aca="false">SQRT(J116^2+K116^2)</f>
        <v>4.08429951000569</v>
      </c>
      <c r="M116" s="40" t="n">
        <f aca="false">IF(G116="","",MAX(0,G116-1.96*L116/100))</f>
        <v>0.642381189679934</v>
      </c>
      <c r="N116" s="40" t="n">
        <f aca="false">IF(G116="","",MIN(1,G116+1.96*L116/100))</f>
        <v>0.802485730472157</v>
      </c>
      <c r="O116" s="60" t="n">
        <f aca="false">ROUND(S116*W116,0)</f>
        <v>38</v>
      </c>
      <c r="P116" s="60" t="n">
        <f aca="false">IF(F116="","",ROUND(SQRT((F116*L116/100)^2+(G116*O116)^2),0))</f>
        <v>29</v>
      </c>
      <c r="R116" s="61" t="n">
        <v>21.4163177458019</v>
      </c>
      <c r="S116" s="62" t="n">
        <f aca="false">U116*V116*$F$5</f>
        <v>263.436544342508</v>
      </c>
      <c r="T116" s="63" t="n">
        <f aca="false">MAX(0,MIN(1,R116/100+$D$5))</f>
        <v>0.722534035832282</v>
      </c>
      <c r="U116" s="63" t="n">
        <v>0.210244648318043</v>
      </c>
      <c r="V116" s="62" t="n">
        <v>1253</v>
      </c>
      <c r="W116" s="63" t="n">
        <v>0.144238908687966</v>
      </c>
      <c r="X116" s="64" t="s">
        <v>165</v>
      </c>
      <c r="Y116" s="64" t="s">
        <v>166</v>
      </c>
    </row>
    <row r="117" customFormat="false" ht="15" hidden="false" customHeight="false" outlineLevel="0" collapsed="false">
      <c r="A117" s="32" t="s">
        <v>233</v>
      </c>
      <c r="B117" s="32" t="s">
        <v>235</v>
      </c>
      <c r="C117" s="32" t="s">
        <v>291</v>
      </c>
      <c r="D117" s="60" t="n">
        <f aca="false">ROUND(S117*T117,0)</f>
        <v>321</v>
      </c>
      <c r="E117" s="60" t="n">
        <f aca="false">ROUND(S117,0)-D117</f>
        <v>172</v>
      </c>
      <c r="F117" s="60" t="n">
        <f aca="false">IF(COUNTA(D117:E117)=0,"",SUM(D117:E117))</f>
        <v>493</v>
      </c>
      <c r="G117" s="40" t="n">
        <f aca="false">IF(OR(F117="",F117=0),"",D117/F117)</f>
        <v>0.651115618661258</v>
      </c>
      <c r="H117" s="40" t="n">
        <f aca="false">IF(OR(F117="",F117=0),"",E117/F117)</f>
        <v>0.348884381338742</v>
      </c>
      <c r="I117" s="32" t="s">
        <v>164</v>
      </c>
      <c r="J117" s="36" t="n">
        <v>3.48774817162815</v>
      </c>
      <c r="K117" s="36" t="n">
        <f aca="false">$K$8</f>
        <v>2.12535060136845</v>
      </c>
      <c r="L117" s="36" t="n">
        <f aca="false">SQRT(J117^2+K117^2)</f>
        <v>4.08429951000569</v>
      </c>
      <c r="M117" s="40" t="n">
        <f aca="false">IF(G117="","",MAX(0,G117-1.96*L117/100))</f>
        <v>0.571063348265146</v>
      </c>
      <c r="N117" s="40" t="n">
        <f aca="false">IF(G117="","",MIN(1,G117+1.96*L117/100))</f>
        <v>0.731167889057369</v>
      </c>
      <c r="O117" s="60" t="n">
        <f aca="false">ROUND(S117*W117,0)</f>
        <v>71</v>
      </c>
      <c r="P117" s="60" t="n">
        <f aca="false">IF(F117="","",ROUND(SQRT((F117*L117/100)^2+(G117*O117)^2),0))</f>
        <v>50</v>
      </c>
      <c r="R117" s="61" t="n">
        <v>14.2923951181962</v>
      </c>
      <c r="S117" s="62" t="n">
        <f aca="false">U117*V117*$F$5</f>
        <v>493.360186418109</v>
      </c>
      <c r="T117" s="63" t="n">
        <f aca="false">MAX(0,MIN(1,R117/100+$D$5))</f>
        <v>0.651294809556224</v>
      </c>
      <c r="U117" s="63" t="n">
        <v>0.330892143808256</v>
      </c>
      <c r="V117" s="62" t="n">
        <v>1491</v>
      </c>
      <c r="W117" s="63" t="n">
        <v>0.144238908687966</v>
      </c>
      <c r="X117" s="64" t="s">
        <v>165</v>
      </c>
      <c r="Y117" s="64" t="s">
        <v>166</v>
      </c>
    </row>
    <row r="118" customFormat="false" ht="15" hidden="false" customHeight="false" outlineLevel="0" collapsed="false">
      <c r="A118" s="32" t="s">
        <v>233</v>
      </c>
      <c r="B118" s="32" t="s">
        <v>235</v>
      </c>
      <c r="C118" s="32" t="s">
        <v>292</v>
      </c>
      <c r="D118" s="60" t="n">
        <f aca="false">ROUND(S118*T118,0)</f>
        <v>150</v>
      </c>
      <c r="E118" s="60" t="n">
        <f aca="false">ROUND(S118,0)-D118</f>
        <v>74</v>
      </c>
      <c r="F118" s="60" t="n">
        <f aca="false">IF(COUNTA(D118:E118)=0,"",SUM(D118:E118))</f>
        <v>224</v>
      </c>
      <c r="G118" s="40" t="n">
        <f aca="false">IF(OR(F118="",F118=0),"",D118/F118)</f>
        <v>0.669642857142857</v>
      </c>
      <c r="H118" s="40" t="n">
        <f aca="false">IF(OR(F118="",F118=0),"",E118/F118)</f>
        <v>0.330357142857143</v>
      </c>
      <c r="I118" s="32" t="s">
        <v>164</v>
      </c>
      <c r="J118" s="36" t="n">
        <v>3.48774817162815</v>
      </c>
      <c r="K118" s="36" t="n">
        <f aca="false">$K$8</f>
        <v>2.12535060136845</v>
      </c>
      <c r="L118" s="36" t="n">
        <f aca="false">SQRT(J118^2+K118^2)</f>
        <v>4.08429951000569</v>
      </c>
      <c r="M118" s="40" t="n">
        <f aca="false">IF(G118="","",MAX(0,G118-1.96*L118/100))</f>
        <v>0.589590586746746</v>
      </c>
      <c r="N118" s="40" t="n">
        <f aca="false">IF(G118="","",MIN(1,G118+1.96*L118/100))</f>
        <v>0.749695127538969</v>
      </c>
      <c r="O118" s="60" t="n">
        <f aca="false">ROUND(S118*W118,0)</f>
        <v>32</v>
      </c>
      <c r="P118" s="60" t="n">
        <f aca="false">IF(F118="","",ROUND(SQRT((F118*L118/100)^2+(G118*O118)^2),0))</f>
        <v>23</v>
      </c>
      <c r="R118" s="61" t="n">
        <v>16.2001523049358</v>
      </c>
      <c r="S118" s="62" t="n">
        <f aca="false">U118*V118*$F$5</f>
        <v>223.817896389325</v>
      </c>
      <c r="T118" s="63" t="n">
        <f aca="false">MAX(0,MIN(1,R118/100+$D$5))</f>
        <v>0.67037238142362</v>
      </c>
      <c r="U118" s="63" t="n">
        <v>0.342229199372057</v>
      </c>
      <c r="V118" s="62" t="n">
        <v>654</v>
      </c>
      <c r="W118" s="63" t="n">
        <v>0.144238908687966</v>
      </c>
      <c r="X118" s="64" t="s">
        <v>165</v>
      </c>
      <c r="Y118" s="64" t="s">
        <v>166</v>
      </c>
    </row>
    <row r="119" customFormat="false" ht="15" hidden="false" customHeight="false" outlineLevel="0" collapsed="false">
      <c r="A119" s="32" t="s">
        <v>233</v>
      </c>
      <c r="B119" s="32" t="s">
        <v>235</v>
      </c>
      <c r="C119" s="32" t="s">
        <v>293</v>
      </c>
      <c r="D119" s="60" t="n">
        <f aca="false">ROUND(S119*T119,0)</f>
        <v>170</v>
      </c>
      <c r="E119" s="60" t="n">
        <f aca="false">ROUND(S119,0)-D119</f>
        <v>72</v>
      </c>
      <c r="F119" s="60" t="n">
        <f aca="false">IF(COUNTA(D119:E119)=0,"",SUM(D119:E119))</f>
        <v>242</v>
      </c>
      <c r="G119" s="40" t="n">
        <f aca="false">IF(OR(F119="",F119=0),"",D119/F119)</f>
        <v>0.702479338842975</v>
      </c>
      <c r="H119" s="40" t="n">
        <f aca="false">IF(OR(F119="",F119=0),"",E119/F119)</f>
        <v>0.297520661157025</v>
      </c>
      <c r="I119" s="32" t="s">
        <v>164</v>
      </c>
      <c r="J119" s="36" t="n">
        <v>3.48774817162815</v>
      </c>
      <c r="K119" s="36" t="n">
        <f aca="false">$K$8</f>
        <v>2.12535060136845</v>
      </c>
      <c r="L119" s="36" t="n">
        <f aca="false">SQRT(J119^2+K119^2)</f>
        <v>4.08429951000569</v>
      </c>
      <c r="M119" s="40" t="n">
        <f aca="false">IF(G119="","",MAX(0,G119-1.96*L119/100))</f>
        <v>0.622427068446864</v>
      </c>
      <c r="N119" s="40" t="n">
        <f aca="false">IF(G119="","",MIN(1,G119+1.96*L119/100))</f>
        <v>0.782531609239087</v>
      </c>
      <c r="O119" s="60" t="n">
        <f aca="false">ROUND(S119*W119,0)</f>
        <v>35</v>
      </c>
      <c r="P119" s="60" t="n">
        <f aca="false">IF(F119="","",ROUND(SQRT((F119*L119/100)^2+(G119*O119)^2),0))</f>
        <v>26</v>
      </c>
      <c r="R119" s="61" t="n">
        <v>19.1257116700741</v>
      </c>
      <c r="S119" s="62" t="n">
        <f aca="false">U119*V119*$F$5</f>
        <v>242.481171548117</v>
      </c>
      <c r="T119" s="63" t="n">
        <f aca="false">MAX(0,MIN(1,R119/100+$D$5))</f>
        <v>0.699627975075003</v>
      </c>
      <c r="U119" s="63" t="n">
        <v>0.248953974895398</v>
      </c>
      <c r="V119" s="62" t="n">
        <v>974</v>
      </c>
      <c r="W119" s="63" t="n">
        <v>0.144238908687966</v>
      </c>
      <c r="X119" s="64" t="s">
        <v>165</v>
      </c>
      <c r="Y119" s="64" t="s">
        <v>166</v>
      </c>
    </row>
    <row r="120" customFormat="false" ht="15" hidden="false" customHeight="false" outlineLevel="0" collapsed="false">
      <c r="A120" s="32" t="s">
        <v>233</v>
      </c>
      <c r="B120" s="32" t="s">
        <v>235</v>
      </c>
      <c r="C120" s="32" t="s">
        <v>294</v>
      </c>
      <c r="D120" s="60" t="n">
        <f aca="false">ROUND(S120*T120,0)</f>
        <v>280</v>
      </c>
      <c r="E120" s="60" t="n">
        <f aca="false">ROUND(S120,0)-D120</f>
        <v>169</v>
      </c>
      <c r="F120" s="60" t="n">
        <f aca="false">IF(COUNTA(D120:E120)=0,"",SUM(D120:E120))</f>
        <v>449</v>
      </c>
      <c r="G120" s="40" t="n">
        <f aca="false">IF(OR(F120="",F120=0),"",D120/F120)</f>
        <v>0.623608017817372</v>
      </c>
      <c r="H120" s="40" t="n">
        <f aca="false">IF(OR(F120="",F120=0),"",E120/F120)</f>
        <v>0.376391982182628</v>
      </c>
      <c r="I120" s="32" t="s">
        <v>164</v>
      </c>
      <c r="J120" s="36" t="n">
        <v>3.48774817162815</v>
      </c>
      <c r="K120" s="36" t="n">
        <f aca="false">$K$8</f>
        <v>2.12535060136845</v>
      </c>
      <c r="L120" s="36" t="n">
        <f aca="false">SQRT(J120^2+K120^2)</f>
        <v>4.08429951000569</v>
      </c>
      <c r="M120" s="40" t="n">
        <f aca="false">IF(G120="","",MAX(0,G120-1.96*L120/100))</f>
        <v>0.54355574742126</v>
      </c>
      <c r="N120" s="40" t="n">
        <f aca="false">IF(G120="","",MIN(1,G120+1.96*L120/100))</f>
        <v>0.703660288213484</v>
      </c>
      <c r="O120" s="60" t="n">
        <f aca="false">ROUND(S120*W120,0)</f>
        <v>65</v>
      </c>
      <c r="P120" s="60" t="n">
        <f aca="false">IF(F120="","",ROUND(SQRT((F120*L120/100)^2+(G120*O120)^2),0))</f>
        <v>44</v>
      </c>
      <c r="R120" s="61" t="n">
        <v>11.4639945715657</v>
      </c>
      <c r="S120" s="62" t="n">
        <f aca="false">U120*V120*$F$5</f>
        <v>448.675647668394</v>
      </c>
      <c r="T120" s="63" t="n">
        <f aca="false">MAX(0,MIN(1,R120/100+$D$5))</f>
        <v>0.623010804089919</v>
      </c>
      <c r="U120" s="63" t="n">
        <v>0.437305699481865</v>
      </c>
      <c r="V120" s="62" t="n">
        <v>1026</v>
      </c>
      <c r="W120" s="63" t="n">
        <v>0.144238908687966</v>
      </c>
      <c r="X120" s="64" t="s">
        <v>165</v>
      </c>
      <c r="Y120" s="64" t="s">
        <v>166</v>
      </c>
    </row>
    <row r="121" customFormat="false" ht="15" hidden="false" customHeight="false" outlineLevel="0" collapsed="false">
      <c r="A121" s="32" t="s">
        <v>233</v>
      </c>
      <c r="B121" s="32" t="s">
        <v>235</v>
      </c>
      <c r="C121" s="32" t="s">
        <v>295</v>
      </c>
      <c r="D121" s="60" t="n">
        <f aca="false">ROUND(S121*T121,0)</f>
        <v>217</v>
      </c>
      <c r="E121" s="60" t="n">
        <f aca="false">ROUND(S121,0)-D121</f>
        <v>93</v>
      </c>
      <c r="F121" s="60" t="n">
        <f aca="false">IF(COUNTA(D121:E121)=0,"",SUM(D121:E121))</f>
        <v>310</v>
      </c>
      <c r="G121" s="40" t="n">
        <f aca="false">IF(OR(F121="",F121=0),"",D121/F121)</f>
        <v>0.7</v>
      </c>
      <c r="H121" s="40" t="n">
        <f aca="false">IF(OR(F121="",F121=0),"",E121/F121)</f>
        <v>0.3</v>
      </c>
      <c r="I121" s="32" t="s">
        <v>164</v>
      </c>
      <c r="J121" s="36" t="n">
        <v>3.48774817162815</v>
      </c>
      <c r="K121" s="36" t="n">
        <f aca="false">$K$8</f>
        <v>2.12535060136845</v>
      </c>
      <c r="L121" s="36" t="n">
        <f aca="false">SQRT(J121^2+K121^2)</f>
        <v>4.08429951000569</v>
      </c>
      <c r="M121" s="40" t="n">
        <f aca="false">IF(G121="","",MAX(0,G121-1.96*L121/100))</f>
        <v>0.619947729603888</v>
      </c>
      <c r="N121" s="40" t="n">
        <f aca="false">IF(G121="","",MIN(1,G121+1.96*L121/100))</f>
        <v>0.780052270396112</v>
      </c>
      <c r="O121" s="60" t="n">
        <f aca="false">ROUND(S121*W121,0)</f>
        <v>45</v>
      </c>
      <c r="P121" s="60" t="n">
        <f aca="false">IF(F121="","",ROUND(SQRT((F121*L121/100)^2+(G121*O121)^2),0))</f>
        <v>34</v>
      </c>
      <c r="R121" s="61" t="n">
        <v>19.1654109946775</v>
      </c>
      <c r="S121" s="62" t="n">
        <f aca="false">U121*V121*$F$5</f>
        <v>310.16656308266</v>
      </c>
      <c r="T121" s="63" t="n">
        <f aca="false">MAX(0,MIN(1,R121/100+$D$5))</f>
        <v>0.700024968321038</v>
      </c>
      <c r="U121" s="63" t="n">
        <v>0.187072715972654</v>
      </c>
      <c r="V121" s="62" t="n">
        <v>1658</v>
      </c>
      <c r="W121" s="63" t="n">
        <v>0.144238908687966</v>
      </c>
      <c r="X121" s="64" t="s">
        <v>165</v>
      </c>
      <c r="Y121" s="64" t="s">
        <v>166</v>
      </c>
    </row>
    <row r="122" customFormat="false" ht="15" hidden="false" customHeight="false" outlineLevel="0" collapsed="false">
      <c r="A122" s="32" t="s">
        <v>233</v>
      </c>
      <c r="B122" s="32" t="s">
        <v>296</v>
      </c>
      <c r="C122" s="32" t="s">
        <v>297</v>
      </c>
      <c r="D122" s="60" t="n">
        <f aca="false">ROUND(S122*T122,0)</f>
        <v>464</v>
      </c>
      <c r="E122" s="60" t="n">
        <f aca="false">ROUND(S122,0)-D122</f>
        <v>193</v>
      </c>
      <c r="F122" s="60" t="n">
        <f aca="false">IF(COUNTA(D122:E122)=0,"",SUM(D122:E122))</f>
        <v>657</v>
      </c>
      <c r="G122" s="40" t="n">
        <f aca="false">IF(OR(F122="",F122=0),"",D122/F122)</f>
        <v>0.706240487062405</v>
      </c>
      <c r="H122" s="40" t="n">
        <f aca="false">IF(OR(F122="",F122=0),"",E122/F122)</f>
        <v>0.293759512937595</v>
      </c>
      <c r="I122" s="32" t="s">
        <v>164</v>
      </c>
      <c r="J122" s="36" t="n">
        <v>2.13808181890095</v>
      </c>
      <c r="K122" s="36" t="n">
        <f aca="false">$K$8</f>
        <v>2.12535060136845</v>
      </c>
      <c r="L122" s="36" t="n">
        <f aca="false">SQRT(J122^2+K122^2)</f>
        <v>3.01471541659441</v>
      </c>
      <c r="M122" s="40" t="n">
        <f aca="false">IF(G122="","",MAX(0,G122-1.96*L122/100))</f>
        <v>0.647152064897154</v>
      </c>
      <c r="N122" s="40" t="n">
        <f aca="false">IF(G122="","",MIN(1,G122+1.96*L122/100))</f>
        <v>0.765328909227655</v>
      </c>
      <c r="O122" s="60" t="n">
        <f aca="false">ROUND(S122*W122,0)</f>
        <v>56</v>
      </c>
      <c r="P122" s="60" t="n">
        <f aca="false">IF(F122="","",ROUND(SQRT((F122*L122/100)^2+(G122*O122)^2),0))</f>
        <v>44</v>
      </c>
      <c r="R122" s="61" t="n">
        <v>19.6775623493105</v>
      </c>
      <c r="S122" s="62" t="n">
        <f aca="false">U122*V122*$F$5</f>
        <v>657.496995708155</v>
      </c>
      <c r="T122" s="63" t="n">
        <f aca="false">MAX(0,MIN(1,R122/100+$D$5))</f>
        <v>0.705146481867368</v>
      </c>
      <c r="U122" s="63" t="n">
        <v>0.542489270386266</v>
      </c>
      <c r="V122" s="62" t="n">
        <v>1212</v>
      </c>
      <c r="W122" s="63" t="n">
        <v>0.084758520671361</v>
      </c>
      <c r="X122" s="64" t="s">
        <v>171</v>
      </c>
      <c r="Y122" s="64" t="s">
        <v>166</v>
      </c>
    </row>
    <row r="123" customFormat="false" ht="15" hidden="false" customHeight="false" outlineLevel="0" collapsed="false">
      <c r="A123" s="32" t="s">
        <v>233</v>
      </c>
      <c r="B123" s="32" t="s">
        <v>296</v>
      </c>
      <c r="C123" s="32" t="s">
        <v>298</v>
      </c>
      <c r="D123" s="60" t="n">
        <f aca="false">ROUND(S123*T123,0)</f>
        <v>311</v>
      </c>
      <c r="E123" s="60" t="n">
        <f aca="false">ROUND(S123,0)-D123</f>
        <v>155</v>
      </c>
      <c r="F123" s="60" t="n">
        <f aca="false">IF(COUNTA(D123:E123)=0,"",SUM(D123:E123))</f>
        <v>466</v>
      </c>
      <c r="G123" s="40" t="n">
        <f aca="false">IF(OR(F123="",F123=0),"",D123/F123)</f>
        <v>0.667381974248927</v>
      </c>
      <c r="H123" s="40" t="n">
        <f aca="false">IF(OR(F123="",F123=0),"",E123/F123)</f>
        <v>0.332618025751073</v>
      </c>
      <c r="I123" s="32" t="s">
        <v>164</v>
      </c>
      <c r="J123" s="36" t="n">
        <v>3.48774817162815</v>
      </c>
      <c r="K123" s="36" t="n">
        <f aca="false">$K$8</f>
        <v>2.12535060136845</v>
      </c>
      <c r="L123" s="36" t="n">
        <f aca="false">SQRT(J123^2+K123^2)</f>
        <v>4.08429951000569</v>
      </c>
      <c r="M123" s="40" t="n">
        <f aca="false">IF(G123="","",MAX(0,G123-1.96*L123/100))</f>
        <v>0.587329703852816</v>
      </c>
      <c r="N123" s="40" t="n">
        <f aca="false">IF(G123="","",MIN(1,G123+1.96*L123/100))</f>
        <v>0.747434244645039</v>
      </c>
      <c r="O123" s="60" t="n">
        <f aca="false">ROUND(S123*W123,0)</f>
        <v>67</v>
      </c>
      <c r="P123" s="60" t="n">
        <f aca="false">IF(F123="","",ROUND(SQRT((F123*L123/100)^2+(G123*O123)^2),0))</f>
        <v>49</v>
      </c>
      <c r="R123" s="61" t="n">
        <v>15.9333274910927</v>
      </c>
      <c r="S123" s="62" t="n">
        <f aca="false">U123*V123*$F$5</f>
        <v>465.633707865169</v>
      </c>
      <c r="T123" s="63" t="n">
        <f aca="false">MAX(0,MIN(1,R123/100+$D$5))</f>
        <v>0.66770413328519</v>
      </c>
      <c r="U123" s="63" t="n">
        <v>0.519101123595506</v>
      </c>
      <c r="V123" s="62" t="n">
        <v>897</v>
      </c>
      <c r="W123" s="63" t="n">
        <v>0.144238908687966</v>
      </c>
      <c r="X123" s="64" t="s">
        <v>165</v>
      </c>
      <c r="Y123" s="64" t="s">
        <v>166</v>
      </c>
    </row>
    <row r="124" customFormat="false" ht="15" hidden="false" customHeight="false" outlineLevel="0" collapsed="false">
      <c r="A124" s="32" t="s">
        <v>233</v>
      </c>
      <c r="B124" s="32" t="s">
        <v>296</v>
      </c>
      <c r="C124" s="32" t="s">
        <v>299</v>
      </c>
      <c r="D124" s="60" t="n">
        <f aca="false">ROUND(S124*T124,0)</f>
        <v>345</v>
      </c>
      <c r="E124" s="60" t="n">
        <f aca="false">ROUND(S124,0)-D124</f>
        <v>142</v>
      </c>
      <c r="F124" s="60" t="n">
        <f aca="false">IF(COUNTA(D124:E124)=0,"",SUM(D124:E124))</f>
        <v>487</v>
      </c>
      <c r="G124" s="40" t="n">
        <f aca="false">IF(OR(F124="",F124=0),"",D124/F124)</f>
        <v>0.708418891170431</v>
      </c>
      <c r="H124" s="40" t="n">
        <f aca="false">IF(OR(F124="",F124=0),"",E124/F124)</f>
        <v>0.291581108829569</v>
      </c>
      <c r="I124" s="32" t="s">
        <v>164</v>
      </c>
      <c r="J124" s="36" t="n">
        <v>3.48774817162815</v>
      </c>
      <c r="K124" s="36" t="n">
        <f aca="false">$K$8</f>
        <v>2.12535060136845</v>
      </c>
      <c r="L124" s="36" t="n">
        <f aca="false">SQRT(J124^2+K124^2)</f>
        <v>4.08429951000569</v>
      </c>
      <c r="M124" s="40" t="n">
        <f aca="false">IF(G124="","",MAX(0,G124-1.96*L124/100))</f>
        <v>0.62836662077432</v>
      </c>
      <c r="N124" s="40" t="n">
        <f aca="false">IF(G124="","",MIN(1,G124+1.96*L124/100))</f>
        <v>0.788471161566543</v>
      </c>
      <c r="O124" s="60" t="n">
        <f aca="false">ROUND(S124*W124,0)</f>
        <v>70</v>
      </c>
      <c r="P124" s="60" t="n">
        <f aca="false">IF(F124="","",ROUND(SQRT((F124*L124/100)^2+(G124*O124)^2),0))</f>
        <v>53</v>
      </c>
      <c r="R124" s="61" t="n">
        <v>20.1285889298606</v>
      </c>
      <c r="S124" s="62" t="n">
        <f aca="false">U124*V124*$F$5</f>
        <v>486.64</v>
      </c>
      <c r="T124" s="63" t="n">
        <f aca="false">MAX(0,MIN(1,R124/100+$D$5))</f>
        <v>0.709656747672868</v>
      </c>
      <c r="U124" s="63" t="n">
        <v>0.56</v>
      </c>
      <c r="V124" s="62" t="n">
        <v>869</v>
      </c>
      <c r="W124" s="63" t="n">
        <v>0.144238908687966</v>
      </c>
      <c r="X124" s="64" t="s">
        <v>165</v>
      </c>
      <c r="Y124" s="64" t="s">
        <v>166</v>
      </c>
    </row>
    <row r="125" customFormat="false" ht="15" hidden="false" customHeight="false" outlineLevel="0" collapsed="false">
      <c r="A125" s="32" t="s">
        <v>233</v>
      </c>
      <c r="B125" s="32" t="s">
        <v>296</v>
      </c>
      <c r="C125" s="32" t="s">
        <v>300</v>
      </c>
      <c r="D125" s="60" t="n">
        <f aca="false">ROUND(S125*T125,0)</f>
        <v>376</v>
      </c>
      <c r="E125" s="60" t="n">
        <f aca="false">ROUND(S125,0)-D125</f>
        <v>171</v>
      </c>
      <c r="F125" s="60" t="n">
        <f aca="false">IF(COUNTA(D125:E125)=0,"",SUM(D125:E125))</f>
        <v>547</v>
      </c>
      <c r="G125" s="40" t="n">
        <f aca="false">IF(OR(F125="",F125=0),"",D125/F125)</f>
        <v>0.687385740402194</v>
      </c>
      <c r="H125" s="40" t="n">
        <f aca="false">IF(OR(F125="",F125=0),"",E125/F125)</f>
        <v>0.312614259597806</v>
      </c>
      <c r="I125" s="32" t="s">
        <v>164</v>
      </c>
      <c r="J125" s="36" t="n">
        <v>3.48774817162815</v>
      </c>
      <c r="K125" s="36" t="n">
        <f aca="false">$K$8</f>
        <v>2.12535060136845</v>
      </c>
      <c r="L125" s="36" t="n">
        <f aca="false">SQRT(J125^2+K125^2)</f>
        <v>4.08429951000569</v>
      </c>
      <c r="M125" s="40" t="n">
        <f aca="false">IF(G125="","",MAX(0,G125-1.96*L125/100))</f>
        <v>0.607333470006082</v>
      </c>
      <c r="N125" s="40" t="n">
        <f aca="false">IF(G125="","",MIN(1,G125+1.96*L125/100))</f>
        <v>0.767438010798305</v>
      </c>
      <c r="O125" s="60" t="n">
        <f aca="false">ROUND(S125*W125,0)</f>
        <v>79</v>
      </c>
      <c r="P125" s="60" t="n">
        <f aca="false">IF(F125="","",ROUND(SQRT((F125*L125/100)^2+(G125*O125)^2),0))</f>
        <v>59</v>
      </c>
      <c r="R125" s="61" t="n">
        <v>17.9250002522568</v>
      </c>
      <c r="S125" s="62" t="n">
        <f aca="false">U125*V125*$F$5</f>
        <v>547.019495412844</v>
      </c>
      <c r="T125" s="63" t="n">
        <f aca="false">MAX(0,MIN(1,R125/100+$D$5))</f>
        <v>0.68762086089683</v>
      </c>
      <c r="U125" s="63" t="n">
        <v>0.666284403669725</v>
      </c>
      <c r="V125" s="62" t="n">
        <v>821</v>
      </c>
      <c r="W125" s="63" t="n">
        <v>0.144238908687966</v>
      </c>
      <c r="X125" s="64" t="s">
        <v>165</v>
      </c>
      <c r="Y125" s="64" t="s">
        <v>166</v>
      </c>
    </row>
    <row r="126" customFormat="false" ht="15" hidden="false" customHeight="false" outlineLevel="0" collapsed="false">
      <c r="A126" s="32" t="s">
        <v>233</v>
      </c>
      <c r="B126" s="32" t="s">
        <v>296</v>
      </c>
      <c r="C126" s="32" t="s">
        <v>301</v>
      </c>
      <c r="D126" s="60" t="n">
        <f aca="false">ROUND(S126*T126,0)</f>
        <v>575</v>
      </c>
      <c r="E126" s="60" t="n">
        <f aca="false">ROUND(S126,0)-D126</f>
        <v>323</v>
      </c>
      <c r="F126" s="60" t="n">
        <f aca="false">IF(COUNTA(D126:E126)=0,"",SUM(D126:E126))</f>
        <v>898</v>
      </c>
      <c r="G126" s="40" t="n">
        <f aca="false">IF(OR(F126="",F126=0),"",D126/F126)</f>
        <v>0.640311804008909</v>
      </c>
      <c r="H126" s="40" t="n">
        <f aca="false">IF(OR(F126="",F126=0),"",E126/F126)</f>
        <v>0.359688195991091</v>
      </c>
      <c r="I126" s="32" t="s">
        <v>164</v>
      </c>
      <c r="J126" s="36" t="n">
        <v>2.13808181890095</v>
      </c>
      <c r="K126" s="36" t="n">
        <f aca="false">$K$8</f>
        <v>2.12535060136845</v>
      </c>
      <c r="L126" s="36" t="n">
        <f aca="false">SQRT(J126^2+K126^2)</f>
        <v>3.01471541659441</v>
      </c>
      <c r="M126" s="40" t="n">
        <f aca="false">IF(G126="","",MAX(0,G126-1.96*L126/100))</f>
        <v>0.581223381843658</v>
      </c>
      <c r="N126" s="40" t="n">
        <f aca="false">IF(G126="","",MIN(1,G126+1.96*L126/100))</f>
        <v>0.699400226174159</v>
      </c>
      <c r="O126" s="60" t="n">
        <f aca="false">ROUND(S126*W126,0)</f>
        <v>76</v>
      </c>
      <c r="P126" s="60" t="n">
        <f aca="false">IF(F126="","",ROUND(SQRT((F126*L126/100)^2+(G126*O126)^2),0))</f>
        <v>56</v>
      </c>
      <c r="R126" s="61" t="n">
        <v>13.2084769208562</v>
      </c>
      <c r="S126" s="62" t="n">
        <f aca="false">U126*V126*$F$5</f>
        <v>898.212765957447</v>
      </c>
      <c r="T126" s="63" t="n">
        <f aca="false">MAX(0,MIN(1,R126/100+$D$5))</f>
        <v>0.640455627582825</v>
      </c>
      <c r="U126" s="63" t="n">
        <v>0.510638297872341</v>
      </c>
      <c r="V126" s="62" t="n">
        <v>1759</v>
      </c>
      <c r="W126" s="63" t="n">
        <v>0.084758520671361</v>
      </c>
      <c r="X126" s="64" t="s">
        <v>171</v>
      </c>
      <c r="Y126" s="64" t="s">
        <v>166</v>
      </c>
    </row>
    <row r="127" customFormat="false" ht="15" hidden="false" customHeight="false" outlineLevel="0" collapsed="false">
      <c r="A127" s="32" t="s">
        <v>233</v>
      </c>
      <c r="B127" s="32" t="s">
        <v>296</v>
      </c>
      <c r="C127" s="32" t="s">
        <v>302</v>
      </c>
      <c r="D127" s="60" t="n">
        <f aca="false">ROUND(S127*T127,0)</f>
        <v>394</v>
      </c>
      <c r="E127" s="60" t="n">
        <f aca="false">ROUND(S127,0)-D127</f>
        <v>240</v>
      </c>
      <c r="F127" s="60" t="n">
        <f aca="false">IF(COUNTA(D127:E127)=0,"",SUM(D127:E127))</f>
        <v>634</v>
      </c>
      <c r="G127" s="40" t="n">
        <f aca="false">IF(OR(F127="",F127=0),"",D127/F127)</f>
        <v>0.621451104100946</v>
      </c>
      <c r="H127" s="40" t="n">
        <f aca="false">IF(OR(F127="",F127=0),"",E127/F127)</f>
        <v>0.378548895899054</v>
      </c>
      <c r="I127" s="32" t="s">
        <v>164</v>
      </c>
      <c r="J127" s="36" t="n">
        <v>2.13808181890095</v>
      </c>
      <c r="K127" s="36" t="n">
        <f aca="false">$K$8</f>
        <v>2.12535060136845</v>
      </c>
      <c r="L127" s="36" t="n">
        <f aca="false">SQRT(J127^2+K127^2)</f>
        <v>3.01471541659441</v>
      </c>
      <c r="M127" s="40" t="n">
        <f aca="false">IF(G127="","",MAX(0,G127-1.96*L127/100))</f>
        <v>0.562362681935696</v>
      </c>
      <c r="N127" s="40" t="n">
        <f aca="false">IF(G127="","",MIN(1,G127+1.96*L127/100))</f>
        <v>0.680539526266197</v>
      </c>
      <c r="O127" s="60" t="n">
        <f aca="false">ROUND(S127*W127,0)</f>
        <v>54</v>
      </c>
      <c r="P127" s="60" t="n">
        <f aca="false">IF(F127="","",ROUND(SQRT((F127*L127/100)^2+(G127*O127)^2),0))</f>
        <v>39</v>
      </c>
      <c r="R127" s="61" t="n">
        <v>11.2523078311537</v>
      </c>
      <c r="S127" s="62" t="n">
        <f aca="false">U127*V127*$F$5</f>
        <v>634.007858546169</v>
      </c>
      <c r="T127" s="63" t="n">
        <f aca="false">MAX(0,MIN(1,R127/100+$D$5))</f>
        <v>0.620893936685799</v>
      </c>
      <c r="U127" s="63" t="n">
        <v>0.609037328094303</v>
      </c>
      <c r="V127" s="62" t="n">
        <v>1041</v>
      </c>
      <c r="W127" s="63" t="n">
        <v>0.084758520671361</v>
      </c>
      <c r="X127" s="64" t="s">
        <v>171</v>
      </c>
      <c r="Y127" s="64" t="s">
        <v>166</v>
      </c>
    </row>
    <row r="128" customFormat="false" ht="15" hidden="false" customHeight="false" outlineLevel="0" collapsed="false">
      <c r="A128" s="32" t="s">
        <v>233</v>
      </c>
      <c r="B128" s="32" t="s">
        <v>296</v>
      </c>
      <c r="C128" s="32" t="s">
        <v>303</v>
      </c>
      <c r="D128" s="60" t="n">
        <f aca="false">ROUND(S128*T128,0)</f>
        <v>437</v>
      </c>
      <c r="E128" s="60" t="n">
        <f aca="false">ROUND(S128,0)-D128</f>
        <v>290</v>
      </c>
      <c r="F128" s="60" t="n">
        <f aca="false">IF(COUNTA(D128:E128)=0,"",SUM(D128:E128))</f>
        <v>727</v>
      </c>
      <c r="G128" s="40" t="n">
        <f aca="false">IF(OR(F128="",F128=0),"",D128/F128)</f>
        <v>0.601100412654746</v>
      </c>
      <c r="H128" s="40" t="n">
        <f aca="false">IF(OR(F128="",F128=0),"",E128/F128)</f>
        <v>0.398899587345255</v>
      </c>
      <c r="I128" s="32" t="s">
        <v>164</v>
      </c>
      <c r="J128" s="36" t="n">
        <v>2.13808181890095</v>
      </c>
      <c r="K128" s="36" t="n">
        <f aca="false">$K$8</f>
        <v>2.12535060136845</v>
      </c>
      <c r="L128" s="36" t="n">
        <f aca="false">SQRT(J128^2+K128^2)</f>
        <v>3.01471541659441</v>
      </c>
      <c r="M128" s="40" t="n">
        <f aca="false">IF(G128="","",MAX(0,G128-1.96*L128/100))</f>
        <v>0.542011990489495</v>
      </c>
      <c r="N128" s="40" t="n">
        <f aca="false">IF(G128="","",MIN(1,G128+1.96*L128/100))</f>
        <v>0.660188834819996</v>
      </c>
      <c r="O128" s="60" t="n">
        <f aca="false">ROUND(S128*W128,0)</f>
        <v>62</v>
      </c>
      <c r="P128" s="60" t="n">
        <f aca="false">IF(F128="","",ROUND(SQRT((F128*L128/100)^2+(G128*O128)^2),0))</f>
        <v>43</v>
      </c>
      <c r="R128" s="61" t="n">
        <v>9.26317828450942</v>
      </c>
      <c r="S128" s="62" t="n">
        <f aca="false">U128*V128*$F$5</f>
        <v>727.46884272997</v>
      </c>
      <c r="T128" s="63" t="n">
        <f aca="false">MAX(0,MIN(1,R128/100+$D$5))</f>
        <v>0.601002641219357</v>
      </c>
      <c r="U128" s="63" t="n">
        <v>0.554896142433234</v>
      </c>
      <c r="V128" s="62" t="n">
        <v>1311</v>
      </c>
      <c r="W128" s="63" t="n">
        <v>0.084758520671361</v>
      </c>
      <c r="X128" s="64" t="s">
        <v>171</v>
      </c>
      <c r="Y128" s="64" t="s">
        <v>166</v>
      </c>
    </row>
    <row r="129" customFormat="false" ht="15" hidden="false" customHeight="false" outlineLevel="0" collapsed="false">
      <c r="A129" s="32" t="s">
        <v>233</v>
      </c>
      <c r="B129" s="32" t="s">
        <v>296</v>
      </c>
      <c r="C129" s="32" t="s">
        <v>304</v>
      </c>
      <c r="D129" s="60" t="n">
        <f aca="false">ROUND(S129*T129,0)</f>
        <v>553</v>
      </c>
      <c r="E129" s="60" t="n">
        <f aca="false">ROUND(S129,0)-D129</f>
        <v>345</v>
      </c>
      <c r="F129" s="60" t="n">
        <f aca="false">IF(COUNTA(D129:E129)=0,"",SUM(D129:E129))</f>
        <v>898</v>
      </c>
      <c r="G129" s="40" t="n">
        <f aca="false">IF(OR(F129="",F129=0),"",D129/F129)</f>
        <v>0.615812917594655</v>
      </c>
      <c r="H129" s="40" t="n">
        <f aca="false">IF(OR(F129="",F129=0),"",E129/F129)</f>
        <v>0.384187082405345</v>
      </c>
      <c r="I129" s="32" t="s">
        <v>164</v>
      </c>
      <c r="J129" s="36" t="n">
        <v>2.13808181890095</v>
      </c>
      <c r="K129" s="36" t="n">
        <f aca="false">$K$8</f>
        <v>2.12535060136845</v>
      </c>
      <c r="L129" s="36" t="n">
        <f aca="false">SQRT(J129^2+K129^2)</f>
        <v>3.01471541659441</v>
      </c>
      <c r="M129" s="40" t="n">
        <f aca="false">IF(G129="","",MAX(0,G129-1.96*L129/100))</f>
        <v>0.556724495429404</v>
      </c>
      <c r="N129" s="40" t="n">
        <f aca="false">IF(G129="","",MIN(1,G129+1.96*L129/100))</f>
        <v>0.674901339759905</v>
      </c>
      <c r="O129" s="60" t="n">
        <f aca="false">ROUND(S129*W129,0)</f>
        <v>76</v>
      </c>
      <c r="P129" s="60" t="n">
        <f aca="false">IF(F129="","",ROUND(SQRT((F129*L129/100)^2+(G129*O129)^2),0))</f>
        <v>54</v>
      </c>
      <c r="R129" s="61" t="n">
        <v>10.6913589959392</v>
      </c>
      <c r="S129" s="62" t="n">
        <f aca="false">U129*V129*$F$5</f>
        <v>898.28</v>
      </c>
      <c r="T129" s="63" t="n">
        <f aca="false">MAX(0,MIN(1,R129/100+$D$5))</f>
        <v>0.615284448333655</v>
      </c>
      <c r="U129" s="63" t="n">
        <v>0.68</v>
      </c>
      <c r="V129" s="62" t="n">
        <v>1321</v>
      </c>
      <c r="W129" s="63" t="n">
        <v>0.084758520671361</v>
      </c>
      <c r="X129" s="64" t="s">
        <v>171</v>
      </c>
      <c r="Y129" s="64" t="s">
        <v>166</v>
      </c>
    </row>
    <row r="130" customFormat="false" ht="15" hidden="false" customHeight="false" outlineLevel="0" collapsed="false">
      <c r="A130" s="32" t="s">
        <v>233</v>
      </c>
      <c r="B130" s="32" t="s">
        <v>296</v>
      </c>
      <c r="C130" s="32" t="s">
        <v>305</v>
      </c>
      <c r="D130" s="60" t="n">
        <f aca="false">ROUND(S130*T130,0)</f>
        <v>411</v>
      </c>
      <c r="E130" s="60" t="n">
        <f aca="false">ROUND(S130,0)-D130</f>
        <v>254</v>
      </c>
      <c r="F130" s="60" t="n">
        <f aca="false">IF(COUNTA(D130:E130)=0,"",SUM(D130:E130))</f>
        <v>665</v>
      </c>
      <c r="G130" s="40" t="n">
        <f aca="false">IF(OR(F130="",F130=0),"",D130/F130)</f>
        <v>0.618045112781955</v>
      </c>
      <c r="H130" s="40" t="n">
        <f aca="false">IF(OR(F130="",F130=0),"",E130/F130)</f>
        <v>0.381954887218045</v>
      </c>
      <c r="I130" s="32" t="s">
        <v>164</v>
      </c>
      <c r="J130" s="36" t="n">
        <v>2.13808181890095</v>
      </c>
      <c r="K130" s="36" t="n">
        <f aca="false">$K$8</f>
        <v>2.12535060136845</v>
      </c>
      <c r="L130" s="36" t="n">
        <f aca="false">SQRT(J130^2+K130^2)</f>
        <v>3.01471541659441</v>
      </c>
      <c r="M130" s="40" t="n">
        <f aca="false">IF(G130="","",MAX(0,G130-1.96*L130/100))</f>
        <v>0.558956690616704</v>
      </c>
      <c r="N130" s="40" t="n">
        <f aca="false">IF(G130="","",MIN(1,G130+1.96*L130/100))</f>
        <v>0.677133534947205</v>
      </c>
      <c r="O130" s="60" t="n">
        <f aca="false">ROUND(S130*W130,0)</f>
        <v>56</v>
      </c>
      <c r="P130" s="60" t="n">
        <f aca="false">IF(F130="","",ROUND(SQRT((F130*L130/100)^2+(G130*O130)^2),0))</f>
        <v>40</v>
      </c>
      <c r="R130" s="61" t="n">
        <v>10.9690141440823</v>
      </c>
      <c r="S130" s="62" t="n">
        <f aca="false">U130*V130*$F$5</f>
        <v>665.309142318568</v>
      </c>
      <c r="T130" s="63" t="n">
        <f aca="false">MAX(0,MIN(1,R130/100+$D$5))</f>
        <v>0.618060999815085</v>
      </c>
      <c r="U130" s="63" t="n">
        <v>0.61545711592837</v>
      </c>
      <c r="V130" s="62" t="n">
        <v>1081</v>
      </c>
      <c r="W130" s="63" t="n">
        <v>0.084758520671361</v>
      </c>
      <c r="X130" s="64" t="s">
        <v>171</v>
      </c>
      <c r="Y130" s="64" t="s">
        <v>166</v>
      </c>
    </row>
    <row r="131" customFormat="false" ht="15" hidden="false" customHeight="false" outlineLevel="0" collapsed="false">
      <c r="A131" s="32" t="s">
        <v>233</v>
      </c>
      <c r="B131" s="32" t="s">
        <v>296</v>
      </c>
      <c r="C131" s="32" t="s">
        <v>306</v>
      </c>
      <c r="D131" s="60" t="n">
        <f aca="false">ROUND(S131*T131,0)</f>
        <v>320</v>
      </c>
      <c r="E131" s="60" t="n">
        <f aca="false">ROUND(S131,0)-D131</f>
        <v>260</v>
      </c>
      <c r="F131" s="60" t="n">
        <f aca="false">IF(COUNTA(D131:E131)=0,"",SUM(D131:E131))</f>
        <v>580</v>
      </c>
      <c r="G131" s="40" t="n">
        <f aca="false">IF(OR(F131="",F131=0),"",D131/F131)</f>
        <v>0.551724137931035</v>
      </c>
      <c r="H131" s="40" t="n">
        <f aca="false">IF(OR(F131="",F131=0),"",E131/F131)</f>
        <v>0.448275862068966</v>
      </c>
      <c r="I131" s="32" t="s">
        <v>164</v>
      </c>
      <c r="J131" s="36" t="n">
        <v>2.13808181890095</v>
      </c>
      <c r="K131" s="36" t="n">
        <f aca="false">$K$8</f>
        <v>2.12535060136845</v>
      </c>
      <c r="L131" s="36" t="n">
        <f aca="false">SQRT(J131^2+K131^2)</f>
        <v>3.01471541659441</v>
      </c>
      <c r="M131" s="40" t="n">
        <f aca="false">IF(G131="","",MAX(0,G131-1.96*L131/100))</f>
        <v>0.492635715765784</v>
      </c>
      <c r="N131" s="40" t="n">
        <f aca="false">IF(G131="","",MIN(1,G131+1.96*L131/100))</f>
        <v>0.610812560096285</v>
      </c>
      <c r="O131" s="60" t="n">
        <f aca="false">ROUND(S131*W131,0)</f>
        <v>49</v>
      </c>
      <c r="P131" s="60" t="n">
        <f aca="false">IF(F131="","",ROUND(SQRT((F131*L131/100)^2+(G131*O131)^2),0))</f>
        <v>32</v>
      </c>
      <c r="R131" s="61" t="n">
        <v>4.36973092950613</v>
      </c>
      <c r="S131" s="62" t="n">
        <f aca="false">U131*V131*$F$5</f>
        <v>580.019459459459</v>
      </c>
      <c r="T131" s="63" t="n">
        <f aca="false">MAX(0,MIN(1,R131/100+$D$5))</f>
        <v>0.552068167669324</v>
      </c>
      <c r="U131" s="63" t="n">
        <v>0.634594594594595</v>
      </c>
      <c r="V131" s="62" t="n">
        <v>914</v>
      </c>
      <c r="W131" s="63" t="n">
        <v>0.084758520671361</v>
      </c>
      <c r="X131" s="64" t="s">
        <v>171</v>
      </c>
      <c r="Y131" s="64" t="s">
        <v>166</v>
      </c>
    </row>
    <row r="132" customFormat="false" ht="15" hidden="false" customHeight="false" outlineLevel="0" collapsed="false">
      <c r="A132" s="32" t="s">
        <v>233</v>
      </c>
      <c r="B132" s="32" t="s">
        <v>296</v>
      </c>
      <c r="C132" s="32" t="s">
        <v>307</v>
      </c>
      <c r="D132" s="60" t="n">
        <f aca="false">ROUND(S132*T132,0)</f>
        <v>417</v>
      </c>
      <c r="E132" s="60" t="n">
        <f aca="false">ROUND(S132,0)-D132</f>
        <v>245</v>
      </c>
      <c r="F132" s="60" t="n">
        <f aca="false">IF(COUNTA(D132:E132)=0,"",SUM(D132:E132))</f>
        <v>662</v>
      </c>
      <c r="G132" s="40" t="n">
        <f aca="false">IF(OR(F132="",F132=0),"",D132/F132)</f>
        <v>0.629909365558912</v>
      </c>
      <c r="H132" s="40" t="n">
        <f aca="false">IF(OR(F132="",F132=0),"",E132/F132)</f>
        <v>0.370090634441088</v>
      </c>
      <c r="I132" s="32" t="s">
        <v>164</v>
      </c>
      <c r="J132" s="36" t="n">
        <v>2.13808181890095</v>
      </c>
      <c r="K132" s="36" t="n">
        <f aca="false">$K$8</f>
        <v>2.12535060136845</v>
      </c>
      <c r="L132" s="36" t="n">
        <f aca="false">SQRT(J132^2+K132^2)</f>
        <v>3.01471541659441</v>
      </c>
      <c r="M132" s="40" t="n">
        <f aca="false">IF(G132="","",MAX(0,G132-1.96*L132/100))</f>
        <v>0.570820943393662</v>
      </c>
      <c r="N132" s="40" t="n">
        <f aca="false">IF(G132="","",MIN(1,G132+1.96*L132/100))</f>
        <v>0.688997787724163</v>
      </c>
      <c r="O132" s="60" t="n">
        <f aca="false">ROUND(S132*W132,0)</f>
        <v>56</v>
      </c>
      <c r="P132" s="60" t="n">
        <f aca="false">IF(F132="","",ROUND(SQRT((F132*L132/100)^2+(G132*O132)^2),0))</f>
        <v>41</v>
      </c>
      <c r="R132" s="61" t="n">
        <v>12.2066038879505</v>
      </c>
      <c r="S132" s="62" t="n">
        <f aca="false">U132*V132*$F$5</f>
        <v>662.03519510329</v>
      </c>
      <c r="T132" s="63" t="n">
        <f aca="false">MAX(0,MIN(1,R132/100+$D$5))</f>
        <v>0.630436897253768</v>
      </c>
      <c r="U132" s="63" t="n">
        <v>0.489671002295333</v>
      </c>
      <c r="V132" s="62" t="n">
        <v>1352</v>
      </c>
      <c r="W132" s="63" t="n">
        <v>0.084758520671361</v>
      </c>
      <c r="X132" s="64" t="s">
        <v>171</v>
      </c>
      <c r="Y132" s="64" t="s">
        <v>166</v>
      </c>
    </row>
    <row r="133" customFormat="false" ht="15" hidden="false" customHeight="false" outlineLevel="0" collapsed="false">
      <c r="A133" s="32" t="s">
        <v>233</v>
      </c>
      <c r="B133" s="32" t="s">
        <v>296</v>
      </c>
      <c r="C133" s="32" t="s">
        <v>308</v>
      </c>
      <c r="D133" s="60" t="n">
        <f aca="false">ROUND(S133*T133,0)</f>
        <v>449</v>
      </c>
      <c r="E133" s="60" t="n">
        <f aca="false">ROUND(S133,0)-D133</f>
        <v>289</v>
      </c>
      <c r="F133" s="60" t="n">
        <f aca="false">IF(COUNTA(D133:E133)=0,"",SUM(D133:E133))</f>
        <v>738</v>
      </c>
      <c r="G133" s="40" t="n">
        <f aca="false">IF(OR(F133="",F133=0),"",D133/F133)</f>
        <v>0.60840108401084</v>
      </c>
      <c r="H133" s="40" t="n">
        <f aca="false">IF(OR(F133="",F133=0),"",E133/F133)</f>
        <v>0.39159891598916</v>
      </c>
      <c r="I133" s="32" t="s">
        <v>164</v>
      </c>
      <c r="J133" s="36" t="n">
        <v>2.13808181890095</v>
      </c>
      <c r="K133" s="36" t="n">
        <f aca="false">$K$8</f>
        <v>2.12535060136845</v>
      </c>
      <c r="L133" s="36" t="n">
        <f aca="false">SQRT(J133^2+K133^2)</f>
        <v>3.01471541659441</v>
      </c>
      <c r="M133" s="40" t="n">
        <f aca="false">IF(G133="","",MAX(0,G133-1.96*L133/100))</f>
        <v>0.54931266184559</v>
      </c>
      <c r="N133" s="40" t="n">
        <f aca="false">IF(G133="","",MIN(1,G133+1.96*L133/100))</f>
        <v>0.667489506176091</v>
      </c>
      <c r="O133" s="60" t="n">
        <f aca="false">ROUND(S133*W133,0)</f>
        <v>63</v>
      </c>
      <c r="P133" s="60" t="n">
        <f aca="false">IF(F133="","",ROUND(SQRT((F133*L133/100)^2+(G133*O133)^2),0))</f>
        <v>44</v>
      </c>
      <c r="R133" s="61" t="n">
        <v>10.0438344908389</v>
      </c>
      <c r="S133" s="62" t="n">
        <f aca="false">U133*V133*$F$5</f>
        <v>737.535483870968</v>
      </c>
      <c r="T133" s="63" t="n">
        <f aca="false">MAX(0,MIN(1,R133/100+$D$5))</f>
        <v>0.608809203282651</v>
      </c>
      <c r="U133" s="63" t="n">
        <v>0.561290322580645</v>
      </c>
      <c r="V133" s="62" t="n">
        <v>1314</v>
      </c>
      <c r="W133" s="63" t="n">
        <v>0.084758520671361</v>
      </c>
      <c r="X133" s="64" t="s">
        <v>171</v>
      </c>
      <c r="Y133" s="64" t="s">
        <v>166</v>
      </c>
    </row>
    <row r="134" customFormat="false" ht="15" hidden="false" customHeight="false" outlineLevel="0" collapsed="false">
      <c r="A134" s="32" t="s">
        <v>233</v>
      </c>
      <c r="B134" s="32" t="s">
        <v>309</v>
      </c>
      <c r="C134" s="32" t="s">
        <v>310</v>
      </c>
      <c r="D134" s="60" t="n">
        <f aca="false">ROUND(S134*T134,0)</f>
        <v>379</v>
      </c>
      <c r="E134" s="60" t="n">
        <f aca="false">ROUND(S134,0)-D134</f>
        <v>306</v>
      </c>
      <c r="F134" s="60" t="n">
        <f aca="false">IF(COUNTA(D134:E134)=0,"",SUM(D134:E134))</f>
        <v>685</v>
      </c>
      <c r="G134" s="40" t="n">
        <f aca="false">IF(OR(F134="",F134=0),"",D134/F134)</f>
        <v>0.553284671532847</v>
      </c>
      <c r="H134" s="40" t="n">
        <f aca="false">IF(OR(F134="",F134=0),"",E134/F134)</f>
        <v>0.446715328467153</v>
      </c>
      <c r="I134" s="32" t="s">
        <v>164</v>
      </c>
      <c r="J134" s="36" t="n">
        <v>2.13808181890095</v>
      </c>
      <c r="K134" s="36" t="n">
        <f aca="false">$K$8</f>
        <v>2.12535060136845</v>
      </c>
      <c r="L134" s="36" t="n">
        <f aca="false">SQRT(J134^2+K134^2)</f>
        <v>3.01471541659441</v>
      </c>
      <c r="M134" s="40" t="n">
        <f aca="false">IF(G134="","",MAX(0,G134-1.96*L134/100))</f>
        <v>0.494196249367596</v>
      </c>
      <c r="N134" s="40" t="n">
        <f aca="false">IF(G134="","",MIN(1,G134+1.96*L134/100))</f>
        <v>0.612373093698097</v>
      </c>
      <c r="O134" s="60" t="n">
        <f aca="false">ROUND(S134*W134,0)</f>
        <v>58</v>
      </c>
      <c r="P134" s="60" t="n">
        <f aca="false">IF(F134="","",ROUND(SQRT((F134*L134/100)^2+(G134*O134)^2),0))</f>
        <v>38</v>
      </c>
      <c r="R134" s="61" t="n">
        <v>4.49155555977201</v>
      </c>
      <c r="S134" s="62" t="n">
        <f aca="false">U134*V134*$F$5</f>
        <v>685.017857142857</v>
      </c>
      <c r="T134" s="63" t="n">
        <f aca="false">MAX(0,MIN(1,R134/100+$D$5))</f>
        <v>0.553286413971983</v>
      </c>
      <c r="U134" s="63" t="n">
        <v>0.462225274725275</v>
      </c>
      <c r="V134" s="62" t="n">
        <v>1482</v>
      </c>
      <c r="W134" s="63" t="n">
        <v>0.084758520671361</v>
      </c>
      <c r="X134" s="64" t="s">
        <v>171</v>
      </c>
      <c r="Y134" s="64" t="s">
        <v>166</v>
      </c>
    </row>
    <row r="135" customFormat="false" ht="15" hidden="false" customHeight="false" outlineLevel="0" collapsed="false">
      <c r="A135" s="32" t="s">
        <v>233</v>
      </c>
      <c r="B135" s="32" t="s">
        <v>309</v>
      </c>
      <c r="C135" s="32" t="s">
        <v>311</v>
      </c>
      <c r="D135" s="60" t="n">
        <f aca="false">ROUND(S135*T135,0)</f>
        <v>347</v>
      </c>
      <c r="E135" s="60" t="n">
        <f aca="false">ROUND(S135,0)-D135</f>
        <v>366</v>
      </c>
      <c r="F135" s="60" t="n">
        <f aca="false">IF(COUNTA(D135:E135)=0,"",SUM(D135:E135))</f>
        <v>713</v>
      </c>
      <c r="G135" s="40" t="n">
        <f aca="false">IF(OR(F135="",F135=0),"",D135/F135)</f>
        <v>0.486676016830295</v>
      </c>
      <c r="H135" s="40" t="n">
        <f aca="false">IF(OR(F135="",F135=0),"",E135/F135)</f>
        <v>0.513323983169706</v>
      </c>
      <c r="I135" s="32" t="s">
        <v>164</v>
      </c>
      <c r="J135" s="36" t="n">
        <v>2.13808181890095</v>
      </c>
      <c r="K135" s="36" t="n">
        <f aca="false">$K$8</f>
        <v>2.12535060136845</v>
      </c>
      <c r="L135" s="36" t="n">
        <f aca="false">SQRT(J135^2+K135^2)</f>
        <v>3.01471541659441</v>
      </c>
      <c r="M135" s="40" t="n">
        <f aca="false">IF(G135="","",MAX(0,G135-1.96*L135/100))</f>
        <v>0.427587594665044</v>
      </c>
      <c r="N135" s="40" t="n">
        <f aca="false">IF(G135="","",MIN(1,G135+1.96*L135/100))</f>
        <v>0.545764438995545</v>
      </c>
      <c r="O135" s="60" t="n">
        <f aca="false">ROUND(S135*W135,0)</f>
        <v>60</v>
      </c>
      <c r="P135" s="60" t="n">
        <f aca="false">IF(F135="","",ROUND(SQRT((F135*L135/100)^2+(G135*O135)^2),0))</f>
        <v>36</v>
      </c>
      <c r="R135" s="61" t="n">
        <v>-2.15906071590565</v>
      </c>
      <c r="S135" s="62" t="n">
        <f aca="false">U135*V135*$F$5</f>
        <v>712.774509803922</v>
      </c>
      <c r="T135" s="63" t="n">
        <f aca="false">MAX(0,MIN(1,R135/100+$D$5))</f>
        <v>0.486780251215206</v>
      </c>
      <c r="U135" s="63" t="n">
        <v>0.544934640522876</v>
      </c>
      <c r="V135" s="62" t="n">
        <v>1308</v>
      </c>
      <c r="W135" s="63" t="n">
        <v>0.084758520671361</v>
      </c>
      <c r="X135" s="64" t="s">
        <v>171</v>
      </c>
      <c r="Y135" s="64" t="s">
        <v>166</v>
      </c>
    </row>
    <row r="136" customFormat="false" ht="15" hidden="false" customHeight="false" outlineLevel="0" collapsed="false">
      <c r="A136" s="32" t="s">
        <v>233</v>
      </c>
      <c r="B136" s="32" t="s">
        <v>309</v>
      </c>
      <c r="C136" s="32" t="s">
        <v>312</v>
      </c>
      <c r="D136" s="60" t="n">
        <f aca="false">ROUND(S136*T136,0)</f>
        <v>396</v>
      </c>
      <c r="E136" s="60" t="n">
        <f aca="false">ROUND(S136,0)-D136</f>
        <v>385</v>
      </c>
      <c r="F136" s="60" t="n">
        <f aca="false">IF(COUNTA(D136:E136)=0,"",SUM(D136:E136))</f>
        <v>781</v>
      </c>
      <c r="G136" s="40" t="n">
        <f aca="false">IF(OR(F136="",F136=0),"",D136/F136)</f>
        <v>0.507042253521127</v>
      </c>
      <c r="H136" s="40" t="n">
        <f aca="false">IF(OR(F136="",F136=0),"",E136/F136)</f>
        <v>0.492957746478873</v>
      </c>
      <c r="I136" s="32" t="s">
        <v>164</v>
      </c>
      <c r="J136" s="36" t="n">
        <v>2.13808181890095</v>
      </c>
      <c r="K136" s="36" t="n">
        <f aca="false">$K$8</f>
        <v>2.12535060136845</v>
      </c>
      <c r="L136" s="36" t="n">
        <f aca="false">SQRT(J136^2+K136^2)</f>
        <v>3.01471541659441</v>
      </c>
      <c r="M136" s="40" t="n">
        <f aca="false">IF(G136="","",MAX(0,G136-1.96*L136/100))</f>
        <v>0.447953831355876</v>
      </c>
      <c r="N136" s="40" t="n">
        <f aca="false">IF(G136="","",MIN(1,G136+1.96*L136/100))</f>
        <v>0.566130675686377</v>
      </c>
      <c r="O136" s="60" t="n">
        <f aca="false">ROUND(S136*W136,0)</f>
        <v>66</v>
      </c>
      <c r="P136" s="60" t="n">
        <f aca="false">IF(F136="","",ROUND(SQRT((F136*L136/100)^2+(G136*O136)^2),0))</f>
        <v>41</v>
      </c>
      <c r="R136" s="61" t="n">
        <v>-0.0871890487061579</v>
      </c>
      <c r="S136" s="62" t="n">
        <f aca="false">U136*V136*$F$5</f>
        <v>780.975243810953</v>
      </c>
      <c r="T136" s="63" t="n">
        <f aca="false">MAX(0,MIN(1,R136/100+$D$5))</f>
        <v>0.507498967887201</v>
      </c>
      <c r="U136" s="63" t="n">
        <v>0.577644411102776</v>
      </c>
      <c r="V136" s="62" t="n">
        <v>1352</v>
      </c>
      <c r="W136" s="63" t="n">
        <v>0.084758520671361</v>
      </c>
      <c r="X136" s="64" t="s">
        <v>171</v>
      </c>
      <c r="Y136" s="64" t="s">
        <v>166</v>
      </c>
    </row>
    <row r="137" customFormat="false" ht="15" hidden="false" customHeight="false" outlineLevel="0" collapsed="false">
      <c r="A137" s="32" t="s">
        <v>233</v>
      </c>
      <c r="B137" s="32" t="s">
        <v>313</v>
      </c>
      <c r="C137" s="32" t="s">
        <v>313</v>
      </c>
      <c r="D137" s="60" t="n">
        <f aca="false">ROUND(S137*T137,0)</f>
        <v>630</v>
      </c>
      <c r="E137" s="60" t="n">
        <f aca="false">ROUND(S137,0)-D137</f>
        <v>640</v>
      </c>
      <c r="F137" s="60" t="n">
        <f aca="false">IF(COUNTA(D137:E137)=0,"",SUM(D137:E137))</f>
        <v>1270</v>
      </c>
      <c r="G137" s="40" t="n">
        <f aca="false">IF(OR(F137="",F137=0),"",D137/F137)</f>
        <v>0.496062992125984</v>
      </c>
      <c r="H137" s="40" t="n">
        <f aca="false">IF(OR(F137="",F137=0),"",E137/F137)</f>
        <v>0.503937007874016</v>
      </c>
      <c r="I137" s="32" t="s">
        <v>164</v>
      </c>
      <c r="J137" s="36" t="n">
        <v>1.72805469622063</v>
      </c>
      <c r="K137" s="36" t="n">
        <f aca="false">$K$8</f>
        <v>2.12535060136845</v>
      </c>
      <c r="L137" s="36" t="n">
        <f aca="false">SQRT(J137^2+K137^2)</f>
        <v>2.739213064343</v>
      </c>
      <c r="M137" s="40" t="n">
        <f aca="false">IF(G137="","",MAX(0,G137-1.96*L137/100))</f>
        <v>0.442374416064861</v>
      </c>
      <c r="N137" s="40" t="n">
        <f aca="false">IF(G137="","",MIN(1,G137+1.96*L137/100))</f>
        <v>0.549751568187107</v>
      </c>
      <c r="O137" s="60" t="n">
        <f aca="false">ROUND(S137*W137,0)</f>
        <v>80</v>
      </c>
      <c r="P137" s="60" t="n">
        <f aca="false">IF(F137="","",ROUND(SQRT((F137*L137/100)^2+(G137*O137)^2),0))</f>
        <v>53</v>
      </c>
      <c r="R137" s="61" t="n">
        <v>-1.28502637794813</v>
      </c>
      <c r="S137" s="62" t="n">
        <f aca="false">U137*V137*$F$5</f>
        <v>1270.44031093837</v>
      </c>
      <c r="T137" s="63" t="n">
        <f aca="false">MAX(0,MIN(1,R137/100+$D$5))</f>
        <v>0.495520594594781</v>
      </c>
      <c r="U137" s="63" t="n">
        <v>0.676846196557468</v>
      </c>
      <c r="V137" s="62" t="n">
        <v>1877</v>
      </c>
      <c r="W137" s="63" t="n">
        <v>0.0626598089245614</v>
      </c>
      <c r="X137" s="64" t="s">
        <v>204</v>
      </c>
      <c r="Y137" s="64" t="s">
        <v>166</v>
      </c>
    </row>
    <row r="138" customFormat="false" ht="15" hidden="false" customHeight="false" outlineLevel="0" collapsed="false">
      <c r="A138" s="32" t="s">
        <v>233</v>
      </c>
      <c r="B138" s="32" t="s">
        <v>314</v>
      </c>
      <c r="C138" s="32" t="s">
        <v>315</v>
      </c>
      <c r="D138" s="60" t="n">
        <f aca="false">ROUND(S138*T138,0)</f>
        <v>289</v>
      </c>
      <c r="E138" s="60" t="n">
        <f aca="false">ROUND(S138,0)-D138</f>
        <v>286</v>
      </c>
      <c r="F138" s="60" t="n">
        <f aca="false">IF(COUNTA(D138:E138)=0,"",SUM(D138:E138))</f>
        <v>575</v>
      </c>
      <c r="G138" s="40" t="n">
        <f aca="false">IF(OR(F138="",F138=0),"",D138/F138)</f>
        <v>0.502608695652174</v>
      </c>
      <c r="H138" s="40" t="n">
        <f aca="false">IF(OR(F138="",F138=0),"",E138/F138)</f>
        <v>0.497391304347826</v>
      </c>
      <c r="I138" s="32" t="s">
        <v>164</v>
      </c>
      <c r="J138" s="36" t="n">
        <v>2.13808181890095</v>
      </c>
      <c r="K138" s="36" t="n">
        <f aca="false">$K$8</f>
        <v>2.12535060136845</v>
      </c>
      <c r="L138" s="36" t="n">
        <f aca="false">SQRT(J138^2+K138^2)</f>
        <v>3.01471541659441</v>
      </c>
      <c r="M138" s="40" t="n">
        <f aca="false">IF(G138="","",MAX(0,G138-1.96*L138/100))</f>
        <v>0.443520273486923</v>
      </c>
      <c r="N138" s="40" t="n">
        <f aca="false">IF(G138="","",MIN(1,G138+1.96*L138/100))</f>
        <v>0.561697117817424</v>
      </c>
      <c r="O138" s="60" t="n">
        <f aca="false">ROUND(S138*W138,0)</f>
        <v>49</v>
      </c>
      <c r="P138" s="60" t="n">
        <f aca="false">IF(F138="","",ROUND(SQRT((F138*L138/100)^2+(G138*O138)^2),0))</f>
        <v>30</v>
      </c>
      <c r="R138" s="61" t="n">
        <v>-0.507596976291482</v>
      </c>
      <c r="S138" s="62" t="n">
        <f aca="false">U138*V138*$F$5</f>
        <v>574.764397905759</v>
      </c>
      <c r="T138" s="63" t="n">
        <f aca="false">MAX(0,MIN(1,R138/100+$D$5))</f>
        <v>0.503294888611348</v>
      </c>
      <c r="U138" s="63" t="n">
        <v>0.575916230366492</v>
      </c>
      <c r="V138" s="62" t="n">
        <v>998</v>
      </c>
      <c r="W138" s="63" t="n">
        <v>0.084758520671361</v>
      </c>
      <c r="X138" s="64" t="s">
        <v>171</v>
      </c>
      <c r="Y138" s="64" t="s">
        <v>166</v>
      </c>
    </row>
    <row r="139" customFormat="false" ht="15" hidden="false" customHeight="false" outlineLevel="0" collapsed="false">
      <c r="A139" s="32" t="s">
        <v>233</v>
      </c>
      <c r="B139" s="32" t="s">
        <v>314</v>
      </c>
      <c r="C139" s="32" t="s">
        <v>316</v>
      </c>
      <c r="D139" s="60" t="n">
        <f aca="false">ROUND(S139*T139,0)</f>
        <v>406</v>
      </c>
      <c r="E139" s="60" t="n">
        <f aca="false">ROUND(S139,0)-D139</f>
        <v>383</v>
      </c>
      <c r="F139" s="60" t="n">
        <f aca="false">IF(COUNTA(D139:E139)=0,"",SUM(D139:E139))</f>
        <v>789</v>
      </c>
      <c r="G139" s="40" t="n">
        <f aca="false">IF(OR(F139="",F139=0),"",D139/F139)</f>
        <v>0.514575411913815</v>
      </c>
      <c r="H139" s="40" t="n">
        <f aca="false">IF(OR(F139="",F139=0),"",E139/F139)</f>
        <v>0.485424588086185</v>
      </c>
      <c r="I139" s="32" t="s">
        <v>164</v>
      </c>
      <c r="J139" s="36" t="n">
        <v>2.13808181890095</v>
      </c>
      <c r="K139" s="36" t="n">
        <f aca="false">$K$8</f>
        <v>2.12535060136845</v>
      </c>
      <c r="L139" s="36" t="n">
        <f aca="false">SQRT(J139^2+K139^2)</f>
        <v>3.01471541659441</v>
      </c>
      <c r="M139" s="40" t="n">
        <f aca="false">IF(G139="","",MAX(0,G139-1.96*L139/100))</f>
        <v>0.455486989748565</v>
      </c>
      <c r="N139" s="40" t="n">
        <f aca="false">IF(G139="","",MIN(1,G139+1.96*L139/100))</f>
        <v>0.573663834079065</v>
      </c>
      <c r="O139" s="60" t="n">
        <f aca="false">ROUND(S139*W139,0)</f>
        <v>67</v>
      </c>
      <c r="P139" s="60" t="n">
        <f aca="false">IF(F139="","",ROUND(SQRT((F139*L139/100)^2+(G139*O139)^2),0))</f>
        <v>42</v>
      </c>
      <c r="R139" s="61" t="n">
        <v>0.633844332363935</v>
      </c>
      <c r="S139" s="62" t="n">
        <f aca="false">U139*V139*$F$5</f>
        <v>789.294258373206</v>
      </c>
      <c r="T139" s="63" t="n">
        <f aca="false">MAX(0,MIN(1,R139/100+$D$5))</f>
        <v>0.514709301697902</v>
      </c>
      <c r="U139" s="63" t="n">
        <v>0.595693779904306</v>
      </c>
      <c r="V139" s="62" t="n">
        <v>1325</v>
      </c>
      <c r="W139" s="63" t="n">
        <v>0.084758520671361</v>
      </c>
      <c r="X139" s="64" t="s">
        <v>171</v>
      </c>
      <c r="Y139" s="64" t="s">
        <v>166</v>
      </c>
    </row>
    <row r="140" customFormat="false" ht="15" hidden="false" customHeight="false" outlineLevel="0" collapsed="false">
      <c r="A140" s="32" t="s">
        <v>233</v>
      </c>
      <c r="B140" s="32" t="s">
        <v>317</v>
      </c>
      <c r="C140" s="32" t="s">
        <v>318</v>
      </c>
      <c r="D140" s="60" t="n">
        <f aca="false">ROUND(S140*T140,0)</f>
        <v>436</v>
      </c>
      <c r="E140" s="60" t="n">
        <f aca="false">ROUND(S140,0)-D140</f>
        <v>380</v>
      </c>
      <c r="F140" s="60" t="n">
        <f aca="false">IF(COUNTA(D140:E140)=0,"",SUM(D140:E140))</f>
        <v>816</v>
      </c>
      <c r="G140" s="40" t="n">
        <f aca="false">IF(OR(F140="",F140=0),"",D140/F140)</f>
        <v>0.534313725490196</v>
      </c>
      <c r="H140" s="40" t="n">
        <f aca="false">IF(OR(F140="",F140=0),"",E140/F140)</f>
        <v>0.465686274509804</v>
      </c>
      <c r="I140" s="32" t="s">
        <v>164</v>
      </c>
      <c r="J140" s="36" t="n">
        <v>2.13808181890095</v>
      </c>
      <c r="K140" s="36" t="n">
        <f aca="false">$K$8</f>
        <v>2.12535060136845</v>
      </c>
      <c r="L140" s="36" t="n">
        <f aca="false">SQRT(J140^2+K140^2)</f>
        <v>3.01471541659441</v>
      </c>
      <c r="M140" s="40" t="n">
        <f aca="false">IF(G140="","",MAX(0,G140-1.96*L140/100))</f>
        <v>0.475225303324946</v>
      </c>
      <c r="N140" s="40" t="n">
        <f aca="false">IF(G140="","",MIN(1,G140+1.96*L140/100))</f>
        <v>0.593402147655447</v>
      </c>
      <c r="O140" s="60" t="n">
        <f aca="false">ROUND(S140*W140,0)</f>
        <v>69</v>
      </c>
      <c r="P140" s="60" t="n">
        <f aca="false">IF(F140="","",ROUND(SQRT((F140*L140/100)^2+(G140*O140)^2),0))</f>
        <v>44</v>
      </c>
      <c r="R140" s="61" t="n">
        <v>2.5447707000802</v>
      </c>
      <c r="S140" s="62" t="n">
        <f aca="false">U140*V140*$F$5</f>
        <v>816.283916083916</v>
      </c>
      <c r="T140" s="63" t="n">
        <f aca="false">MAX(0,MIN(1,R140/100+$D$5))</f>
        <v>0.533818565375064</v>
      </c>
      <c r="U140" s="63" t="n">
        <v>0.572027972027972</v>
      </c>
      <c r="V140" s="62" t="n">
        <v>1427</v>
      </c>
      <c r="W140" s="63" t="n">
        <v>0.084758520671361</v>
      </c>
      <c r="X140" s="64" t="s">
        <v>171</v>
      </c>
      <c r="Y140" s="64" t="s">
        <v>166</v>
      </c>
    </row>
    <row r="141" customFormat="false" ht="15" hidden="false" customHeight="false" outlineLevel="0" collapsed="false">
      <c r="A141" s="32" t="s">
        <v>233</v>
      </c>
      <c r="B141" s="32" t="s">
        <v>317</v>
      </c>
      <c r="C141" s="32" t="s">
        <v>319</v>
      </c>
      <c r="D141" s="60" t="n">
        <f aca="false">ROUND(S141*T141,0)</f>
        <v>433</v>
      </c>
      <c r="E141" s="60" t="n">
        <f aca="false">ROUND(S141,0)-D141</f>
        <v>390</v>
      </c>
      <c r="F141" s="60" t="n">
        <f aca="false">IF(COUNTA(D141:E141)=0,"",SUM(D141:E141))</f>
        <v>823</v>
      </c>
      <c r="G141" s="40" t="n">
        <f aca="false">IF(OR(F141="",F141=0),"",D141/F141)</f>
        <v>0.526123936816525</v>
      </c>
      <c r="H141" s="40" t="n">
        <f aca="false">IF(OR(F141="",F141=0),"",E141/F141)</f>
        <v>0.473876063183475</v>
      </c>
      <c r="I141" s="32" t="s">
        <v>164</v>
      </c>
      <c r="J141" s="36" t="n">
        <v>2.13808181890095</v>
      </c>
      <c r="K141" s="36" t="n">
        <f aca="false">$K$8</f>
        <v>2.12535060136845</v>
      </c>
      <c r="L141" s="36" t="n">
        <f aca="false">SQRT(J141^2+K141^2)</f>
        <v>3.01471541659441</v>
      </c>
      <c r="M141" s="40" t="n">
        <f aca="false">IF(G141="","",MAX(0,G141-1.96*L141/100))</f>
        <v>0.467035514651274</v>
      </c>
      <c r="N141" s="40" t="n">
        <f aca="false">IF(G141="","",MIN(1,G141+1.96*L141/100))</f>
        <v>0.585212358981775</v>
      </c>
      <c r="O141" s="60" t="n">
        <f aca="false">ROUND(S141*W141,0)</f>
        <v>70</v>
      </c>
      <c r="P141" s="60" t="n">
        <f aca="false">IF(F141="","",ROUND(SQRT((F141*L141/100)^2+(G141*O141)^2),0))</f>
        <v>44</v>
      </c>
      <c r="R141" s="61" t="n">
        <v>1.69889242784736</v>
      </c>
      <c r="S141" s="62" t="n">
        <f aca="false">U141*V141*$F$5</f>
        <v>823.491577335375</v>
      </c>
      <c r="T141" s="63" t="n">
        <f aca="false">MAX(0,MIN(1,R141/100+$D$5))</f>
        <v>0.525359782652736</v>
      </c>
      <c r="U141" s="63" t="n">
        <v>0.616385911179173</v>
      </c>
      <c r="V141" s="62" t="n">
        <v>1336</v>
      </c>
      <c r="W141" s="63" t="n">
        <v>0.084758520671361</v>
      </c>
      <c r="X141" s="64" t="s">
        <v>171</v>
      </c>
      <c r="Y141" s="64" t="s">
        <v>166</v>
      </c>
    </row>
    <row r="142" customFormat="false" ht="15" hidden="false" customHeight="false" outlineLevel="0" collapsed="false">
      <c r="A142" s="32" t="s">
        <v>233</v>
      </c>
      <c r="B142" s="32" t="s">
        <v>317</v>
      </c>
      <c r="C142" s="32" t="s">
        <v>320</v>
      </c>
      <c r="D142" s="60" t="n">
        <f aca="false">ROUND(S142*T142,0)</f>
        <v>624</v>
      </c>
      <c r="E142" s="60" t="n">
        <f aca="false">ROUND(S142,0)-D142</f>
        <v>607</v>
      </c>
      <c r="F142" s="60" t="n">
        <f aca="false">IF(COUNTA(D142:E142)=0,"",SUM(D142:E142))</f>
        <v>1231</v>
      </c>
      <c r="G142" s="40" t="n">
        <f aca="false">IF(OR(F142="",F142=0),"",D142/F142)</f>
        <v>0.506904955320877</v>
      </c>
      <c r="H142" s="40" t="n">
        <f aca="false">IF(OR(F142="",F142=0),"",E142/F142)</f>
        <v>0.493095044679123</v>
      </c>
      <c r="I142" s="32" t="s">
        <v>164</v>
      </c>
      <c r="J142" s="36" t="n">
        <v>1.72805469622063</v>
      </c>
      <c r="K142" s="36" t="n">
        <f aca="false">$K$8</f>
        <v>2.12535060136845</v>
      </c>
      <c r="L142" s="36" t="n">
        <f aca="false">SQRT(J142^2+K142^2)</f>
        <v>2.739213064343</v>
      </c>
      <c r="M142" s="40" t="n">
        <f aca="false">IF(G142="","",MAX(0,G142-1.96*L142/100))</f>
        <v>0.453216379259755</v>
      </c>
      <c r="N142" s="40" t="n">
        <f aca="false">IF(G142="","",MIN(1,G142+1.96*L142/100))</f>
        <v>0.560593531382</v>
      </c>
      <c r="O142" s="60" t="n">
        <f aca="false">ROUND(S142*W142,0)</f>
        <v>77</v>
      </c>
      <c r="P142" s="60" t="n">
        <f aca="false">IF(F142="","",ROUND(SQRT((F142*L142/100)^2+(G142*O142)^2),0))</f>
        <v>52</v>
      </c>
      <c r="R142" s="61" t="n">
        <v>-0.155174828804943</v>
      </c>
      <c r="S142" s="62" t="n">
        <f aca="false">U142*V142*$F$5</f>
        <v>1230.51149425287</v>
      </c>
      <c r="T142" s="63" t="n">
        <f aca="false">MAX(0,MIN(1,R142/100+$D$5))</f>
        <v>0.506819110086213</v>
      </c>
      <c r="U142" s="63" t="n">
        <v>0.58735632183908</v>
      </c>
      <c r="V142" s="62" t="n">
        <v>2095</v>
      </c>
      <c r="W142" s="63" t="n">
        <v>0.0626598089245614</v>
      </c>
      <c r="X142" s="64" t="s">
        <v>204</v>
      </c>
      <c r="Y142" s="64" t="s">
        <v>166</v>
      </c>
    </row>
    <row r="143" customFormat="false" ht="15" hidden="false" customHeight="false" outlineLevel="0" collapsed="false">
      <c r="A143" s="32" t="s">
        <v>233</v>
      </c>
      <c r="B143" s="32" t="s">
        <v>317</v>
      </c>
      <c r="C143" s="32" t="s">
        <v>321</v>
      </c>
      <c r="D143" s="60" t="n">
        <f aca="false">ROUND(S143*T143,0)</f>
        <v>514</v>
      </c>
      <c r="E143" s="60" t="n">
        <f aca="false">ROUND(S143,0)-D143</f>
        <v>413</v>
      </c>
      <c r="F143" s="60" t="n">
        <f aca="false">IF(COUNTA(D143:E143)=0,"",SUM(D143:E143))</f>
        <v>927</v>
      </c>
      <c r="G143" s="40" t="n">
        <f aca="false">IF(OR(F143="",F143=0),"",D143/F143)</f>
        <v>0.554476806903991</v>
      </c>
      <c r="H143" s="40" t="n">
        <f aca="false">IF(OR(F143="",F143=0),"",E143/F143)</f>
        <v>0.445523193096009</v>
      </c>
      <c r="I143" s="32" t="s">
        <v>164</v>
      </c>
      <c r="J143" s="36" t="n">
        <v>1.72805469622063</v>
      </c>
      <c r="K143" s="36" t="n">
        <f aca="false">$K$8</f>
        <v>2.12535060136845</v>
      </c>
      <c r="L143" s="36" t="n">
        <f aca="false">SQRT(J143^2+K143^2)</f>
        <v>2.739213064343</v>
      </c>
      <c r="M143" s="40" t="n">
        <f aca="false">IF(G143="","",MAX(0,G143-1.96*L143/100))</f>
        <v>0.500788230842869</v>
      </c>
      <c r="N143" s="40" t="n">
        <f aca="false">IF(G143="","",MIN(1,G143+1.96*L143/100))</f>
        <v>0.608165382965114</v>
      </c>
      <c r="O143" s="60" t="n">
        <f aca="false">ROUND(S143*W143,0)</f>
        <v>58</v>
      </c>
      <c r="P143" s="60" t="n">
        <f aca="false">IF(F143="","",ROUND(SQRT((F143*L143/100)^2+(G143*O143)^2),0))</f>
        <v>41</v>
      </c>
      <c r="R143" s="61" t="n">
        <v>4.55702938384812</v>
      </c>
      <c r="S143" s="62" t="n">
        <f aca="false">U143*V143*$F$5</f>
        <v>927.10447761194</v>
      </c>
      <c r="T143" s="63" t="n">
        <f aca="false">MAX(0,MIN(1,R143/100+$D$5))</f>
        <v>0.553941152212744</v>
      </c>
      <c r="U143" s="63" t="n">
        <v>0.546641791044776</v>
      </c>
      <c r="V143" s="62" t="n">
        <v>1696</v>
      </c>
      <c r="W143" s="63" t="n">
        <v>0.0626598089245614</v>
      </c>
      <c r="X143" s="64" t="s">
        <v>204</v>
      </c>
      <c r="Y143" s="64" t="s">
        <v>166</v>
      </c>
    </row>
    <row r="144" customFormat="false" ht="15" hidden="false" customHeight="false" outlineLevel="0" collapsed="false">
      <c r="A144" s="32" t="s">
        <v>233</v>
      </c>
      <c r="B144" s="32" t="s">
        <v>317</v>
      </c>
      <c r="C144" s="32" t="s">
        <v>322</v>
      </c>
      <c r="D144" s="60" t="n">
        <f aca="false">ROUND(S144*T144,0)</f>
        <v>289</v>
      </c>
      <c r="E144" s="60" t="n">
        <f aca="false">ROUND(S144,0)-D144</f>
        <v>282</v>
      </c>
      <c r="F144" s="60" t="n">
        <f aca="false">IF(COUNTA(D144:E144)=0,"",SUM(D144:E144))</f>
        <v>571</v>
      </c>
      <c r="G144" s="40" t="n">
        <f aca="false">IF(OR(F144="",F144=0),"",D144/F144)</f>
        <v>0.506129597197898</v>
      </c>
      <c r="H144" s="40" t="n">
        <f aca="false">IF(OR(F144="",F144=0),"",E144/F144)</f>
        <v>0.493870402802102</v>
      </c>
      <c r="I144" s="32" t="s">
        <v>164</v>
      </c>
      <c r="J144" s="36" t="n">
        <v>2.13808181890095</v>
      </c>
      <c r="K144" s="36" t="n">
        <f aca="false">$K$8</f>
        <v>2.12535060136845</v>
      </c>
      <c r="L144" s="36" t="n">
        <f aca="false">SQRT(J144^2+K144^2)</f>
        <v>3.01471541659441</v>
      </c>
      <c r="M144" s="40" t="n">
        <f aca="false">IF(G144="","",MAX(0,G144-1.96*L144/100))</f>
        <v>0.447041175032648</v>
      </c>
      <c r="N144" s="40" t="n">
        <f aca="false">IF(G144="","",MIN(1,G144+1.96*L144/100))</f>
        <v>0.565218019363149</v>
      </c>
      <c r="O144" s="60" t="n">
        <f aca="false">ROUND(S144*W144,0)</f>
        <v>48</v>
      </c>
      <c r="P144" s="60" t="n">
        <f aca="false">IF(F144="","",ROUND(SQRT((F144*L144/100)^2+(G144*O144)^2),0))</f>
        <v>30</v>
      </c>
      <c r="R144" s="61" t="n">
        <v>-0.266605993978226</v>
      </c>
      <c r="S144" s="62" t="n">
        <f aca="false">U144*V144*$F$5</f>
        <v>571.471747700394</v>
      </c>
      <c r="T144" s="63" t="n">
        <f aca="false">MAX(0,MIN(1,R144/100+$D$5))</f>
        <v>0.50570479843448</v>
      </c>
      <c r="U144" s="63" t="n">
        <v>0.727989487516426</v>
      </c>
      <c r="V144" s="62" t="n">
        <v>785</v>
      </c>
      <c r="W144" s="63" t="n">
        <v>0.084758520671361</v>
      </c>
      <c r="X144" s="64" t="s">
        <v>171</v>
      </c>
      <c r="Y144" s="64" t="s">
        <v>166</v>
      </c>
    </row>
    <row r="145" customFormat="false" ht="15" hidden="false" customHeight="false" outlineLevel="0" collapsed="false">
      <c r="A145" s="32" t="s">
        <v>233</v>
      </c>
      <c r="B145" s="32" t="s">
        <v>317</v>
      </c>
      <c r="C145" s="32" t="s">
        <v>323</v>
      </c>
      <c r="D145" s="60" t="n">
        <f aca="false">ROUND(S145*T145,0)</f>
        <v>574</v>
      </c>
      <c r="E145" s="60" t="n">
        <f aca="false">ROUND(S145,0)-D145</f>
        <v>431</v>
      </c>
      <c r="F145" s="60" t="n">
        <f aca="false">IF(COUNTA(D145:E145)=0,"",SUM(D145:E145))</f>
        <v>1005</v>
      </c>
      <c r="G145" s="40" t="n">
        <f aca="false">IF(OR(F145="",F145=0),"",D145/F145)</f>
        <v>0.571144278606965</v>
      </c>
      <c r="H145" s="40" t="n">
        <f aca="false">IF(OR(F145="",F145=0),"",E145/F145)</f>
        <v>0.428855721393035</v>
      </c>
      <c r="I145" s="32" t="s">
        <v>164</v>
      </c>
      <c r="J145" s="36" t="n">
        <v>1.72805469622063</v>
      </c>
      <c r="K145" s="36" t="n">
        <f aca="false">$K$8</f>
        <v>2.12535060136845</v>
      </c>
      <c r="L145" s="36" t="n">
        <f aca="false">SQRT(J145^2+K145^2)</f>
        <v>2.739213064343</v>
      </c>
      <c r="M145" s="40" t="n">
        <f aca="false">IF(G145="","",MAX(0,G145-1.96*L145/100))</f>
        <v>0.517455702545842</v>
      </c>
      <c r="N145" s="40" t="n">
        <f aca="false">IF(G145="","",MIN(1,G145+1.96*L145/100))</f>
        <v>0.624832854668088</v>
      </c>
      <c r="O145" s="60" t="n">
        <f aca="false">ROUND(S145*W145,0)</f>
        <v>63</v>
      </c>
      <c r="P145" s="60" t="n">
        <f aca="false">IF(F145="","",ROUND(SQRT((F145*L145/100)^2+(G145*O145)^2),0))</f>
        <v>45</v>
      </c>
      <c r="R145" s="61" t="n">
        <v>6.2607957017255</v>
      </c>
      <c r="S145" s="62" t="n">
        <f aca="false">U145*V145*$F$5</f>
        <v>1004.53991291727</v>
      </c>
      <c r="T145" s="63" t="n">
        <f aca="false">MAX(0,MIN(1,R145/100+$D$5))</f>
        <v>0.570978815391518</v>
      </c>
      <c r="U145" s="63" t="n">
        <v>0.730043541364296</v>
      </c>
      <c r="V145" s="62" t="n">
        <v>1376</v>
      </c>
      <c r="W145" s="63" t="n">
        <v>0.0626598089245614</v>
      </c>
      <c r="X145" s="64" t="s">
        <v>204</v>
      </c>
      <c r="Y145" s="64" t="s">
        <v>166</v>
      </c>
    </row>
    <row r="146" customFormat="false" ht="15" hidden="false" customHeight="false" outlineLevel="0" collapsed="false">
      <c r="A146" s="32" t="s">
        <v>233</v>
      </c>
      <c r="B146" s="32" t="s">
        <v>324</v>
      </c>
      <c r="C146" s="32" t="s">
        <v>325</v>
      </c>
      <c r="D146" s="60" t="n">
        <f aca="false">ROUND(S146*T146,0)</f>
        <v>400</v>
      </c>
      <c r="E146" s="60" t="n">
        <f aca="false">ROUND(S146,0)-D146</f>
        <v>203</v>
      </c>
      <c r="F146" s="60" t="n">
        <f aca="false">IF(COUNTA(D146:E146)=0,"",SUM(D146:E146))</f>
        <v>603</v>
      </c>
      <c r="G146" s="40" t="n">
        <f aca="false">IF(OR(F146="",F146=0),"",D146/F146)</f>
        <v>0.66334991708126</v>
      </c>
      <c r="H146" s="40" t="n">
        <f aca="false">IF(OR(F146="",F146=0),"",E146/F146)</f>
        <v>0.33665008291874</v>
      </c>
      <c r="I146" s="32" t="s">
        <v>164</v>
      </c>
      <c r="J146" s="36" t="n">
        <v>2.13808181890095</v>
      </c>
      <c r="K146" s="36" t="n">
        <f aca="false">$K$8</f>
        <v>2.12535060136845</v>
      </c>
      <c r="L146" s="36" t="n">
        <f aca="false">SQRT(J146^2+K146^2)</f>
        <v>3.01471541659441</v>
      </c>
      <c r="M146" s="40" t="n">
        <f aca="false">IF(G146="","",MAX(0,G146-1.96*L146/100))</f>
        <v>0.60426149491601</v>
      </c>
      <c r="N146" s="40" t="n">
        <f aca="false">IF(G146="","",MIN(1,G146+1.96*L146/100))</f>
        <v>0.722438339246511</v>
      </c>
      <c r="O146" s="60" t="n">
        <f aca="false">ROUND(S146*W146,0)</f>
        <v>51</v>
      </c>
      <c r="P146" s="60" t="n">
        <f aca="false">IF(F146="","",ROUND(SQRT((F146*L146/100)^2+(G146*O146)^2),0))</f>
        <v>38</v>
      </c>
      <c r="R146" s="61" t="n">
        <v>15.4450837824249</v>
      </c>
      <c r="S146" s="62" t="n">
        <f aca="false">U146*V146*$F$5</f>
        <v>603.200953137411</v>
      </c>
      <c r="T146" s="63" t="n">
        <f aca="false">MAX(0,MIN(1,R146/100+$D$5))</f>
        <v>0.662821696198512</v>
      </c>
      <c r="U146" s="63" t="n">
        <v>0.453534551231136</v>
      </c>
      <c r="V146" s="62" t="n">
        <v>1330</v>
      </c>
      <c r="W146" s="63" t="n">
        <v>0.084758520671361</v>
      </c>
      <c r="X146" s="64" t="s">
        <v>171</v>
      </c>
      <c r="Y146" s="64" t="s">
        <v>166</v>
      </c>
    </row>
    <row r="147" customFormat="false" ht="15" hidden="false" customHeight="false" outlineLevel="0" collapsed="false">
      <c r="A147" s="32" t="s">
        <v>233</v>
      </c>
      <c r="B147" s="32" t="s">
        <v>324</v>
      </c>
      <c r="C147" s="32" t="s">
        <v>326</v>
      </c>
      <c r="D147" s="60" t="n">
        <f aca="false">ROUND(S147*T147,0)</f>
        <v>298</v>
      </c>
      <c r="E147" s="60" t="n">
        <f aca="false">ROUND(S147,0)-D147</f>
        <v>186</v>
      </c>
      <c r="F147" s="60" t="n">
        <f aca="false">IF(COUNTA(D147:E147)=0,"",SUM(D147:E147))</f>
        <v>484</v>
      </c>
      <c r="G147" s="40" t="n">
        <f aca="false">IF(OR(F147="",F147=0),"",D147/F147)</f>
        <v>0.615702479338843</v>
      </c>
      <c r="H147" s="40" t="n">
        <f aca="false">IF(OR(F147="",F147=0),"",E147/F147)</f>
        <v>0.384297520661157</v>
      </c>
      <c r="I147" s="32" t="s">
        <v>164</v>
      </c>
      <c r="J147" s="36" t="n">
        <v>3.48774817162815</v>
      </c>
      <c r="K147" s="36" t="n">
        <f aca="false">$K$8</f>
        <v>2.12535060136845</v>
      </c>
      <c r="L147" s="36" t="n">
        <f aca="false">SQRT(J147^2+K147^2)</f>
        <v>4.08429951000569</v>
      </c>
      <c r="M147" s="40" t="n">
        <f aca="false">IF(G147="","",MAX(0,G147-1.96*L147/100))</f>
        <v>0.535650208942732</v>
      </c>
      <c r="N147" s="40" t="n">
        <f aca="false">IF(G147="","",MIN(1,G147+1.96*L147/100))</f>
        <v>0.695754749734954</v>
      </c>
      <c r="O147" s="60" t="n">
        <f aca="false">ROUND(S147*W147,0)</f>
        <v>70</v>
      </c>
      <c r="P147" s="60" t="n">
        <f aca="false">IF(F147="","",ROUND(SQRT((F147*L147/100)^2+(G147*O147)^2),0))</f>
        <v>47</v>
      </c>
      <c r="R147" s="61" t="n">
        <v>10.8111526894163</v>
      </c>
      <c r="S147" s="62" t="n">
        <f aca="false">U147*V147*$F$5</f>
        <v>483.987301587302</v>
      </c>
      <c r="T147" s="63" t="n">
        <f aca="false">MAX(0,MIN(1,R147/100+$D$5))</f>
        <v>0.616482385268426</v>
      </c>
      <c r="U147" s="63" t="n">
        <v>0.499470899470899</v>
      </c>
      <c r="V147" s="62" t="n">
        <v>969</v>
      </c>
      <c r="W147" s="63" t="n">
        <v>0.144238908687966</v>
      </c>
      <c r="X147" s="64" t="s">
        <v>165</v>
      </c>
      <c r="Y147" s="64" t="s">
        <v>166</v>
      </c>
    </row>
    <row r="148" customFormat="false" ht="15" hidden="false" customHeight="false" outlineLevel="0" collapsed="false">
      <c r="A148" s="32" t="s">
        <v>233</v>
      </c>
      <c r="B148" s="32" t="s">
        <v>324</v>
      </c>
      <c r="C148" s="32" t="s">
        <v>327</v>
      </c>
      <c r="D148" s="60" t="n">
        <f aca="false">ROUND(S148*T148,0)</f>
        <v>334</v>
      </c>
      <c r="E148" s="60" t="n">
        <f aca="false">ROUND(S148,0)-D148</f>
        <v>181</v>
      </c>
      <c r="F148" s="60" t="n">
        <f aca="false">IF(COUNTA(D148:E148)=0,"",SUM(D148:E148))</f>
        <v>515</v>
      </c>
      <c r="G148" s="40" t="n">
        <f aca="false">IF(OR(F148="",F148=0),"",D148/F148)</f>
        <v>0.648543689320388</v>
      </c>
      <c r="H148" s="40" t="n">
        <f aca="false">IF(OR(F148="",F148=0),"",E148/F148)</f>
        <v>0.351456310679612</v>
      </c>
      <c r="I148" s="32" t="s">
        <v>164</v>
      </c>
      <c r="J148" s="36" t="n">
        <v>3.48774817162815</v>
      </c>
      <c r="K148" s="36" t="n">
        <f aca="false">$K$8</f>
        <v>2.12535060136845</v>
      </c>
      <c r="L148" s="36" t="n">
        <f aca="false">SQRT(J148^2+K148^2)</f>
        <v>4.08429951000569</v>
      </c>
      <c r="M148" s="40" t="n">
        <f aca="false">IF(G148="","",MAX(0,G148-1.96*L148/100))</f>
        <v>0.568491418924277</v>
      </c>
      <c r="N148" s="40" t="n">
        <f aca="false">IF(G148="","",MIN(1,G148+1.96*L148/100))</f>
        <v>0.7285959597165</v>
      </c>
      <c r="O148" s="60" t="n">
        <f aca="false">ROUND(S148*W148,0)</f>
        <v>74</v>
      </c>
      <c r="P148" s="60" t="n">
        <f aca="false">IF(F148="","",ROUND(SQRT((F148*L148/100)^2+(G148*O148)^2),0))</f>
        <v>52</v>
      </c>
      <c r="R148" s="61" t="n">
        <v>14.0701029602407</v>
      </c>
      <c r="S148" s="62" t="n">
        <f aca="false">U148*V148*$F$5</f>
        <v>515.312883435583</v>
      </c>
      <c r="T148" s="63" t="n">
        <f aca="false">MAX(0,MIN(1,R148/100+$D$5))</f>
        <v>0.649071887976669</v>
      </c>
      <c r="U148" s="63" t="n">
        <v>0.620858895705521</v>
      </c>
      <c r="V148" s="62" t="n">
        <v>830</v>
      </c>
      <c r="W148" s="63" t="n">
        <v>0.144238908687966</v>
      </c>
      <c r="X148" s="64" t="s">
        <v>165</v>
      </c>
      <c r="Y148" s="64" t="s">
        <v>166</v>
      </c>
    </row>
    <row r="149" customFormat="false" ht="15" hidden="false" customHeight="false" outlineLevel="0" collapsed="false">
      <c r="A149" s="32" t="s">
        <v>233</v>
      </c>
      <c r="B149" s="32" t="s">
        <v>328</v>
      </c>
      <c r="C149" s="32" t="s">
        <v>328</v>
      </c>
      <c r="D149" s="60" t="n">
        <f aca="false">ROUND(S149*T149,0)</f>
        <v>263</v>
      </c>
      <c r="E149" s="60" t="n">
        <f aca="false">ROUND(S149,0)-D149</f>
        <v>221</v>
      </c>
      <c r="F149" s="60" t="n">
        <f aca="false">IF(COUNTA(D149:E149)=0,"",SUM(D149:E149))</f>
        <v>484</v>
      </c>
      <c r="G149" s="40" t="n">
        <f aca="false">IF(OR(F149="",F149=0),"",D149/F149)</f>
        <v>0.543388429752066</v>
      </c>
      <c r="H149" s="40" t="n">
        <f aca="false">IF(OR(F149="",F149=0),"",E149/F149)</f>
        <v>0.456611570247934</v>
      </c>
      <c r="I149" s="32" t="s">
        <v>164</v>
      </c>
      <c r="J149" s="36" t="n">
        <v>3.48774817162815</v>
      </c>
      <c r="K149" s="36" t="n">
        <f aca="false">$K$8</f>
        <v>2.12535060136845</v>
      </c>
      <c r="L149" s="36" t="n">
        <f aca="false">SQRT(J149^2+K149^2)</f>
        <v>4.08429951000569</v>
      </c>
      <c r="M149" s="40" t="n">
        <f aca="false">IF(G149="","",MAX(0,G149-1.96*L149/100))</f>
        <v>0.463336159355955</v>
      </c>
      <c r="N149" s="40" t="n">
        <f aca="false">IF(G149="","",MIN(1,G149+1.96*L149/100))</f>
        <v>0.623440700148178</v>
      </c>
      <c r="O149" s="60" t="n">
        <f aca="false">ROUND(S149*W149,0)</f>
        <v>70</v>
      </c>
      <c r="P149" s="60" t="n">
        <f aca="false">IF(F149="","",ROUND(SQRT((F149*L149/100)^2+(G149*O149)^2),0))</f>
        <v>43</v>
      </c>
      <c r="R149" s="61" t="n">
        <v>3.4141854321557</v>
      </c>
      <c r="S149" s="62" t="n">
        <f aca="false">U149*V149*$F$5</f>
        <v>483.913480885312</v>
      </c>
      <c r="T149" s="63" t="n">
        <f aca="false">MAX(0,MIN(1,R149/100+$D$5))</f>
        <v>0.54251271269582</v>
      </c>
      <c r="U149" s="63" t="n">
        <v>0.469818913480885</v>
      </c>
      <c r="V149" s="62" t="n">
        <v>1030</v>
      </c>
      <c r="W149" s="63" t="n">
        <v>0.144238908687966</v>
      </c>
      <c r="X149" s="64" t="s">
        <v>165</v>
      </c>
      <c r="Y149" s="64" t="s">
        <v>166</v>
      </c>
    </row>
    <row r="150" customFormat="false" ht="15" hidden="false" customHeight="false" outlineLevel="0" collapsed="false">
      <c r="A150" s="32" t="s">
        <v>233</v>
      </c>
      <c r="B150" s="32" t="s">
        <v>329</v>
      </c>
      <c r="C150" s="32" t="s">
        <v>329</v>
      </c>
      <c r="D150" s="60" t="n">
        <f aca="false">ROUND(S150*T150,0)</f>
        <v>532</v>
      </c>
      <c r="E150" s="60" t="n">
        <f aca="false">ROUND(S150,0)-D150</f>
        <v>1125</v>
      </c>
      <c r="F150" s="60" t="n">
        <f aca="false">IF(COUNTA(D150:E150)=0,"",SUM(D150:E150))</f>
        <v>1657</v>
      </c>
      <c r="G150" s="40" t="n">
        <f aca="false">IF(OR(F150="",F150=0),"",D150/F150)</f>
        <v>0.32106216053108</v>
      </c>
      <c r="H150" s="40" t="n">
        <f aca="false">IF(OR(F150="",F150=0),"",E150/F150)</f>
        <v>0.67893783946892</v>
      </c>
      <c r="I150" s="32" t="s">
        <v>164</v>
      </c>
      <c r="J150" s="36" t="n">
        <v>1.72805469622063</v>
      </c>
      <c r="K150" s="36" t="n">
        <f aca="false">$K$8</f>
        <v>2.12535060136845</v>
      </c>
      <c r="L150" s="36" t="n">
        <f aca="false">SQRT(J150^2+K150^2)</f>
        <v>2.739213064343</v>
      </c>
      <c r="M150" s="40" t="n">
        <f aca="false">IF(G150="","",MAX(0,G150-1.96*L150/100))</f>
        <v>0.267373584469957</v>
      </c>
      <c r="N150" s="40" t="n">
        <f aca="false">IF(G150="","",MIN(1,G150+1.96*L150/100))</f>
        <v>0.374750736592203</v>
      </c>
      <c r="O150" s="60" t="n">
        <f aca="false">ROUND(S150*W150,0)</f>
        <v>104</v>
      </c>
      <c r="P150" s="60" t="n">
        <f aca="false">IF(F150="","",ROUND(SQRT((F150*L150/100)^2+(G150*O150)^2),0))</f>
        <v>56</v>
      </c>
      <c r="R150" s="61" t="n">
        <v>-18.7029357033289</v>
      </c>
      <c r="S150" s="62" t="n">
        <f aca="false">U150*V150*$F$5</f>
        <v>1656.73758865248</v>
      </c>
      <c r="T150" s="63" t="n">
        <f aca="false">MAX(0,MIN(1,R150/100+$D$5))</f>
        <v>0.321341501340973</v>
      </c>
      <c r="U150" s="63" t="n">
        <v>0.66750104297038</v>
      </c>
      <c r="V150" s="62" t="n">
        <v>2482</v>
      </c>
      <c r="W150" s="63" t="n">
        <v>0.0626598089245614</v>
      </c>
      <c r="X150" s="64" t="s">
        <v>204</v>
      </c>
      <c r="Y150" s="64" t="s">
        <v>166</v>
      </c>
    </row>
    <row r="151" customFormat="false" ht="15" hidden="false" customHeight="false" outlineLevel="0" collapsed="false">
      <c r="A151" s="32" t="s">
        <v>233</v>
      </c>
      <c r="B151" s="32" t="s">
        <v>330</v>
      </c>
      <c r="C151" s="32" t="s">
        <v>331</v>
      </c>
      <c r="D151" s="60" t="n">
        <f aca="false">ROUND(S151*T151,0)</f>
        <v>777</v>
      </c>
      <c r="E151" s="60" t="n">
        <f aca="false">ROUND(S151,0)-D151</f>
        <v>763</v>
      </c>
      <c r="F151" s="60" t="n">
        <f aca="false">IF(COUNTA(D151:E151)=0,"",SUM(D151:E151))</f>
        <v>1540</v>
      </c>
      <c r="G151" s="40" t="n">
        <f aca="false">IF(OR(F151="",F151=0),"",D151/F151)</f>
        <v>0.504545454545455</v>
      </c>
      <c r="H151" s="40" t="n">
        <f aca="false">IF(OR(F151="",F151=0),"",E151/F151)</f>
        <v>0.495454545454546</v>
      </c>
      <c r="I151" s="32" t="s">
        <v>164</v>
      </c>
      <c r="J151" s="36" t="n">
        <v>1.72805469622063</v>
      </c>
      <c r="K151" s="36" t="n">
        <f aca="false">$K$8</f>
        <v>2.12535060136845</v>
      </c>
      <c r="L151" s="36" t="n">
        <f aca="false">SQRT(J151^2+K151^2)</f>
        <v>2.739213064343</v>
      </c>
      <c r="M151" s="40" t="n">
        <f aca="false">IF(G151="","",MAX(0,G151-1.96*L151/100))</f>
        <v>0.450856878484332</v>
      </c>
      <c r="N151" s="40" t="n">
        <f aca="false">IF(G151="","",MIN(1,G151+1.96*L151/100))</f>
        <v>0.558234030606577</v>
      </c>
      <c r="O151" s="60" t="n">
        <f aca="false">ROUND(S151*W151,0)</f>
        <v>97</v>
      </c>
      <c r="P151" s="60" t="n">
        <f aca="false">IF(F151="","",ROUND(SQRT((F151*L151/100)^2+(G151*O151)^2),0))</f>
        <v>65</v>
      </c>
      <c r="R151" s="61" t="n">
        <v>-0.428132151650008</v>
      </c>
      <c r="S151" s="62" t="n">
        <f aca="false">U151*V151*$F$5</f>
        <v>1540.493339254</v>
      </c>
      <c r="T151" s="63" t="n">
        <f aca="false">MAX(0,MIN(1,R151/100+$D$5))</f>
        <v>0.504089536857762</v>
      </c>
      <c r="U151" s="63" t="n">
        <v>0.670071047957371</v>
      </c>
      <c r="V151" s="62" t="n">
        <v>2299</v>
      </c>
      <c r="W151" s="63" t="n">
        <v>0.0626598089245614</v>
      </c>
      <c r="X151" s="64" t="s">
        <v>204</v>
      </c>
      <c r="Y151" s="64" t="s">
        <v>166</v>
      </c>
    </row>
    <row r="152" customFormat="false" ht="15" hidden="false" customHeight="false" outlineLevel="0" collapsed="false">
      <c r="A152" s="32" t="s">
        <v>233</v>
      </c>
      <c r="B152" s="32" t="s">
        <v>330</v>
      </c>
      <c r="C152" s="32" t="s">
        <v>332</v>
      </c>
      <c r="D152" s="60" t="n">
        <f aca="false">ROUND(S152*T152,0)</f>
        <v>862</v>
      </c>
      <c r="E152" s="60" t="n">
        <f aca="false">ROUND(S152,0)-D152</f>
        <v>833</v>
      </c>
      <c r="F152" s="60" t="n">
        <f aca="false">IF(COUNTA(D152:E152)=0,"",SUM(D152:E152))</f>
        <v>1695</v>
      </c>
      <c r="G152" s="40" t="n">
        <f aca="false">IF(OR(F152="",F152=0),"",D152/F152)</f>
        <v>0.508554572271387</v>
      </c>
      <c r="H152" s="40" t="n">
        <f aca="false">IF(OR(F152="",F152=0),"",E152/F152)</f>
        <v>0.491445427728614</v>
      </c>
      <c r="I152" s="32" t="s">
        <v>164</v>
      </c>
      <c r="J152" s="36" t="n">
        <v>1.72805469622063</v>
      </c>
      <c r="K152" s="36" t="n">
        <f aca="false">$K$8</f>
        <v>2.12535060136845</v>
      </c>
      <c r="L152" s="36" t="n">
        <f aca="false">SQRT(J152^2+K152^2)</f>
        <v>2.739213064343</v>
      </c>
      <c r="M152" s="40" t="n">
        <f aca="false">IF(G152="","",MAX(0,G152-1.96*L152/100))</f>
        <v>0.454865996210264</v>
      </c>
      <c r="N152" s="40" t="n">
        <f aca="false">IF(G152="","",MIN(1,G152+1.96*L152/100))</f>
        <v>0.562243148332509</v>
      </c>
      <c r="O152" s="60" t="n">
        <f aca="false">ROUND(S152*W152,0)</f>
        <v>106</v>
      </c>
      <c r="P152" s="60" t="n">
        <f aca="false">IF(F152="","",ROUND(SQRT((F152*L152/100)^2+(G152*O152)^2),0))</f>
        <v>71</v>
      </c>
      <c r="R152" s="61" t="n">
        <v>-0.00342921199359486</v>
      </c>
      <c r="S152" s="62" t="n">
        <f aca="false">U152*V152*$F$5</f>
        <v>1695.44705882353</v>
      </c>
      <c r="T152" s="63" t="n">
        <f aca="false">MAX(0,MIN(1,R152/100+$D$5))</f>
        <v>0.508336566254326</v>
      </c>
      <c r="U152" s="63" t="n">
        <v>0.620588235294118</v>
      </c>
      <c r="V152" s="62" t="n">
        <v>2732</v>
      </c>
      <c r="W152" s="63" t="n">
        <v>0.0626598089245614</v>
      </c>
      <c r="X152" s="64" t="s">
        <v>204</v>
      </c>
      <c r="Y152" s="64" t="s">
        <v>166</v>
      </c>
    </row>
    <row r="153" customFormat="false" ht="15" hidden="false" customHeight="false" outlineLevel="0" collapsed="false">
      <c r="A153" s="32" t="s">
        <v>233</v>
      </c>
      <c r="B153" s="32" t="s">
        <v>330</v>
      </c>
      <c r="C153" s="32" t="s">
        <v>333</v>
      </c>
      <c r="D153" s="60" t="n">
        <f aca="false">ROUND(S153*T153,0)</f>
        <v>1504</v>
      </c>
      <c r="E153" s="60" t="n">
        <f aca="false">ROUND(S153,0)-D153</f>
        <v>1461</v>
      </c>
      <c r="F153" s="60" t="n">
        <f aca="false">IF(COUNTA(D153:E153)=0,"",SUM(D153:E153))</f>
        <v>2965</v>
      </c>
      <c r="G153" s="40" t="n">
        <f aca="false">IF(OR(F153="",F153=0),"",D153/F153)</f>
        <v>0.507251264755481</v>
      </c>
      <c r="H153" s="40" t="n">
        <f aca="false">IF(OR(F153="",F153=0),"",E153/F153)</f>
        <v>0.492748735244519</v>
      </c>
      <c r="I153" s="32" t="s">
        <v>164</v>
      </c>
      <c r="J153" s="36" t="n">
        <v>1.72805469622063</v>
      </c>
      <c r="K153" s="36" t="n">
        <f aca="false">$K$8</f>
        <v>2.12535060136845</v>
      </c>
      <c r="L153" s="36" t="n">
        <f aca="false">SQRT(J153^2+K153^2)</f>
        <v>2.739213064343</v>
      </c>
      <c r="M153" s="40" t="n">
        <f aca="false">IF(G153="","",MAX(0,G153-1.96*L153/100))</f>
        <v>0.453562688694358</v>
      </c>
      <c r="N153" s="40" t="n">
        <f aca="false">IF(G153="","",MIN(1,G153+1.96*L153/100))</f>
        <v>0.560939840816604</v>
      </c>
      <c r="O153" s="60" t="n">
        <f aca="false">ROUND(S153*W153,0)</f>
        <v>186</v>
      </c>
      <c r="P153" s="60" t="n">
        <f aca="false">IF(F153="","",ROUND(SQRT((F153*L153/100)^2+(G153*O153)^2),0))</f>
        <v>124</v>
      </c>
      <c r="R153" s="61" t="n">
        <v>-0.109313152137368</v>
      </c>
      <c r="S153" s="62" t="n">
        <f aca="false">U153*V153*$F$5</f>
        <v>2965.37262012693</v>
      </c>
      <c r="T153" s="63" t="n">
        <f aca="false">MAX(0,MIN(1,R153/100+$D$5))</f>
        <v>0.507277726852889</v>
      </c>
      <c r="U153" s="63" t="n">
        <v>0.668177697189484</v>
      </c>
      <c r="V153" s="62" t="n">
        <v>4438</v>
      </c>
      <c r="W153" s="63" t="n">
        <v>0.0626598089245614</v>
      </c>
      <c r="X153" s="64" t="s">
        <v>204</v>
      </c>
      <c r="Y153" s="64" t="s">
        <v>166</v>
      </c>
    </row>
    <row r="154" customFormat="false" ht="15" hidden="false" customHeight="false" outlineLevel="0" collapsed="false">
      <c r="A154" s="32" t="s">
        <v>233</v>
      </c>
      <c r="B154" s="32" t="s">
        <v>330</v>
      </c>
      <c r="C154" s="32" t="s">
        <v>334</v>
      </c>
      <c r="D154" s="60" t="n">
        <f aca="false">ROUND(S154*T154,0)</f>
        <v>753</v>
      </c>
      <c r="E154" s="60" t="n">
        <f aca="false">ROUND(S154,0)-D154</f>
        <v>755</v>
      </c>
      <c r="F154" s="60" t="n">
        <f aca="false">IF(COUNTA(D154:E154)=0,"",SUM(D154:E154))</f>
        <v>1508</v>
      </c>
      <c r="G154" s="40" t="n">
        <f aca="false">IF(OR(F154="",F154=0),"",D154/F154)</f>
        <v>0.499336870026525</v>
      </c>
      <c r="H154" s="40" t="n">
        <f aca="false">IF(OR(F154="",F154=0),"",E154/F154)</f>
        <v>0.500663129973475</v>
      </c>
      <c r="I154" s="32" t="s">
        <v>164</v>
      </c>
      <c r="J154" s="36" t="n">
        <v>1.72805469622063</v>
      </c>
      <c r="K154" s="36" t="n">
        <f aca="false">$K$8</f>
        <v>2.12535060136845</v>
      </c>
      <c r="L154" s="36" t="n">
        <f aca="false">SQRT(J154^2+K154^2)</f>
        <v>2.739213064343</v>
      </c>
      <c r="M154" s="40" t="n">
        <f aca="false">IF(G154="","",MAX(0,G154-1.96*L154/100))</f>
        <v>0.445648293965402</v>
      </c>
      <c r="N154" s="40" t="n">
        <f aca="false">IF(G154="","",MIN(1,G154+1.96*L154/100))</f>
        <v>0.553025446087648</v>
      </c>
      <c r="O154" s="60" t="n">
        <f aca="false">ROUND(S154*W154,0)</f>
        <v>94</v>
      </c>
      <c r="P154" s="60" t="n">
        <f aca="false">IF(F154="","",ROUND(SQRT((F154*L154/100)^2+(G154*O154)^2),0))</f>
        <v>63</v>
      </c>
      <c r="R154" s="61" t="n">
        <v>-0.882630551119606</v>
      </c>
      <c r="S154" s="62" t="n">
        <f aca="false">U154*V154*$F$5</f>
        <v>1507.62659380692</v>
      </c>
      <c r="T154" s="63" t="n">
        <f aca="false">MAX(0,MIN(1,R154/100+$D$5))</f>
        <v>0.499544552863066</v>
      </c>
      <c r="U154" s="63" t="n">
        <v>0.679417122040073</v>
      </c>
      <c r="V154" s="62" t="n">
        <v>2219</v>
      </c>
      <c r="W154" s="63" t="n">
        <v>0.0626598089245614</v>
      </c>
      <c r="X154" s="64" t="s">
        <v>204</v>
      </c>
      <c r="Y154" s="64" t="s">
        <v>166</v>
      </c>
    </row>
    <row r="155" customFormat="false" ht="15" hidden="false" customHeight="false" outlineLevel="0" collapsed="false">
      <c r="A155" s="32" t="s">
        <v>233</v>
      </c>
      <c r="B155" s="32" t="s">
        <v>330</v>
      </c>
      <c r="C155" s="32" t="s">
        <v>335</v>
      </c>
      <c r="D155" s="60" t="n">
        <f aca="false">ROUND(S155*T155,0)</f>
        <v>685</v>
      </c>
      <c r="E155" s="60" t="n">
        <f aca="false">ROUND(S155,0)-D155</f>
        <v>699</v>
      </c>
      <c r="F155" s="60" t="n">
        <f aca="false">IF(COUNTA(D155:E155)=0,"",SUM(D155:E155))</f>
        <v>1384</v>
      </c>
      <c r="G155" s="40" t="n">
        <f aca="false">IF(OR(F155="",F155=0),"",D155/F155)</f>
        <v>0.494942196531792</v>
      </c>
      <c r="H155" s="40" t="n">
        <f aca="false">IF(OR(F155="",F155=0),"",E155/F155)</f>
        <v>0.505057803468208</v>
      </c>
      <c r="I155" s="32" t="s">
        <v>164</v>
      </c>
      <c r="J155" s="36" t="n">
        <v>1.72805469622063</v>
      </c>
      <c r="K155" s="36" t="n">
        <f aca="false">$K$8</f>
        <v>2.12535060136845</v>
      </c>
      <c r="L155" s="36" t="n">
        <f aca="false">SQRT(J155^2+K155^2)</f>
        <v>2.739213064343</v>
      </c>
      <c r="M155" s="40" t="n">
        <f aca="false">IF(G155="","",MAX(0,G155-1.96*L155/100))</f>
        <v>0.441253620470669</v>
      </c>
      <c r="N155" s="40" t="n">
        <f aca="false">IF(G155="","",MIN(1,G155+1.96*L155/100))</f>
        <v>0.548630772592915</v>
      </c>
      <c r="O155" s="60" t="n">
        <f aca="false">ROUND(S155*W155,0)</f>
        <v>87</v>
      </c>
      <c r="P155" s="60" t="n">
        <f aca="false">IF(F155="","",ROUND(SQRT((F155*L155/100)^2+(G155*O155)^2),0))</f>
        <v>57</v>
      </c>
      <c r="R155" s="61" t="n">
        <v>-1.31558775983939</v>
      </c>
      <c r="S155" s="62" t="n">
        <f aca="false">U155*V155*$F$5</f>
        <v>1383.95299145299</v>
      </c>
      <c r="T155" s="63" t="n">
        <f aca="false">MAX(0,MIN(1,R155/100+$D$5))</f>
        <v>0.495214980775869</v>
      </c>
      <c r="U155" s="63" t="n">
        <v>0.643399810066477</v>
      </c>
      <c r="V155" s="62" t="n">
        <v>2151</v>
      </c>
      <c r="W155" s="63" t="n">
        <v>0.0626598089245614</v>
      </c>
      <c r="X155" s="64" t="s">
        <v>204</v>
      </c>
      <c r="Y155" s="64" t="s">
        <v>166</v>
      </c>
    </row>
    <row r="156" customFormat="false" ht="15" hidden="false" customHeight="false" outlineLevel="0" collapsed="false">
      <c r="A156" s="32" t="s">
        <v>233</v>
      </c>
      <c r="B156" s="32" t="s">
        <v>330</v>
      </c>
      <c r="C156" s="32" t="s">
        <v>336</v>
      </c>
      <c r="D156" s="60" t="n">
        <f aca="false">ROUND(S156*T156,0)</f>
        <v>612</v>
      </c>
      <c r="E156" s="60" t="n">
        <f aca="false">ROUND(S156,0)-D156</f>
        <v>570</v>
      </c>
      <c r="F156" s="60" t="n">
        <f aca="false">IF(COUNTA(D156:E156)=0,"",SUM(D156:E156))</f>
        <v>1182</v>
      </c>
      <c r="G156" s="40" t="n">
        <f aca="false">IF(OR(F156="",F156=0),"",D156/F156)</f>
        <v>0.517766497461929</v>
      </c>
      <c r="H156" s="40" t="n">
        <f aca="false">IF(OR(F156="",F156=0),"",E156/F156)</f>
        <v>0.482233502538071</v>
      </c>
      <c r="I156" s="32" t="s">
        <v>164</v>
      </c>
      <c r="J156" s="36" t="n">
        <v>1.72805469622063</v>
      </c>
      <c r="K156" s="36" t="n">
        <f aca="false">$K$8</f>
        <v>2.12535060136845</v>
      </c>
      <c r="L156" s="36" t="n">
        <f aca="false">SQRT(J156^2+K156^2)</f>
        <v>2.739213064343</v>
      </c>
      <c r="M156" s="40" t="n">
        <f aca="false">IF(G156="","",MAX(0,G156-1.96*L156/100))</f>
        <v>0.464077921400806</v>
      </c>
      <c r="N156" s="40" t="n">
        <f aca="false">IF(G156="","",MIN(1,G156+1.96*L156/100))</f>
        <v>0.571455073523052</v>
      </c>
      <c r="O156" s="60" t="n">
        <f aca="false">ROUND(S156*W156,0)</f>
        <v>74</v>
      </c>
      <c r="P156" s="60" t="n">
        <f aca="false">IF(F156="","",ROUND(SQRT((F156*L156/100)^2+(G156*O156)^2),0))</f>
        <v>50</v>
      </c>
      <c r="R156" s="61" t="n">
        <v>0.987083388073788</v>
      </c>
      <c r="S156" s="62" t="n">
        <f aca="false">U156*V156*$F$5</f>
        <v>1181.67359413203</v>
      </c>
      <c r="T156" s="63" t="n">
        <f aca="false">MAX(0,MIN(1,R156/100+$D$5))</f>
        <v>0.518241692255</v>
      </c>
      <c r="U156" s="63" t="n">
        <v>0.737163814180929</v>
      </c>
      <c r="V156" s="62" t="n">
        <v>1603</v>
      </c>
      <c r="W156" s="63" t="n">
        <v>0.0626598089245614</v>
      </c>
      <c r="X156" s="64" t="s">
        <v>204</v>
      </c>
      <c r="Y156" s="64" t="s">
        <v>166</v>
      </c>
    </row>
    <row r="157" customFormat="false" ht="15" hidden="false" customHeight="false" outlineLevel="0" collapsed="false">
      <c r="A157" s="32" t="s">
        <v>233</v>
      </c>
      <c r="B157" s="32" t="s">
        <v>330</v>
      </c>
      <c r="C157" s="32" t="s">
        <v>337</v>
      </c>
      <c r="D157" s="60" t="n">
        <f aca="false">ROUND(S157*T157,0)</f>
        <v>1242</v>
      </c>
      <c r="E157" s="60" t="n">
        <f aca="false">ROUND(S157,0)-D157</f>
        <v>1260</v>
      </c>
      <c r="F157" s="60" t="n">
        <f aca="false">IF(COUNTA(D157:E157)=0,"",SUM(D157:E157))</f>
        <v>2502</v>
      </c>
      <c r="G157" s="40" t="n">
        <f aca="false">IF(OR(F157="",F157=0),"",D157/F157)</f>
        <v>0.496402877697842</v>
      </c>
      <c r="H157" s="40" t="n">
        <f aca="false">IF(OR(F157="",F157=0),"",E157/F157)</f>
        <v>0.503597122302158</v>
      </c>
      <c r="I157" s="32" t="s">
        <v>164</v>
      </c>
      <c r="J157" s="36" t="n">
        <v>1.72805469622063</v>
      </c>
      <c r="K157" s="36" t="n">
        <f aca="false">$K$8</f>
        <v>2.12535060136845</v>
      </c>
      <c r="L157" s="36" t="n">
        <f aca="false">SQRT(J157^2+K157^2)</f>
        <v>2.739213064343</v>
      </c>
      <c r="M157" s="40" t="n">
        <f aca="false">IF(G157="","",MAX(0,G157-1.96*L157/100))</f>
        <v>0.442714301636719</v>
      </c>
      <c r="N157" s="40" t="n">
        <f aca="false">IF(G157="","",MIN(1,G157+1.96*L157/100))</f>
        <v>0.550091453758965</v>
      </c>
      <c r="O157" s="60" t="n">
        <f aca="false">ROUND(S157*W157,0)</f>
        <v>157</v>
      </c>
      <c r="P157" s="60" t="n">
        <f aca="false">IF(F157="","",ROUND(SQRT((F157*L157/100)^2+(G157*O157)^2),0))</f>
        <v>104</v>
      </c>
      <c r="R157" s="61" t="n">
        <v>-1.19198712738609</v>
      </c>
      <c r="S157" s="62" t="n">
        <f aca="false">U157*V157*$F$5</f>
        <v>2501.86532550992</v>
      </c>
      <c r="T157" s="63" t="n">
        <f aca="false">MAX(0,MIN(1,R157/100+$D$5))</f>
        <v>0.496450987100402</v>
      </c>
      <c r="U157" s="63" t="n">
        <v>0.618049734562727</v>
      </c>
      <c r="V157" s="62" t="n">
        <v>4048</v>
      </c>
      <c r="W157" s="63" t="n">
        <v>0.0626598089245614</v>
      </c>
      <c r="X157" s="64" t="s">
        <v>204</v>
      </c>
      <c r="Y157" s="64" t="s">
        <v>166</v>
      </c>
    </row>
    <row r="158" customFormat="false" ht="15" hidden="false" customHeight="false" outlineLevel="0" collapsed="false">
      <c r="A158" s="32" t="s">
        <v>233</v>
      </c>
      <c r="B158" s="32" t="s">
        <v>330</v>
      </c>
      <c r="C158" s="32" t="s">
        <v>338</v>
      </c>
      <c r="D158" s="60" t="n">
        <f aca="false">ROUND(S158*T158,0)</f>
        <v>702</v>
      </c>
      <c r="E158" s="60" t="n">
        <f aca="false">ROUND(S158,0)-D158</f>
        <v>611</v>
      </c>
      <c r="F158" s="60" t="n">
        <f aca="false">IF(COUNTA(D158:E158)=0,"",SUM(D158:E158))</f>
        <v>1313</v>
      </c>
      <c r="G158" s="40" t="n">
        <f aca="false">IF(OR(F158="",F158=0),"",D158/F158)</f>
        <v>0.534653465346535</v>
      </c>
      <c r="H158" s="40" t="n">
        <f aca="false">IF(OR(F158="",F158=0),"",E158/F158)</f>
        <v>0.465346534653465</v>
      </c>
      <c r="I158" s="32" t="s">
        <v>164</v>
      </c>
      <c r="J158" s="36" t="n">
        <v>1.72805469622063</v>
      </c>
      <c r="K158" s="36" t="n">
        <f aca="false">$K$8</f>
        <v>2.12535060136845</v>
      </c>
      <c r="L158" s="36" t="n">
        <f aca="false">SQRT(J158^2+K158^2)</f>
        <v>2.739213064343</v>
      </c>
      <c r="M158" s="40" t="n">
        <f aca="false">IF(G158="","",MAX(0,G158-1.96*L158/100))</f>
        <v>0.480964889285412</v>
      </c>
      <c r="N158" s="40" t="n">
        <f aca="false">IF(G158="","",MIN(1,G158+1.96*L158/100))</f>
        <v>0.588342041407658</v>
      </c>
      <c r="O158" s="60" t="n">
        <f aca="false">ROUND(S158*W158,0)</f>
        <v>82</v>
      </c>
      <c r="P158" s="60" t="n">
        <f aca="false">IF(F158="","",ROUND(SQRT((F158*L158/100)^2+(G158*O158)^2),0))</f>
        <v>57</v>
      </c>
      <c r="R158" s="61" t="n">
        <v>2.62282686182135</v>
      </c>
      <c r="S158" s="62" t="n">
        <f aca="false">U158*V158*$F$5</f>
        <v>1312.71</v>
      </c>
      <c r="T158" s="63" t="n">
        <f aca="false">MAX(0,MIN(1,R158/100+$D$5))</f>
        <v>0.534599126992476</v>
      </c>
      <c r="U158" s="63" t="n">
        <v>0.658</v>
      </c>
      <c r="V158" s="62" t="n">
        <v>1995</v>
      </c>
      <c r="W158" s="63" t="n">
        <v>0.0626598089245614</v>
      </c>
      <c r="X158" s="64" t="s">
        <v>204</v>
      </c>
      <c r="Y158" s="64" t="s">
        <v>166</v>
      </c>
    </row>
    <row r="159" customFormat="false" ht="15" hidden="false" customHeight="false" outlineLevel="0" collapsed="false">
      <c r="A159" s="32" t="s">
        <v>233</v>
      </c>
      <c r="B159" s="32" t="s">
        <v>330</v>
      </c>
      <c r="C159" s="32" t="s">
        <v>339</v>
      </c>
      <c r="D159" s="60" t="n">
        <f aca="false">ROUND(S159*T159,0)</f>
        <v>699</v>
      </c>
      <c r="E159" s="60" t="n">
        <f aca="false">ROUND(S159,0)-D159</f>
        <v>643</v>
      </c>
      <c r="F159" s="60" t="n">
        <f aca="false">IF(COUNTA(D159:E159)=0,"",SUM(D159:E159))</f>
        <v>1342</v>
      </c>
      <c r="G159" s="40" t="n">
        <f aca="false">IF(OR(F159="",F159=0),"",D159/F159)</f>
        <v>0.520864381520119</v>
      </c>
      <c r="H159" s="40" t="n">
        <f aca="false">IF(OR(F159="",F159=0),"",E159/F159)</f>
        <v>0.479135618479881</v>
      </c>
      <c r="I159" s="32" t="s">
        <v>164</v>
      </c>
      <c r="J159" s="36" t="n">
        <v>1.72805469622063</v>
      </c>
      <c r="K159" s="36" t="n">
        <f aca="false">$K$8</f>
        <v>2.12535060136845</v>
      </c>
      <c r="L159" s="36" t="n">
        <f aca="false">SQRT(J159^2+K159^2)</f>
        <v>2.739213064343</v>
      </c>
      <c r="M159" s="40" t="n">
        <f aca="false">IF(G159="","",MAX(0,G159-1.96*L159/100))</f>
        <v>0.467175805458996</v>
      </c>
      <c r="N159" s="40" t="n">
        <f aca="false">IF(G159="","",MIN(1,G159+1.96*L159/100))</f>
        <v>0.574552957581242</v>
      </c>
      <c r="O159" s="60" t="n">
        <f aca="false">ROUND(S159*W159,0)</f>
        <v>84</v>
      </c>
      <c r="P159" s="60" t="n">
        <f aca="false">IF(F159="","",ROUND(SQRT((F159*L159/100)^2+(G159*O159)^2),0))</f>
        <v>57</v>
      </c>
      <c r="R159" s="61" t="n">
        <v>1.25964546023084</v>
      </c>
      <c r="S159" s="62" t="n">
        <f aca="false">U159*V159*$F$5</f>
        <v>1342.44359673025</v>
      </c>
      <c r="T159" s="63" t="n">
        <f aca="false">MAX(0,MIN(1,R159/100+$D$5))</f>
        <v>0.520967312976571</v>
      </c>
      <c r="U159" s="63" t="n">
        <v>0.726430517711172</v>
      </c>
      <c r="V159" s="62" t="n">
        <v>1848</v>
      </c>
      <c r="W159" s="63" t="n">
        <v>0.0626598089245614</v>
      </c>
      <c r="X159" s="64" t="s">
        <v>204</v>
      </c>
      <c r="Y159" s="64" t="s">
        <v>166</v>
      </c>
    </row>
    <row r="160" customFormat="false" ht="15" hidden="false" customHeight="false" outlineLevel="0" collapsed="false">
      <c r="A160" s="32" t="s">
        <v>233</v>
      </c>
      <c r="B160" s="32" t="s">
        <v>330</v>
      </c>
      <c r="C160" s="32" t="s">
        <v>340</v>
      </c>
      <c r="D160" s="60" t="n">
        <f aca="false">ROUND(S160*T160,0)</f>
        <v>456</v>
      </c>
      <c r="E160" s="60" t="n">
        <f aca="false">ROUND(S160,0)-D160</f>
        <v>424</v>
      </c>
      <c r="F160" s="60" t="n">
        <f aca="false">IF(COUNTA(D160:E160)=0,"",SUM(D160:E160))</f>
        <v>880</v>
      </c>
      <c r="G160" s="40" t="n">
        <f aca="false">IF(OR(F160="",F160=0),"",D160/F160)</f>
        <v>0.518181818181818</v>
      </c>
      <c r="H160" s="40" t="n">
        <f aca="false">IF(OR(F160="",F160=0),"",E160/F160)</f>
        <v>0.481818181818182</v>
      </c>
      <c r="I160" s="32" t="s">
        <v>164</v>
      </c>
      <c r="J160" s="36" t="n">
        <v>2.13808181890095</v>
      </c>
      <c r="K160" s="36" t="n">
        <f aca="false">$K$8</f>
        <v>2.12535060136845</v>
      </c>
      <c r="L160" s="36" t="n">
        <f aca="false">SQRT(J160^2+K160^2)</f>
        <v>3.01471541659441</v>
      </c>
      <c r="M160" s="40" t="n">
        <f aca="false">IF(G160="","",MAX(0,G160-1.96*L160/100))</f>
        <v>0.459093396016568</v>
      </c>
      <c r="N160" s="40" t="n">
        <f aca="false">IF(G160="","",MIN(1,G160+1.96*L160/100))</f>
        <v>0.577270240347069</v>
      </c>
      <c r="O160" s="60" t="n">
        <f aca="false">ROUND(S160*W160,0)</f>
        <v>75</v>
      </c>
      <c r="P160" s="60" t="n">
        <f aca="false">IF(F160="","",ROUND(SQRT((F160*L160/100)^2+(G160*O160)^2),0))</f>
        <v>47</v>
      </c>
      <c r="R160" s="61" t="n">
        <v>0.992414729434711</v>
      </c>
      <c r="S160" s="62" t="n">
        <f aca="false">U160*V160*$F$5</f>
        <v>879.958115183246</v>
      </c>
      <c r="T160" s="63" t="n">
        <f aca="false">MAX(0,MIN(1,R160/100+$D$5))</f>
        <v>0.51829500566861</v>
      </c>
      <c r="U160" s="63" t="n">
        <v>0.668661181750187</v>
      </c>
      <c r="V160" s="62" t="n">
        <v>1316</v>
      </c>
      <c r="W160" s="63" t="n">
        <v>0.084758520671361</v>
      </c>
      <c r="X160" s="64" t="s">
        <v>171</v>
      </c>
      <c r="Y160" s="64" t="s">
        <v>166</v>
      </c>
    </row>
    <row r="161" customFormat="false" ht="15" hidden="false" customHeight="false" outlineLevel="0" collapsed="false">
      <c r="A161" s="32" t="s">
        <v>233</v>
      </c>
      <c r="B161" s="32" t="s">
        <v>341</v>
      </c>
      <c r="C161" s="32" t="s">
        <v>341</v>
      </c>
      <c r="D161" s="60" t="n">
        <f aca="false">ROUND(S161*T161,0)</f>
        <v>851</v>
      </c>
      <c r="E161" s="60" t="n">
        <f aca="false">ROUND(S161,0)-D161</f>
        <v>1353</v>
      </c>
      <c r="F161" s="60" t="n">
        <f aca="false">IF(COUNTA(D161:E161)=0,"",SUM(D161:E161))</f>
        <v>2204</v>
      </c>
      <c r="G161" s="40" t="n">
        <f aca="false">IF(OR(F161="",F161=0),"",D161/F161)</f>
        <v>0.386116152450091</v>
      </c>
      <c r="H161" s="40" t="n">
        <f aca="false">IF(OR(F161="",F161=0),"",E161/F161)</f>
        <v>0.613883847549909</v>
      </c>
      <c r="I161" s="32" t="s">
        <v>164</v>
      </c>
      <c r="J161" s="36" t="n">
        <v>1.72805469622063</v>
      </c>
      <c r="K161" s="36" t="n">
        <f aca="false">$K$8</f>
        <v>2.12535060136845</v>
      </c>
      <c r="L161" s="36" t="n">
        <f aca="false">SQRT(J161^2+K161^2)</f>
        <v>2.739213064343</v>
      </c>
      <c r="M161" s="40" t="n">
        <f aca="false">IF(G161="","",MAX(0,G161-1.96*L161/100))</f>
        <v>0.332427576388968</v>
      </c>
      <c r="N161" s="40" t="n">
        <f aca="false">IF(G161="","",MIN(1,G161+1.96*L161/100))</f>
        <v>0.439804728511214</v>
      </c>
      <c r="O161" s="60" t="n">
        <f aca="false">ROUND(S161*W161,0)</f>
        <v>138</v>
      </c>
      <c r="P161" s="60" t="n">
        <f aca="false">IF(F161="","",ROUND(SQRT((F161*L161/100)^2+(G161*O161)^2),0))</f>
        <v>81</v>
      </c>
      <c r="R161" s="61" t="n">
        <v>-12.2310334212477</v>
      </c>
      <c r="S161" s="62" t="n">
        <f aca="false">U161*V161*$F$5</f>
        <v>2204.10505319149</v>
      </c>
      <c r="T161" s="63" t="n">
        <f aca="false">MAX(0,MIN(1,R161/100+$D$5))</f>
        <v>0.386060524161786</v>
      </c>
      <c r="U161" s="63" t="n">
        <v>0.71841755319149</v>
      </c>
      <c r="V161" s="62" t="n">
        <v>3068</v>
      </c>
      <c r="W161" s="63" t="n">
        <v>0.0626598089245614</v>
      </c>
      <c r="X161" s="64" t="s">
        <v>204</v>
      </c>
      <c r="Y161" s="64" t="s">
        <v>166</v>
      </c>
    </row>
    <row r="162" customFormat="false" ht="15" hidden="false" customHeight="false" outlineLevel="0" collapsed="false">
      <c r="A162" s="32" t="s">
        <v>233</v>
      </c>
      <c r="B162" s="32" t="s">
        <v>342</v>
      </c>
      <c r="C162" s="32" t="s">
        <v>342</v>
      </c>
      <c r="D162" s="60" t="n">
        <f aca="false">ROUND(S162*T162,0)</f>
        <v>447</v>
      </c>
      <c r="E162" s="60" t="n">
        <f aca="false">ROUND(S162,0)-D162</f>
        <v>790</v>
      </c>
      <c r="F162" s="60" t="n">
        <f aca="false">IF(COUNTA(D162:E162)=0,"",SUM(D162:E162))</f>
        <v>1237</v>
      </c>
      <c r="G162" s="40" t="n">
        <f aca="false">IF(OR(F162="",F162=0),"",D162/F162)</f>
        <v>0.361358124494745</v>
      </c>
      <c r="H162" s="40" t="n">
        <f aca="false">IF(OR(F162="",F162=0),"",E162/F162)</f>
        <v>0.638641875505255</v>
      </c>
      <c r="I162" s="32" t="s">
        <v>164</v>
      </c>
      <c r="J162" s="36" t="n">
        <v>1.72805469622063</v>
      </c>
      <c r="K162" s="36" t="n">
        <f aca="false">$K$8</f>
        <v>2.12535060136845</v>
      </c>
      <c r="L162" s="36" t="n">
        <f aca="false">SQRT(J162^2+K162^2)</f>
        <v>2.739213064343</v>
      </c>
      <c r="M162" s="40" t="n">
        <f aca="false">IF(G162="","",MAX(0,G162-1.96*L162/100))</f>
        <v>0.307669548433623</v>
      </c>
      <c r="N162" s="40" t="n">
        <f aca="false">IF(G162="","",MIN(1,G162+1.96*L162/100))</f>
        <v>0.415046700555868</v>
      </c>
      <c r="O162" s="60" t="n">
        <f aca="false">ROUND(S162*W162,0)</f>
        <v>78</v>
      </c>
      <c r="P162" s="60" t="n">
        <f aca="false">IF(F162="","",ROUND(SQRT((F162*L162/100)^2+(G162*O162)^2),0))</f>
        <v>44</v>
      </c>
      <c r="R162" s="61" t="n">
        <v>-14.6695161965586</v>
      </c>
      <c r="S162" s="62" t="n">
        <f aca="false">U162*V162*$F$5</f>
        <v>1236.97340124505</v>
      </c>
      <c r="T162" s="63" t="n">
        <f aca="false">MAX(0,MIN(1,R162/100+$D$5))</f>
        <v>0.361675696408677</v>
      </c>
      <c r="U162" s="63" t="n">
        <v>0.688737973967176</v>
      </c>
      <c r="V162" s="62" t="n">
        <v>1796</v>
      </c>
      <c r="W162" s="63" t="n">
        <v>0.0626598089245614</v>
      </c>
      <c r="X162" s="64" t="s">
        <v>204</v>
      </c>
      <c r="Y162" s="64" t="s">
        <v>166</v>
      </c>
    </row>
    <row r="163" customFormat="false" ht="15" hidden="false" customHeight="false" outlineLevel="0" collapsed="false">
      <c r="A163" s="32" t="s">
        <v>233</v>
      </c>
      <c r="B163" s="32" t="s">
        <v>343</v>
      </c>
      <c r="C163" s="32" t="s">
        <v>344</v>
      </c>
      <c r="D163" s="60" t="n">
        <f aca="false">ROUND(S163*T163,0)</f>
        <v>160</v>
      </c>
      <c r="E163" s="60" t="n">
        <f aca="false">ROUND(S163,0)-D163</f>
        <v>403</v>
      </c>
      <c r="F163" s="60" t="n">
        <f aca="false">IF(COUNTA(D163:E163)=0,"",SUM(D163:E163))</f>
        <v>563</v>
      </c>
      <c r="G163" s="40" t="n">
        <f aca="false">IF(OR(F163="",F163=0),"",D163/F163)</f>
        <v>0.284191829484902</v>
      </c>
      <c r="H163" s="40" t="n">
        <f aca="false">IF(OR(F163="",F163=0),"",E163/F163)</f>
        <v>0.715808170515098</v>
      </c>
      <c r="I163" s="32" t="s">
        <v>164</v>
      </c>
      <c r="J163" s="36" t="n">
        <v>3.48774817162815</v>
      </c>
      <c r="K163" s="36" t="n">
        <f aca="false">$K$8</f>
        <v>2.12535060136845</v>
      </c>
      <c r="L163" s="36" t="n">
        <f aca="false">SQRT(J163^2+K163^2)</f>
        <v>4.08429951000569</v>
      </c>
      <c r="M163" s="40" t="n">
        <f aca="false">IF(G163="","",MAX(0,G163-1.96*L163/100))</f>
        <v>0.204139559088791</v>
      </c>
      <c r="N163" s="40" t="n">
        <f aca="false">IF(G163="","",MIN(1,G163+1.96*L163/100))</f>
        <v>0.364244099881014</v>
      </c>
      <c r="O163" s="60" t="n">
        <f aca="false">ROUND(S163*W163,0)</f>
        <v>81</v>
      </c>
      <c r="P163" s="60" t="n">
        <f aca="false">IF(F163="","",ROUND(SQRT((F163*L163/100)^2+(G163*O163)^2),0))</f>
        <v>33</v>
      </c>
      <c r="R163" s="61" t="n">
        <v>-22.4339326623274</v>
      </c>
      <c r="S163" s="62" t="n">
        <f aca="false">U163*V163*$F$5</f>
        <v>562.682926829269</v>
      </c>
      <c r="T163" s="63" t="n">
        <f aca="false">MAX(0,MIN(1,R163/100+$D$5))</f>
        <v>0.284031531750988</v>
      </c>
      <c r="U163" s="63" t="n">
        <v>0.731707317073171</v>
      </c>
      <c r="V163" s="62" t="n">
        <v>769</v>
      </c>
      <c r="W163" s="63" t="n">
        <v>0.144238908687966</v>
      </c>
      <c r="X163" s="64" t="s">
        <v>165</v>
      </c>
      <c r="Y163" s="64" t="s">
        <v>166</v>
      </c>
    </row>
    <row r="164" customFormat="false" ht="15" hidden="false" customHeight="false" outlineLevel="0" collapsed="false">
      <c r="A164" s="32" t="s">
        <v>233</v>
      </c>
      <c r="B164" s="32" t="s">
        <v>343</v>
      </c>
      <c r="C164" s="32" t="s">
        <v>345</v>
      </c>
      <c r="D164" s="60" t="n">
        <f aca="false">ROUND(S164*T164,0)</f>
        <v>120</v>
      </c>
      <c r="E164" s="60" t="n">
        <f aca="false">ROUND(S164,0)-D164</f>
        <v>263</v>
      </c>
      <c r="F164" s="60" t="n">
        <f aca="false">IF(COUNTA(D164:E164)=0,"",SUM(D164:E164))</f>
        <v>383</v>
      </c>
      <c r="G164" s="40" t="n">
        <f aca="false">IF(OR(F164="",F164=0),"",D164/F164)</f>
        <v>0.31331592689295</v>
      </c>
      <c r="H164" s="40" t="n">
        <f aca="false">IF(OR(F164="",F164=0),"",E164/F164)</f>
        <v>0.68668407310705</v>
      </c>
      <c r="I164" s="32" t="s">
        <v>164</v>
      </c>
      <c r="J164" s="36" t="n">
        <v>3.48774817162815</v>
      </c>
      <c r="K164" s="36" t="n">
        <f aca="false">$K$8</f>
        <v>2.12535060136845</v>
      </c>
      <c r="L164" s="36" t="n">
        <f aca="false">SQRT(J164^2+K164^2)</f>
        <v>4.08429951000569</v>
      </c>
      <c r="M164" s="40" t="n">
        <f aca="false">IF(G164="","",MAX(0,G164-1.96*L164/100))</f>
        <v>0.233263656496839</v>
      </c>
      <c r="N164" s="40" t="n">
        <f aca="false">IF(G164="","",MIN(1,G164+1.96*L164/100))</f>
        <v>0.393368197289062</v>
      </c>
      <c r="O164" s="60" t="n">
        <f aca="false">ROUND(S164*W164,0)</f>
        <v>55</v>
      </c>
      <c r="P164" s="60" t="n">
        <f aca="false">IF(F164="","",ROUND(SQRT((F164*L164/100)^2+(G164*O164)^2),0))</f>
        <v>23</v>
      </c>
      <c r="R164" s="61" t="n">
        <v>-19.3892671393754</v>
      </c>
      <c r="S164" s="62" t="n">
        <f aca="false">U164*V164*$F$5</f>
        <v>382.588235294118</v>
      </c>
      <c r="T164" s="63" t="n">
        <f aca="false">MAX(0,MIN(1,R164/100+$D$5))</f>
        <v>0.314478186980509</v>
      </c>
      <c r="U164" s="63" t="n">
        <v>0.705882352941177</v>
      </c>
      <c r="V164" s="62" t="n">
        <v>542</v>
      </c>
      <c r="W164" s="63" t="n">
        <v>0.144238908687966</v>
      </c>
      <c r="X164" s="64" t="s">
        <v>165</v>
      </c>
      <c r="Y164" s="64" t="s">
        <v>166</v>
      </c>
    </row>
    <row r="165" customFormat="false" ht="15" hidden="false" customHeight="false" outlineLevel="0" collapsed="false">
      <c r="A165" s="32" t="s">
        <v>233</v>
      </c>
      <c r="B165" s="32" t="s">
        <v>343</v>
      </c>
      <c r="C165" s="32" t="s">
        <v>346</v>
      </c>
      <c r="D165" s="60" t="n">
        <f aca="false">ROUND(S165*T165,0)</f>
        <v>425</v>
      </c>
      <c r="E165" s="60" t="n">
        <f aca="false">ROUND(S165,0)-D165</f>
        <v>823</v>
      </c>
      <c r="F165" s="60" t="n">
        <f aca="false">IF(COUNTA(D165:E165)=0,"",SUM(D165:E165))</f>
        <v>1248</v>
      </c>
      <c r="G165" s="40" t="n">
        <f aca="false">IF(OR(F165="",F165=0),"",D165/F165)</f>
        <v>0.340544871794872</v>
      </c>
      <c r="H165" s="40" t="n">
        <f aca="false">IF(OR(F165="",F165=0),"",E165/F165)</f>
        <v>0.659455128205128</v>
      </c>
      <c r="I165" s="32" t="s">
        <v>164</v>
      </c>
      <c r="J165" s="36" t="n">
        <v>1.72805469622063</v>
      </c>
      <c r="K165" s="36" t="n">
        <f aca="false">$K$8</f>
        <v>2.12535060136845</v>
      </c>
      <c r="L165" s="36" t="n">
        <f aca="false">SQRT(J165^2+K165^2)</f>
        <v>2.739213064343</v>
      </c>
      <c r="M165" s="40" t="n">
        <f aca="false">IF(G165="","",MAX(0,G165-1.96*L165/100))</f>
        <v>0.286856295733749</v>
      </c>
      <c r="N165" s="40" t="n">
        <f aca="false">IF(G165="","",MIN(1,G165+1.96*L165/100))</f>
        <v>0.394233447855995</v>
      </c>
      <c r="O165" s="60" t="n">
        <f aca="false">ROUND(S165*W165,0)</f>
        <v>78</v>
      </c>
      <c r="P165" s="60" t="n">
        <f aca="false">IF(F165="","",ROUND(SQRT((F165*L165/100)^2+(G165*O165)^2),0))</f>
        <v>43</v>
      </c>
      <c r="R165" s="61" t="n">
        <v>-16.7533920739436</v>
      </c>
      <c r="S165" s="62" t="n">
        <f aca="false">U165*V165*$F$5</f>
        <v>1248.26659471128</v>
      </c>
      <c r="T165" s="63" t="n">
        <f aca="false">MAX(0,MIN(1,R165/100+$D$5))</f>
        <v>0.340836937634826</v>
      </c>
      <c r="U165" s="63" t="n">
        <v>0.676200755531571</v>
      </c>
      <c r="V165" s="62" t="n">
        <v>1846</v>
      </c>
      <c r="W165" s="63" t="n">
        <v>0.0626598089245614</v>
      </c>
      <c r="X165" s="64" t="s">
        <v>204</v>
      </c>
      <c r="Y165" s="64" t="s">
        <v>166</v>
      </c>
    </row>
    <row r="166" customFormat="false" ht="15" hidden="false" customHeight="false" outlineLevel="0" collapsed="false">
      <c r="A166" s="32" t="s">
        <v>233</v>
      </c>
      <c r="B166" s="32" t="s">
        <v>347</v>
      </c>
      <c r="C166" s="32" t="s">
        <v>347</v>
      </c>
      <c r="D166" s="60" t="n">
        <f aca="false">ROUND(S166*T166,0)</f>
        <v>804</v>
      </c>
      <c r="E166" s="60" t="n">
        <f aca="false">ROUND(S166,0)-D166</f>
        <v>709</v>
      </c>
      <c r="F166" s="60" t="n">
        <f aca="false">IF(COUNTA(D166:E166)=0,"",SUM(D166:E166))</f>
        <v>1513</v>
      </c>
      <c r="G166" s="40" t="n">
        <f aca="false">IF(OR(F166="",F166=0),"",D166/F166)</f>
        <v>0.531394580304032</v>
      </c>
      <c r="H166" s="40" t="n">
        <f aca="false">IF(OR(F166="",F166=0),"",E166/F166)</f>
        <v>0.468605419695968</v>
      </c>
      <c r="I166" s="32" t="s">
        <v>164</v>
      </c>
      <c r="J166" s="36" t="n">
        <v>1.72805469622063</v>
      </c>
      <c r="K166" s="36" t="n">
        <f aca="false">$K$8</f>
        <v>2.12535060136845</v>
      </c>
      <c r="L166" s="36" t="n">
        <f aca="false">SQRT(J166^2+K166^2)</f>
        <v>2.739213064343</v>
      </c>
      <c r="M166" s="40" t="n">
        <f aca="false">IF(G166="","",MAX(0,G166-1.96*L166/100))</f>
        <v>0.477706004242909</v>
      </c>
      <c r="N166" s="40" t="n">
        <f aca="false">IF(G166="","",MIN(1,G166+1.96*L166/100))</f>
        <v>0.585083156365155</v>
      </c>
      <c r="O166" s="60" t="n">
        <f aca="false">ROUND(S166*W166,0)</f>
        <v>95</v>
      </c>
      <c r="P166" s="60" t="n">
        <f aca="false">IF(F166="","",ROUND(SQRT((F166*L166/100)^2+(G166*O166)^2),0))</f>
        <v>65</v>
      </c>
      <c r="R166" s="61" t="n">
        <v>2.33381511602367</v>
      </c>
      <c r="S166" s="62" t="n">
        <f aca="false">U166*V166*$F$5</f>
        <v>1512.74151436031</v>
      </c>
      <c r="T166" s="63" t="n">
        <f aca="false">MAX(0,MIN(1,R166/100+$D$5))</f>
        <v>0.531709009534499</v>
      </c>
      <c r="U166" s="63" t="n">
        <v>0.616187989556136</v>
      </c>
      <c r="V166" s="62" t="n">
        <v>2455</v>
      </c>
      <c r="W166" s="63" t="n">
        <v>0.0626598089245614</v>
      </c>
      <c r="X166" s="64" t="s">
        <v>204</v>
      </c>
      <c r="Y166" s="64" t="s">
        <v>166</v>
      </c>
    </row>
    <row r="167" customFormat="false" ht="15" hidden="false" customHeight="false" outlineLevel="0" collapsed="false">
      <c r="A167" s="32" t="s">
        <v>233</v>
      </c>
      <c r="B167" s="32" t="s">
        <v>348</v>
      </c>
      <c r="C167" s="32" t="s">
        <v>349</v>
      </c>
      <c r="D167" s="60" t="n">
        <f aca="false">ROUND(S167*T167,0)</f>
        <v>821</v>
      </c>
      <c r="E167" s="60" t="n">
        <f aca="false">ROUND(S167,0)-D167</f>
        <v>1080</v>
      </c>
      <c r="F167" s="60" t="n">
        <f aca="false">IF(COUNTA(D167:E167)=0,"",SUM(D167:E167))</f>
        <v>1901</v>
      </c>
      <c r="G167" s="40" t="n">
        <f aca="false">IF(OR(F167="",F167=0),"",D167/F167)</f>
        <v>0.431877958968964</v>
      </c>
      <c r="H167" s="40" t="n">
        <f aca="false">IF(OR(F167="",F167=0),"",E167/F167)</f>
        <v>0.568122041031036</v>
      </c>
      <c r="I167" s="32" t="s">
        <v>164</v>
      </c>
      <c r="J167" s="36" t="n">
        <v>1.72805469622063</v>
      </c>
      <c r="K167" s="36" t="n">
        <f aca="false">$K$8</f>
        <v>2.12535060136845</v>
      </c>
      <c r="L167" s="36" t="n">
        <f aca="false">SQRT(J167^2+K167^2)</f>
        <v>2.739213064343</v>
      </c>
      <c r="M167" s="40" t="n">
        <f aca="false">IF(G167="","",MAX(0,G167-1.96*L167/100))</f>
        <v>0.378189382907841</v>
      </c>
      <c r="N167" s="40" t="n">
        <f aca="false">IF(G167="","",MIN(1,G167+1.96*L167/100))</f>
        <v>0.485566535030087</v>
      </c>
      <c r="O167" s="60" t="n">
        <f aca="false">ROUND(S167*W167,0)</f>
        <v>119</v>
      </c>
      <c r="P167" s="60" t="n">
        <f aca="false">IF(F167="","",ROUND(SQRT((F167*L167/100)^2+(G167*O167)^2),0))</f>
        <v>73</v>
      </c>
      <c r="R167" s="61" t="n">
        <v>-7.67262778559911</v>
      </c>
      <c r="S167" s="62" t="n">
        <f aca="false">U167*V167*$F$5</f>
        <v>1901.09148856393</v>
      </c>
      <c r="T167" s="63" t="n">
        <f aca="false">MAX(0,MIN(1,R167/100+$D$5))</f>
        <v>0.431644580518271</v>
      </c>
      <c r="U167" s="63" t="n">
        <v>0.702287214098238</v>
      </c>
      <c r="V167" s="62" t="n">
        <v>2707</v>
      </c>
      <c r="W167" s="63" t="n">
        <v>0.0626598089245614</v>
      </c>
      <c r="X167" s="64" t="s">
        <v>204</v>
      </c>
      <c r="Y167" s="64" t="s">
        <v>166</v>
      </c>
    </row>
    <row r="168" customFormat="false" ht="15" hidden="false" customHeight="false" outlineLevel="0" collapsed="false">
      <c r="A168" s="32" t="s">
        <v>233</v>
      </c>
      <c r="B168" s="32" t="s">
        <v>348</v>
      </c>
      <c r="C168" s="32" t="s">
        <v>350</v>
      </c>
      <c r="D168" s="60" t="n">
        <f aca="false">ROUND(S168*T168,0)</f>
        <v>676</v>
      </c>
      <c r="E168" s="60" t="n">
        <f aca="false">ROUND(S168,0)-D168</f>
        <v>1004</v>
      </c>
      <c r="F168" s="60" t="n">
        <f aca="false">IF(COUNTA(D168:E168)=0,"",SUM(D168:E168))</f>
        <v>1680</v>
      </c>
      <c r="G168" s="40" t="n">
        <f aca="false">IF(OR(F168="",F168=0),"",D168/F168)</f>
        <v>0.402380952380952</v>
      </c>
      <c r="H168" s="40" t="n">
        <f aca="false">IF(OR(F168="",F168=0),"",E168/F168)</f>
        <v>0.597619047619048</v>
      </c>
      <c r="I168" s="32" t="s">
        <v>164</v>
      </c>
      <c r="J168" s="36" t="n">
        <v>1.72805469622063</v>
      </c>
      <c r="K168" s="36" t="n">
        <f aca="false">$K$8</f>
        <v>2.12535060136845</v>
      </c>
      <c r="L168" s="36" t="n">
        <f aca="false">SQRT(J168^2+K168^2)</f>
        <v>2.739213064343</v>
      </c>
      <c r="M168" s="40" t="n">
        <f aca="false">IF(G168="","",MAX(0,G168-1.96*L168/100))</f>
        <v>0.34869237631983</v>
      </c>
      <c r="N168" s="40" t="n">
        <f aca="false">IF(G168="","",MIN(1,G168+1.96*L168/100))</f>
        <v>0.456069528442075</v>
      </c>
      <c r="O168" s="60" t="n">
        <f aca="false">ROUND(S168*W168,0)</f>
        <v>105</v>
      </c>
      <c r="P168" s="60" t="n">
        <f aca="false">IF(F168="","",ROUND(SQRT((F168*L168/100)^2+(G168*O168)^2),0))</f>
        <v>62</v>
      </c>
      <c r="R168" s="61" t="n">
        <v>-10.6197500162748</v>
      </c>
      <c r="S168" s="62" t="n">
        <f aca="false">U168*V168*$F$5</f>
        <v>1679.87969094923</v>
      </c>
      <c r="T168" s="63" t="n">
        <f aca="false">MAX(0,MIN(1,R168/100+$D$5))</f>
        <v>0.402173358211514</v>
      </c>
      <c r="U168" s="63" t="n">
        <v>0.613318616629875</v>
      </c>
      <c r="V168" s="62" t="n">
        <v>2739</v>
      </c>
      <c r="W168" s="63" t="n">
        <v>0.0626598089245614</v>
      </c>
      <c r="X168" s="64" t="s">
        <v>204</v>
      </c>
      <c r="Y168" s="64" t="s">
        <v>166</v>
      </c>
    </row>
    <row r="169" customFormat="false" ht="15" hidden="false" customHeight="false" outlineLevel="0" collapsed="false">
      <c r="A169" s="32" t="s">
        <v>233</v>
      </c>
      <c r="B169" s="32" t="s">
        <v>348</v>
      </c>
      <c r="C169" s="32" t="s">
        <v>351</v>
      </c>
      <c r="D169" s="60" t="n">
        <f aca="false">ROUND(S169*T169,0)</f>
        <v>360</v>
      </c>
      <c r="E169" s="60" t="n">
        <f aca="false">ROUND(S169,0)-D169</f>
        <v>539</v>
      </c>
      <c r="F169" s="60" t="n">
        <f aca="false">IF(COUNTA(D169:E169)=0,"",SUM(D169:E169))</f>
        <v>899</v>
      </c>
      <c r="G169" s="40" t="n">
        <f aca="false">IF(OR(F169="",F169=0),"",D169/F169)</f>
        <v>0.400444938820912</v>
      </c>
      <c r="H169" s="40" t="n">
        <f aca="false">IF(OR(F169="",F169=0),"",E169/F169)</f>
        <v>0.599555061179088</v>
      </c>
      <c r="I169" s="32" t="s">
        <v>164</v>
      </c>
      <c r="J169" s="36" t="n">
        <v>2.13808181890095</v>
      </c>
      <c r="K169" s="36" t="n">
        <f aca="false">$K$8</f>
        <v>2.12535060136845</v>
      </c>
      <c r="L169" s="36" t="n">
        <f aca="false">SQRT(J169^2+K169^2)</f>
        <v>3.01471541659441</v>
      </c>
      <c r="M169" s="40" t="n">
        <f aca="false">IF(G169="","",MAX(0,G169-1.96*L169/100))</f>
        <v>0.341356516655662</v>
      </c>
      <c r="N169" s="40" t="n">
        <f aca="false">IF(G169="","",MIN(1,G169+1.96*L169/100))</f>
        <v>0.459533360986163</v>
      </c>
      <c r="O169" s="60" t="n">
        <f aca="false">ROUND(S169*W169,0)</f>
        <v>76</v>
      </c>
      <c r="P169" s="60" t="n">
        <f aca="false">IF(F169="","",ROUND(SQRT((F169*L169/100)^2+(G169*O169)^2),0))</f>
        <v>41</v>
      </c>
      <c r="R169" s="61" t="n">
        <v>-10.746282858621</v>
      </c>
      <c r="S169" s="62" t="n">
        <f aca="false">U169*V169*$F$5</f>
        <v>898.819587628866</v>
      </c>
      <c r="T169" s="63" t="n">
        <f aca="false">MAX(0,MIN(1,R169/100+$D$5))</f>
        <v>0.400908029788052</v>
      </c>
      <c r="U169" s="63" t="n">
        <v>0.654639175257732</v>
      </c>
      <c r="V169" s="62" t="n">
        <v>1373</v>
      </c>
      <c r="W169" s="63" t="n">
        <v>0.084758520671361</v>
      </c>
      <c r="X169" s="64" t="s">
        <v>171</v>
      </c>
      <c r="Y169" s="64" t="s">
        <v>166</v>
      </c>
    </row>
    <row r="170" customFormat="false" ht="15" hidden="false" customHeight="false" outlineLevel="0" collapsed="false">
      <c r="A170" s="32" t="s">
        <v>233</v>
      </c>
      <c r="B170" s="32" t="s">
        <v>348</v>
      </c>
      <c r="C170" s="32" t="s">
        <v>352</v>
      </c>
      <c r="D170" s="60" t="n">
        <f aca="false">ROUND(S170*T170,0)</f>
        <v>537</v>
      </c>
      <c r="E170" s="60" t="n">
        <f aca="false">ROUND(S170,0)-D170</f>
        <v>790</v>
      </c>
      <c r="F170" s="60" t="n">
        <f aca="false">IF(COUNTA(D170:E170)=0,"",SUM(D170:E170))</f>
        <v>1327</v>
      </c>
      <c r="G170" s="40" t="n">
        <f aca="false">IF(OR(F170="",F170=0),"",D170/F170)</f>
        <v>0.404672192916353</v>
      </c>
      <c r="H170" s="40" t="n">
        <f aca="false">IF(OR(F170="",F170=0),"",E170/F170)</f>
        <v>0.595327807083647</v>
      </c>
      <c r="I170" s="32" t="s">
        <v>164</v>
      </c>
      <c r="J170" s="36" t="n">
        <v>1.72805469622063</v>
      </c>
      <c r="K170" s="36" t="n">
        <f aca="false">$K$8</f>
        <v>2.12535060136845</v>
      </c>
      <c r="L170" s="36" t="n">
        <f aca="false">SQRT(J170^2+K170^2)</f>
        <v>2.739213064343</v>
      </c>
      <c r="M170" s="40" t="n">
        <f aca="false">IF(G170="","",MAX(0,G170-1.96*L170/100))</f>
        <v>0.35098361685523</v>
      </c>
      <c r="N170" s="40" t="n">
        <f aca="false">IF(G170="","",MIN(1,G170+1.96*L170/100))</f>
        <v>0.458360768977476</v>
      </c>
      <c r="O170" s="60" t="n">
        <f aca="false">ROUND(S170*W170,0)</f>
        <v>83</v>
      </c>
      <c r="P170" s="60" t="n">
        <f aca="false">IF(F170="","",ROUND(SQRT((F170*L170/100)^2+(G170*O170)^2),0))</f>
        <v>49</v>
      </c>
      <c r="R170" s="61" t="n">
        <v>-10.3366406083318</v>
      </c>
      <c r="S170" s="62" t="n">
        <f aca="false">U170*V170*$F$5</f>
        <v>1327.11285266458</v>
      </c>
      <c r="T170" s="63" t="n">
        <f aca="false">MAX(0,MIN(1,R170/100+$D$5))</f>
        <v>0.405004452290944</v>
      </c>
      <c r="U170" s="63" t="n">
        <v>0.668234064785789</v>
      </c>
      <c r="V170" s="62" t="n">
        <v>1986</v>
      </c>
      <c r="W170" s="63" t="n">
        <v>0.0626598089245614</v>
      </c>
      <c r="X170" s="64" t="s">
        <v>204</v>
      </c>
      <c r="Y170" s="64" t="s">
        <v>166</v>
      </c>
    </row>
    <row r="171" customFormat="false" ht="15" hidden="false" customHeight="false" outlineLevel="0" collapsed="false">
      <c r="A171" s="32" t="s">
        <v>233</v>
      </c>
      <c r="B171" s="32" t="s">
        <v>348</v>
      </c>
      <c r="C171" s="32" t="s">
        <v>353</v>
      </c>
      <c r="D171" s="60" t="n">
        <f aca="false">ROUND(S171*T171,0)</f>
        <v>459</v>
      </c>
      <c r="E171" s="60" t="n">
        <f aca="false">ROUND(S171,0)-D171</f>
        <v>712</v>
      </c>
      <c r="F171" s="60" t="n">
        <f aca="false">IF(COUNTA(D171:E171)=0,"",SUM(D171:E171))</f>
        <v>1171</v>
      </c>
      <c r="G171" s="40" t="n">
        <f aca="false">IF(OR(F171="",F171=0),"",D171/F171)</f>
        <v>0.39197267292912</v>
      </c>
      <c r="H171" s="40" t="n">
        <f aca="false">IF(OR(F171="",F171=0),"",E171/F171)</f>
        <v>0.60802732707088</v>
      </c>
      <c r="I171" s="32" t="s">
        <v>164</v>
      </c>
      <c r="J171" s="36" t="n">
        <v>1.72805469622063</v>
      </c>
      <c r="K171" s="36" t="n">
        <f aca="false">$K$8</f>
        <v>2.12535060136845</v>
      </c>
      <c r="L171" s="36" t="n">
        <f aca="false">SQRT(J171^2+K171^2)</f>
        <v>2.739213064343</v>
      </c>
      <c r="M171" s="40" t="n">
        <f aca="false">IF(G171="","",MAX(0,G171-1.96*L171/100))</f>
        <v>0.338284096867998</v>
      </c>
      <c r="N171" s="40" t="n">
        <f aca="false">IF(G171="","",MIN(1,G171+1.96*L171/100))</f>
        <v>0.445661248990243</v>
      </c>
      <c r="O171" s="60" t="n">
        <f aca="false">ROUND(S171*W171,0)</f>
        <v>73</v>
      </c>
      <c r="P171" s="60" t="n">
        <f aca="false">IF(F171="","",ROUND(SQRT((F171*L171/100)^2+(G171*O171)^2),0))</f>
        <v>43</v>
      </c>
      <c r="R171" s="61" t="n">
        <v>-11.6594177987644</v>
      </c>
      <c r="S171" s="62" t="n">
        <f aca="false">U171*V171*$F$5</f>
        <v>1170.83890577508</v>
      </c>
      <c r="T171" s="63" t="n">
        <f aca="false">MAX(0,MIN(1,R171/100+$D$5))</f>
        <v>0.391776680386618</v>
      </c>
      <c r="U171" s="63" t="n">
        <v>0.716109422492401</v>
      </c>
      <c r="V171" s="62" t="n">
        <v>1635</v>
      </c>
      <c r="W171" s="63" t="n">
        <v>0.0626598089245614</v>
      </c>
      <c r="X171" s="64" t="s">
        <v>204</v>
      </c>
      <c r="Y171" s="64" t="s">
        <v>166</v>
      </c>
    </row>
    <row r="172" customFormat="false" ht="15" hidden="false" customHeight="false" outlineLevel="0" collapsed="false">
      <c r="A172" s="32" t="s">
        <v>233</v>
      </c>
      <c r="B172" s="32" t="s">
        <v>348</v>
      </c>
      <c r="C172" s="32" t="s">
        <v>354</v>
      </c>
      <c r="D172" s="60" t="n">
        <f aca="false">ROUND(S172*T172,0)</f>
        <v>391</v>
      </c>
      <c r="E172" s="60" t="n">
        <f aca="false">ROUND(S172,0)-D172</f>
        <v>522</v>
      </c>
      <c r="F172" s="60" t="n">
        <f aca="false">IF(COUNTA(D172:E172)=0,"",SUM(D172:E172))</f>
        <v>913</v>
      </c>
      <c r="G172" s="40" t="n">
        <f aca="false">IF(OR(F172="",F172=0),"",D172/F172)</f>
        <v>0.428258488499452</v>
      </c>
      <c r="H172" s="40" t="n">
        <f aca="false">IF(OR(F172="",F172=0),"",E172/F172)</f>
        <v>0.571741511500548</v>
      </c>
      <c r="I172" s="32" t="s">
        <v>164</v>
      </c>
      <c r="J172" s="36" t="n">
        <v>2.13808181890095</v>
      </c>
      <c r="K172" s="36" t="n">
        <f aca="false">$K$8</f>
        <v>2.12535060136845</v>
      </c>
      <c r="L172" s="36" t="n">
        <f aca="false">SQRT(J172^2+K172^2)</f>
        <v>3.01471541659441</v>
      </c>
      <c r="M172" s="40" t="n">
        <f aca="false">IF(G172="","",MAX(0,G172-1.96*L172/100))</f>
        <v>0.369170066334202</v>
      </c>
      <c r="N172" s="40" t="n">
        <f aca="false">IF(G172="","",MIN(1,G172+1.96*L172/100))</f>
        <v>0.487346910664703</v>
      </c>
      <c r="O172" s="60" t="n">
        <f aca="false">ROUND(S172*W172,0)</f>
        <v>77</v>
      </c>
      <c r="P172" s="60" t="n">
        <f aca="false">IF(F172="","",ROUND(SQRT((F172*L172/100)^2+(G172*O172)^2),0))</f>
        <v>43</v>
      </c>
      <c r="R172" s="61" t="n">
        <v>-7.96063625439694</v>
      </c>
      <c r="S172" s="62" t="n">
        <f aca="false">U172*V172*$F$5</f>
        <v>912.990356083086</v>
      </c>
      <c r="T172" s="63" t="n">
        <f aca="false">MAX(0,MIN(1,R172/100+$D$5))</f>
        <v>0.428764495830293</v>
      </c>
      <c r="U172" s="63" t="n">
        <v>0.61646884272997</v>
      </c>
      <c r="V172" s="62" t="n">
        <v>1481</v>
      </c>
      <c r="W172" s="63" t="n">
        <v>0.084758520671361</v>
      </c>
      <c r="X172" s="64" t="s">
        <v>171</v>
      </c>
      <c r="Y172" s="64" t="s">
        <v>166</v>
      </c>
    </row>
    <row r="173" customFormat="false" ht="15" hidden="false" customHeight="false" outlineLevel="0" collapsed="false">
      <c r="A173" s="32" t="s">
        <v>233</v>
      </c>
      <c r="B173" s="32" t="s">
        <v>355</v>
      </c>
      <c r="C173" s="32" t="s">
        <v>356</v>
      </c>
      <c r="D173" s="60" t="n">
        <f aca="false">ROUND(S173*T173,0)</f>
        <v>505</v>
      </c>
      <c r="E173" s="60" t="n">
        <f aca="false">ROUND(S173,0)-D173</f>
        <v>514</v>
      </c>
      <c r="F173" s="60" t="n">
        <f aca="false">IF(COUNTA(D173:E173)=0,"",SUM(D173:E173))</f>
        <v>1019</v>
      </c>
      <c r="G173" s="40" t="n">
        <f aca="false">IF(OR(F173="",F173=0),"",D173/F173)</f>
        <v>0.49558390578999</v>
      </c>
      <c r="H173" s="40" t="n">
        <f aca="false">IF(OR(F173="",F173=0),"",E173/F173)</f>
        <v>0.50441609421001</v>
      </c>
      <c r="I173" s="32" t="s">
        <v>164</v>
      </c>
      <c r="J173" s="36" t="n">
        <v>1.72805469622063</v>
      </c>
      <c r="K173" s="36" t="n">
        <f aca="false">$K$8</f>
        <v>2.12535060136845</v>
      </c>
      <c r="L173" s="36" t="n">
        <f aca="false">SQRT(J173^2+K173^2)</f>
        <v>2.739213064343</v>
      </c>
      <c r="M173" s="40" t="n">
        <f aca="false">IF(G173="","",MAX(0,G173-1.96*L173/100))</f>
        <v>0.441895329728867</v>
      </c>
      <c r="N173" s="40" t="n">
        <f aca="false">IF(G173="","",MIN(1,G173+1.96*L173/100))</f>
        <v>0.549272481851113</v>
      </c>
      <c r="O173" s="60" t="n">
        <f aca="false">ROUND(S173*W173,0)</f>
        <v>64</v>
      </c>
      <c r="P173" s="60" t="n">
        <f aca="false">IF(F173="","",ROUND(SQRT((F173*L173/100)^2+(G173*O173)^2),0))</f>
        <v>42</v>
      </c>
      <c r="R173" s="61" t="n">
        <v>-1.26826656004136</v>
      </c>
      <c r="S173" s="62" t="n">
        <f aca="false">U173*V173*$F$5</f>
        <v>1018.96641574986</v>
      </c>
      <c r="T173" s="63" t="n">
        <f aca="false">MAX(0,MIN(1,R173/100+$D$5))</f>
        <v>0.495688192773849</v>
      </c>
      <c r="U173" s="63" t="n">
        <v>0.581933989577302</v>
      </c>
      <c r="V173" s="62" t="n">
        <v>1751</v>
      </c>
      <c r="W173" s="63" t="n">
        <v>0.0626598089245614</v>
      </c>
      <c r="X173" s="64" t="s">
        <v>204</v>
      </c>
      <c r="Y173" s="64" t="s">
        <v>166</v>
      </c>
    </row>
    <row r="174" customFormat="false" ht="15" hidden="false" customHeight="false" outlineLevel="0" collapsed="false">
      <c r="A174" s="32" t="s">
        <v>233</v>
      </c>
      <c r="B174" s="32" t="s">
        <v>355</v>
      </c>
      <c r="C174" s="32" t="s">
        <v>357</v>
      </c>
      <c r="D174" s="60" t="n">
        <f aca="false">ROUND(S174*T174,0)</f>
        <v>616</v>
      </c>
      <c r="E174" s="60" t="n">
        <f aca="false">ROUND(S174,0)-D174</f>
        <v>615</v>
      </c>
      <c r="F174" s="60" t="n">
        <f aca="false">IF(COUNTA(D174:E174)=0,"",SUM(D174:E174))</f>
        <v>1231</v>
      </c>
      <c r="G174" s="40" t="n">
        <f aca="false">IF(OR(F174="",F174=0),"",D174/F174)</f>
        <v>0.500406173842405</v>
      </c>
      <c r="H174" s="40" t="n">
        <f aca="false">IF(OR(F174="",F174=0),"",E174/F174)</f>
        <v>0.499593826157595</v>
      </c>
      <c r="I174" s="32" t="s">
        <v>164</v>
      </c>
      <c r="J174" s="36" t="n">
        <v>1.72805469622063</v>
      </c>
      <c r="K174" s="36" t="n">
        <f aca="false">$K$8</f>
        <v>2.12535060136845</v>
      </c>
      <c r="L174" s="36" t="n">
        <f aca="false">SQRT(J174^2+K174^2)</f>
        <v>2.739213064343</v>
      </c>
      <c r="M174" s="40" t="n">
        <f aca="false">IF(G174="","",MAX(0,G174-1.96*L174/100))</f>
        <v>0.446717597781282</v>
      </c>
      <c r="N174" s="40" t="n">
        <f aca="false">IF(G174="","",MIN(1,G174+1.96*L174/100))</f>
        <v>0.554094749903528</v>
      </c>
      <c r="O174" s="60" t="n">
        <f aca="false">ROUND(S174*W174,0)</f>
        <v>77</v>
      </c>
      <c r="P174" s="60" t="n">
        <f aca="false">IF(F174="","",ROUND(SQRT((F174*L174/100)^2+(G174*O174)^2),0))</f>
        <v>51</v>
      </c>
      <c r="R174" s="61" t="n">
        <v>-0.820144893351856</v>
      </c>
      <c r="S174" s="62" t="n">
        <f aca="false">U174*V174*$F$5</f>
        <v>1230.79069767442</v>
      </c>
      <c r="T174" s="63" t="n">
        <f aca="false">MAX(0,MIN(1,R174/100+$D$5))</f>
        <v>0.500169409440744</v>
      </c>
      <c r="U174" s="63" t="n">
        <v>0.609302325581395</v>
      </c>
      <c r="V174" s="62" t="n">
        <v>2020</v>
      </c>
      <c r="W174" s="63" t="n">
        <v>0.0626598089245614</v>
      </c>
      <c r="X174" s="64" t="s">
        <v>204</v>
      </c>
      <c r="Y174" s="64" t="s">
        <v>166</v>
      </c>
    </row>
    <row r="175" customFormat="false" ht="15" hidden="false" customHeight="false" outlineLevel="0" collapsed="false">
      <c r="A175" s="32" t="s">
        <v>233</v>
      </c>
      <c r="B175" s="32" t="s">
        <v>355</v>
      </c>
      <c r="C175" s="32" t="s">
        <v>358</v>
      </c>
      <c r="D175" s="60" t="n">
        <f aca="false">ROUND(S175*T175,0)</f>
        <v>278</v>
      </c>
      <c r="E175" s="60" t="n">
        <f aca="false">ROUND(S175,0)-D175</f>
        <v>276</v>
      </c>
      <c r="F175" s="60" t="n">
        <f aca="false">IF(COUNTA(D175:E175)=0,"",SUM(D175:E175))</f>
        <v>554</v>
      </c>
      <c r="G175" s="40" t="n">
        <f aca="false">IF(OR(F175="",F175=0),"",D175/F175)</f>
        <v>0.501805054151625</v>
      </c>
      <c r="H175" s="40" t="n">
        <f aca="false">IF(OR(F175="",F175=0),"",E175/F175)</f>
        <v>0.498194945848375</v>
      </c>
      <c r="I175" s="32" t="s">
        <v>164</v>
      </c>
      <c r="J175" s="36" t="n">
        <v>3.48774817162815</v>
      </c>
      <c r="K175" s="36" t="n">
        <f aca="false">$K$8</f>
        <v>2.12535060136845</v>
      </c>
      <c r="L175" s="36" t="n">
        <f aca="false">SQRT(J175^2+K175^2)</f>
        <v>4.08429951000569</v>
      </c>
      <c r="M175" s="40" t="n">
        <f aca="false">IF(G175="","",MAX(0,G175-1.96*L175/100))</f>
        <v>0.421752783755513</v>
      </c>
      <c r="N175" s="40" t="n">
        <f aca="false">IF(G175="","",MIN(1,G175+1.96*L175/100))</f>
        <v>0.581857324547736</v>
      </c>
      <c r="O175" s="60" t="n">
        <f aca="false">ROUND(S175*W175,0)</f>
        <v>80</v>
      </c>
      <c r="P175" s="60" t="n">
        <f aca="false">IF(F175="","",ROUND(SQRT((F175*L175/100)^2+(G175*O175)^2),0))</f>
        <v>46</v>
      </c>
      <c r="R175" s="61" t="n">
        <v>-0.693396579461945</v>
      </c>
      <c r="S175" s="62" t="n">
        <f aca="false">U175*V175*$F$5</f>
        <v>553.927710843374</v>
      </c>
      <c r="T175" s="63" t="n">
        <f aca="false">MAX(0,MIN(1,R175/100+$D$5))</f>
        <v>0.501436892579643</v>
      </c>
      <c r="U175" s="63" t="n">
        <v>0.674698795180723</v>
      </c>
      <c r="V175" s="62" t="n">
        <v>821</v>
      </c>
      <c r="W175" s="63" t="n">
        <v>0.144238908687966</v>
      </c>
      <c r="X175" s="64" t="s">
        <v>165</v>
      </c>
      <c r="Y175" s="64" t="s">
        <v>166</v>
      </c>
    </row>
    <row r="176" customFormat="false" ht="15" hidden="false" customHeight="false" outlineLevel="0" collapsed="false">
      <c r="A176" s="32" t="s">
        <v>233</v>
      </c>
      <c r="B176" s="32" t="s">
        <v>355</v>
      </c>
      <c r="C176" s="32" t="s">
        <v>359</v>
      </c>
      <c r="D176" s="60" t="n">
        <f aca="false">ROUND(S176*T176,0)</f>
        <v>324</v>
      </c>
      <c r="E176" s="60" t="n">
        <f aca="false">ROUND(S176,0)-D176</f>
        <v>314</v>
      </c>
      <c r="F176" s="60" t="n">
        <f aca="false">IF(COUNTA(D176:E176)=0,"",SUM(D176:E176))</f>
        <v>638</v>
      </c>
      <c r="G176" s="40" t="n">
        <f aca="false">IF(OR(F176="",F176=0),"",D176/F176)</f>
        <v>0.507836990595611</v>
      </c>
      <c r="H176" s="40" t="n">
        <f aca="false">IF(OR(F176="",F176=0),"",E176/F176)</f>
        <v>0.492163009404389</v>
      </c>
      <c r="I176" s="32" t="s">
        <v>164</v>
      </c>
      <c r="J176" s="36" t="n">
        <v>2.13808181890095</v>
      </c>
      <c r="K176" s="36" t="n">
        <f aca="false">$K$8</f>
        <v>2.12535060136845</v>
      </c>
      <c r="L176" s="36" t="n">
        <f aca="false">SQRT(J176^2+K176^2)</f>
        <v>3.01471541659441</v>
      </c>
      <c r="M176" s="40" t="n">
        <f aca="false">IF(G176="","",MAX(0,G176-1.96*L176/100))</f>
        <v>0.448748568430361</v>
      </c>
      <c r="N176" s="40" t="n">
        <f aca="false">IF(G176="","",MIN(1,G176+1.96*L176/100))</f>
        <v>0.566925412760862</v>
      </c>
      <c r="O176" s="60" t="n">
        <f aca="false">ROUND(S176*W176,0)</f>
        <v>54</v>
      </c>
      <c r="P176" s="60" t="n">
        <f aca="false">IF(F176="","",ROUND(SQRT((F176*L176/100)^2+(G176*O176)^2),0))</f>
        <v>33</v>
      </c>
      <c r="R176" s="61" t="n">
        <v>-0.00790353180331377</v>
      </c>
      <c r="S176" s="62" t="n">
        <f aca="false">U176*V176*$F$5</f>
        <v>638.017946161515</v>
      </c>
      <c r="T176" s="63" t="n">
        <f aca="false">MAX(0,MIN(1,R176/100+$D$5))</f>
        <v>0.508291823056229</v>
      </c>
      <c r="U176" s="63" t="n">
        <v>0.626121635094716</v>
      </c>
      <c r="V176" s="62" t="n">
        <v>1019</v>
      </c>
      <c r="W176" s="63" t="n">
        <v>0.084758520671361</v>
      </c>
      <c r="X176" s="64" t="s">
        <v>171</v>
      </c>
      <c r="Y176" s="64" t="s">
        <v>166</v>
      </c>
    </row>
    <row r="177" customFormat="false" ht="15" hidden="false" customHeight="false" outlineLevel="0" collapsed="false">
      <c r="A177" s="32" t="s">
        <v>233</v>
      </c>
      <c r="B177" s="32" t="s">
        <v>355</v>
      </c>
      <c r="C177" s="32" t="s">
        <v>360</v>
      </c>
      <c r="D177" s="60" t="n">
        <f aca="false">ROUND(S177*T177,0)</f>
        <v>415</v>
      </c>
      <c r="E177" s="60" t="n">
        <f aca="false">ROUND(S177,0)-D177</f>
        <v>441</v>
      </c>
      <c r="F177" s="60" t="n">
        <f aca="false">IF(COUNTA(D177:E177)=0,"",SUM(D177:E177))</f>
        <v>856</v>
      </c>
      <c r="G177" s="40" t="n">
        <f aca="false">IF(OR(F177="",F177=0),"",D177/F177)</f>
        <v>0.48481308411215</v>
      </c>
      <c r="H177" s="40" t="n">
        <f aca="false">IF(OR(F177="",F177=0),"",E177/F177)</f>
        <v>0.515186915887851</v>
      </c>
      <c r="I177" s="32" t="s">
        <v>164</v>
      </c>
      <c r="J177" s="36" t="n">
        <v>2.13808181890095</v>
      </c>
      <c r="K177" s="36" t="n">
        <f aca="false">$K$8</f>
        <v>2.12535060136845</v>
      </c>
      <c r="L177" s="36" t="n">
        <f aca="false">SQRT(J177^2+K177^2)</f>
        <v>3.01471541659441</v>
      </c>
      <c r="M177" s="40" t="n">
        <f aca="false">IF(G177="","",MAX(0,G177-1.96*L177/100))</f>
        <v>0.425724661946899</v>
      </c>
      <c r="N177" s="40" t="n">
        <f aca="false">IF(G177="","",MIN(1,G177+1.96*L177/100))</f>
        <v>0.5439015062774</v>
      </c>
      <c r="O177" s="60" t="n">
        <f aca="false">ROUND(S177*W177,0)</f>
        <v>73</v>
      </c>
      <c r="P177" s="60" t="n">
        <f aca="false">IF(F177="","",ROUND(SQRT((F177*L177/100)^2+(G177*O177)^2),0))</f>
        <v>44</v>
      </c>
      <c r="R177" s="61" t="n">
        <v>-2.28263904589915</v>
      </c>
      <c r="S177" s="62" t="n">
        <f aca="false">U177*V177*$F$5</f>
        <v>855.646785437645</v>
      </c>
      <c r="T177" s="63" t="n">
        <f aca="false">MAX(0,MIN(1,R177/100+$D$5))</f>
        <v>0.485544467915271</v>
      </c>
      <c r="U177" s="63" t="n">
        <v>0.66847405112316</v>
      </c>
      <c r="V177" s="62" t="n">
        <v>1280</v>
      </c>
      <c r="W177" s="63" t="n">
        <v>0.084758520671361</v>
      </c>
      <c r="X177" s="64" t="s">
        <v>171</v>
      </c>
      <c r="Y177" s="64" t="s">
        <v>166</v>
      </c>
    </row>
    <row r="178" customFormat="false" ht="15" hidden="false" customHeight="false" outlineLevel="0" collapsed="false">
      <c r="A178" s="32" t="s">
        <v>233</v>
      </c>
      <c r="B178" s="32" t="s">
        <v>355</v>
      </c>
      <c r="C178" s="32" t="s">
        <v>361</v>
      </c>
      <c r="D178" s="60" t="n">
        <f aca="false">ROUND(S178*T178,0)</f>
        <v>281</v>
      </c>
      <c r="E178" s="60" t="n">
        <f aca="false">ROUND(S178,0)-D178</f>
        <v>286</v>
      </c>
      <c r="F178" s="60" t="n">
        <f aca="false">IF(COUNTA(D178:E178)=0,"",SUM(D178:E178))</f>
        <v>567</v>
      </c>
      <c r="G178" s="40" t="n">
        <f aca="false">IF(OR(F178="",F178=0),"",D178/F178)</f>
        <v>0.495590828924162</v>
      </c>
      <c r="H178" s="40" t="n">
        <f aca="false">IF(OR(F178="",F178=0),"",E178/F178)</f>
        <v>0.504409171075838</v>
      </c>
      <c r="I178" s="32" t="s">
        <v>164</v>
      </c>
      <c r="J178" s="36" t="n">
        <v>2.13808181890095</v>
      </c>
      <c r="K178" s="36" t="n">
        <f aca="false">$K$8</f>
        <v>2.12535060136845</v>
      </c>
      <c r="L178" s="36" t="n">
        <f aca="false">SQRT(J178^2+K178^2)</f>
        <v>3.01471541659441</v>
      </c>
      <c r="M178" s="40" t="n">
        <f aca="false">IF(G178="","",MAX(0,G178-1.96*L178/100))</f>
        <v>0.436502406758912</v>
      </c>
      <c r="N178" s="40" t="n">
        <f aca="false">IF(G178="","",MIN(1,G178+1.96*L178/100))</f>
        <v>0.554679251089413</v>
      </c>
      <c r="O178" s="60" t="n">
        <f aca="false">ROUND(S178*W178,0)</f>
        <v>48</v>
      </c>
      <c r="P178" s="60" t="n">
        <f aca="false">IF(F178="","",ROUND(SQRT((F178*L178/100)^2+(G178*O178)^2),0))</f>
        <v>29</v>
      </c>
      <c r="R178" s="61" t="n">
        <v>-1.23955067722262</v>
      </c>
      <c r="S178" s="62" t="n">
        <f aca="false">U178*V178*$F$5</f>
        <v>566.944444444444</v>
      </c>
      <c r="T178" s="63" t="n">
        <f aca="false">MAX(0,MIN(1,R178/100+$D$5))</f>
        <v>0.495975351602036</v>
      </c>
      <c r="U178" s="63" t="n">
        <v>0.722222222222222</v>
      </c>
      <c r="V178" s="62" t="n">
        <v>785</v>
      </c>
      <c r="W178" s="63" t="n">
        <v>0.084758520671361</v>
      </c>
      <c r="X178" s="64" t="s">
        <v>171</v>
      </c>
      <c r="Y178" s="64" t="s">
        <v>166</v>
      </c>
    </row>
    <row r="179" customFormat="false" ht="15" hidden="false" customHeight="false" outlineLevel="0" collapsed="false">
      <c r="A179" s="32" t="s">
        <v>233</v>
      </c>
      <c r="B179" s="32" t="s">
        <v>355</v>
      </c>
      <c r="C179" s="32" t="s">
        <v>362</v>
      </c>
      <c r="D179" s="60" t="n">
        <f aca="false">ROUND(S179*T179,0)</f>
        <v>352</v>
      </c>
      <c r="E179" s="60" t="n">
        <f aca="false">ROUND(S179,0)-D179</f>
        <v>307</v>
      </c>
      <c r="F179" s="60" t="n">
        <f aca="false">IF(COUNTA(D179:E179)=0,"",SUM(D179:E179))</f>
        <v>659</v>
      </c>
      <c r="G179" s="40" t="n">
        <f aca="false">IF(OR(F179="",F179=0),"",D179/F179)</f>
        <v>0.534142640364188</v>
      </c>
      <c r="H179" s="40" t="n">
        <f aca="false">IF(OR(F179="",F179=0),"",E179/F179)</f>
        <v>0.465857359635812</v>
      </c>
      <c r="I179" s="32" t="s">
        <v>164</v>
      </c>
      <c r="J179" s="36" t="n">
        <v>2.13808181890095</v>
      </c>
      <c r="K179" s="36" t="n">
        <f aca="false">$K$8</f>
        <v>2.12535060136845</v>
      </c>
      <c r="L179" s="36" t="n">
        <f aca="false">SQRT(J179^2+K179^2)</f>
        <v>3.01471541659441</v>
      </c>
      <c r="M179" s="40" t="n">
        <f aca="false">IF(G179="","",MAX(0,G179-1.96*L179/100))</f>
        <v>0.475054218198938</v>
      </c>
      <c r="N179" s="40" t="n">
        <f aca="false">IF(G179="","",MIN(1,G179+1.96*L179/100))</f>
        <v>0.593231062529439</v>
      </c>
      <c r="O179" s="60" t="n">
        <f aca="false">ROUND(S179*W179,0)</f>
        <v>56</v>
      </c>
      <c r="P179" s="60" t="n">
        <f aca="false">IF(F179="","",ROUND(SQRT((F179*L179/100)^2+(G179*O179)^2),0))</f>
        <v>36</v>
      </c>
      <c r="R179" s="61" t="n">
        <v>2.47937237442916</v>
      </c>
      <c r="S179" s="62" t="n">
        <f aca="false">U179*V179*$F$5</f>
        <v>659.344556677891</v>
      </c>
      <c r="T179" s="63" t="n">
        <f aca="false">MAX(0,MIN(1,R179/100+$D$5))</f>
        <v>0.533164582118554</v>
      </c>
      <c r="U179" s="63" t="n">
        <v>0.72615039281706</v>
      </c>
      <c r="V179" s="62" t="n">
        <v>908</v>
      </c>
      <c r="W179" s="63" t="n">
        <v>0.084758520671361</v>
      </c>
      <c r="X179" s="64" t="s">
        <v>171</v>
      </c>
      <c r="Y179" s="64" t="s">
        <v>166</v>
      </c>
    </row>
    <row r="180" customFormat="false" ht="15" hidden="false" customHeight="false" outlineLevel="0" collapsed="false">
      <c r="A180" s="32" t="s">
        <v>233</v>
      </c>
      <c r="B180" s="32" t="s">
        <v>355</v>
      </c>
      <c r="C180" s="32" t="s">
        <v>363</v>
      </c>
      <c r="D180" s="60" t="n">
        <f aca="false">ROUND(S180*T180,0)</f>
        <v>458</v>
      </c>
      <c r="E180" s="60" t="n">
        <f aca="false">ROUND(S180,0)-D180</f>
        <v>442</v>
      </c>
      <c r="F180" s="60" t="n">
        <f aca="false">IF(COUNTA(D180:E180)=0,"",SUM(D180:E180))</f>
        <v>900</v>
      </c>
      <c r="G180" s="40" t="n">
        <f aca="false">IF(OR(F180="",F180=0),"",D180/F180)</f>
        <v>0.508888888888889</v>
      </c>
      <c r="H180" s="40" t="n">
        <f aca="false">IF(OR(F180="",F180=0),"",E180/F180)</f>
        <v>0.491111111111111</v>
      </c>
      <c r="I180" s="32" t="s">
        <v>164</v>
      </c>
      <c r="J180" s="36" t="n">
        <v>2.13808181890095</v>
      </c>
      <c r="K180" s="36" t="n">
        <f aca="false">$K$8</f>
        <v>2.12535060136845</v>
      </c>
      <c r="L180" s="36" t="n">
        <f aca="false">SQRT(J180^2+K180^2)</f>
        <v>3.01471541659441</v>
      </c>
      <c r="M180" s="40" t="n">
        <f aca="false">IF(G180="","",MAX(0,G180-1.96*L180/100))</f>
        <v>0.449800466723638</v>
      </c>
      <c r="N180" s="40" t="n">
        <f aca="false">IF(G180="","",MIN(1,G180+1.96*L180/100))</f>
        <v>0.567977311054139</v>
      </c>
      <c r="O180" s="60" t="n">
        <f aca="false">ROUND(S180*W180,0)</f>
        <v>76</v>
      </c>
      <c r="P180" s="60" t="n">
        <f aca="false">IF(F180="","",ROUND(SQRT((F180*L180/100)^2+(G180*O180)^2),0))</f>
        <v>47</v>
      </c>
      <c r="R180" s="61" t="n">
        <v>0.0617010368811066</v>
      </c>
      <c r="S180" s="62" t="n">
        <f aca="false">U180*V180*$F$5</f>
        <v>900.130434782609</v>
      </c>
      <c r="T180" s="63" t="n">
        <f aca="false">MAX(0,MIN(1,R180/100+$D$5))</f>
        <v>0.508987868743073</v>
      </c>
      <c r="U180" s="63" t="n">
        <v>0.707093821510297</v>
      </c>
      <c r="V180" s="62" t="n">
        <v>1273</v>
      </c>
      <c r="W180" s="63" t="n">
        <v>0.084758520671361</v>
      </c>
      <c r="X180" s="64" t="s">
        <v>171</v>
      </c>
      <c r="Y180" s="64" t="s">
        <v>166</v>
      </c>
    </row>
    <row r="181" customFormat="false" ht="15" hidden="false" customHeight="false" outlineLevel="0" collapsed="false">
      <c r="A181" s="32" t="s">
        <v>233</v>
      </c>
      <c r="B181" s="32" t="s">
        <v>364</v>
      </c>
      <c r="C181" s="32" t="s">
        <v>365</v>
      </c>
      <c r="D181" s="60" t="n">
        <f aca="false">ROUND(S181*T181,0)</f>
        <v>171</v>
      </c>
      <c r="E181" s="60" t="n">
        <f aca="false">ROUND(S181,0)-D181</f>
        <v>220</v>
      </c>
      <c r="F181" s="60" t="n">
        <f aca="false">IF(COUNTA(D181:E181)=0,"",SUM(D181:E181))</f>
        <v>391</v>
      </c>
      <c r="G181" s="40" t="n">
        <f aca="false">IF(OR(F181="",F181=0),"",D181/F181)</f>
        <v>0.437340153452685</v>
      </c>
      <c r="H181" s="40" t="n">
        <f aca="false">IF(OR(F181="",F181=0),"",E181/F181)</f>
        <v>0.562659846547315</v>
      </c>
      <c r="I181" s="32" t="s">
        <v>164</v>
      </c>
      <c r="J181" s="36" t="n">
        <v>3.48774817162815</v>
      </c>
      <c r="K181" s="36" t="n">
        <f aca="false">$K$8</f>
        <v>2.12535060136845</v>
      </c>
      <c r="L181" s="36" t="n">
        <f aca="false">SQRT(J181^2+K181^2)</f>
        <v>4.08429951000569</v>
      </c>
      <c r="M181" s="40" t="n">
        <f aca="false">IF(G181="","",MAX(0,G181-1.96*L181/100))</f>
        <v>0.357287883056574</v>
      </c>
      <c r="N181" s="40" t="n">
        <f aca="false">IF(G181="","",MIN(1,G181+1.96*L181/100))</f>
        <v>0.517392423848797</v>
      </c>
      <c r="O181" s="60" t="n">
        <f aca="false">ROUND(S181*W181,0)</f>
        <v>56</v>
      </c>
      <c r="P181" s="60" t="n">
        <f aca="false">IF(F181="","",ROUND(SQRT((F181*L181/100)^2+(G181*O181)^2),0))</f>
        <v>29</v>
      </c>
      <c r="R181" s="61" t="n">
        <v>-7.08219728162633</v>
      </c>
      <c r="S181" s="62" t="n">
        <f aca="false">U181*V181*$F$5</f>
        <v>390.71668667467</v>
      </c>
      <c r="T181" s="63" t="n">
        <f aca="false">MAX(0,MIN(1,R181/100+$D$5))</f>
        <v>0.437548885557999</v>
      </c>
      <c r="U181" s="63" t="n">
        <v>0.464585834333733</v>
      </c>
      <c r="V181" s="62" t="n">
        <v>841</v>
      </c>
      <c r="W181" s="63" t="n">
        <v>0.144238908687966</v>
      </c>
      <c r="X181" s="64" t="s">
        <v>165</v>
      </c>
      <c r="Y181" s="64" t="s">
        <v>166</v>
      </c>
    </row>
    <row r="182" customFormat="false" ht="15" hidden="false" customHeight="false" outlineLevel="0" collapsed="false">
      <c r="A182" s="32" t="s">
        <v>233</v>
      </c>
      <c r="B182" s="32" t="s">
        <v>364</v>
      </c>
      <c r="C182" s="32" t="s">
        <v>366</v>
      </c>
      <c r="D182" s="60" t="n">
        <f aca="false">ROUND(S182*T182,0)</f>
        <v>127</v>
      </c>
      <c r="E182" s="60" t="n">
        <f aca="false">ROUND(S182,0)-D182</f>
        <v>189</v>
      </c>
      <c r="F182" s="60" t="n">
        <f aca="false">IF(COUNTA(D182:E182)=0,"",SUM(D182:E182))</f>
        <v>316</v>
      </c>
      <c r="G182" s="40" t="n">
        <f aca="false">IF(OR(F182="",F182=0),"",D182/F182)</f>
        <v>0.401898734177215</v>
      </c>
      <c r="H182" s="40" t="n">
        <f aca="false">IF(OR(F182="",F182=0),"",E182/F182)</f>
        <v>0.598101265822785</v>
      </c>
      <c r="I182" s="32" t="s">
        <v>164</v>
      </c>
      <c r="J182" s="36" t="n">
        <v>3.48774817162815</v>
      </c>
      <c r="K182" s="36" t="n">
        <f aca="false">$K$8</f>
        <v>2.12535060136845</v>
      </c>
      <c r="L182" s="36" t="n">
        <f aca="false">SQRT(J182^2+K182^2)</f>
        <v>4.08429951000569</v>
      </c>
      <c r="M182" s="40" t="n">
        <f aca="false">IF(G182="","",MAX(0,G182-1.96*L182/100))</f>
        <v>0.321846463781104</v>
      </c>
      <c r="N182" s="40" t="n">
        <f aca="false">IF(G182="","",MIN(1,G182+1.96*L182/100))</f>
        <v>0.481951004573327</v>
      </c>
      <c r="O182" s="60" t="n">
        <f aca="false">ROUND(S182*W182,0)</f>
        <v>46</v>
      </c>
      <c r="P182" s="60" t="n">
        <f aca="false">IF(F182="","",ROUND(SQRT((F182*L182/100)^2+(G182*O182)^2),0))</f>
        <v>23</v>
      </c>
      <c r="R182" s="61" t="n">
        <v>-10.6381261510298</v>
      </c>
      <c r="S182" s="62" t="n">
        <f aca="false">U182*V182*$F$5</f>
        <v>316.23569023569</v>
      </c>
      <c r="T182" s="63" t="n">
        <f aca="false">MAX(0,MIN(1,R182/100+$D$5))</f>
        <v>0.401989596863964</v>
      </c>
      <c r="U182" s="63" t="n">
        <v>0.508417508417508</v>
      </c>
      <c r="V182" s="62" t="n">
        <v>622</v>
      </c>
      <c r="W182" s="63" t="n">
        <v>0.144238908687966</v>
      </c>
      <c r="X182" s="64" t="s">
        <v>165</v>
      </c>
      <c r="Y182" s="64" t="s">
        <v>166</v>
      </c>
    </row>
    <row r="183" customFormat="false" ht="15" hidden="false" customHeight="false" outlineLevel="0" collapsed="false">
      <c r="A183" s="32" t="s">
        <v>233</v>
      </c>
      <c r="B183" s="32" t="s">
        <v>364</v>
      </c>
      <c r="C183" s="32" t="s">
        <v>367</v>
      </c>
      <c r="D183" s="60" t="n">
        <f aca="false">ROUND(S183*T183,0)</f>
        <v>288</v>
      </c>
      <c r="E183" s="60" t="n">
        <f aca="false">ROUND(S183,0)-D183</f>
        <v>396</v>
      </c>
      <c r="F183" s="60" t="n">
        <f aca="false">IF(COUNTA(D183:E183)=0,"",SUM(D183:E183))</f>
        <v>684</v>
      </c>
      <c r="G183" s="40" t="n">
        <f aca="false">IF(OR(F183="",F183=0),"",D183/F183)</f>
        <v>0.421052631578947</v>
      </c>
      <c r="H183" s="40" t="n">
        <f aca="false">IF(OR(F183="",F183=0),"",E183/F183)</f>
        <v>0.578947368421053</v>
      </c>
      <c r="I183" s="32" t="s">
        <v>164</v>
      </c>
      <c r="J183" s="36" t="n">
        <v>2.13808181890095</v>
      </c>
      <c r="K183" s="36" t="n">
        <f aca="false">$K$8</f>
        <v>2.12535060136845</v>
      </c>
      <c r="L183" s="36" t="n">
        <f aca="false">SQRT(J183^2+K183^2)</f>
        <v>3.01471541659441</v>
      </c>
      <c r="M183" s="40" t="n">
        <f aca="false">IF(G183="","",MAX(0,G183-1.96*L183/100))</f>
        <v>0.361964209413697</v>
      </c>
      <c r="N183" s="40" t="n">
        <f aca="false">IF(G183="","",MIN(1,G183+1.96*L183/100))</f>
        <v>0.480141053744198</v>
      </c>
      <c r="O183" s="60" t="n">
        <f aca="false">ROUND(S183*W183,0)</f>
        <v>58</v>
      </c>
      <c r="P183" s="60" t="n">
        <f aca="false">IF(F183="","",ROUND(SQRT((F183*L183/100)^2+(G183*O183)^2),0))</f>
        <v>32</v>
      </c>
      <c r="R183" s="61" t="n">
        <v>-8.78028480951747</v>
      </c>
      <c r="S183" s="62" t="n">
        <f aca="false">U183*V183*$F$5</f>
        <v>684.341030195382</v>
      </c>
      <c r="T183" s="63" t="n">
        <f aca="false">MAX(0,MIN(1,R183/100+$D$5))</f>
        <v>0.420568010279088</v>
      </c>
      <c r="U183" s="63" t="n">
        <v>0.587921847246892</v>
      </c>
      <c r="V183" s="62" t="n">
        <v>1164</v>
      </c>
      <c r="W183" s="63" t="n">
        <v>0.084758520671361</v>
      </c>
      <c r="X183" s="64" t="s">
        <v>171</v>
      </c>
      <c r="Y183" s="64" t="s">
        <v>166</v>
      </c>
    </row>
    <row r="184" customFormat="false" ht="15" hidden="false" customHeight="false" outlineLevel="0" collapsed="false">
      <c r="A184" s="32" t="s">
        <v>233</v>
      </c>
      <c r="B184" s="32" t="s">
        <v>368</v>
      </c>
      <c r="C184" s="32" t="s">
        <v>369</v>
      </c>
      <c r="D184" s="60" t="n">
        <f aca="false">ROUND(S184*T184,0)</f>
        <v>711</v>
      </c>
      <c r="E184" s="60" t="n">
        <f aca="false">ROUND(S184,0)-D184</f>
        <v>708</v>
      </c>
      <c r="F184" s="60" t="n">
        <f aca="false">IF(COUNTA(D184:E184)=0,"",SUM(D184:E184))</f>
        <v>1419</v>
      </c>
      <c r="G184" s="40" t="n">
        <f aca="false">IF(OR(F184="",F184=0),"",D184/F184)</f>
        <v>0.501057082452431</v>
      </c>
      <c r="H184" s="40" t="n">
        <f aca="false">IF(OR(F184="",F184=0),"",E184/F184)</f>
        <v>0.498942917547569</v>
      </c>
      <c r="I184" s="32" t="s">
        <v>164</v>
      </c>
      <c r="J184" s="36" t="n">
        <v>1.72805469622063</v>
      </c>
      <c r="K184" s="36" t="n">
        <f aca="false">$K$8</f>
        <v>2.12535060136845</v>
      </c>
      <c r="L184" s="36" t="n">
        <f aca="false">SQRT(J184^2+K184^2)</f>
        <v>2.739213064343</v>
      </c>
      <c r="M184" s="40" t="n">
        <f aca="false">IF(G184="","",MAX(0,G184-1.96*L184/100))</f>
        <v>0.447368506391309</v>
      </c>
      <c r="N184" s="40" t="n">
        <f aca="false">IF(G184="","",MIN(1,G184+1.96*L184/100))</f>
        <v>0.554745658513554</v>
      </c>
      <c r="O184" s="60" t="n">
        <f aca="false">ROUND(S184*W184,0)</f>
        <v>89</v>
      </c>
      <c r="P184" s="60" t="n">
        <f aca="false">IF(F184="","",ROUND(SQRT((F184*L184/100)^2+(G184*O184)^2),0))</f>
        <v>59</v>
      </c>
      <c r="R184" s="61" t="n">
        <v>-0.742782223995035</v>
      </c>
      <c r="S184" s="62" t="n">
        <f aca="false">U184*V184*$F$5</f>
        <v>1418.72759856631</v>
      </c>
      <c r="T184" s="63" t="n">
        <f aca="false">MAX(0,MIN(1,R184/100+$D$5))</f>
        <v>0.500943036134312</v>
      </c>
      <c r="U184" s="63" t="n">
        <v>0.636200716845878</v>
      </c>
      <c r="V184" s="62" t="n">
        <v>2230</v>
      </c>
      <c r="W184" s="63" t="n">
        <v>0.0626598089245614</v>
      </c>
      <c r="X184" s="64" t="s">
        <v>204</v>
      </c>
      <c r="Y184" s="64" t="s">
        <v>166</v>
      </c>
    </row>
    <row r="185" customFormat="false" ht="15" hidden="false" customHeight="false" outlineLevel="0" collapsed="false">
      <c r="A185" s="32" t="s">
        <v>233</v>
      </c>
      <c r="B185" s="32" t="s">
        <v>368</v>
      </c>
      <c r="C185" s="32" t="s">
        <v>370</v>
      </c>
      <c r="D185" s="60" t="n">
        <f aca="false">ROUND(S185*T185,0)</f>
        <v>333</v>
      </c>
      <c r="E185" s="60" t="n">
        <f aca="false">ROUND(S185,0)-D185</f>
        <v>328</v>
      </c>
      <c r="F185" s="60" t="n">
        <f aca="false">IF(COUNTA(D185:E185)=0,"",SUM(D185:E185))</f>
        <v>661</v>
      </c>
      <c r="G185" s="40" t="n">
        <f aca="false">IF(OR(F185="",F185=0),"",D185/F185)</f>
        <v>0.503782148260212</v>
      </c>
      <c r="H185" s="40" t="n">
        <f aca="false">IF(OR(F185="",F185=0),"",E185/F185)</f>
        <v>0.496217851739788</v>
      </c>
      <c r="I185" s="32" t="s">
        <v>164</v>
      </c>
      <c r="J185" s="36" t="n">
        <v>2.13808181890095</v>
      </c>
      <c r="K185" s="36" t="n">
        <f aca="false">$K$8</f>
        <v>2.12535060136845</v>
      </c>
      <c r="L185" s="36" t="n">
        <f aca="false">SQRT(J185^2+K185^2)</f>
        <v>3.01471541659441</v>
      </c>
      <c r="M185" s="40" t="n">
        <f aca="false">IF(G185="","",MAX(0,G185-1.96*L185/100))</f>
        <v>0.444693726094961</v>
      </c>
      <c r="N185" s="40" t="n">
        <f aca="false">IF(G185="","",MIN(1,G185+1.96*L185/100))</f>
        <v>0.562870570425462</v>
      </c>
      <c r="O185" s="60" t="n">
        <f aca="false">ROUND(S185*W185,0)</f>
        <v>56</v>
      </c>
      <c r="P185" s="60" t="n">
        <f aca="false">IF(F185="","",ROUND(SQRT((F185*L185/100)^2+(G185*O185)^2),0))</f>
        <v>35</v>
      </c>
      <c r="R185" s="61" t="n">
        <v>-0.435179643371846</v>
      </c>
      <c r="S185" s="62" t="n">
        <f aca="false">U185*V185*$F$5</f>
        <v>660.903056768559</v>
      </c>
      <c r="T185" s="63" t="n">
        <f aca="false">MAX(0,MIN(1,R185/100+$D$5))</f>
        <v>0.504019061940544</v>
      </c>
      <c r="U185" s="63" t="n">
        <v>0.566812227074236</v>
      </c>
      <c r="V185" s="62" t="n">
        <v>1166</v>
      </c>
      <c r="W185" s="63" t="n">
        <v>0.084758520671361</v>
      </c>
      <c r="X185" s="64" t="s">
        <v>171</v>
      </c>
      <c r="Y185" s="64" t="s">
        <v>166</v>
      </c>
    </row>
    <row r="186" customFormat="false" ht="15" hidden="false" customHeight="false" outlineLevel="0" collapsed="false">
      <c r="A186" s="32" t="s">
        <v>233</v>
      </c>
      <c r="B186" s="32" t="s">
        <v>368</v>
      </c>
      <c r="C186" s="32" t="s">
        <v>371</v>
      </c>
      <c r="D186" s="60" t="n">
        <f aca="false">ROUND(S186*T186,0)</f>
        <v>932</v>
      </c>
      <c r="E186" s="60" t="n">
        <f aca="false">ROUND(S186,0)-D186</f>
        <v>747</v>
      </c>
      <c r="F186" s="60" t="n">
        <f aca="false">IF(COUNTA(D186:E186)=0,"",SUM(D186:E186))</f>
        <v>1679</v>
      </c>
      <c r="G186" s="40" t="n">
        <f aca="false">IF(OR(F186="",F186=0),"",D186/F186)</f>
        <v>0.555092316855271</v>
      </c>
      <c r="H186" s="40" t="n">
        <f aca="false">IF(OR(F186="",F186=0),"",E186/F186)</f>
        <v>0.444907683144729</v>
      </c>
      <c r="I186" s="32" t="s">
        <v>164</v>
      </c>
      <c r="J186" s="36" t="n">
        <v>1.72805469622063</v>
      </c>
      <c r="K186" s="36" t="n">
        <f aca="false">$K$8</f>
        <v>2.12535060136845</v>
      </c>
      <c r="L186" s="36" t="n">
        <f aca="false">SQRT(J186^2+K186^2)</f>
        <v>2.739213064343</v>
      </c>
      <c r="M186" s="40" t="n">
        <f aca="false">IF(G186="","",MAX(0,G186-1.96*L186/100))</f>
        <v>0.501403740794148</v>
      </c>
      <c r="N186" s="40" t="n">
        <f aca="false">IF(G186="","",MIN(1,G186+1.96*L186/100))</f>
        <v>0.608780892916394</v>
      </c>
      <c r="O186" s="60" t="n">
        <f aca="false">ROUND(S186*W186,0)</f>
        <v>105</v>
      </c>
      <c r="P186" s="60" t="n">
        <f aca="false">IF(F186="","",ROUND(SQRT((F186*L186/100)^2+(G186*O186)^2),0))</f>
        <v>74</v>
      </c>
      <c r="R186" s="61" t="n">
        <v>4.70641883235323</v>
      </c>
      <c r="S186" s="62" t="n">
        <f aca="false">U186*V186*$F$5</f>
        <v>1678.57188498403</v>
      </c>
      <c r="T186" s="63" t="n">
        <f aca="false">MAX(0,MIN(1,R186/100+$D$5))</f>
        <v>0.555435046697795</v>
      </c>
      <c r="U186" s="63" t="n">
        <v>0.625399361022364</v>
      </c>
      <c r="V186" s="62" t="n">
        <v>2684</v>
      </c>
      <c r="W186" s="63" t="n">
        <v>0.0626598089245614</v>
      </c>
      <c r="X186" s="64" t="s">
        <v>204</v>
      </c>
      <c r="Y186" s="64" t="s">
        <v>166</v>
      </c>
    </row>
    <row r="187" customFormat="false" ht="15" hidden="false" customHeight="false" outlineLevel="0" collapsed="false">
      <c r="A187" s="32" t="s">
        <v>233</v>
      </c>
      <c r="B187" s="32" t="s">
        <v>368</v>
      </c>
      <c r="C187" s="32" t="s">
        <v>372</v>
      </c>
      <c r="D187" s="60" t="n">
        <f aca="false">ROUND(S187*T187,0)</f>
        <v>422</v>
      </c>
      <c r="E187" s="60" t="n">
        <f aca="false">ROUND(S187,0)-D187</f>
        <v>446</v>
      </c>
      <c r="F187" s="60" t="n">
        <f aca="false">IF(COUNTA(D187:E187)=0,"",SUM(D187:E187))</f>
        <v>868</v>
      </c>
      <c r="G187" s="40" t="n">
        <f aca="false">IF(OR(F187="",F187=0),"",D187/F187)</f>
        <v>0.486175115207373</v>
      </c>
      <c r="H187" s="40" t="n">
        <f aca="false">IF(OR(F187="",F187=0),"",E187/F187)</f>
        <v>0.513824884792627</v>
      </c>
      <c r="I187" s="32" t="s">
        <v>164</v>
      </c>
      <c r="J187" s="36" t="n">
        <v>2.13808181890095</v>
      </c>
      <c r="K187" s="36" t="n">
        <f aca="false">$K$8</f>
        <v>2.12535060136845</v>
      </c>
      <c r="L187" s="36" t="n">
        <f aca="false">SQRT(J187^2+K187^2)</f>
        <v>3.01471541659441</v>
      </c>
      <c r="M187" s="40" t="n">
        <f aca="false">IF(G187="","",MAX(0,G187-1.96*L187/100))</f>
        <v>0.427086693042123</v>
      </c>
      <c r="N187" s="40" t="n">
        <f aca="false">IF(G187="","",MIN(1,G187+1.96*L187/100))</f>
        <v>0.545263537372624</v>
      </c>
      <c r="O187" s="60" t="n">
        <f aca="false">ROUND(S187*W187,0)</f>
        <v>74</v>
      </c>
      <c r="P187" s="60" t="n">
        <f aca="false">IF(F187="","",ROUND(SQRT((F187*L187/100)^2+(G187*O187)^2),0))</f>
        <v>44</v>
      </c>
      <c r="R187" s="61" t="n">
        <v>-2.20301376023215</v>
      </c>
      <c r="S187" s="62" t="n">
        <f aca="false">U187*V187*$F$5</f>
        <v>868.364696734059</v>
      </c>
      <c r="T187" s="63" t="n">
        <f aca="false">MAX(0,MIN(1,R187/100+$D$5))</f>
        <v>0.486340720771941</v>
      </c>
      <c r="U187" s="63" t="n">
        <v>0.669517884914464</v>
      </c>
      <c r="V187" s="62" t="n">
        <v>1297</v>
      </c>
      <c r="W187" s="63" t="n">
        <v>0.084758520671361</v>
      </c>
      <c r="X187" s="64" t="s">
        <v>171</v>
      </c>
      <c r="Y187" s="64" t="s">
        <v>166</v>
      </c>
    </row>
    <row r="188" customFormat="false" ht="15" hidden="false" customHeight="false" outlineLevel="0" collapsed="false">
      <c r="A188" s="32" t="s">
        <v>233</v>
      </c>
      <c r="B188" s="32" t="s">
        <v>368</v>
      </c>
      <c r="C188" s="32" t="s">
        <v>373</v>
      </c>
      <c r="D188" s="60" t="n">
        <f aca="false">ROUND(S188*T188,0)</f>
        <v>892</v>
      </c>
      <c r="E188" s="60" t="n">
        <f aca="false">ROUND(S188,0)-D188</f>
        <v>597</v>
      </c>
      <c r="F188" s="60" t="n">
        <f aca="false">IF(COUNTA(D188:E188)=0,"",SUM(D188:E188))</f>
        <v>1489</v>
      </c>
      <c r="G188" s="40" t="n">
        <f aca="false">IF(OR(F188="",F188=0),"",D188/F188)</f>
        <v>0.599059771658831</v>
      </c>
      <c r="H188" s="40" t="n">
        <f aca="false">IF(OR(F188="",F188=0),"",E188/F188)</f>
        <v>0.400940228341169</v>
      </c>
      <c r="I188" s="32" t="s">
        <v>164</v>
      </c>
      <c r="J188" s="36" t="n">
        <v>1.72805469622063</v>
      </c>
      <c r="K188" s="36" t="n">
        <f aca="false">$K$8</f>
        <v>2.12535060136845</v>
      </c>
      <c r="L188" s="36" t="n">
        <f aca="false">SQRT(J188^2+K188^2)</f>
        <v>2.739213064343</v>
      </c>
      <c r="M188" s="40" t="n">
        <f aca="false">IF(G188="","",MAX(0,G188-1.96*L188/100))</f>
        <v>0.545371195597709</v>
      </c>
      <c r="N188" s="40" t="n">
        <f aca="false">IF(G188="","",MIN(1,G188+1.96*L188/100))</f>
        <v>0.652748347719954</v>
      </c>
      <c r="O188" s="60" t="n">
        <f aca="false">ROUND(S188*W188,0)</f>
        <v>93</v>
      </c>
      <c r="P188" s="60" t="n">
        <f aca="false">IF(F188="","",ROUND(SQRT((F188*L188/100)^2+(G188*O188)^2),0))</f>
        <v>69</v>
      </c>
      <c r="R188" s="61" t="n">
        <v>9.04152336859434</v>
      </c>
      <c r="S188" s="62" t="n">
        <f aca="false">U188*V188*$F$5</f>
        <v>1488.84887459807</v>
      </c>
      <c r="T188" s="63" t="n">
        <f aca="false">MAX(0,MIN(1,R188/100+$D$5))</f>
        <v>0.598786092060206</v>
      </c>
      <c r="U188" s="63" t="n">
        <v>0.650436380339917</v>
      </c>
      <c r="V188" s="62" t="n">
        <v>2289</v>
      </c>
      <c r="W188" s="63" t="n">
        <v>0.0626598089245614</v>
      </c>
      <c r="X188" s="64" t="s">
        <v>204</v>
      </c>
      <c r="Y188" s="64" t="s">
        <v>166</v>
      </c>
    </row>
    <row r="189" customFormat="false" ht="15" hidden="false" customHeight="false" outlineLevel="0" collapsed="false">
      <c r="A189" s="32" t="s">
        <v>233</v>
      </c>
      <c r="B189" s="32" t="s">
        <v>368</v>
      </c>
      <c r="C189" s="32" t="s">
        <v>374</v>
      </c>
      <c r="D189" s="60" t="n">
        <f aca="false">ROUND(S189*T189,0)</f>
        <v>884</v>
      </c>
      <c r="E189" s="60" t="n">
        <f aca="false">ROUND(S189,0)-D189</f>
        <v>596</v>
      </c>
      <c r="F189" s="60" t="n">
        <f aca="false">IF(COUNTA(D189:E189)=0,"",SUM(D189:E189))</f>
        <v>1480</v>
      </c>
      <c r="G189" s="40" t="n">
        <f aca="false">IF(OR(F189="",F189=0),"",D189/F189)</f>
        <v>0.597297297297297</v>
      </c>
      <c r="H189" s="40" t="n">
        <f aca="false">IF(OR(F189="",F189=0),"",E189/F189)</f>
        <v>0.402702702702703</v>
      </c>
      <c r="I189" s="32" t="s">
        <v>164</v>
      </c>
      <c r="J189" s="36" t="n">
        <v>1.72805469622063</v>
      </c>
      <c r="K189" s="36" t="n">
        <f aca="false">$K$8</f>
        <v>2.12535060136845</v>
      </c>
      <c r="L189" s="36" t="n">
        <f aca="false">SQRT(J189^2+K189^2)</f>
        <v>2.739213064343</v>
      </c>
      <c r="M189" s="40" t="n">
        <f aca="false">IF(G189="","",MAX(0,G189-1.96*L189/100))</f>
        <v>0.543608721236174</v>
      </c>
      <c r="N189" s="40" t="n">
        <f aca="false">IF(G189="","",MIN(1,G189+1.96*L189/100))</f>
        <v>0.65098587335842</v>
      </c>
      <c r="O189" s="60" t="n">
        <f aca="false">ROUND(S189*W189,0)</f>
        <v>93</v>
      </c>
      <c r="P189" s="60" t="n">
        <f aca="false">IF(F189="","",ROUND(SQRT((F189*L189/100)^2+(G189*O189)^2),0))</f>
        <v>69</v>
      </c>
      <c r="R189" s="61" t="n">
        <v>8.8476224653073</v>
      </c>
      <c r="S189" s="62" t="n">
        <f aca="false">U189*V189*$F$5</f>
        <v>1480.29868819374</v>
      </c>
      <c r="T189" s="63" t="n">
        <f aca="false">MAX(0,MIN(1,R189/100+$D$5))</f>
        <v>0.596847083027336</v>
      </c>
      <c r="U189" s="63" t="n">
        <v>0.714429868819374</v>
      </c>
      <c r="V189" s="62" t="n">
        <v>2072</v>
      </c>
      <c r="W189" s="63" t="n">
        <v>0.0626598089245614</v>
      </c>
      <c r="X189" s="64" t="s">
        <v>204</v>
      </c>
      <c r="Y189" s="64" t="s">
        <v>166</v>
      </c>
    </row>
    <row r="190" customFormat="false" ht="15" hidden="false" customHeight="false" outlineLevel="0" collapsed="false">
      <c r="A190" s="32" t="s">
        <v>233</v>
      </c>
      <c r="B190" s="32" t="s">
        <v>368</v>
      </c>
      <c r="C190" s="32" t="s">
        <v>375</v>
      </c>
      <c r="D190" s="60" t="n">
        <f aca="false">ROUND(S190*T190,0)</f>
        <v>407</v>
      </c>
      <c r="E190" s="60" t="n">
        <f aca="false">ROUND(S190,0)-D190</f>
        <v>369</v>
      </c>
      <c r="F190" s="60" t="n">
        <f aca="false">IF(COUNTA(D190:E190)=0,"",SUM(D190:E190))</f>
        <v>776</v>
      </c>
      <c r="G190" s="40" t="n">
        <f aca="false">IF(OR(F190="",F190=0),"",D190/F190)</f>
        <v>0.524484536082474</v>
      </c>
      <c r="H190" s="40" t="n">
        <f aca="false">IF(OR(F190="",F190=0),"",E190/F190)</f>
        <v>0.475515463917526</v>
      </c>
      <c r="I190" s="32" t="s">
        <v>164</v>
      </c>
      <c r="J190" s="36" t="n">
        <v>2.13808181890095</v>
      </c>
      <c r="K190" s="36" t="n">
        <f aca="false">$K$8</f>
        <v>2.12535060136845</v>
      </c>
      <c r="L190" s="36" t="n">
        <f aca="false">SQRT(J190^2+K190^2)</f>
        <v>3.01471541659441</v>
      </c>
      <c r="M190" s="40" t="n">
        <f aca="false">IF(G190="","",MAX(0,G190-1.96*L190/100))</f>
        <v>0.465396113917224</v>
      </c>
      <c r="N190" s="40" t="n">
        <f aca="false">IF(G190="","",MIN(1,G190+1.96*L190/100))</f>
        <v>0.583572958247725</v>
      </c>
      <c r="O190" s="60" t="n">
        <f aca="false">ROUND(S190*W190,0)</f>
        <v>66</v>
      </c>
      <c r="P190" s="60" t="n">
        <f aca="false">IF(F190="","",ROUND(SQRT((F190*L190/100)^2+(G190*O190)^2),0))</f>
        <v>42</v>
      </c>
      <c r="R190" s="61" t="n">
        <v>1.68009261507352</v>
      </c>
      <c r="S190" s="62" t="n">
        <f aca="false">U190*V190*$F$5</f>
        <v>775.595171773445</v>
      </c>
      <c r="T190" s="63" t="n">
        <f aca="false">MAX(0,MIN(1,R190/100+$D$5))</f>
        <v>0.525171784524998</v>
      </c>
      <c r="U190" s="63" t="n">
        <v>0.70380687093779</v>
      </c>
      <c r="V190" s="62" t="n">
        <v>1102</v>
      </c>
      <c r="W190" s="63" t="n">
        <v>0.084758520671361</v>
      </c>
      <c r="X190" s="64" t="s">
        <v>171</v>
      </c>
      <c r="Y190" s="64" t="s">
        <v>166</v>
      </c>
    </row>
    <row r="191" customFormat="false" ht="15" hidden="false" customHeight="false" outlineLevel="0" collapsed="false">
      <c r="A191" s="32" t="s">
        <v>233</v>
      </c>
      <c r="B191" s="32" t="s">
        <v>368</v>
      </c>
      <c r="C191" s="32" t="s">
        <v>376</v>
      </c>
      <c r="D191" s="60" t="n">
        <f aca="false">ROUND(S191*T191,0)</f>
        <v>1073</v>
      </c>
      <c r="E191" s="60" t="n">
        <f aca="false">ROUND(S191,0)-D191</f>
        <v>1042</v>
      </c>
      <c r="F191" s="60" t="n">
        <f aca="false">IF(COUNTA(D191:E191)=0,"",SUM(D191:E191))</f>
        <v>2115</v>
      </c>
      <c r="G191" s="40" t="n">
        <f aca="false">IF(OR(F191="",F191=0),"",D191/F191)</f>
        <v>0.507328605200946</v>
      </c>
      <c r="H191" s="40" t="n">
        <f aca="false">IF(OR(F191="",F191=0),"",E191/F191)</f>
        <v>0.492671394799054</v>
      </c>
      <c r="I191" s="32" t="s">
        <v>164</v>
      </c>
      <c r="J191" s="36" t="n">
        <v>1.72805469622063</v>
      </c>
      <c r="K191" s="36" t="n">
        <f aca="false">$K$8</f>
        <v>2.12535060136845</v>
      </c>
      <c r="L191" s="36" t="n">
        <f aca="false">SQRT(J191^2+K191^2)</f>
        <v>2.739213064343</v>
      </c>
      <c r="M191" s="40" t="n">
        <f aca="false">IF(G191="","",MAX(0,G191-1.96*L191/100))</f>
        <v>0.453640029139823</v>
      </c>
      <c r="N191" s="40" t="n">
        <f aca="false">IF(G191="","",MIN(1,G191+1.96*L191/100))</f>
        <v>0.561017181262069</v>
      </c>
      <c r="O191" s="60" t="n">
        <f aca="false">ROUND(S191*W191,0)</f>
        <v>133</v>
      </c>
      <c r="P191" s="60" t="n">
        <f aca="false">IF(F191="","",ROUND(SQRT((F191*L191/100)^2+(G191*O191)^2),0))</f>
        <v>89</v>
      </c>
      <c r="R191" s="61" t="n">
        <v>-0.126086020847601</v>
      </c>
      <c r="S191" s="62" t="n">
        <f aca="false">U191*V191*$F$5</f>
        <v>2115.3476992871</v>
      </c>
      <c r="T191" s="63" t="n">
        <f aca="false">MAX(0,MIN(1,R191/100+$D$5))</f>
        <v>0.507109998165786</v>
      </c>
      <c r="U191" s="63" t="n">
        <v>0.658781594296824</v>
      </c>
      <c r="V191" s="62" t="n">
        <v>3211</v>
      </c>
      <c r="W191" s="63" t="n">
        <v>0.0626598089245614</v>
      </c>
      <c r="X191" s="64" t="s">
        <v>204</v>
      </c>
      <c r="Y191" s="64" t="s">
        <v>166</v>
      </c>
    </row>
    <row r="192" customFormat="false" ht="15" hidden="false" customHeight="false" outlineLevel="0" collapsed="false">
      <c r="A192" s="32" t="s">
        <v>233</v>
      </c>
      <c r="B192" s="32" t="s">
        <v>377</v>
      </c>
      <c r="C192" s="32" t="s">
        <v>378</v>
      </c>
      <c r="D192" s="60" t="n">
        <f aca="false">ROUND(S192*T192,0)</f>
        <v>770</v>
      </c>
      <c r="E192" s="60" t="n">
        <f aca="false">ROUND(S192,0)-D192</f>
        <v>728</v>
      </c>
      <c r="F192" s="60" t="n">
        <f aca="false">IF(COUNTA(D192:E192)=0,"",SUM(D192:E192))</f>
        <v>1498</v>
      </c>
      <c r="G192" s="40" t="n">
        <f aca="false">IF(OR(F192="",F192=0),"",D192/F192)</f>
        <v>0.514018691588785</v>
      </c>
      <c r="H192" s="40" t="n">
        <f aca="false">IF(OR(F192="",F192=0),"",E192/F192)</f>
        <v>0.485981308411215</v>
      </c>
      <c r="I192" s="32" t="s">
        <v>164</v>
      </c>
      <c r="J192" s="36" t="n">
        <v>1.72805469622063</v>
      </c>
      <c r="K192" s="36" t="n">
        <f aca="false">$K$8</f>
        <v>2.12535060136845</v>
      </c>
      <c r="L192" s="36" t="n">
        <f aca="false">SQRT(J192^2+K192^2)</f>
        <v>2.739213064343</v>
      </c>
      <c r="M192" s="40" t="n">
        <f aca="false">IF(G192="","",MAX(0,G192-1.96*L192/100))</f>
        <v>0.460330115527662</v>
      </c>
      <c r="N192" s="40" t="n">
        <f aca="false">IF(G192="","",MIN(1,G192+1.96*L192/100))</f>
        <v>0.567707267649908</v>
      </c>
      <c r="O192" s="60" t="n">
        <f aca="false">ROUND(S192*W192,0)</f>
        <v>94</v>
      </c>
      <c r="P192" s="60" t="n">
        <f aca="false">IF(F192="","",ROUND(SQRT((F192*L192/100)^2+(G192*O192)^2),0))</f>
        <v>63</v>
      </c>
      <c r="R192" s="61" t="n">
        <v>0.591387994187827</v>
      </c>
      <c r="S192" s="62" t="n">
        <f aca="false">U192*V192*$F$5</f>
        <v>1497.74778574441</v>
      </c>
      <c r="T192" s="63" t="n">
        <f aca="false">MAX(0,MIN(1,R192/100+$D$5))</f>
        <v>0.514284738316141</v>
      </c>
      <c r="U192" s="63" t="n">
        <v>0.638970898355124</v>
      </c>
      <c r="V192" s="62" t="n">
        <v>2344</v>
      </c>
      <c r="W192" s="63" t="n">
        <v>0.0626598089245614</v>
      </c>
      <c r="X192" s="64" t="s">
        <v>204</v>
      </c>
      <c r="Y192" s="64" t="s">
        <v>166</v>
      </c>
    </row>
    <row r="193" customFormat="false" ht="15" hidden="false" customHeight="false" outlineLevel="0" collapsed="false">
      <c r="A193" s="32" t="s">
        <v>233</v>
      </c>
      <c r="B193" s="32" t="s">
        <v>377</v>
      </c>
      <c r="C193" s="32" t="s">
        <v>379</v>
      </c>
      <c r="D193" s="60" t="n">
        <f aca="false">ROUND(S193*T193,0)</f>
        <v>1053</v>
      </c>
      <c r="E193" s="60" t="n">
        <f aca="false">ROUND(S193,0)-D193</f>
        <v>989</v>
      </c>
      <c r="F193" s="60" t="n">
        <f aca="false">IF(COUNTA(D193:E193)=0,"",SUM(D193:E193))</f>
        <v>2042</v>
      </c>
      <c r="G193" s="40" t="n">
        <f aca="false">IF(OR(F193="",F193=0),"",D193/F193)</f>
        <v>0.515670910871694</v>
      </c>
      <c r="H193" s="40" t="n">
        <f aca="false">IF(OR(F193="",F193=0),"",E193/F193)</f>
        <v>0.484329089128306</v>
      </c>
      <c r="I193" s="32" t="s">
        <v>164</v>
      </c>
      <c r="J193" s="36" t="n">
        <v>1.72805469622063</v>
      </c>
      <c r="K193" s="36" t="n">
        <f aca="false">$K$8</f>
        <v>2.12535060136845</v>
      </c>
      <c r="L193" s="36" t="n">
        <f aca="false">SQRT(J193^2+K193^2)</f>
        <v>2.739213064343</v>
      </c>
      <c r="M193" s="40" t="n">
        <f aca="false">IF(G193="","",MAX(0,G193-1.96*L193/100))</f>
        <v>0.461982334810572</v>
      </c>
      <c r="N193" s="40" t="n">
        <f aca="false">IF(G193="","",MIN(1,G193+1.96*L193/100))</f>
        <v>0.569359486932817</v>
      </c>
      <c r="O193" s="60" t="n">
        <f aca="false">ROUND(S193*W193,0)</f>
        <v>128</v>
      </c>
      <c r="P193" s="60" t="n">
        <f aca="false">IF(F193="","",ROUND(SQRT((F193*L193/100)^2+(G193*O193)^2),0))</f>
        <v>87</v>
      </c>
      <c r="R193" s="61" t="n">
        <v>0.715100716167367</v>
      </c>
      <c r="S193" s="62" t="n">
        <f aca="false">U193*V193*$F$5</f>
        <v>2042.15796344647</v>
      </c>
      <c r="T193" s="63" t="n">
        <f aca="false">MAX(0,MIN(1,R193/100+$D$5))</f>
        <v>0.515521865535936</v>
      </c>
      <c r="U193" s="63" t="n">
        <v>0.682767624020887</v>
      </c>
      <c r="V193" s="62" t="n">
        <v>2991</v>
      </c>
      <c r="W193" s="63" t="n">
        <v>0.0626598089245614</v>
      </c>
      <c r="X193" s="64" t="s">
        <v>204</v>
      </c>
      <c r="Y193" s="64" t="s">
        <v>166</v>
      </c>
    </row>
    <row r="194" customFormat="false" ht="15" hidden="false" customHeight="false" outlineLevel="0" collapsed="false">
      <c r="A194" s="32" t="s">
        <v>233</v>
      </c>
      <c r="B194" s="32" t="s">
        <v>377</v>
      </c>
      <c r="C194" s="32" t="s">
        <v>380</v>
      </c>
      <c r="D194" s="60" t="n">
        <f aca="false">ROUND(S194*T194,0)</f>
        <v>794</v>
      </c>
      <c r="E194" s="60" t="n">
        <f aca="false">ROUND(S194,0)-D194</f>
        <v>896</v>
      </c>
      <c r="F194" s="60" t="n">
        <f aca="false">IF(COUNTA(D194:E194)=0,"",SUM(D194:E194))</f>
        <v>1690</v>
      </c>
      <c r="G194" s="40" t="n">
        <f aca="false">IF(OR(F194="",F194=0),"",D194/F194)</f>
        <v>0.469822485207101</v>
      </c>
      <c r="H194" s="40" t="n">
        <f aca="false">IF(OR(F194="",F194=0),"",E194/F194)</f>
        <v>0.530177514792899</v>
      </c>
      <c r="I194" s="32" t="s">
        <v>164</v>
      </c>
      <c r="J194" s="36" t="n">
        <v>1.72805469622063</v>
      </c>
      <c r="K194" s="36" t="n">
        <f aca="false">$K$8</f>
        <v>2.12535060136845</v>
      </c>
      <c r="L194" s="36" t="n">
        <f aca="false">SQRT(J194^2+K194^2)</f>
        <v>2.739213064343</v>
      </c>
      <c r="M194" s="40" t="n">
        <f aca="false">IF(G194="","",MAX(0,G194-1.96*L194/100))</f>
        <v>0.416133909145978</v>
      </c>
      <c r="N194" s="40" t="n">
        <f aca="false">IF(G194="","",MIN(1,G194+1.96*L194/100))</f>
        <v>0.523511061268223</v>
      </c>
      <c r="O194" s="60" t="n">
        <f aca="false">ROUND(S194*W194,0)</f>
        <v>106</v>
      </c>
      <c r="P194" s="60" t="n">
        <f aca="false">IF(F194="","",ROUND(SQRT((F194*L194/100)^2+(G194*O194)^2),0))</f>
        <v>68</v>
      </c>
      <c r="R194" s="61" t="n">
        <v>-3.88221224931858</v>
      </c>
      <c r="S194" s="62" t="n">
        <f aca="false">U194*V194*$F$5</f>
        <v>1690.06787762906</v>
      </c>
      <c r="T194" s="63" t="n">
        <f aca="false">MAX(0,MIN(1,R194/100+$D$5))</f>
        <v>0.469548735881077</v>
      </c>
      <c r="U194" s="63" t="n">
        <v>0.651529636711281</v>
      </c>
      <c r="V194" s="62" t="n">
        <v>2594</v>
      </c>
      <c r="W194" s="63" t="n">
        <v>0.0626598089245614</v>
      </c>
      <c r="X194" s="64" t="s">
        <v>204</v>
      </c>
      <c r="Y194" s="64" t="s">
        <v>166</v>
      </c>
    </row>
    <row r="195" customFormat="false" ht="15" hidden="false" customHeight="false" outlineLevel="0" collapsed="false">
      <c r="A195" s="32" t="s">
        <v>233</v>
      </c>
      <c r="B195" s="32" t="s">
        <v>377</v>
      </c>
      <c r="C195" s="32" t="s">
        <v>381</v>
      </c>
      <c r="D195" s="60" t="n">
        <f aca="false">ROUND(S195*T195,0)</f>
        <v>619</v>
      </c>
      <c r="E195" s="60" t="n">
        <f aca="false">ROUND(S195,0)-D195</f>
        <v>527</v>
      </c>
      <c r="F195" s="60" t="n">
        <f aca="false">IF(COUNTA(D195:E195)=0,"",SUM(D195:E195))</f>
        <v>1146</v>
      </c>
      <c r="G195" s="40" t="n">
        <f aca="false">IF(OR(F195="",F195=0),"",D195/F195)</f>
        <v>0.540139616055846</v>
      </c>
      <c r="H195" s="40" t="n">
        <f aca="false">IF(OR(F195="",F195=0),"",E195/F195)</f>
        <v>0.459860383944154</v>
      </c>
      <c r="I195" s="32" t="s">
        <v>164</v>
      </c>
      <c r="J195" s="36" t="n">
        <v>1.72805469622063</v>
      </c>
      <c r="K195" s="36" t="n">
        <f aca="false">$K$8</f>
        <v>2.12535060136845</v>
      </c>
      <c r="L195" s="36" t="n">
        <f aca="false">SQRT(J195^2+K195^2)</f>
        <v>2.739213064343</v>
      </c>
      <c r="M195" s="40" t="n">
        <f aca="false">IF(G195="","",MAX(0,G195-1.96*L195/100))</f>
        <v>0.486451039994724</v>
      </c>
      <c r="N195" s="40" t="n">
        <f aca="false">IF(G195="","",MIN(1,G195+1.96*L195/100))</f>
        <v>0.593828192116969</v>
      </c>
      <c r="O195" s="60" t="n">
        <f aca="false">ROUND(S195*W195,0)</f>
        <v>72</v>
      </c>
      <c r="P195" s="60" t="n">
        <f aca="false">IF(F195="","",ROUND(SQRT((F195*L195/100)^2+(G195*O195)^2),0))</f>
        <v>50</v>
      </c>
      <c r="R195" s="61" t="n">
        <v>3.189616754144</v>
      </c>
      <c r="S195" s="62" t="n">
        <f aca="false">U195*V195*$F$5</f>
        <v>1145.8001397624</v>
      </c>
      <c r="T195" s="63" t="n">
        <f aca="false">MAX(0,MIN(1,R195/100+$D$5))</f>
        <v>0.540267025915702</v>
      </c>
      <c r="U195" s="63" t="n">
        <v>0.640111809923131</v>
      </c>
      <c r="V195" s="62" t="n">
        <v>1790</v>
      </c>
      <c r="W195" s="63" t="n">
        <v>0.0626598089245614</v>
      </c>
      <c r="X195" s="64" t="s">
        <v>204</v>
      </c>
      <c r="Y195" s="64" t="s">
        <v>166</v>
      </c>
    </row>
    <row r="196" customFormat="false" ht="15" hidden="false" customHeight="false" outlineLevel="0" collapsed="false">
      <c r="A196" s="32" t="s">
        <v>233</v>
      </c>
      <c r="B196" s="32" t="s">
        <v>377</v>
      </c>
      <c r="C196" s="32" t="s">
        <v>382</v>
      </c>
      <c r="D196" s="60" t="n">
        <f aca="false">ROUND(S196*T196,0)</f>
        <v>1474</v>
      </c>
      <c r="E196" s="60" t="n">
        <f aca="false">ROUND(S196,0)-D196</f>
        <v>1246</v>
      </c>
      <c r="F196" s="60" t="n">
        <f aca="false">IF(COUNTA(D196:E196)=0,"",SUM(D196:E196))</f>
        <v>2720</v>
      </c>
      <c r="G196" s="40" t="n">
        <f aca="false">IF(OR(F196="",F196=0),"",D196/F196)</f>
        <v>0.541911764705882</v>
      </c>
      <c r="H196" s="40" t="n">
        <f aca="false">IF(OR(F196="",F196=0),"",E196/F196)</f>
        <v>0.458088235294118</v>
      </c>
      <c r="I196" s="32" t="s">
        <v>164</v>
      </c>
      <c r="J196" s="36" t="n">
        <v>1.72805469622063</v>
      </c>
      <c r="K196" s="36" t="n">
        <f aca="false">$K$8</f>
        <v>2.12535060136845</v>
      </c>
      <c r="L196" s="36" t="n">
        <f aca="false">SQRT(J196^2+K196^2)</f>
        <v>2.739213064343</v>
      </c>
      <c r="M196" s="40" t="n">
        <f aca="false">IF(G196="","",MAX(0,G196-1.96*L196/100))</f>
        <v>0.48822318864476</v>
      </c>
      <c r="N196" s="40" t="n">
        <f aca="false">IF(G196="","",MIN(1,G196+1.96*L196/100))</f>
        <v>0.595600340767005</v>
      </c>
      <c r="O196" s="60" t="n">
        <f aca="false">ROUND(S196*W196,0)</f>
        <v>170</v>
      </c>
      <c r="P196" s="60" t="n">
        <f aca="false">IF(F196="","",ROUND(SQRT((F196*L196/100)^2+(G196*O196)^2),0))</f>
        <v>118</v>
      </c>
      <c r="R196" s="61" t="n">
        <v>3.36423498300907</v>
      </c>
      <c r="S196" s="62" t="n">
        <f aca="false">U196*V196*$F$5</f>
        <v>2719.88153310105</v>
      </c>
      <c r="T196" s="63" t="n">
        <f aca="false">MAX(0,MIN(1,R196/100+$D$5))</f>
        <v>0.542013208204353</v>
      </c>
      <c r="U196" s="63" t="n">
        <v>0.592566782810685</v>
      </c>
      <c r="V196" s="62" t="n">
        <v>4590</v>
      </c>
      <c r="W196" s="63" t="n">
        <v>0.0626598089245614</v>
      </c>
      <c r="X196" s="64" t="s">
        <v>204</v>
      </c>
      <c r="Y196" s="64" t="s">
        <v>166</v>
      </c>
    </row>
    <row r="197" customFormat="false" ht="15" hidden="false" customHeight="false" outlineLevel="0" collapsed="false">
      <c r="A197" s="32" t="s">
        <v>233</v>
      </c>
      <c r="B197" s="32" t="s">
        <v>377</v>
      </c>
      <c r="C197" s="32" t="s">
        <v>383</v>
      </c>
      <c r="D197" s="60" t="n">
        <f aca="false">ROUND(S197*T197,0)</f>
        <v>505</v>
      </c>
      <c r="E197" s="60" t="n">
        <f aca="false">ROUND(S197,0)-D197</f>
        <v>464</v>
      </c>
      <c r="F197" s="60" t="n">
        <f aca="false">IF(COUNTA(D197:E197)=0,"",SUM(D197:E197))</f>
        <v>969</v>
      </c>
      <c r="G197" s="40" t="n">
        <f aca="false">IF(OR(F197="",F197=0),"",D197/F197)</f>
        <v>0.521155830753354</v>
      </c>
      <c r="H197" s="40" t="n">
        <f aca="false">IF(OR(F197="",F197=0),"",E197/F197)</f>
        <v>0.478844169246646</v>
      </c>
      <c r="I197" s="32" t="s">
        <v>164</v>
      </c>
      <c r="J197" s="36" t="n">
        <v>1.72805469622063</v>
      </c>
      <c r="K197" s="36" t="n">
        <f aca="false">$K$8</f>
        <v>2.12535060136845</v>
      </c>
      <c r="L197" s="36" t="n">
        <f aca="false">SQRT(J197^2+K197^2)</f>
        <v>2.739213064343</v>
      </c>
      <c r="M197" s="40" t="n">
        <f aca="false">IF(G197="","",MAX(0,G197-1.96*L197/100))</f>
        <v>0.467467254692231</v>
      </c>
      <c r="N197" s="40" t="n">
        <f aca="false">IF(G197="","",MIN(1,G197+1.96*L197/100))</f>
        <v>0.574844406814477</v>
      </c>
      <c r="O197" s="60" t="n">
        <f aca="false">ROUND(S197*W197,0)</f>
        <v>61</v>
      </c>
      <c r="P197" s="60" t="n">
        <f aca="false">IF(F197="","",ROUND(SQRT((F197*L197/100)^2+(G197*O197)^2),0))</f>
        <v>41</v>
      </c>
      <c r="R197" s="61" t="n">
        <v>1.31142708001597</v>
      </c>
      <c r="S197" s="62" t="n">
        <f aca="false">U197*V197*$F$5</f>
        <v>969.162629757786</v>
      </c>
      <c r="T197" s="63" t="n">
        <f aca="false">MAX(0,MIN(1,R197/100+$D$5))</f>
        <v>0.521485129174422</v>
      </c>
      <c r="U197" s="63" t="n">
        <v>0.54325259515571</v>
      </c>
      <c r="V197" s="62" t="n">
        <v>1784</v>
      </c>
      <c r="W197" s="63" t="n">
        <v>0.0626598089245614</v>
      </c>
      <c r="X197" s="64" t="s">
        <v>204</v>
      </c>
      <c r="Y197" s="64" t="s">
        <v>166</v>
      </c>
    </row>
    <row r="198" customFormat="false" ht="15" hidden="false" customHeight="false" outlineLevel="0" collapsed="false">
      <c r="A198" s="32" t="s">
        <v>233</v>
      </c>
      <c r="B198" s="32" t="s">
        <v>377</v>
      </c>
      <c r="C198" s="32" t="s">
        <v>384</v>
      </c>
      <c r="D198" s="60" t="n">
        <f aca="false">ROUND(S198*T198,0)</f>
        <v>514</v>
      </c>
      <c r="E198" s="60" t="n">
        <f aca="false">ROUND(S198,0)-D198</f>
        <v>416</v>
      </c>
      <c r="F198" s="60" t="n">
        <f aca="false">IF(COUNTA(D198:E198)=0,"",SUM(D198:E198))</f>
        <v>930</v>
      </c>
      <c r="G198" s="40" t="n">
        <f aca="false">IF(OR(F198="",F198=0),"",D198/F198)</f>
        <v>0.552688172043011</v>
      </c>
      <c r="H198" s="40" t="n">
        <f aca="false">IF(OR(F198="",F198=0),"",E198/F198)</f>
        <v>0.447311827956989</v>
      </c>
      <c r="I198" s="32" t="s">
        <v>164</v>
      </c>
      <c r="J198" s="36" t="n">
        <v>1.72805469622063</v>
      </c>
      <c r="K198" s="36" t="n">
        <f aca="false">$K$8</f>
        <v>2.12535060136845</v>
      </c>
      <c r="L198" s="36" t="n">
        <f aca="false">SQRT(J198^2+K198^2)</f>
        <v>2.739213064343</v>
      </c>
      <c r="M198" s="40" t="n">
        <f aca="false">IF(G198="","",MAX(0,G198-1.96*L198/100))</f>
        <v>0.498999595981888</v>
      </c>
      <c r="N198" s="40" t="n">
        <f aca="false">IF(G198="","",MIN(1,G198+1.96*L198/100))</f>
        <v>0.606376748104134</v>
      </c>
      <c r="O198" s="60" t="n">
        <f aca="false">ROUND(S198*W198,0)</f>
        <v>58</v>
      </c>
      <c r="P198" s="60" t="n">
        <f aca="false">IF(F198="","",ROUND(SQRT((F198*L198/100)^2+(G198*O198)^2),0))</f>
        <v>41</v>
      </c>
      <c r="R198" s="61" t="n">
        <v>4.39053526390608</v>
      </c>
      <c r="S198" s="62" t="n">
        <f aca="false">U198*V198*$F$5</f>
        <v>929.805201992252</v>
      </c>
      <c r="T198" s="63" t="n">
        <f aca="false">MAX(0,MIN(1,R198/100+$D$5))</f>
        <v>0.552276211013323</v>
      </c>
      <c r="U198" s="63" t="n">
        <v>0.496956281128943</v>
      </c>
      <c r="V198" s="62" t="n">
        <v>1871</v>
      </c>
      <c r="W198" s="63" t="n">
        <v>0.0626598089245614</v>
      </c>
      <c r="X198" s="64" t="s">
        <v>204</v>
      </c>
      <c r="Y198" s="64" t="s">
        <v>166</v>
      </c>
    </row>
    <row r="199" customFormat="false" ht="15" hidden="false" customHeight="false" outlineLevel="0" collapsed="false">
      <c r="A199" s="32" t="s">
        <v>233</v>
      </c>
      <c r="B199" s="32" t="s">
        <v>377</v>
      </c>
      <c r="C199" s="32" t="s">
        <v>385</v>
      </c>
      <c r="D199" s="60" t="n">
        <f aca="false">ROUND(S199*T199,0)</f>
        <v>539</v>
      </c>
      <c r="E199" s="60" t="n">
        <f aca="false">ROUND(S199,0)-D199</f>
        <v>505</v>
      </c>
      <c r="F199" s="60" t="n">
        <f aca="false">IF(COUNTA(D199:E199)=0,"",SUM(D199:E199))</f>
        <v>1044</v>
      </c>
      <c r="G199" s="40" t="n">
        <f aca="false">IF(OR(F199="",F199=0),"",D199/F199)</f>
        <v>0.516283524904215</v>
      </c>
      <c r="H199" s="40" t="n">
        <f aca="false">IF(OR(F199="",F199=0),"",E199/F199)</f>
        <v>0.483716475095785</v>
      </c>
      <c r="I199" s="32" t="s">
        <v>164</v>
      </c>
      <c r="J199" s="36" t="n">
        <v>1.72805469622063</v>
      </c>
      <c r="K199" s="36" t="n">
        <f aca="false">$K$8</f>
        <v>2.12535060136845</v>
      </c>
      <c r="L199" s="36" t="n">
        <f aca="false">SQRT(J199^2+K199^2)</f>
        <v>2.739213064343</v>
      </c>
      <c r="M199" s="40" t="n">
        <f aca="false">IF(G199="","",MAX(0,G199-1.96*L199/100))</f>
        <v>0.462594948843092</v>
      </c>
      <c r="N199" s="40" t="n">
        <f aca="false">IF(G199="","",MIN(1,G199+1.96*L199/100))</f>
        <v>0.569972100965338</v>
      </c>
      <c r="O199" s="60" t="n">
        <f aca="false">ROUND(S199*W199,0)</f>
        <v>65</v>
      </c>
      <c r="P199" s="60" t="n">
        <f aca="false">IF(F199="","",ROUND(SQRT((F199*L199/100)^2+(G199*O199)^2),0))</f>
        <v>44</v>
      </c>
      <c r="R199" s="61" t="n">
        <v>0.791325557610257</v>
      </c>
      <c r="S199" s="62" t="n">
        <f aca="false">U199*V199*$F$5</f>
        <v>1044.14424242424</v>
      </c>
      <c r="T199" s="63" t="n">
        <f aca="false">MAX(0,MIN(1,R199/100+$D$5))</f>
        <v>0.516284113950365</v>
      </c>
      <c r="U199" s="63" t="n">
        <v>0.59939393939394</v>
      </c>
      <c r="V199" s="62" t="n">
        <v>1742</v>
      </c>
      <c r="W199" s="63" t="n">
        <v>0.0626598089245614</v>
      </c>
      <c r="X199" s="64" t="s">
        <v>204</v>
      </c>
      <c r="Y199" s="64" t="s">
        <v>166</v>
      </c>
    </row>
    <row r="200" customFormat="false" ht="15" hidden="false" customHeight="false" outlineLevel="0" collapsed="false">
      <c r="A200" s="32" t="s">
        <v>233</v>
      </c>
      <c r="B200" s="32" t="s">
        <v>386</v>
      </c>
      <c r="C200" s="32" t="s">
        <v>387</v>
      </c>
      <c r="D200" s="60" t="n">
        <f aca="false">ROUND(S200*T200,0)</f>
        <v>1241</v>
      </c>
      <c r="E200" s="60" t="n">
        <f aca="false">ROUND(S200,0)-D200</f>
        <v>1392</v>
      </c>
      <c r="F200" s="60" t="n">
        <f aca="false">IF(COUNTA(D200:E200)=0,"",SUM(D200:E200))</f>
        <v>2633</v>
      </c>
      <c r="G200" s="40" t="n">
        <f aca="false">IF(OR(F200="",F200=0),"",D200/F200)</f>
        <v>0.471325484238511</v>
      </c>
      <c r="H200" s="40" t="n">
        <f aca="false">IF(OR(F200="",F200=0),"",E200/F200)</f>
        <v>0.528674515761489</v>
      </c>
      <c r="I200" s="32" t="s">
        <v>164</v>
      </c>
      <c r="J200" s="36" t="n">
        <v>1.72805469622063</v>
      </c>
      <c r="K200" s="36" t="n">
        <f aca="false">$K$8</f>
        <v>2.12535060136845</v>
      </c>
      <c r="L200" s="36" t="n">
        <f aca="false">SQRT(J200^2+K200^2)</f>
        <v>2.739213064343</v>
      </c>
      <c r="M200" s="40" t="n">
        <f aca="false">IF(G200="","",MAX(0,G200-1.96*L200/100))</f>
        <v>0.417636908177388</v>
      </c>
      <c r="N200" s="40" t="n">
        <f aca="false">IF(G200="","",MIN(1,G200+1.96*L200/100))</f>
        <v>0.525014060299634</v>
      </c>
      <c r="O200" s="60" t="n">
        <f aca="false">ROUND(S200*W200,0)</f>
        <v>165</v>
      </c>
      <c r="P200" s="60" t="n">
        <f aca="false">IF(F200="","",ROUND(SQRT((F200*L200/100)^2+(G200*O200)^2),0))</f>
        <v>106</v>
      </c>
      <c r="R200" s="61" t="n">
        <v>-3.70935254292287</v>
      </c>
      <c r="S200" s="62" t="n">
        <f aca="false">U200*V200*$F$5</f>
        <v>2632.829612885</v>
      </c>
      <c r="T200" s="63" t="n">
        <f aca="false">MAX(0,MIN(1,R200/100+$D$5))</f>
        <v>0.471277332945034</v>
      </c>
      <c r="U200" s="63" t="n">
        <v>0.704718847131958</v>
      </c>
      <c r="V200" s="62" t="n">
        <v>3736</v>
      </c>
      <c r="W200" s="63" t="n">
        <v>0.0626598089245614</v>
      </c>
      <c r="X200" s="64" t="s">
        <v>204</v>
      </c>
      <c r="Y200" s="64" t="s">
        <v>166</v>
      </c>
    </row>
    <row r="201" customFormat="false" ht="15" hidden="false" customHeight="false" outlineLevel="0" collapsed="false">
      <c r="A201" s="32" t="s">
        <v>233</v>
      </c>
      <c r="B201" s="32" t="s">
        <v>386</v>
      </c>
      <c r="C201" s="32" t="s">
        <v>388</v>
      </c>
      <c r="D201" s="60" t="n">
        <f aca="false">ROUND(S201*T201,0)</f>
        <v>780</v>
      </c>
      <c r="E201" s="60" t="n">
        <f aca="false">ROUND(S201,0)-D201</f>
        <v>1199</v>
      </c>
      <c r="F201" s="60" t="n">
        <f aca="false">IF(COUNTA(D201:E201)=0,"",SUM(D201:E201))</f>
        <v>1979</v>
      </c>
      <c r="G201" s="40" t="n">
        <f aca="false">IF(OR(F201="",F201=0),"",D201/F201)</f>
        <v>0.394138453764528</v>
      </c>
      <c r="H201" s="40" t="n">
        <f aca="false">IF(OR(F201="",F201=0),"",E201/F201)</f>
        <v>0.605861546235473</v>
      </c>
      <c r="I201" s="32" t="s">
        <v>164</v>
      </c>
      <c r="J201" s="36" t="n">
        <v>1.72805469622063</v>
      </c>
      <c r="K201" s="36" t="n">
        <f aca="false">$K$8</f>
        <v>2.12535060136845</v>
      </c>
      <c r="L201" s="36" t="n">
        <f aca="false">SQRT(J201^2+K201^2)</f>
        <v>2.739213064343</v>
      </c>
      <c r="M201" s="40" t="n">
        <f aca="false">IF(G201="","",MAX(0,G201-1.96*L201/100))</f>
        <v>0.340449877703405</v>
      </c>
      <c r="N201" s="40" t="n">
        <f aca="false">IF(G201="","",MIN(1,G201+1.96*L201/100))</f>
        <v>0.44782702982565</v>
      </c>
      <c r="O201" s="60" t="n">
        <f aca="false">ROUND(S201*W201,0)</f>
        <v>124</v>
      </c>
      <c r="P201" s="60" t="n">
        <f aca="false">IF(F201="","",ROUND(SQRT((F201*L201/100)^2+(G201*O201)^2),0))</f>
        <v>73</v>
      </c>
      <c r="R201" s="61" t="n">
        <v>-11.4249562498077</v>
      </c>
      <c r="S201" s="62" t="n">
        <f aca="false">U201*V201*$F$5</f>
        <v>1979.37527114968</v>
      </c>
      <c r="T201" s="63" t="n">
        <f aca="false">MAX(0,MIN(1,R201/100+$D$5))</f>
        <v>0.394121295876185</v>
      </c>
      <c r="U201" s="63" t="n">
        <v>0.718727404193782</v>
      </c>
      <c r="V201" s="62" t="n">
        <v>2754</v>
      </c>
      <c r="W201" s="63" t="n">
        <v>0.0626598089245614</v>
      </c>
      <c r="X201" s="64" t="s">
        <v>204</v>
      </c>
      <c r="Y201" s="64" t="s">
        <v>166</v>
      </c>
    </row>
    <row r="202" customFormat="false" ht="15" hidden="false" customHeight="false" outlineLevel="0" collapsed="false">
      <c r="A202" s="32" t="s">
        <v>233</v>
      </c>
      <c r="B202" s="32" t="s">
        <v>389</v>
      </c>
      <c r="C202" s="32" t="s">
        <v>390</v>
      </c>
      <c r="D202" s="60" t="n">
        <f aca="false">ROUND(S202*T202,0)</f>
        <v>876</v>
      </c>
      <c r="E202" s="60" t="n">
        <f aca="false">ROUND(S202,0)-D202</f>
        <v>893</v>
      </c>
      <c r="F202" s="60" t="n">
        <f aca="false">IF(COUNTA(D202:E202)=0,"",SUM(D202:E202))</f>
        <v>1769</v>
      </c>
      <c r="G202" s="40" t="n">
        <f aca="false">IF(OR(F202="",F202=0),"",D202/F202)</f>
        <v>0.495195025438101</v>
      </c>
      <c r="H202" s="40" t="n">
        <f aca="false">IF(OR(F202="",F202=0),"",E202/F202)</f>
        <v>0.504804974561899</v>
      </c>
      <c r="I202" s="32" t="s">
        <v>164</v>
      </c>
      <c r="J202" s="36" t="n">
        <v>1.72805469622063</v>
      </c>
      <c r="K202" s="36" t="n">
        <f aca="false">$K$8</f>
        <v>2.12535060136845</v>
      </c>
      <c r="L202" s="36" t="n">
        <f aca="false">SQRT(J202^2+K202^2)</f>
        <v>2.739213064343</v>
      </c>
      <c r="M202" s="40" t="n">
        <f aca="false">IF(G202="","",MAX(0,G202-1.96*L202/100))</f>
        <v>0.441506449376978</v>
      </c>
      <c r="N202" s="40" t="n">
        <f aca="false">IF(G202="","",MIN(1,G202+1.96*L202/100))</f>
        <v>0.548883601499223</v>
      </c>
      <c r="O202" s="60" t="n">
        <f aca="false">ROUND(S202*W202,0)</f>
        <v>111</v>
      </c>
      <c r="P202" s="60" t="n">
        <f aca="false">IF(F202="","",ROUND(SQRT((F202*L202/100)^2+(G202*O202)^2),0))</f>
        <v>73</v>
      </c>
      <c r="R202" s="61" t="n">
        <v>-1.30474822848064</v>
      </c>
      <c r="S202" s="62" t="n">
        <f aca="false">U202*V202*$F$5</f>
        <v>1769.05616020897</v>
      </c>
      <c r="T202" s="63" t="n">
        <f aca="false">MAX(0,MIN(1,R202/100+$D$5))</f>
        <v>0.495323376089456</v>
      </c>
      <c r="U202" s="63" t="n">
        <v>0.760557248585111</v>
      </c>
      <c r="V202" s="62" t="n">
        <v>2326</v>
      </c>
      <c r="W202" s="63" t="n">
        <v>0.0626598089245614</v>
      </c>
      <c r="X202" s="64" t="s">
        <v>204</v>
      </c>
      <c r="Y202" s="64" t="s">
        <v>166</v>
      </c>
    </row>
    <row r="203" customFormat="false" ht="15" hidden="false" customHeight="false" outlineLevel="0" collapsed="false">
      <c r="A203" s="32" t="s">
        <v>233</v>
      </c>
      <c r="B203" s="32" t="s">
        <v>389</v>
      </c>
      <c r="C203" s="32" t="s">
        <v>391</v>
      </c>
      <c r="D203" s="60" t="n">
        <f aca="false">ROUND(S203*T203,0)</f>
        <v>622</v>
      </c>
      <c r="E203" s="60" t="n">
        <f aca="false">ROUND(S203,0)-D203</f>
        <v>683</v>
      </c>
      <c r="F203" s="60" t="n">
        <f aca="false">IF(COUNTA(D203:E203)=0,"",SUM(D203:E203))</f>
        <v>1305</v>
      </c>
      <c r="G203" s="40" t="n">
        <f aca="false">IF(OR(F203="",F203=0),"",D203/F203)</f>
        <v>0.476628352490421</v>
      </c>
      <c r="H203" s="40" t="n">
        <f aca="false">IF(OR(F203="",F203=0),"",E203/F203)</f>
        <v>0.523371647509579</v>
      </c>
      <c r="I203" s="32" t="s">
        <v>164</v>
      </c>
      <c r="J203" s="36" t="n">
        <v>1.72805469622063</v>
      </c>
      <c r="K203" s="36" t="n">
        <f aca="false">$K$8</f>
        <v>2.12535060136845</v>
      </c>
      <c r="L203" s="36" t="n">
        <f aca="false">SQRT(J203^2+K203^2)</f>
        <v>2.739213064343</v>
      </c>
      <c r="M203" s="40" t="n">
        <f aca="false">IF(G203="","",MAX(0,G203-1.96*L203/100))</f>
        <v>0.422939776429299</v>
      </c>
      <c r="N203" s="40" t="n">
        <f aca="false">IF(G203="","",MIN(1,G203+1.96*L203/100))</f>
        <v>0.530316928551544</v>
      </c>
      <c r="O203" s="60" t="n">
        <f aca="false">ROUND(S203*W203,0)</f>
        <v>82</v>
      </c>
      <c r="P203" s="60" t="n">
        <f aca="false">IF(F203="","",ROUND(SQRT((F203*L203/100)^2+(G203*O203)^2),0))</f>
        <v>53</v>
      </c>
      <c r="R203" s="61" t="n">
        <v>-3.15647701270884</v>
      </c>
      <c r="S203" s="62" t="n">
        <f aca="false">U203*V203*$F$5</f>
        <v>1304.62964959569</v>
      </c>
      <c r="T203" s="63" t="n">
        <f aca="false">MAX(0,MIN(1,R203/100+$D$5))</f>
        <v>0.476806088247174</v>
      </c>
      <c r="U203" s="63" t="n">
        <v>0.666307277628032</v>
      </c>
      <c r="V203" s="62" t="n">
        <v>1958</v>
      </c>
      <c r="W203" s="63" t="n">
        <v>0.0626598089245614</v>
      </c>
      <c r="X203" s="64" t="s">
        <v>204</v>
      </c>
      <c r="Y203" s="64" t="s">
        <v>166</v>
      </c>
    </row>
    <row r="204" customFormat="false" ht="15" hidden="false" customHeight="false" outlineLevel="0" collapsed="false">
      <c r="A204" s="32" t="s">
        <v>233</v>
      </c>
      <c r="B204" s="32" t="s">
        <v>389</v>
      </c>
      <c r="C204" s="32" t="s">
        <v>392</v>
      </c>
      <c r="D204" s="60" t="n">
        <f aca="false">ROUND(S204*T204,0)</f>
        <v>635</v>
      </c>
      <c r="E204" s="60" t="n">
        <f aca="false">ROUND(S204,0)-D204</f>
        <v>679</v>
      </c>
      <c r="F204" s="60" t="n">
        <f aca="false">IF(COUNTA(D204:E204)=0,"",SUM(D204:E204))</f>
        <v>1314</v>
      </c>
      <c r="G204" s="40" t="n">
        <f aca="false">IF(OR(F204="",F204=0),"",D204/F204)</f>
        <v>0.483257229832572</v>
      </c>
      <c r="H204" s="40" t="n">
        <f aca="false">IF(OR(F204="",F204=0),"",E204/F204)</f>
        <v>0.516742770167428</v>
      </c>
      <c r="I204" s="32" t="s">
        <v>164</v>
      </c>
      <c r="J204" s="36" t="n">
        <v>1.72805469622063</v>
      </c>
      <c r="K204" s="36" t="n">
        <f aca="false">$K$8</f>
        <v>2.12535060136845</v>
      </c>
      <c r="L204" s="36" t="n">
        <f aca="false">SQRT(J204^2+K204^2)</f>
        <v>2.739213064343</v>
      </c>
      <c r="M204" s="40" t="n">
        <f aca="false">IF(G204="","",MAX(0,G204-1.96*L204/100))</f>
        <v>0.42956865377145</v>
      </c>
      <c r="N204" s="40" t="n">
        <f aca="false">IF(G204="","",MIN(1,G204+1.96*L204/100))</f>
        <v>0.536945805893695</v>
      </c>
      <c r="O204" s="60" t="n">
        <f aca="false">ROUND(S204*W204,0)</f>
        <v>82</v>
      </c>
      <c r="P204" s="60" t="n">
        <f aca="false">IF(F204="","",ROUND(SQRT((F204*L204/100)^2+(G204*O204)^2),0))</f>
        <v>54</v>
      </c>
      <c r="R204" s="61" t="n">
        <v>-2.50278066748536</v>
      </c>
      <c r="S204" s="62" t="n">
        <f aca="false">U204*V204*$F$5</f>
        <v>1313.96987951807</v>
      </c>
      <c r="T204" s="63" t="n">
        <f aca="false">MAX(0,MIN(1,R204/100+$D$5))</f>
        <v>0.483343051699409</v>
      </c>
      <c r="U204" s="63" t="n">
        <v>0.756024096385542</v>
      </c>
      <c r="V204" s="62" t="n">
        <v>1738</v>
      </c>
      <c r="W204" s="63" t="n">
        <v>0.0626598089245614</v>
      </c>
      <c r="X204" s="64" t="s">
        <v>204</v>
      </c>
      <c r="Y204" s="64" t="s">
        <v>166</v>
      </c>
    </row>
    <row r="205" customFormat="false" ht="15" hidden="false" customHeight="false" outlineLevel="0" collapsed="false">
      <c r="A205" s="32" t="s">
        <v>233</v>
      </c>
      <c r="B205" s="32" t="s">
        <v>389</v>
      </c>
      <c r="C205" s="32" t="s">
        <v>393</v>
      </c>
      <c r="D205" s="60" t="n">
        <f aca="false">ROUND(S205*T205,0)</f>
        <v>1374</v>
      </c>
      <c r="E205" s="60" t="n">
        <f aca="false">ROUND(S205,0)-D205</f>
        <v>1470</v>
      </c>
      <c r="F205" s="60" t="n">
        <f aca="false">IF(COUNTA(D205:E205)=0,"",SUM(D205:E205))</f>
        <v>2844</v>
      </c>
      <c r="G205" s="40" t="n">
        <f aca="false">IF(OR(F205="",F205=0),"",D205/F205)</f>
        <v>0.483122362869198</v>
      </c>
      <c r="H205" s="40" t="n">
        <f aca="false">IF(OR(F205="",F205=0),"",E205/F205)</f>
        <v>0.516877637130802</v>
      </c>
      <c r="I205" s="32" t="s">
        <v>164</v>
      </c>
      <c r="J205" s="36" t="n">
        <v>1.72805469622063</v>
      </c>
      <c r="K205" s="36" t="n">
        <f aca="false">$K$8</f>
        <v>2.12535060136845</v>
      </c>
      <c r="L205" s="36" t="n">
        <f aca="false">SQRT(J205^2+K205^2)</f>
        <v>2.739213064343</v>
      </c>
      <c r="M205" s="40" t="n">
        <f aca="false">IF(G205="","",MAX(0,G205-1.96*L205/100))</f>
        <v>0.429433786808076</v>
      </c>
      <c r="N205" s="40" t="n">
        <f aca="false">IF(G205="","",MIN(1,G205+1.96*L205/100))</f>
        <v>0.536810938930321</v>
      </c>
      <c r="O205" s="60" t="n">
        <f aca="false">ROUND(S205*W205,0)</f>
        <v>178</v>
      </c>
      <c r="P205" s="60" t="n">
        <f aca="false">IF(F205="","",ROUND(SQRT((F205*L205/100)^2+(G205*O205)^2),0))</f>
        <v>116</v>
      </c>
      <c r="R205" s="61" t="n">
        <v>-2.54688224957847</v>
      </c>
      <c r="S205" s="62" t="n">
        <f aca="false">U205*V205*$F$5</f>
        <v>2844.46927374302</v>
      </c>
      <c r="T205" s="63" t="n">
        <f aca="false">MAX(0,MIN(1,R205/100+$D$5))</f>
        <v>0.482902035878478</v>
      </c>
      <c r="U205" s="63" t="n">
        <v>0.670391061452514</v>
      </c>
      <c r="V205" s="62" t="n">
        <v>4243</v>
      </c>
      <c r="W205" s="63" t="n">
        <v>0.0626598089245614</v>
      </c>
      <c r="X205" s="64" t="s">
        <v>204</v>
      </c>
      <c r="Y205" s="64" t="s">
        <v>166</v>
      </c>
    </row>
    <row r="206" customFormat="false" ht="15" hidden="false" customHeight="false" outlineLevel="0" collapsed="false">
      <c r="A206" s="32" t="s">
        <v>233</v>
      </c>
      <c r="B206" s="32" t="s">
        <v>389</v>
      </c>
      <c r="C206" s="32" t="s">
        <v>394</v>
      </c>
      <c r="D206" s="60" t="n">
        <f aca="false">ROUND(S206*T206,0)</f>
        <v>561</v>
      </c>
      <c r="E206" s="60" t="n">
        <f aca="false">ROUND(S206,0)-D206</f>
        <v>535</v>
      </c>
      <c r="F206" s="60" t="n">
        <f aca="false">IF(COUNTA(D206:E206)=0,"",SUM(D206:E206))</f>
        <v>1096</v>
      </c>
      <c r="G206" s="40" t="n">
        <f aca="false">IF(OR(F206="",F206=0),"",D206/F206)</f>
        <v>0.511861313868613</v>
      </c>
      <c r="H206" s="40" t="n">
        <f aca="false">IF(OR(F206="",F206=0),"",E206/F206)</f>
        <v>0.488138686131387</v>
      </c>
      <c r="I206" s="32" t="s">
        <v>164</v>
      </c>
      <c r="J206" s="36" t="n">
        <v>1.72805469622063</v>
      </c>
      <c r="K206" s="36" t="n">
        <f aca="false">$K$8</f>
        <v>2.12535060136845</v>
      </c>
      <c r="L206" s="36" t="n">
        <f aca="false">SQRT(J206^2+K206^2)</f>
        <v>2.739213064343</v>
      </c>
      <c r="M206" s="40" t="n">
        <f aca="false">IF(G206="","",MAX(0,G206-1.96*L206/100))</f>
        <v>0.45817273780749</v>
      </c>
      <c r="N206" s="40" t="n">
        <f aca="false">IF(G206="","",MIN(1,G206+1.96*L206/100))</f>
        <v>0.565549889929736</v>
      </c>
      <c r="O206" s="60" t="n">
        <f aca="false">ROUND(S206*W206,0)</f>
        <v>69</v>
      </c>
      <c r="P206" s="60" t="n">
        <f aca="false">IF(F206="","",ROUND(SQRT((F206*L206/100)^2+(G206*O206)^2),0))</f>
        <v>46</v>
      </c>
      <c r="R206" s="61" t="n">
        <v>0.327106315753103</v>
      </c>
      <c r="S206" s="62" t="n">
        <f aca="false">U206*V206*$F$5</f>
        <v>1095.71313506815</v>
      </c>
      <c r="T206" s="63" t="n">
        <f aca="false">MAX(0,MIN(1,R206/100+$D$5))</f>
        <v>0.511641921531793</v>
      </c>
      <c r="U206" s="63" t="n">
        <v>0.668525402726146</v>
      </c>
      <c r="V206" s="62" t="n">
        <v>1639</v>
      </c>
      <c r="W206" s="63" t="n">
        <v>0.0626598089245614</v>
      </c>
      <c r="X206" s="64" t="s">
        <v>204</v>
      </c>
      <c r="Y206" s="64" t="s">
        <v>166</v>
      </c>
    </row>
    <row r="207" customFormat="false" ht="15" hidden="false" customHeight="false" outlineLevel="0" collapsed="false">
      <c r="A207" s="32" t="s">
        <v>233</v>
      </c>
      <c r="B207" s="32" t="s">
        <v>389</v>
      </c>
      <c r="C207" s="32" t="s">
        <v>395</v>
      </c>
      <c r="D207" s="60" t="n">
        <f aca="false">ROUND(S207*T207,0)</f>
        <v>543</v>
      </c>
      <c r="E207" s="60" t="n">
        <f aca="false">ROUND(S207,0)-D207</f>
        <v>481</v>
      </c>
      <c r="F207" s="60" t="n">
        <f aca="false">IF(COUNTA(D207:E207)=0,"",SUM(D207:E207))</f>
        <v>1024</v>
      </c>
      <c r="G207" s="40" t="n">
        <f aca="false">IF(OR(F207="",F207=0),"",D207/F207)</f>
        <v>0.5302734375</v>
      </c>
      <c r="H207" s="40" t="n">
        <f aca="false">IF(OR(F207="",F207=0),"",E207/F207)</f>
        <v>0.4697265625</v>
      </c>
      <c r="I207" s="32" t="s">
        <v>164</v>
      </c>
      <c r="J207" s="36" t="n">
        <v>1.72805469622063</v>
      </c>
      <c r="K207" s="36" t="n">
        <f aca="false">$K$8</f>
        <v>2.12535060136845</v>
      </c>
      <c r="L207" s="36" t="n">
        <f aca="false">SQRT(J207^2+K207^2)</f>
        <v>2.739213064343</v>
      </c>
      <c r="M207" s="40" t="n">
        <f aca="false">IF(G207="","",MAX(0,G207-1.96*L207/100))</f>
        <v>0.476584861438877</v>
      </c>
      <c r="N207" s="40" t="n">
        <f aca="false">IF(G207="","",MIN(1,G207+1.96*L207/100))</f>
        <v>0.583962013561123</v>
      </c>
      <c r="O207" s="60" t="n">
        <f aca="false">ROUND(S207*W207,0)</f>
        <v>64</v>
      </c>
      <c r="P207" s="60" t="n">
        <f aca="false">IF(F207="","",ROUND(SQRT((F207*L207/100)^2+(G207*O207)^2),0))</f>
        <v>44</v>
      </c>
      <c r="R207" s="61" t="n">
        <v>2.18918516934445</v>
      </c>
      <c r="S207" s="62" t="n">
        <f aca="false">U207*V207*$F$5</f>
        <v>1023.63518138262</v>
      </c>
      <c r="T207" s="63" t="n">
        <f aca="false">MAX(0,MIN(1,R207/100+$D$5))</f>
        <v>0.530262710067707</v>
      </c>
      <c r="U207" s="63" t="n">
        <v>0.731690622861054</v>
      </c>
      <c r="V207" s="62" t="n">
        <v>1399</v>
      </c>
      <c r="W207" s="63" t="n">
        <v>0.0626598089245614</v>
      </c>
      <c r="X207" s="64" t="s">
        <v>204</v>
      </c>
      <c r="Y207" s="64" t="s">
        <v>166</v>
      </c>
    </row>
    <row r="208" customFormat="false" ht="15" hidden="false" customHeight="false" outlineLevel="0" collapsed="false">
      <c r="A208" s="32" t="s">
        <v>233</v>
      </c>
      <c r="B208" s="32" t="s">
        <v>396</v>
      </c>
      <c r="C208" s="32" t="s">
        <v>397</v>
      </c>
      <c r="D208" s="60" t="n">
        <f aca="false">ROUND(S208*T208,0)</f>
        <v>194</v>
      </c>
      <c r="E208" s="60" t="n">
        <f aca="false">ROUND(S208,0)-D208</f>
        <v>410</v>
      </c>
      <c r="F208" s="60" t="n">
        <f aca="false">IF(COUNTA(D208:E208)=0,"",SUM(D208:E208))</f>
        <v>604</v>
      </c>
      <c r="G208" s="40" t="n">
        <f aca="false">IF(OR(F208="",F208=0),"",D208/F208)</f>
        <v>0.321192052980132</v>
      </c>
      <c r="H208" s="40" t="n">
        <f aca="false">IF(OR(F208="",F208=0),"",E208/F208)</f>
        <v>0.678807947019868</v>
      </c>
      <c r="I208" s="32" t="s">
        <v>164</v>
      </c>
      <c r="J208" s="36" t="n">
        <v>2.13808181890095</v>
      </c>
      <c r="K208" s="36" t="n">
        <f aca="false">$K$8</f>
        <v>2.12535060136845</v>
      </c>
      <c r="L208" s="36" t="n">
        <f aca="false">SQRT(J208^2+K208^2)</f>
        <v>3.01471541659441</v>
      </c>
      <c r="M208" s="40" t="n">
        <f aca="false">IF(G208="","",MAX(0,G208-1.96*L208/100))</f>
        <v>0.262103630814882</v>
      </c>
      <c r="N208" s="40" t="n">
        <f aca="false">IF(G208="","",MIN(1,G208+1.96*L208/100))</f>
        <v>0.380280475145383</v>
      </c>
      <c r="O208" s="60" t="n">
        <f aca="false">ROUND(S208*W208,0)</f>
        <v>51</v>
      </c>
      <c r="P208" s="60" t="n">
        <f aca="false">IF(F208="","",ROUND(SQRT((F208*L208/100)^2+(G208*O208)^2),0))</f>
        <v>24</v>
      </c>
      <c r="R208" s="61" t="n">
        <v>-18.7605724914843</v>
      </c>
      <c r="S208" s="62" t="n">
        <f aca="false">U208*V208*$F$5</f>
        <v>604.352941176471</v>
      </c>
      <c r="T208" s="63" t="n">
        <f aca="false">MAX(0,MIN(1,R208/100+$D$5))</f>
        <v>0.320765133459419</v>
      </c>
      <c r="U208" s="63" t="n">
        <v>0.647058823529412</v>
      </c>
      <c r="V208" s="62" t="n">
        <v>934</v>
      </c>
      <c r="W208" s="63" t="n">
        <v>0.084758520671361</v>
      </c>
      <c r="X208" s="64" t="s">
        <v>171</v>
      </c>
      <c r="Y208" s="64" t="s">
        <v>166</v>
      </c>
    </row>
    <row r="209" customFormat="false" ht="15" hidden="false" customHeight="false" outlineLevel="0" collapsed="false">
      <c r="A209" s="32" t="s">
        <v>233</v>
      </c>
      <c r="B209" s="32" t="s">
        <v>396</v>
      </c>
      <c r="C209" s="32" t="s">
        <v>398</v>
      </c>
      <c r="D209" s="60" t="n">
        <f aca="false">ROUND(S209*T209,0)</f>
        <v>674</v>
      </c>
      <c r="E209" s="60" t="n">
        <f aca="false">ROUND(S209,0)-D209</f>
        <v>1283</v>
      </c>
      <c r="F209" s="60" t="n">
        <f aca="false">IF(COUNTA(D209:E209)=0,"",SUM(D209:E209))</f>
        <v>1957</v>
      </c>
      <c r="G209" s="40" t="n">
        <f aca="false">IF(OR(F209="",F209=0),"",D209/F209)</f>
        <v>0.344404701073071</v>
      </c>
      <c r="H209" s="40" t="n">
        <f aca="false">IF(OR(F209="",F209=0),"",E209/F209)</f>
        <v>0.655595298926929</v>
      </c>
      <c r="I209" s="32" t="s">
        <v>164</v>
      </c>
      <c r="J209" s="36" t="n">
        <v>1.72805469622063</v>
      </c>
      <c r="K209" s="36" t="n">
        <f aca="false">$K$8</f>
        <v>2.12535060136845</v>
      </c>
      <c r="L209" s="36" t="n">
        <f aca="false">SQRT(J209^2+K209^2)</f>
        <v>2.739213064343</v>
      </c>
      <c r="M209" s="40" t="n">
        <f aca="false">IF(G209="","",MAX(0,G209-1.96*L209/100))</f>
        <v>0.290716125011948</v>
      </c>
      <c r="N209" s="40" t="n">
        <f aca="false">IF(G209="","",MIN(1,G209+1.96*L209/100))</f>
        <v>0.398093277134194</v>
      </c>
      <c r="O209" s="60" t="n">
        <f aca="false">ROUND(S209*W209,0)</f>
        <v>123</v>
      </c>
      <c r="P209" s="60" t="n">
        <f aca="false">IF(F209="","",ROUND(SQRT((F209*L209/100)^2+(G209*O209)^2),0))</f>
        <v>68</v>
      </c>
      <c r="R209" s="61" t="n">
        <v>-16.3764097663741</v>
      </c>
      <c r="S209" s="62" t="n">
        <f aca="false">U209*V209*$F$5</f>
        <v>1956.62307176392</v>
      </c>
      <c r="T209" s="63" t="n">
        <f aca="false">MAX(0,MIN(1,R209/100+$D$5))</f>
        <v>0.344606760710522</v>
      </c>
      <c r="U209" s="63" t="n">
        <v>0.641515761234071</v>
      </c>
      <c r="V209" s="62" t="n">
        <v>3050</v>
      </c>
      <c r="W209" s="63" t="n">
        <v>0.0626598089245614</v>
      </c>
      <c r="X209" s="64" t="s">
        <v>204</v>
      </c>
      <c r="Y209" s="64" t="s">
        <v>166</v>
      </c>
    </row>
    <row r="210" customFormat="false" ht="15" hidden="false" customHeight="false" outlineLevel="0" collapsed="false">
      <c r="A210" s="32" t="s">
        <v>233</v>
      </c>
      <c r="B210" s="32" t="s">
        <v>396</v>
      </c>
      <c r="C210" s="32" t="s">
        <v>399</v>
      </c>
      <c r="D210" s="60" t="n">
        <f aca="false">ROUND(S210*T210,0)</f>
        <v>164</v>
      </c>
      <c r="E210" s="60" t="n">
        <f aca="false">ROUND(S210,0)-D210</f>
        <v>378</v>
      </c>
      <c r="F210" s="60" t="n">
        <f aca="false">IF(COUNTA(D210:E210)=0,"",SUM(D210:E210))</f>
        <v>542</v>
      </c>
      <c r="G210" s="40" t="n">
        <f aca="false">IF(OR(F210="",F210=0),"",D210/F210)</f>
        <v>0.302583025830258</v>
      </c>
      <c r="H210" s="40" t="n">
        <f aca="false">IF(OR(F210="",F210=0),"",E210/F210)</f>
        <v>0.697416974169742</v>
      </c>
      <c r="I210" s="32" t="s">
        <v>164</v>
      </c>
      <c r="J210" s="36" t="n">
        <v>3.48774817162815</v>
      </c>
      <c r="K210" s="36" t="n">
        <f aca="false">$K$8</f>
        <v>2.12535060136845</v>
      </c>
      <c r="L210" s="36" t="n">
        <f aca="false">SQRT(J210^2+K210^2)</f>
        <v>4.08429951000569</v>
      </c>
      <c r="M210" s="40" t="n">
        <f aca="false">IF(G210="","",MAX(0,G210-1.96*L210/100))</f>
        <v>0.222530755434147</v>
      </c>
      <c r="N210" s="40" t="n">
        <f aca="false">IF(G210="","",MIN(1,G210+1.96*L210/100))</f>
        <v>0.38263529622637</v>
      </c>
      <c r="O210" s="60" t="n">
        <f aca="false">ROUND(S210*W210,0)</f>
        <v>78</v>
      </c>
      <c r="P210" s="60" t="n">
        <f aca="false">IF(F210="","",ROUND(SQRT((F210*L210/100)^2+(G210*O210)^2),0))</f>
        <v>32</v>
      </c>
      <c r="R210" s="61" t="n">
        <v>-20.5186177324292</v>
      </c>
      <c r="S210" s="62" t="n">
        <f aca="false">U210*V210*$F$5</f>
        <v>542.370466321243</v>
      </c>
      <c r="T210" s="63" t="n">
        <f aca="false">MAX(0,MIN(1,R210/100+$D$5))</f>
        <v>0.30318468104997</v>
      </c>
      <c r="U210" s="63" t="n">
        <v>0.660621761658031</v>
      </c>
      <c r="V210" s="62" t="n">
        <v>821</v>
      </c>
      <c r="W210" s="63" t="n">
        <v>0.144238908687966</v>
      </c>
      <c r="X210" s="64" t="s">
        <v>165</v>
      </c>
      <c r="Y210" s="64" t="s">
        <v>166</v>
      </c>
    </row>
    <row r="211" customFormat="false" ht="15" hidden="false" customHeight="false" outlineLevel="0" collapsed="false">
      <c r="A211" s="32" t="s">
        <v>233</v>
      </c>
      <c r="B211" s="32" t="s">
        <v>400</v>
      </c>
      <c r="C211" s="32" t="s">
        <v>400</v>
      </c>
      <c r="D211" s="60" t="n">
        <f aca="false">ROUND(S211*T211,0)</f>
        <v>950</v>
      </c>
      <c r="E211" s="60" t="n">
        <f aca="false">ROUND(S211,0)-D211</f>
        <v>1790</v>
      </c>
      <c r="F211" s="60" t="n">
        <f aca="false">IF(COUNTA(D211:E211)=0,"",SUM(D211:E211))</f>
        <v>2740</v>
      </c>
      <c r="G211" s="40" t="n">
        <f aca="false">IF(OR(F211="",F211=0),"",D211/F211)</f>
        <v>0.346715328467153</v>
      </c>
      <c r="H211" s="40" t="n">
        <f aca="false">IF(OR(F211="",F211=0),"",E211/F211)</f>
        <v>0.653284671532847</v>
      </c>
      <c r="I211" s="32" t="s">
        <v>164</v>
      </c>
      <c r="J211" s="36" t="n">
        <v>1.72805469622063</v>
      </c>
      <c r="K211" s="36" t="n">
        <f aca="false">$K$8</f>
        <v>2.12535060136845</v>
      </c>
      <c r="L211" s="36" t="n">
        <f aca="false">SQRT(J211^2+K211^2)</f>
        <v>2.739213064343</v>
      </c>
      <c r="M211" s="40" t="n">
        <f aca="false">IF(G211="","",MAX(0,G211-1.96*L211/100))</f>
        <v>0.293026752406031</v>
      </c>
      <c r="N211" s="40" t="n">
        <f aca="false">IF(G211="","",MIN(1,G211+1.96*L211/100))</f>
        <v>0.400403904528276</v>
      </c>
      <c r="O211" s="60" t="n">
        <f aca="false">ROUND(S211*W211,0)</f>
        <v>172</v>
      </c>
      <c r="P211" s="60" t="n">
        <f aca="false">IF(F211="","",ROUND(SQRT((F211*L211/100)^2+(G211*O211)^2),0))</f>
        <v>96</v>
      </c>
      <c r="R211" s="61" t="n">
        <v>-16.149891968831</v>
      </c>
      <c r="S211" s="62" t="n">
        <f aca="false">U211*V211*$F$5</f>
        <v>2739.5017118778</v>
      </c>
      <c r="T211" s="63" t="n">
        <f aca="false">MAX(0,MIN(1,R211/100+$D$5))</f>
        <v>0.346871938685952</v>
      </c>
      <c r="U211" s="63" t="n">
        <v>0.708980774295497</v>
      </c>
      <c r="V211" s="62" t="n">
        <v>3864</v>
      </c>
      <c r="W211" s="63" t="n">
        <v>0.0626598089245614</v>
      </c>
      <c r="X211" s="64" t="s">
        <v>204</v>
      </c>
      <c r="Y211" s="64" t="s">
        <v>166</v>
      </c>
    </row>
    <row r="212" customFormat="false" ht="15" hidden="false" customHeight="false" outlineLevel="0" collapsed="false">
      <c r="A212" s="32" t="s">
        <v>233</v>
      </c>
      <c r="B212" s="32" t="s">
        <v>401</v>
      </c>
      <c r="C212" s="32" t="s">
        <v>402</v>
      </c>
      <c r="D212" s="60" t="n">
        <f aca="false">ROUND(S212*T212,0)</f>
        <v>651</v>
      </c>
      <c r="E212" s="60" t="n">
        <f aca="false">ROUND(S212,0)-D212</f>
        <v>719</v>
      </c>
      <c r="F212" s="60" t="n">
        <f aca="false">IF(COUNTA(D212:E212)=0,"",SUM(D212:E212))</f>
        <v>1370</v>
      </c>
      <c r="G212" s="40" t="n">
        <f aca="false">IF(OR(F212="",F212=0),"",D212/F212)</f>
        <v>0.475182481751825</v>
      </c>
      <c r="H212" s="40" t="n">
        <f aca="false">IF(OR(F212="",F212=0),"",E212/F212)</f>
        <v>0.524817518248175</v>
      </c>
      <c r="I212" s="32" t="s">
        <v>164</v>
      </c>
      <c r="J212" s="36" t="n">
        <v>1.72805469622063</v>
      </c>
      <c r="K212" s="36" t="n">
        <f aca="false">$K$8</f>
        <v>2.12535060136845</v>
      </c>
      <c r="L212" s="36" t="n">
        <f aca="false">SQRT(J212^2+K212^2)</f>
        <v>2.739213064343</v>
      </c>
      <c r="M212" s="40" t="n">
        <f aca="false">IF(G212="","",MAX(0,G212-1.96*L212/100))</f>
        <v>0.421493905690702</v>
      </c>
      <c r="N212" s="40" t="n">
        <f aca="false">IF(G212="","",MIN(1,G212+1.96*L212/100))</f>
        <v>0.528871057812948</v>
      </c>
      <c r="O212" s="60" t="n">
        <f aca="false">ROUND(S212*W212,0)</f>
        <v>86</v>
      </c>
      <c r="P212" s="60" t="n">
        <f aca="false">IF(F212="","",ROUND(SQRT((F212*L212/100)^2+(G212*O212)^2),0))</f>
        <v>55</v>
      </c>
      <c r="R212" s="61" t="n">
        <v>-3.300732983063</v>
      </c>
      <c r="S212" s="62" t="n">
        <f aca="false">U212*V212*$F$5</f>
        <v>1370.10933470861</v>
      </c>
      <c r="T212" s="63" t="n">
        <f aca="false">MAX(0,MIN(1,R212/100+$D$5))</f>
        <v>0.475363528543633</v>
      </c>
      <c r="U212" s="63" t="n">
        <v>0.670964414646725</v>
      </c>
      <c r="V212" s="62" t="n">
        <v>2042</v>
      </c>
      <c r="W212" s="63" t="n">
        <v>0.0626598089245614</v>
      </c>
      <c r="X212" s="64" t="s">
        <v>204</v>
      </c>
      <c r="Y212" s="64" t="s">
        <v>166</v>
      </c>
    </row>
    <row r="213" customFormat="false" ht="15" hidden="false" customHeight="false" outlineLevel="0" collapsed="false">
      <c r="A213" s="32" t="s">
        <v>233</v>
      </c>
      <c r="B213" s="32" t="s">
        <v>401</v>
      </c>
      <c r="C213" s="32" t="s">
        <v>403</v>
      </c>
      <c r="D213" s="60" t="n">
        <f aca="false">ROUND(S213*T213,0)</f>
        <v>464</v>
      </c>
      <c r="E213" s="60" t="n">
        <f aca="false">ROUND(S213,0)-D213</f>
        <v>512</v>
      </c>
      <c r="F213" s="60" t="n">
        <f aca="false">IF(COUNTA(D213:E213)=0,"",SUM(D213:E213))</f>
        <v>976</v>
      </c>
      <c r="G213" s="40" t="n">
        <f aca="false">IF(OR(F213="",F213=0),"",D213/F213)</f>
        <v>0.475409836065574</v>
      </c>
      <c r="H213" s="40" t="n">
        <f aca="false">IF(OR(F213="",F213=0),"",E213/F213)</f>
        <v>0.524590163934426</v>
      </c>
      <c r="I213" s="32" t="s">
        <v>164</v>
      </c>
      <c r="J213" s="36" t="n">
        <v>1.72805469622063</v>
      </c>
      <c r="K213" s="36" t="n">
        <f aca="false">$K$8</f>
        <v>2.12535060136845</v>
      </c>
      <c r="L213" s="36" t="n">
        <f aca="false">SQRT(J213^2+K213^2)</f>
        <v>2.739213064343</v>
      </c>
      <c r="M213" s="40" t="n">
        <f aca="false">IF(G213="","",MAX(0,G213-1.96*L213/100))</f>
        <v>0.421721260004451</v>
      </c>
      <c r="N213" s="40" t="n">
        <f aca="false">IF(G213="","",MIN(1,G213+1.96*L213/100))</f>
        <v>0.529098412126697</v>
      </c>
      <c r="O213" s="60" t="n">
        <f aca="false">ROUND(S213*W213,0)</f>
        <v>61</v>
      </c>
      <c r="P213" s="60" t="n">
        <f aca="false">IF(F213="","",ROUND(SQRT((F213*L213/100)^2+(G213*O213)^2),0))</f>
        <v>39</v>
      </c>
      <c r="R213" s="61" t="n">
        <v>-3.28732679835943</v>
      </c>
      <c r="S213" s="62" t="n">
        <f aca="false">U213*V213*$F$5</f>
        <v>975.592154420922</v>
      </c>
      <c r="T213" s="63" t="n">
        <f aca="false">MAX(0,MIN(1,R213/100+$D$5))</f>
        <v>0.475497590390668</v>
      </c>
      <c r="U213" s="63" t="n">
        <v>0.599626400996264</v>
      </c>
      <c r="V213" s="62" t="n">
        <v>1627</v>
      </c>
      <c r="W213" s="63" t="n">
        <v>0.0626598089245614</v>
      </c>
      <c r="X213" s="64" t="s">
        <v>204</v>
      </c>
      <c r="Y213" s="64" t="s">
        <v>166</v>
      </c>
    </row>
    <row r="214" customFormat="false" ht="15" hidden="false" customHeight="false" outlineLevel="0" collapsed="false">
      <c r="A214" s="32" t="s">
        <v>233</v>
      </c>
      <c r="B214" s="32" t="s">
        <v>401</v>
      </c>
      <c r="C214" s="32" t="s">
        <v>404</v>
      </c>
      <c r="D214" s="60" t="n">
        <f aca="false">ROUND(S214*T214,0)</f>
        <v>518</v>
      </c>
      <c r="E214" s="60" t="n">
        <f aca="false">ROUND(S214,0)-D214</f>
        <v>419</v>
      </c>
      <c r="F214" s="60" t="n">
        <f aca="false">IF(COUNTA(D214:E214)=0,"",SUM(D214:E214))</f>
        <v>937</v>
      </c>
      <c r="G214" s="40" t="n">
        <f aca="false">IF(OR(F214="",F214=0),"",D214/F214)</f>
        <v>0.552828175026681</v>
      </c>
      <c r="H214" s="40" t="n">
        <f aca="false">IF(OR(F214="",F214=0),"",E214/F214)</f>
        <v>0.447171824973319</v>
      </c>
      <c r="I214" s="32" t="s">
        <v>164</v>
      </c>
      <c r="J214" s="36" t="n">
        <v>1.72805469622063</v>
      </c>
      <c r="K214" s="36" t="n">
        <f aca="false">$K$8</f>
        <v>2.12535060136845</v>
      </c>
      <c r="L214" s="36" t="n">
        <f aca="false">SQRT(J214^2+K214^2)</f>
        <v>2.739213064343</v>
      </c>
      <c r="M214" s="40" t="n">
        <f aca="false">IF(G214="","",MAX(0,G214-1.96*L214/100))</f>
        <v>0.499139598965558</v>
      </c>
      <c r="N214" s="40" t="n">
        <f aca="false">IF(G214="","",MIN(1,G214+1.96*L214/100))</f>
        <v>0.606516751087804</v>
      </c>
      <c r="O214" s="60" t="n">
        <f aca="false">ROUND(S214*W214,0)</f>
        <v>59</v>
      </c>
      <c r="P214" s="60" t="n">
        <f aca="false">IF(F214="","",ROUND(SQRT((F214*L214/100)^2+(G214*O214)^2),0))</f>
        <v>42</v>
      </c>
      <c r="R214" s="61" t="n">
        <v>4.47755636163866</v>
      </c>
      <c r="S214" s="62" t="n">
        <f aca="false">U214*V214*$F$5</f>
        <v>936.993243243243</v>
      </c>
      <c r="T214" s="63" t="n">
        <f aca="false">MAX(0,MIN(1,R214/100+$D$5))</f>
        <v>0.553146421990649</v>
      </c>
      <c r="U214" s="63" t="n">
        <v>0.506756756756757</v>
      </c>
      <c r="V214" s="62" t="n">
        <v>1849</v>
      </c>
      <c r="W214" s="63" t="n">
        <v>0.0626598089245614</v>
      </c>
      <c r="X214" s="64" t="s">
        <v>204</v>
      </c>
      <c r="Y214" s="64" t="s">
        <v>166</v>
      </c>
    </row>
    <row r="215" customFormat="false" ht="15" hidden="false" customHeight="false" outlineLevel="0" collapsed="false">
      <c r="A215" s="32" t="s">
        <v>233</v>
      </c>
      <c r="B215" s="32" t="s">
        <v>401</v>
      </c>
      <c r="C215" s="32" t="s">
        <v>405</v>
      </c>
      <c r="D215" s="60" t="n">
        <f aca="false">ROUND(S215*T215,0)</f>
        <v>585</v>
      </c>
      <c r="E215" s="60" t="n">
        <f aca="false">ROUND(S215,0)-D215</f>
        <v>419</v>
      </c>
      <c r="F215" s="60" t="n">
        <f aca="false">IF(COUNTA(D215:E215)=0,"",SUM(D215:E215))</f>
        <v>1004</v>
      </c>
      <c r="G215" s="40" t="n">
        <f aca="false">IF(OR(F215="",F215=0),"",D215/F215)</f>
        <v>0.582669322709163</v>
      </c>
      <c r="H215" s="40" t="n">
        <f aca="false">IF(OR(F215="",F215=0),"",E215/F215)</f>
        <v>0.417330677290837</v>
      </c>
      <c r="I215" s="32" t="s">
        <v>164</v>
      </c>
      <c r="J215" s="36" t="n">
        <v>1.72805469622063</v>
      </c>
      <c r="K215" s="36" t="n">
        <f aca="false">$K$8</f>
        <v>2.12535060136845</v>
      </c>
      <c r="L215" s="36" t="n">
        <f aca="false">SQRT(J215^2+K215^2)</f>
        <v>2.739213064343</v>
      </c>
      <c r="M215" s="40" t="n">
        <f aca="false">IF(G215="","",MAX(0,G215-1.96*L215/100))</f>
        <v>0.528980746648041</v>
      </c>
      <c r="N215" s="40" t="n">
        <f aca="false">IF(G215="","",MIN(1,G215+1.96*L215/100))</f>
        <v>0.636357898770286</v>
      </c>
      <c r="O215" s="60" t="n">
        <f aca="false">ROUND(S215*W215,0)</f>
        <v>63</v>
      </c>
      <c r="P215" s="60" t="n">
        <f aca="false">IF(F215="","",ROUND(SQRT((F215*L215/100)^2+(G215*O215)^2),0))</f>
        <v>46</v>
      </c>
      <c r="R215" s="61" t="n">
        <v>7.47871002672646</v>
      </c>
      <c r="S215" s="62" t="n">
        <f aca="false">U215*V215*$F$5</f>
        <v>1003.94947569113</v>
      </c>
      <c r="T215" s="63" t="n">
        <f aca="false">MAX(0,MIN(1,R215/100+$D$5))</f>
        <v>0.583157958641527</v>
      </c>
      <c r="U215" s="63" t="n">
        <v>0.473784556720686</v>
      </c>
      <c r="V215" s="62" t="n">
        <v>2119</v>
      </c>
      <c r="W215" s="63" t="n">
        <v>0.0626598089245614</v>
      </c>
      <c r="X215" s="64" t="s">
        <v>204</v>
      </c>
      <c r="Y215" s="64" t="s">
        <v>166</v>
      </c>
    </row>
    <row r="216" customFormat="false" ht="15" hidden="false" customHeight="false" outlineLevel="0" collapsed="false">
      <c r="A216" s="32" t="s">
        <v>233</v>
      </c>
      <c r="B216" s="32" t="s">
        <v>401</v>
      </c>
      <c r="C216" s="32" t="s">
        <v>406</v>
      </c>
      <c r="D216" s="60" t="n">
        <f aca="false">ROUND(S216*T216,0)</f>
        <v>217</v>
      </c>
      <c r="E216" s="60" t="n">
        <f aca="false">ROUND(S216,0)-D216</f>
        <v>182</v>
      </c>
      <c r="F216" s="60" t="n">
        <f aca="false">IF(COUNTA(D216:E216)=0,"",SUM(D216:E216))</f>
        <v>399</v>
      </c>
      <c r="G216" s="40" t="n">
        <f aca="false">IF(OR(F216="",F216=0),"",D216/F216)</f>
        <v>0.543859649122807</v>
      </c>
      <c r="H216" s="40" t="n">
        <f aca="false">IF(OR(F216="",F216=0),"",E216/F216)</f>
        <v>0.456140350877193</v>
      </c>
      <c r="I216" s="32" t="s">
        <v>164</v>
      </c>
      <c r="J216" s="36" t="n">
        <v>3.48774817162815</v>
      </c>
      <c r="K216" s="36" t="n">
        <f aca="false">$K$8</f>
        <v>2.12535060136845</v>
      </c>
      <c r="L216" s="36" t="n">
        <f aca="false">SQRT(J216^2+K216^2)</f>
        <v>4.08429951000569</v>
      </c>
      <c r="M216" s="40" t="n">
        <f aca="false">IF(G216="","",MAX(0,G216-1.96*L216/100))</f>
        <v>0.463807378726696</v>
      </c>
      <c r="N216" s="40" t="n">
        <f aca="false">IF(G216="","",MIN(1,G216+1.96*L216/100))</f>
        <v>0.623911919518918</v>
      </c>
      <c r="O216" s="60" t="n">
        <f aca="false">ROUND(S216*W216,0)</f>
        <v>58</v>
      </c>
      <c r="P216" s="60" t="n">
        <f aca="false">IF(F216="","",ROUND(SQRT((F216*L216/100)^2+(G216*O216)^2),0))</f>
        <v>36</v>
      </c>
      <c r="R216" s="61" t="n">
        <v>3.66986473811488</v>
      </c>
      <c r="S216" s="62" t="n">
        <f aca="false">U216*V216*$F$5</f>
        <v>398.675306957708</v>
      </c>
      <c r="T216" s="63" t="n">
        <f aca="false">MAX(0,MIN(1,R216/100+$D$5))</f>
        <v>0.545069505755411</v>
      </c>
      <c r="U216" s="63" t="n">
        <v>0.522510231923602</v>
      </c>
      <c r="V216" s="62" t="n">
        <v>763</v>
      </c>
      <c r="W216" s="63" t="n">
        <v>0.144238908687966</v>
      </c>
      <c r="X216" s="64" t="s">
        <v>165</v>
      </c>
      <c r="Y216" s="64" t="s">
        <v>166</v>
      </c>
    </row>
    <row r="217" customFormat="false" ht="15" hidden="false" customHeight="false" outlineLevel="0" collapsed="false">
      <c r="A217" s="32" t="s">
        <v>233</v>
      </c>
      <c r="B217" s="32" t="s">
        <v>401</v>
      </c>
      <c r="C217" s="32" t="s">
        <v>407</v>
      </c>
      <c r="D217" s="60" t="n">
        <f aca="false">ROUND(S217*T217,0)</f>
        <v>317</v>
      </c>
      <c r="E217" s="60" t="n">
        <f aca="false">ROUND(S217,0)-D217</f>
        <v>203</v>
      </c>
      <c r="F217" s="60" t="n">
        <f aca="false">IF(COUNTA(D217:E217)=0,"",SUM(D217:E217))</f>
        <v>520</v>
      </c>
      <c r="G217" s="40" t="n">
        <f aca="false">IF(OR(F217="",F217=0),"",D217/F217)</f>
        <v>0.609615384615385</v>
      </c>
      <c r="H217" s="40" t="n">
        <f aca="false">IF(OR(F217="",F217=0),"",E217/F217)</f>
        <v>0.390384615384615</v>
      </c>
      <c r="I217" s="32" t="s">
        <v>164</v>
      </c>
      <c r="J217" s="36" t="n">
        <v>3.48774817162815</v>
      </c>
      <c r="K217" s="36" t="n">
        <f aca="false">$K$8</f>
        <v>2.12535060136845</v>
      </c>
      <c r="L217" s="36" t="n">
        <f aca="false">SQRT(J217^2+K217^2)</f>
        <v>4.08429951000569</v>
      </c>
      <c r="M217" s="40" t="n">
        <f aca="false">IF(G217="","",MAX(0,G217-1.96*L217/100))</f>
        <v>0.529563114219273</v>
      </c>
      <c r="N217" s="40" t="n">
        <f aca="false">IF(G217="","",MIN(1,G217+1.96*L217/100))</f>
        <v>0.689667655011496</v>
      </c>
      <c r="O217" s="60" t="n">
        <f aca="false">ROUND(S217*W217,0)</f>
        <v>75</v>
      </c>
      <c r="P217" s="60" t="n">
        <f aca="false">IF(F217="","",ROUND(SQRT((F217*L217/100)^2+(G217*O217)^2),0))</f>
        <v>50</v>
      </c>
      <c r="R217" s="61" t="n">
        <v>10.1874465224702</v>
      </c>
      <c r="S217" s="62" t="n">
        <f aca="false">U217*V217*$F$5</f>
        <v>520.227272727273</v>
      </c>
      <c r="T217" s="63" t="n">
        <f aca="false">MAX(0,MIN(1,R217/100+$D$5))</f>
        <v>0.610245323598964</v>
      </c>
      <c r="U217" s="63" t="n">
        <v>0.367132867132867</v>
      </c>
      <c r="V217" s="62" t="n">
        <v>1417</v>
      </c>
      <c r="W217" s="63" t="n">
        <v>0.144238908687966</v>
      </c>
      <c r="X217" s="64" t="s">
        <v>165</v>
      </c>
      <c r="Y217" s="64" t="s">
        <v>166</v>
      </c>
    </row>
    <row r="218" customFormat="false" ht="15" hidden="false" customHeight="false" outlineLevel="0" collapsed="false">
      <c r="A218" s="32" t="s">
        <v>233</v>
      </c>
      <c r="B218" s="32" t="s">
        <v>401</v>
      </c>
      <c r="C218" s="32" t="s">
        <v>408</v>
      </c>
      <c r="D218" s="60" t="n">
        <f aca="false">ROUND(S218*T218,0)</f>
        <v>375</v>
      </c>
      <c r="E218" s="60" t="n">
        <f aca="false">ROUND(S218,0)-D218</f>
        <v>312</v>
      </c>
      <c r="F218" s="60" t="n">
        <f aca="false">IF(COUNTA(D218:E218)=0,"",SUM(D218:E218))</f>
        <v>687</v>
      </c>
      <c r="G218" s="40" t="n">
        <f aca="false">IF(OR(F218="",F218=0),"",D218/F218)</f>
        <v>0.54585152838428</v>
      </c>
      <c r="H218" s="40" t="n">
        <f aca="false">IF(OR(F218="",F218=0),"",E218/F218)</f>
        <v>0.454148471615721</v>
      </c>
      <c r="I218" s="32" t="s">
        <v>164</v>
      </c>
      <c r="J218" s="36" t="n">
        <v>2.13808181890095</v>
      </c>
      <c r="K218" s="36" t="n">
        <f aca="false">$K$8</f>
        <v>2.12535060136845</v>
      </c>
      <c r="L218" s="36" t="n">
        <f aca="false">SQRT(J218^2+K218^2)</f>
        <v>3.01471541659441</v>
      </c>
      <c r="M218" s="40" t="n">
        <f aca="false">IF(G218="","",MAX(0,G218-1.96*L218/100))</f>
        <v>0.486763106219029</v>
      </c>
      <c r="N218" s="40" t="n">
        <f aca="false">IF(G218="","",MIN(1,G218+1.96*L218/100))</f>
        <v>0.60493995054953</v>
      </c>
      <c r="O218" s="60" t="n">
        <f aca="false">ROUND(S218*W218,0)</f>
        <v>58</v>
      </c>
      <c r="P218" s="60" t="n">
        <f aca="false">IF(F218="","",ROUND(SQRT((F218*L218/100)^2+(G218*O218)^2),0))</f>
        <v>38</v>
      </c>
      <c r="R218" s="61" t="n">
        <v>3.66541432677418</v>
      </c>
      <c r="S218" s="62" t="n">
        <f aca="false">U218*V218*$F$5</f>
        <v>687.489614243323</v>
      </c>
      <c r="T218" s="63" t="n">
        <f aca="false">MAX(0,MIN(1,R218/100+$D$5))</f>
        <v>0.545025001642004</v>
      </c>
      <c r="U218" s="63" t="n">
        <v>0.510385756676558</v>
      </c>
      <c r="V218" s="62" t="n">
        <v>1347</v>
      </c>
      <c r="W218" s="63" t="n">
        <v>0.084758520671361</v>
      </c>
      <c r="X218" s="64" t="s">
        <v>171</v>
      </c>
      <c r="Y218" s="64" t="s">
        <v>166</v>
      </c>
    </row>
    <row r="219" customFormat="false" ht="15" hidden="false" customHeight="false" outlineLevel="0" collapsed="false">
      <c r="A219" s="32" t="s">
        <v>233</v>
      </c>
      <c r="B219" s="32" t="s">
        <v>401</v>
      </c>
      <c r="C219" s="32" t="s">
        <v>409</v>
      </c>
      <c r="D219" s="60" t="n">
        <f aca="false">ROUND(S219*T219,0)</f>
        <v>213</v>
      </c>
      <c r="E219" s="60" t="n">
        <f aca="false">ROUND(S219,0)-D219</f>
        <v>237</v>
      </c>
      <c r="F219" s="60" t="n">
        <f aca="false">IF(COUNTA(D219:E219)=0,"",SUM(D219:E219))</f>
        <v>450</v>
      </c>
      <c r="G219" s="40" t="n">
        <f aca="false">IF(OR(F219="",F219=0),"",D219/F219)</f>
        <v>0.473333333333333</v>
      </c>
      <c r="H219" s="40" t="n">
        <f aca="false">IF(OR(F219="",F219=0),"",E219/F219)</f>
        <v>0.526666666666667</v>
      </c>
      <c r="I219" s="32" t="s">
        <v>164</v>
      </c>
      <c r="J219" s="36" t="n">
        <v>3.48774817162815</v>
      </c>
      <c r="K219" s="36" t="n">
        <f aca="false">$K$8</f>
        <v>2.12535060136845</v>
      </c>
      <c r="L219" s="36" t="n">
        <f aca="false">SQRT(J219^2+K219^2)</f>
        <v>4.08429951000569</v>
      </c>
      <c r="M219" s="40" t="n">
        <f aca="false">IF(G219="","",MAX(0,G219-1.96*L219/100))</f>
        <v>0.393281062937222</v>
      </c>
      <c r="N219" s="40" t="n">
        <f aca="false">IF(G219="","",MIN(1,G219+1.96*L219/100))</f>
        <v>0.553385603729445</v>
      </c>
      <c r="O219" s="60" t="n">
        <f aca="false">ROUND(S219*W219,0)</f>
        <v>65</v>
      </c>
      <c r="P219" s="60" t="n">
        <f aca="false">IF(F219="","",ROUND(SQRT((F219*L219/100)^2+(G219*O219)^2),0))</f>
        <v>36</v>
      </c>
      <c r="R219" s="61" t="n">
        <v>-3.58965805014984</v>
      </c>
      <c r="S219" s="62" t="n">
        <f aca="false">U219*V219*$F$5</f>
        <v>449.830708661417</v>
      </c>
      <c r="T219" s="63" t="n">
        <f aca="false">MAX(0,MIN(1,R219/100+$D$5))</f>
        <v>0.472474277872764</v>
      </c>
      <c r="U219" s="63" t="n">
        <v>0.562992125984252</v>
      </c>
      <c r="V219" s="62" t="n">
        <v>799</v>
      </c>
      <c r="W219" s="63" t="n">
        <v>0.144238908687966</v>
      </c>
      <c r="X219" s="64" t="s">
        <v>165</v>
      </c>
      <c r="Y219" s="64" t="s">
        <v>166</v>
      </c>
    </row>
    <row r="220" customFormat="false" ht="15" hidden="false" customHeight="false" outlineLevel="0" collapsed="false">
      <c r="A220" s="32" t="s">
        <v>233</v>
      </c>
      <c r="B220" s="32" t="s">
        <v>401</v>
      </c>
      <c r="C220" s="32" t="s">
        <v>410</v>
      </c>
      <c r="D220" s="60" t="n">
        <f aca="false">ROUND(S220*T220,0)</f>
        <v>404</v>
      </c>
      <c r="E220" s="60" t="n">
        <f aca="false">ROUND(S220,0)-D220</f>
        <v>379</v>
      </c>
      <c r="F220" s="60" t="n">
        <f aca="false">IF(COUNTA(D220:E220)=0,"",SUM(D220:E220))</f>
        <v>783</v>
      </c>
      <c r="G220" s="40" t="n">
        <f aca="false">IF(OR(F220="",F220=0),"",D220/F220)</f>
        <v>0.515964240102171</v>
      </c>
      <c r="H220" s="40" t="n">
        <f aca="false">IF(OR(F220="",F220=0),"",E220/F220)</f>
        <v>0.484035759897829</v>
      </c>
      <c r="I220" s="32" t="s">
        <v>164</v>
      </c>
      <c r="J220" s="36" t="n">
        <v>2.13808181890095</v>
      </c>
      <c r="K220" s="36" t="n">
        <f aca="false">$K$8</f>
        <v>2.12535060136845</v>
      </c>
      <c r="L220" s="36" t="n">
        <f aca="false">SQRT(J220^2+K220^2)</f>
        <v>3.01471541659441</v>
      </c>
      <c r="M220" s="40" t="n">
        <f aca="false">IF(G220="","",MAX(0,G220-1.96*L220/100))</f>
        <v>0.456875817936921</v>
      </c>
      <c r="N220" s="40" t="n">
        <f aca="false">IF(G220="","",MIN(1,G220+1.96*L220/100))</f>
        <v>0.575052662267422</v>
      </c>
      <c r="O220" s="60" t="n">
        <f aca="false">ROUND(S220*W220,0)</f>
        <v>66</v>
      </c>
      <c r="P220" s="60" t="n">
        <f aca="false">IF(F220="","",ROUND(SQRT((F220*L220/100)^2+(G220*O220)^2),0))</f>
        <v>41</v>
      </c>
      <c r="R220" s="61" t="n">
        <v>0.834215370277749</v>
      </c>
      <c r="S220" s="62" t="n">
        <f aca="false">U220*V220*$F$5</f>
        <v>782.513274336283</v>
      </c>
      <c r="T220" s="63" t="n">
        <f aca="false">MAX(0,MIN(1,R220/100+$D$5))</f>
        <v>0.51671301207704</v>
      </c>
      <c r="U220" s="63" t="n">
        <v>0.495575221238938</v>
      </c>
      <c r="V220" s="62" t="n">
        <v>1579</v>
      </c>
      <c r="W220" s="63" t="n">
        <v>0.084758520671361</v>
      </c>
      <c r="X220" s="64" t="s">
        <v>171</v>
      </c>
      <c r="Y220" s="64" t="s">
        <v>166</v>
      </c>
    </row>
    <row r="221" customFormat="false" ht="15" hidden="false" customHeight="false" outlineLevel="0" collapsed="false">
      <c r="A221" s="32" t="s">
        <v>233</v>
      </c>
      <c r="B221" s="32" t="s">
        <v>401</v>
      </c>
      <c r="C221" s="32" t="s">
        <v>411</v>
      </c>
      <c r="D221" s="60" t="n">
        <f aca="false">ROUND(S221*T221,0)</f>
        <v>662</v>
      </c>
      <c r="E221" s="60" t="n">
        <f aca="false">ROUND(S221,0)-D221</f>
        <v>733</v>
      </c>
      <c r="F221" s="60" t="n">
        <f aca="false">IF(COUNTA(D221:E221)=0,"",SUM(D221:E221))</f>
        <v>1395</v>
      </c>
      <c r="G221" s="40" t="n">
        <f aca="false">IF(OR(F221="",F221=0),"",D221/F221)</f>
        <v>0.474551971326165</v>
      </c>
      <c r="H221" s="40" t="n">
        <f aca="false">IF(OR(F221="",F221=0),"",E221/F221)</f>
        <v>0.525448028673835</v>
      </c>
      <c r="I221" s="32" t="s">
        <v>164</v>
      </c>
      <c r="J221" s="36" t="n">
        <v>1.72805469622063</v>
      </c>
      <c r="K221" s="36" t="n">
        <f aca="false">$K$8</f>
        <v>2.12535060136845</v>
      </c>
      <c r="L221" s="36" t="n">
        <f aca="false">SQRT(J221^2+K221^2)</f>
        <v>2.739213064343</v>
      </c>
      <c r="M221" s="40" t="n">
        <f aca="false">IF(G221="","",MAX(0,G221-1.96*L221/100))</f>
        <v>0.420863395265042</v>
      </c>
      <c r="N221" s="40" t="n">
        <f aca="false">IF(G221="","",MIN(1,G221+1.96*L221/100))</f>
        <v>0.528240547387288</v>
      </c>
      <c r="O221" s="60" t="n">
        <f aca="false">ROUND(S221*W221,0)</f>
        <v>87</v>
      </c>
      <c r="P221" s="60" t="n">
        <f aca="false">IF(F221="","",ROUND(SQRT((F221*L221/100)^2+(G221*O221)^2),0))</f>
        <v>56</v>
      </c>
      <c r="R221" s="61" t="n">
        <v>-3.34413821433631</v>
      </c>
      <c r="S221" s="62" t="n">
        <f aca="false">U221*V221*$F$5</f>
        <v>1394.83442469598</v>
      </c>
      <c r="T221" s="63" t="n">
        <f aca="false">MAX(0,MIN(1,R221/100+$D$5))</f>
        <v>0.474929476230899</v>
      </c>
      <c r="U221" s="63" t="n">
        <v>0.642188961646399</v>
      </c>
      <c r="V221" s="62" t="n">
        <v>2172</v>
      </c>
      <c r="W221" s="63" t="n">
        <v>0.0626598089245614</v>
      </c>
      <c r="X221" s="64" t="s">
        <v>204</v>
      </c>
      <c r="Y221" s="64" t="s">
        <v>166</v>
      </c>
    </row>
    <row r="222" customFormat="false" ht="15" hidden="false" customHeight="false" outlineLevel="0" collapsed="false">
      <c r="A222" s="32" t="s">
        <v>233</v>
      </c>
      <c r="B222" s="32" t="s">
        <v>401</v>
      </c>
      <c r="C222" s="32" t="s">
        <v>412</v>
      </c>
      <c r="D222" s="60" t="n">
        <f aca="false">ROUND(S222*T222,0)</f>
        <v>556</v>
      </c>
      <c r="E222" s="60" t="n">
        <f aca="false">ROUND(S222,0)-D222</f>
        <v>576</v>
      </c>
      <c r="F222" s="60" t="n">
        <f aca="false">IF(COUNTA(D222:E222)=0,"",SUM(D222:E222))</f>
        <v>1132</v>
      </c>
      <c r="G222" s="40" t="n">
        <f aca="false">IF(OR(F222="",F222=0),"",D222/F222)</f>
        <v>0.491166077738516</v>
      </c>
      <c r="H222" s="40" t="n">
        <f aca="false">IF(OR(F222="",F222=0),"",E222/F222)</f>
        <v>0.508833922261484</v>
      </c>
      <c r="I222" s="32" t="s">
        <v>164</v>
      </c>
      <c r="J222" s="36" t="n">
        <v>1.72805469622063</v>
      </c>
      <c r="K222" s="36" t="n">
        <f aca="false">$K$8</f>
        <v>2.12535060136845</v>
      </c>
      <c r="L222" s="36" t="n">
        <f aca="false">SQRT(J222^2+K222^2)</f>
        <v>2.739213064343</v>
      </c>
      <c r="M222" s="40" t="n">
        <f aca="false">IF(G222="","",MAX(0,G222-1.96*L222/100))</f>
        <v>0.437477501677393</v>
      </c>
      <c r="N222" s="40" t="n">
        <f aca="false">IF(G222="","",MIN(1,G222+1.96*L222/100))</f>
        <v>0.544854653799639</v>
      </c>
      <c r="O222" s="60" t="n">
        <f aca="false">ROUND(S222*W222,0)</f>
        <v>71</v>
      </c>
      <c r="P222" s="60" t="n">
        <f aca="false">IF(F222="","",ROUND(SQRT((F222*L222/100)^2+(G222*O222)^2),0))</f>
        <v>47</v>
      </c>
      <c r="R222" s="61" t="n">
        <v>-1.72733215763942</v>
      </c>
      <c r="S222" s="62" t="n">
        <f aca="false">U222*V222*$F$5</f>
        <v>1132.25997719498</v>
      </c>
      <c r="T222" s="63" t="n">
        <f aca="false">MAX(0,MIN(1,R222/100+$D$5))</f>
        <v>0.491097536797868</v>
      </c>
      <c r="U222" s="63" t="n">
        <v>0.652223489167617</v>
      </c>
      <c r="V222" s="62" t="n">
        <v>1736</v>
      </c>
      <c r="W222" s="63" t="n">
        <v>0.0626598089245614</v>
      </c>
      <c r="X222" s="64" t="s">
        <v>204</v>
      </c>
      <c r="Y222" s="64" t="s">
        <v>166</v>
      </c>
    </row>
    <row r="223" customFormat="false" ht="15" hidden="false" customHeight="false" outlineLevel="0" collapsed="false">
      <c r="A223" s="32" t="s">
        <v>233</v>
      </c>
      <c r="B223" s="32" t="s">
        <v>401</v>
      </c>
      <c r="C223" s="32" t="s">
        <v>413</v>
      </c>
      <c r="D223" s="60" t="n">
        <f aca="false">ROUND(S223*T223,0)</f>
        <v>445</v>
      </c>
      <c r="E223" s="60" t="n">
        <f aca="false">ROUND(S223,0)-D223</f>
        <v>410</v>
      </c>
      <c r="F223" s="60" t="n">
        <f aca="false">IF(COUNTA(D223:E223)=0,"",SUM(D223:E223))</f>
        <v>855</v>
      </c>
      <c r="G223" s="40" t="n">
        <f aca="false">IF(OR(F223="",F223=0),"",D223/F223)</f>
        <v>0.52046783625731</v>
      </c>
      <c r="H223" s="40" t="n">
        <f aca="false">IF(OR(F223="",F223=0),"",E223/F223)</f>
        <v>0.47953216374269</v>
      </c>
      <c r="I223" s="32" t="s">
        <v>164</v>
      </c>
      <c r="J223" s="36" t="n">
        <v>2.13808181890095</v>
      </c>
      <c r="K223" s="36" t="n">
        <f aca="false">$K$8</f>
        <v>2.12535060136845</v>
      </c>
      <c r="L223" s="36" t="n">
        <f aca="false">SQRT(J223^2+K223^2)</f>
        <v>3.01471541659441</v>
      </c>
      <c r="M223" s="40" t="n">
        <f aca="false">IF(G223="","",MAX(0,G223-1.96*L223/100))</f>
        <v>0.46137941409206</v>
      </c>
      <c r="N223" s="40" t="n">
        <f aca="false">IF(G223="","",MIN(1,G223+1.96*L223/100))</f>
        <v>0.57955625842256</v>
      </c>
      <c r="O223" s="60" t="n">
        <f aca="false">ROUND(S223*W223,0)</f>
        <v>72</v>
      </c>
      <c r="P223" s="60" t="n">
        <f aca="false">IF(F223="","",ROUND(SQRT((F223*L223/100)^2+(G223*O223)^2),0))</f>
        <v>45</v>
      </c>
      <c r="R223" s="61" t="n">
        <v>1.14707115359797</v>
      </c>
      <c r="S223" s="62" t="n">
        <f aca="false">U223*V223*$F$5</f>
        <v>855.159618008186</v>
      </c>
      <c r="T223" s="63" t="n">
        <f aca="false">MAX(0,MIN(1,R223/100+$D$5))</f>
        <v>0.519841569910242</v>
      </c>
      <c r="U223" s="63" t="n">
        <v>0.589358799454298</v>
      </c>
      <c r="V223" s="62" t="n">
        <v>1451</v>
      </c>
      <c r="W223" s="63" t="n">
        <v>0.084758520671361</v>
      </c>
      <c r="X223" s="64" t="s">
        <v>171</v>
      </c>
      <c r="Y223" s="64" t="s">
        <v>166</v>
      </c>
    </row>
    <row r="224" customFormat="false" ht="15" hidden="false" customHeight="false" outlineLevel="0" collapsed="false">
      <c r="A224" s="32" t="s">
        <v>414</v>
      </c>
      <c r="B224" s="32" t="s">
        <v>415</v>
      </c>
      <c r="C224" s="32" t="s">
        <v>416</v>
      </c>
      <c r="D224" s="60" t="n">
        <f aca="false">ROUND(S224*T224,0)</f>
        <v>373</v>
      </c>
      <c r="E224" s="60" t="n">
        <f aca="false">ROUND(S224,0)-D224</f>
        <v>861</v>
      </c>
      <c r="F224" s="60" t="n">
        <f aca="false">IF(COUNTA(D224:E224)=0,"",SUM(D224:E224))</f>
        <v>1234</v>
      </c>
      <c r="G224" s="40" t="n">
        <f aca="false">IF(OR(F224="",F224=0),"",D224/F224)</f>
        <v>0.30226904376013</v>
      </c>
      <c r="H224" s="40" t="n">
        <f aca="false">IF(OR(F224="",F224=0),"",E224/F224)</f>
        <v>0.69773095623987</v>
      </c>
      <c r="I224" s="32" t="s">
        <v>164</v>
      </c>
      <c r="J224" s="36" t="n">
        <v>1.72805469622063</v>
      </c>
      <c r="K224" s="36" t="n">
        <f aca="false">$K$8</f>
        <v>2.12535060136845</v>
      </c>
      <c r="L224" s="36" t="n">
        <f aca="false">SQRT(J224^2+K224^2)</f>
        <v>2.739213064343</v>
      </c>
      <c r="M224" s="40" t="n">
        <f aca="false">IF(G224="","",MAX(0,G224-1.96*L224/100))</f>
        <v>0.248580467699007</v>
      </c>
      <c r="N224" s="40" t="n">
        <f aca="false">IF(G224="","",MIN(1,G224+1.96*L224/100))</f>
        <v>0.355957619821252</v>
      </c>
      <c r="O224" s="60" t="n">
        <f aca="false">ROUND(S224*W224,0)</f>
        <v>77</v>
      </c>
      <c r="P224" s="60" t="n">
        <f aca="false">IF(F224="","",ROUND(SQRT((F224*L224/100)^2+(G224*O224)^2),0))</f>
        <v>41</v>
      </c>
      <c r="R224" s="61" t="n">
        <v>-20.6262263989863</v>
      </c>
      <c r="S224" s="62" t="n">
        <f aca="false">U224*V224*$F$5</f>
        <v>1234.45226917058</v>
      </c>
      <c r="T224" s="63" t="n">
        <f aca="false">MAX(0,MIN(1,R224/100+$D$5))</f>
        <v>0.302108594384399</v>
      </c>
      <c r="U224" s="63" t="n">
        <v>0.618153364632238</v>
      </c>
      <c r="V224" s="62" t="n">
        <v>1997</v>
      </c>
      <c r="W224" s="63" t="n">
        <v>0.0626598089245614</v>
      </c>
      <c r="X224" s="64" t="s">
        <v>204</v>
      </c>
      <c r="Y224" s="64" t="s">
        <v>166</v>
      </c>
    </row>
    <row r="225" customFormat="false" ht="15" hidden="false" customHeight="false" outlineLevel="0" collapsed="false">
      <c r="A225" s="32" t="s">
        <v>414</v>
      </c>
      <c r="B225" s="32" t="s">
        <v>417</v>
      </c>
      <c r="C225" s="32" t="s">
        <v>418</v>
      </c>
      <c r="D225" s="60" t="n">
        <f aca="false">ROUND(S225*T225,0)</f>
        <v>1059</v>
      </c>
      <c r="E225" s="60" t="n">
        <f aca="false">ROUND(S225,0)-D225</f>
        <v>2091</v>
      </c>
      <c r="F225" s="60" t="n">
        <f aca="false">IF(COUNTA(D225:E225)=0,"",SUM(D225:E225))</f>
        <v>3150</v>
      </c>
      <c r="G225" s="40" t="n">
        <f aca="false">IF(OR(F225="",F225=0),"",D225/F225)</f>
        <v>0.336190476190476</v>
      </c>
      <c r="H225" s="40" t="n">
        <f aca="false">IF(OR(F225="",F225=0),"",E225/F225)</f>
        <v>0.663809523809524</v>
      </c>
      <c r="I225" s="32" t="s">
        <v>164</v>
      </c>
      <c r="J225" s="36" t="n">
        <v>1.72805469622063</v>
      </c>
      <c r="K225" s="36" t="n">
        <f aca="false">$K$8</f>
        <v>2.12535060136845</v>
      </c>
      <c r="L225" s="36" t="n">
        <f aca="false">SQRT(J225^2+K225^2)</f>
        <v>2.739213064343</v>
      </c>
      <c r="M225" s="40" t="n">
        <f aca="false">IF(G225="","",MAX(0,G225-1.96*L225/100))</f>
        <v>0.282501900129353</v>
      </c>
      <c r="N225" s="40" t="n">
        <f aca="false">IF(G225="","",MIN(1,G225+1.96*L225/100))</f>
        <v>0.389879052251599</v>
      </c>
      <c r="O225" s="60" t="n">
        <f aca="false">ROUND(S225*W225,0)</f>
        <v>197</v>
      </c>
      <c r="P225" s="60" t="n">
        <f aca="false">IF(F225="","",ROUND(SQRT((F225*L225/100)^2+(G225*O225)^2),0))</f>
        <v>109</v>
      </c>
      <c r="R225" s="61" t="n">
        <v>-17.2353632154757</v>
      </c>
      <c r="S225" s="62" t="n">
        <f aca="false">U225*V225*$F$5</f>
        <v>3150.44851429639</v>
      </c>
      <c r="T225" s="63" t="n">
        <f aca="false">MAX(0,MIN(1,R225/100+$D$5))</f>
        <v>0.336017226219505</v>
      </c>
      <c r="U225" s="63" t="n">
        <v>0.56157727527565</v>
      </c>
      <c r="V225" s="62" t="n">
        <v>5610</v>
      </c>
      <c r="W225" s="63" t="n">
        <v>0.0626598089245614</v>
      </c>
      <c r="X225" s="64" t="s">
        <v>204</v>
      </c>
      <c r="Y225" s="64" t="s">
        <v>166</v>
      </c>
    </row>
    <row r="226" customFormat="false" ht="15" hidden="false" customHeight="false" outlineLevel="0" collapsed="false">
      <c r="A226" s="32" t="s">
        <v>414</v>
      </c>
      <c r="B226" s="32" t="s">
        <v>419</v>
      </c>
      <c r="C226" s="32" t="s">
        <v>420</v>
      </c>
      <c r="D226" s="60" t="n">
        <f aca="false">ROUND(S226*T226,0)</f>
        <v>398</v>
      </c>
      <c r="E226" s="60" t="n">
        <f aca="false">ROUND(S226,0)-D226</f>
        <v>773</v>
      </c>
      <c r="F226" s="60" t="n">
        <f aca="false">IF(COUNTA(D226:E226)=0,"",SUM(D226:E226))</f>
        <v>1171</v>
      </c>
      <c r="G226" s="40" t="n">
        <f aca="false">IF(OR(F226="",F226=0),"",D226/F226)</f>
        <v>0.339880444064902</v>
      </c>
      <c r="H226" s="40" t="n">
        <f aca="false">IF(OR(F226="",F226=0),"",E226/F226)</f>
        <v>0.660119555935098</v>
      </c>
      <c r="I226" s="32" t="s">
        <v>164</v>
      </c>
      <c r="J226" s="36" t="n">
        <v>1.72805469622063</v>
      </c>
      <c r="K226" s="36" t="n">
        <f aca="false">$K$8</f>
        <v>2.12535060136845</v>
      </c>
      <c r="L226" s="36" t="n">
        <f aca="false">SQRT(J226^2+K226^2)</f>
        <v>2.739213064343</v>
      </c>
      <c r="M226" s="40" t="n">
        <f aca="false">IF(G226="","",MAX(0,G226-1.96*L226/100))</f>
        <v>0.286191868003779</v>
      </c>
      <c r="N226" s="40" t="n">
        <f aca="false">IF(G226="","",MIN(1,G226+1.96*L226/100))</f>
        <v>0.393569020126025</v>
      </c>
      <c r="O226" s="60" t="n">
        <f aca="false">ROUND(S226*W226,0)</f>
        <v>73</v>
      </c>
      <c r="P226" s="60" t="n">
        <f aca="false">IF(F226="","",ROUND(SQRT((F226*L226/100)^2+(G226*O226)^2),0))</f>
        <v>41</v>
      </c>
      <c r="R226" s="61" t="n">
        <v>-16.8719908869696</v>
      </c>
      <c r="S226" s="62" t="n">
        <f aca="false">U226*V226*$F$5</f>
        <v>1170.82273494654</v>
      </c>
      <c r="T226" s="63" t="n">
        <f aca="false">MAX(0,MIN(1,R226/100+$D$5))</f>
        <v>0.339650949504567</v>
      </c>
      <c r="U226" s="63" t="n">
        <v>0.625773776027012</v>
      </c>
      <c r="V226" s="62" t="n">
        <v>1871</v>
      </c>
      <c r="W226" s="63" t="n">
        <v>0.0626598089245614</v>
      </c>
      <c r="X226" s="64" t="s">
        <v>204</v>
      </c>
      <c r="Y226" s="64" t="s">
        <v>166</v>
      </c>
    </row>
    <row r="227" customFormat="false" ht="15" hidden="false" customHeight="false" outlineLevel="0" collapsed="false">
      <c r="A227" s="32" t="s">
        <v>421</v>
      </c>
      <c r="B227" s="32" t="s">
        <v>422</v>
      </c>
      <c r="C227" s="32" t="s">
        <v>423</v>
      </c>
      <c r="D227" s="60" t="n">
        <f aca="false">ROUND(S227*T227,0)</f>
        <v>577</v>
      </c>
      <c r="E227" s="60" t="n">
        <f aca="false">ROUND(S227,0)-D227</f>
        <v>827</v>
      </c>
      <c r="F227" s="60" t="n">
        <f aca="false">IF(COUNTA(D227:E227)=0,"",SUM(D227:E227))</f>
        <v>1404</v>
      </c>
      <c r="G227" s="40" t="n">
        <f aca="false">IF(OR(F227="",F227=0),"",D227/F227)</f>
        <v>0.410968660968661</v>
      </c>
      <c r="H227" s="40" t="n">
        <f aca="false">IF(OR(F227="",F227=0),"",E227/F227)</f>
        <v>0.589031339031339</v>
      </c>
      <c r="I227" s="32" t="s">
        <v>164</v>
      </c>
      <c r="J227" s="36" t="n">
        <v>1.72805469622063</v>
      </c>
      <c r="K227" s="36" t="n">
        <f aca="false">$K$8</f>
        <v>2.12535060136845</v>
      </c>
      <c r="L227" s="36" t="n">
        <f aca="false">SQRT(J227^2+K227^2)</f>
        <v>2.739213064343</v>
      </c>
      <c r="M227" s="40" t="n">
        <f aca="false">IF(G227="","",MAX(0,G227-1.96*L227/100))</f>
        <v>0.357280084907538</v>
      </c>
      <c r="N227" s="40" t="n">
        <f aca="false">IF(G227="","",MIN(1,G227+1.96*L227/100))</f>
        <v>0.464657237029784</v>
      </c>
      <c r="O227" s="60" t="n">
        <f aca="false">ROUND(S227*W227,0)</f>
        <v>88</v>
      </c>
      <c r="P227" s="60" t="n">
        <f aca="false">IF(F227="","",ROUND(SQRT((F227*L227/100)^2+(G227*O227)^2),0))</f>
        <v>53</v>
      </c>
      <c r="R227" s="61" t="n">
        <v>-9.73463468753732</v>
      </c>
      <c r="S227" s="62" t="n">
        <f aca="false">U227*V227*$F$5</f>
        <v>1403.51261829653</v>
      </c>
      <c r="T227" s="63" t="n">
        <f aca="false">MAX(0,MIN(1,R227/100+$D$5))</f>
        <v>0.411024511498889</v>
      </c>
      <c r="U227" s="63" t="n">
        <v>0.669295478443743</v>
      </c>
      <c r="V227" s="62" t="n">
        <v>2097</v>
      </c>
      <c r="W227" s="63" t="n">
        <v>0.0626598089245614</v>
      </c>
      <c r="X227" s="64" t="s">
        <v>204</v>
      </c>
      <c r="Y227" s="64" t="s">
        <v>166</v>
      </c>
    </row>
    <row r="228" customFormat="false" ht="15" hidden="false" customHeight="false" outlineLevel="0" collapsed="false">
      <c r="A228" s="32" t="s">
        <v>421</v>
      </c>
      <c r="B228" s="32" t="s">
        <v>422</v>
      </c>
      <c r="C228" s="32" t="s">
        <v>424</v>
      </c>
      <c r="D228" s="60" t="n">
        <f aca="false">ROUND(S228*T228,0)</f>
        <v>611</v>
      </c>
      <c r="E228" s="60" t="n">
        <f aca="false">ROUND(S228,0)-D228</f>
        <v>702</v>
      </c>
      <c r="F228" s="60" t="n">
        <f aca="false">IF(COUNTA(D228:E228)=0,"",SUM(D228:E228))</f>
        <v>1313</v>
      </c>
      <c r="G228" s="40" t="n">
        <f aca="false">IF(OR(F228="",F228=0),"",D228/F228)</f>
        <v>0.465346534653465</v>
      </c>
      <c r="H228" s="40" t="n">
        <f aca="false">IF(OR(F228="",F228=0),"",E228/F228)</f>
        <v>0.534653465346535</v>
      </c>
      <c r="I228" s="32" t="s">
        <v>164</v>
      </c>
      <c r="J228" s="36" t="n">
        <v>1.72805469622063</v>
      </c>
      <c r="K228" s="36" t="n">
        <f aca="false">$K$8</f>
        <v>2.12535060136845</v>
      </c>
      <c r="L228" s="36" t="n">
        <f aca="false">SQRT(J228^2+K228^2)</f>
        <v>2.739213064343</v>
      </c>
      <c r="M228" s="40" t="n">
        <f aca="false">IF(G228="","",MAX(0,G228-1.96*L228/100))</f>
        <v>0.411657958592343</v>
      </c>
      <c r="N228" s="40" t="n">
        <f aca="false">IF(G228="","",MIN(1,G228+1.96*L228/100))</f>
        <v>0.519035110714588</v>
      </c>
      <c r="O228" s="60" t="n">
        <f aca="false">ROUND(S228*W228,0)</f>
        <v>82</v>
      </c>
      <c r="P228" s="60" t="n">
        <f aca="false">IF(F228="","",ROUND(SQRT((F228*L228/100)^2+(G228*O228)^2),0))</f>
        <v>52</v>
      </c>
      <c r="R228" s="61" t="n">
        <v>-4.31771423216812</v>
      </c>
      <c r="S228" s="62" t="n">
        <f aca="false">U228*V228*$F$5</f>
        <v>1312.76307554761</v>
      </c>
      <c r="T228" s="63" t="n">
        <f aca="false">MAX(0,MIN(1,R228/100+$D$5))</f>
        <v>0.465193716052581</v>
      </c>
      <c r="U228" s="63" t="n">
        <v>0.593205185516316</v>
      </c>
      <c r="V228" s="62" t="n">
        <v>2213</v>
      </c>
      <c r="W228" s="63" t="n">
        <v>0.0626598089245614</v>
      </c>
      <c r="X228" s="64" t="s">
        <v>204</v>
      </c>
      <c r="Y228" s="64" t="s">
        <v>166</v>
      </c>
    </row>
    <row r="229" customFormat="false" ht="15" hidden="false" customHeight="false" outlineLevel="0" collapsed="false">
      <c r="A229" s="32" t="s">
        <v>421</v>
      </c>
      <c r="B229" s="32" t="s">
        <v>425</v>
      </c>
      <c r="C229" s="32" t="s">
        <v>426</v>
      </c>
      <c r="D229" s="60" t="n">
        <f aca="false">ROUND(S229*T229,0)</f>
        <v>170</v>
      </c>
      <c r="E229" s="60" t="n">
        <f aca="false">ROUND(S229,0)-D229</f>
        <v>238</v>
      </c>
      <c r="F229" s="60" t="n">
        <f aca="false">IF(COUNTA(D229:E229)=0,"",SUM(D229:E229))</f>
        <v>408</v>
      </c>
      <c r="G229" s="40" t="n">
        <f aca="false">IF(OR(F229="",F229=0),"",D229/F229)</f>
        <v>0.416666666666667</v>
      </c>
      <c r="H229" s="40" t="n">
        <f aca="false">IF(OR(F229="",F229=0),"",E229/F229)</f>
        <v>0.583333333333333</v>
      </c>
      <c r="I229" s="32" t="s">
        <v>427</v>
      </c>
      <c r="J229" s="36" t="n">
        <v>3.48774817162815</v>
      </c>
      <c r="K229" s="36" t="n">
        <f aca="false">$K$8</f>
        <v>2.12535060136845</v>
      </c>
      <c r="L229" s="36" t="n">
        <f aca="false">SQRT(J229^2+K229^2)</f>
        <v>4.08429951000569</v>
      </c>
      <c r="M229" s="40" t="n">
        <f aca="false">IF(G229="","",MAX(0,G229-1.96*L229/100))</f>
        <v>0.336614396270555</v>
      </c>
      <c r="N229" s="40" t="n">
        <f aca="false">IF(G229="","",MIN(1,G229+1.96*L229/100))</f>
        <v>0.496718937062778</v>
      </c>
      <c r="O229" s="60" t="n">
        <f aca="false">ROUND(S229*W229,0)</f>
        <v>59</v>
      </c>
      <c r="P229" s="60" t="n">
        <f aca="false">IF(F229="","",ROUND(SQRT((F229*L229/100)^2+(G229*O229)^2),0))</f>
        <v>30</v>
      </c>
      <c r="R229" s="61" t="n">
        <v>-9.19816133248739</v>
      </c>
      <c r="S229" s="62" t="n">
        <f aca="false">U229*V229*$F$5</f>
        <v>408.354227231782</v>
      </c>
      <c r="T229" s="63" t="n">
        <f aca="false">MAX(0,MIN(1,R229/100+$D$5))</f>
        <v>0.416389245049389</v>
      </c>
      <c r="U229" s="63" t="n">
        <v>0.440306681270537</v>
      </c>
      <c r="V229" s="62" t="n">
        <v>927.43136682243</v>
      </c>
      <c r="W229" s="63" t="n">
        <v>0.144238908687966</v>
      </c>
      <c r="X229" s="64" t="s">
        <v>165</v>
      </c>
      <c r="Y229" s="64" t="s">
        <v>428</v>
      </c>
    </row>
    <row r="230" customFormat="false" ht="15" hidden="false" customHeight="false" outlineLevel="0" collapsed="false">
      <c r="A230" s="32" t="s">
        <v>421</v>
      </c>
      <c r="B230" s="32" t="s">
        <v>425</v>
      </c>
      <c r="C230" s="32" t="s">
        <v>429</v>
      </c>
      <c r="D230" s="60" t="n">
        <f aca="false">ROUND(S230*T230,0)</f>
        <v>161</v>
      </c>
      <c r="E230" s="60" t="n">
        <f aca="false">ROUND(S230,0)-D230</f>
        <v>217</v>
      </c>
      <c r="F230" s="60" t="n">
        <f aca="false">IF(COUNTA(D230:E230)=0,"",SUM(D230:E230))</f>
        <v>378</v>
      </c>
      <c r="G230" s="40" t="n">
        <f aca="false">IF(OR(F230="",F230=0),"",D230/F230)</f>
        <v>0.425925925925926</v>
      </c>
      <c r="H230" s="40" t="n">
        <f aca="false">IF(OR(F230="",F230=0),"",E230/F230)</f>
        <v>0.574074074074074</v>
      </c>
      <c r="I230" s="32" t="s">
        <v>427</v>
      </c>
      <c r="J230" s="36" t="n">
        <v>3.48774817162815</v>
      </c>
      <c r="K230" s="36" t="n">
        <f aca="false">$K$8</f>
        <v>2.12535060136845</v>
      </c>
      <c r="L230" s="36" t="n">
        <f aca="false">SQRT(J230^2+K230^2)</f>
        <v>4.08429951000569</v>
      </c>
      <c r="M230" s="40" t="n">
        <f aca="false">IF(G230="","",MAX(0,G230-1.96*L230/100))</f>
        <v>0.345873655529814</v>
      </c>
      <c r="N230" s="40" t="n">
        <f aca="false">IF(G230="","",MIN(1,G230+1.96*L230/100))</f>
        <v>0.505978196322037</v>
      </c>
      <c r="O230" s="60" t="n">
        <f aca="false">ROUND(S230*W230,0)</f>
        <v>54</v>
      </c>
      <c r="P230" s="60" t="n">
        <f aca="false">IF(F230="","",ROUND(SQRT((F230*L230/100)^2+(G230*O230)^2),0))</f>
        <v>28</v>
      </c>
      <c r="R230" s="61" t="n">
        <v>-8.16216306023783</v>
      </c>
      <c r="S230" s="62" t="n">
        <f aca="false">U230*V230*$F$5</f>
        <v>377.648096796512</v>
      </c>
      <c r="T230" s="63" t="n">
        <f aca="false">MAX(0,MIN(1,R230/100+$D$5))</f>
        <v>0.426749227771884</v>
      </c>
      <c r="U230" s="63" t="n">
        <v>0.45710928319624</v>
      </c>
      <c r="V230" s="62" t="n">
        <v>826.165887850467</v>
      </c>
      <c r="W230" s="63" t="n">
        <v>0.144238908687966</v>
      </c>
      <c r="X230" s="64" t="s">
        <v>165</v>
      </c>
      <c r="Y230" s="64" t="s">
        <v>428</v>
      </c>
    </row>
    <row r="231" customFormat="false" ht="15" hidden="false" customHeight="false" outlineLevel="0" collapsed="false">
      <c r="A231" s="32" t="s">
        <v>421</v>
      </c>
      <c r="B231" s="32" t="s">
        <v>425</v>
      </c>
      <c r="C231" s="32" t="s">
        <v>430</v>
      </c>
      <c r="D231" s="60" t="n">
        <f aca="false">ROUND(S231*T231,0)</f>
        <v>209</v>
      </c>
      <c r="E231" s="60" t="n">
        <f aca="false">ROUND(S231,0)-D231</f>
        <v>282</v>
      </c>
      <c r="F231" s="60" t="n">
        <f aca="false">IF(COUNTA(D231:E231)=0,"",SUM(D231:E231))</f>
        <v>491</v>
      </c>
      <c r="G231" s="40" t="n">
        <f aca="false">IF(OR(F231="",F231=0),"",D231/F231)</f>
        <v>0.425661914460285</v>
      </c>
      <c r="H231" s="40" t="n">
        <f aca="false">IF(OR(F231="",F231=0),"",E231/F231)</f>
        <v>0.574338085539715</v>
      </c>
      <c r="I231" s="32" t="s">
        <v>427</v>
      </c>
      <c r="J231" s="36" t="n">
        <v>3.48774817162815</v>
      </c>
      <c r="K231" s="36" t="n">
        <f aca="false">$K$8</f>
        <v>2.12535060136845</v>
      </c>
      <c r="L231" s="36" t="n">
        <f aca="false">SQRT(J231^2+K231^2)</f>
        <v>4.08429951000569</v>
      </c>
      <c r="M231" s="40" t="n">
        <f aca="false">IF(G231="","",MAX(0,G231-1.96*L231/100))</f>
        <v>0.345609644064174</v>
      </c>
      <c r="N231" s="40" t="n">
        <f aca="false">IF(G231="","",MIN(1,G231+1.96*L231/100))</f>
        <v>0.505714184856397</v>
      </c>
      <c r="O231" s="60" t="n">
        <f aca="false">ROUND(S231*W231,0)</f>
        <v>71</v>
      </c>
      <c r="P231" s="60" t="n">
        <f aca="false">IF(F231="","",ROUND(SQRT((F231*L231/100)^2+(G231*O231)^2),0))</f>
        <v>36</v>
      </c>
      <c r="R231" s="61" t="n">
        <v>-8.29556343997361</v>
      </c>
      <c r="S231" s="62" t="n">
        <f aca="false">U231*V231*$F$5</f>
        <v>491.487027516591</v>
      </c>
      <c r="T231" s="63" t="n">
        <f aca="false">MAX(0,MIN(1,R231/100+$D$5))</f>
        <v>0.425415223974526</v>
      </c>
      <c r="U231" s="63" t="n">
        <v>0.561510353227771</v>
      </c>
      <c r="V231" s="62" t="n">
        <v>875.294684579439</v>
      </c>
      <c r="W231" s="63" t="n">
        <v>0.144238908687966</v>
      </c>
      <c r="X231" s="64" t="s">
        <v>165</v>
      </c>
      <c r="Y231" s="64" t="s">
        <v>428</v>
      </c>
    </row>
    <row r="232" customFormat="false" ht="15" hidden="false" customHeight="false" outlineLevel="0" collapsed="false">
      <c r="A232" s="32" t="s">
        <v>421</v>
      </c>
      <c r="B232" s="32" t="s">
        <v>425</v>
      </c>
      <c r="C232" s="32" t="s">
        <v>431</v>
      </c>
      <c r="D232" s="60" t="n">
        <f aca="false">ROUND(S232*T232,0)</f>
        <v>164</v>
      </c>
      <c r="E232" s="60" t="n">
        <f aca="false">ROUND(S232,0)-D232</f>
        <v>251</v>
      </c>
      <c r="F232" s="60" t="n">
        <f aca="false">IF(COUNTA(D232:E232)=0,"",SUM(D232:E232))</f>
        <v>415</v>
      </c>
      <c r="G232" s="40" t="n">
        <f aca="false">IF(OR(F232="",F232=0),"",D232/F232)</f>
        <v>0.395180722891566</v>
      </c>
      <c r="H232" s="40" t="n">
        <f aca="false">IF(OR(F232="",F232=0),"",E232/F232)</f>
        <v>0.604819277108434</v>
      </c>
      <c r="I232" s="32" t="s">
        <v>427</v>
      </c>
      <c r="J232" s="36" t="n">
        <v>3.48774817162815</v>
      </c>
      <c r="K232" s="36" t="n">
        <f aca="false">$K$8</f>
        <v>2.12535060136845</v>
      </c>
      <c r="L232" s="36" t="n">
        <f aca="false">SQRT(J232^2+K232^2)</f>
        <v>4.08429951000569</v>
      </c>
      <c r="M232" s="40" t="n">
        <f aca="false">IF(G232="","",MAX(0,G232-1.96*L232/100))</f>
        <v>0.315128452495455</v>
      </c>
      <c r="N232" s="40" t="n">
        <f aca="false">IF(G232="","",MIN(1,G232+1.96*L232/100))</f>
        <v>0.475232993287678</v>
      </c>
      <c r="O232" s="60" t="n">
        <f aca="false">ROUND(S232*W232,0)</f>
        <v>60</v>
      </c>
      <c r="P232" s="60" t="n">
        <f aca="false">IF(F232="","",ROUND(SQRT((F232*L232/100)^2+(G232*O232)^2),0))</f>
        <v>29</v>
      </c>
      <c r="R232" s="61" t="n">
        <v>-11.2053394103751</v>
      </c>
      <c r="S232" s="62" t="n">
        <f aca="false">U232*V232*$F$5</f>
        <v>414.858298857075</v>
      </c>
      <c r="T232" s="63" t="n">
        <f aca="false">MAX(0,MIN(1,R232/100+$D$5))</f>
        <v>0.396317464270511</v>
      </c>
      <c r="U232" s="63" t="n">
        <v>0.515923566878981</v>
      </c>
      <c r="V232" s="62" t="n">
        <v>804.108060747664</v>
      </c>
      <c r="W232" s="63" t="n">
        <v>0.144238908687966</v>
      </c>
      <c r="X232" s="64" t="s">
        <v>165</v>
      </c>
      <c r="Y232" s="64" t="s">
        <v>428</v>
      </c>
    </row>
    <row r="233" customFormat="false" ht="15" hidden="false" customHeight="false" outlineLevel="0" collapsed="false">
      <c r="A233" s="32" t="s">
        <v>421</v>
      </c>
      <c r="B233" s="32" t="s">
        <v>432</v>
      </c>
      <c r="C233" s="32" t="s">
        <v>433</v>
      </c>
      <c r="D233" s="60" t="n">
        <f aca="false">ROUND(S233*T233,0)</f>
        <v>474</v>
      </c>
      <c r="E233" s="60" t="n">
        <f aca="false">ROUND(S233,0)-D233</f>
        <v>542</v>
      </c>
      <c r="F233" s="60" t="n">
        <f aca="false">IF(COUNTA(D233:E233)=0,"",SUM(D233:E233))</f>
        <v>1016</v>
      </c>
      <c r="G233" s="40" t="n">
        <f aca="false">IF(OR(F233="",F233=0),"",D233/F233)</f>
        <v>0.466535433070866</v>
      </c>
      <c r="H233" s="40" t="n">
        <f aca="false">IF(OR(F233="",F233=0),"",E233/F233)</f>
        <v>0.533464566929134</v>
      </c>
      <c r="I233" s="32" t="s">
        <v>164</v>
      </c>
      <c r="J233" s="36" t="n">
        <v>1.72805469622063</v>
      </c>
      <c r="K233" s="36" t="n">
        <f aca="false">$K$8</f>
        <v>2.12535060136845</v>
      </c>
      <c r="L233" s="36" t="n">
        <f aca="false">SQRT(J233^2+K233^2)</f>
        <v>2.739213064343</v>
      </c>
      <c r="M233" s="40" t="n">
        <f aca="false">IF(G233="","",MAX(0,G233-1.96*L233/100))</f>
        <v>0.412846857009743</v>
      </c>
      <c r="N233" s="40" t="n">
        <f aca="false">IF(G233="","",MIN(1,G233+1.96*L233/100))</f>
        <v>0.520224009131989</v>
      </c>
      <c r="O233" s="60" t="n">
        <f aca="false">ROUND(S233*W233,0)</f>
        <v>64</v>
      </c>
      <c r="P233" s="60" t="n">
        <f aca="false">IF(F233="","",ROUND(SQRT((F233*L233/100)^2+(G233*O233)^2),0))</f>
        <v>41</v>
      </c>
      <c r="R233" s="61" t="n">
        <v>-4.22812135886343</v>
      </c>
      <c r="S233" s="62" t="n">
        <f aca="false">U233*V233*$F$5</f>
        <v>1015.97556912826</v>
      </c>
      <c r="T233" s="63" t="n">
        <f aca="false">MAX(0,MIN(1,R233/100+$D$5))</f>
        <v>0.466089644785628</v>
      </c>
      <c r="U233" s="63" t="n">
        <v>0.529705719044975</v>
      </c>
      <c r="V233" s="62" t="n">
        <v>1918</v>
      </c>
      <c r="W233" s="63" t="n">
        <v>0.0626598089245614</v>
      </c>
      <c r="X233" s="64" t="s">
        <v>204</v>
      </c>
      <c r="Y233" s="64" t="s">
        <v>166</v>
      </c>
    </row>
    <row r="234" customFormat="false" ht="15" hidden="false" customHeight="false" outlineLevel="0" collapsed="false">
      <c r="A234" s="32" t="s">
        <v>421</v>
      </c>
      <c r="B234" s="32" t="s">
        <v>296</v>
      </c>
      <c r="C234" s="32" t="s">
        <v>434</v>
      </c>
      <c r="D234" s="60" t="n">
        <f aca="false">ROUND(S234*T234,0)</f>
        <v>615</v>
      </c>
      <c r="E234" s="60" t="n">
        <f aca="false">ROUND(S234,0)-D234</f>
        <v>372</v>
      </c>
      <c r="F234" s="60" t="n">
        <f aca="false">IF(COUNTA(D234:E234)=0,"",SUM(D234:E234))</f>
        <v>987</v>
      </c>
      <c r="G234" s="40" t="n">
        <f aca="false">IF(OR(F234="",F234=0),"",D234/F234)</f>
        <v>0.623100303951368</v>
      </c>
      <c r="H234" s="40" t="n">
        <f aca="false">IF(OR(F234="",F234=0),"",E234/F234)</f>
        <v>0.376899696048632</v>
      </c>
      <c r="I234" s="32" t="s">
        <v>164</v>
      </c>
      <c r="J234" s="36" t="n">
        <v>1.72805469622063</v>
      </c>
      <c r="K234" s="36" t="n">
        <f aca="false">$K$8</f>
        <v>2.12535060136845</v>
      </c>
      <c r="L234" s="36" t="n">
        <f aca="false">SQRT(J234^2+K234^2)</f>
        <v>2.739213064343</v>
      </c>
      <c r="M234" s="40" t="n">
        <f aca="false">IF(G234="","",MAX(0,G234-1.96*L234/100))</f>
        <v>0.569411727890245</v>
      </c>
      <c r="N234" s="40" t="n">
        <f aca="false">IF(G234="","",MIN(1,G234+1.96*L234/100))</f>
        <v>0.676788880012491</v>
      </c>
      <c r="O234" s="60" t="n">
        <f aca="false">ROUND(S234*W234,0)</f>
        <v>62</v>
      </c>
      <c r="P234" s="60" t="n">
        <f aca="false">IF(F234="","",ROUND(SQRT((F234*L234/100)^2+(G234*O234)^2),0))</f>
        <v>47</v>
      </c>
      <c r="R234" s="61" t="n">
        <v>11.4551484702338</v>
      </c>
      <c r="S234" s="62" t="n">
        <f aca="false">U234*V234*$F$5</f>
        <v>986.587092297016</v>
      </c>
      <c r="T234" s="63" t="n">
        <f aca="false">MAX(0,MIN(1,R234/100+$D$5))</f>
        <v>0.622922343076601</v>
      </c>
      <c r="U234" s="63" t="n">
        <v>0.664816099930604</v>
      </c>
      <c r="V234" s="62" t="n">
        <v>1484</v>
      </c>
      <c r="W234" s="63" t="n">
        <v>0.0626598089245614</v>
      </c>
      <c r="X234" s="64" t="s">
        <v>204</v>
      </c>
      <c r="Y234" s="64" t="s">
        <v>166</v>
      </c>
    </row>
    <row r="235" customFormat="false" ht="15" hidden="false" customHeight="false" outlineLevel="0" collapsed="false">
      <c r="A235" s="32" t="s">
        <v>421</v>
      </c>
      <c r="B235" s="32" t="s">
        <v>296</v>
      </c>
      <c r="C235" s="32" t="s">
        <v>435</v>
      </c>
      <c r="D235" s="60" t="n">
        <f aca="false">ROUND(S235*T235,0)</f>
        <v>853</v>
      </c>
      <c r="E235" s="60" t="n">
        <f aca="false">ROUND(S235,0)-D235</f>
        <v>572</v>
      </c>
      <c r="F235" s="60" t="n">
        <f aca="false">IF(COUNTA(D235:E235)=0,"",SUM(D235:E235))</f>
        <v>1425</v>
      </c>
      <c r="G235" s="40" t="n">
        <f aca="false">IF(OR(F235="",F235=0),"",D235/F235)</f>
        <v>0.59859649122807</v>
      </c>
      <c r="H235" s="40" t="n">
        <f aca="false">IF(OR(F235="",F235=0),"",E235/F235)</f>
        <v>0.40140350877193</v>
      </c>
      <c r="I235" s="32" t="s">
        <v>164</v>
      </c>
      <c r="J235" s="36" t="n">
        <v>1.72805469622063</v>
      </c>
      <c r="K235" s="36" t="n">
        <f aca="false">$K$8</f>
        <v>2.12535060136845</v>
      </c>
      <c r="L235" s="36" t="n">
        <f aca="false">SQRT(J235^2+K235^2)</f>
        <v>2.739213064343</v>
      </c>
      <c r="M235" s="40" t="n">
        <f aca="false">IF(G235="","",MAX(0,G235-1.96*L235/100))</f>
        <v>0.544907915166947</v>
      </c>
      <c r="N235" s="40" t="n">
        <f aca="false">IF(G235="","",MIN(1,G235+1.96*L235/100))</f>
        <v>0.652285067289193</v>
      </c>
      <c r="O235" s="60" t="n">
        <f aca="false">ROUND(S235*W235,0)</f>
        <v>89</v>
      </c>
      <c r="P235" s="60" t="n">
        <f aca="false">IF(F235="","",ROUND(SQRT((F235*L235/100)^2+(G235*O235)^2),0))</f>
        <v>66</v>
      </c>
      <c r="R235" s="61" t="n">
        <v>9.04300619715346</v>
      </c>
      <c r="S235" s="62" t="n">
        <f aca="false">U235*V235*$F$5</f>
        <v>1424.50747808149</v>
      </c>
      <c r="T235" s="63" t="n">
        <f aca="false">MAX(0,MIN(1,R235/100+$D$5))</f>
        <v>0.598800920345797</v>
      </c>
      <c r="U235" s="63" t="n">
        <v>0.715832903558535</v>
      </c>
      <c r="V235" s="62" t="n">
        <v>1990</v>
      </c>
      <c r="W235" s="63" t="n">
        <v>0.0626598089245614</v>
      </c>
      <c r="X235" s="64" t="s">
        <v>204</v>
      </c>
      <c r="Y235" s="64" t="s">
        <v>166</v>
      </c>
    </row>
    <row r="236" customFormat="false" ht="15" hidden="false" customHeight="false" outlineLevel="0" collapsed="false">
      <c r="A236" s="32" t="s">
        <v>421</v>
      </c>
      <c r="B236" s="32" t="s">
        <v>296</v>
      </c>
      <c r="C236" s="32" t="s">
        <v>436</v>
      </c>
      <c r="D236" s="60" t="n">
        <f aca="false">ROUND(S236*T236,0)</f>
        <v>614</v>
      </c>
      <c r="E236" s="60" t="n">
        <f aca="false">ROUND(S236,0)-D236</f>
        <v>344</v>
      </c>
      <c r="F236" s="60" t="n">
        <f aca="false">IF(COUNTA(D236:E236)=0,"",SUM(D236:E236))</f>
        <v>958</v>
      </c>
      <c r="G236" s="40" t="n">
        <f aca="false">IF(OR(F236="",F236=0),"",D236/F236)</f>
        <v>0.640918580375783</v>
      </c>
      <c r="H236" s="40" t="n">
        <f aca="false">IF(OR(F236="",F236=0),"",E236/F236)</f>
        <v>0.359081419624217</v>
      </c>
      <c r="I236" s="32" t="s">
        <v>164</v>
      </c>
      <c r="J236" s="36" t="n">
        <v>1.72805469622063</v>
      </c>
      <c r="K236" s="36" t="n">
        <f aca="false">$K$8</f>
        <v>2.12535060136845</v>
      </c>
      <c r="L236" s="36" t="n">
        <f aca="false">SQRT(J236^2+K236^2)</f>
        <v>2.739213064343</v>
      </c>
      <c r="M236" s="40" t="n">
        <f aca="false">IF(G236="","",MAX(0,G236-1.96*L236/100))</f>
        <v>0.58723000431466</v>
      </c>
      <c r="N236" s="40" t="n">
        <f aca="false">IF(G236="","",MIN(1,G236+1.96*L236/100))</f>
        <v>0.694607156436906</v>
      </c>
      <c r="O236" s="60" t="n">
        <f aca="false">ROUND(S236*W236,0)</f>
        <v>60</v>
      </c>
      <c r="P236" s="60" t="n">
        <f aca="false">IF(F236="","",ROUND(SQRT((F236*L236/100)^2+(G236*O236)^2),0))</f>
        <v>47</v>
      </c>
      <c r="R236" s="61" t="n">
        <v>13.2702730855172</v>
      </c>
      <c r="S236" s="62" t="n">
        <f aca="false">U236*V236*$F$5</f>
        <v>957.929752066116</v>
      </c>
      <c r="T236" s="63" t="n">
        <f aca="false">MAX(0,MIN(1,R236/100+$D$5))</f>
        <v>0.641073589229434</v>
      </c>
      <c r="U236" s="63" t="n">
        <v>0.641184573002755</v>
      </c>
      <c r="V236" s="62" t="n">
        <v>1494</v>
      </c>
      <c r="W236" s="63" t="n">
        <v>0.0626598089245614</v>
      </c>
      <c r="X236" s="64" t="s">
        <v>204</v>
      </c>
      <c r="Y236" s="64" t="s">
        <v>166</v>
      </c>
    </row>
    <row r="237" customFormat="false" ht="15" hidden="false" customHeight="false" outlineLevel="0" collapsed="false">
      <c r="A237" s="32" t="s">
        <v>421</v>
      </c>
      <c r="B237" s="32" t="s">
        <v>296</v>
      </c>
      <c r="C237" s="32" t="s">
        <v>437</v>
      </c>
      <c r="D237" s="60" t="n">
        <f aca="false">ROUND(S237*T237,0)</f>
        <v>463</v>
      </c>
      <c r="E237" s="60" t="n">
        <f aca="false">ROUND(S237,0)-D237</f>
        <v>268</v>
      </c>
      <c r="F237" s="60" t="n">
        <f aca="false">IF(COUNTA(D237:E237)=0,"",SUM(D237:E237))</f>
        <v>731</v>
      </c>
      <c r="G237" s="40" t="n">
        <f aca="false">IF(OR(F237="",F237=0),"",D237/F237)</f>
        <v>0.633378932968536</v>
      </c>
      <c r="H237" s="40" t="n">
        <f aca="false">IF(OR(F237="",F237=0),"",E237/F237)</f>
        <v>0.366621067031464</v>
      </c>
      <c r="I237" s="32" t="s">
        <v>164</v>
      </c>
      <c r="J237" s="36" t="n">
        <v>2.13808181890095</v>
      </c>
      <c r="K237" s="36" t="n">
        <f aca="false">$K$8</f>
        <v>2.12535060136845</v>
      </c>
      <c r="L237" s="36" t="n">
        <f aca="false">SQRT(J237^2+K237^2)</f>
        <v>3.01471541659441</v>
      </c>
      <c r="M237" s="40" t="n">
        <f aca="false">IF(G237="","",MAX(0,G237-1.96*L237/100))</f>
        <v>0.574290510803286</v>
      </c>
      <c r="N237" s="40" t="n">
        <f aca="false">IF(G237="","",MIN(1,G237+1.96*L237/100))</f>
        <v>0.692467355133787</v>
      </c>
      <c r="O237" s="60" t="n">
        <f aca="false">ROUND(S237*W237,0)</f>
        <v>62</v>
      </c>
      <c r="P237" s="60" t="n">
        <f aca="false">IF(F237="","",ROUND(SQRT((F237*L237/100)^2+(G237*O237)^2),0))</f>
        <v>45</v>
      </c>
      <c r="R237" s="61" t="n">
        <v>12.5222682501512</v>
      </c>
      <c r="S237" s="62" t="n">
        <f aca="false">U237*V237*$F$5</f>
        <v>730.770032051282</v>
      </c>
      <c r="T237" s="63" t="n">
        <f aca="false">MAX(0,MIN(1,R237/100+$D$5))</f>
        <v>0.633593540875775</v>
      </c>
      <c r="U237" s="63" t="n">
        <v>0.561698717948718</v>
      </c>
      <c r="V237" s="62" t="n">
        <v>1301</v>
      </c>
      <c r="W237" s="63" t="n">
        <v>0.084758520671361</v>
      </c>
      <c r="X237" s="64" t="s">
        <v>171</v>
      </c>
      <c r="Y237" s="64" t="s">
        <v>166</v>
      </c>
    </row>
    <row r="238" customFormat="false" ht="15" hidden="false" customHeight="false" outlineLevel="0" collapsed="false">
      <c r="A238" s="32" t="s">
        <v>421</v>
      </c>
      <c r="B238" s="32" t="s">
        <v>296</v>
      </c>
      <c r="C238" s="32" t="s">
        <v>438</v>
      </c>
      <c r="D238" s="60" t="n">
        <f aca="false">ROUND(S238*T238,0)</f>
        <v>590</v>
      </c>
      <c r="E238" s="60" t="n">
        <f aca="false">ROUND(S238,0)-D238</f>
        <v>393</v>
      </c>
      <c r="F238" s="60" t="n">
        <f aca="false">IF(COUNTA(D238:E238)=0,"",SUM(D238:E238))</f>
        <v>983</v>
      </c>
      <c r="G238" s="40" t="n">
        <f aca="false">IF(OR(F238="",F238=0),"",D238/F238)</f>
        <v>0.600203458799593</v>
      </c>
      <c r="H238" s="40" t="n">
        <f aca="false">IF(OR(F238="",F238=0),"",E238/F238)</f>
        <v>0.399796541200407</v>
      </c>
      <c r="I238" s="32" t="s">
        <v>164</v>
      </c>
      <c r="J238" s="36" t="n">
        <v>1.72805469622063</v>
      </c>
      <c r="K238" s="36" t="n">
        <f aca="false">$K$8</f>
        <v>2.12535060136845</v>
      </c>
      <c r="L238" s="36" t="n">
        <f aca="false">SQRT(J238^2+K238^2)</f>
        <v>2.739213064343</v>
      </c>
      <c r="M238" s="40" t="n">
        <f aca="false">IF(G238="","",MAX(0,G238-1.96*L238/100))</f>
        <v>0.54651488273847</v>
      </c>
      <c r="N238" s="40" t="n">
        <f aca="false">IF(G238="","",MIN(1,G238+1.96*L238/100))</f>
        <v>0.653892034860716</v>
      </c>
      <c r="O238" s="60" t="n">
        <f aca="false">ROUND(S238*W238,0)</f>
        <v>62</v>
      </c>
      <c r="P238" s="60" t="n">
        <f aca="false">IF(F238="","",ROUND(SQRT((F238*L238/100)^2+(G238*O238)^2),0))</f>
        <v>46</v>
      </c>
      <c r="R238" s="61" t="n">
        <v>9.17203123938268</v>
      </c>
      <c r="S238" s="62" t="n">
        <f aca="false">U238*V238*$F$5</f>
        <v>983.008610086101</v>
      </c>
      <c r="T238" s="63" t="n">
        <f aca="false">MAX(0,MIN(1,R238/100+$D$5))</f>
        <v>0.600091170768089</v>
      </c>
      <c r="U238" s="63" t="n">
        <v>0.600861008610086</v>
      </c>
      <c r="V238" s="62" t="n">
        <v>1636</v>
      </c>
      <c r="W238" s="63" t="n">
        <v>0.0626598089245614</v>
      </c>
      <c r="X238" s="64" t="s">
        <v>204</v>
      </c>
      <c r="Y238" s="64" t="s">
        <v>166</v>
      </c>
    </row>
    <row r="239" customFormat="false" ht="15" hidden="false" customHeight="false" outlineLevel="0" collapsed="false">
      <c r="A239" s="32" t="s">
        <v>421</v>
      </c>
      <c r="B239" s="32" t="s">
        <v>296</v>
      </c>
      <c r="C239" s="32" t="s">
        <v>439</v>
      </c>
      <c r="D239" s="60" t="n">
        <f aca="false">ROUND(S239*T239,0)</f>
        <v>740</v>
      </c>
      <c r="E239" s="60" t="n">
        <f aca="false">ROUND(S239,0)-D239</f>
        <v>446</v>
      </c>
      <c r="F239" s="60" t="n">
        <f aca="false">IF(COUNTA(D239:E239)=0,"",SUM(D239:E239))</f>
        <v>1186</v>
      </c>
      <c r="G239" s="40" t="n">
        <f aca="false">IF(OR(F239="",F239=0),"",D239/F239)</f>
        <v>0.623946037099494</v>
      </c>
      <c r="H239" s="40" t="n">
        <f aca="false">IF(OR(F239="",F239=0),"",E239/F239)</f>
        <v>0.376053962900506</v>
      </c>
      <c r="I239" s="32" t="s">
        <v>164</v>
      </c>
      <c r="J239" s="36" t="n">
        <v>1.72805469622063</v>
      </c>
      <c r="K239" s="36" t="n">
        <f aca="false">$K$8</f>
        <v>2.12535060136845</v>
      </c>
      <c r="L239" s="36" t="n">
        <f aca="false">SQRT(J239^2+K239^2)</f>
        <v>2.739213064343</v>
      </c>
      <c r="M239" s="40" t="n">
        <f aca="false">IF(G239="","",MAX(0,G239-1.96*L239/100))</f>
        <v>0.570257461038371</v>
      </c>
      <c r="N239" s="40" t="n">
        <f aca="false">IF(G239="","",MIN(1,G239+1.96*L239/100))</f>
        <v>0.677634613160617</v>
      </c>
      <c r="O239" s="60" t="n">
        <f aca="false">ROUND(S239*W239,0)</f>
        <v>74</v>
      </c>
      <c r="P239" s="60" t="n">
        <f aca="false">IF(F239="","",ROUND(SQRT((F239*L239/100)^2+(G239*O239)^2),0))</f>
        <v>56</v>
      </c>
      <c r="R239" s="61" t="n">
        <v>11.5686077984305</v>
      </c>
      <c r="S239" s="62" t="n">
        <f aca="false">U239*V239*$F$5</f>
        <v>1185.78507842306</v>
      </c>
      <c r="T239" s="63" t="n">
        <f aca="false">MAX(0,MIN(1,R239/100+$D$5))</f>
        <v>0.624056936358567</v>
      </c>
      <c r="U239" s="63" t="n">
        <v>0.508266214497669</v>
      </c>
      <c r="V239" s="62" t="n">
        <v>2333</v>
      </c>
      <c r="W239" s="63" t="n">
        <v>0.0626598089245614</v>
      </c>
      <c r="X239" s="64" t="s">
        <v>204</v>
      </c>
      <c r="Y239" s="64" t="s">
        <v>166</v>
      </c>
    </row>
    <row r="240" customFormat="false" ht="15" hidden="false" customHeight="false" outlineLevel="0" collapsed="false">
      <c r="A240" s="32" t="s">
        <v>421</v>
      </c>
      <c r="B240" s="32" t="s">
        <v>296</v>
      </c>
      <c r="C240" s="32" t="s">
        <v>440</v>
      </c>
      <c r="D240" s="60" t="n">
        <f aca="false">ROUND(S240*T240,0)</f>
        <v>582</v>
      </c>
      <c r="E240" s="60" t="n">
        <f aca="false">ROUND(S240,0)-D240</f>
        <v>423</v>
      </c>
      <c r="F240" s="60" t="n">
        <f aca="false">IF(COUNTA(D240:E240)=0,"",SUM(D240:E240))</f>
        <v>1005</v>
      </c>
      <c r="G240" s="40" t="n">
        <f aca="false">IF(OR(F240="",F240=0),"",D240/F240)</f>
        <v>0.57910447761194</v>
      </c>
      <c r="H240" s="40" t="n">
        <f aca="false">IF(OR(F240="",F240=0),"",E240/F240)</f>
        <v>0.42089552238806</v>
      </c>
      <c r="I240" s="32" t="s">
        <v>164</v>
      </c>
      <c r="J240" s="36" t="n">
        <v>1.72805469622063</v>
      </c>
      <c r="K240" s="36" t="n">
        <f aca="false">$K$8</f>
        <v>2.12535060136845</v>
      </c>
      <c r="L240" s="36" t="n">
        <f aca="false">SQRT(J240^2+K240^2)</f>
        <v>2.739213064343</v>
      </c>
      <c r="M240" s="40" t="n">
        <f aca="false">IF(G240="","",MAX(0,G240-1.96*L240/100))</f>
        <v>0.525415901550817</v>
      </c>
      <c r="N240" s="40" t="n">
        <f aca="false">IF(G240="","",MIN(1,G240+1.96*L240/100))</f>
        <v>0.632793053673063</v>
      </c>
      <c r="O240" s="60" t="n">
        <f aca="false">ROUND(S240*W240,0)</f>
        <v>63</v>
      </c>
      <c r="P240" s="60" t="n">
        <f aca="false">IF(F240="","",ROUND(SQRT((F240*L240/100)^2+(G240*O240)^2),0))</f>
        <v>46</v>
      </c>
      <c r="R240" s="61" t="n">
        <v>7.10230823478129</v>
      </c>
      <c r="S240" s="62" t="n">
        <f aca="false">U240*V240*$F$5</f>
        <v>1004.54761904762</v>
      </c>
      <c r="T240" s="63" t="n">
        <f aca="false">MAX(0,MIN(1,R240/100+$D$5))</f>
        <v>0.579393940722075</v>
      </c>
      <c r="U240" s="63" t="n">
        <v>0.738095238095238</v>
      </c>
      <c r="V240" s="62" t="n">
        <v>1361</v>
      </c>
      <c r="W240" s="63" t="n">
        <v>0.0626598089245614</v>
      </c>
      <c r="X240" s="64" t="s">
        <v>204</v>
      </c>
      <c r="Y240" s="64" t="s">
        <v>166</v>
      </c>
    </row>
    <row r="241" customFormat="false" ht="15" hidden="false" customHeight="false" outlineLevel="0" collapsed="false">
      <c r="A241" s="32" t="s">
        <v>421</v>
      </c>
      <c r="B241" s="32" t="s">
        <v>296</v>
      </c>
      <c r="C241" s="32" t="s">
        <v>441</v>
      </c>
      <c r="D241" s="60" t="n">
        <f aca="false">ROUND(S241*T241,0)</f>
        <v>444</v>
      </c>
      <c r="E241" s="60" t="n">
        <f aca="false">ROUND(S241,0)-D241</f>
        <v>254</v>
      </c>
      <c r="F241" s="60" t="n">
        <f aca="false">IF(COUNTA(D241:E241)=0,"",SUM(D241:E241))</f>
        <v>698</v>
      </c>
      <c r="G241" s="40" t="n">
        <f aca="false">IF(OR(F241="",F241=0),"",D241/F241)</f>
        <v>0.636103151862464</v>
      </c>
      <c r="H241" s="40" t="n">
        <f aca="false">IF(OR(F241="",F241=0),"",E241/F241)</f>
        <v>0.363896848137536</v>
      </c>
      <c r="I241" s="32" t="s">
        <v>164</v>
      </c>
      <c r="J241" s="36" t="n">
        <v>2.13808181890095</v>
      </c>
      <c r="K241" s="36" t="n">
        <f aca="false">$K$8</f>
        <v>2.12535060136845</v>
      </c>
      <c r="L241" s="36" t="n">
        <f aca="false">SQRT(J241^2+K241^2)</f>
        <v>3.01471541659441</v>
      </c>
      <c r="M241" s="40" t="n">
        <f aca="false">IF(G241="","",MAX(0,G241-1.96*L241/100))</f>
        <v>0.577014729697214</v>
      </c>
      <c r="N241" s="40" t="n">
        <f aca="false">IF(G241="","",MIN(1,G241+1.96*L241/100))</f>
        <v>0.695191574027715</v>
      </c>
      <c r="O241" s="60" t="n">
        <f aca="false">ROUND(S241*W241,0)</f>
        <v>59</v>
      </c>
      <c r="P241" s="60" t="n">
        <f aca="false">IF(F241="","",ROUND(SQRT((F241*L241/100)^2+(G241*O241)^2),0))</f>
        <v>43</v>
      </c>
      <c r="R241" s="61" t="n">
        <v>12.8362060557092</v>
      </c>
      <c r="S241" s="62" t="n">
        <f aca="false">U241*V241*$F$5</f>
        <v>697.629411764706</v>
      </c>
      <c r="T241" s="63" t="n">
        <f aca="false">MAX(0,MIN(1,R241/100+$D$5))</f>
        <v>0.636732918931354</v>
      </c>
      <c r="U241" s="63" t="n">
        <v>0.685294117647059</v>
      </c>
      <c r="V241" s="62" t="n">
        <v>1018</v>
      </c>
      <c r="W241" s="63" t="n">
        <v>0.084758520671361</v>
      </c>
      <c r="X241" s="64" t="s">
        <v>171</v>
      </c>
      <c r="Y241" s="64" t="s">
        <v>166</v>
      </c>
    </row>
    <row r="242" customFormat="false" ht="15" hidden="false" customHeight="false" outlineLevel="0" collapsed="false">
      <c r="A242" s="32" t="s">
        <v>421</v>
      </c>
      <c r="B242" s="32" t="s">
        <v>296</v>
      </c>
      <c r="C242" s="32" t="s">
        <v>442</v>
      </c>
      <c r="D242" s="60" t="n">
        <f aca="false">ROUND(S242*T242,0)</f>
        <v>566</v>
      </c>
      <c r="E242" s="60" t="n">
        <f aca="false">ROUND(S242,0)-D242</f>
        <v>297</v>
      </c>
      <c r="F242" s="60" t="n">
        <f aca="false">IF(COUNTA(D242:E242)=0,"",SUM(D242:E242))</f>
        <v>863</v>
      </c>
      <c r="G242" s="40" t="n">
        <f aca="false">IF(OR(F242="",F242=0),"",D242/F242)</f>
        <v>0.6558516801854</v>
      </c>
      <c r="H242" s="40" t="n">
        <f aca="false">IF(OR(F242="",F242=0),"",E242/F242)</f>
        <v>0.3441483198146</v>
      </c>
      <c r="I242" s="32" t="s">
        <v>164</v>
      </c>
      <c r="J242" s="36" t="n">
        <v>2.13808181890095</v>
      </c>
      <c r="K242" s="36" t="n">
        <f aca="false">$K$8</f>
        <v>2.12535060136845</v>
      </c>
      <c r="L242" s="36" t="n">
        <f aca="false">SQRT(J242^2+K242^2)</f>
        <v>3.01471541659441</v>
      </c>
      <c r="M242" s="40" t="n">
        <f aca="false">IF(G242="","",MAX(0,G242-1.96*L242/100))</f>
        <v>0.596763258020149</v>
      </c>
      <c r="N242" s="40" t="n">
        <f aca="false">IF(G242="","",MIN(1,G242+1.96*L242/100))</f>
        <v>0.71494010235065</v>
      </c>
      <c r="O242" s="60" t="n">
        <f aca="false">ROUND(S242*W242,0)</f>
        <v>73</v>
      </c>
      <c r="P242" s="60" t="n">
        <f aca="false">IF(F242="","",ROUND(SQRT((F242*L242/100)^2+(G242*O242)^2),0))</f>
        <v>54</v>
      </c>
      <c r="R242" s="61" t="n">
        <v>14.7491541449416</v>
      </c>
      <c r="S242" s="62" t="n">
        <f aca="false">U242*V242*$F$5</f>
        <v>863.161290322581</v>
      </c>
      <c r="T242" s="63" t="n">
        <f aca="false">MAX(0,MIN(1,R242/100+$D$5))</f>
        <v>0.655862399823679</v>
      </c>
      <c r="U242" s="63" t="n">
        <v>0.551893408134642</v>
      </c>
      <c r="V242" s="62" t="n">
        <v>1564</v>
      </c>
      <c r="W242" s="63" t="n">
        <v>0.084758520671361</v>
      </c>
      <c r="X242" s="64" t="s">
        <v>171</v>
      </c>
      <c r="Y242" s="64" t="s">
        <v>166</v>
      </c>
    </row>
    <row r="243" customFormat="false" ht="15" hidden="false" customHeight="false" outlineLevel="0" collapsed="false">
      <c r="A243" s="32" t="s">
        <v>421</v>
      </c>
      <c r="B243" s="32" t="s">
        <v>296</v>
      </c>
      <c r="C243" s="32" t="s">
        <v>443</v>
      </c>
      <c r="D243" s="60" t="n">
        <f aca="false">ROUND(S243*T243,0)</f>
        <v>694</v>
      </c>
      <c r="E243" s="60" t="n">
        <f aca="false">ROUND(S243,0)-D243</f>
        <v>437</v>
      </c>
      <c r="F243" s="60" t="n">
        <f aca="false">IF(COUNTA(D243:E243)=0,"",SUM(D243:E243))</f>
        <v>1131</v>
      </c>
      <c r="G243" s="40" t="n">
        <f aca="false">IF(OR(F243="",F243=0),"",D243/F243)</f>
        <v>0.613616268788683</v>
      </c>
      <c r="H243" s="40" t="n">
        <f aca="false">IF(OR(F243="",F243=0),"",E243/F243)</f>
        <v>0.386383731211317</v>
      </c>
      <c r="I243" s="32" t="s">
        <v>164</v>
      </c>
      <c r="J243" s="36" t="n">
        <v>1.72805469622063</v>
      </c>
      <c r="K243" s="36" t="n">
        <f aca="false">$K$8</f>
        <v>2.12535060136845</v>
      </c>
      <c r="L243" s="36" t="n">
        <f aca="false">SQRT(J243^2+K243^2)</f>
        <v>2.739213064343</v>
      </c>
      <c r="M243" s="40" t="n">
        <f aca="false">IF(G243="","",MAX(0,G243-1.96*L243/100))</f>
        <v>0.55992769272756</v>
      </c>
      <c r="N243" s="40" t="n">
        <f aca="false">IF(G243="","",MIN(1,G243+1.96*L243/100))</f>
        <v>0.667304844849806</v>
      </c>
      <c r="O243" s="60" t="n">
        <f aca="false">ROUND(S243*W243,0)</f>
        <v>71</v>
      </c>
      <c r="P243" s="60" t="n">
        <f aca="false">IF(F243="","",ROUND(SQRT((F243*L243/100)^2+(G243*O243)^2),0))</f>
        <v>53</v>
      </c>
      <c r="R243" s="61" t="n">
        <v>10.4828049464004</v>
      </c>
      <c r="S243" s="62" t="n">
        <f aca="false">U243*V243*$F$5</f>
        <v>1131.04550209205</v>
      </c>
      <c r="T243" s="63" t="n">
        <f aca="false">MAX(0,MIN(1,R243/100+$D$5))</f>
        <v>0.613198907838266</v>
      </c>
      <c r="U243" s="63" t="n">
        <v>0.582112970711297</v>
      </c>
      <c r="V243" s="62" t="n">
        <v>1943</v>
      </c>
      <c r="W243" s="63" t="n">
        <v>0.0626598089245614</v>
      </c>
      <c r="X243" s="64" t="s">
        <v>204</v>
      </c>
      <c r="Y243" s="64" t="s">
        <v>166</v>
      </c>
    </row>
    <row r="244" customFormat="false" ht="15" hidden="false" customHeight="false" outlineLevel="0" collapsed="false">
      <c r="A244" s="32" t="s">
        <v>421</v>
      </c>
      <c r="B244" s="32" t="s">
        <v>296</v>
      </c>
      <c r="C244" s="32" t="s">
        <v>444</v>
      </c>
      <c r="D244" s="60" t="n">
        <f aca="false">ROUND(S244*T244,0)</f>
        <v>492</v>
      </c>
      <c r="E244" s="60" t="n">
        <f aca="false">ROUND(S244,0)-D244</f>
        <v>248</v>
      </c>
      <c r="F244" s="60" t="n">
        <f aca="false">IF(COUNTA(D244:E244)=0,"",SUM(D244:E244))</f>
        <v>740</v>
      </c>
      <c r="G244" s="40" t="n">
        <f aca="false">IF(OR(F244="",F244=0),"",D244/F244)</f>
        <v>0.664864864864865</v>
      </c>
      <c r="H244" s="40" t="n">
        <f aca="false">IF(OR(F244="",F244=0),"",E244/F244)</f>
        <v>0.335135135135135</v>
      </c>
      <c r="I244" s="32" t="s">
        <v>164</v>
      </c>
      <c r="J244" s="36" t="n">
        <v>2.13808181890095</v>
      </c>
      <c r="K244" s="36" t="n">
        <f aca="false">$K$8</f>
        <v>2.12535060136845</v>
      </c>
      <c r="L244" s="36" t="n">
        <f aca="false">SQRT(J244^2+K244^2)</f>
        <v>3.01471541659441</v>
      </c>
      <c r="M244" s="40" t="n">
        <f aca="false">IF(G244="","",MAX(0,G244-1.96*L244/100))</f>
        <v>0.605776442699614</v>
      </c>
      <c r="N244" s="40" t="n">
        <f aca="false">IF(G244="","",MIN(1,G244+1.96*L244/100))</f>
        <v>0.723953287030115</v>
      </c>
      <c r="O244" s="60" t="n">
        <f aca="false">ROUND(S244*W244,0)</f>
        <v>63</v>
      </c>
      <c r="P244" s="60" t="n">
        <f aca="false">IF(F244="","",ROUND(SQRT((F244*L244/100)^2+(G244*O244)^2),0))</f>
        <v>47</v>
      </c>
      <c r="R244" s="61" t="n">
        <v>15.6945532975125</v>
      </c>
      <c r="S244" s="62" t="n">
        <f aca="false">U244*V244*$F$5</f>
        <v>740.0329218107</v>
      </c>
      <c r="T244" s="63" t="n">
        <f aca="false">MAX(0,MIN(1,R244/100+$D$5))</f>
        <v>0.665316391349387</v>
      </c>
      <c r="U244" s="63" t="n">
        <v>0.303292181069959</v>
      </c>
      <c r="V244" s="62" t="n">
        <v>2440</v>
      </c>
      <c r="W244" s="63" t="n">
        <v>0.084758520671361</v>
      </c>
      <c r="X244" s="64" t="s">
        <v>171</v>
      </c>
      <c r="Y244" s="64" t="s">
        <v>166</v>
      </c>
    </row>
    <row r="245" customFormat="false" ht="15" hidden="false" customHeight="false" outlineLevel="0" collapsed="false">
      <c r="A245" s="32" t="s">
        <v>421</v>
      </c>
      <c r="B245" s="32" t="s">
        <v>296</v>
      </c>
      <c r="C245" s="32" t="s">
        <v>445</v>
      </c>
      <c r="D245" s="60" t="n">
        <f aca="false">ROUND(S245*T245,0)</f>
        <v>539</v>
      </c>
      <c r="E245" s="60" t="n">
        <f aca="false">ROUND(S245,0)-D245</f>
        <v>332</v>
      </c>
      <c r="F245" s="60" t="n">
        <f aca="false">IF(COUNTA(D245:E245)=0,"",SUM(D245:E245))</f>
        <v>871</v>
      </c>
      <c r="G245" s="40" t="n">
        <f aca="false">IF(OR(F245="",F245=0),"",D245/F245)</f>
        <v>0.618828932261768</v>
      </c>
      <c r="H245" s="40" t="n">
        <f aca="false">IF(OR(F245="",F245=0),"",E245/F245)</f>
        <v>0.381171067738232</v>
      </c>
      <c r="I245" s="32" t="s">
        <v>164</v>
      </c>
      <c r="J245" s="36" t="n">
        <v>2.13808181890095</v>
      </c>
      <c r="K245" s="36" t="n">
        <f aca="false">$K$8</f>
        <v>2.12535060136845</v>
      </c>
      <c r="L245" s="36" t="n">
        <f aca="false">SQRT(J245^2+K245^2)</f>
        <v>3.01471541659441</v>
      </c>
      <c r="M245" s="40" t="n">
        <f aca="false">IF(G245="","",MAX(0,G245-1.96*L245/100))</f>
        <v>0.559740510096518</v>
      </c>
      <c r="N245" s="40" t="n">
        <f aca="false">IF(G245="","",MIN(1,G245+1.96*L245/100))</f>
        <v>0.677917354427019</v>
      </c>
      <c r="O245" s="60" t="n">
        <f aca="false">ROUND(S245*W245,0)</f>
        <v>74</v>
      </c>
      <c r="P245" s="60" t="n">
        <f aca="false">IF(F245="","",ROUND(SQRT((F245*L245/100)^2+(G245*O245)^2),0))</f>
        <v>53</v>
      </c>
      <c r="R245" s="61" t="n">
        <v>11.1053093127613</v>
      </c>
      <c r="S245" s="62" t="n">
        <f aca="false">U245*V245*$F$5</f>
        <v>870.802226935313</v>
      </c>
      <c r="T245" s="63" t="n">
        <f aca="false">MAX(0,MIN(1,R245/100+$D$5))</f>
        <v>0.619423951501875</v>
      </c>
      <c r="U245" s="63" t="n">
        <v>0.449098621420997</v>
      </c>
      <c r="V245" s="62" t="n">
        <v>1939</v>
      </c>
      <c r="W245" s="63" t="n">
        <v>0.084758520671361</v>
      </c>
      <c r="X245" s="64" t="s">
        <v>171</v>
      </c>
      <c r="Y245" s="64" t="s">
        <v>166</v>
      </c>
    </row>
    <row r="246" customFormat="false" ht="15" hidden="false" customHeight="false" outlineLevel="0" collapsed="false">
      <c r="A246" s="32" t="s">
        <v>421</v>
      </c>
      <c r="B246" s="32" t="s">
        <v>296</v>
      </c>
      <c r="C246" s="32" t="s">
        <v>446</v>
      </c>
      <c r="D246" s="60" t="n">
        <f aca="false">ROUND(S246*T246,0)</f>
        <v>151</v>
      </c>
      <c r="E246" s="60" t="n">
        <f aca="false">ROUND(S246,0)-D246</f>
        <v>64</v>
      </c>
      <c r="F246" s="60" t="n">
        <f aca="false">IF(COUNTA(D246:E246)=0,"",SUM(D246:E246))</f>
        <v>215</v>
      </c>
      <c r="G246" s="40" t="n">
        <f aca="false">IF(OR(F246="",F246=0),"",D246/F246)</f>
        <v>0.702325581395349</v>
      </c>
      <c r="H246" s="40" t="n">
        <f aca="false">IF(OR(F246="",F246=0),"",E246/F246)</f>
        <v>0.297674418604651</v>
      </c>
      <c r="I246" s="32" t="s">
        <v>164</v>
      </c>
      <c r="J246" s="36" t="n">
        <v>3.48774817162815</v>
      </c>
      <c r="K246" s="36" t="n">
        <f aca="false">$K$8</f>
        <v>2.12535060136845</v>
      </c>
      <c r="L246" s="36" t="n">
        <f aca="false">SQRT(J246^2+K246^2)</f>
        <v>4.08429951000569</v>
      </c>
      <c r="M246" s="40" t="n">
        <f aca="false">IF(G246="","",MAX(0,G246-1.96*L246/100))</f>
        <v>0.622273310999237</v>
      </c>
      <c r="N246" s="40" t="n">
        <f aca="false">IF(G246="","",MIN(1,G246+1.96*L246/100))</f>
        <v>0.78237785179146</v>
      </c>
      <c r="O246" s="60" t="n">
        <f aca="false">ROUND(S246*W246,0)</f>
        <v>31</v>
      </c>
      <c r="P246" s="60" t="n">
        <f aca="false">IF(F246="","",ROUND(SQRT((F246*L246/100)^2+(G246*O246)^2),0))</f>
        <v>23</v>
      </c>
      <c r="R246" s="61" t="n">
        <v>19.2374750402682</v>
      </c>
      <c r="S246" s="62" t="n">
        <f aca="false">U246*V246*$F$5</f>
        <v>215.348525469169</v>
      </c>
      <c r="T246" s="63" t="n">
        <f aca="false">MAX(0,MIN(1,R246/100+$D$5))</f>
        <v>0.700745608776945</v>
      </c>
      <c r="U246" s="63" t="n">
        <v>0.281501340482574</v>
      </c>
      <c r="V246" s="62" t="n">
        <v>765</v>
      </c>
      <c r="W246" s="63" t="n">
        <v>0.144238908687966</v>
      </c>
      <c r="X246" s="64" t="s">
        <v>165</v>
      </c>
      <c r="Y246" s="64" t="s">
        <v>166</v>
      </c>
    </row>
    <row r="247" customFormat="false" ht="15" hidden="false" customHeight="false" outlineLevel="0" collapsed="false">
      <c r="A247" s="32" t="s">
        <v>421</v>
      </c>
      <c r="B247" s="32" t="s">
        <v>296</v>
      </c>
      <c r="C247" s="32" t="s">
        <v>447</v>
      </c>
      <c r="D247" s="60" t="n">
        <f aca="false">ROUND(S247*T247,0)</f>
        <v>316</v>
      </c>
      <c r="E247" s="60" t="n">
        <f aca="false">ROUND(S247,0)-D247</f>
        <v>125</v>
      </c>
      <c r="F247" s="60" t="n">
        <f aca="false">IF(COUNTA(D247:E247)=0,"",SUM(D247:E247))</f>
        <v>441</v>
      </c>
      <c r="G247" s="40" t="n">
        <f aca="false">IF(OR(F247="",F247=0),"",D247/F247)</f>
        <v>0.71655328798186</v>
      </c>
      <c r="H247" s="40" t="n">
        <f aca="false">IF(OR(F247="",F247=0),"",E247/F247)</f>
        <v>0.283446712018141</v>
      </c>
      <c r="I247" s="32" t="s">
        <v>164</v>
      </c>
      <c r="J247" s="36" t="n">
        <v>3.48774817162815</v>
      </c>
      <c r="K247" s="36" t="n">
        <f aca="false">$K$8</f>
        <v>2.12535060136845</v>
      </c>
      <c r="L247" s="36" t="n">
        <f aca="false">SQRT(J247^2+K247^2)</f>
        <v>4.08429951000569</v>
      </c>
      <c r="M247" s="40" t="n">
        <f aca="false">IF(G247="","",MAX(0,G247-1.96*L247/100))</f>
        <v>0.636501017585748</v>
      </c>
      <c r="N247" s="40" t="n">
        <f aca="false">IF(G247="","",MIN(1,G247+1.96*L247/100))</f>
        <v>0.796605558377971</v>
      </c>
      <c r="O247" s="60" t="n">
        <f aca="false">ROUND(S247*W247,0)</f>
        <v>64</v>
      </c>
      <c r="P247" s="60" t="n">
        <f aca="false">IF(F247="","",ROUND(SQRT((F247*L247/100)^2+(G247*O247)^2),0))</f>
        <v>49</v>
      </c>
      <c r="R247" s="61" t="n">
        <v>20.744818510683</v>
      </c>
      <c r="S247" s="62" t="n">
        <f aca="false">U247*V247*$F$5</f>
        <v>440.805484147387</v>
      </c>
      <c r="T247" s="63" t="n">
        <f aca="false">MAX(0,MIN(1,R247/100+$D$5))</f>
        <v>0.715819043481093</v>
      </c>
      <c r="U247" s="63" t="n">
        <v>0.381319622964867</v>
      </c>
      <c r="V247" s="62" t="n">
        <v>1156</v>
      </c>
      <c r="W247" s="63" t="n">
        <v>0.144238908687966</v>
      </c>
      <c r="X247" s="64" t="s">
        <v>165</v>
      </c>
      <c r="Y247" s="64" t="s">
        <v>166</v>
      </c>
    </row>
    <row r="248" customFormat="false" ht="15" hidden="false" customHeight="false" outlineLevel="0" collapsed="false">
      <c r="A248" s="32" t="s">
        <v>421</v>
      </c>
      <c r="B248" s="32" t="s">
        <v>296</v>
      </c>
      <c r="C248" s="32" t="s">
        <v>448</v>
      </c>
      <c r="D248" s="60" t="n">
        <f aca="false">ROUND(S248*T248,0)</f>
        <v>261</v>
      </c>
      <c r="E248" s="60" t="n">
        <f aca="false">ROUND(S248,0)-D248</f>
        <v>107</v>
      </c>
      <c r="F248" s="60" t="n">
        <f aca="false">IF(COUNTA(D248:E248)=0,"",SUM(D248:E248))</f>
        <v>368</v>
      </c>
      <c r="G248" s="40" t="n">
        <f aca="false">IF(OR(F248="",F248=0),"",D248/F248)</f>
        <v>0.709239130434783</v>
      </c>
      <c r="H248" s="40" t="n">
        <f aca="false">IF(OR(F248="",F248=0),"",E248/F248)</f>
        <v>0.290760869565217</v>
      </c>
      <c r="I248" s="32" t="s">
        <v>164</v>
      </c>
      <c r="J248" s="36" t="n">
        <v>3.48774817162815</v>
      </c>
      <c r="K248" s="36" t="n">
        <f aca="false">$K$8</f>
        <v>2.12535060136845</v>
      </c>
      <c r="L248" s="36" t="n">
        <f aca="false">SQRT(J248^2+K248^2)</f>
        <v>4.08429951000569</v>
      </c>
      <c r="M248" s="40" t="n">
        <f aca="false">IF(G248="","",MAX(0,G248-1.96*L248/100))</f>
        <v>0.629186860038671</v>
      </c>
      <c r="N248" s="40" t="n">
        <f aca="false">IF(G248="","",MIN(1,G248+1.96*L248/100))</f>
        <v>0.789291400830894</v>
      </c>
      <c r="O248" s="60" t="n">
        <f aca="false">ROUND(S248*W248,0)</f>
        <v>53</v>
      </c>
      <c r="P248" s="60" t="n">
        <f aca="false">IF(F248="","",ROUND(SQRT((F248*L248/100)^2+(G248*O248)^2),0))</f>
        <v>40</v>
      </c>
      <c r="R248" s="61" t="n">
        <v>20.1865896447069</v>
      </c>
      <c r="S248" s="62" t="n">
        <f aca="false">U248*V248*$F$5</f>
        <v>367.804159445407</v>
      </c>
      <c r="T248" s="63" t="n">
        <f aca="false">MAX(0,MIN(1,R248/100+$D$5))</f>
        <v>0.710236754821331</v>
      </c>
      <c r="U248" s="63" t="n">
        <v>0.306759098786828</v>
      </c>
      <c r="V248" s="62" t="n">
        <v>1199</v>
      </c>
      <c r="W248" s="63" t="n">
        <v>0.144238908687966</v>
      </c>
      <c r="X248" s="64" t="s">
        <v>165</v>
      </c>
      <c r="Y248" s="64" t="s">
        <v>166</v>
      </c>
    </row>
    <row r="249" customFormat="false" ht="15" hidden="false" customHeight="false" outlineLevel="0" collapsed="false">
      <c r="A249" s="32" t="s">
        <v>421</v>
      </c>
      <c r="B249" s="32" t="s">
        <v>296</v>
      </c>
      <c r="C249" s="32" t="s">
        <v>449</v>
      </c>
      <c r="D249" s="60" t="n">
        <f aca="false">ROUND(S249*T249,0)</f>
        <v>360</v>
      </c>
      <c r="E249" s="60" t="n">
        <f aca="false">ROUND(S249,0)-D249</f>
        <v>114</v>
      </c>
      <c r="F249" s="60" t="n">
        <f aca="false">IF(COUNTA(D249:E249)=0,"",SUM(D249:E249))</f>
        <v>474</v>
      </c>
      <c r="G249" s="40" t="n">
        <f aca="false">IF(OR(F249="",F249=0),"",D249/F249)</f>
        <v>0.759493670886076</v>
      </c>
      <c r="H249" s="40" t="n">
        <f aca="false">IF(OR(F249="",F249=0),"",E249/F249)</f>
        <v>0.240506329113924</v>
      </c>
      <c r="I249" s="32" t="s">
        <v>164</v>
      </c>
      <c r="J249" s="36" t="n">
        <v>3.48774817162815</v>
      </c>
      <c r="K249" s="36" t="n">
        <f aca="false">$K$8</f>
        <v>2.12535060136845</v>
      </c>
      <c r="L249" s="36" t="n">
        <f aca="false">SQRT(J249^2+K249^2)</f>
        <v>4.08429951000569</v>
      </c>
      <c r="M249" s="40" t="n">
        <f aca="false">IF(G249="","",MAX(0,G249-1.96*L249/100))</f>
        <v>0.679441400489965</v>
      </c>
      <c r="N249" s="40" t="n">
        <f aca="false">IF(G249="","",MIN(1,G249+1.96*L249/100))</f>
        <v>0.839545941282188</v>
      </c>
      <c r="O249" s="60" t="n">
        <f aca="false">ROUND(S249*W249,0)</f>
        <v>68</v>
      </c>
      <c r="P249" s="60" t="n">
        <f aca="false">IF(F249="","",ROUND(SQRT((F249*L249/100)^2+(G249*O249)^2),0))</f>
        <v>55</v>
      </c>
      <c r="R249" s="61" t="n">
        <v>25.1450960775008</v>
      </c>
      <c r="S249" s="62" t="n">
        <f aca="false">U249*V249*$F$5</f>
        <v>473.687539936102</v>
      </c>
      <c r="T249" s="63" t="n">
        <f aca="false">MAX(0,MIN(1,R249/100+$D$5))</f>
        <v>0.75982181914927</v>
      </c>
      <c r="U249" s="63" t="n">
        <v>0.281789137380192</v>
      </c>
      <c r="V249" s="62" t="n">
        <v>1681</v>
      </c>
      <c r="W249" s="63" t="n">
        <v>0.144238908687966</v>
      </c>
      <c r="X249" s="64" t="s">
        <v>165</v>
      </c>
      <c r="Y249" s="64" t="s">
        <v>166</v>
      </c>
    </row>
    <row r="250" customFormat="false" ht="15" hidden="false" customHeight="false" outlineLevel="0" collapsed="false">
      <c r="A250" s="32" t="s">
        <v>421</v>
      </c>
      <c r="B250" s="32" t="s">
        <v>296</v>
      </c>
      <c r="C250" s="32" t="s">
        <v>450</v>
      </c>
      <c r="D250" s="60" t="n">
        <f aca="false">ROUND(S250*T250,0)</f>
        <v>682</v>
      </c>
      <c r="E250" s="60" t="n">
        <f aca="false">ROUND(S250,0)-D250</f>
        <v>154</v>
      </c>
      <c r="F250" s="60" t="n">
        <f aca="false">IF(COUNTA(D250:E250)=0,"",SUM(D250:E250))</f>
        <v>836</v>
      </c>
      <c r="G250" s="40" t="n">
        <f aca="false">IF(OR(F250="",F250=0),"",D250/F250)</f>
        <v>0.815789473684211</v>
      </c>
      <c r="H250" s="40" t="n">
        <f aca="false">IF(OR(F250="",F250=0),"",E250/F250)</f>
        <v>0.184210526315789</v>
      </c>
      <c r="I250" s="32" t="s">
        <v>164</v>
      </c>
      <c r="J250" s="36" t="n">
        <v>2.13808181890095</v>
      </c>
      <c r="K250" s="36" t="n">
        <f aca="false">$K$8</f>
        <v>2.12535060136845</v>
      </c>
      <c r="L250" s="36" t="n">
        <f aca="false">SQRT(J250^2+K250^2)</f>
        <v>3.01471541659441</v>
      </c>
      <c r="M250" s="40" t="n">
        <f aca="false">IF(G250="","",MAX(0,G250-1.96*L250/100))</f>
        <v>0.75670105151896</v>
      </c>
      <c r="N250" s="40" t="n">
        <f aca="false">IF(G250="","",MIN(1,G250+1.96*L250/100))</f>
        <v>0.874877895849461</v>
      </c>
      <c r="O250" s="60" t="n">
        <f aca="false">ROUND(S250*W250,0)</f>
        <v>71</v>
      </c>
      <c r="P250" s="60" t="n">
        <f aca="false">IF(F250="","",ROUND(SQRT((F250*L250/100)^2+(G250*O250)^2),0))</f>
        <v>63</v>
      </c>
      <c r="R250" s="61" t="n">
        <v>30.825709117373</v>
      </c>
      <c r="S250" s="62" t="n">
        <f aca="false">U250*V250*$F$5</f>
        <v>835.622727272728</v>
      </c>
      <c r="T250" s="63" t="n">
        <f aca="false">MAX(0,MIN(1,R250/100+$D$5))</f>
        <v>0.816627949547992</v>
      </c>
      <c r="U250" s="63" t="n">
        <v>0.224147727272727</v>
      </c>
      <c r="V250" s="62" t="n">
        <v>3728</v>
      </c>
      <c r="W250" s="63" t="n">
        <v>0.084758520671361</v>
      </c>
      <c r="X250" s="64" t="s">
        <v>171</v>
      </c>
      <c r="Y250" s="64" t="s">
        <v>166</v>
      </c>
    </row>
    <row r="251" customFormat="false" ht="15" hidden="false" customHeight="false" outlineLevel="0" collapsed="false">
      <c r="A251" s="32" t="s">
        <v>421</v>
      </c>
      <c r="B251" s="32" t="s">
        <v>296</v>
      </c>
      <c r="C251" s="32" t="s">
        <v>451</v>
      </c>
      <c r="D251" s="60" t="n">
        <f aca="false">ROUND(S251*T251,0)</f>
        <v>372</v>
      </c>
      <c r="E251" s="60" t="n">
        <f aca="false">ROUND(S251,0)-D251</f>
        <v>136</v>
      </c>
      <c r="F251" s="60" t="n">
        <f aca="false">IF(COUNTA(D251:E251)=0,"",SUM(D251:E251))</f>
        <v>508</v>
      </c>
      <c r="G251" s="40" t="n">
        <f aca="false">IF(OR(F251="",F251=0),"",D251/F251)</f>
        <v>0.732283464566929</v>
      </c>
      <c r="H251" s="40" t="n">
        <f aca="false">IF(OR(F251="",F251=0),"",E251/F251)</f>
        <v>0.267716535433071</v>
      </c>
      <c r="I251" s="32" t="s">
        <v>164</v>
      </c>
      <c r="J251" s="36" t="n">
        <v>3.48774817162815</v>
      </c>
      <c r="K251" s="36" t="n">
        <f aca="false">$K$8</f>
        <v>2.12535060136845</v>
      </c>
      <c r="L251" s="36" t="n">
        <f aca="false">SQRT(J251^2+K251^2)</f>
        <v>4.08429951000569</v>
      </c>
      <c r="M251" s="40" t="n">
        <f aca="false">IF(G251="","",MAX(0,G251-1.96*L251/100))</f>
        <v>0.652231194170818</v>
      </c>
      <c r="N251" s="40" t="n">
        <f aca="false">IF(G251="","",MIN(1,G251+1.96*L251/100))</f>
        <v>0.812335734963041</v>
      </c>
      <c r="O251" s="60" t="n">
        <f aca="false">ROUND(S251*W251,0)</f>
        <v>73</v>
      </c>
      <c r="P251" s="60" t="n">
        <f aca="false">IF(F251="","",ROUND(SQRT((F251*L251/100)^2+(G251*O251)^2),0))</f>
        <v>57</v>
      </c>
      <c r="R251" s="61" t="n">
        <v>22.3849521333093</v>
      </c>
      <c r="S251" s="62" t="n">
        <f aca="false">U251*V251*$F$5</f>
        <v>507.768014059754</v>
      </c>
      <c r="T251" s="63" t="n">
        <f aca="false">MAX(0,MIN(1,R251/100+$D$5))</f>
        <v>0.732220379707356</v>
      </c>
      <c r="U251" s="63" t="n">
        <v>0.272993555946104</v>
      </c>
      <c r="V251" s="62" t="n">
        <v>1860</v>
      </c>
      <c r="W251" s="63" t="n">
        <v>0.144238908687966</v>
      </c>
      <c r="X251" s="64" t="s">
        <v>165</v>
      </c>
      <c r="Y251" s="64" t="s">
        <v>166</v>
      </c>
    </row>
    <row r="252" customFormat="false" ht="15" hidden="false" customHeight="false" outlineLevel="0" collapsed="false">
      <c r="A252" s="32" t="s">
        <v>421</v>
      </c>
      <c r="B252" s="32" t="s">
        <v>296</v>
      </c>
      <c r="C252" s="32" t="s">
        <v>452</v>
      </c>
      <c r="D252" s="60" t="n">
        <f aca="false">ROUND(S252*T252,0)</f>
        <v>354</v>
      </c>
      <c r="E252" s="60" t="n">
        <f aca="false">ROUND(S252,0)-D252</f>
        <v>145</v>
      </c>
      <c r="F252" s="60" t="n">
        <f aca="false">IF(COUNTA(D252:E252)=0,"",SUM(D252:E252))</f>
        <v>499</v>
      </c>
      <c r="G252" s="40" t="n">
        <f aca="false">IF(OR(F252="",F252=0),"",D252/F252)</f>
        <v>0.709418837675351</v>
      </c>
      <c r="H252" s="40" t="n">
        <f aca="false">IF(OR(F252="",F252=0),"",E252/F252)</f>
        <v>0.290581162324649</v>
      </c>
      <c r="I252" s="32" t="s">
        <v>164</v>
      </c>
      <c r="J252" s="36" t="n">
        <v>3.48774817162815</v>
      </c>
      <c r="K252" s="36" t="n">
        <f aca="false">$K$8</f>
        <v>2.12535060136845</v>
      </c>
      <c r="L252" s="36" t="n">
        <f aca="false">SQRT(J252^2+K252^2)</f>
        <v>4.08429951000569</v>
      </c>
      <c r="M252" s="40" t="n">
        <f aca="false">IF(G252="","",MAX(0,G252-1.96*L252/100))</f>
        <v>0.629366567279239</v>
      </c>
      <c r="N252" s="40" t="n">
        <f aca="false">IF(G252="","",MIN(1,G252+1.96*L252/100))</f>
        <v>0.789471108071462</v>
      </c>
      <c r="O252" s="60" t="n">
        <f aca="false">ROUND(S252*W252,0)</f>
        <v>72</v>
      </c>
      <c r="P252" s="60" t="n">
        <f aca="false">IF(F252="","",ROUND(SQRT((F252*L252/100)^2+(G252*O252)^2),0))</f>
        <v>55</v>
      </c>
      <c r="R252" s="61" t="n">
        <v>20.1589516068318</v>
      </c>
      <c r="S252" s="62" t="n">
        <f aca="false">U252*V252*$F$5</f>
        <v>498.871436256052</v>
      </c>
      <c r="T252" s="63" t="n">
        <f aca="false">MAX(0,MIN(1,R252/100+$D$5))</f>
        <v>0.709960374442581</v>
      </c>
      <c r="U252" s="63" t="n">
        <v>0.267348036578806</v>
      </c>
      <c r="V252" s="62" t="n">
        <v>1866</v>
      </c>
      <c r="W252" s="63" t="n">
        <v>0.144238908687966</v>
      </c>
      <c r="X252" s="64" t="s">
        <v>165</v>
      </c>
      <c r="Y252" s="64" t="s">
        <v>166</v>
      </c>
    </row>
    <row r="253" customFormat="false" ht="15" hidden="false" customHeight="false" outlineLevel="0" collapsed="false">
      <c r="A253" s="32" t="s">
        <v>421</v>
      </c>
      <c r="B253" s="32" t="s">
        <v>296</v>
      </c>
      <c r="C253" s="32" t="s">
        <v>453</v>
      </c>
      <c r="D253" s="60" t="n">
        <f aca="false">ROUND(S253*T253,0)</f>
        <v>387</v>
      </c>
      <c r="E253" s="60" t="n">
        <f aca="false">ROUND(S253,0)-D253</f>
        <v>147</v>
      </c>
      <c r="F253" s="60" t="n">
        <f aca="false">IF(COUNTA(D253:E253)=0,"",SUM(D253:E253))</f>
        <v>534</v>
      </c>
      <c r="G253" s="40" t="n">
        <f aca="false">IF(OR(F253="",F253=0),"",D253/F253)</f>
        <v>0.724719101123596</v>
      </c>
      <c r="H253" s="40" t="n">
        <f aca="false">IF(OR(F253="",F253=0),"",E253/F253)</f>
        <v>0.275280898876405</v>
      </c>
      <c r="I253" s="32" t="s">
        <v>164</v>
      </c>
      <c r="J253" s="36" t="n">
        <v>3.48774817162815</v>
      </c>
      <c r="K253" s="36" t="n">
        <f aca="false">$K$8</f>
        <v>2.12535060136845</v>
      </c>
      <c r="L253" s="36" t="n">
        <f aca="false">SQRT(J253^2+K253^2)</f>
        <v>4.08429951000569</v>
      </c>
      <c r="M253" s="40" t="n">
        <f aca="false">IF(G253="","",MAX(0,G253-1.96*L253/100))</f>
        <v>0.644666830727484</v>
      </c>
      <c r="N253" s="40" t="n">
        <f aca="false">IF(G253="","",MIN(1,G253+1.96*L253/100))</f>
        <v>0.804771371519707</v>
      </c>
      <c r="O253" s="60" t="n">
        <f aca="false">ROUND(S253*W253,0)</f>
        <v>77</v>
      </c>
      <c r="P253" s="60" t="n">
        <f aca="false">IF(F253="","",ROUND(SQRT((F253*L253/100)^2+(G253*O253)^2),0))</f>
        <v>60</v>
      </c>
      <c r="R253" s="61" t="n">
        <v>21.6661320761334</v>
      </c>
      <c r="S253" s="62" t="n">
        <f aca="false">U253*V253*$F$5</f>
        <v>533.985148514852</v>
      </c>
      <c r="T253" s="63" t="n">
        <f aca="false">MAX(0,MIN(1,R253/100+$D$5))</f>
        <v>0.725032179135597</v>
      </c>
      <c r="U253" s="63" t="n">
        <v>0.698019801980198</v>
      </c>
      <c r="V253" s="62" t="n">
        <v>765</v>
      </c>
      <c r="W253" s="63" t="n">
        <v>0.144238908687966</v>
      </c>
      <c r="X253" s="64" t="s">
        <v>165</v>
      </c>
      <c r="Y253" s="64" t="s">
        <v>166</v>
      </c>
    </row>
    <row r="254" customFormat="false" ht="15" hidden="false" customHeight="false" outlineLevel="0" collapsed="false">
      <c r="A254" s="32" t="s">
        <v>421</v>
      </c>
      <c r="B254" s="32" t="s">
        <v>296</v>
      </c>
      <c r="C254" s="32" t="s">
        <v>454</v>
      </c>
      <c r="D254" s="60" t="n">
        <f aca="false">ROUND(S254*T254,0)</f>
        <v>567</v>
      </c>
      <c r="E254" s="60" t="n">
        <f aca="false">ROUND(S254,0)-D254</f>
        <v>231</v>
      </c>
      <c r="F254" s="60" t="n">
        <f aca="false">IF(COUNTA(D254:E254)=0,"",SUM(D254:E254))</f>
        <v>798</v>
      </c>
      <c r="G254" s="40" t="n">
        <f aca="false">IF(OR(F254="",F254=0),"",D254/F254)</f>
        <v>0.710526315789474</v>
      </c>
      <c r="H254" s="40" t="n">
        <f aca="false">IF(OR(F254="",F254=0),"",E254/F254)</f>
        <v>0.289473684210526</v>
      </c>
      <c r="I254" s="32" t="s">
        <v>164</v>
      </c>
      <c r="J254" s="36" t="n">
        <v>2.13808181890095</v>
      </c>
      <c r="K254" s="36" t="n">
        <f aca="false">$K$8</f>
        <v>2.12535060136845</v>
      </c>
      <c r="L254" s="36" t="n">
        <f aca="false">SQRT(J254^2+K254^2)</f>
        <v>3.01471541659441</v>
      </c>
      <c r="M254" s="40" t="n">
        <f aca="false">IF(G254="","",MAX(0,G254-1.96*L254/100))</f>
        <v>0.651437893624223</v>
      </c>
      <c r="N254" s="40" t="n">
        <f aca="false">IF(G254="","",MIN(1,G254+1.96*L254/100))</f>
        <v>0.769614737954724</v>
      </c>
      <c r="O254" s="60" t="n">
        <f aca="false">ROUND(S254*W254,0)</f>
        <v>68</v>
      </c>
      <c r="P254" s="60" t="n">
        <f aca="false">IF(F254="","",ROUND(SQRT((F254*L254/100)^2+(G254*O254)^2),0))</f>
        <v>54</v>
      </c>
      <c r="R254" s="61" t="n">
        <v>20.1519020044169</v>
      </c>
      <c r="S254" s="62" t="n">
        <f aca="false">U254*V254*$F$5</f>
        <v>798.341340075854</v>
      </c>
      <c r="T254" s="63" t="n">
        <f aca="false">MAX(0,MIN(1,R254/100+$D$5))</f>
        <v>0.709889878418431</v>
      </c>
      <c r="U254" s="63" t="n">
        <v>0.465233881163085</v>
      </c>
      <c r="V254" s="62" t="n">
        <v>1716</v>
      </c>
      <c r="W254" s="63" t="n">
        <v>0.084758520671361</v>
      </c>
      <c r="X254" s="64" t="s">
        <v>171</v>
      </c>
      <c r="Y254" s="64" t="s">
        <v>166</v>
      </c>
    </row>
    <row r="255" customFormat="false" ht="15" hidden="false" customHeight="false" outlineLevel="0" collapsed="false">
      <c r="A255" s="32" t="s">
        <v>421</v>
      </c>
      <c r="B255" s="32" t="s">
        <v>296</v>
      </c>
      <c r="C255" s="32" t="s">
        <v>455</v>
      </c>
      <c r="D255" s="60" t="n">
        <f aca="false">ROUND(S255*T255,0)</f>
        <v>460</v>
      </c>
      <c r="E255" s="60" t="n">
        <f aca="false">ROUND(S255,0)-D255</f>
        <v>222</v>
      </c>
      <c r="F255" s="60" t="n">
        <f aca="false">IF(COUNTA(D255:E255)=0,"",SUM(D255:E255))</f>
        <v>682</v>
      </c>
      <c r="G255" s="40" t="n">
        <f aca="false">IF(OR(F255="",F255=0),"",D255/F255)</f>
        <v>0.674486803519062</v>
      </c>
      <c r="H255" s="40" t="n">
        <f aca="false">IF(OR(F255="",F255=0),"",E255/F255)</f>
        <v>0.325513196480938</v>
      </c>
      <c r="I255" s="32" t="s">
        <v>164</v>
      </c>
      <c r="J255" s="36" t="n">
        <v>2.13808181890095</v>
      </c>
      <c r="K255" s="36" t="n">
        <f aca="false">$K$8</f>
        <v>2.12535060136845</v>
      </c>
      <c r="L255" s="36" t="n">
        <f aca="false">SQRT(J255^2+K255^2)</f>
        <v>3.01471541659441</v>
      </c>
      <c r="M255" s="40" t="n">
        <f aca="false">IF(G255="","",MAX(0,G255-1.96*L255/100))</f>
        <v>0.615398381353811</v>
      </c>
      <c r="N255" s="40" t="n">
        <f aca="false">IF(G255="","",MIN(1,G255+1.96*L255/100))</f>
        <v>0.733575225684312</v>
      </c>
      <c r="O255" s="60" t="n">
        <f aca="false">ROUND(S255*W255,0)</f>
        <v>58</v>
      </c>
      <c r="P255" s="60" t="n">
        <f aca="false">IF(F255="","",ROUND(SQRT((F255*L255/100)^2+(G255*O255)^2),0))</f>
        <v>44</v>
      </c>
      <c r="R255" s="61" t="n">
        <v>16.6643056721292</v>
      </c>
      <c r="S255" s="62" t="n">
        <f aca="false">U255*V255*$F$5</f>
        <v>682.091267235719</v>
      </c>
      <c r="T255" s="63" t="n">
        <f aca="false">MAX(0,MIN(1,R255/100+$D$5))</f>
        <v>0.675013915095554</v>
      </c>
      <c r="U255" s="63" t="n">
        <v>0.443204202232436</v>
      </c>
      <c r="V255" s="62" t="n">
        <v>1539</v>
      </c>
      <c r="W255" s="63" t="n">
        <v>0.084758520671361</v>
      </c>
      <c r="X255" s="64" t="s">
        <v>171</v>
      </c>
      <c r="Y255" s="64" t="s">
        <v>166</v>
      </c>
    </row>
    <row r="256" customFormat="false" ht="15" hidden="false" customHeight="false" outlineLevel="0" collapsed="false">
      <c r="A256" s="32" t="s">
        <v>421</v>
      </c>
      <c r="B256" s="32" t="s">
        <v>296</v>
      </c>
      <c r="C256" s="32" t="s">
        <v>456</v>
      </c>
      <c r="D256" s="60" t="n">
        <f aca="false">ROUND(S256*T256,0)</f>
        <v>532</v>
      </c>
      <c r="E256" s="60" t="n">
        <f aca="false">ROUND(S256,0)-D256</f>
        <v>253</v>
      </c>
      <c r="F256" s="60" t="n">
        <f aca="false">IF(COUNTA(D256:E256)=0,"",SUM(D256:E256))</f>
        <v>785</v>
      </c>
      <c r="G256" s="40" t="n">
        <f aca="false">IF(OR(F256="",F256=0),"",D256/F256)</f>
        <v>0.677707006369427</v>
      </c>
      <c r="H256" s="40" t="n">
        <f aca="false">IF(OR(F256="",F256=0),"",E256/F256)</f>
        <v>0.322292993630573</v>
      </c>
      <c r="I256" s="32" t="s">
        <v>164</v>
      </c>
      <c r="J256" s="36" t="n">
        <v>2.13808181890095</v>
      </c>
      <c r="K256" s="36" t="n">
        <f aca="false">$K$8</f>
        <v>2.12535060136845</v>
      </c>
      <c r="L256" s="36" t="n">
        <f aca="false">SQRT(J256^2+K256^2)</f>
        <v>3.01471541659441</v>
      </c>
      <c r="M256" s="40" t="n">
        <f aca="false">IF(G256="","",MAX(0,G256-1.96*L256/100))</f>
        <v>0.618618584204176</v>
      </c>
      <c r="N256" s="40" t="n">
        <f aca="false">IF(G256="","",MIN(1,G256+1.96*L256/100))</f>
        <v>0.736795428534677</v>
      </c>
      <c r="O256" s="60" t="n">
        <f aca="false">ROUND(S256*W256,0)</f>
        <v>67</v>
      </c>
      <c r="P256" s="60" t="n">
        <f aca="false">IF(F256="","",ROUND(SQRT((F256*L256/100)^2+(G256*O256)^2),0))</f>
        <v>51</v>
      </c>
      <c r="R256" s="61" t="n">
        <v>16.8583099730218</v>
      </c>
      <c r="S256" s="62" t="n">
        <f aca="false">U256*V256*$F$5</f>
        <v>785.450874831763</v>
      </c>
      <c r="T256" s="63" t="n">
        <f aca="false">MAX(0,MIN(1,R256/100+$D$5))</f>
        <v>0.67695395810448</v>
      </c>
      <c r="U256" s="63" t="n">
        <v>0.534320323014805</v>
      </c>
      <c r="V256" s="62" t="n">
        <v>1470</v>
      </c>
      <c r="W256" s="63" t="n">
        <v>0.084758520671361</v>
      </c>
      <c r="X256" s="64" t="s">
        <v>171</v>
      </c>
      <c r="Y256" s="64" t="s">
        <v>166</v>
      </c>
    </row>
    <row r="257" customFormat="false" ht="15" hidden="false" customHeight="false" outlineLevel="0" collapsed="false">
      <c r="A257" s="32" t="s">
        <v>421</v>
      </c>
      <c r="B257" s="32" t="s">
        <v>296</v>
      </c>
      <c r="C257" s="32" t="s">
        <v>457</v>
      </c>
      <c r="D257" s="60" t="n">
        <f aca="false">ROUND(S257*T257,0)</f>
        <v>930</v>
      </c>
      <c r="E257" s="60" t="n">
        <f aca="false">ROUND(S257,0)-D257</f>
        <v>498</v>
      </c>
      <c r="F257" s="60" t="n">
        <f aca="false">IF(COUNTA(D257:E257)=0,"",SUM(D257:E257))</f>
        <v>1428</v>
      </c>
      <c r="G257" s="40" t="n">
        <f aca="false">IF(OR(F257="",F257=0),"",D257/F257)</f>
        <v>0.651260504201681</v>
      </c>
      <c r="H257" s="40" t="n">
        <f aca="false">IF(OR(F257="",F257=0),"",E257/F257)</f>
        <v>0.348739495798319</v>
      </c>
      <c r="I257" s="32" t="s">
        <v>267</v>
      </c>
      <c r="J257" s="36" t="n">
        <v>1.72805469622063</v>
      </c>
      <c r="K257" s="36" t="n">
        <f aca="false">$K$8</f>
        <v>2.12535060136845</v>
      </c>
      <c r="L257" s="36" t="n">
        <f aca="false">SQRT(J257^2+K257^2)</f>
        <v>2.739213064343</v>
      </c>
      <c r="M257" s="40" t="n">
        <f aca="false">IF(G257="","",MAX(0,G257-1.96*L257/100))</f>
        <v>0.597571928140558</v>
      </c>
      <c r="N257" s="40" t="n">
        <f aca="false">IF(G257="","",MIN(1,G257+1.96*L257/100))</f>
        <v>0.704949080262804</v>
      </c>
      <c r="O257" s="60" t="n">
        <f aca="false">ROUND(S257*W257,0)</f>
        <v>90</v>
      </c>
      <c r="P257" s="60" t="n">
        <f aca="false">IF(F257="","",ROUND(SQRT((F257*L257/100)^2+(G257*O257)^2),0))</f>
        <v>70</v>
      </c>
      <c r="R257" s="61" t="n">
        <v>14.2844116315782</v>
      </c>
      <c r="S257" s="62" t="n">
        <f aca="false">U257*V257*$F$5</f>
        <v>1428.36591156443</v>
      </c>
      <c r="T257" s="63" t="n">
        <f aca="false">MAX(0,MIN(1,R257/100+$D$5))</f>
        <v>0.651214974690045</v>
      </c>
      <c r="U257" s="63" t="n">
        <v>0.904029057952171</v>
      </c>
      <c r="V257" s="62" t="n">
        <v>1580</v>
      </c>
      <c r="W257" s="63" t="n">
        <v>0.0626598089245614</v>
      </c>
      <c r="X257" s="64" t="s">
        <v>204</v>
      </c>
      <c r="Y257" s="64" t="s">
        <v>166</v>
      </c>
    </row>
    <row r="258" customFormat="false" ht="15" hidden="false" customHeight="false" outlineLevel="0" collapsed="false">
      <c r="A258" s="32" t="s">
        <v>421</v>
      </c>
      <c r="B258" s="32" t="s">
        <v>458</v>
      </c>
      <c r="C258" s="32" t="s">
        <v>459</v>
      </c>
      <c r="D258" s="60" t="n">
        <f aca="false">ROUND(S258*T258,0)</f>
        <v>381</v>
      </c>
      <c r="E258" s="60" t="n">
        <f aca="false">ROUND(S258,0)-D258</f>
        <v>338</v>
      </c>
      <c r="F258" s="60" t="n">
        <f aca="false">IF(COUNTA(D258:E258)=0,"",SUM(D258:E258))</f>
        <v>719</v>
      </c>
      <c r="G258" s="40" t="n">
        <f aca="false">IF(OR(F258="",F258=0),"",D258/F258)</f>
        <v>0.52990264255911</v>
      </c>
      <c r="H258" s="40" t="n">
        <f aca="false">IF(OR(F258="",F258=0),"",E258/F258)</f>
        <v>0.47009735744089</v>
      </c>
      <c r="I258" s="32" t="s">
        <v>164</v>
      </c>
      <c r="J258" s="36" t="n">
        <v>2.13808181890095</v>
      </c>
      <c r="K258" s="36" t="n">
        <f aca="false">$K$8</f>
        <v>2.12535060136845</v>
      </c>
      <c r="L258" s="36" t="n">
        <f aca="false">SQRT(J258^2+K258^2)</f>
        <v>3.01471541659441</v>
      </c>
      <c r="M258" s="40" t="n">
        <f aca="false">IF(G258="","",MAX(0,G258-1.96*L258/100))</f>
        <v>0.470814220393859</v>
      </c>
      <c r="N258" s="40" t="n">
        <f aca="false">IF(G258="","",MIN(1,G258+1.96*L258/100))</f>
        <v>0.58899106472436</v>
      </c>
      <c r="O258" s="60" t="n">
        <f aca="false">ROUND(S258*W258,0)</f>
        <v>61</v>
      </c>
      <c r="P258" s="60" t="n">
        <f aca="false">IF(F258="","",ROUND(SQRT((F258*L258/100)^2+(G258*O258)^2),0))</f>
        <v>39</v>
      </c>
      <c r="R258" s="61" t="n">
        <v>2.19275050722825</v>
      </c>
      <c r="S258" s="62" t="n">
        <f aca="false">U258*V258*$F$5</f>
        <v>718.755218216319</v>
      </c>
      <c r="T258" s="63" t="n">
        <f aca="false">MAX(0,MIN(1,R258/100+$D$5))</f>
        <v>0.530298363446545</v>
      </c>
      <c r="U258" s="63" t="n">
        <v>0.675521821631879</v>
      </c>
      <c r="V258" s="62" t="n">
        <v>1064</v>
      </c>
      <c r="W258" s="63" t="n">
        <v>0.084758520671361</v>
      </c>
      <c r="X258" s="64" t="s">
        <v>171</v>
      </c>
      <c r="Y258" s="64" t="s">
        <v>166</v>
      </c>
    </row>
    <row r="259" customFormat="false" ht="15" hidden="false" customHeight="false" outlineLevel="0" collapsed="false">
      <c r="A259" s="32" t="s">
        <v>421</v>
      </c>
      <c r="B259" s="32" t="s">
        <v>458</v>
      </c>
      <c r="C259" s="32" t="s">
        <v>460</v>
      </c>
      <c r="D259" s="60" t="n">
        <f aca="false">ROUND(S259*T259,0)</f>
        <v>490</v>
      </c>
      <c r="E259" s="60" t="n">
        <f aca="false">ROUND(S259,0)-D259</f>
        <v>439</v>
      </c>
      <c r="F259" s="60" t="n">
        <f aca="false">IF(COUNTA(D259:E259)=0,"",SUM(D259:E259))</f>
        <v>929</v>
      </c>
      <c r="G259" s="40" t="n">
        <f aca="false">IF(OR(F259="",F259=0),"",D259/F259)</f>
        <v>0.527448869752422</v>
      </c>
      <c r="H259" s="40" t="n">
        <f aca="false">IF(OR(F259="",F259=0),"",E259/F259)</f>
        <v>0.472551130247578</v>
      </c>
      <c r="I259" s="32" t="s">
        <v>164</v>
      </c>
      <c r="J259" s="36" t="n">
        <v>1.72805469622063</v>
      </c>
      <c r="K259" s="36" t="n">
        <f aca="false">$K$8</f>
        <v>2.12535060136845</v>
      </c>
      <c r="L259" s="36" t="n">
        <f aca="false">SQRT(J259^2+K259^2)</f>
        <v>2.739213064343</v>
      </c>
      <c r="M259" s="40" t="n">
        <f aca="false">IF(G259="","",MAX(0,G259-1.96*L259/100))</f>
        <v>0.473760293691299</v>
      </c>
      <c r="N259" s="40" t="n">
        <f aca="false">IF(G259="","",MIN(1,G259+1.96*L259/100))</f>
        <v>0.581137445813545</v>
      </c>
      <c r="O259" s="60" t="n">
        <f aca="false">ROUND(S259*W259,0)</f>
        <v>58</v>
      </c>
      <c r="P259" s="60" t="n">
        <f aca="false">IF(F259="","",ROUND(SQRT((F259*L259/100)^2+(G259*O259)^2),0))</f>
        <v>40</v>
      </c>
      <c r="R259" s="61" t="n">
        <v>1.8572825802205</v>
      </c>
      <c r="S259" s="62" t="n">
        <f aca="false">U259*V259*$F$5</f>
        <v>929.064439140811</v>
      </c>
      <c r="T259" s="63" t="n">
        <f aca="false">MAX(0,MIN(1,R259/100+$D$5))</f>
        <v>0.526943684176467</v>
      </c>
      <c r="U259" s="63" t="n">
        <v>0.720763723150358</v>
      </c>
      <c r="V259" s="62" t="n">
        <v>1289</v>
      </c>
      <c r="W259" s="63" t="n">
        <v>0.0626598089245614</v>
      </c>
      <c r="X259" s="64" t="s">
        <v>204</v>
      </c>
      <c r="Y259" s="64" t="s">
        <v>166</v>
      </c>
    </row>
    <row r="260" customFormat="false" ht="15" hidden="false" customHeight="false" outlineLevel="0" collapsed="false">
      <c r="A260" s="32" t="s">
        <v>421</v>
      </c>
      <c r="B260" s="32" t="s">
        <v>458</v>
      </c>
      <c r="C260" s="32" t="s">
        <v>461</v>
      </c>
      <c r="D260" s="60" t="n">
        <f aca="false">ROUND(S260*T260,0)</f>
        <v>539</v>
      </c>
      <c r="E260" s="60" t="n">
        <f aca="false">ROUND(S260,0)-D260</f>
        <v>451</v>
      </c>
      <c r="F260" s="60" t="n">
        <f aca="false">IF(COUNTA(D260:E260)=0,"",SUM(D260:E260))</f>
        <v>990</v>
      </c>
      <c r="G260" s="40" t="n">
        <f aca="false">IF(OR(F260="",F260=0),"",D260/F260)</f>
        <v>0.544444444444444</v>
      </c>
      <c r="H260" s="40" t="n">
        <f aca="false">IF(OR(F260="",F260=0),"",E260/F260)</f>
        <v>0.455555555555556</v>
      </c>
      <c r="I260" s="32" t="s">
        <v>164</v>
      </c>
      <c r="J260" s="36" t="n">
        <v>1.72805469622063</v>
      </c>
      <c r="K260" s="36" t="n">
        <f aca="false">$K$8</f>
        <v>2.12535060136845</v>
      </c>
      <c r="L260" s="36" t="n">
        <f aca="false">SQRT(J260^2+K260^2)</f>
        <v>2.739213064343</v>
      </c>
      <c r="M260" s="40" t="n">
        <f aca="false">IF(G260="","",MAX(0,G260-1.96*L260/100))</f>
        <v>0.490755868383322</v>
      </c>
      <c r="N260" s="40" t="n">
        <f aca="false">IF(G260="","",MIN(1,G260+1.96*L260/100))</f>
        <v>0.598133020505567</v>
      </c>
      <c r="O260" s="60" t="n">
        <f aca="false">ROUND(S260*W260,0)</f>
        <v>62</v>
      </c>
      <c r="P260" s="60" t="n">
        <f aca="false">IF(F260="","",ROUND(SQRT((F260*L260/100)^2+(G260*O260)^2),0))</f>
        <v>43</v>
      </c>
      <c r="R260" s="61" t="n">
        <v>3.58259870392581</v>
      </c>
      <c r="S260" s="62" t="n">
        <f aca="false">U260*V260*$F$5</f>
        <v>990.257425742575</v>
      </c>
      <c r="T260" s="63" t="n">
        <f aca="false">MAX(0,MIN(1,R260/100+$D$5))</f>
        <v>0.544196845413521</v>
      </c>
      <c r="U260" s="63" t="n">
        <v>0.601980198019802</v>
      </c>
      <c r="V260" s="62" t="n">
        <v>1645</v>
      </c>
      <c r="W260" s="63" t="n">
        <v>0.0626598089245614</v>
      </c>
      <c r="X260" s="64" t="s">
        <v>204</v>
      </c>
      <c r="Y260" s="64" t="s">
        <v>166</v>
      </c>
    </row>
    <row r="261" customFormat="false" ht="15" hidden="false" customHeight="false" outlineLevel="0" collapsed="false">
      <c r="A261" s="32" t="s">
        <v>421</v>
      </c>
      <c r="B261" s="32" t="s">
        <v>458</v>
      </c>
      <c r="C261" s="32" t="s">
        <v>462</v>
      </c>
      <c r="D261" s="60" t="n">
        <f aca="false">ROUND(S261*T261,0)</f>
        <v>250</v>
      </c>
      <c r="E261" s="60" t="n">
        <f aca="false">ROUND(S261,0)-D261</f>
        <v>264</v>
      </c>
      <c r="F261" s="60" t="n">
        <f aca="false">IF(COUNTA(D261:E261)=0,"",SUM(D261:E261))</f>
        <v>514</v>
      </c>
      <c r="G261" s="40" t="n">
        <f aca="false">IF(OR(F261="",F261=0),"",D261/F261)</f>
        <v>0.486381322957198</v>
      </c>
      <c r="H261" s="40" t="n">
        <f aca="false">IF(OR(F261="",F261=0),"",E261/F261)</f>
        <v>0.513618677042802</v>
      </c>
      <c r="I261" s="32" t="s">
        <v>164</v>
      </c>
      <c r="J261" s="36" t="n">
        <v>3.48774817162815</v>
      </c>
      <c r="K261" s="36" t="n">
        <f aca="false">$K$8</f>
        <v>2.12535060136845</v>
      </c>
      <c r="L261" s="36" t="n">
        <f aca="false">SQRT(J261^2+K261^2)</f>
        <v>4.08429951000569</v>
      </c>
      <c r="M261" s="40" t="n">
        <f aca="false">IF(G261="","",MAX(0,G261-1.96*L261/100))</f>
        <v>0.406329052561087</v>
      </c>
      <c r="N261" s="40" t="n">
        <f aca="false">IF(G261="","",MIN(1,G261+1.96*L261/100))</f>
        <v>0.56643359335331</v>
      </c>
      <c r="O261" s="60" t="n">
        <f aca="false">ROUND(S261*W261,0)</f>
        <v>74</v>
      </c>
      <c r="P261" s="60" t="n">
        <f aca="false">IF(F261="","",ROUND(SQRT((F261*L261/100)^2+(G261*O261)^2),0))</f>
        <v>42</v>
      </c>
      <c r="R261" s="61" t="n">
        <v>-2.24540971189803</v>
      </c>
      <c r="S261" s="62" t="n">
        <f aca="false">U261*V261*$F$5</f>
        <v>513.768181818182</v>
      </c>
      <c r="T261" s="63" t="n">
        <f aca="false">MAX(0,MIN(1,R261/100+$D$5))</f>
        <v>0.485916761255282</v>
      </c>
      <c r="U261" s="63" t="n">
        <v>0.547727272727273</v>
      </c>
      <c r="V261" s="62" t="n">
        <v>938</v>
      </c>
      <c r="W261" s="63" t="n">
        <v>0.144238908687966</v>
      </c>
      <c r="X261" s="64" t="s">
        <v>165</v>
      </c>
      <c r="Y261" s="64" t="s">
        <v>166</v>
      </c>
    </row>
    <row r="262" customFormat="false" ht="15" hidden="false" customHeight="false" outlineLevel="0" collapsed="false">
      <c r="A262" s="32" t="s">
        <v>421</v>
      </c>
      <c r="B262" s="32" t="s">
        <v>458</v>
      </c>
      <c r="C262" s="32" t="s">
        <v>463</v>
      </c>
      <c r="D262" s="60" t="n">
        <f aca="false">ROUND(S262*T262,0)</f>
        <v>435</v>
      </c>
      <c r="E262" s="60" t="n">
        <f aca="false">ROUND(S262,0)-D262</f>
        <v>357</v>
      </c>
      <c r="F262" s="60" t="n">
        <f aca="false">IF(COUNTA(D262:E262)=0,"",SUM(D262:E262))</f>
        <v>792</v>
      </c>
      <c r="G262" s="40" t="n">
        <f aca="false">IF(OR(F262="",F262=0),"",D262/F262)</f>
        <v>0.549242424242424</v>
      </c>
      <c r="H262" s="40" t="n">
        <f aca="false">IF(OR(F262="",F262=0),"",E262/F262)</f>
        <v>0.450757575757576</v>
      </c>
      <c r="I262" s="32" t="s">
        <v>164</v>
      </c>
      <c r="J262" s="36" t="n">
        <v>2.13808181890095</v>
      </c>
      <c r="K262" s="36" t="n">
        <f aca="false">$K$8</f>
        <v>2.12535060136845</v>
      </c>
      <c r="L262" s="36" t="n">
        <f aca="false">SQRT(J262^2+K262^2)</f>
        <v>3.01471541659441</v>
      </c>
      <c r="M262" s="40" t="n">
        <f aca="false">IF(G262="","",MAX(0,G262-1.96*L262/100))</f>
        <v>0.490154002077174</v>
      </c>
      <c r="N262" s="40" t="n">
        <f aca="false">IF(G262="","",MIN(1,G262+1.96*L262/100))</f>
        <v>0.608330846407675</v>
      </c>
      <c r="O262" s="60" t="n">
        <f aca="false">ROUND(S262*W262,0)</f>
        <v>67</v>
      </c>
      <c r="P262" s="60" t="n">
        <f aca="false">IF(F262="","",ROUND(SQRT((F262*L262/100)^2+(G262*O262)^2),0))</f>
        <v>44</v>
      </c>
      <c r="R262" s="61" t="n">
        <v>4.01214532309057</v>
      </c>
      <c r="S262" s="62" t="n">
        <f aca="false">U262*V262*$F$5</f>
        <v>792.466367713005</v>
      </c>
      <c r="T262" s="63" t="n">
        <f aca="false">MAX(0,MIN(1,R262/100+$D$5))</f>
        <v>0.548492311605168</v>
      </c>
      <c r="U262" s="63" t="n">
        <v>0.56203288490284</v>
      </c>
      <c r="V262" s="62" t="n">
        <v>1410</v>
      </c>
      <c r="W262" s="63" t="n">
        <v>0.084758520671361</v>
      </c>
      <c r="X262" s="64" t="s">
        <v>171</v>
      </c>
      <c r="Y262" s="64" t="s">
        <v>166</v>
      </c>
    </row>
    <row r="263" customFormat="false" ht="15" hidden="false" customHeight="false" outlineLevel="0" collapsed="false">
      <c r="A263" s="32" t="s">
        <v>421</v>
      </c>
      <c r="B263" s="32" t="s">
        <v>458</v>
      </c>
      <c r="C263" s="32" t="s">
        <v>464</v>
      </c>
      <c r="D263" s="60" t="n">
        <f aca="false">ROUND(S263*T263,0)</f>
        <v>439</v>
      </c>
      <c r="E263" s="60" t="n">
        <f aca="false">ROUND(S263,0)-D263</f>
        <v>401</v>
      </c>
      <c r="F263" s="60" t="n">
        <f aca="false">IF(COUNTA(D263:E263)=0,"",SUM(D263:E263))</f>
        <v>840</v>
      </c>
      <c r="G263" s="40" t="n">
        <f aca="false">IF(OR(F263="",F263=0),"",D263/F263)</f>
        <v>0.522619047619048</v>
      </c>
      <c r="H263" s="40" t="n">
        <f aca="false">IF(OR(F263="",F263=0),"",E263/F263)</f>
        <v>0.477380952380952</v>
      </c>
      <c r="I263" s="32" t="s">
        <v>164</v>
      </c>
      <c r="J263" s="36" t="n">
        <v>2.13808181890095</v>
      </c>
      <c r="K263" s="36" t="n">
        <f aca="false">$K$8</f>
        <v>2.12535060136845</v>
      </c>
      <c r="L263" s="36" t="n">
        <f aca="false">SQRT(J263^2+K263^2)</f>
        <v>3.01471541659441</v>
      </c>
      <c r="M263" s="40" t="n">
        <f aca="false">IF(G263="","",MAX(0,G263-1.96*L263/100))</f>
        <v>0.463530625453797</v>
      </c>
      <c r="N263" s="40" t="n">
        <f aca="false">IF(G263="","",MIN(1,G263+1.96*L263/100))</f>
        <v>0.581707469784298</v>
      </c>
      <c r="O263" s="60" t="n">
        <f aca="false">ROUND(S263*W263,0)</f>
        <v>71</v>
      </c>
      <c r="P263" s="60" t="n">
        <f aca="false">IF(F263="","",ROUND(SQRT((F263*L263/100)^2+(G263*O263)^2),0))</f>
        <v>45</v>
      </c>
      <c r="R263" s="61" t="n">
        <v>1.39498022009298</v>
      </c>
      <c r="S263" s="62" t="n">
        <f aca="false">U263*V263*$F$5</f>
        <v>839.707716289945</v>
      </c>
      <c r="T263" s="63" t="n">
        <f aca="false">MAX(0,MIN(1,R263/100+$D$5))</f>
        <v>0.522320660575192</v>
      </c>
      <c r="U263" s="63" t="n">
        <v>0.624318004676539</v>
      </c>
      <c r="V263" s="62" t="n">
        <v>1345</v>
      </c>
      <c r="W263" s="63" t="n">
        <v>0.084758520671361</v>
      </c>
      <c r="X263" s="64" t="s">
        <v>171</v>
      </c>
      <c r="Y263" s="64" t="s">
        <v>166</v>
      </c>
    </row>
    <row r="264" customFormat="false" ht="15" hidden="false" customHeight="false" outlineLevel="0" collapsed="false">
      <c r="A264" s="32" t="s">
        <v>421</v>
      </c>
      <c r="B264" s="32" t="s">
        <v>458</v>
      </c>
      <c r="C264" s="32" t="s">
        <v>465</v>
      </c>
      <c r="D264" s="60" t="n">
        <f aca="false">ROUND(S264*T264,0)</f>
        <v>276</v>
      </c>
      <c r="E264" s="60" t="n">
        <f aca="false">ROUND(S264,0)-D264</f>
        <v>238</v>
      </c>
      <c r="F264" s="60" t="n">
        <f aca="false">IF(COUNTA(D264:E264)=0,"",SUM(D264:E264))</f>
        <v>514</v>
      </c>
      <c r="G264" s="40" t="n">
        <f aca="false">IF(OR(F264="",F264=0),"",D264/F264)</f>
        <v>0.536964980544747</v>
      </c>
      <c r="H264" s="40" t="n">
        <f aca="false">IF(OR(F264="",F264=0),"",E264/F264)</f>
        <v>0.463035019455253</v>
      </c>
      <c r="I264" s="32" t="s">
        <v>164</v>
      </c>
      <c r="J264" s="36" t="n">
        <v>3.48774817162815</v>
      </c>
      <c r="K264" s="36" t="n">
        <f aca="false">$K$8</f>
        <v>2.12535060136845</v>
      </c>
      <c r="L264" s="36" t="n">
        <f aca="false">SQRT(J264^2+K264^2)</f>
        <v>4.08429951000569</v>
      </c>
      <c r="M264" s="40" t="n">
        <f aca="false">IF(G264="","",MAX(0,G264-1.96*L264/100))</f>
        <v>0.456912710148636</v>
      </c>
      <c r="N264" s="40" t="n">
        <f aca="false">IF(G264="","",MIN(1,G264+1.96*L264/100))</f>
        <v>0.617017250940859</v>
      </c>
      <c r="O264" s="60" t="n">
        <f aca="false">ROUND(S264*W264,0)</f>
        <v>74</v>
      </c>
      <c r="P264" s="60" t="n">
        <f aca="false">IF(F264="","",ROUND(SQRT((F264*L264/100)^2+(G264*O264)^2),0))</f>
        <v>45</v>
      </c>
      <c r="R264" s="61" t="n">
        <v>2.79828422398624</v>
      </c>
      <c r="S264" s="62" t="n">
        <f aca="false">U264*V264*$F$5</f>
        <v>514.18359375</v>
      </c>
      <c r="T264" s="63" t="n">
        <f aca="false">MAX(0,MIN(1,R264/100+$D$5))</f>
        <v>0.536353700614125</v>
      </c>
      <c r="U264" s="63" t="n">
        <v>0.641927083333333</v>
      </c>
      <c r="V264" s="62" t="n">
        <v>801</v>
      </c>
      <c r="W264" s="63" t="n">
        <v>0.144238908687966</v>
      </c>
      <c r="X264" s="64" t="s">
        <v>165</v>
      </c>
      <c r="Y264" s="64" t="s">
        <v>166</v>
      </c>
    </row>
    <row r="265" customFormat="false" ht="15" hidden="false" customHeight="false" outlineLevel="0" collapsed="false">
      <c r="A265" s="32" t="s">
        <v>421</v>
      </c>
      <c r="B265" s="32" t="s">
        <v>458</v>
      </c>
      <c r="C265" s="32" t="s">
        <v>466</v>
      </c>
      <c r="D265" s="60" t="n">
        <f aca="false">ROUND(S265*T265,0)</f>
        <v>400</v>
      </c>
      <c r="E265" s="60" t="n">
        <f aca="false">ROUND(S265,0)-D265</f>
        <v>306</v>
      </c>
      <c r="F265" s="60" t="n">
        <f aca="false">IF(COUNTA(D265:E265)=0,"",SUM(D265:E265))</f>
        <v>706</v>
      </c>
      <c r="G265" s="40" t="n">
        <f aca="false">IF(OR(F265="",F265=0),"",D265/F265)</f>
        <v>0.56657223796034</v>
      </c>
      <c r="H265" s="40" t="n">
        <f aca="false">IF(OR(F265="",F265=0),"",E265/F265)</f>
        <v>0.43342776203966</v>
      </c>
      <c r="I265" s="32" t="s">
        <v>164</v>
      </c>
      <c r="J265" s="36" t="n">
        <v>2.13808181890095</v>
      </c>
      <c r="K265" s="36" t="n">
        <f aca="false">$K$8</f>
        <v>2.12535060136845</v>
      </c>
      <c r="L265" s="36" t="n">
        <f aca="false">SQRT(J265^2+K265^2)</f>
        <v>3.01471541659441</v>
      </c>
      <c r="M265" s="40" t="n">
        <f aca="false">IF(G265="","",MAX(0,G265-1.96*L265/100))</f>
        <v>0.50748381579509</v>
      </c>
      <c r="N265" s="40" t="n">
        <f aca="false">IF(G265="","",MIN(1,G265+1.96*L265/100))</f>
        <v>0.62566066012559</v>
      </c>
      <c r="O265" s="60" t="n">
        <f aca="false">ROUND(S265*W265,0)</f>
        <v>60</v>
      </c>
      <c r="P265" s="60" t="n">
        <f aca="false">IF(F265="","",ROUND(SQRT((F265*L265/100)^2+(G265*O265)^2),0))</f>
        <v>40</v>
      </c>
      <c r="R265" s="61" t="n">
        <v>5.86026636442535</v>
      </c>
      <c r="S265" s="62" t="n">
        <f aca="false">U265*V265*$F$5</f>
        <v>705.860894941635</v>
      </c>
      <c r="T265" s="63" t="n">
        <f aca="false">MAX(0,MIN(1,R265/100+$D$5))</f>
        <v>0.566973522018516</v>
      </c>
      <c r="U265" s="63" t="n">
        <v>0.607976653696498</v>
      </c>
      <c r="V265" s="62" t="n">
        <v>1161</v>
      </c>
      <c r="W265" s="63" t="n">
        <v>0.084758520671361</v>
      </c>
      <c r="X265" s="64" t="s">
        <v>171</v>
      </c>
      <c r="Y265" s="64" t="s">
        <v>166</v>
      </c>
    </row>
    <row r="266" customFormat="false" ht="15" hidden="false" customHeight="false" outlineLevel="0" collapsed="false">
      <c r="A266" s="32" t="s">
        <v>421</v>
      </c>
      <c r="B266" s="32" t="s">
        <v>458</v>
      </c>
      <c r="C266" s="32" t="s">
        <v>467</v>
      </c>
      <c r="D266" s="60" t="n">
        <f aca="false">ROUND(S266*T266,0)</f>
        <v>253</v>
      </c>
      <c r="E266" s="60" t="n">
        <f aca="false">ROUND(S266,0)-D266</f>
        <v>176</v>
      </c>
      <c r="F266" s="60" t="n">
        <f aca="false">IF(COUNTA(D266:E266)=0,"",SUM(D266:E266))</f>
        <v>429</v>
      </c>
      <c r="G266" s="40" t="n">
        <f aca="false">IF(OR(F266="",F266=0),"",D266/F266)</f>
        <v>0.58974358974359</v>
      </c>
      <c r="H266" s="40" t="n">
        <f aca="false">IF(OR(F266="",F266=0),"",E266/F266)</f>
        <v>0.41025641025641</v>
      </c>
      <c r="I266" s="32" t="s">
        <v>164</v>
      </c>
      <c r="J266" s="36" t="n">
        <v>3.48774817162815</v>
      </c>
      <c r="K266" s="36" t="n">
        <f aca="false">$K$8</f>
        <v>2.12535060136845</v>
      </c>
      <c r="L266" s="36" t="n">
        <f aca="false">SQRT(J266^2+K266^2)</f>
        <v>4.08429951000569</v>
      </c>
      <c r="M266" s="40" t="n">
        <f aca="false">IF(G266="","",MAX(0,G266-1.96*L266/100))</f>
        <v>0.509691319347478</v>
      </c>
      <c r="N266" s="40" t="n">
        <f aca="false">IF(G266="","",MIN(1,G266+1.96*L266/100))</f>
        <v>0.669795860139701</v>
      </c>
      <c r="O266" s="60" t="n">
        <f aca="false">ROUND(S266*W266,0)</f>
        <v>62</v>
      </c>
      <c r="P266" s="60" t="n">
        <f aca="false">IF(F266="","",ROUND(SQRT((F266*L266/100)^2+(G266*O266)^2),0))</f>
        <v>41</v>
      </c>
      <c r="R266" s="61" t="n">
        <v>8.00070236245628</v>
      </c>
      <c r="S266" s="62" t="n">
        <f aca="false">U266*V266*$F$5</f>
        <v>429.344262295082</v>
      </c>
      <c r="T266" s="63" t="n">
        <f aca="false">MAX(0,MIN(1,R266/100+$D$5))</f>
        <v>0.588377881998825</v>
      </c>
      <c r="U266" s="63" t="n">
        <v>0.55327868852459</v>
      </c>
      <c r="V266" s="62" t="n">
        <v>776</v>
      </c>
      <c r="W266" s="63" t="n">
        <v>0.144238908687966</v>
      </c>
      <c r="X266" s="64" t="s">
        <v>165</v>
      </c>
      <c r="Y266" s="64" t="s">
        <v>166</v>
      </c>
    </row>
    <row r="267" customFormat="false" ht="15" hidden="false" customHeight="false" outlineLevel="0" collapsed="false">
      <c r="A267" s="32" t="s">
        <v>421</v>
      </c>
      <c r="B267" s="32" t="s">
        <v>458</v>
      </c>
      <c r="C267" s="32" t="s">
        <v>468</v>
      </c>
      <c r="D267" s="60" t="n">
        <f aca="false">ROUND(S267*T267,0)</f>
        <v>276</v>
      </c>
      <c r="E267" s="60" t="n">
        <f aca="false">ROUND(S267,0)-D267</f>
        <v>268</v>
      </c>
      <c r="F267" s="60" t="n">
        <f aca="false">IF(COUNTA(D267:E267)=0,"",SUM(D267:E267))</f>
        <v>544</v>
      </c>
      <c r="G267" s="40" t="n">
        <f aca="false">IF(OR(F267="",F267=0),"",D267/F267)</f>
        <v>0.507352941176471</v>
      </c>
      <c r="H267" s="40" t="n">
        <f aca="false">IF(OR(F267="",F267=0),"",E267/F267)</f>
        <v>0.492647058823529</v>
      </c>
      <c r="I267" s="32" t="s">
        <v>164</v>
      </c>
      <c r="J267" s="36" t="n">
        <v>3.48774817162815</v>
      </c>
      <c r="K267" s="36" t="n">
        <f aca="false">$K$8</f>
        <v>2.12535060136845</v>
      </c>
      <c r="L267" s="36" t="n">
        <f aca="false">SQRT(J267^2+K267^2)</f>
        <v>4.08429951000569</v>
      </c>
      <c r="M267" s="40" t="n">
        <f aca="false">IF(G267="","",MAX(0,G267-1.96*L267/100))</f>
        <v>0.427300670780359</v>
      </c>
      <c r="N267" s="40" t="n">
        <f aca="false">IF(G267="","",MIN(1,G267+1.96*L267/100))</f>
        <v>0.587405211572582</v>
      </c>
      <c r="O267" s="60" t="n">
        <f aca="false">ROUND(S267*W267,0)</f>
        <v>78</v>
      </c>
      <c r="P267" s="60" t="n">
        <f aca="false">IF(F267="","",ROUND(SQRT((F267*L267/100)^2+(G267*O267)^2),0))</f>
        <v>45</v>
      </c>
      <c r="R267" s="61" t="n">
        <v>-0.14756824647675</v>
      </c>
      <c r="S267" s="62" t="n">
        <f aca="false">U267*V267*$F$5</f>
        <v>543.75093399751</v>
      </c>
      <c r="T267" s="63" t="n">
        <f aca="false">MAX(0,MIN(1,R267/100+$D$5))</f>
        <v>0.506895175909495</v>
      </c>
      <c r="U267" s="63" t="n">
        <v>0.687422166874222</v>
      </c>
      <c r="V267" s="62" t="n">
        <v>791</v>
      </c>
      <c r="W267" s="63" t="n">
        <v>0.144238908687966</v>
      </c>
      <c r="X267" s="64" t="s">
        <v>165</v>
      </c>
      <c r="Y267" s="64" t="s">
        <v>166</v>
      </c>
    </row>
    <row r="268" customFormat="false" ht="15" hidden="false" customHeight="false" outlineLevel="0" collapsed="false">
      <c r="A268" s="32" t="s">
        <v>421</v>
      </c>
      <c r="B268" s="32" t="s">
        <v>458</v>
      </c>
      <c r="C268" s="32" t="s">
        <v>469</v>
      </c>
      <c r="D268" s="60" t="n">
        <f aca="false">ROUND(S268*T268,0)</f>
        <v>347</v>
      </c>
      <c r="E268" s="60" t="n">
        <f aca="false">ROUND(S268,0)-D268</f>
        <v>306</v>
      </c>
      <c r="F268" s="60" t="n">
        <f aca="false">IF(COUNTA(D268:E268)=0,"",SUM(D268:E268))</f>
        <v>653</v>
      </c>
      <c r="G268" s="40" t="n">
        <f aca="false">IF(OR(F268="",F268=0),"",D268/F268)</f>
        <v>0.531393568147014</v>
      </c>
      <c r="H268" s="40" t="n">
        <f aca="false">IF(OR(F268="",F268=0),"",E268/F268)</f>
        <v>0.468606431852986</v>
      </c>
      <c r="I268" s="32" t="s">
        <v>164</v>
      </c>
      <c r="J268" s="36" t="n">
        <v>2.13808181890095</v>
      </c>
      <c r="K268" s="36" t="n">
        <f aca="false">$K$8</f>
        <v>2.12535060136845</v>
      </c>
      <c r="L268" s="36" t="n">
        <f aca="false">SQRT(J268^2+K268^2)</f>
        <v>3.01471541659441</v>
      </c>
      <c r="M268" s="40" t="n">
        <f aca="false">IF(G268="","",MAX(0,G268-1.96*L268/100))</f>
        <v>0.472305145981763</v>
      </c>
      <c r="N268" s="40" t="n">
        <f aca="false">IF(G268="","",MIN(1,G268+1.96*L268/100))</f>
        <v>0.590481990312264</v>
      </c>
      <c r="O268" s="60" t="n">
        <f aca="false">ROUND(S268*W268,0)</f>
        <v>55</v>
      </c>
      <c r="P268" s="60" t="n">
        <f aca="false">IF(F268="","",ROUND(SQRT((F268*L268/100)^2+(G268*O268)^2),0))</f>
        <v>35</v>
      </c>
      <c r="R268" s="61" t="n">
        <v>2.29762641184959</v>
      </c>
      <c r="S268" s="62" t="n">
        <f aca="false">U268*V268*$F$5</f>
        <v>652.778593913956</v>
      </c>
      <c r="T268" s="63" t="n">
        <f aca="false">MAX(0,MIN(1,R268/100+$D$5))</f>
        <v>0.531347122492758</v>
      </c>
      <c r="U268" s="63" t="n">
        <v>0.677859391395593</v>
      </c>
      <c r="V268" s="62" t="n">
        <v>963</v>
      </c>
      <c r="W268" s="63" t="n">
        <v>0.084758520671361</v>
      </c>
      <c r="X268" s="64" t="s">
        <v>171</v>
      </c>
      <c r="Y268" s="64" t="s">
        <v>166</v>
      </c>
    </row>
    <row r="269" customFormat="false" ht="15" hidden="false" customHeight="false" outlineLevel="0" collapsed="false">
      <c r="A269" s="32" t="s">
        <v>421</v>
      </c>
      <c r="B269" s="32" t="s">
        <v>458</v>
      </c>
      <c r="C269" s="32" t="s">
        <v>470</v>
      </c>
      <c r="D269" s="60" t="n">
        <f aca="false">ROUND(S269*T269,0)</f>
        <v>429</v>
      </c>
      <c r="E269" s="60" t="n">
        <f aca="false">ROUND(S269,0)-D269</f>
        <v>341</v>
      </c>
      <c r="F269" s="60" t="n">
        <f aca="false">IF(COUNTA(D269:E269)=0,"",SUM(D269:E269))</f>
        <v>770</v>
      </c>
      <c r="G269" s="40" t="n">
        <f aca="false">IF(OR(F269="",F269=0),"",D269/F269)</f>
        <v>0.557142857142857</v>
      </c>
      <c r="H269" s="40" t="n">
        <f aca="false">IF(OR(F269="",F269=0),"",E269/F269)</f>
        <v>0.442857142857143</v>
      </c>
      <c r="I269" s="32" t="s">
        <v>164</v>
      </c>
      <c r="J269" s="36" t="n">
        <v>2.13808181890095</v>
      </c>
      <c r="K269" s="36" t="n">
        <f aca="false">$K$8</f>
        <v>2.12535060136845</v>
      </c>
      <c r="L269" s="36" t="n">
        <f aca="false">SQRT(J269^2+K269^2)</f>
        <v>3.01471541659441</v>
      </c>
      <c r="M269" s="40" t="n">
        <f aca="false">IF(G269="","",MAX(0,G269-1.96*L269/100))</f>
        <v>0.498054434977607</v>
      </c>
      <c r="N269" s="40" t="n">
        <f aca="false">IF(G269="","",MIN(1,G269+1.96*L269/100))</f>
        <v>0.616231279308108</v>
      </c>
      <c r="O269" s="60" t="n">
        <f aca="false">ROUND(S269*W269,0)</f>
        <v>65</v>
      </c>
      <c r="P269" s="60" t="n">
        <f aca="false">IF(F269="","",ROUND(SQRT((F269*L269/100)^2+(G269*O269)^2),0))</f>
        <v>43</v>
      </c>
      <c r="R269" s="61" t="n">
        <v>4.84518367386092</v>
      </c>
      <c r="S269" s="62" t="n">
        <f aca="false">U269*V269*$F$5</f>
        <v>770.401725790987</v>
      </c>
      <c r="T269" s="63" t="n">
        <f aca="false">MAX(0,MIN(1,R269/100+$D$5))</f>
        <v>0.556822695112872</v>
      </c>
      <c r="U269" s="63" t="n">
        <v>0.674017257909875</v>
      </c>
      <c r="V269" s="62" t="n">
        <v>1143</v>
      </c>
      <c r="W269" s="63" t="n">
        <v>0.084758520671361</v>
      </c>
      <c r="X269" s="64" t="s">
        <v>171</v>
      </c>
      <c r="Y269" s="64" t="s">
        <v>166</v>
      </c>
    </row>
    <row r="270" customFormat="false" ht="15" hidden="false" customHeight="false" outlineLevel="0" collapsed="false">
      <c r="A270" s="32" t="s">
        <v>421</v>
      </c>
      <c r="B270" s="32" t="s">
        <v>458</v>
      </c>
      <c r="C270" s="32" t="s">
        <v>471</v>
      </c>
      <c r="D270" s="60" t="n">
        <f aca="false">ROUND(S270*T270,0)</f>
        <v>340</v>
      </c>
      <c r="E270" s="60" t="n">
        <f aca="false">ROUND(S270,0)-D270</f>
        <v>327</v>
      </c>
      <c r="F270" s="60" t="n">
        <f aca="false">IF(COUNTA(D270:E270)=0,"",SUM(D270:E270))</f>
        <v>667</v>
      </c>
      <c r="G270" s="40" t="n">
        <f aca="false">IF(OR(F270="",F270=0),"",D270/F270)</f>
        <v>0.509745127436282</v>
      </c>
      <c r="H270" s="40" t="n">
        <f aca="false">IF(OR(F270="",F270=0),"",E270/F270)</f>
        <v>0.490254872563718</v>
      </c>
      <c r="I270" s="32" t="s">
        <v>164</v>
      </c>
      <c r="J270" s="36" t="n">
        <v>2.13808181890095</v>
      </c>
      <c r="K270" s="36" t="n">
        <f aca="false">$K$8</f>
        <v>2.12535060136845</v>
      </c>
      <c r="L270" s="36" t="n">
        <f aca="false">SQRT(J270^2+K270^2)</f>
        <v>3.01471541659441</v>
      </c>
      <c r="M270" s="40" t="n">
        <f aca="false">IF(G270="","",MAX(0,G270-1.96*L270/100))</f>
        <v>0.450656705271031</v>
      </c>
      <c r="N270" s="40" t="n">
        <f aca="false">IF(G270="","",MIN(1,G270+1.96*L270/100))</f>
        <v>0.568833549601532</v>
      </c>
      <c r="O270" s="60" t="n">
        <f aca="false">ROUND(S270*W270,0)</f>
        <v>57</v>
      </c>
      <c r="P270" s="60" t="n">
        <f aca="false">IF(F270="","",ROUND(SQRT((F270*L270/100)^2+(G270*O270)^2),0))</f>
        <v>35</v>
      </c>
      <c r="R270" s="61" t="n">
        <v>0.0849356371560515</v>
      </c>
      <c r="S270" s="62" t="n">
        <f aca="false">U270*V270*$F$5</f>
        <v>666.944444444445</v>
      </c>
      <c r="T270" s="63" t="n">
        <f aca="false">MAX(0,MIN(1,R270/100+$D$5))</f>
        <v>0.509220214745823</v>
      </c>
      <c r="U270" s="63" t="n">
        <v>0.614695340501792</v>
      </c>
      <c r="V270" s="62" t="n">
        <v>1085</v>
      </c>
      <c r="W270" s="63" t="n">
        <v>0.084758520671361</v>
      </c>
      <c r="X270" s="64" t="s">
        <v>171</v>
      </c>
      <c r="Y270" s="64" t="s">
        <v>166</v>
      </c>
    </row>
    <row r="271" customFormat="false" ht="15" hidden="false" customHeight="false" outlineLevel="0" collapsed="false">
      <c r="A271" s="32" t="s">
        <v>421</v>
      </c>
      <c r="B271" s="32" t="s">
        <v>458</v>
      </c>
      <c r="C271" s="32" t="s">
        <v>472</v>
      </c>
      <c r="D271" s="60" t="n">
        <f aca="false">ROUND(S271*T271,0)</f>
        <v>736</v>
      </c>
      <c r="E271" s="60" t="n">
        <f aca="false">ROUND(S271,0)-D271</f>
        <v>590</v>
      </c>
      <c r="F271" s="60" t="n">
        <f aca="false">IF(COUNTA(D271:E271)=0,"",SUM(D271:E271))</f>
        <v>1326</v>
      </c>
      <c r="G271" s="40" t="n">
        <f aca="false">IF(OR(F271="",F271=0),"",D271/F271)</f>
        <v>0.555052790346908</v>
      </c>
      <c r="H271" s="40" t="n">
        <f aca="false">IF(OR(F271="",F271=0),"",E271/F271)</f>
        <v>0.444947209653092</v>
      </c>
      <c r="I271" s="32" t="s">
        <v>164</v>
      </c>
      <c r="J271" s="36" t="n">
        <v>1.72805469622063</v>
      </c>
      <c r="K271" s="36" t="n">
        <f aca="false">$K$8</f>
        <v>2.12535060136845</v>
      </c>
      <c r="L271" s="36" t="n">
        <f aca="false">SQRT(J271^2+K271^2)</f>
        <v>2.739213064343</v>
      </c>
      <c r="M271" s="40" t="n">
        <f aca="false">IF(G271="","",MAX(0,G271-1.96*L271/100))</f>
        <v>0.501364214285785</v>
      </c>
      <c r="N271" s="40" t="n">
        <f aca="false">IF(G271="","",MIN(1,G271+1.96*L271/100))</f>
        <v>0.608741366408031</v>
      </c>
      <c r="O271" s="60" t="n">
        <f aca="false">ROUND(S271*W271,0)</f>
        <v>83</v>
      </c>
      <c r="P271" s="60" t="n">
        <f aca="false">IF(F271="","",ROUND(SQRT((F271*L271/100)^2+(G271*O271)^2),0))</f>
        <v>59</v>
      </c>
      <c r="R271" s="61" t="n">
        <v>4.64242434370815</v>
      </c>
      <c r="S271" s="62" t="n">
        <f aca="false">U271*V271*$F$5</f>
        <v>1325.7421875</v>
      </c>
      <c r="T271" s="63" t="n">
        <f aca="false">MAX(0,MIN(1,R271/100+$D$5))</f>
        <v>0.554795101811344</v>
      </c>
      <c r="U271" s="63" t="n">
        <v>0.61376953125</v>
      </c>
      <c r="V271" s="62" t="n">
        <v>2160</v>
      </c>
      <c r="W271" s="63" t="n">
        <v>0.0626598089245614</v>
      </c>
      <c r="X271" s="64" t="s">
        <v>204</v>
      </c>
      <c r="Y271" s="64" t="s">
        <v>166</v>
      </c>
    </row>
    <row r="272" customFormat="false" ht="15" hidden="false" customHeight="false" outlineLevel="0" collapsed="false">
      <c r="A272" s="32" t="s">
        <v>421</v>
      </c>
      <c r="B272" s="32" t="s">
        <v>458</v>
      </c>
      <c r="C272" s="32" t="s">
        <v>473</v>
      </c>
      <c r="D272" s="60" t="n">
        <f aca="false">ROUND(S272*T272,0)</f>
        <v>411</v>
      </c>
      <c r="E272" s="60" t="n">
        <f aca="false">ROUND(S272,0)-D272</f>
        <v>391</v>
      </c>
      <c r="F272" s="60" t="n">
        <f aca="false">IF(COUNTA(D272:E272)=0,"",SUM(D272:E272))</f>
        <v>802</v>
      </c>
      <c r="G272" s="40" t="n">
        <f aca="false">IF(OR(F272="",F272=0),"",D272/F272)</f>
        <v>0.512468827930175</v>
      </c>
      <c r="H272" s="40" t="n">
        <f aca="false">IF(OR(F272="",F272=0),"",E272/F272)</f>
        <v>0.487531172069825</v>
      </c>
      <c r="I272" s="32" t="s">
        <v>164</v>
      </c>
      <c r="J272" s="36" t="n">
        <v>2.13808181890095</v>
      </c>
      <c r="K272" s="36" t="n">
        <f aca="false">$K$8</f>
        <v>2.12535060136845</v>
      </c>
      <c r="L272" s="36" t="n">
        <f aca="false">SQRT(J272^2+K272^2)</f>
        <v>3.01471541659441</v>
      </c>
      <c r="M272" s="40" t="n">
        <f aca="false">IF(G272="","",MAX(0,G272-1.96*L272/100))</f>
        <v>0.453380405764924</v>
      </c>
      <c r="N272" s="40" t="n">
        <f aca="false">IF(G272="","",MIN(1,G272+1.96*L272/100))</f>
        <v>0.571557250095425</v>
      </c>
      <c r="O272" s="60" t="n">
        <f aca="false">ROUND(S272*W272,0)</f>
        <v>68</v>
      </c>
      <c r="P272" s="60" t="n">
        <f aca="false">IF(F272="","",ROUND(SQRT((F272*L272/100)^2+(G272*O272)^2),0))</f>
        <v>42</v>
      </c>
      <c r="R272" s="61" t="n">
        <v>0.430400328929285</v>
      </c>
      <c r="S272" s="62" t="n">
        <f aca="false">U272*V272*$F$5</f>
        <v>802.258193445244</v>
      </c>
      <c r="T272" s="63" t="n">
        <f aca="false">MAX(0,MIN(1,R272/100+$D$5))</f>
        <v>0.512674861663555</v>
      </c>
      <c r="U272" s="63" t="n">
        <v>0.619504396482814</v>
      </c>
      <c r="V272" s="62" t="n">
        <v>1295</v>
      </c>
      <c r="W272" s="63" t="n">
        <v>0.084758520671361</v>
      </c>
      <c r="X272" s="64" t="s">
        <v>171</v>
      </c>
      <c r="Y272" s="64" t="s">
        <v>166</v>
      </c>
    </row>
    <row r="273" customFormat="false" ht="15" hidden="false" customHeight="false" outlineLevel="0" collapsed="false">
      <c r="A273" s="32" t="s">
        <v>421</v>
      </c>
      <c r="B273" s="32" t="s">
        <v>458</v>
      </c>
      <c r="C273" s="32" t="s">
        <v>474</v>
      </c>
      <c r="D273" s="60" t="n">
        <f aca="false">ROUND(S273*T273,0)</f>
        <v>402</v>
      </c>
      <c r="E273" s="60" t="n">
        <f aca="false">ROUND(S273,0)-D273</f>
        <v>381</v>
      </c>
      <c r="F273" s="60" t="n">
        <f aca="false">IF(COUNTA(D273:E273)=0,"",SUM(D273:E273))</f>
        <v>783</v>
      </c>
      <c r="G273" s="40" t="n">
        <f aca="false">IF(OR(F273="",F273=0),"",D273/F273)</f>
        <v>0.513409961685824</v>
      </c>
      <c r="H273" s="40" t="n">
        <f aca="false">IF(OR(F273="",F273=0),"",E273/F273)</f>
        <v>0.486590038314176</v>
      </c>
      <c r="I273" s="32" t="s">
        <v>164</v>
      </c>
      <c r="J273" s="36" t="n">
        <v>2.13808181890095</v>
      </c>
      <c r="K273" s="36" t="n">
        <f aca="false">$K$8</f>
        <v>2.12535060136845</v>
      </c>
      <c r="L273" s="36" t="n">
        <f aca="false">SQRT(J273^2+K273^2)</f>
        <v>3.01471541659441</v>
      </c>
      <c r="M273" s="40" t="n">
        <f aca="false">IF(G273="","",MAX(0,G273-1.96*L273/100))</f>
        <v>0.454321539520573</v>
      </c>
      <c r="N273" s="40" t="n">
        <f aca="false">IF(G273="","",MIN(1,G273+1.96*L273/100))</f>
        <v>0.572498383851074</v>
      </c>
      <c r="O273" s="60" t="n">
        <f aca="false">ROUND(S273*W273,0)</f>
        <v>66</v>
      </c>
      <c r="P273" s="60" t="n">
        <f aca="false">IF(F273="","",ROUND(SQRT((F273*L273/100)^2+(G273*O273)^2),0))</f>
        <v>41</v>
      </c>
      <c r="R273" s="61" t="n">
        <v>0.559943372202817</v>
      </c>
      <c r="S273" s="62" t="n">
        <f aca="false">U273*V273*$F$5</f>
        <v>782.654941373534</v>
      </c>
      <c r="T273" s="63" t="n">
        <f aca="false">MAX(0,MIN(1,R273/100+$D$5))</f>
        <v>0.513970292096291</v>
      </c>
      <c r="U273" s="63" t="n">
        <v>0.654941373534338</v>
      </c>
      <c r="V273" s="62" t="n">
        <v>1195</v>
      </c>
      <c r="W273" s="63" t="n">
        <v>0.084758520671361</v>
      </c>
      <c r="X273" s="64" t="s">
        <v>171</v>
      </c>
      <c r="Y273" s="64" t="s">
        <v>166</v>
      </c>
    </row>
    <row r="274" customFormat="false" ht="15" hidden="false" customHeight="false" outlineLevel="0" collapsed="false">
      <c r="A274" s="32" t="s">
        <v>421</v>
      </c>
      <c r="B274" s="32" t="s">
        <v>458</v>
      </c>
      <c r="C274" s="32" t="s">
        <v>475</v>
      </c>
      <c r="D274" s="60" t="n">
        <f aca="false">ROUND(S274*T274,0)</f>
        <v>396</v>
      </c>
      <c r="E274" s="60" t="n">
        <f aca="false">ROUND(S274,0)-D274</f>
        <v>361</v>
      </c>
      <c r="F274" s="60" t="n">
        <f aca="false">IF(COUNTA(D274:E274)=0,"",SUM(D274:E274))</f>
        <v>757</v>
      </c>
      <c r="G274" s="40" t="n">
        <f aca="false">IF(OR(F274="",F274=0),"",D274/F274)</f>
        <v>0.523117569352708</v>
      </c>
      <c r="H274" s="40" t="n">
        <f aca="false">IF(OR(F274="",F274=0),"",E274/F274)</f>
        <v>0.476882430647292</v>
      </c>
      <c r="I274" s="32" t="s">
        <v>164</v>
      </c>
      <c r="J274" s="36" t="n">
        <v>2.13808181890095</v>
      </c>
      <c r="K274" s="36" t="n">
        <f aca="false">$K$8</f>
        <v>2.12535060136845</v>
      </c>
      <c r="L274" s="36" t="n">
        <f aca="false">SQRT(J274^2+K274^2)</f>
        <v>3.01471541659441</v>
      </c>
      <c r="M274" s="40" t="n">
        <f aca="false">IF(G274="","",MAX(0,G274-1.96*L274/100))</f>
        <v>0.464029147187458</v>
      </c>
      <c r="N274" s="40" t="n">
        <f aca="false">IF(G274="","",MIN(1,G274+1.96*L274/100))</f>
        <v>0.582205991517959</v>
      </c>
      <c r="O274" s="60" t="n">
        <f aca="false">ROUND(S274*W274,0)</f>
        <v>64</v>
      </c>
      <c r="P274" s="60" t="n">
        <f aca="false">IF(F274="","",ROUND(SQRT((F274*L274/100)^2+(G274*O274)^2),0))</f>
        <v>41</v>
      </c>
      <c r="R274" s="61" t="n">
        <v>1.40778723537776</v>
      </c>
      <c r="S274" s="62" t="n">
        <f aca="false">U274*V274*$F$5</f>
        <v>757.186813186813</v>
      </c>
      <c r="T274" s="63" t="n">
        <f aca="false">MAX(0,MIN(1,R274/100+$D$5))</f>
        <v>0.52244873072804</v>
      </c>
      <c r="U274" s="63" t="n">
        <v>0.637362637362637</v>
      </c>
      <c r="V274" s="62" t="n">
        <v>1188</v>
      </c>
      <c r="W274" s="63" t="n">
        <v>0.084758520671361</v>
      </c>
      <c r="X274" s="64" t="s">
        <v>171</v>
      </c>
      <c r="Y274" s="64" t="s">
        <v>166</v>
      </c>
    </row>
    <row r="275" customFormat="false" ht="15" hidden="false" customHeight="false" outlineLevel="0" collapsed="false">
      <c r="A275" s="32" t="s">
        <v>421</v>
      </c>
      <c r="B275" s="32" t="s">
        <v>476</v>
      </c>
      <c r="C275" s="32" t="s">
        <v>477</v>
      </c>
      <c r="D275" s="60" t="n">
        <f aca="false">ROUND(S275*T275,0)</f>
        <v>720</v>
      </c>
      <c r="E275" s="60" t="n">
        <f aca="false">ROUND(S275,0)-D275</f>
        <v>1138</v>
      </c>
      <c r="F275" s="60" t="n">
        <f aca="false">IF(COUNTA(D275:E275)=0,"",SUM(D275:E275))</f>
        <v>1858</v>
      </c>
      <c r="G275" s="40" t="n">
        <f aca="false">IF(OR(F275="",F275=0),"",D275/F275)</f>
        <v>0.38751345532831</v>
      </c>
      <c r="H275" s="40" t="n">
        <f aca="false">IF(OR(F275="",F275=0),"",E275/F275)</f>
        <v>0.61248654467169</v>
      </c>
      <c r="I275" s="32" t="s">
        <v>164</v>
      </c>
      <c r="J275" s="36" t="n">
        <v>1.72805469622063</v>
      </c>
      <c r="K275" s="36" t="n">
        <f aca="false">$K$8</f>
        <v>2.12535060136845</v>
      </c>
      <c r="L275" s="36" t="n">
        <f aca="false">SQRT(J275^2+K275^2)</f>
        <v>2.739213064343</v>
      </c>
      <c r="M275" s="40" t="n">
        <f aca="false">IF(G275="","",MAX(0,G275-1.96*L275/100))</f>
        <v>0.333824879267187</v>
      </c>
      <c r="N275" s="40" t="n">
        <f aca="false">IF(G275="","",MIN(1,G275+1.96*L275/100))</f>
        <v>0.441202031389433</v>
      </c>
      <c r="O275" s="60" t="n">
        <f aca="false">ROUND(S275*W275,0)</f>
        <v>116</v>
      </c>
      <c r="P275" s="60" t="n">
        <f aca="false">IF(F275="","",ROUND(SQRT((F275*L275/100)^2+(G275*O275)^2),0))</f>
        <v>68</v>
      </c>
      <c r="R275" s="61" t="n">
        <v>-12.099741990738</v>
      </c>
      <c r="S275" s="62" t="n">
        <f aca="false">U275*V275*$F$5</f>
        <v>1857.89473684211</v>
      </c>
      <c r="T275" s="63" t="n">
        <f aca="false">MAX(0,MIN(1,R275/100+$D$5))</f>
        <v>0.387373438466883</v>
      </c>
      <c r="U275" s="63" t="n">
        <v>0.657894736842106</v>
      </c>
      <c r="V275" s="62" t="n">
        <v>2824</v>
      </c>
      <c r="W275" s="63" t="n">
        <v>0.0626598089245614</v>
      </c>
      <c r="X275" s="64" t="s">
        <v>204</v>
      </c>
      <c r="Y275" s="64" t="s">
        <v>166</v>
      </c>
    </row>
    <row r="276" customFormat="false" ht="15" hidden="false" customHeight="false" outlineLevel="0" collapsed="false">
      <c r="A276" s="32" t="s">
        <v>421</v>
      </c>
      <c r="B276" s="32" t="s">
        <v>476</v>
      </c>
      <c r="C276" s="32" t="s">
        <v>478</v>
      </c>
      <c r="D276" s="60" t="n">
        <f aca="false">ROUND(S276*T276,0)</f>
        <v>657</v>
      </c>
      <c r="E276" s="60" t="n">
        <f aca="false">ROUND(S276,0)-D276</f>
        <v>943</v>
      </c>
      <c r="F276" s="60" t="n">
        <f aca="false">IF(COUNTA(D276:E276)=0,"",SUM(D276:E276))</f>
        <v>1600</v>
      </c>
      <c r="G276" s="40" t="n">
        <f aca="false">IF(OR(F276="",F276=0),"",D276/F276)</f>
        <v>0.410625</v>
      </c>
      <c r="H276" s="40" t="n">
        <f aca="false">IF(OR(F276="",F276=0),"",E276/F276)</f>
        <v>0.589375</v>
      </c>
      <c r="I276" s="32" t="s">
        <v>164</v>
      </c>
      <c r="J276" s="36" t="n">
        <v>1.72805469622063</v>
      </c>
      <c r="K276" s="36" t="n">
        <f aca="false">$K$8</f>
        <v>2.12535060136845</v>
      </c>
      <c r="L276" s="36" t="n">
        <f aca="false">SQRT(J276^2+K276^2)</f>
        <v>2.739213064343</v>
      </c>
      <c r="M276" s="40" t="n">
        <f aca="false">IF(G276="","",MAX(0,G276-1.96*L276/100))</f>
        <v>0.356936423938877</v>
      </c>
      <c r="N276" s="40" t="n">
        <f aca="false">IF(G276="","",MIN(1,G276+1.96*L276/100))</f>
        <v>0.464313576061123</v>
      </c>
      <c r="O276" s="60" t="n">
        <f aca="false">ROUND(S276*W276,0)</f>
        <v>100</v>
      </c>
      <c r="P276" s="60" t="n">
        <f aca="false">IF(F276="","",ROUND(SQRT((F276*L276/100)^2+(G276*O276)^2),0))</f>
        <v>60</v>
      </c>
      <c r="R276" s="61" t="n">
        <v>-9.81378475862269</v>
      </c>
      <c r="S276" s="62" t="n">
        <f aca="false">U276*V276*$F$5</f>
        <v>1600.33208176888</v>
      </c>
      <c r="T276" s="63" t="n">
        <f aca="false">MAX(0,MIN(1,R276/100+$D$5))</f>
        <v>0.410233010788036</v>
      </c>
      <c r="U276" s="63" t="n">
        <v>0.667918231122236</v>
      </c>
      <c r="V276" s="62" t="n">
        <v>2396</v>
      </c>
      <c r="W276" s="63" t="n">
        <v>0.0626598089245614</v>
      </c>
      <c r="X276" s="64" t="s">
        <v>204</v>
      </c>
      <c r="Y276" s="64" t="s">
        <v>166</v>
      </c>
    </row>
    <row r="277" customFormat="false" ht="15" hidden="false" customHeight="false" outlineLevel="0" collapsed="false">
      <c r="A277" s="32" t="s">
        <v>421</v>
      </c>
      <c r="B277" s="32" t="s">
        <v>476</v>
      </c>
      <c r="C277" s="32" t="s">
        <v>479</v>
      </c>
      <c r="D277" s="60" t="n">
        <f aca="false">ROUND(S277*T277,0)</f>
        <v>339</v>
      </c>
      <c r="E277" s="60" t="n">
        <f aca="false">ROUND(S277,0)-D277</f>
        <v>624</v>
      </c>
      <c r="F277" s="60" t="n">
        <f aca="false">IF(COUNTA(D277:E277)=0,"",SUM(D277:E277))</f>
        <v>963</v>
      </c>
      <c r="G277" s="40" t="n">
        <f aca="false">IF(OR(F277="",F277=0),"",D277/F277)</f>
        <v>0.35202492211838</v>
      </c>
      <c r="H277" s="40" t="n">
        <f aca="false">IF(OR(F277="",F277=0),"",E277/F277)</f>
        <v>0.64797507788162</v>
      </c>
      <c r="I277" s="32" t="s">
        <v>164</v>
      </c>
      <c r="J277" s="36" t="n">
        <v>1.72805469622063</v>
      </c>
      <c r="K277" s="36" t="n">
        <f aca="false">$K$8</f>
        <v>2.12535060136845</v>
      </c>
      <c r="L277" s="36" t="n">
        <f aca="false">SQRT(J277^2+K277^2)</f>
        <v>2.739213064343</v>
      </c>
      <c r="M277" s="40" t="n">
        <f aca="false">IF(G277="","",MAX(0,G277-1.96*L277/100))</f>
        <v>0.298336346057257</v>
      </c>
      <c r="N277" s="40" t="n">
        <f aca="false">IF(G277="","",MIN(1,G277+1.96*L277/100))</f>
        <v>0.405713498179503</v>
      </c>
      <c r="O277" s="60" t="n">
        <f aca="false">ROUND(S277*W277,0)</f>
        <v>60</v>
      </c>
      <c r="P277" s="60" t="n">
        <f aca="false">IF(F277="","",ROUND(SQRT((F277*L277/100)^2+(G277*O277)^2),0))</f>
        <v>34</v>
      </c>
      <c r="R277" s="61" t="n">
        <v>-15.6473694018114</v>
      </c>
      <c r="S277" s="62" t="n">
        <f aca="false">U277*V277*$F$5</f>
        <v>963.38125</v>
      </c>
      <c r="T277" s="63" t="n">
        <f aca="false">MAX(0,MIN(1,R277/100+$D$5))</f>
        <v>0.351897164356148</v>
      </c>
      <c r="U277" s="63" t="n">
        <v>0.640972222222222</v>
      </c>
      <c r="V277" s="62" t="n">
        <v>1503</v>
      </c>
      <c r="W277" s="63" t="n">
        <v>0.0626598089245614</v>
      </c>
      <c r="X277" s="64" t="s">
        <v>204</v>
      </c>
      <c r="Y277" s="64" t="s">
        <v>166</v>
      </c>
    </row>
    <row r="278" customFormat="false" ht="15" hidden="false" customHeight="false" outlineLevel="0" collapsed="false">
      <c r="A278" s="32" t="s">
        <v>421</v>
      </c>
      <c r="B278" s="32" t="s">
        <v>480</v>
      </c>
      <c r="C278" s="32" t="s">
        <v>480</v>
      </c>
      <c r="D278" s="60" t="n">
        <f aca="false">ROUND(S278*T278,0)</f>
        <v>34</v>
      </c>
      <c r="E278" s="60" t="n">
        <f aca="false">ROUND(S278,0)-D278</f>
        <v>63</v>
      </c>
      <c r="F278" s="60" t="n">
        <f aca="false">IF(COUNTA(D278:E278)=0,"",SUM(D278:E278))</f>
        <v>97</v>
      </c>
      <c r="G278" s="40" t="n">
        <f aca="false">IF(OR(F278="",F278=0),"",D278/F278)</f>
        <v>0.350515463917526</v>
      </c>
      <c r="H278" s="40" t="n">
        <f aca="false">IF(OR(F278="",F278=0),"",E278/F278)</f>
        <v>0.649484536082474</v>
      </c>
      <c r="I278" s="32" t="s">
        <v>164</v>
      </c>
      <c r="J278" s="36" t="n">
        <v>3.48774817162815</v>
      </c>
      <c r="K278" s="36" t="n">
        <f aca="false">$K$8</f>
        <v>2.12535060136845</v>
      </c>
      <c r="L278" s="36" t="n">
        <f aca="false">SQRT(J278^2+K278^2)</f>
        <v>4.08429951000569</v>
      </c>
      <c r="M278" s="40" t="n">
        <f aca="false">IF(G278="","",MAX(0,G278-1.96*L278/100))</f>
        <v>0.270463193521414</v>
      </c>
      <c r="N278" s="40" t="n">
        <f aca="false">IF(G278="","",MIN(1,G278+1.96*L278/100))</f>
        <v>0.430567734313637</v>
      </c>
      <c r="O278" s="60" t="n">
        <f aca="false">ROUND(S278*W278,0)</f>
        <v>14</v>
      </c>
      <c r="P278" s="60" t="n">
        <f aca="false">IF(F278="","",ROUND(SQRT((F278*L278/100)^2+(G278*O278)^2),0))</f>
        <v>6</v>
      </c>
      <c r="R278" s="61" t="n">
        <v>-15.5614654684825</v>
      </c>
      <c r="S278" s="62" t="n">
        <f aca="false">U278*V278*$F$5</f>
        <v>97.2992700729927</v>
      </c>
      <c r="T278" s="63" t="n">
        <f aca="false">MAX(0,MIN(1,R278/100+$D$5))</f>
        <v>0.352756203689437</v>
      </c>
      <c r="U278" s="63" t="n">
        <v>0.627737226277372</v>
      </c>
      <c r="V278" s="62" t="n">
        <v>155</v>
      </c>
      <c r="W278" s="63" t="n">
        <v>0.144238908687966</v>
      </c>
      <c r="X278" s="64" t="s">
        <v>165</v>
      </c>
      <c r="Y278" s="64" t="s">
        <v>166</v>
      </c>
    </row>
    <row r="279" customFormat="false" ht="15" hidden="false" customHeight="false" outlineLevel="0" collapsed="false">
      <c r="A279" s="32" t="s">
        <v>421</v>
      </c>
      <c r="B279" s="32" t="s">
        <v>481</v>
      </c>
      <c r="C279" s="32" t="s">
        <v>482</v>
      </c>
      <c r="D279" s="60" t="n">
        <f aca="false">ROUND(S279*T279,0)</f>
        <v>600</v>
      </c>
      <c r="E279" s="60" t="n">
        <f aca="false">ROUND(S279,0)-D279</f>
        <v>817</v>
      </c>
      <c r="F279" s="60" t="n">
        <f aca="false">IF(COUNTA(D279:E279)=0,"",SUM(D279:E279))</f>
        <v>1417</v>
      </c>
      <c r="G279" s="40" t="n">
        <f aca="false">IF(OR(F279="",F279=0),"",D279/F279)</f>
        <v>0.423429781227946</v>
      </c>
      <c r="H279" s="40" t="n">
        <f aca="false">IF(OR(F279="",F279=0),"",E279/F279)</f>
        <v>0.576570218772054</v>
      </c>
      <c r="I279" s="32" t="s">
        <v>164</v>
      </c>
      <c r="J279" s="36" t="n">
        <v>1.72805469622063</v>
      </c>
      <c r="K279" s="36" t="n">
        <f aca="false">$K$8</f>
        <v>2.12535060136845</v>
      </c>
      <c r="L279" s="36" t="n">
        <f aca="false">SQRT(J279^2+K279^2)</f>
        <v>2.739213064343</v>
      </c>
      <c r="M279" s="40" t="n">
        <f aca="false">IF(G279="","",MAX(0,G279-1.96*L279/100))</f>
        <v>0.369741205166824</v>
      </c>
      <c r="N279" s="40" t="n">
        <f aca="false">IF(G279="","",MIN(1,G279+1.96*L279/100))</f>
        <v>0.477118357289069</v>
      </c>
      <c r="O279" s="60" t="n">
        <f aca="false">ROUND(S279*W279,0)</f>
        <v>89</v>
      </c>
      <c r="P279" s="60" t="n">
        <f aca="false">IF(F279="","",ROUND(SQRT((F279*L279/100)^2+(G279*O279)^2),0))</f>
        <v>54</v>
      </c>
      <c r="R279" s="61" t="n">
        <v>-8.48368135070403</v>
      </c>
      <c r="S279" s="62" t="n">
        <f aca="false">U279*V279*$F$5</f>
        <v>1417.27954319762</v>
      </c>
      <c r="T279" s="63" t="n">
        <f aca="false">MAX(0,MIN(1,R279/100+$D$5))</f>
        <v>0.423534044867222</v>
      </c>
      <c r="U279" s="63" t="n">
        <v>0.641012909632572</v>
      </c>
      <c r="V279" s="62" t="n">
        <v>2211</v>
      </c>
      <c r="W279" s="63" t="n">
        <v>0.0626598089245614</v>
      </c>
      <c r="X279" s="64" t="s">
        <v>204</v>
      </c>
      <c r="Y279" s="64" t="s">
        <v>166</v>
      </c>
    </row>
    <row r="280" customFormat="false" ht="15" hidden="false" customHeight="false" outlineLevel="0" collapsed="false">
      <c r="A280" s="32" t="s">
        <v>421</v>
      </c>
      <c r="B280" s="32" t="s">
        <v>481</v>
      </c>
      <c r="C280" s="32" t="s">
        <v>483</v>
      </c>
      <c r="D280" s="60" t="n">
        <f aca="false">ROUND(S280*T280,0)</f>
        <v>540</v>
      </c>
      <c r="E280" s="60" t="n">
        <f aca="false">ROUND(S280,0)-D280</f>
        <v>685</v>
      </c>
      <c r="F280" s="60" t="n">
        <f aca="false">IF(COUNTA(D280:E280)=0,"",SUM(D280:E280))</f>
        <v>1225</v>
      </c>
      <c r="G280" s="40" t="n">
        <f aca="false">IF(OR(F280="",F280=0),"",D280/F280)</f>
        <v>0.440816326530612</v>
      </c>
      <c r="H280" s="40" t="n">
        <f aca="false">IF(OR(F280="",F280=0),"",E280/F280)</f>
        <v>0.559183673469388</v>
      </c>
      <c r="I280" s="32" t="s">
        <v>164</v>
      </c>
      <c r="J280" s="36" t="n">
        <v>1.72805469622063</v>
      </c>
      <c r="K280" s="36" t="n">
        <f aca="false">$K$8</f>
        <v>2.12535060136845</v>
      </c>
      <c r="L280" s="36" t="n">
        <f aca="false">SQRT(J280^2+K280^2)</f>
        <v>2.739213064343</v>
      </c>
      <c r="M280" s="40" t="n">
        <f aca="false">IF(G280="","",MAX(0,G280-1.96*L280/100))</f>
        <v>0.387127750469489</v>
      </c>
      <c r="N280" s="40" t="n">
        <f aca="false">IF(G280="","",MIN(1,G280+1.96*L280/100))</f>
        <v>0.494504902591735</v>
      </c>
      <c r="O280" s="60" t="n">
        <f aca="false">ROUND(S280*W280,0)</f>
        <v>77</v>
      </c>
      <c r="P280" s="60" t="n">
        <f aca="false">IF(F280="","",ROUND(SQRT((F280*L280/100)^2+(G280*O280)^2),0))</f>
        <v>48</v>
      </c>
      <c r="R280" s="61" t="n">
        <v>-6.76560845685024</v>
      </c>
      <c r="S280" s="62" t="n">
        <f aca="false">U280*V280*$F$5</f>
        <v>1224.74062660503</v>
      </c>
      <c r="T280" s="63" t="n">
        <f aca="false">MAX(0,MIN(1,R280/100+$D$5))</f>
        <v>0.44071477380576</v>
      </c>
      <c r="U280" s="63" t="n">
        <v>0.629686697483308</v>
      </c>
      <c r="V280" s="62" t="n">
        <v>1945</v>
      </c>
      <c r="W280" s="63" t="n">
        <v>0.0626598089245614</v>
      </c>
      <c r="X280" s="64" t="s">
        <v>204</v>
      </c>
      <c r="Y280" s="64" t="s">
        <v>166</v>
      </c>
    </row>
    <row r="281" customFormat="false" ht="15" hidden="false" customHeight="false" outlineLevel="0" collapsed="false">
      <c r="A281" s="32" t="s">
        <v>421</v>
      </c>
      <c r="B281" s="32" t="s">
        <v>484</v>
      </c>
      <c r="C281" s="32" t="s">
        <v>484</v>
      </c>
      <c r="D281" s="60" t="n">
        <f aca="false">ROUND(S281*T281,0)</f>
        <v>141</v>
      </c>
      <c r="E281" s="60" t="n">
        <f aca="false">ROUND(S281,0)-D281</f>
        <v>219</v>
      </c>
      <c r="F281" s="60" t="n">
        <f aca="false">IF(COUNTA(D281:E281)=0,"",SUM(D281:E281))</f>
        <v>360</v>
      </c>
      <c r="G281" s="40" t="n">
        <f aca="false">IF(OR(F281="",F281=0),"",D281/F281)</f>
        <v>0.391666666666667</v>
      </c>
      <c r="H281" s="40" t="n">
        <f aca="false">IF(OR(F281="",F281=0),"",E281/F281)</f>
        <v>0.608333333333333</v>
      </c>
      <c r="I281" s="32" t="s">
        <v>164</v>
      </c>
      <c r="J281" s="36" t="n">
        <v>3.48774817162815</v>
      </c>
      <c r="K281" s="36" t="n">
        <f aca="false">$K$8</f>
        <v>2.12535060136845</v>
      </c>
      <c r="L281" s="36" t="n">
        <f aca="false">SQRT(J281^2+K281^2)</f>
        <v>4.08429951000569</v>
      </c>
      <c r="M281" s="40" t="n">
        <f aca="false">IF(G281="","",MAX(0,G281-1.96*L281/100))</f>
        <v>0.311614396270555</v>
      </c>
      <c r="N281" s="40" t="n">
        <f aca="false">IF(G281="","",MIN(1,G281+1.96*L281/100))</f>
        <v>0.471718937062778</v>
      </c>
      <c r="O281" s="60" t="n">
        <f aca="false">ROUND(S281*W281,0)</f>
        <v>52</v>
      </c>
      <c r="P281" s="60" t="n">
        <f aca="false">IF(F281="","",ROUND(SQRT((F281*L281/100)^2+(G281*O281)^2),0))</f>
        <v>25</v>
      </c>
      <c r="R281" s="61" t="n">
        <v>-11.7646236523875</v>
      </c>
      <c r="S281" s="62" t="n">
        <f aca="false">U281*V281*$F$5</f>
        <v>360.236842105263</v>
      </c>
      <c r="T281" s="63" t="n">
        <f aca="false">MAX(0,MIN(1,R281/100+$D$5))</f>
        <v>0.390724621850388</v>
      </c>
      <c r="U281" s="63" t="n">
        <v>0.513157894736842</v>
      </c>
      <c r="V281" s="62" t="n">
        <v>702</v>
      </c>
      <c r="W281" s="63" t="n">
        <v>0.144238908687966</v>
      </c>
      <c r="X281" s="64" t="s">
        <v>165</v>
      </c>
      <c r="Y281" s="64" t="s">
        <v>166</v>
      </c>
    </row>
    <row r="282" customFormat="false" ht="15" hidden="false" customHeight="false" outlineLevel="0" collapsed="false">
      <c r="A282" s="32" t="s">
        <v>421</v>
      </c>
      <c r="B282" s="32" t="s">
        <v>485</v>
      </c>
      <c r="C282" s="32" t="s">
        <v>486</v>
      </c>
      <c r="D282" s="60" t="n">
        <f aca="false">ROUND(S282*T282,0)</f>
        <v>563</v>
      </c>
      <c r="E282" s="60" t="n">
        <f aca="false">ROUND(S282,0)-D282</f>
        <v>260</v>
      </c>
      <c r="F282" s="60" t="n">
        <f aca="false">IF(COUNTA(D282:E282)=0,"",SUM(D282:E282))</f>
        <v>823</v>
      </c>
      <c r="G282" s="40" t="n">
        <f aca="false">IF(OR(F282="",F282=0),"",D282/F282)</f>
        <v>0.68408262454435</v>
      </c>
      <c r="H282" s="40" t="n">
        <f aca="false">IF(OR(F282="",F282=0),"",E282/F282)</f>
        <v>0.31591737545565</v>
      </c>
      <c r="I282" s="32" t="s">
        <v>267</v>
      </c>
      <c r="J282" s="36" t="n">
        <v>2.13808181890095</v>
      </c>
      <c r="K282" s="36" t="n">
        <f aca="false">$K$8</f>
        <v>2.12535060136845</v>
      </c>
      <c r="L282" s="36" t="n">
        <f aca="false">SQRT(J282^2+K282^2)</f>
        <v>3.01471541659441</v>
      </c>
      <c r="M282" s="40" t="n">
        <f aca="false">IF(G282="","",MAX(0,G282-1.96*L282/100))</f>
        <v>0.6249942023791</v>
      </c>
      <c r="N282" s="40" t="n">
        <f aca="false">IF(G282="","",MIN(1,G282+1.96*L282/100))</f>
        <v>0.7431710467096</v>
      </c>
      <c r="O282" s="60" t="n">
        <f aca="false">ROUND(S282*W282,0)</f>
        <v>70</v>
      </c>
      <c r="P282" s="60" t="n">
        <f aca="false">IF(F282="","",ROUND(SQRT((F282*L282/100)^2+(G282*O282)^2),0))</f>
        <v>54</v>
      </c>
      <c r="R282" s="61" t="n">
        <v>17.5259193164465</v>
      </c>
      <c r="S282" s="62" t="n">
        <f aca="false">U282*V282*$F$5</f>
        <v>823.448359141722</v>
      </c>
      <c r="T282" s="63" t="n">
        <f aca="false">MAX(0,MIN(1,R282/100+$D$5))</f>
        <v>0.683630051538728</v>
      </c>
      <c r="U282" s="63" t="n">
        <v>0.478193007631662</v>
      </c>
      <c r="V282" s="62" t="n">
        <v>1722</v>
      </c>
      <c r="W282" s="63" t="n">
        <v>0.084758520671361</v>
      </c>
      <c r="X282" s="64" t="s">
        <v>171</v>
      </c>
      <c r="Y282" s="64" t="s">
        <v>166</v>
      </c>
    </row>
    <row r="283" customFormat="false" ht="15" hidden="false" customHeight="false" outlineLevel="0" collapsed="false">
      <c r="A283" s="32" t="s">
        <v>421</v>
      </c>
      <c r="B283" s="32" t="s">
        <v>485</v>
      </c>
      <c r="C283" s="32" t="s">
        <v>487</v>
      </c>
      <c r="D283" s="60" t="n">
        <f aca="false">ROUND(S283*T283,0)</f>
        <v>528</v>
      </c>
      <c r="E283" s="60" t="n">
        <f aca="false">ROUND(S283,0)-D283</f>
        <v>252</v>
      </c>
      <c r="F283" s="60" t="n">
        <f aca="false">IF(COUNTA(D283:E283)=0,"",SUM(D283:E283))</f>
        <v>780</v>
      </c>
      <c r="G283" s="40" t="n">
        <f aca="false">IF(OR(F283="",F283=0),"",D283/F283)</f>
        <v>0.676923076923077</v>
      </c>
      <c r="H283" s="40" t="n">
        <f aca="false">IF(OR(F283="",F283=0),"",E283/F283)</f>
        <v>0.323076923076923</v>
      </c>
      <c r="I283" s="32" t="s">
        <v>164</v>
      </c>
      <c r="J283" s="36" t="n">
        <v>2.13808181890095</v>
      </c>
      <c r="K283" s="36" t="n">
        <f aca="false">$K$8</f>
        <v>2.12535060136845</v>
      </c>
      <c r="L283" s="36" t="n">
        <f aca="false">SQRT(J283^2+K283^2)</f>
        <v>3.01471541659441</v>
      </c>
      <c r="M283" s="40" t="n">
        <f aca="false">IF(G283="","",MAX(0,G283-1.96*L283/100))</f>
        <v>0.617834654757827</v>
      </c>
      <c r="N283" s="40" t="n">
        <f aca="false">IF(G283="","",MIN(1,G283+1.96*L283/100))</f>
        <v>0.736011499088327</v>
      </c>
      <c r="O283" s="60" t="n">
        <f aca="false">ROUND(S283*W283,0)</f>
        <v>66</v>
      </c>
      <c r="P283" s="60" t="n">
        <f aca="false">IF(F283="","",ROUND(SQRT((F283*L283/100)^2+(G283*O283)^2),0))</f>
        <v>50</v>
      </c>
      <c r="R283" s="61" t="n">
        <v>16.8864198861719</v>
      </c>
      <c r="S283" s="62" t="n">
        <f aca="false">U283*V283*$F$5</f>
        <v>779.911439114391</v>
      </c>
      <c r="T283" s="63" t="n">
        <f aca="false">MAX(0,MIN(1,R283/100+$D$5))</f>
        <v>0.677235057235982</v>
      </c>
      <c r="U283" s="63" t="n">
        <v>0.420664206642066</v>
      </c>
      <c r="V283" s="62" t="n">
        <v>1854</v>
      </c>
      <c r="W283" s="63" t="n">
        <v>0.084758520671361</v>
      </c>
      <c r="X283" s="64" t="s">
        <v>171</v>
      </c>
      <c r="Y283" s="64" t="s">
        <v>166</v>
      </c>
    </row>
    <row r="284" customFormat="false" ht="15" hidden="false" customHeight="false" outlineLevel="0" collapsed="false">
      <c r="A284" s="32" t="s">
        <v>421</v>
      </c>
      <c r="B284" s="32" t="s">
        <v>485</v>
      </c>
      <c r="C284" s="32" t="s">
        <v>488</v>
      </c>
      <c r="D284" s="60" t="n">
        <f aca="false">ROUND(S284*T284,0)</f>
        <v>429</v>
      </c>
      <c r="E284" s="60" t="n">
        <f aca="false">ROUND(S284,0)-D284</f>
        <v>174</v>
      </c>
      <c r="F284" s="60" t="n">
        <f aca="false">IF(COUNTA(D284:E284)=0,"",SUM(D284:E284))</f>
        <v>603</v>
      </c>
      <c r="G284" s="40" t="n">
        <f aca="false">IF(OR(F284="",F284=0),"",D284/F284)</f>
        <v>0.711442786069652</v>
      </c>
      <c r="H284" s="40" t="n">
        <f aca="false">IF(OR(F284="",F284=0),"",E284/F284)</f>
        <v>0.288557213930348</v>
      </c>
      <c r="I284" s="32" t="s">
        <v>164</v>
      </c>
      <c r="J284" s="36" t="n">
        <v>2.13808181890095</v>
      </c>
      <c r="K284" s="36" t="n">
        <f aca="false">$K$8</f>
        <v>2.12535060136845</v>
      </c>
      <c r="L284" s="36" t="n">
        <f aca="false">SQRT(J284^2+K284^2)</f>
        <v>3.01471541659441</v>
      </c>
      <c r="M284" s="40" t="n">
        <f aca="false">IF(G284="","",MAX(0,G284-1.96*L284/100))</f>
        <v>0.652354363904401</v>
      </c>
      <c r="N284" s="40" t="n">
        <f aca="false">IF(G284="","",MIN(1,G284+1.96*L284/100))</f>
        <v>0.770531208234902</v>
      </c>
      <c r="O284" s="60" t="n">
        <f aca="false">ROUND(S284*W284,0)</f>
        <v>51</v>
      </c>
      <c r="P284" s="60" t="n">
        <f aca="false">IF(F284="","",ROUND(SQRT((F284*L284/100)^2+(G284*O284)^2),0))</f>
        <v>41</v>
      </c>
      <c r="R284" s="61" t="n">
        <v>20.3022207275572</v>
      </c>
      <c r="S284" s="62" t="n">
        <f aca="false">U284*V284*$F$5</f>
        <v>602.870201096892</v>
      </c>
      <c r="T284" s="63" t="n">
        <f aca="false">MAX(0,MIN(1,R284/100+$D$5))</f>
        <v>0.711393065649834</v>
      </c>
      <c r="U284" s="63" t="n">
        <v>0.447897623400366</v>
      </c>
      <c r="V284" s="62" t="n">
        <v>1346</v>
      </c>
      <c r="W284" s="63" t="n">
        <v>0.084758520671361</v>
      </c>
      <c r="X284" s="64" t="s">
        <v>171</v>
      </c>
      <c r="Y284" s="64" t="s">
        <v>166</v>
      </c>
    </row>
    <row r="285" customFormat="false" ht="15" hidden="false" customHeight="false" outlineLevel="0" collapsed="false">
      <c r="A285" s="32" t="s">
        <v>421</v>
      </c>
      <c r="B285" s="32" t="s">
        <v>485</v>
      </c>
      <c r="C285" s="32" t="s">
        <v>489</v>
      </c>
      <c r="D285" s="60" t="n">
        <f aca="false">ROUND(S285*T285,0)</f>
        <v>601</v>
      </c>
      <c r="E285" s="60" t="n">
        <f aca="false">ROUND(S285,0)-D285</f>
        <v>220</v>
      </c>
      <c r="F285" s="60" t="n">
        <f aca="false">IF(COUNTA(D285:E285)=0,"",SUM(D285:E285))</f>
        <v>821</v>
      </c>
      <c r="G285" s="40" t="n">
        <f aca="false">IF(OR(F285="",F285=0),"",D285/F285)</f>
        <v>0.732034104750305</v>
      </c>
      <c r="H285" s="40" t="n">
        <f aca="false">IF(OR(F285="",F285=0),"",E285/F285)</f>
        <v>0.267965895249696</v>
      </c>
      <c r="I285" s="32" t="s">
        <v>164</v>
      </c>
      <c r="J285" s="36" t="n">
        <v>2.13808181890095</v>
      </c>
      <c r="K285" s="36" t="n">
        <f aca="false">$K$8</f>
        <v>2.12535060136845</v>
      </c>
      <c r="L285" s="36" t="n">
        <f aca="false">SQRT(J285^2+K285^2)</f>
        <v>3.01471541659441</v>
      </c>
      <c r="M285" s="40" t="n">
        <f aca="false">IF(G285="","",MAX(0,G285-1.96*L285/100))</f>
        <v>0.672945682585054</v>
      </c>
      <c r="N285" s="40" t="n">
        <f aca="false">IF(G285="","",MIN(1,G285+1.96*L285/100))</f>
        <v>0.791122526915555</v>
      </c>
      <c r="O285" s="60" t="n">
        <f aca="false">ROUND(S285*W285,0)</f>
        <v>70</v>
      </c>
      <c r="P285" s="60" t="n">
        <f aca="false">IF(F285="","",ROUND(SQRT((F285*L285/100)^2+(G285*O285)^2),0))</f>
        <v>57</v>
      </c>
      <c r="R285" s="61" t="n">
        <v>22.4375751326754</v>
      </c>
      <c r="S285" s="62" t="n">
        <f aca="false">U285*V285*$F$5</f>
        <v>820.6703125</v>
      </c>
      <c r="T285" s="63" t="n">
        <f aca="false">MAX(0,MIN(1,R285/100+$D$5))</f>
        <v>0.732746609701016</v>
      </c>
      <c r="U285" s="63" t="n">
        <v>0.6765625</v>
      </c>
      <c r="V285" s="62" t="n">
        <v>1213</v>
      </c>
      <c r="W285" s="63" t="n">
        <v>0.084758520671361</v>
      </c>
      <c r="X285" s="64" t="s">
        <v>171</v>
      </c>
      <c r="Y285" s="64" t="s">
        <v>166</v>
      </c>
    </row>
    <row r="286" customFormat="false" ht="15" hidden="false" customHeight="false" outlineLevel="0" collapsed="false">
      <c r="A286" s="32" t="s">
        <v>421</v>
      </c>
      <c r="B286" s="32" t="s">
        <v>485</v>
      </c>
      <c r="C286" s="32" t="s">
        <v>490</v>
      </c>
      <c r="D286" s="60" t="n">
        <f aca="false">ROUND(S286*T286,0)</f>
        <v>470</v>
      </c>
      <c r="E286" s="60" t="n">
        <f aca="false">ROUND(S286,0)-D286</f>
        <v>121</v>
      </c>
      <c r="F286" s="60" t="n">
        <f aca="false">IF(COUNTA(D286:E286)=0,"",SUM(D286:E286))</f>
        <v>591</v>
      </c>
      <c r="G286" s="40" t="n">
        <f aca="false">IF(OR(F286="",F286=0),"",D286/F286)</f>
        <v>0.795262267343486</v>
      </c>
      <c r="H286" s="40" t="n">
        <f aca="false">IF(OR(F286="",F286=0),"",E286/F286)</f>
        <v>0.204737732656514</v>
      </c>
      <c r="I286" s="32" t="s">
        <v>164</v>
      </c>
      <c r="J286" s="36" t="n">
        <v>2.13808181890095</v>
      </c>
      <c r="K286" s="36" t="n">
        <f aca="false">$K$8</f>
        <v>2.12535060136845</v>
      </c>
      <c r="L286" s="36" t="n">
        <f aca="false">SQRT(J286^2+K286^2)</f>
        <v>3.01471541659441</v>
      </c>
      <c r="M286" s="40" t="n">
        <f aca="false">IF(G286="","",MAX(0,G286-1.96*L286/100))</f>
        <v>0.736173845178235</v>
      </c>
      <c r="N286" s="40" t="n">
        <f aca="false">IF(G286="","",MIN(1,G286+1.96*L286/100))</f>
        <v>0.854350689508736</v>
      </c>
      <c r="O286" s="60" t="n">
        <f aca="false">ROUND(S286*W286,0)</f>
        <v>50</v>
      </c>
      <c r="P286" s="60" t="n">
        <f aca="false">IF(F286="","",ROUND(SQRT((F286*L286/100)^2+(G286*O286)^2),0))</f>
        <v>44</v>
      </c>
      <c r="R286" s="61" t="n">
        <v>28.7417340867265</v>
      </c>
      <c r="S286" s="62" t="n">
        <f aca="false">U286*V286*$F$5</f>
        <v>590.669623059868</v>
      </c>
      <c r="T286" s="63" t="n">
        <f aca="false">MAX(0,MIN(1,R286/100+$D$5))</f>
        <v>0.795788199241527</v>
      </c>
      <c r="U286" s="63" t="n">
        <v>0.297117516629712</v>
      </c>
      <c r="V286" s="62" t="n">
        <v>1988</v>
      </c>
      <c r="W286" s="63" t="n">
        <v>0.084758520671361</v>
      </c>
      <c r="X286" s="64" t="s">
        <v>171</v>
      </c>
      <c r="Y286" s="64" t="s">
        <v>166</v>
      </c>
    </row>
    <row r="287" customFormat="false" ht="15" hidden="false" customHeight="false" outlineLevel="0" collapsed="false">
      <c r="A287" s="32" t="s">
        <v>421</v>
      </c>
      <c r="B287" s="32" t="s">
        <v>485</v>
      </c>
      <c r="C287" s="32" t="s">
        <v>491</v>
      </c>
      <c r="D287" s="60" t="n">
        <f aca="false">ROUND(S287*T287,0)</f>
        <v>476</v>
      </c>
      <c r="E287" s="60" t="n">
        <f aca="false">ROUND(S287,0)-D287</f>
        <v>215</v>
      </c>
      <c r="F287" s="60" t="n">
        <f aca="false">IF(COUNTA(D287:E287)=0,"",SUM(D287:E287))</f>
        <v>691</v>
      </c>
      <c r="G287" s="40" t="n">
        <f aca="false">IF(OR(F287="",F287=0),"",D287/F287)</f>
        <v>0.688856729377714</v>
      </c>
      <c r="H287" s="40" t="n">
        <f aca="false">IF(OR(F287="",F287=0),"",E287/F287)</f>
        <v>0.311143270622287</v>
      </c>
      <c r="I287" s="32" t="s">
        <v>164</v>
      </c>
      <c r="J287" s="36" t="n">
        <v>2.13808181890095</v>
      </c>
      <c r="K287" s="36" t="n">
        <f aca="false">$K$8</f>
        <v>2.12535060136845</v>
      </c>
      <c r="L287" s="36" t="n">
        <f aca="false">SQRT(J287^2+K287^2)</f>
        <v>3.01471541659441</v>
      </c>
      <c r="M287" s="40" t="n">
        <f aca="false">IF(G287="","",MAX(0,G287-1.96*L287/100))</f>
        <v>0.629768307212463</v>
      </c>
      <c r="N287" s="40" t="n">
        <f aca="false">IF(G287="","",MIN(1,G287+1.96*L287/100))</f>
        <v>0.747945151542964</v>
      </c>
      <c r="O287" s="60" t="n">
        <f aca="false">ROUND(S287*W287,0)</f>
        <v>59</v>
      </c>
      <c r="P287" s="60" t="n">
        <f aca="false">IF(F287="","",ROUND(SQRT((F287*L287/100)^2+(G287*O287)^2),0))</f>
        <v>46</v>
      </c>
      <c r="R287" s="61" t="n">
        <v>18.0870795532566</v>
      </c>
      <c r="S287" s="62" t="n">
        <f aca="false">U287*V287*$F$5</f>
        <v>691.24526600541</v>
      </c>
      <c r="T287" s="63" t="n">
        <f aca="false">MAX(0,MIN(1,R287/100+$D$5))</f>
        <v>0.689241653906829</v>
      </c>
      <c r="U287" s="63" t="n">
        <v>0.612263300270514</v>
      </c>
      <c r="V287" s="62" t="n">
        <v>1129</v>
      </c>
      <c r="W287" s="63" t="n">
        <v>0.084758520671361</v>
      </c>
      <c r="X287" s="64" t="s">
        <v>171</v>
      </c>
      <c r="Y287" s="64" t="s">
        <v>166</v>
      </c>
    </row>
    <row r="288" customFormat="false" ht="15" hidden="false" customHeight="false" outlineLevel="0" collapsed="false">
      <c r="A288" s="32" t="s">
        <v>421</v>
      </c>
      <c r="B288" s="32" t="s">
        <v>485</v>
      </c>
      <c r="C288" s="32" t="s">
        <v>492</v>
      </c>
      <c r="D288" s="60" t="n">
        <f aca="false">ROUND(S288*T288,0)</f>
        <v>331</v>
      </c>
      <c r="E288" s="60" t="n">
        <f aca="false">ROUND(S288,0)-D288</f>
        <v>179</v>
      </c>
      <c r="F288" s="60" t="n">
        <f aca="false">IF(COUNTA(D288:E288)=0,"",SUM(D288:E288))</f>
        <v>510</v>
      </c>
      <c r="G288" s="40" t="n">
        <f aca="false">IF(OR(F288="",F288=0),"",D288/F288)</f>
        <v>0.649019607843137</v>
      </c>
      <c r="H288" s="40" t="n">
        <f aca="false">IF(OR(F288="",F288=0),"",E288/F288)</f>
        <v>0.350980392156863</v>
      </c>
      <c r="I288" s="32" t="s">
        <v>164</v>
      </c>
      <c r="J288" s="36" t="n">
        <v>3.48774817162815</v>
      </c>
      <c r="K288" s="36" t="n">
        <f aca="false">$K$8</f>
        <v>2.12535060136845</v>
      </c>
      <c r="L288" s="36" t="n">
        <f aca="false">SQRT(J288^2+K288^2)</f>
        <v>4.08429951000569</v>
      </c>
      <c r="M288" s="40" t="n">
        <f aca="false">IF(G288="","",MAX(0,G288-1.96*L288/100))</f>
        <v>0.568967337447026</v>
      </c>
      <c r="N288" s="40" t="n">
        <f aca="false">IF(G288="","",MIN(1,G288+1.96*L288/100))</f>
        <v>0.729071878239249</v>
      </c>
      <c r="O288" s="60" t="n">
        <f aca="false">ROUND(S288*W288,0)</f>
        <v>74</v>
      </c>
      <c r="P288" s="60" t="n">
        <f aca="false">IF(F288="","",ROUND(SQRT((F288*L288/100)^2+(G288*O288)^2),0))</f>
        <v>52</v>
      </c>
      <c r="R288" s="61" t="n">
        <v>14.115149232323</v>
      </c>
      <c r="S288" s="62" t="n">
        <f aca="false">U288*V288*$F$5</f>
        <v>510.153409090909</v>
      </c>
      <c r="T288" s="63" t="n">
        <f aca="false">MAX(0,MIN(1,R288/100+$D$5))</f>
        <v>0.649522350697492</v>
      </c>
      <c r="U288" s="63" t="n">
        <v>0.368607954545455</v>
      </c>
      <c r="V288" s="62" t="n">
        <v>1384</v>
      </c>
      <c r="W288" s="63" t="n">
        <v>0.144238908687966</v>
      </c>
      <c r="X288" s="64" t="s">
        <v>165</v>
      </c>
      <c r="Y288" s="64" t="s">
        <v>166</v>
      </c>
    </row>
    <row r="289" customFormat="false" ht="15" hidden="false" customHeight="false" outlineLevel="0" collapsed="false">
      <c r="A289" s="32" t="s">
        <v>421</v>
      </c>
      <c r="B289" s="32" t="s">
        <v>485</v>
      </c>
      <c r="C289" s="32" t="s">
        <v>493</v>
      </c>
      <c r="D289" s="60" t="n">
        <f aca="false">ROUND(S289*T289,0)</f>
        <v>145</v>
      </c>
      <c r="E289" s="60" t="n">
        <f aca="false">ROUND(S289,0)-D289</f>
        <v>58</v>
      </c>
      <c r="F289" s="60" t="n">
        <f aca="false">IF(COUNTA(D289:E289)=0,"",SUM(D289:E289))</f>
        <v>203</v>
      </c>
      <c r="G289" s="40" t="n">
        <f aca="false">IF(OR(F289="",F289=0),"",D289/F289)</f>
        <v>0.714285714285714</v>
      </c>
      <c r="H289" s="40" t="n">
        <f aca="false">IF(OR(F289="",F289=0),"",E289/F289)</f>
        <v>0.285714285714286</v>
      </c>
      <c r="I289" s="32" t="s">
        <v>164</v>
      </c>
      <c r="J289" s="36" t="n">
        <v>3.48774817162815</v>
      </c>
      <c r="K289" s="36" t="n">
        <f aca="false">$K$8</f>
        <v>2.12535060136845</v>
      </c>
      <c r="L289" s="36" t="n">
        <f aca="false">SQRT(J289^2+K289^2)</f>
        <v>4.08429951000569</v>
      </c>
      <c r="M289" s="40" t="n">
        <f aca="false">IF(G289="","",MAX(0,G289-1.96*L289/100))</f>
        <v>0.634233443889603</v>
      </c>
      <c r="N289" s="40" t="n">
        <f aca="false">IF(G289="","",MIN(1,G289+1.96*L289/100))</f>
        <v>0.794337984681826</v>
      </c>
      <c r="O289" s="60" t="n">
        <f aca="false">ROUND(S289*W289,0)</f>
        <v>29</v>
      </c>
      <c r="P289" s="60" t="n">
        <f aca="false">IF(F289="","",ROUND(SQRT((F289*L289/100)^2+(G289*O289)^2),0))</f>
        <v>22</v>
      </c>
      <c r="R289" s="61" t="n">
        <v>20.7981419353432</v>
      </c>
      <c r="S289" s="62" t="n">
        <f aca="false">U289*V289*$F$5</f>
        <v>202.766550522648</v>
      </c>
      <c r="T289" s="63" t="n">
        <f aca="false">MAX(0,MIN(1,R289/100+$D$5))</f>
        <v>0.716352277727694</v>
      </c>
      <c r="U289" s="63" t="n">
        <v>0.369337979094077</v>
      </c>
      <c r="V289" s="62" t="n">
        <v>549</v>
      </c>
      <c r="W289" s="63" t="n">
        <v>0.144238908687966</v>
      </c>
      <c r="X289" s="64" t="s">
        <v>165</v>
      </c>
      <c r="Y289" s="64" t="s">
        <v>166</v>
      </c>
    </row>
    <row r="290" customFormat="false" ht="15" hidden="false" customHeight="false" outlineLevel="0" collapsed="false">
      <c r="A290" s="32" t="s">
        <v>421</v>
      </c>
      <c r="B290" s="32" t="s">
        <v>485</v>
      </c>
      <c r="C290" s="32" t="s">
        <v>494</v>
      </c>
      <c r="D290" s="60" t="n">
        <f aca="false">ROUND(S290*T290,0)</f>
        <v>227</v>
      </c>
      <c r="E290" s="60" t="n">
        <f aca="false">ROUND(S290,0)-D290</f>
        <v>91</v>
      </c>
      <c r="F290" s="60" t="n">
        <f aca="false">IF(COUNTA(D290:E290)=0,"",SUM(D290:E290))</f>
        <v>318</v>
      </c>
      <c r="G290" s="40" t="n">
        <f aca="false">IF(OR(F290="",F290=0),"",D290/F290)</f>
        <v>0.713836477987421</v>
      </c>
      <c r="H290" s="40" t="n">
        <f aca="false">IF(OR(F290="",F290=0),"",E290/F290)</f>
        <v>0.286163522012579</v>
      </c>
      <c r="I290" s="32" t="s">
        <v>164</v>
      </c>
      <c r="J290" s="36" t="n">
        <v>3.48774817162815</v>
      </c>
      <c r="K290" s="36" t="n">
        <f aca="false">$K$8</f>
        <v>2.12535060136845</v>
      </c>
      <c r="L290" s="36" t="n">
        <f aca="false">SQRT(J290^2+K290^2)</f>
        <v>4.08429951000569</v>
      </c>
      <c r="M290" s="40" t="n">
        <f aca="false">IF(G290="","",MAX(0,G290-1.96*L290/100))</f>
        <v>0.63378420759131</v>
      </c>
      <c r="N290" s="40" t="n">
        <f aca="false">IF(G290="","",MIN(1,G290+1.96*L290/100))</f>
        <v>0.793888748383533</v>
      </c>
      <c r="O290" s="60" t="n">
        <f aca="false">ROUND(S290*W290,0)</f>
        <v>46</v>
      </c>
      <c r="P290" s="60" t="n">
        <f aca="false">IF(F290="","",ROUND(SQRT((F290*L290/100)^2+(G290*O290)^2),0))</f>
        <v>35</v>
      </c>
      <c r="R290" s="61" t="n">
        <v>20.3441821253981</v>
      </c>
      <c r="S290" s="62" t="n">
        <f aca="false">U290*V290*$F$5</f>
        <v>318.271119842829</v>
      </c>
      <c r="T290" s="63" t="n">
        <f aca="false">MAX(0,MIN(1,R290/100+$D$5))</f>
        <v>0.711812679628243</v>
      </c>
      <c r="U290" s="63" t="n">
        <v>0.318271119842829</v>
      </c>
      <c r="V290" s="62" t="n">
        <v>1000</v>
      </c>
      <c r="W290" s="63" t="n">
        <v>0.144238908687966</v>
      </c>
      <c r="X290" s="64" t="s">
        <v>165</v>
      </c>
      <c r="Y290" s="64" t="s">
        <v>166</v>
      </c>
    </row>
    <row r="291" customFormat="false" ht="15" hidden="false" customHeight="false" outlineLevel="0" collapsed="false">
      <c r="A291" s="32" t="s">
        <v>421</v>
      </c>
      <c r="B291" s="32" t="s">
        <v>485</v>
      </c>
      <c r="C291" s="32" t="s">
        <v>495</v>
      </c>
      <c r="D291" s="60" t="n">
        <f aca="false">ROUND(S291*T291,0)</f>
        <v>241</v>
      </c>
      <c r="E291" s="60" t="n">
        <f aca="false">ROUND(S291,0)-D291</f>
        <v>110</v>
      </c>
      <c r="F291" s="60" t="n">
        <f aca="false">IF(COUNTA(D291:E291)=0,"",SUM(D291:E291))</f>
        <v>351</v>
      </c>
      <c r="G291" s="40" t="n">
        <f aca="false">IF(OR(F291="",F291=0),"",D291/F291)</f>
        <v>0.686609686609687</v>
      </c>
      <c r="H291" s="40" t="n">
        <f aca="false">IF(OR(F291="",F291=0),"",E291/F291)</f>
        <v>0.313390313390313</v>
      </c>
      <c r="I291" s="32" t="s">
        <v>164</v>
      </c>
      <c r="J291" s="36" t="n">
        <v>3.48774817162815</v>
      </c>
      <c r="K291" s="36" t="n">
        <f aca="false">$K$8</f>
        <v>2.12535060136845</v>
      </c>
      <c r="L291" s="36" t="n">
        <f aca="false">SQRT(J291^2+K291^2)</f>
        <v>4.08429951000569</v>
      </c>
      <c r="M291" s="40" t="n">
        <f aca="false">IF(G291="","",MAX(0,G291-1.96*L291/100))</f>
        <v>0.606557416213575</v>
      </c>
      <c r="N291" s="40" t="n">
        <f aca="false">IF(G291="","",MIN(1,G291+1.96*L291/100))</f>
        <v>0.766661957005798</v>
      </c>
      <c r="O291" s="60" t="n">
        <f aca="false">ROUND(S291*W291,0)</f>
        <v>51</v>
      </c>
      <c r="P291" s="60" t="n">
        <f aca="false">IF(F291="","",ROUND(SQRT((F291*L291/100)^2+(G291*O291)^2),0))</f>
        <v>38</v>
      </c>
      <c r="R291" s="61" t="n">
        <v>17.906996711235</v>
      </c>
      <c r="S291" s="62" t="n">
        <f aca="false">U291*V291*$F$5</f>
        <v>350.591240875912</v>
      </c>
      <c r="T291" s="63" t="n">
        <f aca="false">MAX(0,MIN(1,R291/100+$D$5))</f>
        <v>0.687440825486613</v>
      </c>
      <c r="U291" s="63" t="n">
        <v>0.313868613138686</v>
      </c>
      <c r="V291" s="62" t="n">
        <v>1117</v>
      </c>
      <c r="W291" s="63" t="n">
        <v>0.144238908687966</v>
      </c>
      <c r="X291" s="64" t="s">
        <v>165</v>
      </c>
      <c r="Y291" s="64" t="s">
        <v>166</v>
      </c>
    </row>
    <row r="292" customFormat="false" ht="15" hidden="false" customHeight="false" outlineLevel="0" collapsed="false">
      <c r="A292" s="32" t="s">
        <v>421</v>
      </c>
      <c r="B292" s="32" t="s">
        <v>485</v>
      </c>
      <c r="C292" s="32" t="s">
        <v>496</v>
      </c>
      <c r="D292" s="60" t="n">
        <f aca="false">ROUND(S292*T292,0)</f>
        <v>1108</v>
      </c>
      <c r="E292" s="60" t="n">
        <f aca="false">ROUND(S292,0)-D292</f>
        <v>533</v>
      </c>
      <c r="F292" s="60" t="n">
        <f aca="false">IF(COUNTA(D292:E292)=0,"",SUM(D292:E292))</f>
        <v>1641</v>
      </c>
      <c r="G292" s="40" t="n">
        <f aca="false">IF(OR(F292="",F292=0),"",D292/F292)</f>
        <v>0.675198049969531</v>
      </c>
      <c r="H292" s="40" t="n">
        <f aca="false">IF(OR(F292="",F292=0),"",E292/F292)</f>
        <v>0.324801950030469</v>
      </c>
      <c r="I292" s="32" t="s">
        <v>267</v>
      </c>
      <c r="J292" s="36" t="n">
        <v>1.72805469622063</v>
      </c>
      <c r="K292" s="36" t="n">
        <f aca="false">$K$8</f>
        <v>2.12535060136845</v>
      </c>
      <c r="L292" s="36" t="n">
        <f aca="false">SQRT(J292^2+K292^2)</f>
        <v>2.739213064343</v>
      </c>
      <c r="M292" s="40" t="n">
        <f aca="false">IF(G292="","",MAX(0,G292-1.96*L292/100))</f>
        <v>0.621509473908408</v>
      </c>
      <c r="N292" s="40" t="n">
        <f aca="false">IF(G292="","",MIN(1,G292+1.96*L292/100))</f>
        <v>0.728886626030654</v>
      </c>
      <c r="O292" s="60" t="n">
        <f aca="false">ROUND(S292*W292,0)</f>
        <v>103</v>
      </c>
      <c r="P292" s="60" t="n">
        <f aca="false">IF(F292="","",ROUND(SQRT((F292*L292/100)^2+(G292*O292)^2),0))</f>
        <v>83</v>
      </c>
      <c r="R292" s="61" t="n">
        <v>16.672620875021</v>
      </c>
      <c r="S292" s="62" t="n">
        <f aca="false">U292*V292*$F$5</f>
        <v>1641.003487384</v>
      </c>
      <c r="T292" s="63" t="n">
        <f aca="false">MAX(0,MIN(1,R292/100+$D$5))</f>
        <v>0.675097067124472</v>
      </c>
      <c r="U292" s="63" t="n">
        <v>0.752408751666208</v>
      </c>
      <c r="V292" s="62" t="n">
        <v>2181</v>
      </c>
      <c r="W292" s="63" t="n">
        <v>0.0626598089245614</v>
      </c>
      <c r="X292" s="64" t="s">
        <v>204</v>
      </c>
      <c r="Y292" s="64" t="s">
        <v>166</v>
      </c>
    </row>
    <row r="293" customFormat="false" ht="15" hidden="false" customHeight="false" outlineLevel="0" collapsed="false">
      <c r="A293" s="32" t="s">
        <v>421</v>
      </c>
      <c r="B293" s="32" t="s">
        <v>485</v>
      </c>
      <c r="C293" s="32" t="s">
        <v>497</v>
      </c>
      <c r="D293" s="60" t="n">
        <f aca="false">ROUND(S293*T293,0)</f>
        <v>614</v>
      </c>
      <c r="E293" s="60" t="n">
        <f aca="false">ROUND(S293,0)-D293</f>
        <v>312</v>
      </c>
      <c r="F293" s="60" t="n">
        <f aca="false">IF(COUNTA(D293:E293)=0,"",SUM(D293:E293))</f>
        <v>926</v>
      </c>
      <c r="G293" s="40" t="n">
        <f aca="false">IF(OR(F293="",F293=0),"",D293/F293)</f>
        <v>0.663066954643629</v>
      </c>
      <c r="H293" s="40" t="n">
        <f aca="false">IF(OR(F293="",F293=0),"",E293/F293)</f>
        <v>0.336933045356372</v>
      </c>
      <c r="I293" s="32" t="s">
        <v>164</v>
      </c>
      <c r="J293" s="36" t="n">
        <v>1.72805469622063</v>
      </c>
      <c r="K293" s="36" t="n">
        <f aca="false">$K$8</f>
        <v>2.12535060136845</v>
      </c>
      <c r="L293" s="36" t="n">
        <f aca="false">SQRT(J293^2+K293^2)</f>
        <v>2.739213064343</v>
      </c>
      <c r="M293" s="40" t="n">
        <f aca="false">IF(G293="","",MAX(0,G293-1.96*L293/100))</f>
        <v>0.609378378582506</v>
      </c>
      <c r="N293" s="40" t="n">
        <f aca="false">IF(G293="","",MIN(1,G293+1.96*L293/100))</f>
        <v>0.716755530704751</v>
      </c>
      <c r="O293" s="60" t="n">
        <f aca="false">ROUND(S293*W293,0)</f>
        <v>58</v>
      </c>
      <c r="P293" s="60" t="n">
        <f aca="false">IF(F293="","",ROUND(SQRT((F293*L293/100)^2+(G293*O293)^2),0))</f>
        <v>46</v>
      </c>
      <c r="R293" s="61" t="n">
        <v>15.5467834121732</v>
      </c>
      <c r="S293" s="62" t="n">
        <f aca="false">U293*V293*$F$5</f>
        <v>925.647509578544</v>
      </c>
      <c r="T293" s="63" t="n">
        <f aca="false">MAX(0,MIN(1,R293/100+$D$5))</f>
        <v>0.663838692495994</v>
      </c>
      <c r="U293" s="63" t="n">
        <v>0.432950191570881</v>
      </c>
      <c r="V293" s="62" t="n">
        <v>2138</v>
      </c>
      <c r="W293" s="63" t="n">
        <v>0.0626598089245614</v>
      </c>
      <c r="X293" s="64" t="s">
        <v>204</v>
      </c>
      <c r="Y293" s="64" t="s">
        <v>166</v>
      </c>
    </row>
    <row r="294" customFormat="false" ht="15" hidden="false" customHeight="false" outlineLevel="0" collapsed="false">
      <c r="A294" s="32" t="s">
        <v>421</v>
      </c>
      <c r="B294" s="32" t="s">
        <v>498</v>
      </c>
      <c r="C294" s="32" t="s">
        <v>499</v>
      </c>
      <c r="D294" s="60" t="n">
        <f aca="false">ROUND(S294*T294,0)</f>
        <v>1108</v>
      </c>
      <c r="E294" s="60" t="n">
        <f aca="false">ROUND(S294,0)-D294</f>
        <v>1132</v>
      </c>
      <c r="F294" s="60" t="n">
        <f aca="false">IF(COUNTA(D294:E294)=0,"",SUM(D294:E294))</f>
        <v>2240</v>
      </c>
      <c r="G294" s="40" t="n">
        <f aca="false">IF(OR(F294="",F294=0),"",D294/F294)</f>
        <v>0.494642857142857</v>
      </c>
      <c r="H294" s="40" t="n">
        <f aca="false">IF(OR(F294="",F294=0),"",E294/F294)</f>
        <v>0.505357142857143</v>
      </c>
      <c r="I294" s="32" t="s">
        <v>427</v>
      </c>
      <c r="J294" s="36" t="n">
        <v>1.72805469622063</v>
      </c>
      <c r="K294" s="36" t="n">
        <f aca="false">$K$8</f>
        <v>2.12535060136845</v>
      </c>
      <c r="L294" s="36" t="n">
        <f aca="false">SQRT(J294^2+K294^2)</f>
        <v>2.739213064343</v>
      </c>
      <c r="M294" s="40" t="n">
        <f aca="false">IF(G294="","",MAX(0,G294-1.96*L294/100))</f>
        <v>0.440954281081734</v>
      </c>
      <c r="N294" s="40" t="n">
        <f aca="false">IF(G294="","",MIN(1,G294+1.96*L294/100))</f>
        <v>0.54833143320398</v>
      </c>
      <c r="O294" s="60" t="n">
        <f aca="false">ROUND(S294*W294,0)</f>
        <v>140</v>
      </c>
      <c r="P294" s="60" t="n">
        <f aca="false">IF(F294="","",ROUND(SQRT((F294*L294/100)^2+(G294*O294)^2),0))</f>
        <v>93</v>
      </c>
      <c r="R294" s="61" t="n">
        <v>-1.35348838517627</v>
      </c>
      <c r="S294" s="62" t="n">
        <f aca="false">U294*V294*$F$5</f>
        <v>2239.6676583846</v>
      </c>
      <c r="T294" s="63" t="n">
        <f aca="false">MAX(0,MIN(1,R294/100+$D$5))</f>
        <v>0.4948359745225</v>
      </c>
      <c r="U294" s="63" t="n">
        <v>0.638165680473373</v>
      </c>
      <c r="V294" s="62" t="n">
        <v>3509.53949250809</v>
      </c>
      <c r="W294" s="63" t="n">
        <v>0.0626598089245614</v>
      </c>
      <c r="X294" s="64" t="s">
        <v>204</v>
      </c>
      <c r="Y294" s="64" t="s">
        <v>428</v>
      </c>
    </row>
    <row r="295" customFormat="false" ht="15" hidden="false" customHeight="false" outlineLevel="0" collapsed="false">
      <c r="A295" s="32" t="s">
        <v>421</v>
      </c>
      <c r="B295" s="32" t="s">
        <v>498</v>
      </c>
      <c r="C295" s="32" t="s">
        <v>500</v>
      </c>
      <c r="D295" s="60" t="n">
        <f aca="false">ROUND(S295*T295,0)</f>
        <v>1305</v>
      </c>
      <c r="E295" s="60" t="n">
        <f aca="false">ROUND(S295,0)-D295</f>
        <v>1169</v>
      </c>
      <c r="F295" s="60" t="n">
        <f aca="false">IF(COUNTA(D295:E295)=0,"",SUM(D295:E295))</f>
        <v>2474</v>
      </c>
      <c r="G295" s="40" t="n">
        <f aca="false">IF(OR(F295="",F295=0),"",D295/F295)</f>
        <v>0.527485852869846</v>
      </c>
      <c r="H295" s="40" t="n">
        <f aca="false">IF(OR(F295="",F295=0),"",E295/F295)</f>
        <v>0.472514147130154</v>
      </c>
      <c r="I295" s="32" t="s">
        <v>427</v>
      </c>
      <c r="J295" s="36" t="n">
        <v>1.72805469622063</v>
      </c>
      <c r="K295" s="36" t="n">
        <f aca="false">$K$8</f>
        <v>2.12535060136845</v>
      </c>
      <c r="L295" s="36" t="n">
        <f aca="false">SQRT(J295^2+K295^2)</f>
        <v>2.739213064343</v>
      </c>
      <c r="M295" s="40" t="n">
        <f aca="false">IF(G295="","",MAX(0,G295-1.96*L295/100))</f>
        <v>0.473797276808724</v>
      </c>
      <c r="N295" s="40" t="n">
        <f aca="false">IF(G295="","",MIN(1,G295+1.96*L295/100))</f>
        <v>0.581174428930969</v>
      </c>
      <c r="O295" s="60" t="n">
        <f aca="false">ROUND(S295*W295,0)</f>
        <v>155</v>
      </c>
      <c r="P295" s="60" t="n">
        <f aca="false">IF(F295="","",ROUND(SQRT((F295*L295/100)^2+(G295*O295)^2),0))</f>
        <v>106</v>
      </c>
      <c r="R295" s="61" t="n">
        <v>1.90090286865461</v>
      </c>
      <c r="S295" s="62" t="n">
        <f aca="false">U295*V295*$F$5</f>
        <v>2474.2152945572</v>
      </c>
      <c r="T295" s="63" t="n">
        <f aca="false">MAX(0,MIN(1,R295/100+$D$5))</f>
        <v>0.527379887060809</v>
      </c>
      <c r="U295" s="63" t="n">
        <v>0.63349131121643</v>
      </c>
      <c r="V295" s="62" t="n">
        <v>3905.68149988706</v>
      </c>
      <c r="W295" s="63" t="n">
        <v>0.0626598089245614</v>
      </c>
      <c r="X295" s="64" t="s">
        <v>204</v>
      </c>
      <c r="Y295" s="64" t="s">
        <v>428</v>
      </c>
    </row>
    <row r="296" customFormat="false" ht="15" hidden="false" customHeight="false" outlineLevel="0" collapsed="false">
      <c r="A296" s="32" t="s">
        <v>421</v>
      </c>
      <c r="B296" s="32" t="s">
        <v>498</v>
      </c>
      <c r="C296" s="32" t="s">
        <v>501</v>
      </c>
      <c r="D296" s="60" t="n">
        <f aca="false">ROUND(S296*T296,0)</f>
        <v>790</v>
      </c>
      <c r="E296" s="60" t="n">
        <f aca="false">ROUND(S296,0)-D296</f>
        <v>716</v>
      </c>
      <c r="F296" s="60" t="n">
        <f aca="false">IF(COUNTA(D296:E296)=0,"",SUM(D296:E296))</f>
        <v>1506</v>
      </c>
      <c r="G296" s="40" t="n">
        <f aca="false">IF(OR(F296="",F296=0),"",D296/F296)</f>
        <v>0.52456839309429</v>
      </c>
      <c r="H296" s="40" t="n">
        <f aca="false">IF(OR(F296="",F296=0),"",E296/F296)</f>
        <v>0.475431606905711</v>
      </c>
      <c r="I296" s="32" t="s">
        <v>427</v>
      </c>
      <c r="J296" s="36" t="n">
        <v>1.72805469622063</v>
      </c>
      <c r="K296" s="36" t="n">
        <f aca="false">$K$8</f>
        <v>2.12535060136845</v>
      </c>
      <c r="L296" s="36" t="n">
        <f aca="false">SQRT(J296^2+K296^2)</f>
        <v>2.739213064343</v>
      </c>
      <c r="M296" s="40" t="n">
        <f aca="false">IF(G296="","",MAX(0,G296-1.96*L296/100))</f>
        <v>0.470879817033167</v>
      </c>
      <c r="N296" s="40" t="n">
        <f aca="false">IF(G296="","",MIN(1,G296+1.96*L296/100))</f>
        <v>0.578256969155412</v>
      </c>
      <c r="O296" s="60" t="n">
        <f aca="false">ROUND(S296*W296,0)</f>
        <v>94</v>
      </c>
      <c r="P296" s="60" t="n">
        <f aca="false">IF(F296="","",ROUND(SQRT((F296*L296/100)^2+(G296*O296)^2),0))</f>
        <v>64</v>
      </c>
      <c r="R296" s="61" t="n">
        <v>1.59574314949216</v>
      </c>
      <c r="S296" s="62" t="n">
        <f aca="false">U296*V296*$F$5</f>
        <v>1506.17696530429</v>
      </c>
      <c r="T296" s="63" t="n">
        <f aca="false">MAX(0,MIN(1,R296/100+$D$5))</f>
        <v>0.524328289869184</v>
      </c>
      <c r="U296" s="63" t="n">
        <v>0.613144758735441</v>
      </c>
      <c r="V296" s="62" t="n">
        <v>2456.4785784203</v>
      </c>
      <c r="W296" s="63" t="n">
        <v>0.0626598089245614</v>
      </c>
      <c r="X296" s="64" t="s">
        <v>204</v>
      </c>
      <c r="Y296" s="64" t="s">
        <v>428</v>
      </c>
    </row>
    <row r="297" customFormat="false" ht="15" hidden="false" customHeight="false" outlineLevel="0" collapsed="false">
      <c r="A297" s="32" t="s">
        <v>421</v>
      </c>
      <c r="B297" s="32" t="s">
        <v>498</v>
      </c>
      <c r="C297" s="32" t="s">
        <v>502</v>
      </c>
      <c r="D297" s="60" t="n">
        <f aca="false">ROUND(S297*T297,0)</f>
        <v>1032</v>
      </c>
      <c r="E297" s="60" t="n">
        <f aca="false">ROUND(S297,0)-D297</f>
        <v>924</v>
      </c>
      <c r="F297" s="60" t="n">
        <f aca="false">IF(COUNTA(D297:E297)=0,"",SUM(D297:E297))</f>
        <v>1956</v>
      </c>
      <c r="G297" s="40" t="n">
        <f aca="false">IF(OR(F297="",F297=0),"",D297/F297)</f>
        <v>0.52760736196319</v>
      </c>
      <c r="H297" s="40" t="n">
        <f aca="false">IF(OR(F297="",F297=0),"",E297/F297)</f>
        <v>0.47239263803681</v>
      </c>
      <c r="I297" s="32" t="s">
        <v>427</v>
      </c>
      <c r="J297" s="36" t="n">
        <v>1.72805469622063</v>
      </c>
      <c r="K297" s="36" t="n">
        <f aca="false">$K$8</f>
        <v>2.12535060136845</v>
      </c>
      <c r="L297" s="36" t="n">
        <f aca="false">SQRT(J297^2+K297^2)</f>
        <v>2.739213064343</v>
      </c>
      <c r="M297" s="40" t="n">
        <f aca="false">IF(G297="","",MAX(0,G297-1.96*L297/100))</f>
        <v>0.473918785902067</v>
      </c>
      <c r="N297" s="40" t="n">
        <f aca="false">IF(G297="","",MIN(1,G297+1.96*L297/100))</f>
        <v>0.581295938024313</v>
      </c>
      <c r="O297" s="60" t="n">
        <f aca="false">ROUND(S297*W297,0)</f>
        <v>123</v>
      </c>
      <c r="P297" s="60" t="n">
        <f aca="false">IF(F297="","",ROUND(SQRT((F297*L297/100)^2+(G297*O297)^2),0))</f>
        <v>84</v>
      </c>
      <c r="R297" s="61" t="n">
        <v>1.90650368222599</v>
      </c>
      <c r="S297" s="62" t="n">
        <f aca="false">U297*V297*$F$5</f>
        <v>1955.76073587295</v>
      </c>
      <c r="T297" s="63" t="n">
        <f aca="false">MAX(0,MIN(1,R297/100+$D$5))</f>
        <v>0.527435895196522</v>
      </c>
      <c r="U297" s="63" t="n">
        <v>0.58428001228124</v>
      </c>
      <c r="V297" s="62" t="n">
        <v>3347.30042918455</v>
      </c>
      <c r="W297" s="63" t="n">
        <v>0.0626598089245614</v>
      </c>
      <c r="X297" s="64" t="s">
        <v>204</v>
      </c>
      <c r="Y297" s="64" t="s">
        <v>428</v>
      </c>
    </row>
    <row r="298" customFormat="false" ht="15" hidden="false" customHeight="false" outlineLevel="0" collapsed="false">
      <c r="A298" s="32" t="s">
        <v>421</v>
      </c>
      <c r="B298" s="32" t="s">
        <v>503</v>
      </c>
      <c r="C298" s="32" t="s">
        <v>503</v>
      </c>
      <c r="D298" s="60" t="n">
        <f aca="false">ROUND(S298*T298,0)</f>
        <v>474</v>
      </c>
      <c r="E298" s="60" t="n">
        <f aca="false">ROUND(S298,0)-D298</f>
        <v>337</v>
      </c>
      <c r="F298" s="60" t="n">
        <f aca="false">IF(COUNTA(D298:E298)=0,"",SUM(D298:E298))</f>
        <v>811</v>
      </c>
      <c r="G298" s="40" t="n">
        <f aca="false">IF(OR(F298="",F298=0),"",D298/F298)</f>
        <v>0.584463625154131</v>
      </c>
      <c r="H298" s="40" t="n">
        <f aca="false">IF(OR(F298="",F298=0),"",E298/F298)</f>
        <v>0.415536374845869</v>
      </c>
      <c r="I298" s="32" t="s">
        <v>164</v>
      </c>
      <c r="J298" s="36" t="n">
        <v>2.13808181890095</v>
      </c>
      <c r="K298" s="36" t="n">
        <f aca="false">$K$8</f>
        <v>2.12535060136845</v>
      </c>
      <c r="L298" s="36" t="n">
        <f aca="false">SQRT(J298^2+K298^2)</f>
        <v>3.01471541659441</v>
      </c>
      <c r="M298" s="40" t="n">
        <f aca="false">IF(G298="","",MAX(0,G298-1.96*L298/100))</f>
        <v>0.52537520298888</v>
      </c>
      <c r="N298" s="40" t="n">
        <f aca="false">IF(G298="","",MIN(1,G298+1.96*L298/100))</f>
        <v>0.643552047319381</v>
      </c>
      <c r="O298" s="60" t="n">
        <f aca="false">ROUND(S298*W298,0)</f>
        <v>69</v>
      </c>
      <c r="P298" s="60" t="n">
        <f aca="false">IF(F298="","",ROUND(SQRT((F298*L298/100)^2+(G298*O298)^2),0))</f>
        <v>47</v>
      </c>
      <c r="R298" s="61" t="n">
        <v>7.54968017102144</v>
      </c>
      <c r="S298" s="62" t="n">
        <f aca="false">U298*V298*$F$5</f>
        <v>811.2722513089</v>
      </c>
      <c r="T298" s="63" t="n">
        <f aca="false">MAX(0,MIN(1,R298/100+$D$5))</f>
        <v>0.583867660084477</v>
      </c>
      <c r="U298" s="63" t="n">
        <v>0.424083769633508</v>
      </c>
      <c r="V298" s="62" t="n">
        <v>1913</v>
      </c>
      <c r="W298" s="63" t="n">
        <v>0.084758520671361</v>
      </c>
      <c r="X298" s="64" t="s">
        <v>171</v>
      </c>
      <c r="Y298" s="64" t="s">
        <v>166</v>
      </c>
    </row>
    <row r="299" customFormat="false" ht="15" hidden="false" customHeight="false" outlineLevel="0" collapsed="false">
      <c r="A299" s="32" t="s">
        <v>421</v>
      </c>
      <c r="B299" s="32" t="s">
        <v>504</v>
      </c>
      <c r="C299" s="32" t="s">
        <v>504</v>
      </c>
      <c r="D299" s="60" t="n">
        <f aca="false">ROUND(S299*T299,0)</f>
        <v>73</v>
      </c>
      <c r="E299" s="60" t="n">
        <f aca="false">ROUND(S299,0)-D299</f>
        <v>71</v>
      </c>
      <c r="F299" s="60" t="n">
        <f aca="false">IF(COUNTA(D299:E299)=0,"",SUM(D299:E299))</f>
        <v>144</v>
      </c>
      <c r="G299" s="40" t="n">
        <f aca="false">IF(OR(F299="",F299=0),"",D299/F299)</f>
        <v>0.506944444444444</v>
      </c>
      <c r="H299" s="40" t="n">
        <f aca="false">IF(OR(F299="",F299=0),"",E299/F299)</f>
        <v>0.493055555555556</v>
      </c>
      <c r="I299" s="32" t="s">
        <v>164</v>
      </c>
      <c r="J299" s="36" t="n">
        <v>3.48774817162815</v>
      </c>
      <c r="K299" s="36" t="n">
        <f aca="false">$K$8</f>
        <v>2.12535060136845</v>
      </c>
      <c r="L299" s="36" t="n">
        <f aca="false">SQRT(J299^2+K299^2)</f>
        <v>4.08429951000569</v>
      </c>
      <c r="M299" s="40" t="n">
        <f aca="false">IF(G299="","",MAX(0,G299-1.96*L299/100))</f>
        <v>0.426892174048333</v>
      </c>
      <c r="N299" s="40" t="n">
        <f aca="false">IF(G299="","",MIN(1,G299+1.96*L299/100))</f>
        <v>0.586996714840556</v>
      </c>
      <c r="O299" s="60" t="n">
        <f aca="false">ROUND(S299*W299,0)</f>
        <v>21</v>
      </c>
      <c r="P299" s="60" t="n">
        <f aca="false">IF(F299="","",ROUND(SQRT((F299*L299/100)^2+(G299*O299)^2),0))</f>
        <v>12</v>
      </c>
      <c r="R299" s="61" t="n">
        <v>-0.149304726610749</v>
      </c>
      <c r="S299" s="62" t="n">
        <f aca="false">U299*V299*$F$5</f>
        <v>143.630597014925</v>
      </c>
      <c r="T299" s="63" t="n">
        <f aca="false">MAX(0,MIN(1,R299/100+$D$5))</f>
        <v>0.506877811108155</v>
      </c>
      <c r="U299" s="63" t="n">
        <v>0.526119402985075</v>
      </c>
      <c r="V299" s="62" t="n">
        <v>273</v>
      </c>
      <c r="W299" s="63" t="n">
        <v>0.144238908687966</v>
      </c>
      <c r="X299" s="64" t="s">
        <v>165</v>
      </c>
      <c r="Y299" s="64" t="s">
        <v>166</v>
      </c>
    </row>
    <row r="300" customFormat="false" ht="15" hidden="false" customHeight="false" outlineLevel="0" collapsed="false">
      <c r="A300" s="32" t="s">
        <v>421</v>
      </c>
      <c r="B300" s="32" t="s">
        <v>328</v>
      </c>
      <c r="C300" s="32" t="s">
        <v>505</v>
      </c>
      <c r="D300" s="60" t="n">
        <f aca="false">ROUND(S300*T300,0)</f>
        <v>742</v>
      </c>
      <c r="E300" s="60" t="n">
        <f aca="false">ROUND(S300,0)-D300</f>
        <v>554</v>
      </c>
      <c r="F300" s="60" t="n">
        <f aca="false">IF(COUNTA(D300:E300)=0,"",SUM(D300:E300))</f>
        <v>1296</v>
      </c>
      <c r="G300" s="40" t="n">
        <f aca="false">IF(OR(F300="",F300=0),"",D300/F300)</f>
        <v>0.572530864197531</v>
      </c>
      <c r="H300" s="40" t="n">
        <f aca="false">IF(OR(F300="",F300=0),"",E300/F300)</f>
        <v>0.427469135802469</v>
      </c>
      <c r="I300" s="32" t="s">
        <v>164</v>
      </c>
      <c r="J300" s="36" t="n">
        <v>1.72805469622063</v>
      </c>
      <c r="K300" s="36" t="n">
        <f aca="false">$K$8</f>
        <v>2.12535060136845</v>
      </c>
      <c r="L300" s="36" t="n">
        <f aca="false">SQRT(J300^2+K300^2)</f>
        <v>2.739213064343</v>
      </c>
      <c r="M300" s="40" t="n">
        <f aca="false">IF(G300="","",MAX(0,G300-1.96*L300/100))</f>
        <v>0.518842288136408</v>
      </c>
      <c r="N300" s="40" t="n">
        <f aca="false">IF(G300="","",MIN(1,G300+1.96*L300/100))</f>
        <v>0.626219440258654</v>
      </c>
      <c r="O300" s="60" t="n">
        <f aca="false">ROUND(S300*W300,0)</f>
        <v>81</v>
      </c>
      <c r="P300" s="60" t="n">
        <f aca="false">IF(F300="","",ROUND(SQRT((F300*L300/100)^2+(G300*O300)^2),0))</f>
        <v>58</v>
      </c>
      <c r="R300" s="61" t="n">
        <v>6.40880114840615</v>
      </c>
      <c r="S300" s="62" t="n">
        <f aca="false">U300*V300*$F$5</f>
        <v>1296.13085052843</v>
      </c>
      <c r="T300" s="63" t="n">
        <f aca="false">MAX(0,MIN(1,R300/100+$D$5))</f>
        <v>0.572458869858324</v>
      </c>
      <c r="U300" s="63" t="n">
        <v>0.662304982385506</v>
      </c>
      <c r="V300" s="62" t="n">
        <v>1957</v>
      </c>
      <c r="W300" s="63" t="n">
        <v>0.0626598089245614</v>
      </c>
      <c r="X300" s="64" t="s">
        <v>204</v>
      </c>
      <c r="Y300" s="64" t="s">
        <v>166</v>
      </c>
    </row>
    <row r="301" customFormat="false" ht="15" hidden="false" customHeight="false" outlineLevel="0" collapsed="false">
      <c r="A301" s="32" t="s">
        <v>421</v>
      </c>
      <c r="B301" s="32" t="s">
        <v>328</v>
      </c>
      <c r="C301" s="32" t="s">
        <v>506</v>
      </c>
      <c r="D301" s="60" t="n">
        <f aca="false">ROUND(S301*T301,0)</f>
        <v>712</v>
      </c>
      <c r="E301" s="60" t="n">
        <f aca="false">ROUND(S301,0)-D301</f>
        <v>602</v>
      </c>
      <c r="F301" s="60" t="n">
        <f aca="false">IF(COUNTA(D301:E301)=0,"",SUM(D301:E301))</f>
        <v>1314</v>
      </c>
      <c r="G301" s="40" t="n">
        <f aca="false">IF(OR(F301="",F301=0),"",D301/F301)</f>
        <v>0.541856925418569</v>
      </c>
      <c r="H301" s="40" t="n">
        <f aca="false">IF(OR(F301="",F301=0),"",E301/F301)</f>
        <v>0.458143074581431</v>
      </c>
      <c r="I301" s="32" t="s">
        <v>164</v>
      </c>
      <c r="J301" s="36" t="n">
        <v>1.72805469622063</v>
      </c>
      <c r="K301" s="36" t="n">
        <f aca="false">$K$8</f>
        <v>2.12535060136845</v>
      </c>
      <c r="L301" s="36" t="n">
        <f aca="false">SQRT(J301^2+K301^2)</f>
        <v>2.739213064343</v>
      </c>
      <c r="M301" s="40" t="n">
        <f aca="false">IF(G301="","",MAX(0,G301-1.96*L301/100))</f>
        <v>0.488168349357446</v>
      </c>
      <c r="N301" s="40" t="n">
        <f aca="false">IF(G301="","",MIN(1,G301+1.96*L301/100))</f>
        <v>0.595545501479692</v>
      </c>
      <c r="O301" s="60" t="n">
        <f aca="false">ROUND(S301*W301,0)</f>
        <v>82</v>
      </c>
      <c r="P301" s="60" t="n">
        <f aca="false">IF(F301="","",ROUND(SQRT((F301*L301/100)^2+(G301*O301)^2),0))</f>
        <v>57</v>
      </c>
      <c r="R301" s="61" t="n">
        <v>3.37865431440764</v>
      </c>
      <c r="S301" s="62" t="n">
        <f aca="false">U301*V301*$F$5</f>
        <v>1313.559</v>
      </c>
      <c r="T301" s="63" t="n">
        <f aca="false">MAX(0,MIN(1,R301/100+$D$5))</f>
        <v>0.542157401518339</v>
      </c>
      <c r="U301" s="63" t="n">
        <v>0.6695</v>
      </c>
      <c r="V301" s="62" t="n">
        <v>1962</v>
      </c>
      <c r="W301" s="63" t="n">
        <v>0.0626598089245614</v>
      </c>
      <c r="X301" s="64" t="s">
        <v>204</v>
      </c>
      <c r="Y301" s="64" t="s">
        <v>166</v>
      </c>
    </row>
    <row r="302" customFormat="false" ht="15" hidden="false" customHeight="false" outlineLevel="0" collapsed="false">
      <c r="A302" s="32" t="s">
        <v>421</v>
      </c>
      <c r="B302" s="32" t="s">
        <v>328</v>
      </c>
      <c r="C302" s="32" t="s">
        <v>507</v>
      </c>
      <c r="D302" s="60" t="n">
        <f aca="false">ROUND(S302*T302,0)</f>
        <v>382</v>
      </c>
      <c r="E302" s="60" t="n">
        <f aca="false">ROUND(S302,0)-D302</f>
        <v>348</v>
      </c>
      <c r="F302" s="60" t="n">
        <f aca="false">IF(COUNTA(D302:E302)=0,"",SUM(D302:E302))</f>
        <v>730</v>
      </c>
      <c r="G302" s="40" t="n">
        <f aca="false">IF(OR(F302="",F302=0),"",D302/F302)</f>
        <v>0.523287671232877</v>
      </c>
      <c r="H302" s="40" t="n">
        <f aca="false">IF(OR(F302="",F302=0),"",E302/F302)</f>
        <v>0.476712328767123</v>
      </c>
      <c r="I302" s="32" t="s">
        <v>164</v>
      </c>
      <c r="J302" s="36" t="n">
        <v>2.13808181890095</v>
      </c>
      <c r="K302" s="36" t="n">
        <f aca="false">$K$8</f>
        <v>2.12535060136845</v>
      </c>
      <c r="L302" s="36" t="n">
        <f aca="false">SQRT(J302^2+K302^2)</f>
        <v>3.01471541659441</v>
      </c>
      <c r="M302" s="40" t="n">
        <f aca="false">IF(G302="","",MAX(0,G302-1.96*L302/100))</f>
        <v>0.464199249067626</v>
      </c>
      <c r="N302" s="40" t="n">
        <f aca="false">IF(G302="","",MIN(1,G302+1.96*L302/100))</f>
        <v>0.582376093398127</v>
      </c>
      <c r="O302" s="60" t="n">
        <f aca="false">ROUND(S302*W302,0)</f>
        <v>62</v>
      </c>
      <c r="P302" s="60" t="n">
        <f aca="false">IF(F302="","",ROUND(SQRT((F302*L302/100)^2+(G302*O302)^2),0))</f>
        <v>39</v>
      </c>
      <c r="R302" s="61" t="n">
        <v>1.50831608346916</v>
      </c>
      <c r="S302" s="62" t="n">
        <f aca="false">U302*V302*$F$5</f>
        <v>730.386706948641</v>
      </c>
      <c r="T302" s="63" t="n">
        <f aca="false">MAX(0,MIN(1,R302/100+$D$5))</f>
        <v>0.523454019208954</v>
      </c>
      <c r="U302" s="63" t="n">
        <v>0.731117824773414</v>
      </c>
      <c r="V302" s="62" t="n">
        <v>999</v>
      </c>
      <c r="W302" s="63" t="n">
        <v>0.084758520671361</v>
      </c>
      <c r="X302" s="64" t="s">
        <v>171</v>
      </c>
      <c r="Y302" s="64" t="s">
        <v>166</v>
      </c>
    </row>
    <row r="303" customFormat="false" ht="15" hidden="false" customHeight="false" outlineLevel="0" collapsed="false">
      <c r="A303" s="32" t="s">
        <v>421</v>
      </c>
      <c r="B303" s="32" t="s">
        <v>328</v>
      </c>
      <c r="C303" s="32" t="s">
        <v>508</v>
      </c>
      <c r="D303" s="60" t="n">
        <f aca="false">ROUND(S303*T303,0)</f>
        <v>602</v>
      </c>
      <c r="E303" s="60" t="n">
        <f aca="false">ROUND(S303,0)-D303</f>
        <v>553</v>
      </c>
      <c r="F303" s="60" t="n">
        <f aca="false">IF(COUNTA(D303:E303)=0,"",SUM(D303:E303))</f>
        <v>1155</v>
      </c>
      <c r="G303" s="40" t="n">
        <f aca="false">IF(OR(F303="",F303=0),"",D303/F303)</f>
        <v>0.521212121212121</v>
      </c>
      <c r="H303" s="40" t="n">
        <f aca="false">IF(OR(F303="",F303=0),"",E303/F303)</f>
        <v>0.478787878787879</v>
      </c>
      <c r="I303" s="32" t="s">
        <v>164</v>
      </c>
      <c r="J303" s="36" t="n">
        <v>1.72805469622063</v>
      </c>
      <c r="K303" s="36" t="n">
        <f aca="false">$K$8</f>
        <v>2.12535060136845</v>
      </c>
      <c r="L303" s="36" t="n">
        <f aca="false">SQRT(J303^2+K303^2)</f>
        <v>2.739213064343</v>
      </c>
      <c r="M303" s="40" t="n">
        <f aca="false">IF(G303="","",MAX(0,G303-1.96*L303/100))</f>
        <v>0.467523545150998</v>
      </c>
      <c r="N303" s="40" t="n">
        <f aca="false">IF(G303="","",MIN(1,G303+1.96*L303/100))</f>
        <v>0.574900697273244</v>
      </c>
      <c r="O303" s="60" t="n">
        <f aca="false">ROUND(S303*W303,0)</f>
        <v>72</v>
      </c>
      <c r="P303" s="60" t="n">
        <f aca="false">IF(F303="","",ROUND(SQRT((F303*L303/100)^2+(G303*O303)^2),0))</f>
        <v>49</v>
      </c>
      <c r="R303" s="61" t="n">
        <v>1.32078266798147</v>
      </c>
      <c r="S303" s="62" t="n">
        <f aca="false">U303*V303*$F$5</f>
        <v>1154.58674351585</v>
      </c>
      <c r="T303" s="63" t="n">
        <f aca="false">MAX(0,MIN(1,R303/100+$D$5))</f>
        <v>0.521578685054077</v>
      </c>
      <c r="U303" s="63" t="n">
        <v>0.660518731988472</v>
      </c>
      <c r="V303" s="62" t="n">
        <v>1748</v>
      </c>
      <c r="W303" s="63" t="n">
        <v>0.0626598089245614</v>
      </c>
      <c r="X303" s="64" t="s">
        <v>204</v>
      </c>
      <c r="Y303" s="64" t="s">
        <v>166</v>
      </c>
    </row>
    <row r="304" customFormat="false" ht="15" hidden="false" customHeight="false" outlineLevel="0" collapsed="false">
      <c r="A304" s="32" t="s">
        <v>421</v>
      </c>
      <c r="B304" s="32" t="s">
        <v>328</v>
      </c>
      <c r="C304" s="32" t="s">
        <v>509</v>
      </c>
      <c r="D304" s="60" t="n">
        <f aca="false">ROUND(S304*T304,0)</f>
        <v>656</v>
      </c>
      <c r="E304" s="60" t="n">
        <f aca="false">ROUND(S304,0)-D304</f>
        <v>545</v>
      </c>
      <c r="F304" s="60" t="n">
        <f aca="false">IF(COUNTA(D304:E304)=0,"",SUM(D304:E304))</f>
        <v>1201</v>
      </c>
      <c r="G304" s="40" t="n">
        <f aca="false">IF(OR(F304="",F304=0),"",D304/F304)</f>
        <v>0.546211490424646</v>
      </c>
      <c r="H304" s="40" t="n">
        <f aca="false">IF(OR(F304="",F304=0),"",E304/F304)</f>
        <v>0.453788509575354</v>
      </c>
      <c r="I304" s="32" t="s">
        <v>164</v>
      </c>
      <c r="J304" s="36" t="n">
        <v>1.72805469622063</v>
      </c>
      <c r="K304" s="36" t="n">
        <f aca="false">$K$8</f>
        <v>2.12535060136845</v>
      </c>
      <c r="L304" s="36" t="n">
        <f aca="false">SQRT(J304^2+K304^2)</f>
        <v>2.739213064343</v>
      </c>
      <c r="M304" s="40" t="n">
        <f aca="false">IF(G304="","",MAX(0,G304-1.96*L304/100))</f>
        <v>0.492522914363523</v>
      </c>
      <c r="N304" s="40" t="n">
        <f aca="false">IF(G304="","",MIN(1,G304+1.96*L304/100))</f>
        <v>0.599900066485769</v>
      </c>
      <c r="O304" s="60" t="n">
        <f aca="false">ROUND(S304*W304,0)</f>
        <v>75</v>
      </c>
      <c r="P304" s="60" t="n">
        <f aca="false">IF(F304="","",ROUND(SQRT((F304*L304/100)^2+(G304*O304)^2),0))</f>
        <v>53</v>
      </c>
      <c r="R304" s="61" t="n">
        <v>3.79229661860085</v>
      </c>
      <c r="S304" s="62" t="n">
        <f aca="false">U304*V304*$F$5</f>
        <v>1201.08993448481</v>
      </c>
      <c r="T304" s="63" t="n">
        <f aca="false">MAX(0,MIN(1,R304/100+$D$5))</f>
        <v>0.546293824560271</v>
      </c>
      <c r="U304" s="63" t="n">
        <v>0.687909469922573</v>
      </c>
      <c r="V304" s="62" t="n">
        <v>1746</v>
      </c>
      <c r="W304" s="63" t="n">
        <v>0.0626598089245614</v>
      </c>
      <c r="X304" s="64" t="s">
        <v>204</v>
      </c>
      <c r="Y304" s="64" t="s">
        <v>166</v>
      </c>
    </row>
    <row r="305" customFormat="false" ht="15" hidden="false" customHeight="false" outlineLevel="0" collapsed="false">
      <c r="A305" s="32" t="s">
        <v>421</v>
      </c>
      <c r="B305" s="32" t="s">
        <v>328</v>
      </c>
      <c r="C305" s="32" t="s">
        <v>510</v>
      </c>
      <c r="D305" s="60" t="n">
        <f aca="false">ROUND(S305*T305,0)</f>
        <v>388</v>
      </c>
      <c r="E305" s="60" t="n">
        <f aca="false">ROUND(S305,0)-D305</f>
        <v>342</v>
      </c>
      <c r="F305" s="60" t="n">
        <f aca="false">IF(COUNTA(D305:E305)=0,"",SUM(D305:E305))</f>
        <v>730</v>
      </c>
      <c r="G305" s="40" t="n">
        <f aca="false">IF(OR(F305="",F305=0),"",D305/F305)</f>
        <v>0.531506849315069</v>
      </c>
      <c r="H305" s="40" t="n">
        <f aca="false">IF(OR(F305="",F305=0),"",E305/F305)</f>
        <v>0.468493150684932</v>
      </c>
      <c r="I305" s="32" t="s">
        <v>164</v>
      </c>
      <c r="J305" s="36" t="n">
        <v>2.13808181890095</v>
      </c>
      <c r="K305" s="36" t="n">
        <f aca="false">$K$8</f>
        <v>2.12535060136845</v>
      </c>
      <c r="L305" s="36" t="n">
        <f aca="false">SQRT(J305^2+K305^2)</f>
        <v>3.01471541659441</v>
      </c>
      <c r="M305" s="40" t="n">
        <f aca="false">IF(G305="","",MAX(0,G305-1.96*L305/100))</f>
        <v>0.472418427149818</v>
      </c>
      <c r="N305" s="40" t="n">
        <f aca="false">IF(G305="","",MIN(1,G305+1.96*L305/100))</f>
        <v>0.590595271480319</v>
      </c>
      <c r="O305" s="60" t="n">
        <f aca="false">ROUND(S305*W305,0)</f>
        <v>62</v>
      </c>
      <c r="P305" s="60" t="n">
        <f aca="false">IF(F305="","",ROUND(SQRT((F305*L305/100)^2+(G305*O305)^2),0))</f>
        <v>40</v>
      </c>
      <c r="R305" s="61" t="n">
        <v>2.36658734227572</v>
      </c>
      <c r="S305" s="62" t="n">
        <f aca="false">U305*V305*$F$5</f>
        <v>730.182352941177</v>
      </c>
      <c r="T305" s="63" t="n">
        <f aca="false">MAX(0,MIN(1,R305/100+$D$5))</f>
        <v>0.53203673179702</v>
      </c>
      <c r="U305" s="63" t="n">
        <v>0.647899159663866</v>
      </c>
      <c r="V305" s="62" t="n">
        <v>1127</v>
      </c>
      <c r="W305" s="63" t="n">
        <v>0.084758520671361</v>
      </c>
      <c r="X305" s="64" t="s">
        <v>171</v>
      </c>
      <c r="Y305" s="64" t="s">
        <v>166</v>
      </c>
    </row>
    <row r="306" customFormat="false" ht="15" hidden="false" customHeight="false" outlineLevel="0" collapsed="false">
      <c r="A306" s="32" t="s">
        <v>421</v>
      </c>
      <c r="B306" s="32" t="s">
        <v>511</v>
      </c>
      <c r="C306" s="32" t="s">
        <v>512</v>
      </c>
      <c r="D306" s="60" t="n">
        <f aca="false">ROUND(S306*T306,0)</f>
        <v>441</v>
      </c>
      <c r="E306" s="60" t="n">
        <f aca="false">ROUND(S306,0)-D306</f>
        <v>469</v>
      </c>
      <c r="F306" s="60" t="n">
        <f aca="false">IF(COUNTA(D306:E306)=0,"",SUM(D306:E306))</f>
        <v>910</v>
      </c>
      <c r="G306" s="40" t="n">
        <f aca="false">IF(OR(F306="",F306=0),"",D306/F306)</f>
        <v>0.484615384615385</v>
      </c>
      <c r="H306" s="40" t="n">
        <f aca="false">IF(OR(F306="",F306=0),"",E306/F306)</f>
        <v>0.515384615384615</v>
      </c>
      <c r="I306" s="32" t="s">
        <v>164</v>
      </c>
      <c r="J306" s="36" t="n">
        <v>2.13808181890095</v>
      </c>
      <c r="K306" s="36" t="n">
        <f aca="false">$K$8</f>
        <v>2.12535060136845</v>
      </c>
      <c r="L306" s="36" t="n">
        <f aca="false">SQRT(J306^2+K306^2)</f>
        <v>3.01471541659441</v>
      </c>
      <c r="M306" s="40" t="n">
        <f aca="false">IF(G306="","",MAX(0,G306-1.96*L306/100))</f>
        <v>0.425526962450134</v>
      </c>
      <c r="N306" s="40" t="n">
        <f aca="false">IF(G306="","",MIN(1,G306+1.96*L306/100))</f>
        <v>0.543703806780635</v>
      </c>
      <c r="O306" s="60" t="n">
        <f aca="false">ROUND(S306*W306,0)</f>
        <v>77</v>
      </c>
      <c r="P306" s="60" t="n">
        <f aca="false">IF(F306="","",ROUND(SQRT((F306*L306/100)^2+(G306*O306)^2),0))</f>
        <v>46</v>
      </c>
      <c r="R306" s="61" t="n">
        <v>-2.39868762110858</v>
      </c>
      <c r="S306" s="62" t="n">
        <f aca="false">U306*V306*$F$5</f>
        <v>910.483425414365</v>
      </c>
      <c r="T306" s="63" t="n">
        <f aca="false">MAX(0,MIN(1,R306/100+$D$5))</f>
        <v>0.484383982163177</v>
      </c>
      <c r="U306" s="63" t="n">
        <v>0.604972375690608</v>
      </c>
      <c r="V306" s="62" t="n">
        <v>1505</v>
      </c>
      <c r="W306" s="63" t="n">
        <v>0.084758520671361</v>
      </c>
      <c r="X306" s="64" t="s">
        <v>171</v>
      </c>
      <c r="Y306" s="64" t="s">
        <v>166</v>
      </c>
    </row>
    <row r="307" customFormat="false" ht="15" hidden="false" customHeight="false" outlineLevel="0" collapsed="false">
      <c r="A307" s="32" t="s">
        <v>421</v>
      </c>
      <c r="B307" s="32" t="s">
        <v>511</v>
      </c>
      <c r="C307" s="32" t="s">
        <v>513</v>
      </c>
      <c r="D307" s="60" t="n">
        <f aca="false">ROUND(S307*T307,0)</f>
        <v>360</v>
      </c>
      <c r="E307" s="60" t="n">
        <f aca="false">ROUND(S307,0)-D307</f>
        <v>341</v>
      </c>
      <c r="F307" s="60" t="n">
        <f aca="false">IF(COUNTA(D307:E307)=0,"",SUM(D307:E307))</f>
        <v>701</v>
      </c>
      <c r="G307" s="40" t="n">
        <f aca="false">IF(OR(F307="",F307=0),"",D307/F307)</f>
        <v>0.513552068473609</v>
      </c>
      <c r="H307" s="40" t="n">
        <f aca="false">IF(OR(F307="",F307=0),"",E307/F307)</f>
        <v>0.486447931526391</v>
      </c>
      <c r="I307" s="32" t="s">
        <v>164</v>
      </c>
      <c r="J307" s="36" t="n">
        <v>2.13808181890095</v>
      </c>
      <c r="K307" s="36" t="n">
        <f aca="false">$K$8</f>
        <v>2.12535060136845</v>
      </c>
      <c r="L307" s="36" t="n">
        <f aca="false">SQRT(J307^2+K307^2)</f>
        <v>3.01471541659441</v>
      </c>
      <c r="M307" s="40" t="n">
        <f aca="false">IF(G307="","",MAX(0,G307-1.96*L307/100))</f>
        <v>0.454463646308359</v>
      </c>
      <c r="N307" s="40" t="n">
        <f aca="false">IF(G307="","",MIN(1,G307+1.96*L307/100))</f>
        <v>0.57264049063886</v>
      </c>
      <c r="O307" s="60" t="n">
        <f aca="false">ROUND(S307*W307,0)</f>
        <v>59</v>
      </c>
      <c r="P307" s="60" t="n">
        <f aca="false">IF(F307="","",ROUND(SQRT((F307*L307/100)^2+(G307*O307)^2),0))</f>
        <v>37</v>
      </c>
      <c r="R307" s="61" t="n">
        <v>0.524219587689364</v>
      </c>
      <c r="S307" s="62" t="n">
        <f aca="false">U307*V307*$F$5</f>
        <v>700.622033898305</v>
      </c>
      <c r="T307" s="63" t="n">
        <f aca="false">MAX(0,MIN(1,R307/100+$D$5))</f>
        <v>0.513613054251156</v>
      </c>
      <c r="U307" s="63" t="n">
        <v>0.577118644067797</v>
      </c>
      <c r="V307" s="62" t="n">
        <v>1214</v>
      </c>
      <c r="W307" s="63" t="n">
        <v>0.084758520671361</v>
      </c>
      <c r="X307" s="64" t="s">
        <v>171</v>
      </c>
      <c r="Y307" s="64" t="s">
        <v>166</v>
      </c>
    </row>
    <row r="308" customFormat="false" ht="15" hidden="false" customHeight="false" outlineLevel="0" collapsed="false">
      <c r="A308" s="32" t="s">
        <v>421</v>
      </c>
      <c r="B308" s="32" t="s">
        <v>511</v>
      </c>
      <c r="C308" s="32" t="s">
        <v>514</v>
      </c>
      <c r="D308" s="60" t="n">
        <f aca="false">ROUND(S308*T308,0)</f>
        <v>538</v>
      </c>
      <c r="E308" s="60" t="n">
        <f aca="false">ROUND(S308,0)-D308</f>
        <v>479</v>
      </c>
      <c r="F308" s="60" t="n">
        <f aca="false">IF(COUNTA(D308:E308)=0,"",SUM(D308:E308))</f>
        <v>1017</v>
      </c>
      <c r="G308" s="40" t="n">
        <f aca="false">IF(OR(F308="",F308=0),"",D308/F308)</f>
        <v>0.529006882989184</v>
      </c>
      <c r="H308" s="40" t="n">
        <f aca="false">IF(OR(F308="",F308=0),"",E308/F308)</f>
        <v>0.470993117010816</v>
      </c>
      <c r="I308" s="32" t="s">
        <v>164</v>
      </c>
      <c r="J308" s="36" t="n">
        <v>1.72805469622063</v>
      </c>
      <c r="K308" s="36" t="n">
        <f aca="false">$K$8</f>
        <v>2.12535060136845</v>
      </c>
      <c r="L308" s="36" t="n">
        <f aca="false">SQRT(J308^2+K308^2)</f>
        <v>2.739213064343</v>
      </c>
      <c r="M308" s="40" t="n">
        <f aca="false">IF(G308="","",MAX(0,G308-1.96*L308/100))</f>
        <v>0.475318306928061</v>
      </c>
      <c r="N308" s="40" t="n">
        <f aca="false">IF(G308="","",MIN(1,G308+1.96*L308/100))</f>
        <v>0.582695459050307</v>
      </c>
      <c r="O308" s="60" t="n">
        <f aca="false">ROUND(S308*W308,0)</f>
        <v>64</v>
      </c>
      <c r="P308" s="60" t="n">
        <f aca="false">IF(F308="","",ROUND(SQRT((F308*L308/100)^2+(G308*O308)^2),0))</f>
        <v>44</v>
      </c>
      <c r="R308" s="61" t="n">
        <v>2.06733165202449</v>
      </c>
      <c r="S308" s="62" t="n">
        <f aca="false">U308*V308*$F$5</f>
        <v>1016.60692951016</v>
      </c>
      <c r="T308" s="63" t="n">
        <f aca="false">MAX(0,MIN(1,R308/100+$D$5))</f>
        <v>0.529044174894507</v>
      </c>
      <c r="U308" s="63" t="n">
        <v>0.606929510155317</v>
      </c>
      <c r="V308" s="62" t="n">
        <v>1675</v>
      </c>
      <c r="W308" s="63" t="n">
        <v>0.0626598089245614</v>
      </c>
      <c r="X308" s="64" t="s">
        <v>204</v>
      </c>
      <c r="Y308" s="64" t="s">
        <v>166</v>
      </c>
    </row>
    <row r="309" customFormat="false" ht="15" hidden="false" customHeight="false" outlineLevel="0" collapsed="false">
      <c r="A309" s="32" t="s">
        <v>421</v>
      </c>
      <c r="B309" s="32" t="s">
        <v>515</v>
      </c>
      <c r="C309" s="32" t="s">
        <v>516</v>
      </c>
      <c r="D309" s="60" t="n">
        <f aca="false">ROUND(S309*T309,0)</f>
        <v>463</v>
      </c>
      <c r="E309" s="60" t="n">
        <f aca="false">ROUND(S309,0)-D309</f>
        <v>876</v>
      </c>
      <c r="F309" s="60" t="n">
        <f aca="false">IF(COUNTA(D309:E309)=0,"",SUM(D309:E309))</f>
        <v>1339</v>
      </c>
      <c r="G309" s="40" t="n">
        <f aca="false">IF(OR(F309="",F309=0),"",D309/F309)</f>
        <v>0.345780433159074</v>
      </c>
      <c r="H309" s="40" t="n">
        <f aca="false">IF(OR(F309="",F309=0),"",E309/F309)</f>
        <v>0.654219566840926</v>
      </c>
      <c r="I309" s="32" t="s">
        <v>164</v>
      </c>
      <c r="J309" s="36" t="n">
        <v>1.72805469622063</v>
      </c>
      <c r="K309" s="36" t="n">
        <f aca="false">$K$8</f>
        <v>2.12535060136845</v>
      </c>
      <c r="L309" s="36" t="n">
        <f aca="false">SQRT(J309^2+K309^2)</f>
        <v>2.739213064343</v>
      </c>
      <c r="M309" s="40" t="n">
        <f aca="false">IF(G309="","",MAX(0,G309-1.96*L309/100))</f>
        <v>0.292091857097951</v>
      </c>
      <c r="N309" s="40" t="n">
        <f aca="false">IF(G309="","",MIN(1,G309+1.96*L309/100))</f>
        <v>0.399469009220197</v>
      </c>
      <c r="O309" s="60" t="n">
        <f aca="false">ROUND(S309*W309,0)</f>
        <v>84</v>
      </c>
      <c r="P309" s="60" t="n">
        <f aca="false">IF(F309="","",ROUND(SQRT((F309*L309/100)^2+(G309*O309)^2),0))</f>
        <v>47</v>
      </c>
      <c r="R309" s="61" t="n">
        <v>-16.2532394139401</v>
      </c>
      <c r="S309" s="62" t="n">
        <f aca="false">U309*V309*$F$5</f>
        <v>1338.7974025974</v>
      </c>
      <c r="T309" s="63" t="n">
        <f aca="false">MAX(0,MIN(1,R309/100+$D$5))</f>
        <v>0.345838464234862</v>
      </c>
      <c r="U309" s="63" t="n">
        <v>0.664415584415585</v>
      </c>
      <c r="V309" s="62" t="n">
        <v>2015</v>
      </c>
      <c r="W309" s="63" t="n">
        <v>0.0626598089245614</v>
      </c>
      <c r="X309" s="64" t="s">
        <v>204</v>
      </c>
      <c r="Y309" s="64" t="s">
        <v>166</v>
      </c>
    </row>
    <row r="310" customFormat="false" ht="15" hidden="false" customHeight="false" outlineLevel="0" collapsed="false">
      <c r="A310" s="32" t="s">
        <v>421</v>
      </c>
      <c r="B310" s="32" t="s">
        <v>515</v>
      </c>
      <c r="C310" s="32" t="s">
        <v>517</v>
      </c>
      <c r="D310" s="60" t="n">
        <f aca="false">ROUND(S310*T310,0)</f>
        <v>512</v>
      </c>
      <c r="E310" s="60" t="n">
        <f aca="false">ROUND(S310,0)-D310</f>
        <v>983</v>
      </c>
      <c r="F310" s="60" t="n">
        <f aca="false">IF(COUNTA(D310:E310)=0,"",SUM(D310:E310))</f>
        <v>1495</v>
      </c>
      <c r="G310" s="40" t="n">
        <f aca="false">IF(OR(F310="",F310=0),"",D310/F310)</f>
        <v>0.34247491638796</v>
      </c>
      <c r="H310" s="40" t="n">
        <f aca="false">IF(OR(F310="",F310=0),"",E310/F310)</f>
        <v>0.65752508361204</v>
      </c>
      <c r="I310" s="32" t="s">
        <v>164</v>
      </c>
      <c r="J310" s="36" t="n">
        <v>1.72805469622063</v>
      </c>
      <c r="K310" s="36" t="n">
        <f aca="false">$K$8</f>
        <v>2.12535060136845</v>
      </c>
      <c r="L310" s="36" t="n">
        <f aca="false">SQRT(J310^2+K310^2)</f>
        <v>2.739213064343</v>
      </c>
      <c r="M310" s="40" t="n">
        <f aca="false">IF(G310="","",MAX(0,G310-1.96*L310/100))</f>
        <v>0.288786340326837</v>
      </c>
      <c r="N310" s="40" t="n">
        <f aca="false">IF(G310="","",MIN(1,G310+1.96*L310/100))</f>
        <v>0.396163492449083</v>
      </c>
      <c r="O310" s="60" t="n">
        <f aca="false">ROUND(S310*W310,0)</f>
        <v>94</v>
      </c>
      <c r="P310" s="60" t="n">
        <f aca="false">IF(F310="","",ROUND(SQRT((F310*L310/100)^2+(G310*O310)^2),0))</f>
        <v>52</v>
      </c>
      <c r="R310" s="61" t="n">
        <v>-16.6159093969439</v>
      </c>
      <c r="S310" s="62" t="n">
        <f aca="false">U310*V310*$F$5</f>
        <v>1495.44556729444</v>
      </c>
      <c r="T310" s="63" t="n">
        <f aca="false">MAX(0,MIN(1,R310/100+$D$5))</f>
        <v>0.342211764404823</v>
      </c>
      <c r="U310" s="63" t="n">
        <v>0.663757464400551</v>
      </c>
      <c r="V310" s="62" t="n">
        <v>2253</v>
      </c>
      <c r="W310" s="63" t="n">
        <v>0.0626598089245614</v>
      </c>
      <c r="X310" s="64" t="s">
        <v>204</v>
      </c>
      <c r="Y310" s="64" t="s">
        <v>166</v>
      </c>
    </row>
    <row r="311" customFormat="false" ht="15" hidden="false" customHeight="false" outlineLevel="0" collapsed="false">
      <c r="A311" s="32" t="s">
        <v>421</v>
      </c>
      <c r="B311" s="32" t="s">
        <v>515</v>
      </c>
      <c r="C311" s="32" t="s">
        <v>518</v>
      </c>
      <c r="D311" s="60" t="n">
        <f aca="false">ROUND(S311*T311,0)</f>
        <v>160</v>
      </c>
      <c r="E311" s="60" t="n">
        <f aca="false">ROUND(S311,0)-D311</f>
        <v>350</v>
      </c>
      <c r="F311" s="60" t="n">
        <f aca="false">IF(COUNTA(D311:E311)=0,"",SUM(D311:E311))</f>
        <v>510</v>
      </c>
      <c r="G311" s="40" t="n">
        <f aca="false">IF(OR(F311="",F311=0),"",D311/F311)</f>
        <v>0.313725490196078</v>
      </c>
      <c r="H311" s="40" t="n">
        <f aca="false">IF(OR(F311="",F311=0),"",E311/F311)</f>
        <v>0.686274509803922</v>
      </c>
      <c r="I311" s="32" t="s">
        <v>164</v>
      </c>
      <c r="J311" s="36" t="n">
        <v>3.48774817162815</v>
      </c>
      <c r="K311" s="36" t="n">
        <f aca="false">$K$8</f>
        <v>2.12535060136845</v>
      </c>
      <c r="L311" s="36" t="n">
        <f aca="false">SQRT(J311^2+K311^2)</f>
        <v>4.08429951000569</v>
      </c>
      <c r="M311" s="40" t="n">
        <f aca="false">IF(G311="","",MAX(0,G311-1.96*L311/100))</f>
        <v>0.233673219799967</v>
      </c>
      <c r="N311" s="40" t="n">
        <f aca="false">IF(G311="","",MIN(1,G311+1.96*L311/100))</f>
        <v>0.39377776059219</v>
      </c>
      <c r="O311" s="60" t="n">
        <f aca="false">ROUND(S311*W311,0)</f>
        <v>74</v>
      </c>
      <c r="P311" s="60" t="n">
        <f aca="false">IF(F311="","",ROUND(SQRT((F311*L311/100)^2+(G311*O311)^2),0))</f>
        <v>31</v>
      </c>
      <c r="R311" s="61" t="n">
        <v>-19.5136667602284</v>
      </c>
      <c r="S311" s="62" t="n">
        <f aca="false">U311*V311*$F$5</f>
        <v>509.948921679909</v>
      </c>
      <c r="T311" s="63" t="n">
        <f aca="false">MAX(0,MIN(1,R311/100+$D$5))</f>
        <v>0.313234190771979</v>
      </c>
      <c r="U311" s="63" t="n">
        <v>0.557321225879682</v>
      </c>
      <c r="V311" s="62" t="n">
        <v>915</v>
      </c>
      <c r="W311" s="63" t="n">
        <v>0.144238908687966</v>
      </c>
      <c r="X311" s="64" t="s">
        <v>165</v>
      </c>
      <c r="Y311" s="64" t="s">
        <v>166</v>
      </c>
    </row>
    <row r="312" customFormat="false" ht="15" hidden="false" customHeight="false" outlineLevel="0" collapsed="false">
      <c r="A312" s="32" t="s">
        <v>421</v>
      </c>
      <c r="B312" s="32" t="s">
        <v>515</v>
      </c>
      <c r="C312" s="32" t="s">
        <v>519</v>
      </c>
      <c r="D312" s="60" t="n">
        <f aca="false">ROUND(S312*T312,0)</f>
        <v>401</v>
      </c>
      <c r="E312" s="60" t="n">
        <f aca="false">ROUND(S312,0)-D312</f>
        <v>760</v>
      </c>
      <c r="F312" s="60" t="n">
        <f aca="false">IF(COUNTA(D312:E312)=0,"",SUM(D312:E312))</f>
        <v>1161</v>
      </c>
      <c r="G312" s="40" t="n">
        <f aca="false">IF(OR(F312="",F312=0),"",D312/F312)</f>
        <v>0.345391903531438</v>
      </c>
      <c r="H312" s="40" t="n">
        <f aca="false">IF(OR(F312="",F312=0),"",E312/F312)</f>
        <v>0.654608096468562</v>
      </c>
      <c r="I312" s="32" t="s">
        <v>164</v>
      </c>
      <c r="J312" s="36" t="n">
        <v>1.72805469622063</v>
      </c>
      <c r="K312" s="36" t="n">
        <f aca="false">$K$8</f>
        <v>2.12535060136845</v>
      </c>
      <c r="L312" s="36" t="n">
        <f aca="false">SQRT(J312^2+K312^2)</f>
        <v>2.739213064343</v>
      </c>
      <c r="M312" s="40" t="n">
        <f aca="false">IF(G312="","",MAX(0,G312-1.96*L312/100))</f>
        <v>0.291703327470316</v>
      </c>
      <c r="N312" s="40" t="n">
        <f aca="false">IF(G312="","",MIN(1,G312+1.96*L312/100))</f>
        <v>0.399080479592561</v>
      </c>
      <c r="O312" s="60" t="n">
        <f aca="false">ROUND(S312*W312,0)</f>
        <v>73</v>
      </c>
      <c r="P312" s="60" t="n">
        <f aca="false">IF(F312="","",ROUND(SQRT((F312*L312/100)^2+(G312*O312)^2),0))</f>
        <v>41</v>
      </c>
      <c r="R312" s="61" t="n">
        <v>-16.2861602680373</v>
      </c>
      <c r="S312" s="62" t="n">
        <f aca="false">U312*V312*$F$5</f>
        <v>1161.2700729927</v>
      </c>
      <c r="T312" s="63" t="n">
        <f aca="false">MAX(0,MIN(1,R312/100+$D$5))</f>
        <v>0.34550925569389</v>
      </c>
      <c r="U312" s="63" t="n">
        <v>0.687956204379562</v>
      </c>
      <c r="V312" s="62" t="n">
        <v>1688</v>
      </c>
      <c r="W312" s="63" t="n">
        <v>0.0626598089245614</v>
      </c>
      <c r="X312" s="64" t="s">
        <v>204</v>
      </c>
      <c r="Y312" s="64" t="s">
        <v>166</v>
      </c>
    </row>
    <row r="313" customFormat="false" ht="15" hidden="false" customHeight="false" outlineLevel="0" collapsed="false">
      <c r="A313" s="32" t="s">
        <v>421</v>
      </c>
      <c r="B313" s="32" t="s">
        <v>515</v>
      </c>
      <c r="C313" s="32" t="s">
        <v>520</v>
      </c>
      <c r="D313" s="60" t="n">
        <f aca="false">ROUND(S313*T313,0)</f>
        <v>303</v>
      </c>
      <c r="E313" s="60" t="n">
        <f aca="false">ROUND(S313,0)-D313</f>
        <v>530</v>
      </c>
      <c r="F313" s="60" t="n">
        <f aca="false">IF(COUNTA(D313:E313)=0,"",SUM(D313:E313))</f>
        <v>833</v>
      </c>
      <c r="G313" s="40" t="n">
        <f aca="false">IF(OR(F313="",F313=0),"",D313/F313)</f>
        <v>0.36374549819928</v>
      </c>
      <c r="H313" s="40" t="n">
        <f aca="false">IF(OR(F313="",F313=0),"",E313/F313)</f>
        <v>0.63625450180072</v>
      </c>
      <c r="I313" s="32" t="s">
        <v>164</v>
      </c>
      <c r="J313" s="36" t="n">
        <v>2.13808181890095</v>
      </c>
      <c r="K313" s="36" t="n">
        <f aca="false">$K$8</f>
        <v>2.12535060136845</v>
      </c>
      <c r="L313" s="36" t="n">
        <f aca="false">SQRT(J313^2+K313^2)</f>
        <v>3.01471541659441</v>
      </c>
      <c r="M313" s="40" t="n">
        <f aca="false">IF(G313="","",MAX(0,G313-1.96*L313/100))</f>
        <v>0.304657076034029</v>
      </c>
      <c r="N313" s="40" t="n">
        <f aca="false">IF(G313="","",MIN(1,G313+1.96*L313/100))</f>
        <v>0.42283392036453</v>
      </c>
      <c r="O313" s="60" t="n">
        <f aca="false">ROUND(S313*W313,0)</f>
        <v>71</v>
      </c>
      <c r="P313" s="60" t="n">
        <f aca="false">IF(F313="","",ROUND(SQRT((F313*L313/100)^2+(G313*O313)^2),0))</f>
        <v>36</v>
      </c>
      <c r="R313" s="61" t="n">
        <v>-14.4808086997315</v>
      </c>
      <c r="S313" s="62" t="n">
        <f aca="false">U313*V313*$F$5</f>
        <v>833.484320557492</v>
      </c>
      <c r="T313" s="63" t="n">
        <f aca="false">MAX(0,MIN(1,R313/100+$D$5))</f>
        <v>0.363562771376948</v>
      </c>
      <c r="U313" s="63" t="n">
        <v>0.662020905923345</v>
      </c>
      <c r="V313" s="62" t="n">
        <v>1259</v>
      </c>
      <c r="W313" s="63" t="n">
        <v>0.084758520671361</v>
      </c>
      <c r="X313" s="64" t="s">
        <v>171</v>
      </c>
      <c r="Y313" s="64" t="s">
        <v>166</v>
      </c>
    </row>
    <row r="314" customFormat="false" ht="15" hidden="false" customHeight="false" outlineLevel="0" collapsed="false">
      <c r="A314" s="32" t="s">
        <v>421</v>
      </c>
      <c r="B314" s="32" t="s">
        <v>521</v>
      </c>
      <c r="C314" s="32" t="s">
        <v>522</v>
      </c>
      <c r="D314" s="60" t="n">
        <f aca="false">ROUND(S314*T314,0)</f>
        <v>48</v>
      </c>
      <c r="E314" s="60" t="n">
        <f aca="false">ROUND(S314,0)-D314</f>
        <v>83</v>
      </c>
      <c r="F314" s="60" t="n">
        <f aca="false">IF(COUNTA(D314:E314)=0,"",SUM(D314:E314))</f>
        <v>131</v>
      </c>
      <c r="G314" s="40" t="n">
        <f aca="false">IF(OR(F314="",F314=0),"",D314/F314)</f>
        <v>0.366412213740458</v>
      </c>
      <c r="H314" s="40" t="n">
        <f aca="false">IF(OR(F314="",F314=0),"",E314/F314)</f>
        <v>0.633587786259542</v>
      </c>
      <c r="I314" s="32" t="s">
        <v>164</v>
      </c>
      <c r="J314" s="36" t="n">
        <v>3.48774817162815</v>
      </c>
      <c r="K314" s="36" t="n">
        <f aca="false">$K$8</f>
        <v>2.12535060136845</v>
      </c>
      <c r="L314" s="36" t="n">
        <f aca="false">SQRT(J314^2+K314^2)</f>
        <v>4.08429951000569</v>
      </c>
      <c r="M314" s="40" t="n">
        <f aca="false">IF(G314="","",MAX(0,G314-1.96*L314/100))</f>
        <v>0.286359943344347</v>
      </c>
      <c r="N314" s="40" t="n">
        <f aca="false">IF(G314="","",MIN(1,G314+1.96*L314/100))</f>
        <v>0.44646448413657</v>
      </c>
      <c r="O314" s="60" t="n">
        <f aca="false">ROUND(S314*W314,0)</f>
        <v>19</v>
      </c>
      <c r="P314" s="60" t="n">
        <f aca="false">IF(F314="","",ROUND(SQRT((F314*L314/100)^2+(G314*O314)^2),0))</f>
        <v>9</v>
      </c>
      <c r="R314" s="61" t="n">
        <v>-14.3699387674999</v>
      </c>
      <c r="S314" s="62" t="n">
        <f aca="false">U314*V314*$F$5</f>
        <v>130.654569021387</v>
      </c>
      <c r="T314" s="63" t="n">
        <f aca="false">MAX(0,MIN(1,R314/100+$D$5))</f>
        <v>0.364671470699264</v>
      </c>
      <c r="U314" s="63" t="n">
        <v>0.907323395981853</v>
      </c>
      <c r="V314" s="62" t="n">
        <v>144</v>
      </c>
      <c r="W314" s="63" t="n">
        <v>0.144238908687966</v>
      </c>
      <c r="X314" s="64" t="s">
        <v>165</v>
      </c>
      <c r="Y314" s="64" t="s">
        <v>166</v>
      </c>
    </row>
    <row r="315" customFormat="false" ht="15" hidden="false" customHeight="false" outlineLevel="0" collapsed="false">
      <c r="A315" s="32" t="s">
        <v>421</v>
      </c>
      <c r="B315" s="32" t="s">
        <v>521</v>
      </c>
      <c r="C315" s="32" t="s">
        <v>523</v>
      </c>
      <c r="D315" s="60" t="n">
        <f aca="false">ROUND(S315*T315,0)</f>
        <v>295</v>
      </c>
      <c r="E315" s="60" t="n">
        <f aca="false">ROUND(S315,0)-D315</f>
        <v>589</v>
      </c>
      <c r="F315" s="60" t="n">
        <f aca="false">IF(COUNTA(D315:E315)=0,"",SUM(D315:E315))</f>
        <v>884</v>
      </c>
      <c r="G315" s="40" t="n">
        <f aca="false">IF(OR(F315="",F315=0),"",D315/F315)</f>
        <v>0.333710407239819</v>
      </c>
      <c r="H315" s="40" t="n">
        <f aca="false">IF(OR(F315="",F315=0),"",E315/F315)</f>
        <v>0.666289592760181</v>
      </c>
      <c r="I315" s="32" t="s">
        <v>164</v>
      </c>
      <c r="J315" s="36" t="n">
        <v>2.13808181890095</v>
      </c>
      <c r="K315" s="36" t="n">
        <f aca="false">$K$8</f>
        <v>2.12535060136845</v>
      </c>
      <c r="L315" s="36" t="n">
        <f aca="false">SQRT(J315^2+K315^2)</f>
        <v>3.01471541659441</v>
      </c>
      <c r="M315" s="40" t="n">
        <f aca="false">IF(G315="","",MAX(0,G315-1.96*L315/100))</f>
        <v>0.274621985074569</v>
      </c>
      <c r="N315" s="40" t="n">
        <f aca="false">IF(G315="","",MIN(1,G315+1.96*L315/100))</f>
        <v>0.392798829405069</v>
      </c>
      <c r="O315" s="60" t="n">
        <f aca="false">ROUND(S315*W315,0)</f>
        <v>75</v>
      </c>
      <c r="P315" s="60" t="n">
        <f aca="false">IF(F315="","",ROUND(SQRT((F315*L315/100)^2+(G315*O315)^2),0))</f>
        <v>37</v>
      </c>
      <c r="R315" s="61" t="n">
        <v>-17.4763544868442</v>
      </c>
      <c r="S315" s="62" t="n">
        <f aca="false">U315*V315*$F$5</f>
        <v>884.185372918175</v>
      </c>
      <c r="T315" s="63" t="n">
        <f aca="false">MAX(0,MIN(1,R315/100+$D$5))</f>
        <v>0.33360731350582</v>
      </c>
      <c r="U315" s="63" t="n">
        <v>0.627081824764663</v>
      </c>
      <c r="V315" s="62" t="n">
        <v>1410</v>
      </c>
      <c r="W315" s="63" t="n">
        <v>0.084758520671361</v>
      </c>
      <c r="X315" s="64" t="s">
        <v>171</v>
      </c>
      <c r="Y315" s="64" t="s">
        <v>166</v>
      </c>
    </row>
    <row r="316" customFormat="false" ht="15" hidden="false" customHeight="false" outlineLevel="0" collapsed="false">
      <c r="A316" s="32" t="s">
        <v>421</v>
      </c>
      <c r="B316" s="32" t="s">
        <v>524</v>
      </c>
      <c r="C316" s="32" t="s">
        <v>525</v>
      </c>
      <c r="D316" s="60" t="n">
        <f aca="false">ROUND(S316*T316,0)</f>
        <v>1176</v>
      </c>
      <c r="E316" s="60" t="n">
        <f aca="false">ROUND(S316,0)-D316</f>
        <v>1410</v>
      </c>
      <c r="F316" s="60" t="n">
        <f aca="false">IF(COUNTA(D316:E316)=0,"",SUM(D316:E316))</f>
        <v>2586</v>
      </c>
      <c r="G316" s="40" t="n">
        <f aca="false">IF(OR(F316="",F316=0),"",D316/F316)</f>
        <v>0.454756380510441</v>
      </c>
      <c r="H316" s="40" t="n">
        <f aca="false">IF(OR(F316="",F316=0),"",E316/F316)</f>
        <v>0.545243619489559</v>
      </c>
      <c r="I316" s="32" t="s">
        <v>427</v>
      </c>
      <c r="J316" s="36" t="n">
        <v>1.72805469622063</v>
      </c>
      <c r="K316" s="36" t="n">
        <f aca="false">$K$8</f>
        <v>2.12535060136845</v>
      </c>
      <c r="L316" s="36" t="n">
        <f aca="false">SQRT(J316^2+K316^2)</f>
        <v>2.739213064343</v>
      </c>
      <c r="M316" s="40" t="n">
        <f aca="false">IF(G316="","",MAX(0,G316-1.96*L316/100))</f>
        <v>0.401067804449318</v>
      </c>
      <c r="N316" s="40" t="n">
        <f aca="false">IF(G316="","",MIN(1,G316+1.96*L316/100))</f>
        <v>0.508444956571564</v>
      </c>
      <c r="O316" s="60" t="n">
        <f aca="false">ROUND(S316*W316,0)</f>
        <v>162</v>
      </c>
      <c r="P316" s="60" t="n">
        <f aca="false">IF(F316="","",ROUND(SQRT((F316*L316/100)^2+(G316*O316)^2),0))</f>
        <v>102</v>
      </c>
      <c r="R316" s="61" t="n">
        <v>-5.34784088756077</v>
      </c>
      <c r="S316" s="62" t="n">
        <f aca="false">U316*V316*$F$5</f>
        <v>2585.53167199744</v>
      </c>
      <c r="T316" s="63" t="n">
        <f aca="false">MAX(0,MIN(1,R316/100+$D$5))</f>
        <v>0.454892449498655</v>
      </c>
      <c r="U316" s="63" t="n">
        <v>0.694527634086578</v>
      </c>
      <c r="V316" s="62" t="n">
        <v>3722.71965160588</v>
      </c>
      <c r="W316" s="63" t="n">
        <v>0.0626598089245614</v>
      </c>
      <c r="X316" s="64" t="s">
        <v>204</v>
      </c>
      <c r="Y316" s="64" t="s">
        <v>428</v>
      </c>
    </row>
    <row r="317" customFormat="false" ht="15" hidden="false" customHeight="false" outlineLevel="0" collapsed="false">
      <c r="A317" s="32" t="s">
        <v>421</v>
      </c>
      <c r="B317" s="32" t="s">
        <v>524</v>
      </c>
      <c r="C317" s="32" t="s">
        <v>526</v>
      </c>
      <c r="D317" s="60" t="n">
        <f aca="false">ROUND(S317*T317,0)</f>
        <v>484</v>
      </c>
      <c r="E317" s="60" t="n">
        <f aca="false">ROUND(S317,0)-D317</f>
        <v>653</v>
      </c>
      <c r="F317" s="60" t="n">
        <f aca="false">IF(COUNTA(D317:E317)=0,"",SUM(D317:E317))</f>
        <v>1137</v>
      </c>
      <c r="G317" s="40" t="n">
        <f aca="false">IF(OR(F317="",F317=0),"",D317/F317)</f>
        <v>0.425681618293756</v>
      </c>
      <c r="H317" s="40" t="n">
        <f aca="false">IF(OR(F317="",F317=0),"",E317/F317)</f>
        <v>0.574318381706245</v>
      </c>
      <c r="I317" s="32" t="s">
        <v>427</v>
      </c>
      <c r="J317" s="36" t="n">
        <v>1.72805469622063</v>
      </c>
      <c r="K317" s="36" t="n">
        <f aca="false">$K$8</f>
        <v>2.12535060136845</v>
      </c>
      <c r="L317" s="36" t="n">
        <f aca="false">SQRT(J317^2+K317^2)</f>
        <v>2.739213064343</v>
      </c>
      <c r="M317" s="40" t="n">
        <f aca="false">IF(G317="","",MAX(0,G317-1.96*L317/100))</f>
        <v>0.371993042232633</v>
      </c>
      <c r="N317" s="40" t="n">
        <f aca="false">IF(G317="","",MIN(1,G317+1.96*L317/100))</f>
        <v>0.479370194354878</v>
      </c>
      <c r="O317" s="60" t="n">
        <f aca="false">ROUND(S317*W317,0)</f>
        <v>71</v>
      </c>
      <c r="P317" s="60" t="n">
        <f aca="false">IF(F317="","",ROUND(SQRT((F317*L317/100)^2+(G317*O317)^2),0))</f>
        <v>43</v>
      </c>
      <c r="R317" s="61" t="n">
        <v>-8.30615034652496</v>
      </c>
      <c r="S317" s="62" t="n">
        <f aca="false">U317*V317*$F$5</f>
        <v>1136.92431618953</v>
      </c>
      <c r="T317" s="63" t="n">
        <f aca="false">MAX(0,MIN(1,R317/100+$D$5))</f>
        <v>0.425309354909013</v>
      </c>
      <c r="U317" s="63" t="n">
        <v>0.662435083669937</v>
      </c>
      <c r="V317" s="62" t="n">
        <v>1716.28034839412</v>
      </c>
      <c r="W317" s="63" t="n">
        <v>0.0626598089245614</v>
      </c>
      <c r="X317" s="64" t="s">
        <v>204</v>
      </c>
      <c r="Y317" s="64" t="s">
        <v>428</v>
      </c>
    </row>
    <row r="318" customFormat="false" ht="15" hidden="false" customHeight="false" outlineLevel="0" collapsed="false">
      <c r="A318" s="32" t="s">
        <v>421</v>
      </c>
      <c r="B318" s="32" t="s">
        <v>527</v>
      </c>
      <c r="C318" s="32" t="s">
        <v>528</v>
      </c>
      <c r="D318" s="60" t="n">
        <f aca="false">ROUND(S318*T318,0)</f>
        <v>482</v>
      </c>
      <c r="E318" s="60" t="n">
        <f aca="false">ROUND(S318,0)-D318</f>
        <v>432</v>
      </c>
      <c r="F318" s="60" t="n">
        <f aca="false">IF(COUNTA(D318:E318)=0,"",SUM(D318:E318))</f>
        <v>914</v>
      </c>
      <c r="G318" s="40" t="n">
        <f aca="false">IF(OR(F318="",F318=0),"",D318/F318)</f>
        <v>0.527352297592998</v>
      </c>
      <c r="H318" s="40" t="n">
        <f aca="false">IF(OR(F318="",F318=0),"",E318/F318)</f>
        <v>0.472647702407002</v>
      </c>
      <c r="I318" s="32" t="s">
        <v>427</v>
      </c>
      <c r="J318" s="36" t="n">
        <v>1.72805469622063</v>
      </c>
      <c r="K318" s="36" t="n">
        <f aca="false">$K$8</f>
        <v>2.12535060136845</v>
      </c>
      <c r="L318" s="36" t="n">
        <f aca="false">SQRT(J318^2+K318^2)</f>
        <v>2.739213064343</v>
      </c>
      <c r="M318" s="40" t="n">
        <f aca="false">IF(G318="","",MAX(0,G318-1.96*L318/100))</f>
        <v>0.473663721531875</v>
      </c>
      <c r="N318" s="40" t="n">
        <f aca="false">IF(G318="","",MIN(1,G318+1.96*L318/100))</f>
        <v>0.581040873654121</v>
      </c>
      <c r="O318" s="60" t="n">
        <f aca="false">ROUND(S318*W318,0)</f>
        <v>57</v>
      </c>
      <c r="P318" s="60" t="n">
        <f aca="false">IF(F318="","",ROUND(SQRT((F318*L318/100)^2+(G318*O318)^2),0))</f>
        <v>39</v>
      </c>
      <c r="R318" s="61" t="n">
        <v>1.90940846305499</v>
      </c>
      <c r="S318" s="62" t="n">
        <f aca="false">U318*V318*$F$5</f>
        <v>913.808412570695</v>
      </c>
      <c r="T318" s="63" t="n">
        <f aca="false">MAX(0,MIN(1,R318/100+$D$5))</f>
        <v>0.527464943004812</v>
      </c>
      <c r="U318" s="63" t="n">
        <v>0.678879310344828</v>
      </c>
      <c r="V318" s="62" t="n">
        <v>1346.05429661207</v>
      </c>
      <c r="W318" s="63" t="n">
        <v>0.0626598089245614</v>
      </c>
      <c r="X318" s="64" t="s">
        <v>204</v>
      </c>
      <c r="Y318" s="64" t="s">
        <v>428</v>
      </c>
    </row>
    <row r="319" customFormat="false" ht="15" hidden="false" customHeight="false" outlineLevel="0" collapsed="false">
      <c r="A319" s="32" t="s">
        <v>421</v>
      </c>
      <c r="B319" s="32" t="s">
        <v>527</v>
      </c>
      <c r="C319" s="32" t="s">
        <v>529</v>
      </c>
      <c r="D319" s="60" t="n">
        <f aca="false">ROUND(S319*T319,0)</f>
        <v>529</v>
      </c>
      <c r="E319" s="60" t="n">
        <f aca="false">ROUND(S319,0)-D319</f>
        <v>686</v>
      </c>
      <c r="F319" s="60" t="n">
        <f aca="false">IF(COUNTA(D319:E319)=0,"",SUM(D319:E319))</f>
        <v>1215</v>
      </c>
      <c r="G319" s="40" t="n">
        <f aca="false">IF(OR(F319="",F319=0),"",D319/F319)</f>
        <v>0.435390946502058</v>
      </c>
      <c r="H319" s="40" t="n">
        <f aca="false">IF(OR(F319="",F319=0),"",E319/F319)</f>
        <v>0.564609053497942</v>
      </c>
      <c r="I319" s="32" t="s">
        <v>427</v>
      </c>
      <c r="J319" s="36" t="n">
        <v>1.72805469622063</v>
      </c>
      <c r="K319" s="36" t="n">
        <f aca="false">$K$8</f>
        <v>2.12535060136845</v>
      </c>
      <c r="L319" s="36" t="n">
        <f aca="false">SQRT(J319^2+K319^2)</f>
        <v>2.739213064343</v>
      </c>
      <c r="M319" s="40" t="n">
        <f aca="false">IF(G319="","",MAX(0,G319-1.96*L319/100))</f>
        <v>0.381702370440935</v>
      </c>
      <c r="N319" s="40" t="n">
        <f aca="false">IF(G319="","",MIN(1,G319+1.96*L319/100))</f>
        <v>0.48907952256318</v>
      </c>
      <c r="O319" s="60" t="n">
        <f aca="false">ROUND(S319*W319,0)</f>
        <v>76</v>
      </c>
      <c r="P319" s="60" t="n">
        <f aca="false">IF(F319="","",ROUND(SQRT((F319*L319/100)^2+(G319*O319)^2),0))</f>
        <v>47</v>
      </c>
      <c r="R319" s="61" t="n">
        <v>-7.3422376581792</v>
      </c>
      <c r="S319" s="62" t="n">
        <f aca="false">U319*V319*$F$5</f>
        <v>1215.44980060908</v>
      </c>
      <c r="T319" s="63" t="n">
        <f aca="false">MAX(0,MIN(1,R319/100+$D$5))</f>
        <v>0.43494848179247</v>
      </c>
      <c r="U319" s="63" t="n">
        <v>0.63739224137931</v>
      </c>
      <c r="V319" s="62" t="n">
        <v>1906.91025353377</v>
      </c>
      <c r="W319" s="63" t="n">
        <v>0.0626598089245614</v>
      </c>
      <c r="X319" s="64" t="s">
        <v>204</v>
      </c>
      <c r="Y319" s="64" t="s">
        <v>428</v>
      </c>
    </row>
    <row r="320" customFormat="false" ht="15" hidden="false" customHeight="false" outlineLevel="0" collapsed="false">
      <c r="A320" s="32" t="s">
        <v>421</v>
      </c>
      <c r="B320" s="32" t="s">
        <v>527</v>
      </c>
      <c r="C320" s="32" t="s">
        <v>530</v>
      </c>
      <c r="D320" s="60" t="n">
        <f aca="false">ROUND(S320*T320,0)</f>
        <v>181</v>
      </c>
      <c r="E320" s="60" t="n">
        <f aca="false">ROUND(S320,0)-D320</f>
        <v>242</v>
      </c>
      <c r="F320" s="60" t="n">
        <f aca="false">IF(COUNTA(D320:E320)=0,"",SUM(D320:E320))</f>
        <v>423</v>
      </c>
      <c r="G320" s="40" t="n">
        <f aca="false">IF(OR(F320="",F320=0),"",D320/F320)</f>
        <v>0.42789598108747</v>
      </c>
      <c r="H320" s="40" t="n">
        <f aca="false">IF(OR(F320="",F320=0),"",E320/F320)</f>
        <v>0.57210401891253</v>
      </c>
      <c r="I320" s="32" t="s">
        <v>427</v>
      </c>
      <c r="J320" s="36" t="n">
        <v>3.48774817162815</v>
      </c>
      <c r="K320" s="36" t="n">
        <f aca="false">$K$8</f>
        <v>2.12535060136845</v>
      </c>
      <c r="L320" s="36" t="n">
        <f aca="false">SQRT(J320^2+K320^2)</f>
        <v>4.08429951000569</v>
      </c>
      <c r="M320" s="40" t="n">
        <f aca="false">IF(G320="","",MAX(0,G320-1.96*L320/100))</f>
        <v>0.347843710691359</v>
      </c>
      <c r="N320" s="40" t="n">
        <f aca="false">IF(G320="","",MIN(1,G320+1.96*L320/100))</f>
        <v>0.507948251483582</v>
      </c>
      <c r="O320" s="60" t="n">
        <f aca="false">ROUND(S320*W320,0)</f>
        <v>61</v>
      </c>
      <c r="P320" s="60" t="n">
        <f aca="false">IF(F320="","",ROUND(SQRT((F320*L320/100)^2+(G320*O320)^2),0))</f>
        <v>31</v>
      </c>
      <c r="R320" s="61" t="n">
        <v>-7.97378889577069</v>
      </c>
      <c r="S320" s="62" t="n">
        <f aca="false">U320*V320*$F$5</f>
        <v>422.849102432417</v>
      </c>
      <c r="T320" s="63" t="n">
        <f aca="false">MAX(0,MIN(1,R320/100+$D$5))</f>
        <v>0.428632969416556</v>
      </c>
      <c r="U320" s="63" t="n">
        <v>0.645259938837921</v>
      </c>
      <c r="V320" s="62" t="n">
        <v>655.31590756114</v>
      </c>
      <c r="W320" s="63" t="n">
        <v>0.144238908687966</v>
      </c>
      <c r="X320" s="64" t="s">
        <v>165</v>
      </c>
      <c r="Y320" s="64" t="s">
        <v>428</v>
      </c>
    </row>
    <row r="321" customFormat="false" ht="15" hidden="false" customHeight="false" outlineLevel="0" collapsed="false">
      <c r="A321" s="32" t="s">
        <v>421</v>
      </c>
      <c r="B321" s="32" t="s">
        <v>527</v>
      </c>
      <c r="C321" s="32" t="s">
        <v>531</v>
      </c>
      <c r="D321" s="60" t="n">
        <f aca="false">ROUND(S321*T321,0)</f>
        <v>388</v>
      </c>
      <c r="E321" s="60" t="n">
        <f aca="false">ROUND(S321,0)-D321</f>
        <v>360</v>
      </c>
      <c r="F321" s="60" t="n">
        <f aca="false">IF(COUNTA(D321:E321)=0,"",SUM(D321:E321))</f>
        <v>748</v>
      </c>
      <c r="G321" s="40" t="n">
        <f aca="false">IF(OR(F321="",F321=0),"",D321/F321)</f>
        <v>0.518716577540107</v>
      </c>
      <c r="H321" s="40" t="n">
        <f aca="false">IF(OR(F321="",F321=0),"",E321/F321)</f>
        <v>0.481283422459893</v>
      </c>
      <c r="I321" s="32" t="s">
        <v>427</v>
      </c>
      <c r="J321" s="36" t="n">
        <v>2.13808181890095</v>
      </c>
      <c r="K321" s="36" t="n">
        <f aca="false">$K$8</f>
        <v>2.12535060136845</v>
      </c>
      <c r="L321" s="36" t="n">
        <f aca="false">SQRT(J321^2+K321^2)</f>
        <v>3.01471541659441</v>
      </c>
      <c r="M321" s="40" t="n">
        <f aca="false">IF(G321="","",MAX(0,G321-1.96*L321/100))</f>
        <v>0.459628155374856</v>
      </c>
      <c r="N321" s="40" t="n">
        <f aca="false">IF(G321="","",MIN(1,G321+1.96*L321/100))</f>
        <v>0.577804999705357</v>
      </c>
      <c r="O321" s="60" t="n">
        <f aca="false">ROUND(S321*W321,0)</f>
        <v>63</v>
      </c>
      <c r="P321" s="60" t="n">
        <f aca="false">IF(F321="","",ROUND(SQRT((F321*L321/100)^2+(G321*O321)^2),0))</f>
        <v>40</v>
      </c>
      <c r="R321" s="61" t="n">
        <v>1.07535205751527</v>
      </c>
      <c r="S321" s="62" t="n">
        <f aca="false">U321*V321*$F$5</f>
        <v>747.510524581659</v>
      </c>
      <c r="T321" s="63" t="n">
        <f aca="false">MAX(0,MIN(1,R321/100+$D$5))</f>
        <v>0.519124378949415</v>
      </c>
      <c r="U321" s="63" t="n">
        <v>0.633081444164568</v>
      </c>
      <c r="V321" s="62" t="n">
        <v>1180.74938299305</v>
      </c>
      <c r="W321" s="63" t="n">
        <v>0.084758520671361</v>
      </c>
      <c r="X321" s="64" t="s">
        <v>171</v>
      </c>
      <c r="Y321" s="64" t="s">
        <v>428</v>
      </c>
    </row>
    <row r="322" customFormat="false" ht="15" hidden="false" customHeight="false" outlineLevel="0" collapsed="false">
      <c r="A322" s="32" t="s">
        <v>421</v>
      </c>
      <c r="B322" s="32" t="s">
        <v>527</v>
      </c>
      <c r="C322" s="32" t="s">
        <v>532</v>
      </c>
      <c r="D322" s="60" t="n">
        <f aca="false">ROUND(S322*T322,0)</f>
        <v>308</v>
      </c>
      <c r="E322" s="60" t="n">
        <f aca="false">ROUND(S322,0)-D322</f>
        <v>284</v>
      </c>
      <c r="F322" s="60" t="n">
        <f aca="false">IF(COUNTA(D322:E322)=0,"",SUM(D322:E322))</f>
        <v>592</v>
      </c>
      <c r="G322" s="40" t="n">
        <f aca="false">IF(OR(F322="",F322=0),"",D322/F322)</f>
        <v>0.52027027027027</v>
      </c>
      <c r="H322" s="40" t="n">
        <f aca="false">IF(OR(F322="",F322=0),"",E322/F322)</f>
        <v>0.47972972972973</v>
      </c>
      <c r="I322" s="32" t="s">
        <v>427</v>
      </c>
      <c r="J322" s="36" t="n">
        <v>2.13808181890095</v>
      </c>
      <c r="K322" s="36" t="n">
        <f aca="false">$K$8</f>
        <v>2.12535060136845</v>
      </c>
      <c r="L322" s="36" t="n">
        <f aca="false">SQRT(J322^2+K322^2)</f>
        <v>3.01471541659441</v>
      </c>
      <c r="M322" s="40" t="n">
        <f aca="false">IF(G322="","",MAX(0,G322-1.96*L322/100))</f>
        <v>0.46118184810502</v>
      </c>
      <c r="N322" s="40" t="n">
        <f aca="false">IF(G322="","",MIN(1,G322+1.96*L322/100))</f>
        <v>0.579358692435521</v>
      </c>
      <c r="O322" s="60" t="n">
        <f aca="false">ROUND(S322*W322,0)</f>
        <v>50</v>
      </c>
      <c r="P322" s="60" t="n">
        <f aca="false">IF(F322="","",ROUND(SQRT((F322*L322/100)^2+(G322*O322)^2),0))</f>
        <v>32</v>
      </c>
      <c r="R322" s="61" t="n">
        <v>1.24841815337654</v>
      </c>
      <c r="S322" s="62" t="n">
        <f aca="false">U322*V322*$F$5</f>
        <v>591.851842988003</v>
      </c>
      <c r="T322" s="63" t="n">
        <f aca="false">MAX(0,MIN(1,R322/100+$D$5))</f>
        <v>0.520855039908028</v>
      </c>
      <c r="U322" s="63" t="n">
        <v>0.730864197530864</v>
      </c>
      <c r="V322" s="62" t="n">
        <v>809.797285169396</v>
      </c>
      <c r="W322" s="63" t="n">
        <v>0.084758520671361</v>
      </c>
      <c r="X322" s="64" t="s">
        <v>171</v>
      </c>
      <c r="Y322" s="64" t="s">
        <v>428</v>
      </c>
    </row>
    <row r="323" customFormat="false" ht="15" hidden="false" customHeight="false" outlineLevel="0" collapsed="false">
      <c r="A323" s="32" t="s">
        <v>421</v>
      </c>
      <c r="B323" s="32" t="s">
        <v>527</v>
      </c>
      <c r="C323" s="32" t="s">
        <v>533</v>
      </c>
      <c r="D323" s="60" t="n">
        <f aca="false">ROUND(S323*T323,0)</f>
        <v>467</v>
      </c>
      <c r="E323" s="60" t="n">
        <f aca="false">ROUND(S323,0)-D323</f>
        <v>390</v>
      </c>
      <c r="F323" s="60" t="n">
        <f aca="false">IF(COUNTA(D323:E323)=0,"",SUM(D323:E323))</f>
        <v>857</v>
      </c>
      <c r="G323" s="40" t="n">
        <f aca="false">IF(OR(F323="",F323=0),"",D323/F323)</f>
        <v>0.544924154025671</v>
      </c>
      <c r="H323" s="40" t="n">
        <f aca="false">IF(OR(F323="",F323=0),"",E323/F323)</f>
        <v>0.455075845974329</v>
      </c>
      <c r="I323" s="32" t="s">
        <v>427</v>
      </c>
      <c r="J323" s="36" t="n">
        <v>2.13808181890095</v>
      </c>
      <c r="K323" s="36" t="n">
        <f aca="false">$K$8</f>
        <v>2.12535060136845</v>
      </c>
      <c r="L323" s="36" t="n">
        <f aca="false">SQRT(J323^2+K323^2)</f>
        <v>3.01471541659441</v>
      </c>
      <c r="M323" s="40" t="n">
        <f aca="false">IF(G323="","",MAX(0,G323-1.96*L323/100))</f>
        <v>0.485835731860421</v>
      </c>
      <c r="N323" s="40" t="n">
        <f aca="false">IF(G323="","",MIN(1,G323+1.96*L323/100))</f>
        <v>0.604012576190921</v>
      </c>
      <c r="O323" s="60" t="n">
        <f aca="false">ROUND(S323*W323,0)</f>
        <v>73</v>
      </c>
      <c r="P323" s="60" t="n">
        <f aca="false">IF(F323="","",ROUND(SQRT((F323*L323/100)^2+(G323*O323)^2),0))</f>
        <v>47</v>
      </c>
      <c r="R323" s="61" t="n">
        <v>3.63056871286817</v>
      </c>
      <c r="S323" s="62" t="n">
        <f aca="false">U323*V323*$F$5</f>
        <v>856.57521626927</v>
      </c>
      <c r="T323" s="63" t="n">
        <f aca="false">MAX(0,MIN(1,R323/100+$D$5))</f>
        <v>0.544676545502944</v>
      </c>
      <c r="U323" s="63" t="n">
        <v>0.729707112970711</v>
      </c>
      <c r="V323" s="62" t="n">
        <v>1173.86167825892</v>
      </c>
      <c r="W323" s="63" t="n">
        <v>0.084758520671361</v>
      </c>
      <c r="X323" s="64" t="s">
        <v>171</v>
      </c>
      <c r="Y323" s="64" t="s">
        <v>428</v>
      </c>
    </row>
    <row r="324" customFormat="false" ht="15" hidden="false" customHeight="false" outlineLevel="0" collapsed="false">
      <c r="A324" s="32" t="s">
        <v>421</v>
      </c>
      <c r="B324" s="32" t="s">
        <v>527</v>
      </c>
      <c r="C324" s="32" t="s">
        <v>534</v>
      </c>
      <c r="D324" s="60" t="n">
        <f aca="false">ROUND(S324*T324,0)</f>
        <v>142</v>
      </c>
      <c r="E324" s="60" t="n">
        <f aca="false">ROUND(S324,0)-D324</f>
        <v>194</v>
      </c>
      <c r="F324" s="60" t="n">
        <f aca="false">IF(COUNTA(D324:E324)=0,"",SUM(D324:E324))</f>
        <v>336</v>
      </c>
      <c r="G324" s="40" t="n">
        <f aca="false">IF(OR(F324="",F324=0),"",D324/F324)</f>
        <v>0.422619047619048</v>
      </c>
      <c r="H324" s="40" t="n">
        <f aca="false">IF(OR(F324="",F324=0),"",E324/F324)</f>
        <v>0.577380952380952</v>
      </c>
      <c r="I324" s="32" t="s">
        <v>427</v>
      </c>
      <c r="J324" s="36" t="n">
        <v>3.48774817162815</v>
      </c>
      <c r="K324" s="36" t="n">
        <f aca="false">$K$8</f>
        <v>2.12535060136845</v>
      </c>
      <c r="L324" s="36" t="n">
        <f aca="false">SQRT(J324^2+K324^2)</f>
        <v>4.08429951000569</v>
      </c>
      <c r="M324" s="40" t="n">
        <f aca="false">IF(G324="","",MAX(0,G324-1.96*L324/100))</f>
        <v>0.342566777222936</v>
      </c>
      <c r="N324" s="40" t="n">
        <f aca="false">IF(G324="","",MIN(1,G324+1.96*L324/100))</f>
        <v>0.502671318015159</v>
      </c>
      <c r="O324" s="60" t="n">
        <f aca="false">ROUND(S324*W324,0)</f>
        <v>48</v>
      </c>
      <c r="P324" s="60" t="n">
        <f aca="false">IF(F324="","",ROUND(SQRT((F324*L324/100)^2+(G324*O324)^2),0))</f>
        <v>24</v>
      </c>
      <c r="R324" s="61" t="n">
        <v>-8.5546523264914</v>
      </c>
      <c r="S324" s="62" t="n">
        <f aca="false">U324*V324*$F$5</f>
        <v>335.554074176398</v>
      </c>
      <c r="T324" s="63" t="n">
        <f aca="false">MAX(0,MIN(1,R324/100+$D$5))</f>
        <v>0.422824335109348</v>
      </c>
      <c r="U324" s="63" t="n">
        <v>0.638623326959847</v>
      </c>
      <c r="V324" s="62" t="n">
        <v>525.433475431905</v>
      </c>
      <c r="W324" s="63" t="n">
        <v>0.144238908687966</v>
      </c>
      <c r="X324" s="64" t="s">
        <v>165</v>
      </c>
      <c r="Y324" s="64" t="s">
        <v>428</v>
      </c>
    </row>
    <row r="325" customFormat="false" ht="15" hidden="false" customHeight="false" outlineLevel="0" collapsed="false">
      <c r="A325" s="32" t="s">
        <v>421</v>
      </c>
      <c r="B325" s="32" t="s">
        <v>527</v>
      </c>
      <c r="C325" s="32" t="s">
        <v>535</v>
      </c>
      <c r="D325" s="60" t="n">
        <f aca="false">ROUND(S325*T325,0)</f>
        <v>353</v>
      </c>
      <c r="E325" s="60" t="n">
        <f aca="false">ROUND(S325,0)-D325</f>
        <v>485</v>
      </c>
      <c r="F325" s="60" t="n">
        <f aca="false">IF(COUNTA(D325:E325)=0,"",SUM(D325:E325))</f>
        <v>838</v>
      </c>
      <c r="G325" s="40" t="n">
        <f aca="false">IF(OR(F325="",F325=0),"",D325/F325)</f>
        <v>0.421241050119332</v>
      </c>
      <c r="H325" s="40" t="n">
        <f aca="false">IF(OR(F325="",F325=0),"",E325/F325)</f>
        <v>0.578758949880668</v>
      </c>
      <c r="I325" s="32" t="s">
        <v>427</v>
      </c>
      <c r="J325" s="36" t="n">
        <v>2.13808181890095</v>
      </c>
      <c r="K325" s="36" t="n">
        <f aca="false">$K$8</f>
        <v>2.12535060136845</v>
      </c>
      <c r="L325" s="36" t="n">
        <f aca="false">SQRT(J325^2+K325^2)</f>
        <v>3.01471541659441</v>
      </c>
      <c r="M325" s="40" t="n">
        <f aca="false">IF(G325="","",MAX(0,G325-1.96*L325/100))</f>
        <v>0.362152627954081</v>
      </c>
      <c r="N325" s="40" t="n">
        <f aca="false">IF(G325="","",MIN(1,G325+1.96*L325/100))</f>
        <v>0.480329472284582</v>
      </c>
      <c r="O325" s="60" t="n">
        <f aca="false">ROUND(S325*W325,0)</f>
        <v>71</v>
      </c>
      <c r="P325" s="60" t="n">
        <f aca="false">IF(F325="","",ROUND(SQRT((F325*L325/100)^2+(G325*O325)^2),0))</f>
        <v>39</v>
      </c>
      <c r="R325" s="61" t="n">
        <v>-8.7335892005096</v>
      </c>
      <c r="S325" s="62" t="n">
        <f aca="false">U325*V325*$F$5</f>
        <v>838.495770678336</v>
      </c>
      <c r="T325" s="63" t="n">
        <f aca="false">MAX(0,MIN(1,R325/100+$D$5))</f>
        <v>0.421034966369166</v>
      </c>
      <c r="U325" s="63" t="n">
        <v>0.714904679376083</v>
      </c>
      <c r="V325" s="62" t="n">
        <v>1172.87772043976</v>
      </c>
      <c r="W325" s="63" t="n">
        <v>0.084758520671361</v>
      </c>
      <c r="X325" s="64" t="s">
        <v>171</v>
      </c>
      <c r="Y325" s="64" t="s">
        <v>428</v>
      </c>
    </row>
    <row r="326" customFormat="false" ht="15" hidden="false" customHeight="false" outlineLevel="0" collapsed="false">
      <c r="A326" s="32" t="s">
        <v>421</v>
      </c>
      <c r="B326" s="32" t="s">
        <v>536</v>
      </c>
      <c r="C326" s="32" t="s">
        <v>537</v>
      </c>
      <c r="D326" s="60" t="n">
        <f aca="false">ROUND(S326*T326,0)</f>
        <v>324</v>
      </c>
      <c r="E326" s="60" t="n">
        <f aca="false">ROUND(S326,0)-D326</f>
        <v>628</v>
      </c>
      <c r="F326" s="60" t="n">
        <f aca="false">IF(COUNTA(D326:E326)=0,"",SUM(D326:E326))</f>
        <v>952</v>
      </c>
      <c r="G326" s="40" t="n">
        <f aca="false">IF(OR(F326="",F326=0),"",D326/F326)</f>
        <v>0.340336134453782</v>
      </c>
      <c r="H326" s="40" t="n">
        <f aca="false">IF(OR(F326="",F326=0),"",E326/F326)</f>
        <v>0.659663865546219</v>
      </c>
      <c r="I326" s="32" t="s">
        <v>164</v>
      </c>
      <c r="J326" s="36" t="n">
        <v>1.72805469622063</v>
      </c>
      <c r="K326" s="36" t="n">
        <f aca="false">$K$8</f>
        <v>2.12535060136845</v>
      </c>
      <c r="L326" s="36" t="n">
        <f aca="false">SQRT(J326^2+K326^2)</f>
        <v>2.739213064343</v>
      </c>
      <c r="M326" s="40" t="n">
        <f aca="false">IF(G326="","",MAX(0,G326-1.96*L326/100))</f>
        <v>0.286647558392659</v>
      </c>
      <c r="N326" s="40" t="n">
        <f aca="false">IF(G326="","",MIN(1,G326+1.96*L326/100))</f>
        <v>0.394024710514904</v>
      </c>
      <c r="O326" s="60" t="n">
        <f aca="false">ROUND(S326*W326,0)</f>
        <v>60</v>
      </c>
      <c r="P326" s="60" t="n">
        <f aca="false">IF(F326="","",ROUND(SQRT((F326*L326/100)^2+(G326*O326)^2),0))</f>
        <v>33</v>
      </c>
      <c r="R326" s="61" t="n">
        <v>-16.8128709099798</v>
      </c>
      <c r="S326" s="62" t="n">
        <f aca="false">U326*V326*$F$5</f>
        <v>951.894508670521</v>
      </c>
      <c r="T326" s="63" t="n">
        <f aca="false">MAX(0,MIN(1,R326/100+$D$5))</f>
        <v>0.340242149274465</v>
      </c>
      <c r="U326" s="63" t="n">
        <v>0.677023121387284</v>
      </c>
      <c r="V326" s="62" t="n">
        <v>1406</v>
      </c>
      <c r="W326" s="63" t="n">
        <v>0.0626598089245614</v>
      </c>
      <c r="X326" s="64" t="s">
        <v>204</v>
      </c>
      <c r="Y326" s="64" t="s">
        <v>166</v>
      </c>
    </row>
    <row r="327" customFormat="false" ht="15" hidden="false" customHeight="false" outlineLevel="0" collapsed="false">
      <c r="A327" s="32" t="s">
        <v>421</v>
      </c>
      <c r="B327" s="32" t="s">
        <v>536</v>
      </c>
      <c r="C327" s="32" t="s">
        <v>538</v>
      </c>
      <c r="D327" s="60" t="n">
        <f aca="false">ROUND(S327*T327,0)</f>
        <v>651</v>
      </c>
      <c r="E327" s="60" t="n">
        <f aca="false">ROUND(S327,0)-D327</f>
        <v>1257</v>
      </c>
      <c r="F327" s="60" t="n">
        <f aca="false">IF(COUNTA(D327:E327)=0,"",SUM(D327:E327))</f>
        <v>1908</v>
      </c>
      <c r="G327" s="40" t="n">
        <f aca="false">IF(OR(F327="",F327=0),"",D327/F327)</f>
        <v>0.341194968553459</v>
      </c>
      <c r="H327" s="40" t="n">
        <f aca="false">IF(OR(F327="",F327=0),"",E327/F327)</f>
        <v>0.658805031446541</v>
      </c>
      <c r="I327" s="32" t="s">
        <v>164</v>
      </c>
      <c r="J327" s="36" t="n">
        <v>1.72805469622063</v>
      </c>
      <c r="K327" s="36" t="n">
        <f aca="false">$K$8</f>
        <v>2.12535060136845</v>
      </c>
      <c r="L327" s="36" t="n">
        <f aca="false">SQRT(J327^2+K327^2)</f>
        <v>2.739213064343</v>
      </c>
      <c r="M327" s="40" t="n">
        <f aca="false">IF(G327="","",MAX(0,G327-1.96*L327/100))</f>
        <v>0.287506392492336</v>
      </c>
      <c r="N327" s="40" t="n">
        <f aca="false">IF(G327="","",MIN(1,G327+1.96*L327/100))</f>
        <v>0.394883544614582</v>
      </c>
      <c r="O327" s="60" t="n">
        <f aca="false">ROUND(S327*W327,0)</f>
        <v>120</v>
      </c>
      <c r="P327" s="60" t="n">
        <f aca="false">IF(F327="","",ROUND(SQRT((F327*L327/100)^2+(G327*O327)^2),0))</f>
        <v>66</v>
      </c>
      <c r="R327" s="61" t="n">
        <v>-16.6948556818614</v>
      </c>
      <c r="S327" s="62" t="n">
        <f aca="false">U327*V327*$F$5</f>
        <v>1907.80833039181</v>
      </c>
      <c r="T327" s="63" t="n">
        <f aca="false">MAX(0,MIN(1,R327/100+$D$5))</f>
        <v>0.341422301555648</v>
      </c>
      <c r="U327" s="63" t="n">
        <v>0.649135192375574</v>
      </c>
      <c r="V327" s="62" t="n">
        <v>2939</v>
      </c>
      <c r="W327" s="63" t="n">
        <v>0.0626598089245614</v>
      </c>
      <c r="X327" s="64" t="s">
        <v>204</v>
      </c>
      <c r="Y327" s="64" t="s">
        <v>166</v>
      </c>
    </row>
    <row r="328" customFormat="false" ht="15" hidden="false" customHeight="false" outlineLevel="0" collapsed="false">
      <c r="A328" s="32" t="s">
        <v>421</v>
      </c>
      <c r="B328" s="32" t="s">
        <v>536</v>
      </c>
      <c r="C328" s="32" t="s">
        <v>539</v>
      </c>
      <c r="D328" s="60" t="n">
        <f aca="false">ROUND(S328*T328,0)</f>
        <v>430</v>
      </c>
      <c r="E328" s="60" t="n">
        <f aca="false">ROUND(S328,0)-D328</f>
        <v>917</v>
      </c>
      <c r="F328" s="60" t="n">
        <f aca="false">IF(COUNTA(D328:E328)=0,"",SUM(D328:E328))</f>
        <v>1347</v>
      </c>
      <c r="G328" s="40" t="n">
        <f aca="false">IF(OR(F328="",F328=0),"",D328/F328)</f>
        <v>0.319227913882702</v>
      </c>
      <c r="H328" s="40" t="n">
        <f aca="false">IF(OR(F328="",F328=0),"",E328/F328)</f>
        <v>0.680772086117298</v>
      </c>
      <c r="I328" s="32" t="s">
        <v>164</v>
      </c>
      <c r="J328" s="36" t="n">
        <v>1.72805469622063</v>
      </c>
      <c r="K328" s="36" t="n">
        <f aca="false">$K$8</f>
        <v>2.12535060136845</v>
      </c>
      <c r="L328" s="36" t="n">
        <f aca="false">SQRT(J328^2+K328^2)</f>
        <v>2.739213064343</v>
      </c>
      <c r="M328" s="40" t="n">
        <f aca="false">IF(G328="","",MAX(0,G328-1.96*L328/100))</f>
        <v>0.265539337821579</v>
      </c>
      <c r="N328" s="40" t="n">
        <f aca="false">IF(G328="","",MIN(1,G328+1.96*L328/100))</f>
        <v>0.372916489943825</v>
      </c>
      <c r="O328" s="60" t="n">
        <f aca="false">ROUND(S328*W328,0)</f>
        <v>84</v>
      </c>
      <c r="P328" s="60" t="n">
        <f aca="false">IF(F328="","",ROUND(SQRT((F328*L328/100)^2+(G328*O328)^2),0))</f>
        <v>46</v>
      </c>
      <c r="R328" s="61" t="n">
        <v>-18.8866250251332</v>
      </c>
      <c r="S328" s="62" t="n">
        <f aca="false">U328*V328*$F$5</f>
        <v>1347</v>
      </c>
      <c r="T328" s="63" t="n">
        <f aca="false">MAX(0,MIN(1,R328/100+$D$5))</f>
        <v>0.319504608122931</v>
      </c>
      <c r="U328" s="63" t="n">
        <v>0.677565392354125</v>
      </c>
      <c r="V328" s="62" t="n">
        <v>1988</v>
      </c>
      <c r="W328" s="63" t="n">
        <v>0.0626598089245614</v>
      </c>
      <c r="X328" s="64" t="s">
        <v>204</v>
      </c>
      <c r="Y328" s="64" t="s">
        <v>166</v>
      </c>
    </row>
    <row r="329" customFormat="false" ht="15" hidden="false" customHeight="false" outlineLevel="0" collapsed="false">
      <c r="A329" s="32" t="s">
        <v>421</v>
      </c>
      <c r="B329" s="32" t="s">
        <v>536</v>
      </c>
      <c r="C329" s="32" t="s">
        <v>540</v>
      </c>
      <c r="D329" s="60" t="n">
        <f aca="false">ROUND(S329*T329,0)</f>
        <v>212</v>
      </c>
      <c r="E329" s="60" t="n">
        <f aca="false">ROUND(S329,0)-D329</f>
        <v>428</v>
      </c>
      <c r="F329" s="60" t="n">
        <f aca="false">IF(COUNTA(D329:E329)=0,"",SUM(D329:E329))</f>
        <v>640</v>
      </c>
      <c r="G329" s="40" t="n">
        <f aca="false">IF(OR(F329="",F329=0),"",D329/F329)</f>
        <v>0.33125</v>
      </c>
      <c r="H329" s="40" t="n">
        <f aca="false">IF(OR(F329="",F329=0),"",E329/F329)</f>
        <v>0.66875</v>
      </c>
      <c r="I329" s="32" t="s">
        <v>164</v>
      </c>
      <c r="J329" s="36" t="n">
        <v>2.13808181890095</v>
      </c>
      <c r="K329" s="36" t="n">
        <f aca="false">$K$8</f>
        <v>2.12535060136845</v>
      </c>
      <c r="L329" s="36" t="n">
        <f aca="false">SQRT(J329^2+K329^2)</f>
        <v>3.01471541659441</v>
      </c>
      <c r="M329" s="40" t="n">
        <f aca="false">IF(G329="","",MAX(0,G329-1.96*L329/100))</f>
        <v>0.27216157783475</v>
      </c>
      <c r="N329" s="40" t="n">
        <f aca="false">IF(G329="","",MIN(1,G329+1.96*L329/100))</f>
        <v>0.39033842216525</v>
      </c>
      <c r="O329" s="60" t="n">
        <f aca="false">ROUND(S329*W329,0)</f>
        <v>54</v>
      </c>
      <c r="P329" s="60" t="n">
        <f aca="false">IF(F329="","",ROUND(SQRT((F329*L329/100)^2+(G329*O329)^2),0))</f>
        <v>26</v>
      </c>
      <c r="R329" s="61" t="n">
        <v>-17.6811055573782</v>
      </c>
      <c r="S329" s="62" t="n">
        <f aca="false">U329*V329*$F$5</f>
        <v>640.169811320755</v>
      </c>
      <c r="T329" s="63" t="n">
        <f aca="false">MAX(0,MIN(1,R329/100+$D$5))</f>
        <v>0.331559802800481</v>
      </c>
      <c r="U329" s="63" t="n">
        <v>0.69811320754717</v>
      </c>
      <c r="V329" s="62" t="n">
        <v>917</v>
      </c>
      <c r="W329" s="63" t="n">
        <v>0.084758520671361</v>
      </c>
      <c r="X329" s="64" t="s">
        <v>171</v>
      </c>
      <c r="Y329" s="64" t="s">
        <v>166</v>
      </c>
    </row>
    <row r="330" customFormat="false" ht="15" hidden="false" customHeight="false" outlineLevel="0" collapsed="false">
      <c r="A330" s="32" t="s">
        <v>421</v>
      </c>
      <c r="B330" s="32" t="s">
        <v>541</v>
      </c>
      <c r="C330" s="32" t="s">
        <v>542</v>
      </c>
      <c r="D330" s="60" t="n">
        <f aca="false">ROUND(S330*T330,0)</f>
        <v>490</v>
      </c>
      <c r="E330" s="60" t="n">
        <f aca="false">ROUND(S330,0)-D330</f>
        <v>488</v>
      </c>
      <c r="F330" s="60" t="n">
        <f aca="false">IF(COUNTA(D330:E330)=0,"",SUM(D330:E330))</f>
        <v>978</v>
      </c>
      <c r="G330" s="40" t="n">
        <f aca="false">IF(OR(F330="",F330=0),"",D330/F330)</f>
        <v>0.501022494887526</v>
      </c>
      <c r="H330" s="40" t="n">
        <f aca="false">IF(OR(F330="",F330=0),"",E330/F330)</f>
        <v>0.498977505112474</v>
      </c>
      <c r="I330" s="32" t="s">
        <v>164</v>
      </c>
      <c r="J330" s="36" t="n">
        <v>1.72805469622063</v>
      </c>
      <c r="K330" s="36" t="n">
        <f aca="false">$K$8</f>
        <v>2.12535060136845</v>
      </c>
      <c r="L330" s="36" t="n">
        <f aca="false">SQRT(J330^2+K330^2)</f>
        <v>2.739213064343</v>
      </c>
      <c r="M330" s="40" t="n">
        <f aca="false">IF(G330="","",MAX(0,G330-1.96*L330/100))</f>
        <v>0.447333918826403</v>
      </c>
      <c r="N330" s="40" t="n">
        <f aca="false">IF(G330="","",MIN(1,G330+1.96*L330/100))</f>
        <v>0.554711070948649</v>
      </c>
      <c r="O330" s="60" t="n">
        <f aca="false">ROUND(S330*W330,0)</f>
        <v>61</v>
      </c>
      <c r="P330" s="60" t="n">
        <f aca="false">IF(F330="","",ROUND(SQRT((F330*L330/100)^2+(G330*O330)^2),0))</f>
        <v>41</v>
      </c>
      <c r="R330" s="61" t="n">
        <v>-0.691785483735383</v>
      </c>
      <c r="S330" s="62" t="n">
        <f aca="false">U330*V330*$F$5</f>
        <v>978.044260027662</v>
      </c>
      <c r="T330" s="63" t="n">
        <f aca="false">MAX(0,MIN(1,R330/100+$D$5))</f>
        <v>0.501453003536909</v>
      </c>
      <c r="U330" s="63" t="n">
        <v>0.659059474412171</v>
      </c>
      <c r="V330" s="62" t="n">
        <v>1484</v>
      </c>
      <c r="W330" s="63" t="n">
        <v>0.0626598089245614</v>
      </c>
      <c r="X330" s="64" t="s">
        <v>204</v>
      </c>
      <c r="Y330" s="64" t="s">
        <v>166</v>
      </c>
    </row>
    <row r="331" customFormat="false" ht="15" hidden="false" customHeight="false" outlineLevel="0" collapsed="false">
      <c r="A331" s="32" t="s">
        <v>421</v>
      </c>
      <c r="B331" s="32" t="s">
        <v>541</v>
      </c>
      <c r="C331" s="32" t="s">
        <v>543</v>
      </c>
      <c r="D331" s="60" t="n">
        <f aca="false">ROUND(S331*T331,0)</f>
        <v>399</v>
      </c>
      <c r="E331" s="60" t="n">
        <f aca="false">ROUND(S331,0)-D331</f>
        <v>382</v>
      </c>
      <c r="F331" s="60" t="n">
        <f aca="false">IF(COUNTA(D331:E331)=0,"",SUM(D331:E331))</f>
        <v>781</v>
      </c>
      <c r="G331" s="40" t="n">
        <f aca="false">IF(OR(F331="",F331=0),"",D331/F331)</f>
        <v>0.510883482714469</v>
      </c>
      <c r="H331" s="40" t="n">
        <f aca="false">IF(OR(F331="",F331=0),"",E331/F331)</f>
        <v>0.489116517285531</v>
      </c>
      <c r="I331" s="32" t="s">
        <v>164</v>
      </c>
      <c r="J331" s="36" t="n">
        <v>2.13808181890095</v>
      </c>
      <c r="K331" s="36" t="n">
        <f aca="false">$K$8</f>
        <v>2.12535060136845</v>
      </c>
      <c r="L331" s="36" t="n">
        <f aca="false">SQRT(J331^2+K331^2)</f>
        <v>3.01471541659441</v>
      </c>
      <c r="M331" s="40" t="n">
        <f aca="false">IF(G331="","",MAX(0,G331-1.96*L331/100))</f>
        <v>0.451795060549218</v>
      </c>
      <c r="N331" s="40" t="n">
        <f aca="false">IF(G331="","",MIN(1,G331+1.96*L331/100))</f>
        <v>0.569971904879719</v>
      </c>
      <c r="O331" s="60" t="n">
        <f aca="false">ROUND(S331*W331,0)</f>
        <v>66</v>
      </c>
      <c r="P331" s="60" t="n">
        <f aca="false">IF(F331="","",ROUND(SQRT((F331*L331/100)^2+(G331*O331)^2),0))</f>
        <v>41</v>
      </c>
      <c r="R331" s="61" t="n">
        <v>0.265669085842848</v>
      </c>
      <c r="S331" s="62" t="n">
        <f aca="false">U331*V331*$F$5</f>
        <v>780.745236414961</v>
      </c>
      <c r="T331" s="63" t="n">
        <f aca="false">MAX(0,MIN(1,R331/100+$D$5))</f>
        <v>0.511027549232691</v>
      </c>
      <c r="U331" s="63" t="n">
        <v>0.549047282992237</v>
      </c>
      <c r="V331" s="62" t="n">
        <v>1422</v>
      </c>
      <c r="W331" s="63" t="n">
        <v>0.084758520671361</v>
      </c>
      <c r="X331" s="64" t="s">
        <v>171</v>
      </c>
      <c r="Y331" s="64" t="s">
        <v>166</v>
      </c>
    </row>
    <row r="332" customFormat="false" ht="15" hidden="false" customHeight="false" outlineLevel="0" collapsed="false">
      <c r="A332" s="32" t="s">
        <v>421</v>
      </c>
      <c r="B332" s="32" t="s">
        <v>541</v>
      </c>
      <c r="C332" s="32" t="s">
        <v>544</v>
      </c>
      <c r="D332" s="60" t="n">
        <f aca="false">ROUND(S332*T332,0)</f>
        <v>366</v>
      </c>
      <c r="E332" s="60" t="n">
        <f aca="false">ROUND(S332,0)-D332</f>
        <v>391</v>
      </c>
      <c r="F332" s="60" t="n">
        <f aca="false">IF(COUNTA(D332:E332)=0,"",SUM(D332:E332))</f>
        <v>757</v>
      </c>
      <c r="G332" s="40" t="n">
        <f aca="false">IF(OR(F332="",F332=0),"",D332/F332)</f>
        <v>0.483487450462351</v>
      </c>
      <c r="H332" s="40" t="n">
        <f aca="false">IF(OR(F332="",F332=0),"",E332/F332)</f>
        <v>0.516512549537649</v>
      </c>
      <c r="I332" s="32" t="s">
        <v>164</v>
      </c>
      <c r="J332" s="36" t="n">
        <v>2.13808181890095</v>
      </c>
      <c r="K332" s="36" t="n">
        <f aca="false">$K$8</f>
        <v>2.12535060136845</v>
      </c>
      <c r="L332" s="36" t="n">
        <f aca="false">SQRT(J332^2+K332^2)</f>
        <v>3.01471541659441</v>
      </c>
      <c r="M332" s="40" t="n">
        <f aca="false">IF(G332="","",MAX(0,G332-1.96*L332/100))</f>
        <v>0.424399028297101</v>
      </c>
      <c r="N332" s="40" t="n">
        <f aca="false">IF(G332="","",MIN(1,G332+1.96*L332/100))</f>
        <v>0.542575872627602</v>
      </c>
      <c r="O332" s="60" t="n">
        <f aca="false">ROUND(S332*W332,0)</f>
        <v>64</v>
      </c>
      <c r="P332" s="60" t="n">
        <f aca="false">IF(F332="","",ROUND(SQRT((F332*L332/100)^2+(G332*O332)^2),0))</f>
        <v>38</v>
      </c>
      <c r="R332" s="61" t="n">
        <v>-2.54231794644651</v>
      </c>
      <c r="S332" s="62" t="n">
        <f aca="false">U332*V332*$F$5</f>
        <v>757.126771653543</v>
      </c>
      <c r="T332" s="63" t="n">
        <f aca="false">MAX(0,MIN(1,R332/100+$D$5))</f>
        <v>0.482947678909797</v>
      </c>
      <c r="U332" s="63" t="n">
        <v>0.574015748031496</v>
      </c>
      <c r="V332" s="62" t="n">
        <v>1319</v>
      </c>
      <c r="W332" s="63" t="n">
        <v>0.084758520671361</v>
      </c>
      <c r="X332" s="64" t="s">
        <v>171</v>
      </c>
      <c r="Y332" s="64" t="s">
        <v>166</v>
      </c>
    </row>
    <row r="333" customFormat="false" ht="15" hidden="false" customHeight="false" outlineLevel="0" collapsed="false">
      <c r="A333" s="32" t="s">
        <v>421</v>
      </c>
      <c r="B333" s="32" t="s">
        <v>545</v>
      </c>
      <c r="C333" s="32" t="s">
        <v>546</v>
      </c>
      <c r="D333" s="60" t="n">
        <f aca="false">ROUND(S333*T333,0)</f>
        <v>174</v>
      </c>
      <c r="E333" s="60" t="n">
        <f aca="false">ROUND(S333,0)-D333</f>
        <v>209</v>
      </c>
      <c r="F333" s="60" t="n">
        <f aca="false">IF(COUNTA(D333:E333)=0,"",SUM(D333:E333))</f>
        <v>383</v>
      </c>
      <c r="G333" s="40" t="n">
        <f aca="false">IF(OR(F333="",F333=0),"",D333/F333)</f>
        <v>0.454308093994778</v>
      </c>
      <c r="H333" s="40" t="n">
        <f aca="false">IF(OR(F333="",F333=0),"",E333/F333)</f>
        <v>0.545691906005222</v>
      </c>
      <c r="I333" s="32" t="s">
        <v>164</v>
      </c>
      <c r="J333" s="36" t="n">
        <v>3.48774817162815</v>
      </c>
      <c r="K333" s="36" t="n">
        <f aca="false">$K$8</f>
        <v>2.12535060136845</v>
      </c>
      <c r="L333" s="36" t="n">
        <f aca="false">SQRT(J333^2+K333^2)</f>
        <v>4.08429951000569</v>
      </c>
      <c r="M333" s="40" t="n">
        <f aca="false">IF(G333="","",MAX(0,G333-1.96*L333/100))</f>
        <v>0.374255823598667</v>
      </c>
      <c r="N333" s="40" t="n">
        <f aca="false">IF(G333="","",MIN(1,G333+1.96*L333/100))</f>
        <v>0.53436036439089</v>
      </c>
      <c r="O333" s="60" t="n">
        <f aca="false">ROUND(S333*W333,0)</f>
        <v>55</v>
      </c>
      <c r="P333" s="60" t="n">
        <f aca="false">IF(F333="","",ROUND(SQRT((F333*L333/100)^2+(G333*O333)^2),0))</f>
        <v>29</v>
      </c>
      <c r="R333" s="61" t="n">
        <v>-5.3974921983415</v>
      </c>
      <c r="S333" s="62" t="n">
        <f aca="false">U333*V333*$F$5</f>
        <v>383.103139013453</v>
      </c>
      <c r="T333" s="63" t="n">
        <f aca="false">MAX(0,MIN(1,R333/100+$D$5))</f>
        <v>0.454395936390847</v>
      </c>
      <c r="U333" s="63" t="n">
        <v>0.541106128550075</v>
      </c>
      <c r="V333" s="62" t="n">
        <v>708</v>
      </c>
      <c r="W333" s="63" t="n">
        <v>0.144238908687966</v>
      </c>
      <c r="X333" s="64" t="s">
        <v>165</v>
      </c>
      <c r="Y333" s="64" t="s">
        <v>166</v>
      </c>
    </row>
    <row r="334" customFormat="false" ht="15" hidden="false" customHeight="false" outlineLevel="0" collapsed="false">
      <c r="A334" s="32" t="s">
        <v>421</v>
      </c>
      <c r="B334" s="32" t="s">
        <v>545</v>
      </c>
      <c r="C334" s="32" t="s">
        <v>547</v>
      </c>
      <c r="D334" s="60" t="n">
        <f aca="false">ROUND(S334*T334,0)</f>
        <v>531</v>
      </c>
      <c r="E334" s="60" t="n">
        <f aca="false">ROUND(S334,0)-D334</f>
        <v>518</v>
      </c>
      <c r="F334" s="60" t="n">
        <f aca="false">IF(COUNTA(D334:E334)=0,"",SUM(D334:E334))</f>
        <v>1049</v>
      </c>
      <c r="G334" s="40" t="n">
        <f aca="false">IF(OR(F334="",F334=0),"",D334/F334)</f>
        <v>0.506196377502383</v>
      </c>
      <c r="H334" s="40" t="n">
        <f aca="false">IF(OR(F334="",F334=0),"",E334/F334)</f>
        <v>0.493803622497617</v>
      </c>
      <c r="I334" s="32" t="s">
        <v>164</v>
      </c>
      <c r="J334" s="36" t="n">
        <v>1.72805469622063</v>
      </c>
      <c r="K334" s="36" t="n">
        <f aca="false">$K$8</f>
        <v>2.12535060136845</v>
      </c>
      <c r="L334" s="36" t="n">
        <f aca="false">SQRT(J334^2+K334^2)</f>
        <v>2.739213064343</v>
      </c>
      <c r="M334" s="40" t="n">
        <f aca="false">IF(G334="","",MAX(0,G334-1.96*L334/100))</f>
        <v>0.45250780144126</v>
      </c>
      <c r="N334" s="40" t="n">
        <f aca="false">IF(G334="","",MIN(1,G334+1.96*L334/100))</f>
        <v>0.559884953563506</v>
      </c>
      <c r="O334" s="60" t="n">
        <f aca="false">ROUND(S334*W334,0)</f>
        <v>66</v>
      </c>
      <c r="P334" s="60" t="n">
        <f aca="false">IF(F334="","",ROUND(SQRT((F334*L334/100)^2+(G334*O334)^2),0))</f>
        <v>44</v>
      </c>
      <c r="R334" s="61" t="n">
        <v>-0.235719942231664</v>
      </c>
      <c r="S334" s="62" t="n">
        <f aca="false">U334*V334*$F$5</f>
        <v>1049.22431259045</v>
      </c>
      <c r="T334" s="63" t="n">
        <f aca="false">MAX(0,MIN(1,R334/100+$D$5))</f>
        <v>0.506013658951946</v>
      </c>
      <c r="U334" s="63" t="n">
        <v>0.662807525325615</v>
      </c>
      <c r="V334" s="62" t="n">
        <v>1583</v>
      </c>
      <c r="W334" s="63" t="n">
        <v>0.0626598089245614</v>
      </c>
      <c r="X334" s="64" t="s">
        <v>204</v>
      </c>
      <c r="Y334" s="64" t="s">
        <v>166</v>
      </c>
    </row>
    <row r="335" customFormat="false" ht="15" hidden="false" customHeight="false" outlineLevel="0" collapsed="false">
      <c r="A335" s="32" t="s">
        <v>421</v>
      </c>
      <c r="B335" s="32" t="s">
        <v>548</v>
      </c>
      <c r="C335" s="32" t="s">
        <v>549</v>
      </c>
      <c r="D335" s="60" t="n">
        <f aca="false">ROUND(S335*T335,0)</f>
        <v>488</v>
      </c>
      <c r="E335" s="60" t="n">
        <f aca="false">ROUND(S335,0)-D335</f>
        <v>540</v>
      </c>
      <c r="F335" s="60" t="n">
        <f aca="false">IF(COUNTA(D335:E335)=0,"",SUM(D335:E335))</f>
        <v>1028</v>
      </c>
      <c r="G335" s="40" t="n">
        <f aca="false">IF(OR(F335="",F335=0),"",D335/F335)</f>
        <v>0.474708171206226</v>
      </c>
      <c r="H335" s="40" t="n">
        <f aca="false">IF(OR(F335="",F335=0),"",E335/F335)</f>
        <v>0.525291828793774</v>
      </c>
      <c r="I335" s="32" t="s">
        <v>164</v>
      </c>
      <c r="J335" s="36" t="n">
        <v>1.72805469622063</v>
      </c>
      <c r="K335" s="36" t="n">
        <f aca="false">$K$8</f>
        <v>2.12535060136845</v>
      </c>
      <c r="L335" s="36" t="n">
        <f aca="false">SQRT(J335^2+K335^2)</f>
        <v>2.739213064343</v>
      </c>
      <c r="M335" s="40" t="n">
        <f aca="false">IF(G335="","",MAX(0,G335-1.96*L335/100))</f>
        <v>0.421019595145103</v>
      </c>
      <c r="N335" s="40" t="n">
        <f aca="false">IF(G335="","",MIN(1,G335+1.96*L335/100))</f>
        <v>0.528396747267349</v>
      </c>
      <c r="O335" s="60" t="n">
        <f aca="false">ROUND(S335*W335,0)</f>
        <v>64</v>
      </c>
      <c r="P335" s="60" t="n">
        <f aca="false">IF(F335="","",ROUND(SQRT((F335*L335/100)^2+(G335*O335)^2),0))</f>
        <v>41</v>
      </c>
      <c r="R335" s="61" t="n">
        <v>-3.36847130447648</v>
      </c>
      <c r="S335" s="62" t="n">
        <f aca="false">U335*V335*$F$5</f>
        <v>1027.55404570723</v>
      </c>
      <c r="T335" s="63" t="n">
        <f aca="false">MAX(0,MIN(1,R335/100+$D$5))</f>
        <v>0.474686145329498</v>
      </c>
      <c r="U335" s="63" t="n">
        <v>0.589870290302656</v>
      </c>
      <c r="V335" s="62" t="n">
        <v>1742</v>
      </c>
      <c r="W335" s="63" t="n">
        <v>0.0626598089245614</v>
      </c>
      <c r="X335" s="64" t="s">
        <v>204</v>
      </c>
      <c r="Y335" s="64" t="s">
        <v>166</v>
      </c>
    </row>
    <row r="336" customFormat="false" ht="15" hidden="false" customHeight="false" outlineLevel="0" collapsed="false">
      <c r="A336" s="32" t="s">
        <v>421</v>
      </c>
      <c r="B336" s="32" t="s">
        <v>548</v>
      </c>
      <c r="C336" s="32" t="s">
        <v>550</v>
      </c>
      <c r="D336" s="60" t="n">
        <f aca="false">ROUND(S336*T336,0)</f>
        <v>432</v>
      </c>
      <c r="E336" s="60" t="n">
        <f aca="false">ROUND(S336,0)-D336</f>
        <v>436</v>
      </c>
      <c r="F336" s="60" t="n">
        <f aca="false">IF(COUNTA(D336:E336)=0,"",SUM(D336:E336))</f>
        <v>868</v>
      </c>
      <c r="G336" s="40" t="n">
        <f aca="false">IF(OR(F336="",F336=0),"",D336/F336)</f>
        <v>0.497695852534562</v>
      </c>
      <c r="H336" s="40" t="n">
        <f aca="false">IF(OR(F336="",F336=0),"",E336/F336)</f>
        <v>0.502304147465438</v>
      </c>
      <c r="I336" s="32" t="s">
        <v>164</v>
      </c>
      <c r="J336" s="36" t="n">
        <v>2.13808181890095</v>
      </c>
      <c r="K336" s="36" t="n">
        <f aca="false">$K$8</f>
        <v>2.12535060136845</v>
      </c>
      <c r="L336" s="36" t="n">
        <f aca="false">SQRT(J336^2+K336^2)</f>
        <v>3.01471541659441</v>
      </c>
      <c r="M336" s="40" t="n">
        <f aca="false">IF(G336="","",MAX(0,G336-1.96*L336/100))</f>
        <v>0.438607430369312</v>
      </c>
      <c r="N336" s="40" t="n">
        <f aca="false">IF(G336="","",MIN(1,G336+1.96*L336/100))</f>
        <v>0.556784274699813</v>
      </c>
      <c r="O336" s="60" t="n">
        <f aca="false">ROUND(S336*W336,0)</f>
        <v>74</v>
      </c>
      <c r="P336" s="60" t="n">
        <f aca="false">IF(F336="","",ROUND(SQRT((F336*L336/100)^2+(G336*O336)^2),0))</f>
        <v>45</v>
      </c>
      <c r="R336" s="61" t="n">
        <v>-1.04933263848156</v>
      </c>
      <c r="S336" s="62" t="n">
        <f aca="false">U336*V336*$F$5</f>
        <v>867.502130249544</v>
      </c>
      <c r="T336" s="63" t="n">
        <f aca="false">MAX(0,MIN(1,R336/100+$D$5))</f>
        <v>0.497877531989447</v>
      </c>
      <c r="U336" s="63" t="n">
        <v>0.507608034083993</v>
      </c>
      <c r="V336" s="62" t="n">
        <v>1709</v>
      </c>
      <c r="W336" s="63" t="n">
        <v>0.084758520671361</v>
      </c>
      <c r="X336" s="64" t="s">
        <v>171</v>
      </c>
      <c r="Y336" s="64" t="s">
        <v>166</v>
      </c>
    </row>
    <row r="337" customFormat="false" ht="15" hidden="false" customHeight="false" outlineLevel="0" collapsed="false">
      <c r="A337" s="32" t="s">
        <v>421</v>
      </c>
      <c r="B337" s="32" t="s">
        <v>548</v>
      </c>
      <c r="C337" s="32" t="s">
        <v>551</v>
      </c>
      <c r="D337" s="60" t="n">
        <f aca="false">ROUND(S337*T337,0)</f>
        <v>881</v>
      </c>
      <c r="E337" s="60" t="n">
        <f aca="false">ROUND(S337,0)-D337</f>
        <v>993</v>
      </c>
      <c r="F337" s="60" t="n">
        <f aca="false">IF(COUNTA(D337:E337)=0,"",SUM(D337:E337))</f>
        <v>1874</v>
      </c>
      <c r="G337" s="40" t="n">
        <f aca="false">IF(OR(F337="",F337=0),"",D337/F337)</f>
        <v>0.470117395944504</v>
      </c>
      <c r="H337" s="40" t="n">
        <f aca="false">IF(OR(F337="",F337=0),"",E337/F337)</f>
        <v>0.529882604055496</v>
      </c>
      <c r="I337" s="32" t="s">
        <v>164</v>
      </c>
      <c r="J337" s="36" t="n">
        <v>1.72805469622063</v>
      </c>
      <c r="K337" s="36" t="n">
        <f aca="false">$K$8</f>
        <v>2.12535060136845</v>
      </c>
      <c r="L337" s="36" t="n">
        <f aca="false">SQRT(J337^2+K337^2)</f>
        <v>2.739213064343</v>
      </c>
      <c r="M337" s="40" t="n">
        <f aca="false">IF(G337="","",MAX(0,G337-1.96*L337/100))</f>
        <v>0.416428819883381</v>
      </c>
      <c r="N337" s="40" t="n">
        <f aca="false">IF(G337="","",MIN(1,G337+1.96*L337/100))</f>
        <v>0.523805972005627</v>
      </c>
      <c r="O337" s="60" t="n">
        <f aca="false">ROUND(S337*W337,0)</f>
        <v>117</v>
      </c>
      <c r="P337" s="60" t="n">
        <f aca="false">IF(F337="","",ROUND(SQRT((F337*L337/100)^2+(G337*O337)^2),0))</f>
        <v>75</v>
      </c>
      <c r="R337" s="61" t="n">
        <v>-3.82720226210089</v>
      </c>
      <c r="S337" s="62" t="n">
        <f aca="false">U337*V337*$F$5</f>
        <v>1873.94361294814</v>
      </c>
      <c r="T337" s="63" t="n">
        <f aca="false">MAX(0,MIN(1,R337/100+$D$5))</f>
        <v>0.470098835753254</v>
      </c>
      <c r="U337" s="63" t="n">
        <v>0.612600069613644</v>
      </c>
      <c r="V337" s="62" t="n">
        <v>3059</v>
      </c>
      <c r="W337" s="63" t="n">
        <v>0.0626598089245614</v>
      </c>
      <c r="X337" s="64" t="s">
        <v>204</v>
      </c>
      <c r="Y337" s="64" t="s">
        <v>166</v>
      </c>
    </row>
    <row r="338" customFormat="false" ht="15" hidden="false" customHeight="false" outlineLevel="0" collapsed="false">
      <c r="A338" s="32" t="s">
        <v>421</v>
      </c>
      <c r="B338" s="32" t="s">
        <v>548</v>
      </c>
      <c r="C338" s="32" t="s">
        <v>552</v>
      </c>
      <c r="D338" s="60" t="n">
        <f aca="false">ROUND(S338*T338,0)</f>
        <v>182</v>
      </c>
      <c r="E338" s="60" t="n">
        <f aca="false">ROUND(S338,0)-D338</f>
        <v>216</v>
      </c>
      <c r="F338" s="60" t="n">
        <f aca="false">IF(COUNTA(D338:E338)=0,"",SUM(D338:E338))</f>
        <v>398</v>
      </c>
      <c r="G338" s="40" t="n">
        <f aca="false">IF(OR(F338="",F338=0),"",D338/F338)</f>
        <v>0.457286432160804</v>
      </c>
      <c r="H338" s="40" t="n">
        <f aca="false">IF(OR(F338="",F338=0),"",E338/F338)</f>
        <v>0.542713567839196</v>
      </c>
      <c r="I338" s="32" t="s">
        <v>164</v>
      </c>
      <c r="J338" s="36" t="n">
        <v>3.48774817162815</v>
      </c>
      <c r="K338" s="36" t="n">
        <f aca="false">$K$8</f>
        <v>2.12535060136845</v>
      </c>
      <c r="L338" s="36" t="n">
        <f aca="false">SQRT(J338^2+K338^2)</f>
        <v>4.08429951000569</v>
      </c>
      <c r="M338" s="40" t="n">
        <f aca="false">IF(G338="","",MAX(0,G338-1.96*L338/100))</f>
        <v>0.377234161764693</v>
      </c>
      <c r="N338" s="40" t="n">
        <f aca="false">IF(G338="","",MIN(1,G338+1.96*L338/100))</f>
        <v>0.537338702556915</v>
      </c>
      <c r="O338" s="60" t="n">
        <f aca="false">ROUND(S338*W338,0)</f>
        <v>57</v>
      </c>
      <c r="P338" s="60" t="n">
        <f aca="false">IF(F338="","",ROUND(SQRT((F338*L338/100)^2+(G338*O338)^2),0))</f>
        <v>31</v>
      </c>
      <c r="R338" s="61" t="n">
        <v>-5.09353775752122</v>
      </c>
      <c r="S338" s="62" t="n">
        <f aca="false">U338*V338*$F$5</f>
        <v>398.40616966581</v>
      </c>
      <c r="T338" s="63" t="n">
        <f aca="false">MAX(0,MIN(1,R338/100+$D$5))</f>
        <v>0.45743548079905</v>
      </c>
      <c r="U338" s="63" t="n">
        <v>0.48586118251928</v>
      </c>
      <c r="V338" s="62" t="n">
        <v>820</v>
      </c>
      <c r="W338" s="63" t="n">
        <v>0.144238908687966</v>
      </c>
      <c r="X338" s="64" t="s">
        <v>165</v>
      </c>
      <c r="Y338" s="64" t="s">
        <v>166</v>
      </c>
    </row>
    <row r="339" customFormat="false" ht="15" hidden="false" customHeight="false" outlineLevel="0" collapsed="false">
      <c r="A339" s="32" t="s">
        <v>421</v>
      </c>
      <c r="B339" s="32" t="s">
        <v>553</v>
      </c>
      <c r="C339" s="32" t="s">
        <v>554</v>
      </c>
      <c r="D339" s="60" t="n">
        <f aca="false">ROUND(S339*T339,0)</f>
        <v>495</v>
      </c>
      <c r="E339" s="60" t="n">
        <f aca="false">ROUND(S339,0)-D339</f>
        <v>530</v>
      </c>
      <c r="F339" s="60" t="n">
        <f aca="false">IF(COUNTA(D339:E339)=0,"",SUM(D339:E339))</f>
        <v>1025</v>
      </c>
      <c r="G339" s="40" t="n">
        <f aca="false">IF(OR(F339="",F339=0),"",D339/F339)</f>
        <v>0.482926829268293</v>
      </c>
      <c r="H339" s="40" t="n">
        <f aca="false">IF(OR(F339="",F339=0),"",E339/F339)</f>
        <v>0.517073170731707</v>
      </c>
      <c r="I339" s="32" t="s">
        <v>427</v>
      </c>
      <c r="J339" s="36" t="n">
        <v>1.72805469622063</v>
      </c>
      <c r="K339" s="36" t="n">
        <f aca="false">$K$8</f>
        <v>2.12535060136845</v>
      </c>
      <c r="L339" s="36" t="n">
        <f aca="false">SQRT(J339^2+K339^2)</f>
        <v>2.739213064343</v>
      </c>
      <c r="M339" s="40" t="n">
        <f aca="false">IF(G339="","",MAX(0,G339-1.96*L339/100))</f>
        <v>0.42923825320717</v>
      </c>
      <c r="N339" s="40" t="n">
        <f aca="false">IF(G339="","",MIN(1,G339+1.96*L339/100))</f>
        <v>0.536615405329416</v>
      </c>
      <c r="O339" s="60" t="n">
        <f aca="false">ROUND(S339*W339,0)</f>
        <v>64</v>
      </c>
      <c r="P339" s="60" t="n">
        <f aca="false">IF(F339="","",ROUND(SQRT((F339*L339/100)^2+(G339*O339)^2),0))</f>
        <v>42</v>
      </c>
      <c r="R339" s="61" t="n">
        <v>-2.58399346109329</v>
      </c>
      <c r="S339" s="62" t="n">
        <f aca="false">U339*V339*$F$5</f>
        <v>1024.99400288238</v>
      </c>
      <c r="T339" s="63" t="n">
        <f aca="false">MAX(0,MIN(1,R339/100+$D$5))</f>
        <v>0.48253092376333</v>
      </c>
      <c r="U339" s="63" t="n">
        <v>0.629792583280955</v>
      </c>
      <c r="V339" s="62" t="n">
        <v>1627.51043771044</v>
      </c>
      <c r="W339" s="63" t="n">
        <v>0.0626598089245614</v>
      </c>
      <c r="X339" s="64" t="s">
        <v>204</v>
      </c>
      <c r="Y339" s="64" t="s">
        <v>428</v>
      </c>
    </row>
    <row r="340" customFormat="false" ht="15" hidden="false" customHeight="false" outlineLevel="0" collapsed="false">
      <c r="A340" s="32" t="s">
        <v>421</v>
      </c>
      <c r="B340" s="32" t="s">
        <v>553</v>
      </c>
      <c r="C340" s="32" t="s">
        <v>555</v>
      </c>
      <c r="D340" s="60" t="n">
        <f aca="false">ROUND(S340*T340,0)</f>
        <v>660</v>
      </c>
      <c r="E340" s="60" t="n">
        <f aca="false">ROUND(S340,0)-D340</f>
        <v>615</v>
      </c>
      <c r="F340" s="60" t="n">
        <f aca="false">IF(COUNTA(D340:E340)=0,"",SUM(D340:E340))</f>
        <v>1275</v>
      </c>
      <c r="G340" s="40" t="n">
        <f aca="false">IF(OR(F340="",F340=0),"",D340/F340)</f>
        <v>0.51764705882353</v>
      </c>
      <c r="H340" s="40" t="n">
        <f aca="false">IF(OR(F340="",F340=0),"",E340/F340)</f>
        <v>0.482352941176471</v>
      </c>
      <c r="I340" s="32" t="s">
        <v>427</v>
      </c>
      <c r="J340" s="36" t="n">
        <v>1.72805469622063</v>
      </c>
      <c r="K340" s="36" t="n">
        <f aca="false">$K$8</f>
        <v>2.12535060136845</v>
      </c>
      <c r="L340" s="36" t="n">
        <f aca="false">SQRT(J340^2+K340^2)</f>
        <v>2.739213064343</v>
      </c>
      <c r="M340" s="40" t="n">
        <f aca="false">IF(G340="","",MAX(0,G340-1.96*L340/100))</f>
        <v>0.463958482762407</v>
      </c>
      <c r="N340" s="40" t="n">
        <f aca="false">IF(G340="","",MIN(1,G340+1.96*L340/100))</f>
        <v>0.571335634884652</v>
      </c>
      <c r="O340" s="60" t="n">
        <f aca="false">ROUND(S340*W340,0)</f>
        <v>80</v>
      </c>
      <c r="P340" s="60" t="n">
        <f aca="false">IF(F340="","",ROUND(SQRT((F340*L340/100)^2+(G340*O340)^2),0))</f>
        <v>54</v>
      </c>
      <c r="R340" s="61" t="n">
        <v>0.952283086639248</v>
      </c>
      <c r="S340" s="62" t="n">
        <f aca="false">U340*V340*$F$5</f>
        <v>1274.50764279654</v>
      </c>
      <c r="T340" s="63" t="n">
        <f aca="false">MAX(0,MIN(1,R340/100+$D$5))</f>
        <v>0.517893689240655</v>
      </c>
      <c r="U340" s="63" t="n">
        <v>0.608627038400842</v>
      </c>
      <c r="V340" s="62" t="n">
        <v>2094.07003367003</v>
      </c>
      <c r="W340" s="63" t="n">
        <v>0.0626598089245614</v>
      </c>
      <c r="X340" s="64" t="s">
        <v>204</v>
      </c>
      <c r="Y340" s="64" t="s">
        <v>428</v>
      </c>
    </row>
    <row r="341" customFormat="false" ht="15" hidden="false" customHeight="false" outlineLevel="0" collapsed="false">
      <c r="A341" s="32" t="s">
        <v>421</v>
      </c>
      <c r="B341" s="32" t="s">
        <v>553</v>
      </c>
      <c r="C341" s="32" t="s">
        <v>556</v>
      </c>
      <c r="D341" s="60" t="n">
        <f aca="false">ROUND(S341*T341,0)</f>
        <v>901</v>
      </c>
      <c r="E341" s="60" t="n">
        <f aca="false">ROUND(S341,0)-D341</f>
        <v>989</v>
      </c>
      <c r="F341" s="60" t="n">
        <f aca="false">IF(COUNTA(D341:E341)=0,"",SUM(D341:E341))</f>
        <v>1890</v>
      </c>
      <c r="G341" s="40" t="n">
        <f aca="false">IF(OR(F341="",F341=0),"",D341/F341)</f>
        <v>0.476719576719577</v>
      </c>
      <c r="H341" s="40" t="n">
        <f aca="false">IF(OR(F341="",F341=0),"",E341/F341)</f>
        <v>0.523280423280423</v>
      </c>
      <c r="I341" s="32" t="s">
        <v>427</v>
      </c>
      <c r="J341" s="36" t="n">
        <v>1.72805469622063</v>
      </c>
      <c r="K341" s="36" t="n">
        <f aca="false">$K$8</f>
        <v>2.12535060136845</v>
      </c>
      <c r="L341" s="36" t="n">
        <f aca="false">SQRT(J341^2+K341^2)</f>
        <v>2.739213064343</v>
      </c>
      <c r="M341" s="40" t="n">
        <f aca="false">IF(G341="","",MAX(0,G341-1.96*L341/100))</f>
        <v>0.423031000658454</v>
      </c>
      <c r="N341" s="40" t="n">
        <f aca="false">IF(G341="","",MIN(1,G341+1.96*L341/100))</f>
        <v>0.5304081527807</v>
      </c>
      <c r="O341" s="60" t="n">
        <f aca="false">ROUND(S341*W341,0)</f>
        <v>118</v>
      </c>
      <c r="P341" s="60" t="n">
        <f aca="false">IF(F341="","",ROUND(SQRT((F341*L341/100)^2+(G341*O341)^2),0))</f>
        <v>76</v>
      </c>
      <c r="R341" s="61" t="n">
        <v>-3.16486940768578</v>
      </c>
      <c r="S341" s="62" t="n">
        <f aca="false">U341*V341*$F$5</f>
        <v>1890.04888073443</v>
      </c>
      <c r="T341" s="63" t="n">
        <f aca="false">MAX(0,MIN(1,R341/100+$D$5))</f>
        <v>0.476722164297405</v>
      </c>
      <c r="U341" s="63" t="n">
        <v>0.595703125</v>
      </c>
      <c r="V341" s="62" t="n">
        <v>3172.80336700337</v>
      </c>
      <c r="W341" s="63" t="n">
        <v>0.0626598089245614</v>
      </c>
      <c r="X341" s="64" t="s">
        <v>204</v>
      </c>
      <c r="Y341" s="64" t="s">
        <v>428</v>
      </c>
    </row>
    <row r="342" customFormat="false" ht="15" hidden="false" customHeight="false" outlineLevel="0" collapsed="false">
      <c r="A342" s="32" t="s">
        <v>421</v>
      </c>
      <c r="B342" s="32" t="s">
        <v>553</v>
      </c>
      <c r="C342" s="32" t="s">
        <v>557</v>
      </c>
      <c r="D342" s="60" t="n">
        <f aca="false">ROUND(S342*T342,0)</f>
        <v>1485</v>
      </c>
      <c r="E342" s="60" t="n">
        <f aca="false">ROUND(S342,0)-D342</f>
        <v>1258</v>
      </c>
      <c r="F342" s="60" t="n">
        <f aca="false">IF(COUNTA(D342:E342)=0,"",SUM(D342:E342))</f>
        <v>2743</v>
      </c>
      <c r="G342" s="40" t="n">
        <f aca="false">IF(OR(F342="",F342=0),"",D342/F342)</f>
        <v>0.541378053226394</v>
      </c>
      <c r="H342" s="40" t="n">
        <f aca="false">IF(OR(F342="",F342=0),"",E342/F342)</f>
        <v>0.458621946773606</v>
      </c>
      <c r="I342" s="32" t="s">
        <v>427</v>
      </c>
      <c r="J342" s="36" t="n">
        <v>1.72805469622063</v>
      </c>
      <c r="K342" s="36" t="n">
        <f aca="false">$K$8</f>
        <v>2.12535060136845</v>
      </c>
      <c r="L342" s="36" t="n">
        <f aca="false">SQRT(J342^2+K342^2)</f>
        <v>2.739213064343</v>
      </c>
      <c r="M342" s="40" t="n">
        <f aca="false">IF(G342="","",MAX(0,G342-1.96*L342/100))</f>
        <v>0.487689477165272</v>
      </c>
      <c r="N342" s="40" t="n">
        <f aca="false">IF(G342="","",MIN(1,G342+1.96*L342/100))</f>
        <v>0.595066629287517</v>
      </c>
      <c r="O342" s="60" t="n">
        <f aca="false">ROUND(S342*W342,0)</f>
        <v>172</v>
      </c>
      <c r="P342" s="60" t="n">
        <f aca="false">IF(F342="","",ROUND(SQRT((F342*L342/100)^2+(G342*O342)^2),0))</f>
        <v>120</v>
      </c>
      <c r="R342" s="61" t="n">
        <v>3.29219833460937</v>
      </c>
      <c r="S342" s="62" t="n">
        <f aca="false">U342*V342*$F$5</f>
        <v>2742.87031301597</v>
      </c>
      <c r="T342" s="63" t="n">
        <f aca="false">MAX(0,MIN(1,R342/100+$D$5))</f>
        <v>0.541292841720356</v>
      </c>
      <c r="U342" s="63" t="n">
        <v>0.618488972313468</v>
      </c>
      <c r="V342" s="62" t="n">
        <v>4434.79259259259</v>
      </c>
      <c r="W342" s="63" t="n">
        <v>0.0626598089245614</v>
      </c>
      <c r="X342" s="64" t="s">
        <v>204</v>
      </c>
      <c r="Y342" s="64" t="s">
        <v>428</v>
      </c>
    </row>
    <row r="343" customFormat="false" ht="15" hidden="false" customHeight="false" outlineLevel="0" collapsed="false">
      <c r="A343" s="32" t="s">
        <v>421</v>
      </c>
      <c r="B343" s="32" t="s">
        <v>553</v>
      </c>
      <c r="C343" s="32" t="s">
        <v>558</v>
      </c>
      <c r="D343" s="60" t="n">
        <f aca="false">ROUND(S343*T343,0)</f>
        <v>631</v>
      </c>
      <c r="E343" s="60" t="n">
        <f aca="false">ROUND(S343,0)-D343</f>
        <v>676</v>
      </c>
      <c r="F343" s="60" t="n">
        <f aca="false">IF(COUNTA(D343:E343)=0,"",SUM(D343:E343))</f>
        <v>1307</v>
      </c>
      <c r="G343" s="40" t="n">
        <f aca="false">IF(OR(F343="",F343=0),"",D343/F343)</f>
        <v>0.482785003825555</v>
      </c>
      <c r="H343" s="40" t="n">
        <f aca="false">IF(OR(F343="",F343=0),"",E343/F343)</f>
        <v>0.517214996174445</v>
      </c>
      <c r="I343" s="32" t="s">
        <v>427</v>
      </c>
      <c r="J343" s="36" t="n">
        <v>1.72805469622063</v>
      </c>
      <c r="K343" s="36" t="n">
        <f aca="false">$K$8</f>
        <v>2.12535060136845</v>
      </c>
      <c r="L343" s="36" t="n">
        <f aca="false">SQRT(J343^2+K343^2)</f>
        <v>2.739213064343</v>
      </c>
      <c r="M343" s="40" t="n">
        <f aca="false">IF(G343="","",MAX(0,G343-1.96*L343/100))</f>
        <v>0.429096427764432</v>
      </c>
      <c r="N343" s="40" t="n">
        <f aca="false">IF(G343="","",MIN(1,G343+1.96*L343/100))</f>
        <v>0.536473579886678</v>
      </c>
      <c r="O343" s="60" t="n">
        <f aca="false">ROUND(S343*W343,0)</f>
        <v>82</v>
      </c>
      <c r="P343" s="60" t="n">
        <f aca="false">IF(F343="","",ROUND(SQRT((F343*L343/100)^2+(G343*O343)^2),0))</f>
        <v>53</v>
      </c>
      <c r="R343" s="61" t="n">
        <v>-2.60112435419757</v>
      </c>
      <c r="S343" s="62" t="n">
        <f aca="false">U343*V343*$F$5</f>
        <v>1307.13543971355</v>
      </c>
      <c r="T343" s="63" t="n">
        <f aca="false">MAX(0,MIN(1,R343/100+$D$5))</f>
        <v>0.482359614832287</v>
      </c>
      <c r="U343" s="63" t="n">
        <v>0.687995769434162</v>
      </c>
      <c r="V343" s="62" t="n">
        <v>1899.91784511785</v>
      </c>
      <c r="W343" s="63" t="n">
        <v>0.0626598089245614</v>
      </c>
      <c r="X343" s="64" t="s">
        <v>204</v>
      </c>
      <c r="Y343" s="64" t="s">
        <v>428</v>
      </c>
    </row>
    <row r="344" customFormat="false" ht="15" hidden="false" customHeight="false" outlineLevel="0" collapsed="false">
      <c r="A344" s="32" t="s">
        <v>421</v>
      </c>
      <c r="B344" s="32" t="s">
        <v>553</v>
      </c>
      <c r="C344" s="32" t="s">
        <v>559</v>
      </c>
      <c r="D344" s="60" t="n">
        <f aca="false">ROUND(S344*T344,0)</f>
        <v>287</v>
      </c>
      <c r="E344" s="60" t="n">
        <f aca="false">ROUND(S344,0)-D344</f>
        <v>345</v>
      </c>
      <c r="F344" s="60" t="n">
        <f aca="false">IF(COUNTA(D344:E344)=0,"",SUM(D344:E344))</f>
        <v>632</v>
      </c>
      <c r="G344" s="40" t="n">
        <f aca="false">IF(OR(F344="",F344=0),"",D344/F344)</f>
        <v>0.454113924050633</v>
      </c>
      <c r="H344" s="40" t="n">
        <f aca="false">IF(OR(F344="",F344=0),"",E344/F344)</f>
        <v>0.545886075949367</v>
      </c>
      <c r="I344" s="32" t="s">
        <v>427</v>
      </c>
      <c r="J344" s="36" t="n">
        <v>2.13808181890095</v>
      </c>
      <c r="K344" s="36" t="n">
        <f aca="false">$K$8</f>
        <v>2.12535060136845</v>
      </c>
      <c r="L344" s="36" t="n">
        <f aca="false">SQRT(J344^2+K344^2)</f>
        <v>3.01471541659441</v>
      </c>
      <c r="M344" s="40" t="n">
        <f aca="false">IF(G344="","",MAX(0,G344-1.96*L344/100))</f>
        <v>0.395025501885382</v>
      </c>
      <c r="N344" s="40" t="n">
        <f aca="false">IF(G344="","",MIN(1,G344+1.96*L344/100))</f>
        <v>0.513202346215883</v>
      </c>
      <c r="O344" s="60" t="n">
        <f aca="false">ROUND(S344*W344,0)</f>
        <v>54</v>
      </c>
      <c r="P344" s="60" t="n">
        <f aca="false">IF(F344="","",ROUND(SQRT((F344*L344/100)^2+(G344*O344)^2),0))</f>
        <v>31</v>
      </c>
      <c r="R344" s="61" t="n">
        <v>-5.44585753906294</v>
      </c>
      <c r="S344" s="62" t="n">
        <f aca="false">U344*V344*$F$5</f>
        <v>632.223853949221</v>
      </c>
      <c r="T344" s="63" t="n">
        <f aca="false">MAX(0,MIN(1,R344/100+$D$5))</f>
        <v>0.453912282983633</v>
      </c>
      <c r="U344" s="63" t="n">
        <v>0.616062683643487</v>
      </c>
      <c r="V344" s="62" t="n">
        <v>1026.232996633</v>
      </c>
      <c r="W344" s="63" t="n">
        <v>0.084758520671361</v>
      </c>
      <c r="X344" s="64" t="s">
        <v>171</v>
      </c>
      <c r="Y344" s="64" t="s">
        <v>428</v>
      </c>
    </row>
    <row r="345" customFormat="false" ht="15" hidden="false" customHeight="false" outlineLevel="0" collapsed="false">
      <c r="A345" s="32" t="s">
        <v>421</v>
      </c>
      <c r="B345" s="32" t="s">
        <v>553</v>
      </c>
      <c r="C345" s="32" t="s">
        <v>560</v>
      </c>
      <c r="D345" s="60" t="n">
        <f aca="false">ROUND(S345*T345,0)</f>
        <v>983</v>
      </c>
      <c r="E345" s="60" t="n">
        <f aca="false">ROUND(S345,0)-D345</f>
        <v>802</v>
      </c>
      <c r="F345" s="60" t="n">
        <f aca="false">IF(COUNTA(D345:E345)=0,"",SUM(D345:E345))</f>
        <v>1785</v>
      </c>
      <c r="G345" s="40" t="n">
        <f aca="false">IF(OR(F345="",F345=0),"",D345/F345)</f>
        <v>0.550700280112045</v>
      </c>
      <c r="H345" s="40" t="n">
        <f aca="false">IF(OR(F345="",F345=0),"",E345/F345)</f>
        <v>0.449299719887955</v>
      </c>
      <c r="I345" s="32" t="s">
        <v>427</v>
      </c>
      <c r="J345" s="36" t="n">
        <v>1.72805469622063</v>
      </c>
      <c r="K345" s="36" t="n">
        <f aca="false">$K$8</f>
        <v>2.12535060136845</v>
      </c>
      <c r="L345" s="36" t="n">
        <f aca="false">SQRT(J345^2+K345^2)</f>
        <v>2.739213064343</v>
      </c>
      <c r="M345" s="40" t="n">
        <f aca="false">IF(G345="","",MAX(0,G345-1.96*L345/100))</f>
        <v>0.497011704050922</v>
      </c>
      <c r="N345" s="40" t="n">
        <f aca="false">IF(G345="","",MIN(1,G345+1.96*L345/100))</f>
        <v>0.604388856173168</v>
      </c>
      <c r="O345" s="60" t="n">
        <f aca="false">ROUND(S345*W345,0)</f>
        <v>112</v>
      </c>
      <c r="P345" s="60" t="n">
        <f aca="false">IF(F345="","",ROUND(SQRT((F345*L345/100)^2+(G345*O345)^2),0))</f>
        <v>79</v>
      </c>
      <c r="R345" s="61" t="n">
        <v>4.22700795859153</v>
      </c>
      <c r="S345" s="62" t="n">
        <f aca="false">U345*V345*$F$5</f>
        <v>1785.15714635141</v>
      </c>
      <c r="T345" s="63" t="n">
        <f aca="false">MAX(0,MIN(1,R345/100+$D$5))</f>
        <v>0.550640937960178</v>
      </c>
      <c r="U345" s="63" t="n">
        <v>0.525560538116592</v>
      </c>
      <c r="V345" s="62" t="n">
        <v>3396.67272727273</v>
      </c>
      <c r="W345" s="63" t="n">
        <v>0.0626598089245614</v>
      </c>
      <c r="X345" s="64" t="s">
        <v>204</v>
      </c>
      <c r="Y345" s="64" t="s">
        <v>428</v>
      </c>
    </row>
    <row r="346" customFormat="false" ht="15" hidden="false" customHeight="false" outlineLevel="0" collapsed="false">
      <c r="A346" s="32" t="s">
        <v>421</v>
      </c>
      <c r="B346" s="32" t="s">
        <v>561</v>
      </c>
      <c r="C346" s="32" t="s">
        <v>562</v>
      </c>
      <c r="D346" s="60" t="n">
        <f aca="false">ROUND(S346*T346,0)</f>
        <v>82</v>
      </c>
      <c r="E346" s="60" t="n">
        <f aca="false">ROUND(S346,0)-D346</f>
        <v>133</v>
      </c>
      <c r="F346" s="60" t="n">
        <f aca="false">IF(COUNTA(D346:E346)=0,"",SUM(D346:E346))</f>
        <v>215</v>
      </c>
      <c r="G346" s="40" t="n">
        <f aca="false">IF(OR(F346="",F346=0),"",D346/F346)</f>
        <v>0.381395348837209</v>
      </c>
      <c r="H346" s="40" t="n">
        <f aca="false">IF(OR(F346="",F346=0),"",E346/F346)</f>
        <v>0.618604651162791</v>
      </c>
      <c r="I346" s="32" t="s">
        <v>164</v>
      </c>
      <c r="J346" s="36" t="n">
        <v>3.48774817162815</v>
      </c>
      <c r="K346" s="36" t="n">
        <f aca="false">$K$8</f>
        <v>2.12535060136845</v>
      </c>
      <c r="L346" s="36" t="n">
        <f aca="false">SQRT(J346^2+K346^2)</f>
        <v>4.08429951000569</v>
      </c>
      <c r="M346" s="40" t="n">
        <f aca="false">IF(G346="","",MAX(0,G346-1.96*L346/100))</f>
        <v>0.301343078441098</v>
      </c>
      <c r="N346" s="40" t="n">
        <f aca="false">IF(G346="","",MIN(1,G346+1.96*L346/100))</f>
        <v>0.461447619233321</v>
      </c>
      <c r="O346" s="60" t="n">
        <f aca="false">ROUND(S346*W346,0)</f>
        <v>31</v>
      </c>
      <c r="P346" s="60" t="n">
        <f aca="false">IF(F346="","",ROUND(SQRT((F346*L346/100)^2+(G346*O346)^2),0))</f>
        <v>15</v>
      </c>
      <c r="R346" s="61" t="n">
        <v>-12.6593165146737</v>
      </c>
      <c r="S346" s="62" t="n">
        <f aca="false">U346*V346*$F$5</f>
        <v>214.558510638298</v>
      </c>
      <c r="T346" s="63" t="n">
        <f aca="false">MAX(0,MIN(1,R346/100+$D$5))</f>
        <v>0.381777693227525</v>
      </c>
      <c r="U346" s="63" t="n">
        <v>0.513297872340426</v>
      </c>
      <c r="V346" s="62" t="n">
        <v>418</v>
      </c>
      <c r="W346" s="63" t="n">
        <v>0.144238908687966</v>
      </c>
      <c r="X346" s="64" t="s">
        <v>165</v>
      </c>
      <c r="Y346" s="64" t="s">
        <v>166</v>
      </c>
    </row>
    <row r="347" customFormat="false" ht="15" hidden="false" customHeight="false" outlineLevel="0" collapsed="false">
      <c r="A347" s="32" t="s">
        <v>421</v>
      </c>
      <c r="B347" s="32" t="s">
        <v>561</v>
      </c>
      <c r="C347" s="32" t="s">
        <v>563</v>
      </c>
      <c r="D347" s="60" t="n">
        <f aca="false">ROUND(S347*T347,0)</f>
        <v>196</v>
      </c>
      <c r="E347" s="60" t="n">
        <f aca="false">ROUND(S347,0)-D347</f>
        <v>367</v>
      </c>
      <c r="F347" s="60" t="n">
        <f aca="false">IF(COUNTA(D347:E347)=0,"",SUM(D347:E347))</f>
        <v>563</v>
      </c>
      <c r="G347" s="40" t="n">
        <f aca="false">IF(OR(F347="",F347=0),"",D347/F347)</f>
        <v>0.348134991119005</v>
      </c>
      <c r="H347" s="40" t="n">
        <f aca="false">IF(OR(F347="",F347=0),"",E347/F347)</f>
        <v>0.651865008880995</v>
      </c>
      <c r="I347" s="32" t="s">
        <v>164</v>
      </c>
      <c r="J347" s="36" t="n">
        <v>3.48774817162815</v>
      </c>
      <c r="K347" s="36" t="n">
        <f aca="false">$K$8</f>
        <v>2.12535060136845</v>
      </c>
      <c r="L347" s="36" t="n">
        <f aca="false">SQRT(J347^2+K347^2)</f>
        <v>4.08429951000569</v>
      </c>
      <c r="M347" s="40" t="n">
        <f aca="false">IF(G347="","",MAX(0,G347-1.96*L347/100))</f>
        <v>0.268082720722894</v>
      </c>
      <c r="N347" s="40" t="n">
        <f aca="false">IF(G347="","",MIN(1,G347+1.96*L347/100))</f>
        <v>0.428187261515117</v>
      </c>
      <c r="O347" s="60" t="n">
        <f aca="false">ROUND(S347*W347,0)</f>
        <v>81</v>
      </c>
      <c r="P347" s="60" t="n">
        <f aca="false">IF(F347="","",ROUND(SQRT((F347*L347/100)^2+(G347*O347)^2),0))</f>
        <v>36</v>
      </c>
      <c r="R347" s="61" t="n">
        <v>-16.0313708547246</v>
      </c>
      <c r="S347" s="62" t="n">
        <f aca="false">U347*V347*$F$5</f>
        <v>562.888888888889</v>
      </c>
      <c r="T347" s="63" t="n">
        <f aca="false">MAX(0,MIN(1,R347/100+$D$5))</f>
        <v>0.348057149827017</v>
      </c>
      <c r="U347" s="63" t="n">
        <v>0.62962962962963</v>
      </c>
      <c r="V347" s="62" t="n">
        <v>894</v>
      </c>
      <c r="W347" s="63" t="n">
        <v>0.144238908687966</v>
      </c>
      <c r="X347" s="64" t="s">
        <v>165</v>
      </c>
      <c r="Y347" s="64" t="s">
        <v>166</v>
      </c>
    </row>
    <row r="348" customFormat="false" ht="15" hidden="false" customHeight="false" outlineLevel="0" collapsed="false">
      <c r="A348" s="32" t="s">
        <v>421</v>
      </c>
      <c r="B348" s="32" t="s">
        <v>561</v>
      </c>
      <c r="C348" s="32" t="s">
        <v>564</v>
      </c>
      <c r="D348" s="60" t="n">
        <f aca="false">ROUND(S348*T348,0)</f>
        <v>148</v>
      </c>
      <c r="E348" s="60" t="n">
        <f aca="false">ROUND(S348,0)-D348</f>
        <v>214</v>
      </c>
      <c r="F348" s="60" t="n">
        <f aca="false">IF(COUNTA(D348:E348)=0,"",SUM(D348:E348))</f>
        <v>362</v>
      </c>
      <c r="G348" s="40" t="n">
        <f aca="false">IF(OR(F348="",F348=0),"",D348/F348)</f>
        <v>0.408839779005525</v>
      </c>
      <c r="H348" s="40" t="n">
        <f aca="false">IF(OR(F348="",F348=0),"",E348/F348)</f>
        <v>0.591160220994475</v>
      </c>
      <c r="I348" s="32" t="s">
        <v>164</v>
      </c>
      <c r="J348" s="36" t="n">
        <v>3.48774817162815</v>
      </c>
      <c r="K348" s="36" t="n">
        <f aca="false">$K$8</f>
        <v>2.12535060136845</v>
      </c>
      <c r="L348" s="36" t="n">
        <f aca="false">SQRT(J348^2+K348^2)</f>
        <v>4.08429951000569</v>
      </c>
      <c r="M348" s="40" t="n">
        <f aca="false">IF(G348="","",MAX(0,G348-1.96*L348/100))</f>
        <v>0.328787508609413</v>
      </c>
      <c r="N348" s="40" t="n">
        <f aca="false">IF(G348="","",MIN(1,G348+1.96*L348/100))</f>
        <v>0.488892049401636</v>
      </c>
      <c r="O348" s="60" t="n">
        <f aca="false">ROUND(S348*W348,0)</f>
        <v>52</v>
      </c>
      <c r="P348" s="60" t="n">
        <f aca="false">IF(F348="","",ROUND(SQRT((F348*L348/100)^2+(G348*O348)^2),0))</f>
        <v>26</v>
      </c>
      <c r="R348" s="61" t="n">
        <v>-10.0910886023933</v>
      </c>
      <c r="S348" s="62" t="n">
        <f aca="false">U348*V348*$F$5</f>
        <v>362.264705882353</v>
      </c>
      <c r="T348" s="63" t="n">
        <f aca="false">MAX(0,MIN(1,R348/100+$D$5))</f>
        <v>0.40745997235033</v>
      </c>
      <c r="U348" s="63" t="n">
        <v>0.553921568627451</v>
      </c>
      <c r="V348" s="62" t="n">
        <v>654</v>
      </c>
      <c r="W348" s="63" t="n">
        <v>0.144238908687966</v>
      </c>
      <c r="X348" s="64" t="s">
        <v>165</v>
      </c>
      <c r="Y348" s="64" t="s">
        <v>166</v>
      </c>
    </row>
    <row r="349" customFormat="false" ht="15" hidden="false" customHeight="false" outlineLevel="0" collapsed="false">
      <c r="A349" s="32" t="s">
        <v>421</v>
      </c>
      <c r="B349" s="32" t="s">
        <v>561</v>
      </c>
      <c r="C349" s="32" t="s">
        <v>565</v>
      </c>
      <c r="D349" s="60" t="n">
        <f aca="false">ROUND(S349*T349,0)</f>
        <v>87</v>
      </c>
      <c r="E349" s="60" t="n">
        <f aca="false">ROUND(S349,0)-D349</f>
        <v>129</v>
      </c>
      <c r="F349" s="60" t="n">
        <f aca="false">IF(COUNTA(D349:E349)=0,"",SUM(D349:E349))</f>
        <v>216</v>
      </c>
      <c r="G349" s="40" t="n">
        <f aca="false">IF(OR(F349="",F349=0),"",D349/F349)</f>
        <v>0.402777777777778</v>
      </c>
      <c r="H349" s="40" t="n">
        <f aca="false">IF(OR(F349="",F349=0),"",E349/F349)</f>
        <v>0.597222222222222</v>
      </c>
      <c r="I349" s="32" t="s">
        <v>164</v>
      </c>
      <c r="J349" s="36" t="n">
        <v>3.48774817162815</v>
      </c>
      <c r="K349" s="36" t="n">
        <f aca="false">$K$8</f>
        <v>2.12535060136845</v>
      </c>
      <c r="L349" s="36" t="n">
        <f aca="false">SQRT(J349^2+K349^2)</f>
        <v>4.08429951000569</v>
      </c>
      <c r="M349" s="40" t="n">
        <f aca="false">IF(G349="","",MAX(0,G349-1.96*L349/100))</f>
        <v>0.322725507381666</v>
      </c>
      <c r="N349" s="40" t="n">
        <f aca="false">IF(G349="","",MIN(1,G349+1.96*L349/100))</f>
        <v>0.482830048173889</v>
      </c>
      <c r="O349" s="60" t="n">
        <f aca="false">ROUND(S349*W349,0)</f>
        <v>31</v>
      </c>
      <c r="P349" s="60" t="n">
        <f aca="false">IF(F349="","",ROUND(SQRT((F349*L349/100)^2+(G349*O349)^2),0))</f>
        <v>15</v>
      </c>
      <c r="R349" s="61" t="n">
        <v>-10.4280425347534</v>
      </c>
      <c r="S349" s="62" t="n">
        <f aca="false">U349*V349*$F$5</f>
        <v>215.962962962963</v>
      </c>
      <c r="T349" s="63" t="n">
        <f aca="false">MAX(0,MIN(1,R349/100+$D$5))</f>
        <v>0.404090433026729</v>
      </c>
      <c r="U349" s="63" t="n">
        <v>0.453703703703704</v>
      </c>
      <c r="V349" s="62" t="n">
        <v>476</v>
      </c>
      <c r="W349" s="63" t="n">
        <v>0.144238908687966</v>
      </c>
      <c r="X349" s="64" t="s">
        <v>165</v>
      </c>
      <c r="Y349" s="64" t="s">
        <v>166</v>
      </c>
    </row>
    <row r="350" customFormat="false" ht="15" hidden="false" customHeight="false" outlineLevel="0" collapsed="false">
      <c r="A350" s="32" t="s">
        <v>421</v>
      </c>
      <c r="B350" s="32" t="s">
        <v>566</v>
      </c>
      <c r="C350" s="32" t="s">
        <v>567</v>
      </c>
      <c r="D350" s="60" t="n">
        <f aca="false">ROUND(S350*T350,0)</f>
        <v>330</v>
      </c>
      <c r="E350" s="60" t="n">
        <f aca="false">ROUND(S350,0)-D350</f>
        <v>621</v>
      </c>
      <c r="F350" s="60" t="n">
        <f aca="false">IF(COUNTA(D350:E350)=0,"",SUM(D350:E350))</f>
        <v>951</v>
      </c>
      <c r="G350" s="40" t="n">
        <f aca="false">IF(OR(F350="",F350=0),"",D350/F350)</f>
        <v>0.347003154574133</v>
      </c>
      <c r="H350" s="40" t="n">
        <f aca="false">IF(OR(F350="",F350=0),"",E350/F350)</f>
        <v>0.652996845425868</v>
      </c>
      <c r="I350" s="32" t="s">
        <v>164</v>
      </c>
      <c r="J350" s="36" t="n">
        <v>1.72805469622063</v>
      </c>
      <c r="K350" s="36" t="n">
        <f aca="false">$K$8</f>
        <v>2.12535060136845</v>
      </c>
      <c r="L350" s="36" t="n">
        <f aca="false">SQRT(J350^2+K350^2)</f>
        <v>2.739213064343</v>
      </c>
      <c r="M350" s="40" t="n">
        <f aca="false">IF(G350="","",MAX(0,G350-1.96*L350/100))</f>
        <v>0.29331457851301</v>
      </c>
      <c r="N350" s="40" t="n">
        <f aca="false">IF(G350="","",MIN(1,G350+1.96*L350/100))</f>
        <v>0.400691730635255</v>
      </c>
      <c r="O350" s="60" t="n">
        <f aca="false">ROUND(S350*W350,0)</f>
        <v>60</v>
      </c>
      <c r="P350" s="60" t="n">
        <f aca="false">IF(F350="","",ROUND(SQRT((F350*L350/100)^2+(G350*O350)^2),0))</f>
        <v>33</v>
      </c>
      <c r="R350" s="61" t="n">
        <v>-16.1352961556229</v>
      </c>
      <c r="S350" s="62" t="n">
        <f aca="false">U350*V350*$F$5</f>
        <v>951.480446927374</v>
      </c>
      <c r="T350" s="63" t="n">
        <f aca="false">MAX(0,MIN(1,R350/100+$D$5))</f>
        <v>0.347017896818033</v>
      </c>
      <c r="U350" s="63" t="n">
        <v>0.642458100558659</v>
      </c>
      <c r="V350" s="62" t="n">
        <v>1481</v>
      </c>
      <c r="W350" s="63" t="n">
        <v>0.0626598089245614</v>
      </c>
      <c r="X350" s="64" t="s">
        <v>204</v>
      </c>
      <c r="Y350" s="64" t="s">
        <v>166</v>
      </c>
    </row>
    <row r="351" customFormat="false" ht="15" hidden="false" customHeight="false" outlineLevel="0" collapsed="false">
      <c r="A351" s="32" t="s">
        <v>421</v>
      </c>
      <c r="B351" s="32" t="s">
        <v>566</v>
      </c>
      <c r="C351" s="32" t="s">
        <v>568</v>
      </c>
      <c r="D351" s="60" t="n">
        <f aca="false">ROUND(S351*T351,0)</f>
        <v>271</v>
      </c>
      <c r="E351" s="60" t="n">
        <f aca="false">ROUND(S351,0)-D351</f>
        <v>478</v>
      </c>
      <c r="F351" s="60" t="n">
        <f aca="false">IF(COUNTA(D351:E351)=0,"",SUM(D351:E351))</f>
        <v>749</v>
      </c>
      <c r="G351" s="40" t="n">
        <f aca="false">IF(OR(F351="",F351=0),"",D351/F351)</f>
        <v>0.361815754339119</v>
      </c>
      <c r="H351" s="40" t="n">
        <f aca="false">IF(OR(F351="",F351=0),"",E351/F351)</f>
        <v>0.638184245660881</v>
      </c>
      <c r="I351" s="32" t="s">
        <v>164</v>
      </c>
      <c r="J351" s="36" t="n">
        <v>2.13808181890095</v>
      </c>
      <c r="K351" s="36" t="n">
        <f aca="false">$K$8</f>
        <v>2.12535060136845</v>
      </c>
      <c r="L351" s="36" t="n">
        <f aca="false">SQRT(J351^2+K351^2)</f>
        <v>3.01471541659441</v>
      </c>
      <c r="M351" s="40" t="n">
        <f aca="false">IF(G351="","",MAX(0,G351-1.96*L351/100))</f>
        <v>0.302727332173868</v>
      </c>
      <c r="N351" s="40" t="n">
        <f aca="false">IF(G351="","",MIN(1,G351+1.96*L351/100))</f>
        <v>0.420904176504369</v>
      </c>
      <c r="O351" s="60" t="n">
        <f aca="false">ROUND(S351*W351,0)</f>
        <v>63</v>
      </c>
      <c r="P351" s="60" t="n">
        <f aca="false">IF(F351="","",ROUND(SQRT((F351*L351/100)^2+(G351*O351)^2),0))</f>
        <v>32</v>
      </c>
      <c r="R351" s="61" t="n">
        <v>-14.6290086306688</v>
      </c>
      <c r="S351" s="62" t="n">
        <f aca="false">U351*V351*$F$5</f>
        <v>748.801666666667</v>
      </c>
      <c r="T351" s="63" t="n">
        <f aca="false">MAX(0,MIN(1,R351/100+$D$5))</f>
        <v>0.362080772067574</v>
      </c>
      <c r="U351" s="63" t="n">
        <v>0.618333333333333</v>
      </c>
      <c r="V351" s="62" t="n">
        <v>1211</v>
      </c>
      <c r="W351" s="63" t="n">
        <v>0.084758520671361</v>
      </c>
      <c r="X351" s="64" t="s">
        <v>171</v>
      </c>
      <c r="Y351" s="64" t="s">
        <v>166</v>
      </c>
    </row>
    <row r="352" customFormat="false" ht="15" hidden="false" customHeight="false" outlineLevel="0" collapsed="false">
      <c r="A352" s="32" t="s">
        <v>421</v>
      </c>
      <c r="B352" s="32" t="s">
        <v>566</v>
      </c>
      <c r="C352" s="32" t="s">
        <v>569</v>
      </c>
      <c r="D352" s="60" t="n">
        <f aca="false">ROUND(S352*T352,0)</f>
        <v>241</v>
      </c>
      <c r="E352" s="60" t="n">
        <f aca="false">ROUND(S352,0)-D352</f>
        <v>466</v>
      </c>
      <c r="F352" s="60" t="n">
        <f aca="false">IF(COUNTA(D352:E352)=0,"",SUM(D352:E352))</f>
        <v>707</v>
      </c>
      <c r="G352" s="40" t="n">
        <f aca="false">IF(OR(F352="",F352=0),"",D352/F352)</f>
        <v>0.340876944837341</v>
      </c>
      <c r="H352" s="40" t="n">
        <f aca="false">IF(OR(F352="",F352=0),"",E352/F352)</f>
        <v>0.659123055162659</v>
      </c>
      <c r="I352" s="32" t="s">
        <v>164</v>
      </c>
      <c r="J352" s="36" t="n">
        <v>2.13808181890095</v>
      </c>
      <c r="K352" s="36" t="n">
        <f aca="false">$K$8</f>
        <v>2.12535060136845</v>
      </c>
      <c r="L352" s="36" t="n">
        <f aca="false">SQRT(J352^2+K352^2)</f>
        <v>3.01471541659441</v>
      </c>
      <c r="M352" s="40" t="n">
        <f aca="false">IF(G352="","",MAX(0,G352-1.96*L352/100))</f>
        <v>0.28178852267209</v>
      </c>
      <c r="N352" s="40" t="n">
        <f aca="false">IF(G352="","",MIN(1,G352+1.96*L352/100))</f>
        <v>0.399965367002591</v>
      </c>
      <c r="O352" s="60" t="n">
        <f aca="false">ROUND(S352*W352,0)</f>
        <v>60</v>
      </c>
      <c r="P352" s="60" t="n">
        <f aca="false">IF(F352="","",ROUND(SQRT((F352*L352/100)^2+(G352*O352)^2),0))</f>
        <v>30</v>
      </c>
      <c r="R352" s="61" t="n">
        <v>-16.8022054624744</v>
      </c>
      <c r="S352" s="62" t="n">
        <f aca="false">U352*V352*$F$5</f>
        <v>707.096134786918</v>
      </c>
      <c r="T352" s="63" t="n">
        <f aca="false">MAX(0,MIN(1,R352/100+$D$5))</f>
        <v>0.340348803749518</v>
      </c>
      <c r="U352" s="63" t="n">
        <v>0.698711595639247</v>
      </c>
      <c r="V352" s="62" t="n">
        <v>1012</v>
      </c>
      <c r="W352" s="63" t="n">
        <v>0.084758520671361</v>
      </c>
      <c r="X352" s="64" t="s">
        <v>171</v>
      </c>
      <c r="Y352" s="64" t="s">
        <v>166</v>
      </c>
    </row>
    <row r="353" customFormat="false" ht="15" hidden="false" customHeight="false" outlineLevel="0" collapsed="false">
      <c r="A353" s="32" t="s">
        <v>421</v>
      </c>
      <c r="B353" s="32" t="s">
        <v>566</v>
      </c>
      <c r="C353" s="32" t="s">
        <v>570</v>
      </c>
      <c r="D353" s="60" t="n">
        <f aca="false">ROUND(S353*T353,0)</f>
        <v>239</v>
      </c>
      <c r="E353" s="60" t="n">
        <f aca="false">ROUND(S353,0)-D353</f>
        <v>474</v>
      </c>
      <c r="F353" s="60" t="n">
        <f aca="false">IF(COUNTA(D353:E353)=0,"",SUM(D353:E353))</f>
        <v>713</v>
      </c>
      <c r="G353" s="40" t="n">
        <f aca="false">IF(OR(F353="",F353=0),"",D353/F353)</f>
        <v>0.335203366058906</v>
      </c>
      <c r="H353" s="40" t="n">
        <f aca="false">IF(OR(F353="",F353=0),"",E353/F353)</f>
        <v>0.664796633941094</v>
      </c>
      <c r="I353" s="32" t="s">
        <v>164</v>
      </c>
      <c r="J353" s="36" t="n">
        <v>2.13808181890095</v>
      </c>
      <c r="K353" s="36" t="n">
        <f aca="false">$K$8</f>
        <v>2.12535060136845</v>
      </c>
      <c r="L353" s="36" t="n">
        <f aca="false">SQRT(J353^2+K353^2)</f>
        <v>3.01471541659441</v>
      </c>
      <c r="M353" s="40" t="n">
        <f aca="false">IF(G353="","",MAX(0,G353-1.96*L353/100))</f>
        <v>0.276114943893656</v>
      </c>
      <c r="N353" s="40" t="n">
        <f aca="false">IF(G353="","",MIN(1,G353+1.96*L353/100))</f>
        <v>0.394291788224157</v>
      </c>
      <c r="O353" s="60" t="n">
        <f aca="false">ROUND(S353*W353,0)</f>
        <v>60</v>
      </c>
      <c r="P353" s="60" t="n">
        <f aca="false">IF(F353="","",ROUND(SQRT((F353*L353/100)^2+(G353*O353)^2),0))</f>
        <v>29</v>
      </c>
      <c r="R353" s="61" t="n">
        <v>-17.4029881609625</v>
      </c>
      <c r="S353" s="62" t="n">
        <f aca="false">U353*V353*$F$5</f>
        <v>713.433121019108</v>
      </c>
      <c r="T353" s="63" t="n">
        <f aca="false">MAX(0,MIN(1,R353/100+$D$5))</f>
        <v>0.334340976764638</v>
      </c>
      <c r="U353" s="63" t="n">
        <v>0.643312101910828</v>
      </c>
      <c r="V353" s="62" t="n">
        <v>1109</v>
      </c>
      <c r="W353" s="63" t="n">
        <v>0.084758520671361</v>
      </c>
      <c r="X353" s="64" t="s">
        <v>171</v>
      </c>
      <c r="Y353" s="64" t="s">
        <v>166</v>
      </c>
    </row>
    <row r="354" customFormat="false" ht="15" hidden="false" customHeight="false" outlineLevel="0" collapsed="false">
      <c r="A354" s="32" t="s">
        <v>421</v>
      </c>
      <c r="B354" s="32" t="s">
        <v>571</v>
      </c>
      <c r="C354" s="32" t="s">
        <v>572</v>
      </c>
      <c r="D354" s="60" t="n">
        <f aca="false">ROUND(S354*T354,0)</f>
        <v>65</v>
      </c>
      <c r="E354" s="60" t="n">
        <f aca="false">ROUND(S354,0)-D354</f>
        <v>131</v>
      </c>
      <c r="F354" s="60" t="n">
        <f aca="false">IF(COUNTA(D354:E354)=0,"",SUM(D354:E354))</f>
        <v>196</v>
      </c>
      <c r="G354" s="40" t="n">
        <f aca="false">IF(OR(F354="",F354=0),"",D354/F354)</f>
        <v>0.331632653061224</v>
      </c>
      <c r="H354" s="40" t="n">
        <f aca="false">IF(OR(F354="",F354=0),"",E354/F354)</f>
        <v>0.668367346938776</v>
      </c>
      <c r="I354" s="32" t="s">
        <v>164</v>
      </c>
      <c r="J354" s="36" t="n">
        <v>3.48774817162815</v>
      </c>
      <c r="K354" s="36" t="n">
        <f aca="false">$K$8</f>
        <v>2.12535060136845</v>
      </c>
      <c r="L354" s="36" t="n">
        <f aca="false">SQRT(J354^2+K354^2)</f>
        <v>4.08429951000569</v>
      </c>
      <c r="M354" s="40" t="n">
        <f aca="false">IF(G354="","",MAX(0,G354-1.96*L354/100))</f>
        <v>0.251580382665113</v>
      </c>
      <c r="N354" s="40" t="n">
        <f aca="false">IF(G354="","",MIN(1,G354+1.96*L354/100))</f>
        <v>0.411684923457336</v>
      </c>
      <c r="O354" s="60" t="n">
        <f aca="false">ROUND(S354*W354,0)</f>
        <v>28</v>
      </c>
      <c r="P354" s="60" t="n">
        <f aca="false">IF(F354="","",ROUND(SQRT((F354*L354/100)^2+(G354*O354)^2),0))</f>
        <v>12</v>
      </c>
      <c r="R354" s="61" t="n">
        <v>-17.449709680354</v>
      </c>
      <c r="S354" s="62" t="n">
        <f aca="false">U354*V354*$F$5</f>
        <v>196.10298102981</v>
      </c>
      <c r="T354" s="63" t="n">
        <f aca="false">MAX(0,MIN(1,R354/100+$D$5))</f>
        <v>0.333873761570722</v>
      </c>
      <c r="U354" s="63" t="n">
        <v>0.525745257452575</v>
      </c>
      <c r="V354" s="62" t="n">
        <v>373</v>
      </c>
      <c r="W354" s="63" t="n">
        <v>0.144238908687966</v>
      </c>
      <c r="X354" s="64" t="s">
        <v>165</v>
      </c>
      <c r="Y354" s="64" t="s">
        <v>166</v>
      </c>
    </row>
    <row r="355" customFormat="false" ht="15" hidden="false" customHeight="false" outlineLevel="0" collapsed="false">
      <c r="A355" s="32" t="s">
        <v>421</v>
      </c>
      <c r="B355" s="32" t="s">
        <v>573</v>
      </c>
      <c r="C355" s="32" t="s">
        <v>574</v>
      </c>
      <c r="D355" s="60" t="n">
        <f aca="false">ROUND(S355*T355,0)</f>
        <v>259</v>
      </c>
      <c r="E355" s="60" t="n">
        <f aca="false">ROUND(S355,0)-D355</f>
        <v>425</v>
      </c>
      <c r="F355" s="60" t="n">
        <f aca="false">IF(COUNTA(D355:E355)=0,"",SUM(D355:E355))</f>
        <v>684</v>
      </c>
      <c r="G355" s="40" t="n">
        <f aca="false">IF(OR(F355="",F355=0),"",D355/F355)</f>
        <v>0.378654970760234</v>
      </c>
      <c r="H355" s="40" t="n">
        <f aca="false">IF(OR(F355="",F355=0),"",E355/F355)</f>
        <v>0.621345029239766</v>
      </c>
      <c r="I355" s="32" t="s">
        <v>164</v>
      </c>
      <c r="J355" s="36" t="n">
        <v>2.13808181890095</v>
      </c>
      <c r="K355" s="36" t="n">
        <f aca="false">$K$8</f>
        <v>2.12535060136845</v>
      </c>
      <c r="L355" s="36" t="n">
        <f aca="false">SQRT(J355^2+K355^2)</f>
        <v>3.01471541659441</v>
      </c>
      <c r="M355" s="40" t="n">
        <f aca="false">IF(G355="","",MAX(0,G355-1.96*L355/100))</f>
        <v>0.319566548594983</v>
      </c>
      <c r="N355" s="40" t="n">
        <f aca="false">IF(G355="","",MIN(1,G355+1.96*L355/100))</f>
        <v>0.437743392925484</v>
      </c>
      <c r="O355" s="60" t="n">
        <f aca="false">ROUND(S355*W355,0)</f>
        <v>58</v>
      </c>
      <c r="P355" s="60" t="n">
        <f aca="false">IF(F355="","",ROUND(SQRT((F355*L355/100)^2+(G355*O355)^2),0))</f>
        <v>30</v>
      </c>
      <c r="R355" s="61" t="n">
        <v>-12.940882699407</v>
      </c>
      <c r="S355" s="62" t="n">
        <f aca="false">U355*V355*$F$5</f>
        <v>683.952941176471</v>
      </c>
      <c r="T355" s="63" t="n">
        <f aca="false">MAX(0,MIN(1,R355/100+$D$5))</f>
        <v>0.378962031380193</v>
      </c>
      <c r="U355" s="63" t="n">
        <v>0.568067226890757</v>
      </c>
      <c r="V355" s="62" t="n">
        <v>1204</v>
      </c>
      <c r="W355" s="63" t="n">
        <v>0.084758520671361</v>
      </c>
      <c r="X355" s="64" t="s">
        <v>171</v>
      </c>
      <c r="Y355" s="64" t="s">
        <v>166</v>
      </c>
    </row>
    <row r="356" customFormat="false" ht="15" hidden="false" customHeight="false" outlineLevel="0" collapsed="false">
      <c r="A356" s="32" t="s">
        <v>421</v>
      </c>
      <c r="B356" s="32" t="s">
        <v>575</v>
      </c>
      <c r="C356" s="32" t="s">
        <v>576</v>
      </c>
      <c r="D356" s="60" t="n">
        <f aca="false">ROUND(S356*T356,0)</f>
        <v>156</v>
      </c>
      <c r="E356" s="60" t="n">
        <f aca="false">ROUND(S356,0)-D356</f>
        <v>233</v>
      </c>
      <c r="F356" s="60" t="n">
        <f aca="false">IF(COUNTA(D356:E356)=0,"",SUM(D356:E356))</f>
        <v>389</v>
      </c>
      <c r="G356" s="40" t="n">
        <f aca="false">IF(OR(F356="",F356=0),"",D356/F356)</f>
        <v>0.401028277634961</v>
      </c>
      <c r="H356" s="40" t="n">
        <f aca="false">IF(OR(F356="",F356=0),"",E356/F356)</f>
        <v>0.598971722365039</v>
      </c>
      <c r="I356" s="32" t="s">
        <v>164</v>
      </c>
      <c r="J356" s="36" t="n">
        <v>3.48774817162815</v>
      </c>
      <c r="K356" s="36" t="n">
        <f aca="false">$K$8</f>
        <v>2.12535060136845</v>
      </c>
      <c r="L356" s="36" t="n">
        <f aca="false">SQRT(J356^2+K356^2)</f>
        <v>4.08429951000569</v>
      </c>
      <c r="M356" s="40" t="n">
        <f aca="false">IF(G356="","",MAX(0,G356-1.96*L356/100))</f>
        <v>0.32097600723885</v>
      </c>
      <c r="N356" s="40" t="n">
        <f aca="false">IF(G356="","",MIN(1,G356+1.96*L356/100))</f>
        <v>0.481080548031073</v>
      </c>
      <c r="O356" s="60" t="n">
        <f aca="false">ROUND(S356*W356,0)</f>
        <v>56</v>
      </c>
      <c r="P356" s="60" t="n">
        <f aca="false">IF(F356="","",ROUND(SQRT((F356*L356/100)^2+(G356*O356)^2),0))</f>
        <v>28</v>
      </c>
      <c r="R356" s="61" t="n">
        <v>-10.5970419751792</v>
      </c>
      <c r="S356" s="62" t="n">
        <f aca="false">U356*V356*$F$5</f>
        <v>388.819749216301</v>
      </c>
      <c r="T356" s="63" t="n">
        <f aca="false">MAX(0,MIN(1,R356/100+$D$5))</f>
        <v>0.40240043862247</v>
      </c>
      <c r="U356" s="63" t="n">
        <v>0.606583072100314</v>
      </c>
      <c r="V356" s="62" t="n">
        <v>641</v>
      </c>
      <c r="W356" s="63" t="n">
        <v>0.144238908687966</v>
      </c>
      <c r="X356" s="64" t="s">
        <v>165</v>
      </c>
      <c r="Y356" s="64" t="s">
        <v>166</v>
      </c>
    </row>
    <row r="357" customFormat="false" ht="15" hidden="false" customHeight="false" outlineLevel="0" collapsed="false">
      <c r="A357" s="32" t="s">
        <v>421</v>
      </c>
      <c r="B357" s="32" t="s">
        <v>577</v>
      </c>
      <c r="C357" s="32" t="s">
        <v>578</v>
      </c>
      <c r="D357" s="60" t="n">
        <f aca="false">ROUND(S357*T357,0)</f>
        <v>262</v>
      </c>
      <c r="E357" s="60" t="n">
        <f aca="false">ROUND(S357,0)-D357</f>
        <v>340</v>
      </c>
      <c r="F357" s="60" t="n">
        <f aca="false">IF(COUNTA(D357:E357)=0,"",SUM(D357:E357))</f>
        <v>602</v>
      </c>
      <c r="G357" s="40" t="n">
        <f aca="false">IF(OR(F357="",F357=0),"",D357/F357)</f>
        <v>0.435215946843854</v>
      </c>
      <c r="H357" s="40" t="n">
        <f aca="false">IF(OR(F357="",F357=0),"",E357/F357)</f>
        <v>0.564784053156146</v>
      </c>
      <c r="I357" s="32" t="s">
        <v>164</v>
      </c>
      <c r="J357" s="36" t="n">
        <v>2.13808181890095</v>
      </c>
      <c r="K357" s="36" t="n">
        <f aca="false">$K$8</f>
        <v>2.12535060136845</v>
      </c>
      <c r="L357" s="36" t="n">
        <f aca="false">SQRT(J357^2+K357^2)</f>
        <v>3.01471541659441</v>
      </c>
      <c r="M357" s="40" t="n">
        <f aca="false">IF(G357="","",MAX(0,G357-1.96*L357/100))</f>
        <v>0.376127524678603</v>
      </c>
      <c r="N357" s="40" t="n">
        <f aca="false">IF(G357="","",MIN(1,G357+1.96*L357/100))</f>
        <v>0.494304369009104</v>
      </c>
      <c r="O357" s="60" t="n">
        <f aca="false">ROUND(S357*W357,0)</f>
        <v>51</v>
      </c>
      <c r="P357" s="60" t="n">
        <f aca="false">IF(F357="","",ROUND(SQRT((F357*L357/100)^2+(G357*O357)^2),0))</f>
        <v>29</v>
      </c>
      <c r="R357" s="61" t="n">
        <v>-7.29433980368701</v>
      </c>
      <c r="S357" s="62" t="n">
        <f aca="false">U357*V357*$F$5</f>
        <v>602.07868852459</v>
      </c>
      <c r="T357" s="63" t="n">
        <f aca="false">MAX(0,MIN(1,R357/100+$D$5))</f>
        <v>0.435427460337392</v>
      </c>
      <c r="U357" s="63" t="n">
        <v>0.613114754098361</v>
      </c>
      <c r="V357" s="62" t="n">
        <v>982</v>
      </c>
      <c r="W357" s="63" t="n">
        <v>0.084758520671361</v>
      </c>
      <c r="X357" s="64" t="s">
        <v>171</v>
      </c>
      <c r="Y357" s="64" t="s">
        <v>166</v>
      </c>
    </row>
    <row r="358" customFormat="false" ht="15" hidden="false" customHeight="false" outlineLevel="0" collapsed="false">
      <c r="A358" s="32" t="s">
        <v>421</v>
      </c>
      <c r="B358" s="32" t="s">
        <v>579</v>
      </c>
      <c r="C358" s="32" t="s">
        <v>580</v>
      </c>
      <c r="D358" s="60" t="n">
        <f aca="false">ROUND(S358*T358,0)</f>
        <v>235</v>
      </c>
      <c r="E358" s="60" t="n">
        <f aca="false">ROUND(S358,0)-D358</f>
        <v>579</v>
      </c>
      <c r="F358" s="60" t="n">
        <f aca="false">IF(COUNTA(D358:E358)=0,"",SUM(D358:E358))</f>
        <v>814</v>
      </c>
      <c r="G358" s="40" t="n">
        <f aca="false">IF(OR(F358="",F358=0),"",D358/F358)</f>
        <v>0.288697788697789</v>
      </c>
      <c r="H358" s="40" t="n">
        <f aca="false">IF(OR(F358="",F358=0),"",E358/F358)</f>
        <v>0.711302211302211</v>
      </c>
      <c r="I358" s="32" t="s">
        <v>164</v>
      </c>
      <c r="J358" s="36" t="n">
        <v>2.13808181890095</v>
      </c>
      <c r="K358" s="36" t="n">
        <f aca="false">$K$8</f>
        <v>2.12535060136845</v>
      </c>
      <c r="L358" s="36" t="n">
        <f aca="false">SQRT(J358^2+K358^2)</f>
        <v>3.01471541659441</v>
      </c>
      <c r="M358" s="40" t="n">
        <f aca="false">IF(G358="","",MAX(0,G358-1.96*L358/100))</f>
        <v>0.229609366532538</v>
      </c>
      <c r="N358" s="40" t="n">
        <f aca="false">IF(G358="","",MIN(1,G358+1.96*L358/100))</f>
        <v>0.347786210863039</v>
      </c>
      <c r="O358" s="60" t="n">
        <f aca="false">ROUND(S358*W358,0)</f>
        <v>69</v>
      </c>
      <c r="P358" s="60" t="n">
        <f aca="false">IF(F358="","",ROUND(SQRT((F358*L358/100)^2+(G358*O358)^2),0))</f>
        <v>32</v>
      </c>
      <c r="R358" s="61" t="n">
        <v>-22.0359293044033</v>
      </c>
      <c r="S358" s="62" t="n">
        <f aca="false">U358*V358*$F$5</f>
        <v>814.349042709867</v>
      </c>
      <c r="T358" s="63" t="n">
        <f aca="false">MAX(0,MIN(1,R358/100+$D$5))</f>
        <v>0.28801156533023</v>
      </c>
      <c r="U358" s="63" t="n">
        <v>0.610456553755523</v>
      </c>
      <c r="V358" s="62" t="n">
        <v>1334</v>
      </c>
      <c r="W358" s="63" t="n">
        <v>0.084758520671361</v>
      </c>
      <c r="X358" s="64" t="s">
        <v>171</v>
      </c>
      <c r="Y358" s="64" t="s">
        <v>166</v>
      </c>
    </row>
    <row r="359" customFormat="false" ht="15" hidden="false" customHeight="false" outlineLevel="0" collapsed="false">
      <c r="A359" s="32" t="s">
        <v>421</v>
      </c>
      <c r="B359" s="32" t="s">
        <v>579</v>
      </c>
      <c r="C359" s="32" t="s">
        <v>581</v>
      </c>
      <c r="D359" s="60" t="n">
        <f aca="false">ROUND(S359*T359,0)</f>
        <v>198</v>
      </c>
      <c r="E359" s="60" t="n">
        <f aca="false">ROUND(S359,0)-D359</f>
        <v>419</v>
      </c>
      <c r="F359" s="60" t="n">
        <f aca="false">IF(COUNTA(D359:E359)=0,"",SUM(D359:E359))</f>
        <v>617</v>
      </c>
      <c r="G359" s="40" t="n">
        <f aca="false">IF(OR(F359="",F359=0),"",D359/F359)</f>
        <v>0.320907617504052</v>
      </c>
      <c r="H359" s="40" t="n">
        <f aca="false">IF(OR(F359="",F359=0),"",E359/F359)</f>
        <v>0.679092382495948</v>
      </c>
      <c r="I359" s="32" t="s">
        <v>164</v>
      </c>
      <c r="J359" s="36" t="n">
        <v>2.13808181890095</v>
      </c>
      <c r="K359" s="36" t="n">
        <f aca="false">$K$8</f>
        <v>2.12535060136845</v>
      </c>
      <c r="L359" s="36" t="n">
        <f aca="false">SQRT(J359^2+K359^2)</f>
        <v>3.01471541659441</v>
      </c>
      <c r="M359" s="40" t="n">
        <f aca="false">IF(G359="","",MAX(0,G359-1.96*L359/100))</f>
        <v>0.261819195338801</v>
      </c>
      <c r="N359" s="40" t="n">
        <f aca="false">IF(G359="","",MIN(1,G359+1.96*L359/100))</f>
        <v>0.379996039669302</v>
      </c>
      <c r="O359" s="60" t="n">
        <f aca="false">ROUND(S359*W359,0)</f>
        <v>52</v>
      </c>
      <c r="P359" s="60" t="n">
        <f aca="false">IF(F359="","",ROUND(SQRT((F359*L359/100)^2+(G359*O359)^2),0))</f>
        <v>25</v>
      </c>
      <c r="R359" s="61" t="n">
        <v>-18.7085981834078</v>
      </c>
      <c r="S359" s="62" t="n">
        <f aca="false">U359*V359*$F$5</f>
        <v>617.366628830874</v>
      </c>
      <c r="T359" s="63" t="n">
        <f aca="false">MAX(0,MIN(1,R359/100+$D$5))</f>
        <v>0.321284876540184</v>
      </c>
      <c r="U359" s="63" t="n">
        <v>0.667423382519864</v>
      </c>
      <c r="V359" s="62" t="n">
        <v>925</v>
      </c>
      <c r="W359" s="63" t="n">
        <v>0.084758520671361</v>
      </c>
      <c r="X359" s="64" t="s">
        <v>171</v>
      </c>
      <c r="Y359" s="64" t="s">
        <v>166</v>
      </c>
    </row>
    <row r="360" customFormat="false" ht="15" hidden="false" customHeight="false" outlineLevel="0" collapsed="false">
      <c r="A360" s="32" t="s">
        <v>421</v>
      </c>
      <c r="B360" s="32" t="s">
        <v>579</v>
      </c>
      <c r="C360" s="32" t="s">
        <v>582</v>
      </c>
      <c r="D360" s="60" t="n">
        <f aca="false">ROUND(S360*T360,0)</f>
        <v>155</v>
      </c>
      <c r="E360" s="60" t="n">
        <f aca="false">ROUND(S360,0)-D360</f>
        <v>373</v>
      </c>
      <c r="F360" s="60" t="n">
        <f aca="false">IF(COUNTA(D360:E360)=0,"",SUM(D360:E360))</f>
        <v>528</v>
      </c>
      <c r="G360" s="40" t="n">
        <f aca="false">IF(OR(F360="",F360=0),"",D360/F360)</f>
        <v>0.293560606060606</v>
      </c>
      <c r="H360" s="40" t="n">
        <f aca="false">IF(OR(F360="",F360=0),"",E360/F360)</f>
        <v>0.706439393939394</v>
      </c>
      <c r="I360" s="32" t="s">
        <v>164</v>
      </c>
      <c r="J360" s="36" t="n">
        <v>3.48774817162815</v>
      </c>
      <c r="K360" s="36" t="n">
        <f aca="false">$K$8</f>
        <v>2.12535060136845</v>
      </c>
      <c r="L360" s="36" t="n">
        <f aca="false">SQRT(J360^2+K360^2)</f>
        <v>4.08429951000569</v>
      </c>
      <c r="M360" s="40" t="n">
        <f aca="false">IF(G360="","",MAX(0,G360-1.96*L360/100))</f>
        <v>0.213508335664495</v>
      </c>
      <c r="N360" s="40" t="n">
        <f aca="false">IF(G360="","",MIN(1,G360+1.96*L360/100))</f>
        <v>0.373612876456718</v>
      </c>
      <c r="O360" s="60" t="n">
        <f aca="false">ROUND(S360*W360,0)</f>
        <v>76</v>
      </c>
      <c r="P360" s="60" t="n">
        <f aca="false">IF(F360="","",ROUND(SQRT((F360*L360/100)^2+(G360*O360)^2),0))</f>
        <v>31</v>
      </c>
      <c r="R360" s="61" t="n">
        <v>-21.5191777338386</v>
      </c>
      <c r="S360" s="62" t="n">
        <f aca="false">U360*V360*$F$5</f>
        <v>528.071059431524</v>
      </c>
      <c r="T360" s="63" t="n">
        <f aca="false">MAX(0,MIN(1,R360/100+$D$5))</f>
        <v>0.293179081035876</v>
      </c>
      <c r="U360" s="63" t="n">
        <v>0.657622739018088</v>
      </c>
      <c r="V360" s="62" t="n">
        <v>803</v>
      </c>
      <c r="W360" s="63" t="n">
        <v>0.144238908687966</v>
      </c>
      <c r="X360" s="64" t="s">
        <v>165</v>
      </c>
      <c r="Y360" s="64" t="s">
        <v>166</v>
      </c>
    </row>
    <row r="361" customFormat="false" ht="15" hidden="false" customHeight="false" outlineLevel="0" collapsed="false">
      <c r="A361" s="32" t="s">
        <v>421</v>
      </c>
      <c r="B361" s="32" t="s">
        <v>579</v>
      </c>
      <c r="C361" s="32" t="s">
        <v>583</v>
      </c>
      <c r="D361" s="60" t="n">
        <f aca="false">ROUND(S361*T361,0)</f>
        <v>140</v>
      </c>
      <c r="E361" s="60" t="n">
        <f aca="false">ROUND(S361,0)-D361</f>
        <v>323</v>
      </c>
      <c r="F361" s="60" t="n">
        <f aca="false">IF(COUNTA(D361:E361)=0,"",SUM(D361:E361))</f>
        <v>463</v>
      </c>
      <c r="G361" s="40" t="n">
        <f aca="false">IF(OR(F361="",F361=0),"",D361/F361)</f>
        <v>0.302375809935205</v>
      </c>
      <c r="H361" s="40" t="n">
        <f aca="false">IF(OR(F361="",F361=0),"",E361/F361)</f>
        <v>0.697624190064795</v>
      </c>
      <c r="I361" s="32" t="s">
        <v>164</v>
      </c>
      <c r="J361" s="36" t="n">
        <v>3.48774817162815</v>
      </c>
      <c r="K361" s="36" t="n">
        <f aca="false">$K$8</f>
        <v>2.12535060136845</v>
      </c>
      <c r="L361" s="36" t="n">
        <f aca="false">SQRT(J361^2+K361^2)</f>
        <v>4.08429951000569</v>
      </c>
      <c r="M361" s="40" t="n">
        <f aca="false">IF(G361="","",MAX(0,G361-1.96*L361/100))</f>
        <v>0.222323539539094</v>
      </c>
      <c r="N361" s="40" t="n">
        <f aca="false">IF(G361="","",MIN(1,G361+1.96*L361/100))</f>
        <v>0.382428080331317</v>
      </c>
      <c r="O361" s="60" t="n">
        <f aca="false">ROUND(S361*W361,0)</f>
        <v>67</v>
      </c>
      <c r="P361" s="60" t="n">
        <f aca="false">IF(F361="","",ROUND(SQRT((F361*L361/100)^2+(G361*O361)^2),0))</f>
        <v>28</v>
      </c>
      <c r="R361" s="61" t="n">
        <v>-20.6605059826479</v>
      </c>
      <c r="S361" s="62" t="n">
        <f aca="false">U361*V361*$F$5</f>
        <v>463.140604467805</v>
      </c>
      <c r="T361" s="63" t="n">
        <f aca="false">MAX(0,MIN(1,R361/100+$D$5))</f>
        <v>0.301765798547783</v>
      </c>
      <c r="U361" s="63" t="n">
        <v>0.624178712220762</v>
      </c>
      <c r="V361" s="62" t="n">
        <v>742</v>
      </c>
      <c r="W361" s="63" t="n">
        <v>0.144238908687966</v>
      </c>
      <c r="X361" s="64" t="s">
        <v>165</v>
      </c>
      <c r="Y361" s="64" t="s">
        <v>166</v>
      </c>
    </row>
    <row r="362" customFormat="false" ht="15" hidden="false" customHeight="false" outlineLevel="0" collapsed="false">
      <c r="A362" s="32" t="s">
        <v>421</v>
      </c>
      <c r="B362" s="32" t="s">
        <v>579</v>
      </c>
      <c r="C362" s="32" t="s">
        <v>584</v>
      </c>
      <c r="D362" s="60" t="n">
        <f aca="false">ROUND(S362*T362,0)</f>
        <v>272</v>
      </c>
      <c r="E362" s="60" t="n">
        <f aca="false">ROUND(S362,0)-D362</f>
        <v>454</v>
      </c>
      <c r="F362" s="60" t="n">
        <f aca="false">IF(COUNTA(D362:E362)=0,"",SUM(D362:E362))</f>
        <v>726</v>
      </c>
      <c r="G362" s="40" t="n">
        <f aca="false">IF(OR(F362="",F362=0),"",D362/F362)</f>
        <v>0.37465564738292</v>
      </c>
      <c r="H362" s="40" t="n">
        <f aca="false">IF(OR(F362="",F362=0),"",E362/F362)</f>
        <v>0.62534435261708</v>
      </c>
      <c r="I362" s="32" t="s">
        <v>164</v>
      </c>
      <c r="J362" s="36" t="n">
        <v>2.13808181890095</v>
      </c>
      <c r="K362" s="36" t="n">
        <f aca="false">$K$8</f>
        <v>2.12535060136845</v>
      </c>
      <c r="L362" s="36" t="n">
        <f aca="false">SQRT(J362^2+K362^2)</f>
        <v>3.01471541659441</v>
      </c>
      <c r="M362" s="40" t="n">
        <f aca="false">IF(G362="","",MAX(0,G362-1.96*L362/100))</f>
        <v>0.31556722521767</v>
      </c>
      <c r="N362" s="40" t="n">
        <f aca="false">IF(G362="","",MIN(1,G362+1.96*L362/100))</f>
        <v>0.433744069548171</v>
      </c>
      <c r="O362" s="60" t="n">
        <f aca="false">ROUND(S362*W362,0)</f>
        <v>62</v>
      </c>
      <c r="P362" s="60" t="n">
        <f aca="false">IF(F362="","",ROUND(SQRT((F362*L362/100)^2+(G362*O362)^2),0))</f>
        <v>32</v>
      </c>
      <c r="R362" s="61" t="n">
        <v>-13.3656170255374</v>
      </c>
      <c r="S362" s="62" t="n">
        <f aca="false">U362*V362*$F$5</f>
        <v>726.367947669665</v>
      </c>
      <c r="T362" s="63" t="n">
        <f aca="false">MAX(0,MIN(1,R362/100+$D$5))</f>
        <v>0.374714688118888</v>
      </c>
      <c r="U362" s="63" t="n">
        <v>0.59198691741619</v>
      </c>
      <c r="V362" s="62" t="n">
        <v>1227</v>
      </c>
      <c r="W362" s="63" t="n">
        <v>0.084758520671361</v>
      </c>
      <c r="X362" s="64" t="s">
        <v>171</v>
      </c>
      <c r="Y362" s="64" t="s">
        <v>166</v>
      </c>
    </row>
    <row r="363" customFormat="false" ht="15" hidden="false" customHeight="false" outlineLevel="0" collapsed="false">
      <c r="A363" s="32" t="s">
        <v>421</v>
      </c>
      <c r="B363" s="32" t="s">
        <v>585</v>
      </c>
      <c r="C363" s="32" t="s">
        <v>586</v>
      </c>
      <c r="D363" s="60" t="n">
        <f aca="false">ROUND(S363*T363,0)</f>
        <v>908</v>
      </c>
      <c r="E363" s="60" t="n">
        <f aca="false">ROUND(S363,0)-D363</f>
        <v>947</v>
      </c>
      <c r="F363" s="60" t="n">
        <f aca="false">IF(COUNTA(D363:E363)=0,"",SUM(D363:E363))</f>
        <v>1855</v>
      </c>
      <c r="G363" s="40" t="n">
        <f aca="false">IF(OR(F363="",F363=0),"",D363/F363)</f>
        <v>0.489487870619946</v>
      </c>
      <c r="H363" s="40" t="n">
        <f aca="false">IF(OR(F363="",F363=0),"",E363/F363)</f>
        <v>0.510512129380054</v>
      </c>
      <c r="I363" s="32" t="s">
        <v>427</v>
      </c>
      <c r="J363" s="36" t="n">
        <v>1.72805469622063</v>
      </c>
      <c r="K363" s="36" t="n">
        <f aca="false">$K$8</f>
        <v>2.12535060136845</v>
      </c>
      <c r="L363" s="36" t="n">
        <f aca="false">SQRT(J363^2+K363^2)</f>
        <v>2.739213064343</v>
      </c>
      <c r="M363" s="40" t="n">
        <f aca="false">IF(G363="","",MAX(0,G363-1.96*L363/100))</f>
        <v>0.435799294558823</v>
      </c>
      <c r="N363" s="40" t="n">
        <f aca="false">IF(G363="","",MIN(1,G363+1.96*L363/100))</f>
        <v>0.543176446681069</v>
      </c>
      <c r="O363" s="60" t="n">
        <f aca="false">ROUND(S363*W363,0)</f>
        <v>116</v>
      </c>
      <c r="P363" s="60" t="n">
        <f aca="false">IF(F363="","",ROUND(SQRT((F363*L363/100)^2+(G363*O363)^2),0))</f>
        <v>76</v>
      </c>
      <c r="R363" s="61" t="n">
        <v>-1.86874330293782</v>
      </c>
      <c r="S363" s="62" t="n">
        <f aca="false">U363*V363*$F$5</f>
        <v>1854.6421815347</v>
      </c>
      <c r="T363" s="63" t="n">
        <f aca="false">MAX(0,MIN(1,R363/100+$D$5))</f>
        <v>0.489683425344884</v>
      </c>
      <c r="U363" s="63" t="n">
        <v>0.666177549523111</v>
      </c>
      <c r="V363" s="62" t="n">
        <v>2784.0058297707</v>
      </c>
      <c r="W363" s="63" t="n">
        <v>0.0626598089245614</v>
      </c>
      <c r="X363" s="64" t="s">
        <v>204</v>
      </c>
      <c r="Y363" s="64" t="s">
        <v>428</v>
      </c>
    </row>
    <row r="364" customFormat="false" ht="15" hidden="false" customHeight="false" outlineLevel="0" collapsed="false">
      <c r="A364" s="32" t="s">
        <v>421</v>
      </c>
      <c r="B364" s="32" t="s">
        <v>585</v>
      </c>
      <c r="C364" s="32" t="s">
        <v>587</v>
      </c>
      <c r="D364" s="60" t="n">
        <f aca="false">ROUND(S364*T364,0)</f>
        <v>677</v>
      </c>
      <c r="E364" s="60" t="n">
        <f aca="false">ROUND(S364,0)-D364</f>
        <v>743</v>
      </c>
      <c r="F364" s="60" t="n">
        <f aca="false">IF(COUNTA(D364:E364)=0,"",SUM(D364:E364))</f>
        <v>1420</v>
      </c>
      <c r="G364" s="40" t="n">
        <f aca="false">IF(OR(F364="",F364=0),"",D364/F364)</f>
        <v>0.476760563380282</v>
      </c>
      <c r="H364" s="40" t="n">
        <f aca="false">IF(OR(F364="",F364=0),"",E364/F364)</f>
        <v>0.523239436619718</v>
      </c>
      <c r="I364" s="32" t="s">
        <v>427</v>
      </c>
      <c r="J364" s="36" t="n">
        <v>1.72805469622063</v>
      </c>
      <c r="K364" s="36" t="n">
        <f aca="false">$K$8</f>
        <v>2.12535060136845</v>
      </c>
      <c r="L364" s="36" t="n">
        <f aca="false">SQRT(J364^2+K364^2)</f>
        <v>2.739213064343</v>
      </c>
      <c r="M364" s="40" t="n">
        <f aca="false">IF(G364="","",MAX(0,G364-1.96*L364/100))</f>
        <v>0.423071987319159</v>
      </c>
      <c r="N364" s="40" t="n">
        <f aca="false">IF(G364="","",MIN(1,G364+1.96*L364/100))</f>
        <v>0.530449139441405</v>
      </c>
      <c r="O364" s="60" t="n">
        <f aca="false">ROUND(S364*W364,0)</f>
        <v>89</v>
      </c>
      <c r="P364" s="60" t="n">
        <f aca="false">IF(F364="","",ROUND(SQRT((F364*L364/100)^2+(G364*O364)^2),0))</f>
        <v>58</v>
      </c>
      <c r="R364" s="61" t="n">
        <v>-3.13435112612386</v>
      </c>
      <c r="S364" s="62" t="n">
        <f aca="false">U364*V364*$F$5</f>
        <v>1419.663661096</v>
      </c>
      <c r="T364" s="63" t="n">
        <f aca="false">MAX(0,MIN(1,R364/100+$D$5))</f>
        <v>0.477027347113024</v>
      </c>
      <c r="U364" s="63" t="n">
        <v>0.590789473684211</v>
      </c>
      <c r="V364" s="62" t="n">
        <v>2402.9941702293</v>
      </c>
      <c r="W364" s="63" t="n">
        <v>0.0626598089245614</v>
      </c>
      <c r="X364" s="64" t="s">
        <v>204</v>
      </c>
      <c r="Y364" s="64" t="s">
        <v>428</v>
      </c>
    </row>
    <row r="365" customFormat="false" ht="15" hidden="false" customHeight="false" outlineLevel="0" collapsed="false">
      <c r="A365" s="32" t="s">
        <v>421</v>
      </c>
      <c r="B365" s="32" t="s">
        <v>588</v>
      </c>
      <c r="C365" s="32" t="s">
        <v>589</v>
      </c>
      <c r="D365" s="60" t="n">
        <f aca="false">ROUND(S365*T365,0)</f>
        <v>305</v>
      </c>
      <c r="E365" s="60" t="n">
        <f aca="false">ROUND(S365,0)-D365</f>
        <v>456</v>
      </c>
      <c r="F365" s="60" t="n">
        <f aca="false">IF(COUNTA(D365:E365)=0,"",SUM(D365:E365))</f>
        <v>761</v>
      </c>
      <c r="G365" s="40" t="n">
        <f aca="false">IF(OR(F365="",F365=0),"",D365/F365)</f>
        <v>0.400788436268068</v>
      </c>
      <c r="H365" s="40" t="n">
        <f aca="false">IF(OR(F365="",F365=0),"",E365/F365)</f>
        <v>0.599211563731932</v>
      </c>
      <c r="I365" s="32" t="s">
        <v>164</v>
      </c>
      <c r="J365" s="36" t="n">
        <v>2.13808181890095</v>
      </c>
      <c r="K365" s="36" t="n">
        <f aca="false">$K$8</f>
        <v>2.12535060136845</v>
      </c>
      <c r="L365" s="36" t="n">
        <f aca="false">SQRT(J365^2+K365^2)</f>
        <v>3.01471541659441</v>
      </c>
      <c r="M365" s="40" t="n">
        <f aca="false">IF(G365="","",MAX(0,G365-1.96*L365/100))</f>
        <v>0.341700014102818</v>
      </c>
      <c r="N365" s="40" t="n">
        <f aca="false">IF(G365="","",MIN(1,G365+1.96*L365/100))</f>
        <v>0.459876858433319</v>
      </c>
      <c r="O365" s="60" t="n">
        <f aca="false">ROUND(S365*W365,0)</f>
        <v>65</v>
      </c>
      <c r="P365" s="60" t="n">
        <f aca="false">IF(F365="","",ROUND(SQRT((F365*L365/100)^2+(G365*O365)^2),0))</f>
        <v>35</v>
      </c>
      <c r="R365" s="61" t="n">
        <v>-10.8233807683975</v>
      </c>
      <c r="S365" s="62" t="n">
        <f aca="false">U365*V365*$F$5</f>
        <v>761.429837518464</v>
      </c>
      <c r="T365" s="63" t="n">
        <f aca="false">MAX(0,MIN(1,R365/100+$D$5))</f>
        <v>0.400137050690287</v>
      </c>
      <c r="U365" s="63" t="n">
        <v>0.534711964549483</v>
      </c>
      <c r="V365" s="62" t="n">
        <v>1424</v>
      </c>
      <c r="W365" s="63" t="n">
        <v>0.084758520671361</v>
      </c>
      <c r="X365" s="64" t="s">
        <v>171</v>
      </c>
      <c r="Y365" s="64" t="s">
        <v>166</v>
      </c>
    </row>
    <row r="366" customFormat="false" ht="15" hidden="false" customHeight="false" outlineLevel="0" collapsed="false">
      <c r="A366" s="32" t="s">
        <v>421</v>
      </c>
      <c r="B366" s="32" t="s">
        <v>396</v>
      </c>
      <c r="C366" s="32" t="s">
        <v>590</v>
      </c>
      <c r="D366" s="60" t="n">
        <f aca="false">ROUND(S366*T366,0)</f>
        <v>426</v>
      </c>
      <c r="E366" s="60" t="n">
        <f aca="false">ROUND(S366,0)-D366</f>
        <v>824</v>
      </c>
      <c r="F366" s="60" t="n">
        <f aca="false">IF(COUNTA(D366:E366)=0,"",SUM(D366:E366))</f>
        <v>1250</v>
      </c>
      <c r="G366" s="40" t="n">
        <f aca="false">IF(OR(F366="",F366=0),"",D366/F366)</f>
        <v>0.3408</v>
      </c>
      <c r="H366" s="40" t="n">
        <f aca="false">IF(OR(F366="",F366=0),"",E366/F366)</f>
        <v>0.6592</v>
      </c>
      <c r="I366" s="32" t="s">
        <v>164</v>
      </c>
      <c r="J366" s="36" t="n">
        <v>1.72805469622063</v>
      </c>
      <c r="K366" s="36" t="n">
        <f aca="false">$K$8</f>
        <v>2.12535060136845</v>
      </c>
      <c r="L366" s="36" t="n">
        <f aca="false">SQRT(J366^2+K366^2)</f>
        <v>2.739213064343</v>
      </c>
      <c r="M366" s="40" t="n">
        <f aca="false">IF(G366="","",MAX(0,G366-1.96*L366/100))</f>
        <v>0.287111423938877</v>
      </c>
      <c r="N366" s="40" t="n">
        <f aca="false">IF(G366="","",MIN(1,G366+1.96*L366/100))</f>
        <v>0.394488576061123</v>
      </c>
      <c r="O366" s="60" t="n">
        <f aca="false">ROUND(S366*W366,0)</f>
        <v>78</v>
      </c>
      <c r="P366" s="60" t="n">
        <f aca="false">IF(F366="","",ROUND(SQRT((F366*L366/100)^2+(G366*O366)^2),0))</f>
        <v>43</v>
      </c>
      <c r="R366" s="61" t="n">
        <v>-16.7745353879769</v>
      </c>
      <c r="S366" s="62" t="n">
        <f aca="false">U366*V366*$F$5</f>
        <v>1250.46090534979</v>
      </c>
      <c r="T366" s="63" t="n">
        <f aca="false">MAX(0,MIN(1,R366/100+$D$5))</f>
        <v>0.340625504494493</v>
      </c>
      <c r="U366" s="63" t="n">
        <v>0.616598079561042</v>
      </c>
      <c r="V366" s="62" t="n">
        <v>2028</v>
      </c>
      <c r="W366" s="63" t="n">
        <v>0.0626598089245614</v>
      </c>
      <c r="X366" s="64" t="s">
        <v>204</v>
      </c>
      <c r="Y366" s="64" t="s">
        <v>166</v>
      </c>
    </row>
    <row r="367" customFormat="false" ht="15" hidden="false" customHeight="false" outlineLevel="0" collapsed="false">
      <c r="A367" s="32" t="s">
        <v>421</v>
      </c>
      <c r="B367" s="32" t="s">
        <v>396</v>
      </c>
      <c r="C367" s="32" t="s">
        <v>591</v>
      </c>
      <c r="D367" s="60" t="n">
        <f aca="false">ROUND(S367*T367,0)</f>
        <v>476</v>
      </c>
      <c r="E367" s="60" t="n">
        <f aca="false">ROUND(S367,0)-D367</f>
        <v>907</v>
      </c>
      <c r="F367" s="60" t="n">
        <f aca="false">IF(COUNTA(D367:E367)=0,"",SUM(D367:E367))</f>
        <v>1383</v>
      </c>
      <c r="G367" s="40" t="n">
        <f aca="false">IF(OR(F367="",F367=0),"",D367/F367)</f>
        <v>0.344179320318149</v>
      </c>
      <c r="H367" s="40" t="n">
        <f aca="false">IF(OR(F367="",F367=0),"",E367/F367)</f>
        <v>0.655820679681851</v>
      </c>
      <c r="I367" s="32" t="s">
        <v>592</v>
      </c>
      <c r="J367" s="36" t="n">
        <v>1.72805469622063</v>
      </c>
      <c r="K367" s="36" t="n">
        <f aca="false">$K$8</f>
        <v>2.12535060136845</v>
      </c>
      <c r="L367" s="36" t="n">
        <f aca="false">SQRT(J367^2+K367^2)</f>
        <v>2.739213064343</v>
      </c>
      <c r="M367" s="40" t="n">
        <f aca="false">IF(G367="","",MAX(0,G367-1.96*L367/100))</f>
        <v>0.290490744257026</v>
      </c>
      <c r="N367" s="40" t="n">
        <f aca="false">IF(G367="","",MIN(1,G367+1.96*L367/100))</f>
        <v>0.397867896379272</v>
      </c>
      <c r="O367" s="60" t="n">
        <f aca="false">ROUND(S367*W367,0)</f>
        <v>87</v>
      </c>
      <c r="P367" s="60" t="n">
        <f aca="false">IF(F367="","",ROUND(SQRT((F367*L367/100)^2+(G367*O367)^2),0))</f>
        <v>48</v>
      </c>
      <c r="R367" s="61" t="n">
        <v>-16.4233820097006</v>
      </c>
      <c r="S367" s="62" t="n">
        <f aca="false">U367*V367*$F$5</f>
        <v>1383.3299660738</v>
      </c>
      <c r="T367" s="63" t="n">
        <f aca="false">MAX(0,MIN(1,R367/100+$D$5))</f>
        <v>0.344137038277257</v>
      </c>
      <c r="U367" s="63" t="n">
        <v>0.764270699488289</v>
      </c>
      <c r="V367" s="62" t="n">
        <v>1810</v>
      </c>
      <c r="W367" s="63" t="n">
        <v>0.0626598089245614</v>
      </c>
      <c r="X367" s="64" t="s">
        <v>204</v>
      </c>
      <c r="Y367" s="64" t="s">
        <v>166</v>
      </c>
    </row>
    <row r="368" customFormat="false" ht="15" hidden="false" customHeight="false" outlineLevel="0" collapsed="false">
      <c r="A368" s="32" t="s">
        <v>421</v>
      </c>
      <c r="B368" s="32" t="s">
        <v>593</v>
      </c>
      <c r="C368" s="32" t="s">
        <v>593</v>
      </c>
      <c r="D368" s="60" t="n">
        <f aca="false">ROUND(S368*T368,0)</f>
        <v>204</v>
      </c>
      <c r="E368" s="60" t="n">
        <f aca="false">ROUND(S368,0)-D368</f>
        <v>234</v>
      </c>
      <c r="F368" s="60" t="n">
        <f aca="false">IF(COUNTA(D368:E368)=0,"",SUM(D368:E368))</f>
        <v>438</v>
      </c>
      <c r="G368" s="40" t="n">
        <f aca="false">IF(OR(F368="",F368=0),"",D368/F368)</f>
        <v>0.465753424657534</v>
      </c>
      <c r="H368" s="40" t="n">
        <f aca="false">IF(OR(F368="",F368=0),"",E368/F368)</f>
        <v>0.534246575342466</v>
      </c>
      <c r="I368" s="32" t="s">
        <v>164</v>
      </c>
      <c r="J368" s="36" t="n">
        <v>3.48774817162815</v>
      </c>
      <c r="K368" s="36" t="n">
        <f aca="false">$K$8</f>
        <v>2.12535060136845</v>
      </c>
      <c r="L368" s="36" t="n">
        <f aca="false">SQRT(J368^2+K368^2)</f>
        <v>4.08429951000569</v>
      </c>
      <c r="M368" s="40" t="n">
        <f aca="false">IF(G368="","",MAX(0,G368-1.96*L368/100))</f>
        <v>0.385701154261423</v>
      </c>
      <c r="N368" s="40" t="n">
        <f aca="false">IF(G368="","",MIN(1,G368+1.96*L368/100))</f>
        <v>0.545805695053646</v>
      </c>
      <c r="O368" s="60" t="n">
        <f aca="false">ROUND(S368*W368,0)</f>
        <v>63</v>
      </c>
      <c r="P368" s="60" t="n">
        <f aca="false">IF(F368="","",ROUND(SQRT((F368*L368/100)^2+(G368*O368)^2),0))</f>
        <v>34</v>
      </c>
      <c r="R368" s="61" t="n">
        <v>-4.34630349401553</v>
      </c>
      <c r="S368" s="62" t="n">
        <f aca="false">U368*V368*$F$5</f>
        <v>438.292134831461</v>
      </c>
      <c r="T368" s="63" t="n">
        <f aca="false">MAX(0,MIN(1,R368/100+$D$5))</f>
        <v>0.464907823434107</v>
      </c>
      <c r="U368" s="63" t="n">
        <v>0.51685393258427</v>
      </c>
      <c r="V368" s="62" t="n">
        <v>848</v>
      </c>
      <c r="W368" s="63" t="n">
        <v>0.144238908687966</v>
      </c>
      <c r="X368" s="64" t="s">
        <v>165</v>
      </c>
      <c r="Y368" s="64" t="s">
        <v>166</v>
      </c>
    </row>
    <row r="369" customFormat="false" ht="15" hidden="false" customHeight="false" outlineLevel="0" collapsed="false">
      <c r="A369" s="32" t="s">
        <v>421</v>
      </c>
      <c r="B369" s="32" t="s">
        <v>594</v>
      </c>
      <c r="C369" s="32" t="s">
        <v>595</v>
      </c>
      <c r="D369" s="60" t="n">
        <f aca="false">ROUND(S369*T369,0)</f>
        <v>414</v>
      </c>
      <c r="E369" s="60" t="n">
        <f aca="false">ROUND(S369,0)-D369</f>
        <v>565</v>
      </c>
      <c r="F369" s="60" t="n">
        <f aca="false">IF(COUNTA(D369:E369)=0,"",SUM(D369:E369))</f>
        <v>979</v>
      </c>
      <c r="G369" s="40" t="n">
        <f aca="false">IF(OR(F369="",F369=0),"",D369/F369)</f>
        <v>0.422880490296221</v>
      </c>
      <c r="H369" s="40" t="n">
        <f aca="false">IF(OR(F369="",F369=0),"",E369/F369)</f>
        <v>0.577119509703779</v>
      </c>
      <c r="I369" s="32" t="s">
        <v>164</v>
      </c>
      <c r="J369" s="36" t="n">
        <v>1.72805469622063</v>
      </c>
      <c r="K369" s="36" t="n">
        <f aca="false">$K$8</f>
        <v>2.12535060136845</v>
      </c>
      <c r="L369" s="36" t="n">
        <f aca="false">SQRT(J369^2+K369^2)</f>
        <v>2.739213064343</v>
      </c>
      <c r="M369" s="40" t="n">
        <f aca="false">IF(G369="","",MAX(0,G369-1.96*L369/100))</f>
        <v>0.369191914235098</v>
      </c>
      <c r="N369" s="40" t="n">
        <f aca="false">IF(G369="","",MIN(1,G369+1.96*L369/100))</f>
        <v>0.476569066357344</v>
      </c>
      <c r="O369" s="60" t="n">
        <f aca="false">ROUND(S369*W369,0)</f>
        <v>61</v>
      </c>
      <c r="P369" s="60" t="n">
        <f aca="false">IF(F369="","",ROUND(SQRT((F369*L369/100)^2+(G369*O369)^2),0))</f>
        <v>37</v>
      </c>
      <c r="R369" s="61" t="n">
        <v>-8.57004988367085</v>
      </c>
      <c r="S369" s="62" t="n">
        <f aca="false">U369*V369*$F$5</f>
        <v>979.331514324693</v>
      </c>
      <c r="T369" s="63" t="n">
        <f aca="false">MAX(0,MIN(1,R369/100+$D$5))</f>
        <v>0.422670359537554</v>
      </c>
      <c r="U369" s="63" t="n">
        <v>0.668485675306958</v>
      </c>
      <c r="V369" s="62" t="n">
        <v>1465</v>
      </c>
      <c r="W369" s="63" t="n">
        <v>0.0626598089245614</v>
      </c>
      <c r="X369" s="64" t="s">
        <v>204</v>
      </c>
      <c r="Y369" s="64" t="s">
        <v>166</v>
      </c>
    </row>
    <row r="370" customFormat="false" ht="15" hidden="false" customHeight="false" outlineLevel="0" collapsed="false">
      <c r="A370" s="32" t="s">
        <v>421</v>
      </c>
      <c r="B370" s="32" t="s">
        <v>594</v>
      </c>
      <c r="C370" s="32" t="s">
        <v>596</v>
      </c>
      <c r="D370" s="60" t="n">
        <f aca="false">ROUND(S370*T370,0)</f>
        <v>367</v>
      </c>
      <c r="E370" s="60" t="n">
        <f aca="false">ROUND(S370,0)-D370</f>
        <v>561</v>
      </c>
      <c r="F370" s="60" t="n">
        <f aca="false">IF(COUNTA(D370:E370)=0,"",SUM(D370:E370))</f>
        <v>928</v>
      </c>
      <c r="G370" s="40" t="n">
        <f aca="false">IF(OR(F370="",F370=0),"",D370/F370)</f>
        <v>0.395474137931035</v>
      </c>
      <c r="H370" s="40" t="n">
        <f aca="false">IF(OR(F370="",F370=0),"",E370/F370)</f>
        <v>0.604525862068966</v>
      </c>
      <c r="I370" s="32" t="s">
        <v>164</v>
      </c>
      <c r="J370" s="36" t="n">
        <v>1.72805469622063</v>
      </c>
      <c r="K370" s="36" t="n">
        <f aca="false">$K$8</f>
        <v>2.12535060136845</v>
      </c>
      <c r="L370" s="36" t="n">
        <f aca="false">SQRT(J370^2+K370^2)</f>
        <v>2.739213064343</v>
      </c>
      <c r="M370" s="40" t="n">
        <f aca="false">IF(G370="","",MAX(0,G370-1.96*L370/100))</f>
        <v>0.341785561869912</v>
      </c>
      <c r="N370" s="40" t="n">
        <f aca="false">IF(G370="","",MIN(1,G370+1.96*L370/100))</f>
        <v>0.449162713992157</v>
      </c>
      <c r="O370" s="60" t="n">
        <f aca="false">ROUND(S370*W370,0)</f>
        <v>58</v>
      </c>
      <c r="P370" s="60" t="n">
        <f aca="false">IF(F370="","",ROUND(SQRT((F370*L370/100)^2+(G370*O370)^2),0))</f>
        <v>34</v>
      </c>
      <c r="R370" s="61" t="n">
        <v>-11.316869919154</v>
      </c>
      <c r="S370" s="62" t="n">
        <f aca="false">U370*V370*$F$5</f>
        <v>927.869774919614</v>
      </c>
      <c r="T370" s="63" t="n">
        <f aca="false">MAX(0,MIN(1,R370/100+$D$5))</f>
        <v>0.395202159182722</v>
      </c>
      <c r="U370" s="63" t="n">
        <v>0.679260450160772</v>
      </c>
      <c r="V370" s="62" t="n">
        <v>1366</v>
      </c>
      <c r="W370" s="63" t="n">
        <v>0.0626598089245614</v>
      </c>
      <c r="X370" s="64" t="s">
        <v>204</v>
      </c>
      <c r="Y370" s="64" t="s">
        <v>166</v>
      </c>
    </row>
    <row r="371" customFormat="false" ht="15" hidden="false" customHeight="false" outlineLevel="0" collapsed="false">
      <c r="A371" s="32" t="s">
        <v>421</v>
      </c>
      <c r="B371" s="32" t="s">
        <v>594</v>
      </c>
      <c r="C371" s="32" t="s">
        <v>597</v>
      </c>
      <c r="D371" s="60" t="n">
        <f aca="false">ROUND(S371*T371,0)</f>
        <v>432</v>
      </c>
      <c r="E371" s="60" t="n">
        <f aca="false">ROUND(S371,0)-D371</f>
        <v>457</v>
      </c>
      <c r="F371" s="60" t="n">
        <f aca="false">IF(COUNTA(D371:E371)=0,"",SUM(D371:E371))</f>
        <v>889</v>
      </c>
      <c r="G371" s="40" t="n">
        <f aca="false">IF(OR(F371="",F371=0),"",D371/F371)</f>
        <v>0.485939257592801</v>
      </c>
      <c r="H371" s="40" t="n">
        <f aca="false">IF(OR(F371="",F371=0),"",E371/F371)</f>
        <v>0.514060742407199</v>
      </c>
      <c r="I371" s="32" t="s">
        <v>164</v>
      </c>
      <c r="J371" s="36" t="n">
        <v>2.13808181890095</v>
      </c>
      <c r="K371" s="36" t="n">
        <f aca="false">$K$8</f>
        <v>2.12535060136845</v>
      </c>
      <c r="L371" s="36" t="n">
        <f aca="false">SQRT(J371^2+K371^2)</f>
        <v>3.01471541659441</v>
      </c>
      <c r="M371" s="40" t="n">
        <f aca="false">IF(G371="","",MAX(0,G371-1.96*L371/100))</f>
        <v>0.42685083542755</v>
      </c>
      <c r="N371" s="40" t="n">
        <f aca="false">IF(G371="","",MIN(1,G371+1.96*L371/100))</f>
        <v>0.545027679758051</v>
      </c>
      <c r="O371" s="60" t="n">
        <f aca="false">ROUND(S371*W371,0)</f>
        <v>75</v>
      </c>
      <c r="P371" s="60" t="n">
        <f aca="false">IF(F371="","",ROUND(SQRT((F371*L371/100)^2+(G371*O371)^2),0))</f>
        <v>45</v>
      </c>
      <c r="R371" s="61" t="n">
        <v>-2.2616000070341</v>
      </c>
      <c r="S371" s="62" t="n">
        <f aca="false">U371*V371*$F$5</f>
        <v>888.564146620848</v>
      </c>
      <c r="T371" s="63" t="n">
        <f aca="false">MAX(0,MIN(1,R371/100+$D$5))</f>
        <v>0.485754858303921</v>
      </c>
      <c r="U371" s="63" t="n">
        <v>0.521764032073311</v>
      </c>
      <c r="V371" s="62" t="n">
        <v>1703</v>
      </c>
      <c r="W371" s="63" t="n">
        <v>0.084758520671361</v>
      </c>
      <c r="X371" s="64" t="s">
        <v>171</v>
      </c>
      <c r="Y371" s="64" t="s">
        <v>166</v>
      </c>
    </row>
    <row r="372" customFormat="false" ht="15" hidden="false" customHeight="false" outlineLevel="0" collapsed="false">
      <c r="A372" s="32" t="s">
        <v>421</v>
      </c>
      <c r="B372" s="32" t="s">
        <v>594</v>
      </c>
      <c r="C372" s="32" t="s">
        <v>598</v>
      </c>
      <c r="D372" s="60" t="n">
        <f aca="false">ROUND(S372*T372,0)</f>
        <v>241</v>
      </c>
      <c r="E372" s="60" t="n">
        <f aca="false">ROUND(S372,0)-D372</f>
        <v>340</v>
      </c>
      <c r="F372" s="60" t="n">
        <f aca="false">IF(COUNTA(D372:E372)=0,"",SUM(D372:E372))</f>
        <v>581</v>
      </c>
      <c r="G372" s="40" t="n">
        <f aca="false">IF(OR(F372="",F372=0),"",D372/F372)</f>
        <v>0.414802065404475</v>
      </c>
      <c r="H372" s="40" t="n">
        <f aca="false">IF(OR(F372="",F372=0),"",E372/F372)</f>
        <v>0.585197934595525</v>
      </c>
      <c r="I372" s="32" t="s">
        <v>164</v>
      </c>
      <c r="J372" s="36" t="n">
        <v>2.13808181890095</v>
      </c>
      <c r="K372" s="36" t="n">
        <f aca="false">$K$8</f>
        <v>2.12535060136845</v>
      </c>
      <c r="L372" s="36" t="n">
        <f aca="false">SQRT(J372^2+K372^2)</f>
        <v>3.01471541659441</v>
      </c>
      <c r="M372" s="40" t="n">
        <f aca="false">IF(G372="","",MAX(0,G372-1.96*L372/100))</f>
        <v>0.355713643239225</v>
      </c>
      <c r="N372" s="40" t="n">
        <f aca="false">IF(G372="","",MIN(1,G372+1.96*L372/100))</f>
        <v>0.473890487569726</v>
      </c>
      <c r="O372" s="60" t="n">
        <f aca="false">ROUND(S372*W372,0)</f>
        <v>49</v>
      </c>
      <c r="P372" s="60" t="n">
        <f aca="false">IF(F372="","",ROUND(SQRT((F372*L372/100)^2+(G372*O372)^2),0))</f>
        <v>27</v>
      </c>
      <c r="R372" s="61" t="n">
        <v>-9.30339269416023</v>
      </c>
      <c r="S372" s="62" t="n">
        <f aca="false">U372*V372*$F$5</f>
        <v>580.714285714285</v>
      </c>
      <c r="T372" s="63" t="n">
        <f aca="false">MAX(0,MIN(1,R372/100+$D$5))</f>
        <v>0.41533693143266</v>
      </c>
      <c r="U372" s="63" t="n">
        <v>0.714285714285714</v>
      </c>
      <c r="V372" s="62" t="n">
        <v>813</v>
      </c>
      <c r="W372" s="63" t="n">
        <v>0.084758520671361</v>
      </c>
      <c r="X372" s="64" t="s">
        <v>171</v>
      </c>
      <c r="Y372" s="64" t="s">
        <v>166</v>
      </c>
    </row>
    <row r="373" customFormat="false" ht="15" hidden="false" customHeight="false" outlineLevel="0" collapsed="false">
      <c r="A373" s="32" t="s">
        <v>421</v>
      </c>
      <c r="B373" s="32" t="s">
        <v>599</v>
      </c>
      <c r="C373" s="32" t="s">
        <v>600</v>
      </c>
      <c r="D373" s="60" t="n">
        <f aca="false">ROUND(S373*T373,0)</f>
        <v>451</v>
      </c>
      <c r="E373" s="60" t="n">
        <f aca="false">ROUND(S373,0)-D373</f>
        <v>314</v>
      </c>
      <c r="F373" s="60" t="n">
        <f aca="false">IF(COUNTA(D373:E373)=0,"",SUM(D373:E373))</f>
        <v>765</v>
      </c>
      <c r="G373" s="40" t="n">
        <f aca="false">IF(OR(F373="",F373=0),"",D373/F373)</f>
        <v>0.589542483660131</v>
      </c>
      <c r="H373" s="40" t="n">
        <f aca="false">IF(OR(F373="",F373=0),"",E373/F373)</f>
        <v>0.410457516339869</v>
      </c>
      <c r="I373" s="32" t="s">
        <v>164</v>
      </c>
      <c r="J373" s="36" t="n">
        <v>2.13808181890095</v>
      </c>
      <c r="K373" s="36" t="n">
        <f aca="false">$K$8</f>
        <v>2.12535060136845</v>
      </c>
      <c r="L373" s="36" t="n">
        <f aca="false">SQRT(J373^2+K373^2)</f>
        <v>3.01471541659441</v>
      </c>
      <c r="M373" s="40" t="n">
        <f aca="false">IF(G373="","",MAX(0,G373-1.96*L373/100))</f>
        <v>0.53045406149488</v>
      </c>
      <c r="N373" s="40" t="n">
        <f aca="false">IF(G373="","",MIN(1,G373+1.96*L373/100))</f>
        <v>0.648630905825381</v>
      </c>
      <c r="O373" s="60" t="n">
        <f aca="false">ROUND(S373*W373,0)</f>
        <v>65</v>
      </c>
      <c r="P373" s="60" t="n">
        <f aca="false">IF(F373="","",ROUND(SQRT((F373*L373/100)^2+(G373*O373)^2),0))</f>
        <v>45</v>
      </c>
      <c r="R373" s="61" t="n">
        <v>8.18827456263325</v>
      </c>
      <c r="S373" s="62" t="n">
        <f aca="false">U373*V373*$F$5</f>
        <v>764.667071688942</v>
      </c>
      <c r="T373" s="63" t="n">
        <f aca="false">MAX(0,MIN(1,R373/100+$D$5))</f>
        <v>0.590253604000595</v>
      </c>
      <c r="U373" s="63" t="n">
        <v>0.451397326852977</v>
      </c>
      <c r="V373" s="62" t="n">
        <v>1694</v>
      </c>
      <c r="W373" s="63" t="n">
        <v>0.084758520671361</v>
      </c>
      <c r="X373" s="64" t="s">
        <v>171</v>
      </c>
      <c r="Y373" s="64" t="s">
        <v>166</v>
      </c>
    </row>
    <row r="374" customFormat="false" ht="15" hidden="false" customHeight="false" outlineLevel="0" collapsed="false">
      <c r="A374" s="32" t="s">
        <v>421</v>
      </c>
      <c r="B374" s="32" t="s">
        <v>599</v>
      </c>
      <c r="C374" s="32" t="s">
        <v>601</v>
      </c>
      <c r="D374" s="60" t="n">
        <f aca="false">ROUND(S374*T374,0)</f>
        <v>343</v>
      </c>
      <c r="E374" s="60" t="n">
        <f aca="false">ROUND(S374,0)-D374</f>
        <v>276</v>
      </c>
      <c r="F374" s="60" t="n">
        <f aca="false">IF(COUNTA(D374:E374)=0,"",SUM(D374:E374))</f>
        <v>619</v>
      </c>
      <c r="G374" s="40" t="n">
        <f aca="false">IF(OR(F374="",F374=0),"",D374/F374)</f>
        <v>0.554119547657512</v>
      </c>
      <c r="H374" s="40" t="n">
        <f aca="false">IF(OR(F374="",F374=0),"",E374/F374)</f>
        <v>0.445880452342488</v>
      </c>
      <c r="I374" s="32" t="s">
        <v>164</v>
      </c>
      <c r="J374" s="36" t="n">
        <v>2.13808181890095</v>
      </c>
      <c r="K374" s="36" t="n">
        <f aca="false">$K$8</f>
        <v>2.12535060136845</v>
      </c>
      <c r="L374" s="36" t="n">
        <f aca="false">SQRT(J374^2+K374^2)</f>
        <v>3.01471541659441</v>
      </c>
      <c r="M374" s="40" t="n">
        <f aca="false">IF(G374="","",MAX(0,G374-1.96*L374/100))</f>
        <v>0.495031125492262</v>
      </c>
      <c r="N374" s="40" t="n">
        <f aca="false">IF(G374="","",MIN(1,G374+1.96*L374/100))</f>
        <v>0.613207969822763</v>
      </c>
      <c r="O374" s="60" t="n">
        <f aca="false">ROUND(S374*W374,0)</f>
        <v>52</v>
      </c>
      <c r="P374" s="60" t="n">
        <f aca="false">IF(F374="","",ROUND(SQRT((F374*L374/100)^2+(G374*O374)^2),0))</f>
        <v>34</v>
      </c>
      <c r="R374" s="61" t="n">
        <v>4.55857823444026</v>
      </c>
      <c r="S374" s="62" t="n">
        <f aca="false">U374*V374*$F$5</f>
        <v>619.017871017871</v>
      </c>
      <c r="T374" s="63" t="n">
        <f aca="false">MAX(0,MIN(1,R374/100+$D$5))</f>
        <v>0.553956640718665</v>
      </c>
      <c r="U374" s="63" t="n">
        <v>0.469308469308469</v>
      </c>
      <c r="V374" s="62" t="n">
        <v>1319</v>
      </c>
      <c r="W374" s="63" t="n">
        <v>0.084758520671361</v>
      </c>
      <c r="X374" s="64" t="s">
        <v>171</v>
      </c>
      <c r="Y374" s="64" t="s">
        <v>166</v>
      </c>
    </row>
    <row r="375" customFormat="false" ht="15" hidden="false" customHeight="false" outlineLevel="0" collapsed="false">
      <c r="A375" s="32" t="s">
        <v>421</v>
      </c>
      <c r="B375" s="32" t="s">
        <v>599</v>
      </c>
      <c r="C375" s="32" t="s">
        <v>602</v>
      </c>
      <c r="D375" s="60" t="n">
        <f aca="false">ROUND(S375*T375,0)</f>
        <v>520</v>
      </c>
      <c r="E375" s="60" t="n">
        <f aca="false">ROUND(S375,0)-D375</f>
        <v>446</v>
      </c>
      <c r="F375" s="60" t="n">
        <f aca="false">IF(COUNTA(D375:E375)=0,"",SUM(D375:E375))</f>
        <v>966</v>
      </c>
      <c r="G375" s="40" t="n">
        <f aca="false">IF(OR(F375="",F375=0),"",D375/F375)</f>
        <v>0.538302277432712</v>
      </c>
      <c r="H375" s="40" t="n">
        <f aca="false">IF(OR(F375="",F375=0),"",E375/F375)</f>
        <v>0.461697722567288</v>
      </c>
      <c r="I375" s="32" t="s">
        <v>164</v>
      </c>
      <c r="J375" s="36" t="n">
        <v>1.72805469622063</v>
      </c>
      <c r="K375" s="36" t="n">
        <f aca="false">$K$8</f>
        <v>2.12535060136845</v>
      </c>
      <c r="L375" s="36" t="n">
        <f aca="false">SQRT(J375^2+K375^2)</f>
        <v>2.739213064343</v>
      </c>
      <c r="M375" s="40" t="n">
        <f aca="false">IF(G375="","",MAX(0,G375-1.96*L375/100))</f>
        <v>0.484613701371589</v>
      </c>
      <c r="N375" s="40" t="n">
        <f aca="false">IF(G375="","",MIN(1,G375+1.96*L375/100))</f>
        <v>0.591990853493835</v>
      </c>
      <c r="O375" s="60" t="n">
        <f aca="false">ROUND(S375*W375,0)</f>
        <v>61</v>
      </c>
      <c r="P375" s="60" t="n">
        <f aca="false">IF(F375="","",ROUND(SQRT((F375*L375/100)^2+(G375*O375)^2),0))</f>
        <v>42</v>
      </c>
      <c r="R375" s="61" t="n">
        <v>2.95698090336545</v>
      </c>
      <c r="S375" s="62" t="n">
        <f aca="false">U375*V375*$F$5</f>
        <v>966.474176094441</v>
      </c>
      <c r="T375" s="63" t="n">
        <f aca="false">MAX(0,MIN(1,R375/100+$D$5))</f>
        <v>0.537940667407917</v>
      </c>
      <c r="U375" s="63" t="n">
        <v>0.465322183964584</v>
      </c>
      <c r="V375" s="62" t="n">
        <v>2077</v>
      </c>
      <c r="W375" s="63" t="n">
        <v>0.0626598089245614</v>
      </c>
      <c r="X375" s="64" t="s">
        <v>204</v>
      </c>
      <c r="Y375" s="64" t="s">
        <v>166</v>
      </c>
    </row>
    <row r="376" customFormat="false" ht="15" hidden="false" customHeight="false" outlineLevel="0" collapsed="false">
      <c r="A376" s="32" t="s">
        <v>421</v>
      </c>
      <c r="B376" s="32" t="s">
        <v>603</v>
      </c>
      <c r="C376" s="32" t="s">
        <v>603</v>
      </c>
      <c r="D376" s="60" t="n">
        <f aca="false">ROUND(S376*T376,0)</f>
        <v>491</v>
      </c>
      <c r="E376" s="60" t="n">
        <f aca="false">ROUND(S376,0)-D376</f>
        <v>654</v>
      </c>
      <c r="F376" s="60" t="n">
        <f aca="false">IF(COUNTA(D376:E376)=0,"",SUM(D376:E376))</f>
        <v>1145</v>
      </c>
      <c r="G376" s="40" t="n">
        <f aca="false">IF(OR(F376="",F376=0),"",D376/F376)</f>
        <v>0.42882096069869</v>
      </c>
      <c r="H376" s="40" t="n">
        <f aca="false">IF(OR(F376="",F376=0),"",E376/F376)</f>
        <v>0.57117903930131</v>
      </c>
      <c r="I376" s="32" t="s">
        <v>164</v>
      </c>
      <c r="J376" s="36" t="n">
        <v>1.72805469622063</v>
      </c>
      <c r="K376" s="36" t="n">
        <f aca="false">$K$8</f>
        <v>2.12535060136845</v>
      </c>
      <c r="L376" s="36" t="n">
        <f aca="false">SQRT(J376^2+K376^2)</f>
        <v>2.739213064343</v>
      </c>
      <c r="M376" s="40" t="n">
        <f aca="false">IF(G376="","",MAX(0,G376-1.96*L376/100))</f>
        <v>0.375132384637567</v>
      </c>
      <c r="N376" s="40" t="n">
        <f aca="false">IF(G376="","",MIN(1,G376+1.96*L376/100))</f>
        <v>0.482509536759813</v>
      </c>
      <c r="O376" s="60" t="n">
        <f aca="false">ROUND(S376*W376,0)</f>
        <v>72</v>
      </c>
      <c r="P376" s="60" t="n">
        <f aca="false">IF(F376="","",ROUND(SQRT((F376*L376/100)^2+(G376*O376)^2),0))</f>
        <v>44</v>
      </c>
      <c r="R376" s="61" t="n">
        <v>-7.94032749749973</v>
      </c>
      <c r="S376" s="62" t="n">
        <f aca="false">U376*V376*$F$5</f>
        <v>1145.48062775871</v>
      </c>
      <c r="T376" s="63" t="n">
        <f aca="false">MAX(0,MIN(1,R376/100+$D$5))</f>
        <v>0.428967583399265</v>
      </c>
      <c r="U376" s="63" t="n">
        <v>0.537027954879843</v>
      </c>
      <c r="V376" s="62" t="n">
        <v>2133</v>
      </c>
      <c r="W376" s="63" t="n">
        <v>0.0626598089245614</v>
      </c>
      <c r="X376" s="64" t="s">
        <v>204</v>
      </c>
      <c r="Y376" s="64" t="s">
        <v>166</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608</v>
      </c>
    </row>
    <row r="3" customFormat="false" ht="15" hidden="false" customHeight="false" outlineLevel="0" collapsed="false">
      <c r="A3" s="5" t="s">
        <v>609</v>
      </c>
    </row>
    <row r="4" customFormat="false" ht="33.75" hidden="false" customHeight="true" outlineLevel="0" collapsed="false">
      <c r="A4" s="39" t="s">
        <v>610</v>
      </c>
      <c r="B4" s="39"/>
      <c r="C4" s="39"/>
      <c r="D4" s="39"/>
      <c r="E4" s="39"/>
      <c r="F4" s="39"/>
      <c r="G4" s="39"/>
      <c r="H4" s="39"/>
    </row>
    <row r="5" customFormat="false" ht="15" hidden="false" customHeight="false" outlineLevel="0" collapsed="false">
      <c r="A5" s="5" t="s">
        <v>611</v>
      </c>
    </row>
    <row r="6" customFormat="false" ht="33.75" hidden="false" customHeight="true" outlineLevel="0" collapsed="false">
      <c r="A6" s="39" t="s">
        <v>612</v>
      </c>
      <c r="B6" s="39"/>
      <c r="C6" s="39"/>
      <c r="D6" s="39"/>
      <c r="E6" s="39"/>
      <c r="F6" s="39"/>
      <c r="G6" s="39"/>
      <c r="H6" s="39"/>
    </row>
    <row r="7" customFormat="false" ht="15" hidden="false" customHeight="false" outlineLevel="0" collapsed="false">
      <c r="A7" s="5" t="s">
        <v>613</v>
      </c>
    </row>
    <row r="8" customFormat="false" ht="33.75" hidden="false" customHeight="true" outlineLevel="0" collapsed="false">
      <c r="A8" s="39" t="s">
        <v>614</v>
      </c>
      <c r="B8" s="39"/>
      <c r="C8" s="39"/>
      <c r="D8" s="39"/>
      <c r="E8" s="39"/>
      <c r="F8" s="39"/>
      <c r="G8" s="39"/>
      <c r="H8" s="39"/>
    </row>
    <row r="9" customFormat="false" ht="15" hidden="false" customHeight="false" outlineLevel="0" collapsed="false">
      <c r="A9" s="5" t="s">
        <v>72</v>
      </c>
    </row>
    <row r="10" customFormat="false" ht="33.75" hidden="false" customHeight="true" outlineLevel="0" collapsed="false">
      <c r="A10" s="39" t="s">
        <v>615</v>
      </c>
      <c r="B10" s="39"/>
      <c r="C10" s="39"/>
      <c r="D10" s="39"/>
      <c r="E10" s="39"/>
      <c r="F10" s="39"/>
      <c r="G10" s="39"/>
      <c r="H10" s="39"/>
    </row>
    <row r="11" customFormat="false" ht="15" hidden="false" customHeight="false" outlineLevel="0" collapsed="false">
      <c r="A11" s="5" t="s">
        <v>616</v>
      </c>
    </row>
    <row r="12" customFormat="false" ht="33.75" hidden="false" customHeight="true" outlineLevel="0" collapsed="false">
      <c r="A12" s="39" t="s">
        <v>617</v>
      </c>
      <c r="B12" s="39"/>
      <c r="C12" s="39"/>
      <c r="D12" s="39"/>
      <c r="E12" s="39"/>
      <c r="F12" s="39"/>
      <c r="G12" s="39"/>
      <c r="H12" s="39"/>
    </row>
    <row r="14" customFormat="false" ht="15" hidden="false" customHeight="false" outlineLevel="0" collapsed="false">
      <c r="A14" s="4" t="s">
        <v>618</v>
      </c>
      <c r="B14" s="4"/>
      <c r="C14" s="4"/>
      <c r="D14" s="4"/>
      <c r="E14" s="4"/>
      <c r="F14" s="4"/>
      <c r="G14" s="4"/>
      <c r="H14" s="4"/>
    </row>
    <row r="15" customFormat="false" ht="31.5" hidden="false" customHeight="true" outlineLevel="0" collapsed="false">
      <c r="A15" s="8" t="s">
        <v>619</v>
      </c>
      <c r="B15" s="8" t="s">
        <v>44</v>
      </c>
      <c r="C15" s="8" t="s">
        <v>46</v>
      </c>
      <c r="D15" s="8" t="s">
        <v>48</v>
      </c>
      <c r="E15" s="8" t="s">
        <v>620</v>
      </c>
    </row>
    <row r="16" customFormat="false" ht="15" hidden="false" customHeight="false" outlineLevel="0" collapsed="false">
      <c r="A16" s="43" t="s">
        <v>621</v>
      </c>
      <c r="B16" s="10" t="n">
        <v>0.00128033575430291</v>
      </c>
      <c r="C16" s="10" t="n">
        <v>0</v>
      </c>
      <c r="D16" s="10" t="n">
        <v>0.00126208966199489</v>
      </c>
      <c r="E16" s="47" t="n">
        <v>1</v>
      </c>
    </row>
    <row r="17" customFormat="false" ht="15" hidden="false" customHeight="false" outlineLevel="0" collapsed="false">
      <c r="A17" s="43" t="s">
        <v>622</v>
      </c>
      <c r="B17" s="10" t="n">
        <v>0.133878126706768</v>
      </c>
      <c r="C17" s="10" t="n">
        <v>0.153592711023994</v>
      </c>
      <c r="D17" s="10" t="n">
        <v>0.142521821937099</v>
      </c>
      <c r="E17" s="47" t="n">
        <v>1.07995436209067</v>
      </c>
    </row>
    <row r="18" customFormat="false" ht="15" hidden="false" customHeight="false" outlineLevel="0" collapsed="false">
      <c r="A18" s="43" t="s">
        <v>623</v>
      </c>
      <c r="B18" s="10" t="n">
        <v>0.739992892538489</v>
      </c>
      <c r="C18" s="10" t="n">
        <v>0.694154729316864</v>
      </c>
      <c r="D18" s="10" t="n">
        <v>0.699687039112637</v>
      </c>
      <c r="E18" s="47" t="n">
        <v>0.959201711532661</v>
      </c>
    </row>
    <row r="19" customFormat="false" ht="15" hidden="false" customHeight="false" outlineLevel="0" collapsed="false">
      <c r="A19" s="43" t="s">
        <v>624</v>
      </c>
      <c r="B19" s="10" t="n">
        <v>0.12484864500044</v>
      </c>
      <c r="C19" s="10" t="n">
        <v>0.152252559659142</v>
      </c>
      <c r="D19" s="10" t="n">
        <v>0.156529049288269</v>
      </c>
      <c r="E19" s="47" t="n">
        <v>1.27187601796358</v>
      </c>
    </row>
    <row r="20" customFormat="false" ht="15" hidden="false" customHeight="false" outlineLevel="0" collapsed="false">
      <c r="A20" s="3" t="s">
        <v>625</v>
      </c>
    </row>
    <row r="22" customFormat="false" ht="15" hidden="false" customHeight="false" outlineLevel="0" collapsed="false">
      <c r="A22" s="4" t="s">
        <v>626</v>
      </c>
      <c r="B22" s="4"/>
      <c r="C22" s="4"/>
      <c r="D22" s="4"/>
      <c r="E22" s="4"/>
      <c r="F22" s="4"/>
      <c r="G22" s="4"/>
      <c r="H22" s="4"/>
    </row>
    <row r="23" customFormat="false" ht="31.5" hidden="false" customHeight="true" outlineLevel="0" collapsed="false">
      <c r="A23" s="8" t="s">
        <v>627</v>
      </c>
      <c r="B23" s="8" t="s">
        <v>44</v>
      </c>
      <c r="C23" s="8" t="s">
        <v>628</v>
      </c>
      <c r="D23" s="8" t="s">
        <v>46</v>
      </c>
      <c r="E23" s="8" t="s">
        <v>628</v>
      </c>
      <c r="F23" s="8" t="s">
        <v>48</v>
      </c>
      <c r="G23" s="8" t="s">
        <v>628</v>
      </c>
    </row>
    <row r="24" customFormat="false" ht="15" hidden="false" customHeight="false" outlineLevel="0" collapsed="false">
      <c r="A24" s="9" t="n">
        <v>1</v>
      </c>
      <c r="B24" s="9" t="s">
        <v>629</v>
      </c>
      <c r="C24" s="10" t="n">
        <v>0.546164176231786</v>
      </c>
      <c r="D24" s="9" t="s">
        <v>629</v>
      </c>
      <c r="E24" s="10" t="n">
        <v>0.472420822769621</v>
      </c>
      <c r="F24" s="9" t="s">
        <v>629</v>
      </c>
      <c r="G24" s="10" t="n">
        <v>0.516415764516461</v>
      </c>
    </row>
    <row r="25" customFormat="false" ht="15" hidden="false" customHeight="false" outlineLevel="0" collapsed="false">
      <c r="A25" s="9" t="n">
        <v>2</v>
      </c>
      <c r="B25" s="9" t="s">
        <v>630</v>
      </c>
      <c r="C25" s="10" t="n">
        <v>0.172580111722171</v>
      </c>
      <c r="D25" s="9" t="s">
        <v>630</v>
      </c>
      <c r="E25" s="10" t="n">
        <v>0.221733906547243</v>
      </c>
      <c r="F25" s="9" t="s">
        <v>630</v>
      </c>
      <c r="G25" s="10" t="n">
        <v>0.163180036724925</v>
      </c>
    </row>
    <row r="26" customFormat="false" ht="15" hidden="false" customHeight="false" outlineLevel="0" collapsed="false">
      <c r="A26" s="9" t="n">
        <v>3</v>
      </c>
      <c r="B26" s="9" t="s">
        <v>631</v>
      </c>
      <c r="C26" s="10" t="n">
        <v>0.118137103748673</v>
      </c>
      <c r="D26" s="9" t="s">
        <v>631</v>
      </c>
      <c r="E26" s="10" t="n">
        <v>0.153592711023994</v>
      </c>
      <c r="F26" s="9" t="s">
        <v>631</v>
      </c>
      <c r="G26" s="10" t="n">
        <v>0.125764497000403</v>
      </c>
    </row>
    <row r="27" customFormat="false" ht="15" hidden="false" customHeight="false" outlineLevel="0" collapsed="false">
      <c r="A27" s="9" t="n">
        <v>4</v>
      </c>
      <c r="B27" s="9" t="s">
        <v>632</v>
      </c>
      <c r="C27" s="10" t="n">
        <v>0.0507694287869468</v>
      </c>
      <c r="D27" s="9" t="s">
        <v>632</v>
      </c>
      <c r="E27" s="10" t="n">
        <v>0.0866116225100929</v>
      </c>
      <c r="F27" s="9" t="s">
        <v>632</v>
      </c>
      <c r="G27" s="10" t="n">
        <v>0.0636521959922054</v>
      </c>
    </row>
    <row r="28" customFormat="false" ht="15" hidden="false" customHeight="false" outlineLevel="0" collapsed="false">
      <c r="A28" s="9" t="n">
        <v>5</v>
      </c>
      <c r="B28" s="9" t="s">
        <v>633</v>
      </c>
      <c r="C28" s="10" t="n">
        <v>0.0225512196670453</v>
      </c>
      <c r="D28" s="9" t="s">
        <v>634</v>
      </c>
      <c r="E28" s="10" t="n">
        <v>0.0383479618248124</v>
      </c>
      <c r="F28" s="9" t="s">
        <v>633</v>
      </c>
      <c r="G28" s="10" t="n">
        <v>0.0282736026070694</v>
      </c>
    </row>
    <row r="29" customFormat="false" ht="15" hidden="false" customHeight="false" outlineLevel="0" collapsed="false">
      <c r="A29" s="9" t="n">
        <v>6</v>
      </c>
      <c r="B29" s="9" t="s">
        <v>634</v>
      </c>
      <c r="C29" s="10" t="n">
        <v>0.0216444069724863</v>
      </c>
      <c r="D29" s="9" t="s">
        <v>633</v>
      </c>
      <c r="E29" s="10" t="n">
        <v>0.0272929753242363</v>
      </c>
      <c r="F29" s="9" t="s">
        <v>634</v>
      </c>
      <c r="G29" s="10" t="n">
        <v>0.0271366857509726</v>
      </c>
    </row>
    <row r="30" customFormat="false" ht="15" hidden="false" customHeight="false" outlineLevel="0" collapsed="false">
      <c r="A30" s="9" t="n">
        <v>7</v>
      </c>
      <c r="B30" s="9" t="s">
        <v>635</v>
      </c>
      <c r="C30" s="10" t="n">
        <v>0.00853100978529821</v>
      </c>
      <c r="D30" s="9"/>
      <c r="E30" s="9"/>
      <c r="F30" s="9" t="s">
        <v>635</v>
      </c>
      <c r="G30" s="10" t="n">
        <v>0.0106957576604612</v>
      </c>
    </row>
    <row r="31" customFormat="false" ht="15" hidden="false" customHeight="false" outlineLevel="0" collapsed="false">
      <c r="A31" s="9" t="n">
        <v>8</v>
      </c>
      <c r="B31" s="9" t="s">
        <v>636</v>
      </c>
      <c r="C31" s="10" t="n">
        <v>0.00840015636944085</v>
      </c>
      <c r="D31" s="9"/>
      <c r="E31" s="9"/>
      <c r="F31" s="9" t="s">
        <v>636</v>
      </c>
      <c r="G31" s="10" t="n">
        <v>0.00894250330340713</v>
      </c>
    </row>
    <row r="32" customFormat="false" ht="15" hidden="false" customHeight="false" outlineLevel="0" collapsed="false">
      <c r="A32" s="9" t="n">
        <v>9</v>
      </c>
      <c r="B32" s="9" t="s">
        <v>637</v>
      </c>
      <c r="C32" s="10" t="n">
        <v>0.00677092063124533</v>
      </c>
      <c r="D32" s="9"/>
      <c r="E32" s="9"/>
      <c r="F32" s="9" t="s">
        <v>637</v>
      </c>
      <c r="G32" s="10" t="n">
        <v>0.00848904502897428</v>
      </c>
    </row>
    <row r="33" customFormat="false" ht="15" hidden="false" customHeight="false" outlineLevel="0" collapsed="false">
      <c r="A33" s="9" t="n">
        <v>10</v>
      </c>
      <c r="B33" s="9" t="s">
        <v>638</v>
      </c>
      <c r="C33" s="10" t="n">
        <v>0.00609768828830806</v>
      </c>
      <c r="D33" s="9"/>
      <c r="E33" s="9"/>
      <c r="F33" s="9" t="s">
        <v>639</v>
      </c>
      <c r="G33" s="10" t="n">
        <v>0.00612140849161532</v>
      </c>
    </row>
    <row r="35" customFormat="false" ht="15" hidden="false" customHeight="false" outlineLevel="0" collapsed="false">
      <c r="A35" s="4" t="s">
        <v>640</v>
      </c>
      <c r="B35" s="4"/>
      <c r="C35" s="4"/>
      <c r="D35" s="4"/>
      <c r="E35" s="4"/>
      <c r="F35" s="4"/>
      <c r="G35" s="4"/>
      <c r="H35" s="4"/>
    </row>
    <row r="36" customFormat="false" ht="31.5" hidden="false" customHeight="true" outlineLevel="0" collapsed="false">
      <c r="A36" s="8" t="s">
        <v>641</v>
      </c>
      <c r="B36" s="8" t="s">
        <v>642</v>
      </c>
      <c r="C36" s="8" t="s">
        <v>643</v>
      </c>
      <c r="D36" s="8" t="s">
        <v>644</v>
      </c>
    </row>
    <row r="37" customFormat="false" ht="15" hidden="false" customHeight="false" outlineLevel="0" collapsed="false">
      <c r="A37" s="32" t="s">
        <v>629</v>
      </c>
      <c r="B37" s="32" t="n">
        <v>20</v>
      </c>
      <c r="C37" s="40" t="n">
        <v>0.560271064121762</v>
      </c>
      <c r="D37" s="32" t="s">
        <v>645</v>
      </c>
    </row>
    <row r="38" customFormat="false" ht="15" hidden="false" customHeight="false" outlineLevel="0" collapsed="false">
      <c r="A38" s="32" t="s">
        <v>630</v>
      </c>
      <c r="B38" s="32" t="n">
        <v>20</v>
      </c>
      <c r="C38" s="40" t="n">
        <v>0.170969275495296</v>
      </c>
      <c r="D38" s="32" t="s">
        <v>645</v>
      </c>
    </row>
    <row r="39" customFormat="false" ht="15" hidden="false" customHeight="false" outlineLevel="0" collapsed="false">
      <c r="A39" s="32" t="s">
        <v>631</v>
      </c>
      <c r="B39" s="32" t="n">
        <v>20</v>
      </c>
      <c r="C39" s="40" t="n">
        <v>0.113298226927339</v>
      </c>
      <c r="D39" s="32" t="s">
        <v>645</v>
      </c>
    </row>
    <row r="40" customFormat="false" ht="15" hidden="false" customHeight="false" outlineLevel="0" collapsed="false">
      <c r="A40" s="32" t="s">
        <v>632</v>
      </c>
      <c r="B40" s="32" t="n">
        <v>20</v>
      </c>
      <c r="C40" s="40" t="n">
        <v>0.0480675105547492</v>
      </c>
      <c r="D40" s="32" t="s">
        <v>645</v>
      </c>
    </row>
    <row r="41" customFormat="false" ht="15" hidden="false" customHeight="false" outlineLevel="0" collapsed="false">
      <c r="A41" s="32" t="s">
        <v>634</v>
      </c>
      <c r="B41" s="32" t="n">
        <v>20</v>
      </c>
      <c r="C41" s="40" t="n">
        <v>0.022488903711604</v>
      </c>
      <c r="D41" s="32" t="s">
        <v>645</v>
      </c>
    </row>
    <row r="42" customFormat="false" ht="15" hidden="false" customHeight="false" outlineLevel="0" collapsed="false">
      <c r="A42" s="32" t="s">
        <v>633</v>
      </c>
      <c r="B42" s="32" t="n">
        <v>20</v>
      </c>
      <c r="C42" s="40" t="n">
        <v>0.0206309059881059</v>
      </c>
      <c r="D42" s="32" t="s">
        <v>645</v>
      </c>
    </row>
    <row r="43" customFormat="false" ht="15" hidden="false" customHeight="false" outlineLevel="0" collapsed="false">
      <c r="A43" s="32" t="s">
        <v>636</v>
      </c>
      <c r="B43" s="32" t="n">
        <v>20</v>
      </c>
      <c r="C43" s="40" t="n">
        <v>0.00797696004997907</v>
      </c>
      <c r="D43" s="32" t="s">
        <v>646</v>
      </c>
    </row>
    <row r="44" customFormat="false" ht="15" hidden="false" customHeight="false" outlineLevel="0" collapsed="false">
      <c r="A44" s="32" t="s">
        <v>635</v>
      </c>
      <c r="B44" s="32" t="n">
        <v>20</v>
      </c>
      <c r="C44" s="40" t="n">
        <v>0.00762253119907213</v>
      </c>
      <c r="D44" s="32" t="s">
        <v>646</v>
      </c>
    </row>
    <row r="45" customFormat="false" ht="15" hidden="false" customHeight="false" outlineLevel="0" collapsed="false">
      <c r="A45" s="32" t="s">
        <v>638</v>
      </c>
      <c r="B45" s="32" t="n">
        <v>20</v>
      </c>
      <c r="C45" s="40" t="n">
        <v>0.00572998828615417</v>
      </c>
      <c r="D45" s="32" t="s">
        <v>646</v>
      </c>
    </row>
    <row r="46" customFormat="false" ht="15" hidden="false" customHeight="false" outlineLevel="0" collapsed="false">
      <c r="A46" s="32" t="s">
        <v>637</v>
      </c>
      <c r="B46" s="32" t="n">
        <v>20</v>
      </c>
      <c r="C46" s="40" t="n">
        <v>0.00556821372286275</v>
      </c>
      <c r="D46" s="32" t="s">
        <v>646</v>
      </c>
    </row>
    <row r="47" customFormat="false" ht="15" hidden="false" customHeight="false" outlineLevel="0" collapsed="false">
      <c r="A47" s="32" t="s">
        <v>647</v>
      </c>
      <c r="B47" s="32" t="n">
        <v>20</v>
      </c>
      <c r="C47" s="40" t="n">
        <v>0.00514928747123348</v>
      </c>
      <c r="D47" s="32" t="s">
        <v>646</v>
      </c>
    </row>
    <row r="48" customFormat="false" ht="15" hidden="false" customHeight="false" outlineLevel="0" collapsed="false">
      <c r="A48" s="32" t="s">
        <v>648</v>
      </c>
      <c r="B48" s="32" t="n">
        <v>19</v>
      </c>
      <c r="C48" s="40" t="n">
        <v>0.00490074255254695</v>
      </c>
      <c r="D48" s="32" t="s">
        <v>646</v>
      </c>
    </row>
    <row r="49" customFormat="false" ht="15" hidden="false" customHeight="false" outlineLevel="0" collapsed="false">
      <c r="A49" s="32" t="s">
        <v>639</v>
      </c>
      <c r="B49" s="32" t="n">
        <v>20</v>
      </c>
      <c r="C49" s="40" t="n">
        <v>0.00475922476294547</v>
      </c>
      <c r="D49" s="32" t="s">
        <v>646</v>
      </c>
    </row>
    <row r="50" customFormat="false" ht="15" hidden="false" customHeight="false" outlineLevel="0" collapsed="false">
      <c r="A50" s="32" t="s">
        <v>649</v>
      </c>
      <c r="B50" s="32" t="n">
        <v>16</v>
      </c>
      <c r="C50" s="40" t="n">
        <v>0.00345240798712245</v>
      </c>
      <c r="D50" s="32" t="s">
        <v>646</v>
      </c>
    </row>
    <row r="51" customFormat="false" ht="15" hidden="false" customHeight="false" outlineLevel="0" collapsed="false">
      <c r="A51" s="32" t="s">
        <v>650</v>
      </c>
      <c r="B51" s="32" t="n">
        <v>18</v>
      </c>
      <c r="C51" s="40" t="n">
        <v>0.00328884882151389</v>
      </c>
      <c r="D51" s="32" t="s">
        <v>646</v>
      </c>
    </row>
    <row r="52" customFormat="false" ht="15" hidden="false" customHeight="false" outlineLevel="0" collapsed="false">
      <c r="A52" s="32" t="s">
        <v>651</v>
      </c>
      <c r="B52" s="32" t="n">
        <v>13</v>
      </c>
      <c r="C52" s="40" t="n">
        <v>0.00314662045695085</v>
      </c>
      <c r="D52" s="32" t="s">
        <v>646</v>
      </c>
    </row>
    <row r="53" customFormat="false" ht="15" hidden="false" customHeight="false" outlineLevel="0" collapsed="false">
      <c r="A53" s="32" t="s">
        <v>652</v>
      </c>
      <c r="B53" s="32" t="n">
        <v>16</v>
      </c>
      <c r="C53" s="40" t="n">
        <v>0.00306773225401358</v>
      </c>
      <c r="D53" s="32" t="s">
        <v>646</v>
      </c>
    </row>
    <row r="54" customFormat="false" ht="15" hidden="false" customHeight="false" outlineLevel="0" collapsed="false">
      <c r="A54" s="32" t="s">
        <v>653</v>
      </c>
      <c r="B54" s="32" t="n">
        <v>12</v>
      </c>
      <c r="C54" s="40" t="n">
        <v>0.00268865328645123</v>
      </c>
      <c r="D54" s="32" t="s">
        <v>646</v>
      </c>
    </row>
    <row r="55" customFormat="false" ht="15" hidden="false" customHeight="false" outlineLevel="0" collapsed="false">
      <c r="A55" s="32" t="s">
        <v>654</v>
      </c>
      <c r="B55" s="32" t="n">
        <v>7</v>
      </c>
      <c r="C55" s="40" t="n">
        <v>0.00237968513156764</v>
      </c>
      <c r="D55" s="32" t="s">
        <v>646</v>
      </c>
    </row>
    <row r="56" customFormat="false" ht="15" hidden="false" customHeight="false" outlineLevel="0" collapsed="false">
      <c r="A56" s="32" t="s">
        <v>655</v>
      </c>
      <c r="B56" s="32" t="n">
        <v>0</v>
      </c>
      <c r="C56" s="40" t="n">
        <v>0.0020240399621499</v>
      </c>
      <c r="D56" s="32" t="s">
        <v>646</v>
      </c>
    </row>
    <row r="57" customFormat="false" ht="15" hidden="false" customHeight="false" outlineLevel="0" collapsed="false">
      <c r="A57" s="32" t="s">
        <v>656</v>
      </c>
      <c r="B57" s="32" t="n">
        <v>0</v>
      </c>
      <c r="C57" s="40" t="n">
        <v>0.00146111368517668</v>
      </c>
      <c r="D57" s="32" t="s">
        <v>646</v>
      </c>
    </row>
    <row r="58" customFormat="false" ht="15" hidden="false" customHeight="false" outlineLevel="0" collapsed="false">
      <c r="A58" s="32" t="s">
        <v>657</v>
      </c>
      <c r="B58" s="32" t="n">
        <v>0</v>
      </c>
      <c r="C58" s="40" t="n">
        <v>0.00105806357140451</v>
      </c>
      <c r="D58" s="32" t="s">
        <v>646</v>
      </c>
    </row>
  </sheetData>
  <mergeCells count="8">
    <mergeCell ref="A4:H4"/>
    <mergeCell ref="A6:H6"/>
    <mergeCell ref="A8:H8"/>
    <mergeCell ref="A10:H10"/>
    <mergeCell ref="A12:H12"/>
    <mergeCell ref="A14:H14"/>
    <mergeCell ref="A22:H22"/>
    <mergeCell ref="A35:H35"/>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{574E9F57-482D-433F-94E6-1320C09135AE}</x14:id>
        </ext>
      </extLst>
    </cfRule>
  </conditionalFormatting>
  <conditionalFormatting sqref="D37:D58">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74E9F57-482D-433F-94E6-1320C09135AE}">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658</v>
      </c>
      <c r="B1" s="8" t="s">
        <v>659</v>
      </c>
      <c r="C1" s="8" t="s">
        <v>619</v>
      </c>
      <c r="D1" s="8" t="s">
        <v>660</v>
      </c>
      <c r="E1" s="8" t="s">
        <v>661</v>
      </c>
      <c r="F1" s="8" t="s">
        <v>662</v>
      </c>
      <c r="G1" s="8" t="s">
        <v>663</v>
      </c>
      <c r="H1" s="8" t="s">
        <v>664</v>
      </c>
      <c r="I1" s="8" t="s">
        <v>665</v>
      </c>
      <c r="J1" s="8" t="s">
        <v>666</v>
      </c>
    </row>
    <row r="2" customFormat="false" ht="28.35" hidden="false" customHeight="false" outlineLevel="0" collapsed="false">
      <c r="A2" s="32" t="n">
        <v>1</v>
      </c>
      <c r="B2" s="65" t="s">
        <v>667</v>
      </c>
      <c r="C2" s="32" t="s">
        <v>623</v>
      </c>
      <c r="D2" s="40" t="n">
        <v>0.546164176231786</v>
      </c>
      <c r="E2" s="40" t="n">
        <v>0.738066786504141</v>
      </c>
      <c r="F2" s="60" t="n">
        <v>100.734765615832</v>
      </c>
      <c r="G2" s="32" t="s">
        <v>668</v>
      </c>
      <c r="H2" s="65" t="s">
        <v>669</v>
      </c>
      <c r="I2" s="32" t="s">
        <v>629</v>
      </c>
      <c r="J2" s="32" t="s">
        <v>670</v>
      </c>
    </row>
    <row r="3" customFormat="false" ht="15" hidden="false" customHeight="false" outlineLevel="0" collapsed="false">
      <c r="A3" s="32" t="n">
        <v>2</v>
      </c>
      <c r="B3" s="65" t="s">
        <v>671</v>
      </c>
      <c r="C3" s="32" t="s">
        <v>623</v>
      </c>
      <c r="D3" s="40" t="n">
        <v>0.172580111722171</v>
      </c>
      <c r="E3" s="40" t="n">
        <v>0.233218607181682</v>
      </c>
      <c r="F3" s="60" t="n">
        <v>31.8307532072719</v>
      </c>
      <c r="G3" s="32" t="s">
        <v>668</v>
      </c>
      <c r="H3" s="65" t="s">
        <v>669</v>
      </c>
      <c r="I3" s="32" t="s">
        <v>630</v>
      </c>
      <c r="J3" s="32" t="s">
        <v>670</v>
      </c>
    </row>
    <row r="4" customFormat="false" ht="15" hidden="false" customHeight="false" outlineLevel="0" collapsed="false">
      <c r="A4" s="32" t="n">
        <v>3</v>
      </c>
      <c r="B4" s="65" t="s">
        <v>672</v>
      </c>
      <c r="C4" s="32" t="s">
        <v>622</v>
      </c>
      <c r="D4" s="40" t="n">
        <v>0.118137103748673</v>
      </c>
      <c r="E4" s="40" t="n">
        <v>0.882422742644337</v>
      </c>
      <c r="F4" s="60" t="n">
        <v>21.7892603992491</v>
      </c>
      <c r="G4" s="32" t="s">
        <v>668</v>
      </c>
      <c r="H4" s="65" t="s">
        <v>669</v>
      </c>
      <c r="I4" s="32" t="s">
        <v>631</v>
      </c>
      <c r="J4" s="32" t="s">
        <v>670</v>
      </c>
    </row>
    <row r="5" customFormat="false" ht="15" hidden="false" customHeight="false" outlineLevel="0" collapsed="false">
      <c r="A5" s="32" t="n">
        <v>4</v>
      </c>
      <c r="B5" s="65" t="s">
        <v>673</v>
      </c>
      <c r="C5" s="32" t="s">
        <v>624</v>
      </c>
      <c r="D5" s="40" t="n">
        <v>0.0507694287869468</v>
      </c>
      <c r="E5" s="40" t="n">
        <v>0.406647815735349</v>
      </c>
      <c r="F5" s="60" t="n">
        <v>9.36393621527517</v>
      </c>
      <c r="G5" s="32" t="s">
        <v>668</v>
      </c>
      <c r="H5" s="65" t="s">
        <v>669</v>
      </c>
      <c r="I5" s="32" t="s">
        <v>632</v>
      </c>
      <c r="J5" s="32" t="s">
        <v>670</v>
      </c>
    </row>
    <row r="6" customFormat="false" ht="15" hidden="false" customHeight="false" outlineLevel="0" collapsed="false">
      <c r="A6" s="32" t="n">
        <v>5</v>
      </c>
      <c r="B6" s="65" t="s">
        <v>674</v>
      </c>
      <c r="C6" s="32" t="s">
        <v>624</v>
      </c>
      <c r="D6" s="40" t="n">
        <v>0.0225512196670453</v>
      </c>
      <c r="E6" s="40" t="n">
        <v>0.18062846951175</v>
      </c>
      <c r="F6" s="60" t="n">
        <v>4.15935706948832</v>
      </c>
      <c r="G6" s="32" t="s">
        <v>668</v>
      </c>
      <c r="H6" s="65" t="s">
        <v>669</v>
      </c>
      <c r="I6" s="32" t="s">
        <v>633</v>
      </c>
      <c r="J6" s="32" t="s">
        <v>670</v>
      </c>
    </row>
    <row r="7" customFormat="false" ht="28.35" hidden="false" customHeight="false" outlineLevel="0" collapsed="false">
      <c r="A7" s="32" t="n">
        <v>6</v>
      </c>
      <c r="B7" s="65" t="s">
        <v>675</v>
      </c>
      <c r="C7" s="32" t="s">
        <v>624</v>
      </c>
      <c r="D7" s="40" t="n">
        <v>0.0216444069724863</v>
      </c>
      <c r="E7" s="40" t="n">
        <v>0.173365173265678</v>
      </c>
      <c r="F7" s="60" t="n">
        <v>3.99210412940334</v>
      </c>
      <c r="G7" s="32" t="s">
        <v>668</v>
      </c>
      <c r="H7" s="65" t="s">
        <v>669</v>
      </c>
      <c r="I7" s="32" t="s">
        <v>634</v>
      </c>
      <c r="J7" s="32" t="s">
        <v>670</v>
      </c>
    </row>
    <row r="8" customFormat="false" ht="15" hidden="false" customHeight="false" outlineLevel="0" collapsed="false">
      <c r="A8" s="32" t="n">
        <v>7</v>
      </c>
      <c r="B8" s="65" t="s">
        <v>676</v>
      </c>
      <c r="C8" s="32" t="s">
        <v>624</v>
      </c>
      <c r="D8" s="40" t="n">
        <v>0.00853100978529821</v>
      </c>
      <c r="E8" s="40" t="n">
        <v>0.0683308159673511</v>
      </c>
      <c r="F8" s="60" t="n">
        <v>1.57346327091156</v>
      </c>
      <c r="G8" s="32" t="s">
        <v>668</v>
      </c>
      <c r="H8" s="65" t="s">
        <v>669</v>
      </c>
      <c r="I8" s="32" t="s">
        <v>635</v>
      </c>
      <c r="J8" s="32" t="s">
        <v>677</v>
      </c>
    </row>
    <row r="9" customFormat="false" ht="15" hidden="false" customHeight="false" outlineLevel="0" collapsed="false">
      <c r="A9" s="32" t="n">
        <v>8</v>
      </c>
      <c r="B9" s="65" t="s">
        <v>678</v>
      </c>
      <c r="C9" s="32" t="s">
        <v>622</v>
      </c>
      <c r="D9" s="40" t="n">
        <v>0.00840015636944085</v>
      </c>
      <c r="E9" s="40" t="n">
        <v>0.0627448006337854</v>
      </c>
      <c r="F9" s="60" t="n">
        <v>1.54932860820379</v>
      </c>
      <c r="G9" s="32" t="s">
        <v>668</v>
      </c>
      <c r="H9" s="65" t="s">
        <v>669</v>
      </c>
      <c r="I9" s="32" t="s">
        <v>636</v>
      </c>
      <c r="J9" s="32" t="s">
        <v>677</v>
      </c>
    </row>
    <row r="10" customFormat="false" ht="15" hidden="false" customHeight="false" outlineLevel="0" collapsed="false">
      <c r="A10" s="32" t="n">
        <v>9</v>
      </c>
      <c r="B10" s="65" t="s">
        <v>679</v>
      </c>
      <c r="C10" s="32" t="s">
        <v>624</v>
      </c>
      <c r="D10" s="40" t="n">
        <v>0.00677092063124533</v>
      </c>
      <c r="E10" s="40" t="n">
        <v>0.0542330325749348</v>
      </c>
      <c r="F10" s="60" t="n">
        <v>1.2488316379477</v>
      </c>
      <c r="G10" s="32" t="s">
        <v>668</v>
      </c>
      <c r="H10" s="65" t="s">
        <v>669</v>
      </c>
      <c r="I10" s="32" t="s">
        <v>637</v>
      </c>
      <c r="J10" s="32" t="s">
        <v>677</v>
      </c>
    </row>
    <row r="11" customFormat="false" ht="15" hidden="false" customHeight="false" outlineLevel="0" collapsed="false">
      <c r="A11" s="32" t="n">
        <v>10</v>
      </c>
      <c r="B11" s="65" t="s">
        <v>680</v>
      </c>
      <c r="C11" s="32" t="s">
        <v>623</v>
      </c>
      <c r="D11" s="40" t="n">
        <v>0.00609768828830806</v>
      </c>
      <c r="E11" s="40" t="n">
        <v>0.00824019845297488</v>
      </c>
      <c r="F11" s="60" t="n">
        <v>1.12466036267533</v>
      </c>
      <c r="G11" s="32" t="s">
        <v>668</v>
      </c>
      <c r="H11" s="65" t="s">
        <v>669</v>
      </c>
      <c r="I11" s="32" t="s">
        <v>638</v>
      </c>
      <c r="J11" s="32" t="s">
        <v>677</v>
      </c>
    </row>
    <row r="12" customFormat="false" ht="15" hidden="false" customHeight="false" outlineLevel="0" collapsed="false">
      <c r="A12" s="32" t="n">
        <v>11</v>
      </c>
      <c r="B12" s="65" t="s">
        <v>681</v>
      </c>
      <c r="C12" s="32" t="s">
        <v>623</v>
      </c>
      <c r="D12" s="40" t="n">
        <v>0.00543766002293473</v>
      </c>
      <c r="E12" s="40" t="n">
        <v>0.00734825979784922</v>
      </c>
      <c r="F12" s="60" t="n">
        <v>1.00292445339082</v>
      </c>
      <c r="G12" s="32" t="s">
        <v>668</v>
      </c>
      <c r="H12" s="65" t="s">
        <v>669</v>
      </c>
      <c r="I12" s="32" t="s">
        <v>647</v>
      </c>
      <c r="J12" s="32" t="s">
        <v>677</v>
      </c>
    </row>
    <row r="13" customFormat="false" ht="15" hidden="false" customHeight="false" outlineLevel="0" collapsed="false">
      <c r="A13" s="32" t="n">
        <v>12</v>
      </c>
      <c r="B13" s="65" t="s">
        <v>682</v>
      </c>
      <c r="C13" s="32" t="s">
        <v>624</v>
      </c>
      <c r="D13" s="40" t="n">
        <v>0.00488247746438996</v>
      </c>
      <c r="E13" s="40" t="n">
        <v>0.0391071722434213</v>
      </c>
      <c r="F13" s="60" t="n">
        <v>0.900526333296481</v>
      </c>
      <c r="G13" s="32" t="s">
        <v>668</v>
      </c>
      <c r="H13" s="65" t="s">
        <v>669</v>
      </c>
      <c r="I13" s="32" t="s">
        <v>639</v>
      </c>
      <c r="J13" s="32" t="s">
        <v>677</v>
      </c>
    </row>
    <row r="14" customFormat="false" ht="15" hidden="false" customHeight="false" outlineLevel="0" collapsed="false">
      <c r="A14" s="32" t="n">
        <v>13</v>
      </c>
      <c r="B14" s="65" t="s">
        <v>683</v>
      </c>
      <c r="C14" s="32" t="s">
        <v>623</v>
      </c>
      <c r="D14" s="40" t="n">
        <v>0.00455236115417198</v>
      </c>
      <c r="E14" s="40" t="n">
        <v>0.00615189848453201</v>
      </c>
      <c r="F14" s="60" t="n">
        <v>0.839639532984521</v>
      </c>
      <c r="G14" s="32" t="s">
        <v>668</v>
      </c>
      <c r="H14" s="65" t="s">
        <v>684</v>
      </c>
      <c r="I14" s="32" t="s">
        <v>648</v>
      </c>
      <c r="J14" s="32" t="s">
        <v>677</v>
      </c>
    </row>
    <row r="15" customFormat="false" ht="15" hidden="false" customHeight="false" outlineLevel="0" collapsed="false">
      <c r="A15" s="32" t="n">
        <v>14</v>
      </c>
      <c r="B15" s="65" t="s">
        <v>685</v>
      </c>
      <c r="C15" s="32" t="s">
        <v>622</v>
      </c>
      <c r="D15" s="40" t="n">
        <v>0.00352270389890589</v>
      </c>
      <c r="E15" s="40" t="n">
        <v>0.0263127665852512</v>
      </c>
      <c r="F15" s="60" t="n">
        <v>0.649729087027603</v>
      </c>
      <c r="G15" s="32" t="s">
        <v>668</v>
      </c>
      <c r="H15" s="65" t="s">
        <v>686</v>
      </c>
      <c r="I15" s="32" t="s">
        <v>650</v>
      </c>
      <c r="J15" s="32" t="s">
        <v>677</v>
      </c>
    </row>
    <row r="16" customFormat="false" ht="15" hidden="false" customHeight="false" outlineLevel="0" collapsed="false">
      <c r="A16" s="32" t="n">
        <v>15</v>
      </c>
      <c r="B16" s="65" t="s">
        <v>687</v>
      </c>
      <c r="C16" s="32" t="s">
        <v>624</v>
      </c>
      <c r="D16" s="40" t="n">
        <v>0.00349564718690999</v>
      </c>
      <c r="E16" s="40" t="n">
        <v>0.0279990799010888</v>
      </c>
      <c r="F16" s="60" t="n">
        <v>0.644738734932292</v>
      </c>
      <c r="G16" s="32" t="s">
        <v>668</v>
      </c>
      <c r="H16" s="65" t="s">
        <v>688</v>
      </c>
      <c r="I16" s="32" t="s">
        <v>649</v>
      </c>
      <c r="J16" s="32" t="s">
        <v>677</v>
      </c>
    </row>
    <row r="17" customFormat="false" ht="15" hidden="false" customHeight="false" outlineLevel="0" collapsed="false">
      <c r="A17" s="32" t="n">
        <v>16</v>
      </c>
      <c r="B17" s="65" t="s">
        <v>689</v>
      </c>
      <c r="C17" s="32" t="s">
        <v>624</v>
      </c>
      <c r="D17" s="40" t="n">
        <v>0.00333489379445121</v>
      </c>
      <c r="E17" s="40" t="n">
        <v>0.0267114937005481</v>
      </c>
      <c r="F17" s="60" t="n">
        <v>0.61508930713018</v>
      </c>
      <c r="G17" s="32" t="s">
        <v>668</v>
      </c>
      <c r="H17" s="65" t="s">
        <v>690</v>
      </c>
      <c r="I17" s="32" t="s">
        <v>651</v>
      </c>
      <c r="J17" s="32" t="s">
        <v>677</v>
      </c>
    </row>
    <row r="18" customFormat="false" ht="15" hidden="false" customHeight="false" outlineLevel="0" collapsed="false">
      <c r="A18" s="32" t="n">
        <v>17</v>
      </c>
      <c r="B18" s="65" t="s">
        <v>691</v>
      </c>
      <c r="C18" s="32" t="s">
        <v>624</v>
      </c>
      <c r="D18" s="40" t="n">
        <v>0.00286864071166676</v>
      </c>
      <c r="E18" s="40" t="n">
        <v>0.0229769470998796</v>
      </c>
      <c r="F18" s="60" t="n">
        <v>0.529093379429462</v>
      </c>
      <c r="G18" s="32" t="s">
        <v>668</v>
      </c>
      <c r="H18" s="65" t="s">
        <v>692</v>
      </c>
      <c r="I18" s="32" t="s">
        <v>653</v>
      </c>
      <c r="J18" s="32" t="s">
        <v>677</v>
      </c>
    </row>
    <row r="19" customFormat="false" ht="15" hidden="false" customHeight="false" outlineLevel="0" collapsed="false">
      <c r="A19" s="32" t="n">
        <v>18</v>
      </c>
      <c r="B19" s="65" t="s">
        <v>693</v>
      </c>
      <c r="C19" s="32" t="s">
        <v>623</v>
      </c>
      <c r="D19" s="40" t="n">
        <v>0.0025975935284147</v>
      </c>
      <c r="E19" s="40" t="n">
        <v>0.0035102952401392</v>
      </c>
      <c r="F19" s="60" t="n">
        <v>0.479101315387275</v>
      </c>
      <c r="G19" s="32" t="s">
        <v>668</v>
      </c>
      <c r="H19" s="65" t="s">
        <v>688</v>
      </c>
      <c r="I19" s="32" t="s">
        <v>652</v>
      </c>
      <c r="J19" s="32" t="s">
        <v>677</v>
      </c>
    </row>
    <row r="20" customFormat="false" ht="15" hidden="false" customHeight="false" outlineLevel="0" collapsed="false">
      <c r="A20" s="32" t="n">
        <v>19</v>
      </c>
      <c r="B20" s="65" t="s">
        <v>694</v>
      </c>
      <c r="C20" s="32" t="s">
        <v>623</v>
      </c>
      <c r="D20" s="40" t="n">
        <v>0.00256330159070232</v>
      </c>
      <c r="E20" s="40" t="n">
        <v>0.0034639543386817</v>
      </c>
      <c r="F20" s="60" t="n">
        <v>0.472776495015858</v>
      </c>
      <c r="G20" s="32" t="s">
        <v>668</v>
      </c>
      <c r="H20" s="65" t="s">
        <v>695</v>
      </c>
      <c r="I20" s="32" t="s">
        <v>654</v>
      </c>
      <c r="J20" s="32" t="s">
        <v>677</v>
      </c>
    </row>
    <row r="21" customFormat="false" ht="15" hidden="false" customHeight="false" outlineLevel="0" collapsed="false">
      <c r="A21" s="32" t="n">
        <v>20</v>
      </c>
      <c r="B21" s="65" t="s">
        <v>696</v>
      </c>
      <c r="C21" s="32" t="s">
        <v>622</v>
      </c>
      <c r="D21" s="40" t="n">
        <v>0.00222151305052801</v>
      </c>
      <c r="E21" s="40" t="n">
        <v>0.0165935474686897</v>
      </c>
      <c r="F21" s="60" t="n">
        <v>0.409736863375821</v>
      </c>
      <c r="G21" s="32" t="s">
        <v>668</v>
      </c>
      <c r="H21" s="65" t="s">
        <v>697</v>
      </c>
      <c r="I21" s="32" t="s">
        <v>655</v>
      </c>
      <c r="J21" s="32" t="s">
        <v>677</v>
      </c>
    </row>
    <row r="22" customFormat="false" ht="15" hidden="false" customHeight="false" outlineLevel="0" collapsed="false">
      <c r="A22" s="32" t="n">
        <v>21</v>
      </c>
      <c r="B22" s="65" t="s">
        <v>698</v>
      </c>
      <c r="C22" s="32" t="s">
        <v>622</v>
      </c>
      <c r="D22" s="40" t="n">
        <v>0.00159664963922109</v>
      </c>
      <c r="E22" s="40" t="n">
        <v>0.0119261426679372</v>
      </c>
      <c r="F22" s="60" t="n">
        <v>0.294486775546554</v>
      </c>
      <c r="G22" s="32" t="s">
        <v>668</v>
      </c>
      <c r="H22" s="65" t="s">
        <v>697</v>
      </c>
      <c r="I22" s="32" t="s">
        <v>656</v>
      </c>
      <c r="J22" s="32" t="s">
        <v>677</v>
      </c>
    </row>
    <row r="23" customFormat="false" ht="15" hidden="false" customHeight="false" outlineLevel="0" collapsed="false">
      <c r="A23" s="32" t="n">
        <v>22</v>
      </c>
      <c r="B23" s="65" t="s">
        <v>699</v>
      </c>
      <c r="C23" s="32" t="s">
        <v>621</v>
      </c>
      <c r="D23" s="40" t="n">
        <v>0.00128033575430291</v>
      </c>
      <c r="E23" s="40" t="n">
        <v>1</v>
      </c>
      <c r="F23" s="60" t="n">
        <v>0.236145700747201</v>
      </c>
      <c r="G23" s="32" t="s">
        <v>668</v>
      </c>
      <c r="H23" s="65" t="s">
        <v>697</v>
      </c>
      <c r="I23" s="32" t="s">
        <v>657</v>
      </c>
      <c r="J23" s="32" t="s">
        <v>677</v>
      </c>
    </row>
    <row r="25" customFormat="false" ht="15" hidden="false" customHeight="false" outlineLevel="0" collapsed="false">
      <c r="B25" s="5" t="s">
        <v>700</v>
      </c>
      <c r="C25" s="50" t="s">
        <v>623</v>
      </c>
      <c r="D25" s="66" t="n">
        <f aca="false">SUMIF(C2:C23,"Historical voter data",D2:D23)</f>
        <v>0.739992892538489</v>
      </c>
      <c r="F25" s="67" t="n">
        <f aca="false">SUMIF(C2:C23,"Historical voter data",F2:F23)</f>
        <v>136.484620982558</v>
      </c>
    </row>
    <row r="26" customFormat="false" ht="15" hidden="false" customHeight="false" outlineLevel="0" collapsed="false">
      <c r="B26" s="5" t="s">
        <v>701</v>
      </c>
      <c r="C26" s="50" t="s">
        <v>622</v>
      </c>
      <c r="D26" s="66" t="n">
        <f aca="false">SUMIF(C2:C23,"Geography &amp; municipal context",D2:D23)</f>
        <v>0.133878126706768</v>
      </c>
      <c r="F26" s="67" t="n">
        <f aca="false">SUMIF(C2:C23,"Geography &amp; municipal context",F2:F23)</f>
        <v>24.6925417334028</v>
      </c>
    </row>
    <row r="27" customFormat="false" ht="15" hidden="false" customHeight="false" outlineLevel="0" collapsed="false">
      <c r="B27" s="5" t="s">
        <v>702</v>
      </c>
      <c r="C27" s="50" t="s">
        <v>624</v>
      </c>
      <c r="D27" s="66" t="n">
        <f aca="false">SUMIF(C2:C23,"Voter registration data",D2:D23)</f>
        <v>0.12484864500044</v>
      </c>
      <c r="F27" s="67" t="n">
        <f aca="false">SUMIF(C2:C23,"Voter registration data",F2:F23)</f>
        <v>23.0271400778145</v>
      </c>
    </row>
    <row r="28" customFormat="false" ht="15" hidden="false" customHeight="false" outlineLevel="0" collapsed="false">
      <c r="B28" s="5" t="s">
        <v>703</v>
      </c>
      <c r="C28" s="50" t="s">
        <v>621</v>
      </c>
      <c r="D28" s="66" t="n">
        <f aca="false">SUMIF(C2:C23,"Election type",D2:D23)</f>
        <v>0.00128033575430291</v>
      </c>
      <c r="F28" s="67" t="n">
        <f aca="false">SUMIF(C2:C23,"Election type",F2:F23)</f>
        <v>0.236145700747201</v>
      </c>
    </row>
    <row r="29" customFormat="false" ht="15" hidden="false" customHeight="false" outlineLevel="0" collapsed="false">
      <c r="B29" s="5" t="s">
        <v>704</v>
      </c>
      <c r="D29" s="66" t="n">
        <f aca="false">SUM(D2:D23)</f>
        <v>1</v>
      </c>
      <c r="F29" s="67" t="n">
        <f aca="false">SUM(F2:F23)</f>
        <v>184.440448494522</v>
      </c>
    </row>
    <row r="31" customFormat="false" ht="15" hidden="false" customHeight="false" outlineLevel="0" collapsed="false">
      <c r="B31" s="5" t="s">
        <v>139</v>
      </c>
    </row>
    <row r="32" customFormat="false" ht="30" hidden="false" customHeight="true" outlineLevel="0" collapsed="false">
      <c r="B32" s="68" t="s">
        <v>705</v>
      </c>
    </row>
    <row r="33" customFormat="false" ht="45" hidden="false" customHeight="true" outlineLevel="0" collapsed="false">
      <c r="B33" s="68" t="s">
        <v>706</v>
      </c>
    </row>
    <row r="34" customFormat="false" ht="45" hidden="false" customHeight="true" outlineLevel="0" collapsed="false">
      <c r="B34" s="68" t="s">
        <v>707</v>
      </c>
    </row>
    <row r="35" customFormat="false" ht="30" hidden="false" customHeight="true" outlineLevel="0" collapsed="false">
      <c r="B35" s="68" t="s">
        <v>708</v>
      </c>
    </row>
    <row r="36" customFormat="false" ht="75" hidden="false" customHeight="true" outlineLevel="0" collapsed="false">
      <c r="B36" s="68" t="s">
        <v>709</v>
      </c>
    </row>
    <row r="37" customFormat="false" ht="30" hidden="false" customHeight="true" outlineLevel="0" collapsed="false">
      <c r="B37" s="68" t="s">
        <v>710</v>
      </c>
    </row>
    <row r="38" customFormat="false" ht="45" hidden="false" customHeight="true" outlineLevel="0" collapsed="false">
      <c r="B38" s="68" t="s">
        <v>711</v>
      </c>
    </row>
    <row r="39" customFormat="false" ht="30" hidden="false" customHeight="true" outlineLevel="0" collapsed="false">
      <c r="B39" s="68" t="s">
        <v>712</v>
      </c>
    </row>
  </sheetData>
  <conditionalFormatting sqref="D2:D23">
    <cfRule type="dataBar" priority="2">
      <dataBar showValue="1" minLength="10" maxLength="90">
        <cfvo type="num" val="0"/>
        <cfvo type="max" val="0"/>
        <color rgb="FF5B9BD5"/>
      </dataBar>
      <extLst>
        <ext xmlns:x14="http://schemas.microsoft.com/office/spreadsheetml/2009/9/main" uri="{B025F937-C7B1-47D3-B67F-A62EFF666E3E}">
          <x14:id>{E2BF5519-DF59-4074-ABCB-237DD6BF4C80}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2BF5519-DF59-4074-ABCB-237DD6BF4C80}">
            <x14:dataBar minLength="10" maxLength="90" axisPosition="none" gradient="true">
              <x14:cfvo type="num">
                <xm:f>0</xm:f>
              </x14:cfvo>
              <x14:cfvo type="max"/>
              <x14:negativeFillColor rgb="FF5B9BD5"/>
              <x14:axisColor rgb="FF000000"/>
            </x14:dataBar>
          </x14:cfRule>
          <xm:sqref>D2:D23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658</v>
      </c>
      <c r="B1" s="8" t="s">
        <v>659</v>
      </c>
      <c r="C1" s="8" t="s">
        <v>619</v>
      </c>
      <c r="D1" s="8" t="s">
        <v>660</v>
      </c>
      <c r="E1" s="8" t="s">
        <v>661</v>
      </c>
      <c r="F1" s="8" t="s">
        <v>662</v>
      </c>
      <c r="G1" s="8" t="s">
        <v>663</v>
      </c>
      <c r="H1" s="8" t="s">
        <v>664</v>
      </c>
      <c r="I1" s="8" t="s">
        <v>665</v>
      </c>
      <c r="J1" s="8" t="s">
        <v>666</v>
      </c>
    </row>
    <row r="2" customFormat="false" ht="28.35" hidden="false" customHeight="false" outlineLevel="0" collapsed="false">
      <c r="A2" s="32" t="n">
        <v>1</v>
      </c>
      <c r="B2" s="65" t="s">
        <v>667</v>
      </c>
      <c r="C2" s="32" t="s">
        <v>623</v>
      </c>
      <c r="D2" s="40" t="n">
        <v>0.472420822769621</v>
      </c>
      <c r="E2" s="40" t="n">
        <v>0.680569911602479</v>
      </c>
      <c r="F2" s="60" t="n">
        <v>85.1800393548565</v>
      </c>
      <c r="G2" s="32" t="s">
        <v>668</v>
      </c>
      <c r="H2" s="65" t="s">
        <v>669</v>
      </c>
      <c r="I2" s="32" t="s">
        <v>629</v>
      </c>
      <c r="J2" s="32" t="s">
        <v>670</v>
      </c>
    </row>
    <row r="3" customFormat="false" ht="15" hidden="false" customHeight="false" outlineLevel="0" collapsed="false">
      <c r="A3" s="32" t="n">
        <v>2</v>
      </c>
      <c r="B3" s="65" t="s">
        <v>671</v>
      </c>
      <c r="C3" s="32" t="s">
        <v>623</v>
      </c>
      <c r="D3" s="40" t="n">
        <v>0.221733906547243</v>
      </c>
      <c r="E3" s="40" t="n">
        <v>0.319430088397521</v>
      </c>
      <c r="F3" s="60" t="n">
        <v>39.9798272550123</v>
      </c>
      <c r="G3" s="32" t="s">
        <v>668</v>
      </c>
      <c r="H3" s="65" t="s">
        <v>669</v>
      </c>
      <c r="I3" s="32" t="s">
        <v>630</v>
      </c>
      <c r="J3" s="32" t="s">
        <v>670</v>
      </c>
    </row>
    <row r="4" customFormat="false" ht="15" hidden="false" customHeight="false" outlineLevel="0" collapsed="false">
      <c r="A4" s="32" t="n">
        <v>3</v>
      </c>
      <c r="B4" s="65" t="s">
        <v>672</v>
      </c>
      <c r="C4" s="32" t="s">
        <v>622</v>
      </c>
      <c r="D4" s="40" t="n">
        <v>0.153592711023994</v>
      </c>
      <c r="E4" s="40" t="n">
        <v>1</v>
      </c>
      <c r="F4" s="60" t="n">
        <v>27.6935997294576</v>
      </c>
      <c r="G4" s="32" t="s">
        <v>668</v>
      </c>
      <c r="H4" s="65" t="s">
        <v>669</v>
      </c>
      <c r="I4" s="32" t="s">
        <v>631</v>
      </c>
      <c r="J4" s="32" t="s">
        <v>670</v>
      </c>
    </row>
    <row r="5" customFormat="false" ht="15" hidden="false" customHeight="false" outlineLevel="0" collapsed="false">
      <c r="A5" s="32" t="n">
        <v>4</v>
      </c>
      <c r="B5" s="65" t="s">
        <v>673</v>
      </c>
      <c r="C5" s="32" t="s">
        <v>624</v>
      </c>
      <c r="D5" s="40" t="n">
        <v>0.0866116225100929</v>
      </c>
      <c r="E5" s="40" t="n">
        <v>0.568868088024244</v>
      </c>
      <c r="F5" s="60" t="n">
        <v>15.6165457964909</v>
      </c>
      <c r="G5" s="32" t="s">
        <v>668</v>
      </c>
      <c r="H5" s="65" t="s">
        <v>669</v>
      </c>
      <c r="I5" s="32" t="s">
        <v>632</v>
      </c>
      <c r="J5" s="32" t="s">
        <v>670</v>
      </c>
    </row>
    <row r="6" customFormat="false" ht="28.35" hidden="false" customHeight="false" outlineLevel="0" collapsed="false">
      <c r="A6" s="32" t="n">
        <v>5</v>
      </c>
      <c r="B6" s="65" t="s">
        <v>675</v>
      </c>
      <c r="C6" s="32" t="s">
        <v>624</v>
      </c>
      <c r="D6" s="40" t="n">
        <v>0.0383479618248124</v>
      </c>
      <c r="E6" s="40" t="n">
        <v>0.25187072001065</v>
      </c>
      <c r="F6" s="60" t="n">
        <v>6.91434572732407</v>
      </c>
      <c r="G6" s="32" t="s">
        <v>668</v>
      </c>
      <c r="H6" s="65" t="s">
        <v>669</v>
      </c>
      <c r="I6" s="32" t="s">
        <v>634</v>
      </c>
      <c r="J6" s="32" t="s">
        <v>670</v>
      </c>
    </row>
    <row r="7" customFormat="false" ht="15" hidden="false" customHeight="false" outlineLevel="0" collapsed="false">
      <c r="A7" s="32" t="n">
        <v>6</v>
      </c>
      <c r="B7" s="65" t="s">
        <v>674</v>
      </c>
      <c r="C7" s="32" t="s">
        <v>624</v>
      </c>
      <c r="D7" s="40" t="n">
        <v>0.0272929753242363</v>
      </c>
      <c r="E7" s="40" t="n">
        <v>0.179261191965107</v>
      </c>
      <c r="F7" s="60" t="n">
        <v>4.9210716382061</v>
      </c>
      <c r="G7" s="32" t="s">
        <v>668</v>
      </c>
      <c r="H7" s="65" t="s">
        <v>669</v>
      </c>
      <c r="I7" s="32" t="s">
        <v>633</v>
      </c>
      <c r="J7" s="32" t="s">
        <v>670</v>
      </c>
    </row>
    <row r="9" customFormat="false" ht="15" hidden="false" customHeight="false" outlineLevel="0" collapsed="false">
      <c r="B9" s="5" t="s">
        <v>700</v>
      </c>
      <c r="C9" s="50" t="s">
        <v>623</v>
      </c>
      <c r="D9" s="66" t="n">
        <f aca="false">SUMIF(C2:C7,"Historical voter data",D2:D7)</f>
        <v>0.694154729316864</v>
      </c>
      <c r="F9" s="67" t="n">
        <f aca="false">SUMIF(C2:C7,"Historical voter data",F2:F7)</f>
        <v>125.159866609869</v>
      </c>
    </row>
    <row r="10" customFormat="false" ht="15" hidden="false" customHeight="false" outlineLevel="0" collapsed="false">
      <c r="B10" s="5" t="s">
        <v>701</v>
      </c>
      <c r="C10" s="50" t="s">
        <v>622</v>
      </c>
      <c r="D10" s="66" t="n">
        <f aca="false">SUMIF(C2:C7,"Geography &amp; municipal context",D2:D7)</f>
        <v>0.153592711023994</v>
      </c>
      <c r="F10" s="67" t="n">
        <f aca="false">SUMIF(C2:C7,"Geography &amp; municipal context",F2:F7)</f>
        <v>27.6935997294576</v>
      </c>
    </row>
    <row r="11" customFormat="false" ht="15" hidden="false" customHeight="false" outlineLevel="0" collapsed="false">
      <c r="B11" s="5" t="s">
        <v>702</v>
      </c>
      <c r="C11" s="50" t="s">
        <v>624</v>
      </c>
      <c r="D11" s="66" t="n">
        <f aca="false">SUMIF(C2:C7,"Voter registration data",D2:D7)</f>
        <v>0.152252559659142</v>
      </c>
      <c r="F11" s="67" t="n">
        <f aca="false">SUMIF(C2:C7,"Voter registration data",F2:F7)</f>
        <v>27.4519631620211</v>
      </c>
    </row>
    <row r="12" customFormat="false" ht="15" hidden="false" customHeight="false" outlineLevel="0" collapsed="false">
      <c r="B12" s="5" t="s">
        <v>704</v>
      </c>
      <c r="D12" s="66" t="n">
        <f aca="false">SUM(D2:D7)</f>
        <v>1</v>
      </c>
      <c r="F12" s="67" t="n">
        <f aca="false">SUM(F2:F7)</f>
        <v>180.305429501348</v>
      </c>
    </row>
    <row r="14" customFormat="false" ht="15" hidden="false" customHeight="false" outlineLevel="0" collapsed="false">
      <c r="B14" s="5" t="s">
        <v>139</v>
      </c>
    </row>
    <row r="15" customFormat="false" ht="30" hidden="false" customHeight="true" outlineLevel="0" collapsed="false">
      <c r="B15" s="68" t="s">
        <v>705</v>
      </c>
    </row>
    <row r="16" customFormat="false" ht="45" hidden="false" customHeight="true" outlineLevel="0" collapsed="false">
      <c r="B16" s="68" t="s">
        <v>706</v>
      </c>
    </row>
    <row r="17" customFormat="false" ht="45" hidden="false" customHeight="true" outlineLevel="0" collapsed="false">
      <c r="B17" s="68" t="s">
        <v>707</v>
      </c>
    </row>
    <row r="18" customFormat="false" ht="30" hidden="false" customHeight="true" outlineLevel="0" collapsed="false">
      <c r="B18" s="68" t="s">
        <v>708</v>
      </c>
    </row>
    <row r="19" customFormat="false" ht="75" hidden="false" customHeight="true" outlineLevel="0" collapsed="false">
      <c r="B19" s="68" t="s">
        <v>709</v>
      </c>
    </row>
    <row r="20" customFormat="false" ht="45" hidden="false" customHeight="true" outlineLevel="0" collapsed="false">
      <c r="B20" s="68" t="s">
        <v>713</v>
      </c>
    </row>
    <row r="21" customFormat="false" ht="45" hidden="false" customHeight="true" outlineLevel="0" collapsed="false">
      <c r="B21" s="68" t="s">
        <v>711</v>
      </c>
    </row>
    <row r="22" customFormat="false" ht="30" hidden="false" customHeight="true" outlineLevel="0" collapsed="false">
      <c r="B22" s="68" t="s">
        <v>712</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{1A4A105A-89C5-441C-8A6D-1C89E3815C3C}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A4A105A-89C5-441C-8A6D-1C89E3815C3C}">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658</v>
      </c>
      <c r="B1" s="8" t="s">
        <v>659</v>
      </c>
      <c r="C1" s="8" t="s">
        <v>619</v>
      </c>
      <c r="D1" s="8" t="s">
        <v>660</v>
      </c>
      <c r="E1" s="8" t="s">
        <v>661</v>
      </c>
      <c r="F1" s="8" t="s">
        <v>662</v>
      </c>
      <c r="G1" s="8" t="s">
        <v>663</v>
      </c>
      <c r="H1" s="8" t="s">
        <v>664</v>
      </c>
      <c r="I1" s="8" t="s">
        <v>665</v>
      </c>
      <c r="J1" s="8" t="s">
        <v>666</v>
      </c>
    </row>
    <row r="2" customFormat="false" ht="28.35" hidden="false" customHeight="false" outlineLevel="0" collapsed="false">
      <c r="A2" s="32" t="n">
        <v>1</v>
      </c>
      <c r="B2" s="65" t="s">
        <v>667</v>
      </c>
      <c r="C2" s="32" t="s">
        <v>623</v>
      </c>
      <c r="D2" s="40" t="n">
        <v>0.516415764516461</v>
      </c>
      <c r="E2" s="40" t="n">
        <v>0.738066786504141</v>
      </c>
      <c r="F2" s="60" t="n">
        <v>96.6249595895474</v>
      </c>
      <c r="G2" s="32" t="s">
        <v>668</v>
      </c>
      <c r="H2" s="65" t="s">
        <v>669</v>
      </c>
      <c r="I2" s="32" t="s">
        <v>629</v>
      </c>
      <c r="J2" s="32" t="s">
        <v>670</v>
      </c>
    </row>
    <row r="3" customFormat="false" ht="15" hidden="false" customHeight="false" outlineLevel="0" collapsed="false">
      <c r="A3" s="32" t="n">
        <v>2</v>
      </c>
      <c r="B3" s="65" t="s">
        <v>671</v>
      </c>
      <c r="C3" s="32" t="s">
        <v>623</v>
      </c>
      <c r="D3" s="40" t="n">
        <v>0.163180036724925</v>
      </c>
      <c r="E3" s="40" t="n">
        <v>0.233218607181682</v>
      </c>
      <c r="F3" s="60" t="n">
        <v>30.5321129557889</v>
      </c>
      <c r="G3" s="32" t="s">
        <v>668</v>
      </c>
      <c r="H3" s="65" t="s">
        <v>669</v>
      </c>
      <c r="I3" s="32" t="s">
        <v>630</v>
      </c>
      <c r="J3" s="32" t="s">
        <v>670</v>
      </c>
    </row>
    <row r="4" customFormat="false" ht="15" hidden="false" customHeight="false" outlineLevel="0" collapsed="false">
      <c r="A4" s="32" t="n">
        <v>3</v>
      </c>
      <c r="B4" s="65" t="s">
        <v>672</v>
      </c>
      <c r="C4" s="32" t="s">
        <v>622</v>
      </c>
      <c r="D4" s="40" t="n">
        <v>0.125764497000403</v>
      </c>
      <c r="E4" s="40" t="n">
        <v>0.882422742644337</v>
      </c>
      <c r="F4" s="60" t="n">
        <v>23.5314068148985</v>
      </c>
      <c r="G4" s="32" t="s">
        <v>668</v>
      </c>
      <c r="H4" s="65" t="s">
        <v>669</v>
      </c>
      <c r="I4" s="32" t="s">
        <v>631</v>
      </c>
      <c r="J4" s="32" t="s">
        <v>670</v>
      </c>
    </row>
    <row r="5" customFormat="false" ht="15" hidden="false" customHeight="false" outlineLevel="0" collapsed="false">
      <c r="A5" s="32" t="n">
        <v>4</v>
      </c>
      <c r="B5" s="65" t="s">
        <v>673</v>
      </c>
      <c r="C5" s="32" t="s">
        <v>624</v>
      </c>
      <c r="D5" s="40" t="n">
        <v>0.0636521959922054</v>
      </c>
      <c r="E5" s="40" t="n">
        <v>0.406647815735349</v>
      </c>
      <c r="F5" s="60" t="n">
        <v>11.9097659059491</v>
      </c>
      <c r="G5" s="32" t="s">
        <v>668</v>
      </c>
      <c r="H5" s="65" t="s">
        <v>669</v>
      </c>
      <c r="I5" s="32" t="s">
        <v>632</v>
      </c>
      <c r="J5" s="32" t="s">
        <v>670</v>
      </c>
    </row>
    <row r="6" customFormat="false" ht="15" hidden="false" customHeight="false" outlineLevel="0" collapsed="false">
      <c r="A6" s="32" t="n">
        <v>5</v>
      </c>
      <c r="B6" s="65" t="s">
        <v>674</v>
      </c>
      <c r="C6" s="32" t="s">
        <v>624</v>
      </c>
      <c r="D6" s="40" t="n">
        <v>0.0282736026070694</v>
      </c>
      <c r="E6" s="40" t="n">
        <v>0.18062846951175</v>
      </c>
      <c r="F6" s="60" t="n">
        <v>5.29018650682945</v>
      </c>
      <c r="G6" s="32" t="s">
        <v>668</v>
      </c>
      <c r="H6" s="65" t="s">
        <v>669</v>
      </c>
      <c r="I6" s="32" t="s">
        <v>633</v>
      </c>
      <c r="J6" s="32" t="s">
        <v>670</v>
      </c>
    </row>
    <row r="7" customFormat="false" ht="28.35" hidden="false" customHeight="false" outlineLevel="0" collapsed="false">
      <c r="A7" s="32" t="n">
        <v>6</v>
      </c>
      <c r="B7" s="65" t="s">
        <v>675</v>
      </c>
      <c r="C7" s="32" t="s">
        <v>624</v>
      </c>
      <c r="D7" s="40" t="n">
        <v>0.0271366857509726</v>
      </c>
      <c r="E7" s="40" t="n">
        <v>0.173365173265678</v>
      </c>
      <c r="F7" s="60" t="n">
        <v>5.07746150340147</v>
      </c>
      <c r="G7" s="32" t="s">
        <v>668</v>
      </c>
      <c r="H7" s="65" t="s">
        <v>669</v>
      </c>
      <c r="I7" s="32" t="s">
        <v>634</v>
      </c>
      <c r="J7" s="32" t="s">
        <v>670</v>
      </c>
    </row>
    <row r="8" customFormat="false" ht="15" hidden="false" customHeight="false" outlineLevel="0" collapsed="false">
      <c r="A8" s="32" t="n">
        <v>7</v>
      </c>
      <c r="B8" s="65" t="s">
        <v>676</v>
      </c>
      <c r="C8" s="32" t="s">
        <v>624</v>
      </c>
      <c r="D8" s="40" t="n">
        <v>0.0106957576604612</v>
      </c>
      <c r="E8" s="40" t="n">
        <v>0.0683308159673511</v>
      </c>
      <c r="F8" s="60" t="n">
        <v>2.00125019941894</v>
      </c>
      <c r="G8" s="32" t="s">
        <v>668</v>
      </c>
      <c r="H8" s="65" t="s">
        <v>669</v>
      </c>
      <c r="I8" s="32" t="s">
        <v>635</v>
      </c>
      <c r="J8" s="32" t="s">
        <v>677</v>
      </c>
    </row>
    <row r="9" customFormat="false" ht="15" hidden="false" customHeight="false" outlineLevel="0" collapsed="false">
      <c r="A9" s="32" t="n">
        <v>8</v>
      </c>
      <c r="B9" s="65" t="s">
        <v>678</v>
      </c>
      <c r="C9" s="32" t="s">
        <v>622</v>
      </c>
      <c r="D9" s="40" t="n">
        <v>0.00894250330340713</v>
      </c>
      <c r="E9" s="40" t="n">
        <v>0.0627448006337854</v>
      </c>
      <c r="F9" s="60" t="n">
        <v>1.67320418874154</v>
      </c>
      <c r="G9" s="32" t="s">
        <v>668</v>
      </c>
      <c r="H9" s="65" t="s">
        <v>669</v>
      </c>
      <c r="I9" s="32" t="s">
        <v>636</v>
      </c>
      <c r="J9" s="32" t="s">
        <v>677</v>
      </c>
    </row>
    <row r="10" customFormat="false" ht="15" hidden="false" customHeight="false" outlineLevel="0" collapsed="false">
      <c r="A10" s="32" t="n">
        <v>9</v>
      </c>
      <c r="B10" s="65" t="s">
        <v>679</v>
      </c>
      <c r="C10" s="32" t="s">
        <v>624</v>
      </c>
      <c r="D10" s="40" t="n">
        <v>0.00848904502897428</v>
      </c>
      <c r="E10" s="40" t="n">
        <v>0.0542330325749348</v>
      </c>
      <c r="F10" s="60" t="n">
        <v>1.58835901077985</v>
      </c>
      <c r="G10" s="32" t="s">
        <v>668</v>
      </c>
      <c r="H10" s="65" t="s">
        <v>669</v>
      </c>
      <c r="I10" s="32" t="s">
        <v>637</v>
      </c>
      <c r="J10" s="32" t="s">
        <v>677</v>
      </c>
    </row>
    <row r="11" customFormat="false" ht="15" hidden="false" customHeight="false" outlineLevel="0" collapsed="false">
      <c r="A11" s="32" t="n">
        <v>10</v>
      </c>
      <c r="B11" s="65" t="s">
        <v>682</v>
      </c>
      <c r="C11" s="32" t="s">
        <v>624</v>
      </c>
      <c r="D11" s="40" t="n">
        <v>0.00612140849161532</v>
      </c>
      <c r="E11" s="40" t="n">
        <v>0.0391071722434213</v>
      </c>
      <c r="F11" s="60" t="n">
        <v>1.14535784686447</v>
      </c>
      <c r="G11" s="32" t="s">
        <v>668</v>
      </c>
      <c r="H11" s="65" t="s">
        <v>669</v>
      </c>
      <c r="I11" s="32" t="s">
        <v>639</v>
      </c>
      <c r="J11" s="32" t="s">
        <v>677</v>
      </c>
    </row>
    <row r="12" customFormat="false" ht="15" hidden="false" customHeight="false" outlineLevel="0" collapsed="false">
      <c r="A12" s="32" t="n">
        <v>11</v>
      </c>
      <c r="B12" s="65" t="s">
        <v>680</v>
      </c>
      <c r="C12" s="32" t="s">
        <v>623</v>
      </c>
      <c r="D12" s="40" t="n">
        <v>0.00576556005726252</v>
      </c>
      <c r="E12" s="40" t="n">
        <v>0.00824019845297487</v>
      </c>
      <c r="F12" s="60" t="n">
        <v>1.07877614477112</v>
      </c>
      <c r="G12" s="32" t="s">
        <v>668</v>
      </c>
      <c r="H12" s="65" t="s">
        <v>669</v>
      </c>
      <c r="I12" s="32" t="s">
        <v>638</v>
      </c>
      <c r="J12" s="32" t="s">
        <v>677</v>
      </c>
    </row>
    <row r="13" customFormat="false" ht="15" hidden="false" customHeight="false" outlineLevel="0" collapsed="false">
      <c r="A13" s="32" t="n">
        <v>12</v>
      </c>
      <c r="B13" s="65" t="s">
        <v>681</v>
      </c>
      <c r="C13" s="32" t="s">
        <v>623</v>
      </c>
      <c r="D13" s="40" t="n">
        <v>0.00514148214058754</v>
      </c>
      <c r="E13" s="40" t="n">
        <v>0.00734825979784921</v>
      </c>
      <c r="F13" s="60" t="n">
        <v>0.962006852230428</v>
      </c>
      <c r="G13" s="32" t="s">
        <v>668</v>
      </c>
      <c r="H13" s="65" t="s">
        <v>669</v>
      </c>
      <c r="I13" s="32" t="s">
        <v>647</v>
      </c>
      <c r="J13" s="32" t="s">
        <v>677</v>
      </c>
    </row>
    <row r="14" customFormat="false" ht="15" hidden="false" customHeight="false" outlineLevel="0" collapsed="false">
      <c r="A14" s="32" t="n">
        <v>13</v>
      </c>
      <c r="B14" s="65" t="s">
        <v>687</v>
      </c>
      <c r="C14" s="32" t="s">
        <v>624</v>
      </c>
      <c r="D14" s="40" t="n">
        <v>0.00438266935786371</v>
      </c>
      <c r="E14" s="40" t="n">
        <v>0.0279990799010888</v>
      </c>
      <c r="F14" s="60" t="n">
        <v>0.820027734812557</v>
      </c>
      <c r="G14" s="32" t="s">
        <v>668</v>
      </c>
      <c r="H14" s="65" t="s">
        <v>688</v>
      </c>
      <c r="I14" s="32" t="s">
        <v>649</v>
      </c>
      <c r="J14" s="32" t="s">
        <v>677</v>
      </c>
    </row>
    <row r="15" customFormat="false" ht="15" hidden="false" customHeight="false" outlineLevel="0" collapsed="false">
      <c r="A15" s="32" t="n">
        <v>14</v>
      </c>
      <c r="B15" s="65" t="s">
        <v>683</v>
      </c>
      <c r="C15" s="32" t="s">
        <v>623</v>
      </c>
      <c r="D15" s="40" t="n">
        <v>0.00430440363556371</v>
      </c>
      <c r="E15" s="40" t="n">
        <v>0.006151898484532</v>
      </c>
      <c r="F15" s="60" t="n">
        <v>0.805383677109236</v>
      </c>
      <c r="G15" s="32" t="s">
        <v>668</v>
      </c>
      <c r="H15" s="65" t="s">
        <v>684</v>
      </c>
      <c r="I15" s="32" t="s">
        <v>648</v>
      </c>
      <c r="J15" s="32" t="s">
        <v>677</v>
      </c>
    </row>
    <row r="16" customFormat="false" ht="15" hidden="false" customHeight="false" outlineLevel="0" collapsed="false">
      <c r="A16" s="32" t="n">
        <v>15</v>
      </c>
      <c r="B16" s="65" t="s">
        <v>689</v>
      </c>
      <c r="C16" s="32" t="s">
        <v>624</v>
      </c>
      <c r="D16" s="40" t="n">
        <v>0.00418112471401638</v>
      </c>
      <c r="E16" s="40" t="n">
        <v>0.0267114937005481</v>
      </c>
      <c r="F16" s="60" t="n">
        <v>0.782317338644708</v>
      </c>
      <c r="G16" s="32" t="s">
        <v>668</v>
      </c>
      <c r="H16" s="65" t="s">
        <v>690</v>
      </c>
      <c r="I16" s="32" t="s">
        <v>651</v>
      </c>
      <c r="J16" s="32" t="s">
        <v>677</v>
      </c>
    </row>
    <row r="17" customFormat="false" ht="15" hidden="false" customHeight="false" outlineLevel="0" collapsed="false">
      <c r="A17" s="32" t="n">
        <v>16</v>
      </c>
      <c r="B17" s="65" t="s">
        <v>685</v>
      </c>
      <c r="C17" s="32" t="s">
        <v>622</v>
      </c>
      <c r="D17" s="40" t="n">
        <v>0.00375014343393562</v>
      </c>
      <c r="E17" s="40" t="n">
        <v>0.0263127665852512</v>
      </c>
      <c r="F17" s="60" t="n">
        <v>0.701677761712647</v>
      </c>
      <c r="G17" s="32" t="s">
        <v>668</v>
      </c>
      <c r="H17" s="65" t="s">
        <v>686</v>
      </c>
      <c r="I17" s="32" t="s">
        <v>650</v>
      </c>
      <c r="J17" s="32" t="s">
        <v>677</v>
      </c>
    </row>
    <row r="18" customFormat="false" ht="15" hidden="false" customHeight="false" outlineLevel="0" collapsed="false">
      <c r="A18" s="32" t="n">
        <v>17</v>
      </c>
      <c r="B18" s="65" t="s">
        <v>691</v>
      </c>
      <c r="C18" s="32" t="s">
        <v>624</v>
      </c>
      <c r="D18" s="40" t="n">
        <v>0.00359655968509101</v>
      </c>
      <c r="E18" s="40" t="n">
        <v>0.0229769470998796</v>
      </c>
      <c r="F18" s="60" t="n">
        <v>0.672941180559636</v>
      </c>
      <c r="G18" s="32" t="s">
        <v>668</v>
      </c>
      <c r="H18" s="65" t="s">
        <v>692</v>
      </c>
      <c r="I18" s="32" t="s">
        <v>653</v>
      </c>
      <c r="J18" s="32" t="s">
        <v>677</v>
      </c>
    </row>
    <row r="19" customFormat="false" ht="15" hidden="false" customHeight="false" outlineLevel="0" collapsed="false">
      <c r="A19" s="32" t="n">
        <v>18</v>
      </c>
      <c r="B19" s="65" t="s">
        <v>693</v>
      </c>
      <c r="C19" s="32" t="s">
        <v>623</v>
      </c>
      <c r="D19" s="40" t="n">
        <v>0.00245610808298418</v>
      </c>
      <c r="E19" s="40" t="n">
        <v>0.0035102952401392</v>
      </c>
      <c r="F19" s="60" t="n">
        <v>0.459554801717023</v>
      </c>
      <c r="G19" s="32" t="s">
        <v>668</v>
      </c>
      <c r="H19" s="65" t="s">
        <v>688</v>
      </c>
      <c r="I19" s="32" t="s">
        <v>652</v>
      </c>
      <c r="J19" s="32" t="s">
        <v>677</v>
      </c>
    </row>
    <row r="20" customFormat="false" ht="15" hidden="false" customHeight="false" outlineLevel="0" collapsed="false">
      <c r="A20" s="32" t="n">
        <v>19</v>
      </c>
      <c r="B20" s="65" t="s">
        <v>694</v>
      </c>
      <c r="C20" s="32" t="s">
        <v>623</v>
      </c>
      <c r="D20" s="40" t="n">
        <v>0.00242368395485357</v>
      </c>
      <c r="E20" s="40" t="n">
        <v>0.0034639543386817</v>
      </c>
      <c r="F20" s="60" t="n">
        <v>0.453488023191623</v>
      </c>
      <c r="G20" s="32" t="s">
        <v>668</v>
      </c>
      <c r="H20" s="65" t="s">
        <v>695</v>
      </c>
      <c r="I20" s="32" t="s">
        <v>654</v>
      </c>
      <c r="J20" s="32" t="s">
        <v>677</v>
      </c>
    </row>
    <row r="21" customFormat="false" ht="15" hidden="false" customHeight="false" outlineLevel="0" collapsed="false">
      <c r="A21" s="32" t="n">
        <v>20</v>
      </c>
      <c r="B21" s="65" t="s">
        <v>696</v>
      </c>
      <c r="C21" s="32" t="s">
        <v>622</v>
      </c>
      <c r="D21" s="40" t="n">
        <v>0.00236494261763739</v>
      </c>
      <c r="E21" s="40" t="n">
        <v>0.0165935474686897</v>
      </c>
      <c r="F21" s="60" t="n">
        <v>0.442497112912065</v>
      </c>
      <c r="G21" s="32" t="s">
        <v>668</v>
      </c>
      <c r="H21" s="65" t="s">
        <v>697</v>
      </c>
      <c r="I21" s="32" t="s">
        <v>655</v>
      </c>
      <c r="J21" s="32" t="s">
        <v>677</v>
      </c>
    </row>
    <row r="22" customFormat="false" ht="15" hidden="false" customHeight="false" outlineLevel="0" collapsed="false">
      <c r="A22" s="32" t="n">
        <v>21</v>
      </c>
      <c r="B22" s="65" t="s">
        <v>698</v>
      </c>
      <c r="C22" s="32" t="s">
        <v>622</v>
      </c>
      <c r="D22" s="40" t="n">
        <v>0.00169973558171618</v>
      </c>
      <c r="E22" s="40" t="n">
        <v>0.0119261426679372</v>
      </c>
      <c r="F22" s="60" t="n">
        <v>0.318032277829517</v>
      </c>
      <c r="G22" s="32" t="s">
        <v>668</v>
      </c>
      <c r="H22" s="65" t="s">
        <v>697</v>
      </c>
      <c r="I22" s="32" t="s">
        <v>656</v>
      </c>
      <c r="J22" s="32" t="s">
        <v>677</v>
      </c>
    </row>
    <row r="23" customFormat="false" ht="15" hidden="false" customHeight="false" outlineLevel="0" collapsed="false">
      <c r="A23" s="32" t="n">
        <v>22</v>
      </c>
      <c r="B23" s="65" t="s">
        <v>699</v>
      </c>
      <c r="C23" s="32" t="s">
        <v>621</v>
      </c>
      <c r="D23" s="40" t="n">
        <v>0.00126208966199489</v>
      </c>
      <c r="E23" s="40" t="n">
        <v>1</v>
      </c>
      <c r="F23" s="60" t="n">
        <v>0.236145700747201</v>
      </c>
      <c r="G23" s="32" t="s">
        <v>668</v>
      </c>
      <c r="H23" s="65" t="s">
        <v>697</v>
      </c>
      <c r="I23" s="32" t="s">
        <v>657</v>
      </c>
      <c r="J23" s="32" t="s">
        <v>677</v>
      </c>
    </row>
    <row r="25" customFormat="false" ht="15" hidden="false" customHeight="false" outlineLevel="0" collapsed="false">
      <c r="B25" s="5" t="s">
        <v>700</v>
      </c>
      <c r="C25" s="50" t="s">
        <v>623</v>
      </c>
      <c r="D25" s="66" t="n">
        <f aca="false">SUMIF(C2:C23,"Historical voter data",D2:D23)</f>
        <v>0.699687039112637</v>
      </c>
      <c r="F25" s="67" t="n">
        <f aca="false">SUMIF(C2:C23,"Historical voter data",F2:F23)</f>
        <v>130.916282044356</v>
      </c>
    </row>
    <row r="26" customFormat="false" ht="15" hidden="false" customHeight="false" outlineLevel="0" collapsed="false">
      <c r="B26" s="5" t="s">
        <v>701</v>
      </c>
      <c r="C26" s="50" t="s">
        <v>622</v>
      </c>
      <c r="D26" s="66" t="n">
        <f aca="false">SUMIF(C2:C23,"Geography &amp; municipal context",D2:D23)</f>
        <v>0.142521821937099</v>
      </c>
      <c r="F26" s="67" t="n">
        <f aca="false">SUMIF(C2:C23,"Geography &amp; municipal context",F2:F23)</f>
        <v>26.6668181560942</v>
      </c>
    </row>
    <row r="27" customFormat="false" ht="15" hidden="false" customHeight="false" outlineLevel="0" collapsed="false">
      <c r="B27" s="5" t="s">
        <v>702</v>
      </c>
      <c r="C27" s="50" t="s">
        <v>624</v>
      </c>
      <c r="D27" s="66" t="n">
        <f aca="false">SUMIF(C2:C23,"Voter registration data",D2:D23)</f>
        <v>0.156529049288269</v>
      </c>
      <c r="F27" s="67" t="n">
        <f aca="false">SUMIF(C2:C23,"Voter registration data",F2:F23)</f>
        <v>29.2876672272602</v>
      </c>
    </row>
    <row r="28" customFormat="false" ht="15" hidden="false" customHeight="false" outlineLevel="0" collapsed="false">
      <c r="B28" s="5" t="s">
        <v>703</v>
      </c>
      <c r="C28" s="50" t="s">
        <v>621</v>
      </c>
      <c r="D28" s="66" t="n">
        <f aca="false">SUMIF(C2:C23,"Election type",D2:D23)</f>
        <v>0.00126208966199489</v>
      </c>
      <c r="F28" s="67" t="n">
        <f aca="false">SUMIF(C2:C23,"Election type",F2:F23)</f>
        <v>0.236145700747201</v>
      </c>
    </row>
    <row r="29" customFormat="false" ht="15" hidden="false" customHeight="false" outlineLevel="0" collapsed="false">
      <c r="B29" s="5" t="s">
        <v>704</v>
      </c>
      <c r="D29" s="66" t="n">
        <f aca="false">SUM(D2:D23)</f>
        <v>1</v>
      </c>
      <c r="F29" s="67" t="n">
        <f aca="false">SUM(F2:F23)</f>
        <v>187.106913128457</v>
      </c>
    </row>
    <row r="31" customFormat="false" ht="15" hidden="false" customHeight="false" outlineLevel="0" collapsed="false">
      <c r="B31" s="5" t="s">
        <v>139</v>
      </c>
    </row>
    <row r="32" customFormat="false" ht="30" hidden="false" customHeight="true" outlineLevel="0" collapsed="false">
      <c r="B32" s="68" t="s">
        <v>705</v>
      </c>
    </row>
    <row r="33" customFormat="false" ht="45" hidden="false" customHeight="true" outlineLevel="0" collapsed="false">
      <c r="B33" s="68" t="s">
        <v>706</v>
      </c>
    </row>
    <row r="34" customFormat="false" ht="45" hidden="false" customHeight="true" outlineLevel="0" collapsed="false">
      <c r="B34" s="68" t="s">
        <v>707</v>
      </c>
    </row>
    <row r="35" customFormat="false" ht="30" hidden="false" customHeight="true" outlineLevel="0" collapsed="false">
      <c r="B35" s="68" t="s">
        <v>708</v>
      </c>
    </row>
    <row r="36" customFormat="false" ht="75" hidden="false" customHeight="true" outlineLevel="0" collapsed="false">
      <c r="B36" s="68" t="s">
        <v>709</v>
      </c>
    </row>
    <row r="37" customFormat="false" ht="75" hidden="false" customHeight="true" outlineLevel="0" collapsed="false">
      <c r="B37" s="68" t="s">
        <v>714</v>
      </c>
    </row>
    <row r="38" customFormat="false" ht="45" hidden="false" customHeight="true" outlineLevel="0" collapsed="false">
      <c r="B38" s="68" t="s">
        <v>711</v>
      </c>
    </row>
    <row r="39" customFormat="false" ht="30" hidden="false" customHeight="true" outlineLevel="0" collapsed="false">
      <c r="B39" s="68" t="s">
        <v>712</v>
      </c>
    </row>
  </sheetData>
  <conditionalFormatting sqref="D2:D23">
    <cfRule type="dataBar" priority="2">
      <dataBar showValue="1" minLength="10" maxLength="90">
        <cfvo type="num" val="0"/>
        <cfvo type="max" val="0"/>
        <color rgb="FF5B9BD5"/>
      </dataBar>
      <extLst>
        <ext xmlns:x14="http://schemas.microsoft.com/office/spreadsheetml/2009/9/main" uri="{B025F937-C7B1-47D3-B67F-A62EFF666E3E}">
          <x14:id>{86DAEA7D-78A6-4D6E-B9C9-2FC0D07F56F0}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6DAEA7D-78A6-4D6E-B9C9-2FC0D07F56F0}">
            <x14:dataBar minLength="10" maxLength="90" axisPosition="none" gradient="true">
              <x14:cfvo type="num">
                <xm:f>0</xm:f>
              </x14:cfvo>
              <x14:cfvo type="max"/>
              <x14:negativeFillColor rgb="FF5B9BD5"/>
              <x14:axisColor rgb="FF000000"/>
            </x14:dataBar>
          </x14:cfRule>
          <xm:sqref>D2:D23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718</v>
      </c>
      <c r="H1" s="8" t="s">
        <v>719</v>
      </c>
      <c r="I1" s="8" t="s">
        <v>720</v>
      </c>
      <c r="J1" s="8" t="s">
        <v>721</v>
      </c>
      <c r="K1" s="8" t="s">
        <v>722</v>
      </c>
      <c r="L1" s="8" t="s">
        <v>723</v>
      </c>
      <c r="M1" s="8" t="s">
        <v>724</v>
      </c>
      <c r="N1" s="8" t="s">
        <v>725</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149</v>
      </c>
      <c r="E2" s="60" t="n">
        <v>181</v>
      </c>
      <c r="F2" s="69" t="n">
        <f aca="false">IF(E2="","",D2-E2)</f>
        <v>-32</v>
      </c>
      <c r="G2" s="60" t="n">
        <v>289</v>
      </c>
      <c r="H2" s="60" t="n">
        <v>284</v>
      </c>
      <c r="I2" s="69" t="n">
        <f aca="false">IF(H2="","",G2-H2)</f>
        <v>5</v>
      </c>
      <c r="J2" s="40" t="n">
        <f aca="false">IF(OR(D2="",D2+G2=0),"",D2/(D2+G2))</f>
        <v>0.340182648401827</v>
      </c>
      <c r="K2" s="40" t="n">
        <f aca="false">IF(E2="","",E2/(E2+H2))</f>
        <v>0.389247311827957</v>
      </c>
      <c r="L2" s="70" t="n">
        <f aca="false">IF(OR(K2="",J2=""),"",(J2-K2)*100)</f>
        <v>-4.90646634261305</v>
      </c>
      <c r="M2" s="36" t="n">
        <v>3.56890741856077</v>
      </c>
      <c r="N2" s="36" t="n">
        <v>2.60246900897786</v>
      </c>
      <c r="O2" s="36" t="n">
        <f aca="false">SQRT(M2^2+N2^2)</f>
        <v>4.41700635101969</v>
      </c>
      <c r="P2" s="40" t="n">
        <f aca="false">IF(J2="","",MAX(0,J2-1.96*O2/100))</f>
        <v>0.253609323921841</v>
      </c>
      <c r="Q2" s="40" t="n">
        <f aca="false">IF(J2="","",MIN(1,J2+1.96*O2/100))</f>
        <v>0.426755972881812</v>
      </c>
      <c r="R2" s="32" t="str">
        <f aca="false">IF(L2="","",IF(ABS(L2)&lt;=O2,"Yes","No"))</f>
        <v>No</v>
      </c>
      <c r="S2" s="32" t="str">
        <f aca="false">IF(L2="","",IF(ABS(L2)&lt;=1.96*O2,"Yes","No"))</f>
        <v>Yes</v>
      </c>
      <c r="T2" s="60" t="n">
        <f aca="false">IF(D2="","",ROUND(SQRT(((D2+G2)*O2/100)^2+(J2*(D2+G2)*0.14577)^2),0))</f>
        <v>29</v>
      </c>
      <c r="U2" s="32"/>
    </row>
    <row r="3" customFormat="false" ht="15" hidden="false" customHeight="false" outlineLevel="0" collapsed="false">
      <c r="A3" s="32" t="s">
        <v>162</v>
      </c>
      <c r="B3" s="32" t="s">
        <v>167</v>
      </c>
      <c r="C3" s="32" t="s">
        <v>167</v>
      </c>
      <c r="D3" s="60" t="n">
        <v>104</v>
      </c>
      <c r="E3" s="60" t="n">
        <v>118</v>
      </c>
      <c r="F3" s="69" t="n">
        <f aca="false">IF(E3="","",D3-E3)</f>
        <v>-14</v>
      </c>
      <c r="G3" s="60" t="n">
        <v>300</v>
      </c>
      <c r="H3" s="60" t="n">
        <v>298</v>
      </c>
      <c r="I3" s="69" t="n">
        <f aca="false">IF(H3="","",G3-H3)</f>
        <v>2</v>
      </c>
      <c r="J3" s="40" t="n">
        <f aca="false">IF(OR(D3="",D3+G3=0),"",D3/(D3+G3))</f>
        <v>0.257425742574257</v>
      </c>
      <c r="K3" s="40" t="n">
        <f aca="false">IF(E3="","",E3/(E3+H3))</f>
        <v>0.283653846153846</v>
      </c>
      <c r="L3" s="70" t="n">
        <f aca="false">IF(OR(K3="",J3=""),"",(J3-K3)*100)</f>
        <v>-2.62281035795887</v>
      </c>
      <c r="M3" s="36" t="n">
        <v>3.56890741856077</v>
      </c>
      <c r="N3" s="36" t="n">
        <v>2.60246900897786</v>
      </c>
      <c r="O3" s="36" t="n">
        <f aca="false">SQRT(M3^2+N3^2)</f>
        <v>4.41700635101969</v>
      </c>
      <c r="P3" s="40" t="n">
        <f aca="false">IF(J3="","",MAX(0,J3-1.96*O3/100))</f>
        <v>0.170852418094272</v>
      </c>
      <c r="Q3" s="40" t="n">
        <f aca="false">IF(J3="","",MIN(1,J3+1.96*O3/100))</f>
        <v>0.343999067054243</v>
      </c>
      <c r="R3" s="32" t="str">
        <f aca="false">IF(L3="","",IF(ABS(L3)&lt;=O3,"Yes","No"))</f>
        <v>Yes</v>
      </c>
      <c r="S3" s="32" t="str">
        <f aca="false">IF(L3="","",IF(ABS(L3)&lt;=1.96*O3,"Yes","No"))</f>
        <v>Yes</v>
      </c>
      <c r="T3" s="60" t="n">
        <f aca="false">IF(D3="","",ROUND(SQRT(((D3+G3)*O3/100)^2+(J3*(D3+G3)*0.14577)^2),0))</f>
        <v>23</v>
      </c>
      <c r="U3" s="32"/>
    </row>
    <row r="4" customFormat="false" ht="15" hidden="false" customHeight="false" outlineLevel="0" collapsed="false">
      <c r="A4" s="32" t="s">
        <v>162</v>
      </c>
      <c r="B4" s="32" t="s">
        <v>168</v>
      </c>
      <c r="C4" s="32" t="s">
        <v>168</v>
      </c>
      <c r="D4" s="60" t="n">
        <v>129</v>
      </c>
      <c r="E4" s="60" t="n">
        <v>143</v>
      </c>
      <c r="F4" s="69" t="n">
        <f aca="false">IF(E4="","",D4-E4)</f>
        <v>-14</v>
      </c>
      <c r="G4" s="60" t="n">
        <v>274</v>
      </c>
      <c r="H4" s="60" t="n">
        <v>309</v>
      </c>
      <c r="I4" s="69" t="n">
        <f aca="false">IF(H4="","",G4-H4)</f>
        <v>-35</v>
      </c>
      <c r="J4" s="40" t="n">
        <f aca="false">IF(OR(D4="",D4+G4=0),"",D4/(D4+G4))</f>
        <v>0.320099255583127</v>
      </c>
      <c r="K4" s="40" t="n">
        <f aca="false">IF(E4="","",E4/(E4+H4))</f>
        <v>0.316371681415929</v>
      </c>
      <c r="L4" s="70" t="n">
        <f aca="false">IF(OR(K4="",J4=""),"",(J4-K4)*100)</f>
        <v>0.372757416719738</v>
      </c>
      <c r="M4" s="36" t="n">
        <v>3.56890741856077</v>
      </c>
      <c r="N4" s="36" t="n">
        <v>2.60246900897786</v>
      </c>
      <c r="O4" s="36" t="n">
        <f aca="false">SQRT(M4^2+N4^2)</f>
        <v>4.41700635101969</v>
      </c>
      <c r="P4" s="40" t="n">
        <f aca="false">IF(J4="","",MAX(0,J4-1.96*O4/100))</f>
        <v>0.233525931103141</v>
      </c>
      <c r="Q4" s="40" t="n">
        <f aca="false">IF(J4="","",MIN(1,J4+1.96*O4/100))</f>
        <v>0.406672580063112</v>
      </c>
      <c r="R4" s="32" t="str">
        <f aca="false">IF(L4="","",IF(ABS(L4)&lt;=O4,"Yes","No"))</f>
        <v>Yes</v>
      </c>
      <c r="S4" s="32" t="str">
        <f aca="false">IF(L4="","",IF(ABS(L4)&lt;=1.96*O4,"Yes","No"))</f>
        <v>Yes</v>
      </c>
      <c r="T4" s="60" t="n">
        <f aca="false">IF(D4="","",ROUND(SQRT(((D4+G4)*O4/100)^2+(J4*(D4+G4)*0.14577)^2),0))</f>
        <v>26</v>
      </c>
      <c r="U4" s="32"/>
    </row>
    <row r="5" customFormat="false" ht="15" hidden="false" customHeight="false" outlineLevel="0" collapsed="false">
      <c r="A5" s="32" t="s">
        <v>162</v>
      </c>
      <c r="B5" s="32" t="s">
        <v>169</v>
      </c>
      <c r="C5" s="32" t="s">
        <v>170</v>
      </c>
      <c r="D5" s="60" t="n">
        <v>205</v>
      </c>
      <c r="E5" s="60" t="n">
        <v>202</v>
      </c>
      <c r="F5" s="69" t="n">
        <f aca="false">IF(E5="","",D5-E5)</f>
        <v>3</v>
      </c>
      <c r="G5" s="60" t="n">
        <v>587</v>
      </c>
      <c r="H5" s="60" t="n">
        <v>640</v>
      </c>
      <c r="I5" s="69" t="n">
        <f aca="false">IF(H5="","",G5-H5)</f>
        <v>-53</v>
      </c>
      <c r="J5" s="40" t="n">
        <f aca="false">IF(OR(D5="",D5+G5=0),"",D5/(D5+G5))</f>
        <v>0.258838383838384</v>
      </c>
      <c r="K5" s="40" t="n">
        <f aca="false">IF(E5="","",E5/(E5+H5))</f>
        <v>0.239904988123515</v>
      </c>
      <c r="L5" s="70" t="n">
        <f aca="false">IF(OR(K5="",J5=""),"",(J5-K5)*100)</f>
        <v>1.89333957148684</v>
      </c>
      <c r="M5" s="36" t="n">
        <v>2.45723920713557</v>
      </c>
      <c r="N5" s="36" t="n">
        <v>2.60246900897786</v>
      </c>
      <c r="O5" s="36" t="n">
        <f aca="false">SQRT(M5^2+N5^2)</f>
        <v>3.57922749539261</v>
      </c>
      <c r="P5" s="40" t="n">
        <f aca="false">IF(J5="","",MAX(0,J5-1.96*O5/100))</f>
        <v>0.188685524928689</v>
      </c>
      <c r="Q5" s="40" t="n">
        <f aca="false">IF(J5="","",MIN(1,J5+1.96*O5/100))</f>
        <v>0.328991242748079</v>
      </c>
      <c r="R5" s="32" t="str">
        <f aca="false">IF(L5="","",IF(ABS(L5)&lt;=O5,"Yes","No"))</f>
        <v>Yes</v>
      </c>
      <c r="S5" s="32" t="str">
        <f aca="false">IF(L5="","",IF(ABS(L5)&lt;=1.96*O5,"Yes","No"))</f>
        <v>Yes</v>
      </c>
      <c r="T5" s="60" t="n">
        <f aca="false">IF(D5="","",ROUND(SQRT(((D5+G5)*O5/100)^2+(J5*(D5+G5)*0.09272)^2),0))</f>
        <v>34</v>
      </c>
      <c r="U5" s="32"/>
    </row>
    <row r="6" customFormat="false" ht="15" hidden="false" customHeight="false" outlineLevel="0" collapsed="false">
      <c r="A6" s="32" t="s">
        <v>162</v>
      </c>
      <c r="B6" s="32" t="s">
        <v>169</v>
      </c>
      <c r="C6" s="32" t="s">
        <v>172</v>
      </c>
      <c r="D6" s="60" t="n">
        <v>210</v>
      </c>
      <c r="E6" s="60" t="n">
        <v>232</v>
      </c>
      <c r="F6" s="69" t="n">
        <f aca="false">IF(E6="","",D6-E6)</f>
        <v>-22</v>
      </c>
      <c r="G6" s="60" t="n">
        <v>573</v>
      </c>
      <c r="H6" s="60" t="n">
        <v>603</v>
      </c>
      <c r="I6" s="69" t="n">
        <f aca="false">IF(H6="","",G6-H6)</f>
        <v>-30</v>
      </c>
      <c r="J6" s="40" t="n">
        <f aca="false">IF(OR(D6="",D6+G6=0),"",D6/(D6+G6))</f>
        <v>0.268199233716475</v>
      </c>
      <c r="K6" s="40" t="n">
        <f aca="false">IF(E6="","",E6/(E6+H6))</f>
        <v>0.277844311377246</v>
      </c>
      <c r="L6" s="70" t="n">
        <f aca="false">IF(OR(K6="",J6=""),"",(J6-K6)*100)</f>
        <v>-0.964507766077044</v>
      </c>
      <c r="M6" s="36" t="n">
        <v>2.45723920713557</v>
      </c>
      <c r="N6" s="36" t="n">
        <v>2.60246900897786</v>
      </c>
      <c r="O6" s="36" t="n">
        <f aca="false">SQRT(M6^2+N6^2)</f>
        <v>3.57922749539261</v>
      </c>
      <c r="P6" s="40" t="n">
        <f aca="false">IF(J6="","",MAX(0,J6-1.96*O6/100))</f>
        <v>0.19804637480678</v>
      </c>
      <c r="Q6" s="40" t="n">
        <f aca="false">IF(J6="","",MIN(1,J6+1.96*O6/100))</f>
        <v>0.33835209262617</v>
      </c>
      <c r="R6" s="32" t="str">
        <f aca="false">IF(L6="","",IF(ABS(L6)&lt;=O6,"Yes","No"))</f>
        <v>Yes</v>
      </c>
      <c r="S6" s="32" t="str">
        <f aca="false">IF(L6="","",IF(ABS(L6)&lt;=1.96*O6,"Yes","No"))</f>
        <v>Yes</v>
      </c>
      <c r="T6" s="60" t="n">
        <f aca="false">IF(D6="","",ROUND(SQRT(((D6+G6)*O6/100)^2+(J6*(D6+G6)*0.09272)^2),0))</f>
        <v>34</v>
      </c>
      <c r="U6" s="32"/>
    </row>
    <row r="7" customFormat="false" ht="15" hidden="false" customHeight="false" outlineLevel="0" collapsed="false">
      <c r="A7" s="32" t="s">
        <v>162</v>
      </c>
      <c r="B7" s="32" t="s">
        <v>173</v>
      </c>
      <c r="C7" s="32" t="s">
        <v>173</v>
      </c>
      <c r="D7" s="60" t="n">
        <v>37</v>
      </c>
      <c r="E7" s="60" t="n">
        <v>38</v>
      </c>
      <c r="F7" s="69" t="n">
        <f aca="false">IF(E7="","",D7-E7)</f>
        <v>-1</v>
      </c>
      <c r="G7" s="60" t="n">
        <v>75</v>
      </c>
      <c r="H7" s="60" t="n">
        <v>78</v>
      </c>
      <c r="I7" s="69" t="n">
        <f aca="false">IF(H7="","",G7-H7)</f>
        <v>-3</v>
      </c>
      <c r="J7" s="40" t="n">
        <f aca="false">IF(OR(D7="",D7+G7=0),"",D7/(D7+G7))</f>
        <v>0.330357142857143</v>
      </c>
      <c r="K7" s="40" t="n">
        <f aca="false">IF(E7="","",E7/(E7+H7))</f>
        <v>0.327586206896552</v>
      </c>
      <c r="L7" s="70" t="n">
        <f aca="false">IF(OR(K7="",J7=""),"",(J7-K7)*100)</f>
        <v>0.277093596059114</v>
      </c>
      <c r="M7" s="36" t="n">
        <v>3.56890741856077</v>
      </c>
      <c r="N7" s="36" t="n">
        <v>2.60246900897786</v>
      </c>
      <c r="O7" s="36" t="n">
        <f aca="false">SQRT(M7^2+N7^2)</f>
        <v>4.41700635101969</v>
      </c>
      <c r="P7" s="40" t="n">
        <f aca="false">IF(J7="","",MAX(0,J7-1.96*O7/100))</f>
        <v>0.243783818377157</v>
      </c>
      <c r="Q7" s="40" t="n">
        <f aca="false">IF(J7="","",MIN(1,J7+1.96*O7/100))</f>
        <v>0.416930467337129</v>
      </c>
      <c r="R7" s="32" t="str">
        <f aca="false">IF(L7="","",IF(ABS(L7)&lt;=O7,"Yes","No"))</f>
        <v>Yes</v>
      </c>
      <c r="S7" s="32" t="str">
        <f aca="false">IF(L7="","",IF(ABS(L7)&lt;=1.96*O7,"Yes","No"))</f>
        <v>Yes</v>
      </c>
      <c r="T7" s="60" t="n">
        <f aca="false">IF(D7="","",ROUND(SQRT(((D7+G7)*O7/100)^2+(J7*(D7+G7)*0.14577)^2),0))</f>
        <v>7</v>
      </c>
      <c r="U7" s="32"/>
    </row>
    <row r="8" customFormat="false" ht="15" hidden="false" customHeight="false" outlineLevel="0" collapsed="false">
      <c r="A8" s="32" t="s">
        <v>162</v>
      </c>
      <c r="B8" s="32" t="s">
        <v>174</v>
      </c>
      <c r="C8" s="32" t="s">
        <v>175</v>
      </c>
      <c r="D8" s="60" t="n">
        <v>276</v>
      </c>
      <c r="E8" s="60" t="n">
        <v>301</v>
      </c>
      <c r="F8" s="69" t="n">
        <f aca="false">IF(E8="","",D8-E8)</f>
        <v>-25</v>
      </c>
      <c r="G8" s="60" t="n">
        <v>733</v>
      </c>
      <c r="H8" s="60" t="n">
        <v>760</v>
      </c>
      <c r="I8" s="69" t="n">
        <f aca="false">IF(H8="","",G8-H8)</f>
        <v>-27</v>
      </c>
      <c r="J8" s="40" t="n">
        <f aca="false">IF(OR(D8="",D8+G8=0),"",D8/(D8+G8))</f>
        <v>0.273538156590684</v>
      </c>
      <c r="K8" s="40" t="n">
        <f aca="false">IF(E8="","",E8/(E8+H8))</f>
        <v>0.283694627709708</v>
      </c>
      <c r="L8" s="70" t="n">
        <f aca="false">IF(OR(K8="",J8=""),"",(J8-K8)*100)</f>
        <v>-1.0156471119024</v>
      </c>
      <c r="M8" s="36" t="n">
        <v>2.45723920713557</v>
      </c>
      <c r="N8" s="36" t="n">
        <v>2.60246900897786</v>
      </c>
      <c r="O8" s="36" t="n">
        <f aca="false">SQRT(M8^2+N8^2)</f>
        <v>3.57922749539261</v>
      </c>
      <c r="P8" s="40" t="n">
        <f aca="false">IF(J8="","",MAX(0,J8-1.96*O8/100))</f>
        <v>0.203385297680989</v>
      </c>
      <c r="Q8" s="40" t="n">
        <f aca="false">IF(J8="","",MIN(1,J8+1.96*O8/100))</f>
        <v>0.343691015500379</v>
      </c>
      <c r="R8" s="32" t="str">
        <f aca="false">IF(L8="","",IF(ABS(L8)&lt;=O8,"Yes","No"))</f>
        <v>Yes</v>
      </c>
      <c r="S8" s="32" t="str">
        <f aca="false">IF(L8="","",IF(ABS(L8)&lt;=1.96*O8,"Yes","No"))</f>
        <v>Yes</v>
      </c>
      <c r="T8" s="60" t="n">
        <f aca="false">IF(D8="","",ROUND(SQRT(((D8+G8)*O8/100)^2+(J8*(D8+G8)*0.09272)^2),0))</f>
        <v>44</v>
      </c>
      <c r="U8" s="32"/>
    </row>
    <row r="9" customFormat="false" ht="15" hidden="false" customHeight="false" outlineLevel="0" collapsed="false">
      <c r="A9" s="32" t="s">
        <v>162</v>
      </c>
      <c r="B9" s="32" t="s">
        <v>174</v>
      </c>
      <c r="C9" s="32" t="s">
        <v>176</v>
      </c>
      <c r="D9" s="60" t="n">
        <v>159</v>
      </c>
      <c r="E9" s="60" t="n">
        <v>164</v>
      </c>
      <c r="F9" s="69" t="n">
        <f aca="false">IF(E9="","",D9-E9)</f>
        <v>-5</v>
      </c>
      <c r="G9" s="60" t="n">
        <v>429</v>
      </c>
      <c r="H9" s="60" t="n">
        <v>450</v>
      </c>
      <c r="I9" s="69" t="n">
        <f aca="false">IF(H9="","",G9-H9)</f>
        <v>-21</v>
      </c>
      <c r="J9" s="40" t="n">
        <f aca="false">IF(OR(D9="",D9+G9=0),"",D9/(D9+G9))</f>
        <v>0.270408163265306</v>
      </c>
      <c r="K9" s="40" t="n">
        <f aca="false">IF(E9="","",E9/(E9+H9))</f>
        <v>0.267100977198697</v>
      </c>
      <c r="L9" s="70" t="n">
        <f aca="false">IF(OR(K9="",J9=""),"",(J9-K9)*100)</f>
        <v>0.330718606660907</v>
      </c>
      <c r="M9" s="36" t="n">
        <v>3.56890741856077</v>
      </c>
      <c r="N9" s="36" t="n">
        <v>2.60246900897786</v>
      </c>
      <c r="O9" s="36" t="n">
        <f aca="false">SQRT(M9^2+N9^2)</f>
        <v>4.41700635101969</v>
      </c>
      <c r="P9" s="40" t="n">
        <f aca="false">IF(J9="","",MAX(0,J9-1.96*O9/100))</f>
        <v>0.18383483878532</v>
      </c>
      <c r="Q9" s="40" t="n">
        <f aca="false">IF(J9="","",MIN(1,J9+1.96*O9/100))</f>
        <v>0.356981487745292</v>
      </c>
      <c r="R9" s="32" t="str">
        <f aca="false">IF(L9="","",IF(ABS(L9)&lt;=O9,"Yes","No"))</f>
        <v>Yes</v>
      </c>
      <c r="S9" s="32" t="str">
        <f aca="false">IF(L9="","",IF(ABS(L9)&lt;=1.96*O9,"Yes","No"))</f>
        <v>Yes</v>
      </c>
      <c r="T9" s="60" t="n">
        <f aca="false">IF(D9="","",ROUND(SQRT(((D9+G9)*O9/100)^2+(J9*(D9+G9)*0.14577)^2),0))</f>
        <v>35</v>
      </c>
      <c r="U9" s="32"/>
    </row>
    <row r="10" customFormat="false" ht="15" hidden="false" customHeight="false" outlineLevel="0" collapsed="false">
      <c r="A10" s="32" t="s">
        <v>162</v>
      </c>
      <c r="B10" s="32" t="s">
        <v>174</v>
      </c>
      <c r="C10" s="32" t="s">
        <v>177</v>
      </c>
      <c r="D10" s="60" t="n">
        <v>214</v>
      </c>
      <c r="E10" s="60" t="n">
        <v>235</v>
      </c>
      <c r="F10" s="69" t="n">
        <f aca="false">IF(E10="","",D10-E10)</f>
        <v>-21</v>
      </c>
      <c r="G10" s="60" t="n">
        <v>624</v>
      </c>
      <c r="H10" s="60" t="n">
        <v>626</v>
      </c>
      <c r="I10" s="69" t="n">
        <f aca="false">IF(H10="","",G10-H10)</f>
        <v>-2</v>
      </c>
      <c r="J10" s="40" t="n">
        <f aca="false">IF(OR(D10="",D10+G10=0),"",D10/(D10+G10))</f>
        <v>0.255369928400955</v>
      </c>
      <c r="K10" s="40" t="n">
        <f aca="false">IF(E10="","",E10/(E10+H10))</f>
        <v>0.272938443670151</v>
      </c>
      <c r="L10" s="70" t="n">
        <f aca="false">IF(OR(K10="",J10=""),"",(J10-K10)*100)</f>
        <v>-1.75685152691963</v>
      </c>
      <c r="M10" s="36" t="n">
        <v>2.45723920713557</v>
      </c>
      <c r="N10" s="36" t="n">
        <v>2.60246900897786</v>
      </c>
      <c r="O10" s="36" t="n">
        <f aca="false">SQRT(M10^2+N10^2)</f>
        <v>3.57922749539261</v>
      </c>
      <c r="P10" s="40" t="n">
        <f aca="false">IF(J10="","",MAX(0,J10-1.96*O10/100))</f>
        <v>0.18521706949126</v>
      </c>
      <c r="Q10" s="40" t="n">
        <f aca="false">IF(J10="","",MIN(1,J10+1.96*O10/100))</f>
        <v>0.32552278731065</v>
      </c>
      <c r="R10" s="32" t="str">
        <f aca="false">IF(L10="","",IF(ABS(L10)&lt;=O10,"Yes","No"))</f>
        <v>Yes</v>
      </c>
      <c r="S10" s="32" t="str">
        <f aca="false">IF(L10="","",IF(ABS(L10)&lt;=1.96*O10,"Yes","No"))</f>
        <v>Yes</v>
      </c>
      <c r="T10" s="60" t="n">
        <f aca="false">IF(D10="","",ROUND(SQRT(((D10+G10)*O10/100)^2+(J10*(D10+G10)*0.09272)^2),0))</f>
        <v>36</v>
      </c>
      <c r="U10" s="32"/>
    </row>
    <row r="11" customFormat="false" ht="15" hidden="false" customHeight="false" outlineLevel="0" collapsed="false">
      <c r="A11" s="32" t="s">
        <v>162</v>
      </c>
      <c r="B11" s="32" t="s">
        <v>178</v>
      </c>
      <c r="C11" s="32" t="s">
        <v>179</v>
      </c>
      <c r="D11" s="60" t="n">
        <v>222</v>
      </c>
      <c r="E11" s="60" t="n">
        <v>229</v>
      </c>
      <c r="F11" s="69" t="n">
        <f aca="false">IF(E11="","",D11-E11)</f>
        <v>-7</v>
      </c>
      <c r="G11" s="60" t="n">
        <v>273</v>
      </c>
      <c r="H11" s="60" t="n">
        <v>297</v>
      </c>
      <c r="I11" s="69" t="n">
        <f aca="false">IF(H11="","",G11-H11)</f>
        <v>-24</v>
      </c>
      <c r="J11" s="40" t="n">
        <f aca="false">IF(OR(D11="",D11+G11=0),"",D11/(D11+G11))</f>
        <v>0.448484848484849</v>
      </c>
      <c r="K11" s="40" t="n">
        <f aca="false">IF(E11="","",E11/(E11+H11))</f>
        <v>0.435361216730038</v>
      </c>
      <c r="L11" s="70" t="n">
        <f aca="false">IF(OR(K11="",J11=""),"",(J11-K11)*100)</f>
        <v>1.31236317548105</v>
      </c>
      <c r="M11" s="36" t="n">
        <v>3.56890741856077</v>
      </c>
      <c r="N11" s="36" t="n">
        <v>2.60246900897786</v>
      </c>
      <c r="O11" s="36" t="n">
        <f aca="false">SQRT(M11^2+N11^2)</f>
        <v>4.41700635101969</v>
      </c>
      <c r="P11" s="40" t="n">
        <f aca="false">IF(J11="","",MAX(0,J11-1.96*O11/100))</f>
        <v>0.361911524004863</v>
      </c>
      <c r="Q11" s="40" t="n">
        <f aca="false">IF(J11="","",MIN(1,J11+1.96*O11/100))</f>
        <v>0.535058172964834</v>
      </c>
      <c r="R11" s="32" t="str">
        <f aca="false">IF(L11="","",IF(ABS(L11)&lt;=O11,"Yes","No"))</f>
        <v>Yes</v>
      </c>
      <c r="S11" s="32" t="str">
        <f aca="false">IF(L11="","",IF(ABS(L11)&lt;=1.96*O11,"Yes","No"))</f>
        <v>Yes</v>
      </c>
      <c r="T11" s="60" t="n">
        <f aca="false">IF(D11="","",ROUND(SQRT(((D11+G11)*O11/100)^2+(J11*(D11+G11)*0.14577)^2),0))</f>
        <v>39</v>
      </c>
      <c r="U11" s="32"/>
    </row>
    <row r="12" customFormat="false" ht="15" hidden="false" customHeight="false" outlineLevel="0" collapsed="false">
      <c r="A12" s="32" t="s">
        <v>162</v>
      </c>
      <c r="B12" s="32" t="s">
        <v>178</v>
      </c>
      <c r="C12" s="32" t="s">
        <v>180</v>
      </c>
      <c r="D12" s="60" t="n">
        <v>157</v>
      </c>
      <c r="E12" s="60" t="n">
        <v>163</v>
      </c>
      <c r="F12" s="69" t="n">
        <f aca="false">IF(E12="","",D12-E12)</f>
        <v>-6</v>
      </c>
      <c r="G12" s="60" t="n">
        <v>213</v>
      </c>
      <c r="H12" s="60" t="n">
        <v>226</v>
      </c>
      <c r="I12" s="69" t="n">
        <f aca="false">IF(H12="","",G12-H12)</f>
        <v>-13</v>
      </c>
      <c r="J12" s="40" t="n">
        <f aca="false">IF(OR(D12="",D12+G12=0),"",D12/(D12+G12))</f>
        <v>0.424324324324324</v>
      </c>
      <c r="K12" s="40" t="n">
        <f aca="false">IF(E12="","",E12/(E12+H12))</f>
        <v>0.419023136246787</v>
      </c>
      <c r="L12" s="70" t="n">
        <f aca="false">IF(OR(K12="",J12=""),"",(J12-K12)*100)</f>
        <v>0.530118807753771</v>
      </c>
      <c r="M12" s="36" t="n">
        <v>3.56890741856077</v>
      </c>
      <c r="N12" s="36" t="n">
        <v>2.60246900897786</v>
      </c>
      <c r="O12" s="36" t="n">
        <f aca="false">SQRT(M12^2+N12^2)</f>
        <v>4.41700635101969</v>
      </c>
      <c r="P12" s="40" t="n">
        <f aca="false">IF(J12="","",MAX(0,J12-1.96*O12/100))</f>
        <v>0.337750999844338</v>
      </c>
      <c r="Q12" s="40" t="n">
        <f aca="false">IF(J12="","",MIN(1,J12+1.96*O12/100))</f>
        <v>0.51089764880431</v>
      </c>
      <c r="R12" s="32" t="str">
        <f aca="false">IF(L12="","",IF(ABS(L12)&lt;=O12,"Yes","No"))</f>
        <v>Yes</v>
      </c>
      <c r="S12" s="32" t="str">
        <f aca="false">IF(L12="","",IF(ABS(L12)&lt;=1.96*O12,"Yes","No"))</f>
        <v>Yes</v>
      </c>
      <c r="T12" s="60" t="n">
        <f aca="false">IF(D12="","",ROUND(SQRT(((D12+G12)*O12/100)^2+(J12*(D12+G12)*0.14577)^2),0))</f>
        <v>28</v>
      </c>
      <c r="U12" s="32"/>
    </row>
    <row r="13" customFormat="false" ht="15" hidden="false" customHeight="false" outlineLevel="0" collapsed="false">
      <c r="A13" s="32" t="s">
        <v>162</v>
      </c>
      <c r="B13" s="32" t="s">
        <v>178</v>
      </c>
      <c r="C13" s="32" t="s">
        <v>181</v>
      </c>
      <c r="D13" s="60" t="n">
        <v>277</v>
      </c>
      <c r="E13" s="60" t="n">
        <v>286</v>
      </c>
      <c r="F13" s="69" t="n">
        <f aca="false">IF(E13="","",D13-E13)</f>
        <v>-9</v>
      </c>
      <c r="G13" s="60" t="n">
        <v>448</v>
      </c>
      <c r="H13" s="60" t="n">
        <v>464</v>
      </c>
      <c r="I13" s="69" t="n">
        <f aca="false">IF(H13="","",G13-H13)</f>
        <v>-16</v>
      </c>
      <c r="J13" s="40" t="n">
        <f aca="false">IF(OR(D13="",D13+G13=0),"",D13/(D13+G13))</f>
        <v>0.382068965517241</v>
      </c>
      <c r="K13" s="40" t="n">
        <f aca="false">IF(E13="","",E13/(E13+H13))</f>
        <v>0.381333333333333</v>
      </c>
      <c r="L13" s="70" t="n">
        <f aca="false">IF(OR(K13="",J13=""),"",(J13-K13)*100)</f>
        <v>0.0735632183908042</v>
      </c>
      <c r="M13" s="36" t="n">
        <v>3.56890741856077</v>
      </c>
      <c r="N13" s="36" t="n">
        <v>2.60246900897786</v>
      </c>
      <c r="O13" s="36" t="n">
        <f aca="false">SQRT(M13^2+N13^2)</f>
        <v>4.41700635101969</v>
      </c>
      <c r="P13" s="40" t="n">
        <f aca="false">IF(J13="","",MAX(0,J13-1.96*O13/100))</f>
        <v>0.295495641037256</v>
      </c>
      <c r="Q13" s="40" t="n">
        <f aca="false">IF(J13="","",MIN(1,J13+1.96*O13/100))</f>
        <v>0.468642289997227</v>
      </c>
      <c r="R13" s="32" t="str">
        <f aca="false">IF(L13="","",IF(ABS(L13)&lt;=O13,"Yes","No"))</f>
        <v>Yes</v>
      </c>
      <c r="S13" s="32" t="str">
        <f aca="false">IF(L13="","",IF(ABS(L13)&lt;=1.96*O13,"Yes","No"))</f>
        <v>Yes</v>
      </c>
      <c r="T13" s="60" t="n">
        <f aca="false">IF(D13="","",ROUND(SQRT(((D13+G13)*O13/100)^2+(J13*(D13+G13)*0.14577)^2),0))</f>
        <v>52</v>
      </c>
      <c r="U13" s="32"/>
    </row>
    <row r="14" customFormat="false" ht="15" hidden="false" customHeight="false" outlineLevel="0" collapsed="false">
      <c r="A14" s="32" t="s">
        <v>162</v>
      </c>
      <c r="B14" s="32" t="s">
        <v>178</v>
      </c>
      <c r="C14" s="32" t="s">
        <v>182</v>
      </c>
      <c r="D14" s="60" t="n">
        <v>130</v>
      </c>
      <c r="E14" s="60" t="n">
        <v>138</v>
      </c>
      <c r="F14" s="69" t="n">
        <f aca="false">IF(E14="","",D14-E14)</f>
        <v>-8</v>
      </c>
      <c r="G14" s="60" t="n">
        <v>119</v>
      </c>
      <c r="H14" s="60" t="n">
        <v>134</v>
      </c>
      <c r="I14" s="69" t="n">
        <f aca="false">IF(H14="","",G14-H14)</f>
        <v>-15</v>
      </c>
      <c r="J14" s="40" t="n">
        <f aca="false">IF(OR(D14="",D14+G14=0),"",D14/(D14+G14))</f>
        <v>0.522088353413655</v>
      </c>
      <c r="K14" s="40" t="n">
        <f aca="false">IF(E14="","",E14/(E14+H14))</f>
        <v>0.507352941176471</v>
      </c>
      <c r="L14" s="70" t="n">
        <f aca="false">IF(OR(K14="",J14=""),"",(J14-K14)*100)</f>
        <v>1.47354122371841</v>
      </c>
      <c r="M14" s="36" t="n">
        <v>3.56890741856077</v>
      </c>
      <c r="N14" s="36" t="n">
        <v>2.60246900897786</v>
      </c>
      <c r="O14" s="36" t="n">
        <f aca="false">SQRT(M14^2+N14^2)</f>
        <v>4.41700635101969</v>
      </c>
      <c r="P14" s="40" t="n">
        <f aca="false">IF(J14="","",MAX(0,J14-1.96*O14/100))</f>
        <v>0.435515028933669</v>
      </c>
      <c r="Q14" s="40" t="n">
        <f aca="false">IF(J14="","",MIN(1,J14+1.96*O14/100))</f>
        <v>0.608661677893641</v>
      </c>
      <c r="R14" s="32" t="str">
        <f aca="false">IF(L14="","",IF(ABS(L14)&lt;=O14,"Yes","No"))</f>
        <v>Yes</v>
      </c>
      <c r="S14" s="32" t="str">
        <f aca="false">IF(L14="","",IF(ABS(L14)&lt;=1.96*O14,"Yes","No"))</f>
        <v>Yes</v>
      </c>
      <c r="T14" s="60" t="n">
        <f aca="false">IF(D14="","",ROUND(SQRT(((D14+G14)*O14/100)^2+(J14*(D14+G14)*0.14577)^2),0))</f>
        <v>22</v>
      </c>
      <c r="U14" s="32"/>
    </row>
    <row r="15" customFormat="false" ht="15" hidden="false" customHeight="false" outlineLevel="0" collapsed="false">
      <c r="A15" s="32" t="s">
        <v>162</v>
      </c>
      <c r="B15" s="32" t="s">
        <v>178</v>
      </c>
      <c r="C15" s="32" t="s">
        <v>183</v>
      </c>
      <c r="D15" s="60" t="n">
        <v>269</v>
      </c>
      <c r="E15" s="60" t="n">
        <v>275</v>
      </c>
      <c r="F15" s="69" t="n">
        <f aca="false">IF(E15="","",D15-E15)</f>
        <v>-6</v>
      </c>
      <c r="G15" s="60" t="n">
        <v>323</v>
      </c>
      <c r="H15" s="60" t="n">
        <v>352</v>
      </c>
      <c r="I15" s="69" t="n">
        <f aca="false">IF(H15="","",G15-H15)</f>
        <v>-29</v>
      </c>
      <c r="J15" s="40" t="n">
        <f aca="false">IF(OR(D15="",D15+G15=0),"",D15/(D15+G15))</f>
        <v>0.454391891891892</v>
      </c>
      <c r="K15" s="40" t="n">
        <f aca="false">IF(E15="","",E15/(E15+H15))</f>
        <v>0.43859649122807</v>
      </c>
      <c r="L15" s="70" t="n">
        <f aca="false">IF(OR(K15="",J15=""),"",(J15-K15)*100)</f>
        <v>1.57954006638217</v>
      </c>
      <c r="M15" s="36" t="n">
        <v>3.56890741856077</v>
      </c>
      <c r="N15" s="36" t="n">
        <v>2.60246900897786</v>
      </c>
      <c r="O15" s="36" t="n">
        <f aca="false">SQRT(M15^2+N15^2)</f>
        <v>4.41700635101969</v>
      </c>
      <c r="P15" s="40" t="n">
        <f aca="false">IF(J15="","",MAX(0,J15-1.96*O15/100))</f>
        <v>0.367818567411906</v>
      </c>
      <c r="Q15" s="40" t="n">
        <f aca="false">IF(J15="","",MIN(1,J15+1.96*O15/100))</f>
        <v>0.540965216371878</v>
      </c>
      <c r="R15" s="32" t="str">
        <f aca="false">IF(L15="","",IF(ABS(L15)&lt;=O15,"Yes","No"))</f>
        <v>Yes</v>
      </c>
      <c r="S15" s="32" t="str">
        <f aca="false">IF(L15="","",IF(ABS(L15)&lt;=1.96*O15,"Yes","No"))</f>
        <v>Yes</v>
      </c>
      <c r="T15" s="60" t="n">
        <f aca="false">IF(D15="","",ROUND(SQRT(((D15+G15)*O15/100)^2+(J15*(D15+G15)*0.14577)^2),0))</f>
        <v>47</v>
      </c>
      <c r="U15" s="32"/>
    </row>
    <row r="16" customFormat="false" ht="15" hidden="false" customHeight="false" outlineLevel="0" collapsed="false">
      <c r="A16" s="32" t="s">
        <v>162</v>
      </c>
      <c r="B16" s="32" t="s">
        <v>184</v>
      </c>
      <c r="C16" s="32" t="s">
        <v>185</v>
      </c>
      <c r="D16" s="60" t="n">
        <v>108</v>
      </c>
      <c r="E16" s="60" t="n">
        <v>120</v>
      </c>
      <c r="F16" s="69" t="n">
        <f aca="false">IF(E16="","",D16-E16)</f>
        <v>-12</v>
      </c>
      <c r="G16" s="60" t="n">
        <v>218</v>
      </c>
      <c r="H16" s="60" t="n">
        <v>202</v>
      </c>
      <c r="I16" s="69" t="n">
        <f aca="false">IF(H16="","",G16-H16)</f>
        <v>16</v>
      </c>
      <c r="J16" s="40" t="n">
        <f aca="false">IF(OR(D16="",D16+G16=0),"",D16/(D16+G16))</f>
        <v>0.331288343558282</v>
      </c>
      <c r="K16" s="40" t="n">
        <f aca="false">IF(E16="","",E16/(E16+H16))</f>
        <v>0.372670807453416</v>
      </c>
      <c r="L16" s="70" t="n">
        <f aca="false">IF(OR(K16="",J16=""),"",(J16-K16)*100)</f>
        <v>-4.13824638951339</v>
      </c>
      <c r="M16" s="36" t="n">
        <v>3.56890741856077</v>
      </c>
      <c r="N16" s="36" t="n">
        <v>2.60246900897786</v>
      </c>
      <c r="O16" s="36" t="n">
        <f aca="false">SQRT(M16^2+N16^2)</f>
        <v>4.41700635101969</v>
      </c>
      <c r="P16" s="40" t="n">
        <f aca="false">IF(J16="","",MAX(0,J16-1.96*O16/100))</f>
        <v>0.244715019078296</v>
      </c>
      <c r="Q16" s="40" t="n">
        <f aca="false">IF(J16="","",MIN(1,J16+1.96*O16/100))</f>
        <v>0.417861668038268</v>
      </c>
      <c r="R16" s="32" t="str">
        <f aca="false">IF(L16="","",IF(ABS(L16)&lt;=O16,"Yes","No"))</f>
        <v>Yes</v>
      </c>
      <c r="S16" s="32" t="str">
        <f aca="false">IF(L16="","",IF(ABS(L16)&lt;=1.96*O16,"Yes","No"))</f>
        <v>Yes</v>
      </c>
      <c r="T16" s="60" t="n">
        <f aca="false">IF(D16="","",ROUND(SQRT(((D16+G16)*O16/100)^2+(J16*(D16+G16)*0.14577)^2),0))</f>
        <v>21</v>
      </c>
      <c r="U16" s="32"/>
    </row>
    <row r="17" customFormat="false" ht="15" hidden="false" customHeight="false" outlineLevel="0" collapsed="false">
      <c r="A17" s="32" t="s">
        <v>162</v>
      </c>
      <c r="B17" s="32" t="s">
        <v>184</v>
      </c>
      <c r="C17" s="32" t="s">
        <v>186</v>
      </c>
      <c r="D17" s="60" t="n">
        <v>218</v>
      </c>
      <c r="E17" s="60" t="n">
        <v>227</v>
      </c>
      <c r="F17" s="69" t="n">
        <f aca="false">IF(E17="","",D17-E17)</f>
        <v>-9</v>
      </c>
      <c r="G17" s="60" t="n">
        <v>498</v>
      </c>
      <c r="H17" s="60" t="n">
        <v>484</v>
      </c>
      <c r="I17" s="69" t="n">
        <f aca="false">IF(H17="","",G17-H17)</f>
        <v>14</v>
      </c>
      <c r="J17" s="40" t="n">
        <f aca="false">IF(OR(D17="",D17+G17=0),"",D17/(D17+G17))</f>
        <v>0.304469273743017</v>
      </c>
      <c r="K17" s="40" t="n">
        <f aca="false">IF(E17="","",E17/(E17+H17))</f>
        <v>0.319268635724332</v>
      </c>
      <c r="L17" s="70" t="n">
        <f aca="false">IF(OR(K17="",J17=""),"",(J17-K17)*100)</f>
        <v>-1.47993619813152</v>
      </c>
      <c r="M17" s="36" t="n">
        <v>3.56890741856077</v>
      </c>
      <c r="N17" s="36" t="n">
        <v>2.60246900897786</v>
      </c>
      <c r="O17" s="36" t="n">
        <f aca="false">SQRT(M17^2+N17^2)</f>
        <v>4.41700635101969</v>
      </c>
      <c r="P17" s="40" t="n">
        <f aca="false">IF(J17="","",MAX(0,J17-1.96*O17/100))</f>
        <v>0.217895949263031</v>
      </c>
      <c r="Q17" s="40" t="n">
        <f aca="false">IF(J17="","",MIN(1,J17+1.96*O17/100))</f>
        <v>0.391042598223003</v>
      </c>
      <c r="R17" s="32" t="str">
        <f aca="false">IF(L17="","",IF(ABS(L17)&lt;=O17,"Yes","No"))</f>
        <v>Yes</v>
      </c>
      <c r="S17" s="32" t="str">
        <f aca="false">IF(L17="","",IF(ABS(L17)&lt;=1.96*O17,"Yes","No"))</f>
        <v>Yes</v>
      </c>
      <c r="T17" s="60" t="n">
        <f aca="false">IF(D17="","",ROUND(SQRT(((D17+G17)*O17/100)^2+(J17*(D17+G17)*0.14577)^2),0))</f>
        <v>45</v>
      </c>
      <c r="U17" s="32"/>
    </row>
    <row r="18" customFormat="false" ht="15" hidden="false" customHeight="false" outlineLevel="0" collapsed="false">
      <c r="A18" s="32" t="s">
        <v>162</v>
      </c>
      <c r="B18" s="32" t="s">
        <v>187</v>
      </c>
      <c r="C18" s="32" t="s">
        <v>188</v>
      </c>
      <c r="D18" s="60" t="n">
        <v>264</v>
      </c>
      <c r="E18" s="60" t="n">
        <v>249</v>
      </c>
      <c r="F18" s="69" t="n">
        <f aca="false">IF(E18="","",D18-E18)</f>
        <v>15</v>
      </c>
      <c r="G18" s="60" t="n">
        <v>389</v>
      </c>
      <c r="H18" s="60" t="n">
        <v>392</v>
      </c>
      <c r="I18" s="69" t="n">
        <f aca="false">IF(H18="","",G18-H18)</f>
        <v>-3</v>
      </c>
      <c r="J18" s="40" t="n">
        <f aca="false">IF(OR(D18="",D18+G18=0),"",D18/(D18+G18))</f>
        <v>0.404287901990812</v>
      </c>
      <c r="K18" s="40" t="n">
        <f aca="false">IF(E18="","",E18/(E18+H18))</f>
        <v>0.388455538221529</v>
      </c>
      <c r="L18" s="70" t="n">
        <f aca="false">IF(OR(K18="",J18=""),"",(J18-K18)*100)</f>
        <v>1.58323637692828</v>
      </c>
      <c r="M18" s="36" t="n">
        <v>3.56890741856077</v>
      </c>
      <c r="N18" s="36" t="n">
        <v>2.60246900897786</v>
      </c>
      <c r="O18" s="36" t="n">
        <f aca="false">SQRT(M18^2+N18^2)</f>
        <v>4.41700635101969</v>
      </c>
      <c r="P18" s="40" t="n">
        <f aca="false">IF(J18="","",MAX(0,J18-1.96*O18/100))</f>
        <v>0.317714577510826</v>
      </c>
      <c r="Q18" s="40" t="n">
        <f aca="false">IF(J18="","",MIN(1,J18+1.96*O18/100))</f>
        <v>0.490861226470798</v>
      </c>
      <c r="R18" s="32" t="str">
        <f aca="false">IF(L18="","",IF(ABS(L18)&lt;=O18,"Yes","No"))</f>
        <v>Yes</v>
      </c>
      <c r="S18" s="32" t="str">
        <f aca="false">IF(L18="","",IF(ABS(L18)&lt;=1.96*O18,"Yes","No"))</f>
        <v>Yes</v>
      </c>
      <c r="T18" s="60" t="n">
        <f aca="false">IF(D18="","",ROUND(SQRT(((D18+G18)*O18/100)^2+(J18*(D18+G18)*0.14577)^2),0))</f>
        <v>48</v>
      </c>
      <c r="U18" s="32"/>
    </row>
    <row r="19" customFormat="false" ht="15" hidden="false" customHeight="false" outlineLevel="0" collapsed="false">
      <c r="A19" s="32" t="s">
        <v>162</v>
      </c>
      <c r="B19" s="32" t="s">
        <v>187</v>
      </c>
      <c r="C19" s="32" t="s">
        <v>189</v>
      </c>
      <c r="D19" s="60" t="n">
        <v>168</v>
      </c>
      <c r="E19" s="60" t="n">
        <v>152</v>
      </c>
      <c r="F19" s="69" t="n">
        <f aca="false">IF(E19="","",D19-E19)</f>
        <v>16</v>
      </c>
      <c r="G19" s="60" t="n">
        <v>241</v>
      </c>
      <c r="H19" s="60" t="n">
        <v>246</v>
      </c>
      <c r="I19" s="69" t="n">
        <f aca="false">IF(H19="","",G19-H19)</f>
        <v>-5</v>
      </c>
      <c r="J19" s="40" t="n">
        <f aca="false">IF(OR(D19="",D19+G19=0),"",D19/(D19+G19))</f>
        <v>0.410757946210269</v>
      </c>
      <c r="K19" s="40" t="n">
        <f aca="false">IF(E19="","",E19/(E19+H19))</f>
        <v>0.381909547738693</v>
      </c>
      <c r="L19" s="70" t="n">
        <f aca="false">IF(OR(K19="",J19=""),"",(J19-K19)*100)</f>
        <v>2.88483984715755</v>
      </c>
      <c r="M19" s="36" t="n">
        <v>3.56890741856077</v>
      </c>
      <c r="N19" s="36" t="n">
        <v>2.60246900897786</v>
      </c>
      <c r="O19" s="36" t="n">
        <f aca="false">SQRT(M19^2+N19^2)</f>
        <v>4.41700635101969</v>
      </c>
      <c r="P19" s="40" t="n">
        <f aca="false">IF(J19="","",MAX(0,J19-1.96*O19/100))</f>
        <v>0.324184621730283</v>
      </c>
      <c r="Q19" s="40" t="n">
        <f aca="false">IF(J19="","",MIN(1,J19+1.96*O19/100))</f>
        <v>0.497331270690255</v>
      </c>
      <c r="R19" s="32" t="str">
        <f aca="false">IF(L19="","",IF(ABS(L19)&lt;=O19,"Yes","No"))</f>
        <v>Yes</v>
      </c>
      <c r="S19" s="32" t="str">
        <f aca="false">IF(L19="","",IF(ABS(L19)&lt;=1.96*O19,"Yes","No"))</f>
        <v>Yes</v>
      </c>
      <c r="T19" s="60" t="n">
        <f aca="false">IF(D19="","",ROUND(SQRT(((D19+G19)*O19/100)^2+(J19*(D19+G19)*0.14577)^2),0))</f>
        <v>30</v>
      </c>
      <c r="U19" s="32"/>
    </row>
    <row r="20" customFormat="false" ht="15" hidden="false" customHeight="false" outlineLevel="0" collapsed="false">
      <c r="A20" s="32" t="s">
        <v>162</v>
      </c>
      <c r="B20" s="32" t="s">
        <v>187</v>
      </c>
      <c r="C20" s="32" t="s">
        <v>190</v>
      </c>
      <c r="D20" s="60" t="n">
        <v>145</v>
      </c>
      <c r="E20" s="60" t="n">
        <v>165</v>
      </c>
      <c r="F20" s="69" t="n">
        <f aca="false">IF(E20="","",D20-E20)</f>
        <v>-20</v>
      </c>
      <c r="G20" s="60" t="n">
        <v>202</v>
      </c>
      <c r="H20" s="60" t="n">
        <v>237</v>
      </c>
      <c r="I20" s="69" t="n">
        <f aca="false">IF(H20="","",G20-H20)</f>
        <v>-35</v>
      </c>
      <c r="J20" s="40" t="n">
        <f aca="false">IF(OR(D20="",D20+G20=0),"",D20/(D20+G20))</f>
        <v>0.417867435158501</v>
      </c>
      <c r="K20" s="40" t="n">
        <f aca="false">IF(E20="","",E20/(E20+H20))</f>
        <v>0.41044776119403</v>
      </c>
      <c r="L20" s="70" t="n">
        <f aca="false">IF(OR(K20="",J20=""),"",(J20-K20)*100)</f>
        <v>0.741967396447157</v>
      </c>
      <c r="M20" s="36" t="n">
        <v>3.56890741856077</v>
      </c>
      <c r="N20" s="36" t="n">
        <v>2.60246900897786</v>
      </c>
      <c r="O20" s="36" t="n">
        <f aca="false">SQRT(M20^2+N20^2)</f>
        <v>4.41700635101969</v>
      </c>
      <c r="P20" s="40" t="n">
        <f aca="false">IF(J20="","",MAX(0,J20-1.96*O20/100))</f>
        <v>0.331294110678516</v>
      </c>
      <c r="Q20" s="40" t="n">
        <f aca="false">IF(J20="","",MIN(1,J20+1.96*O20/100))</f>
        <v>0.504440759638487</v>
      </c>
      <c r="R20" s="32" t="str">
        <f aca="false">IF(L20="","",IF(ABS(L20)&lt;=O20,"Yes","No"))</f>
        <v>Yes</v>
      </c>
      <c r="S20" s="32" t="str">
        <f aca="false">IF(L20="","",IF(ABS(L20)&lt;=1.96*O20,"Yes","No"))</f>
        <v>Yes</v>
      </c>
      <c r="T20" s="60" t="n">
        <f aca="false">IF(D20="","",ROUND(SQRT(((D20+G20)*O20/100)^2+(J20*(D20+G20)*0.14577)^2),0))</f>
        <v>26</v>
      </c>
      <c r="U20" s="32"/>
    </row>
    <row r="21" customFormat="false" ht="15" hidden="false" customHeight="false" outlineLevel="0" collapsed="false">
      <c r="A21" s="32" t="s">
        <v>162</v>
      </c>
      <c r="B21" s="32" t="s">
        <v>191</v>
      </c>
      <c r="C21" s="32" t="s">
        <v>191</v>
      </c>
      <c r="D21" s="60" t="n">
        <v>40</v>
      </c>
      <c r="E21" s="60" t="n">
        <v>38</v>
      </c>
      <c r="F21" s="69" t="n">
        <f aca="false">IF(E21="","",D21-E21)</f>
        <v>2</v>
      </c>
      <c r="G21" s="60" t="n">
        <v>99</v>
      </c>
      <c r="H21" s="60" t="n">
        <v>106</v>
      </c>
      <c r="I21" s="69" t="n">
        <f aca="false">IF(H21="","",G21-H21)</f>
        <v>-7</v>
      </c>
      <c r="J21" s="40" t="n">
        <f aca="false">IF(OR(D21="",D21+G21=0),"",D21/(D21+G21))</f>
        <v>0.287769784172662</v>
      </c>
      <c r="K21" s="40" t="n">
        <f aca="false">IF(E21="","",E21/(E21+H21))</f>
        <v>0.263888888888889</v>
      </c>
      <c r="L21" s="70" t="n">
        <f aca="false">IF(OR(K21="",J21=""),"",(J21-K21)*100)</f>
        <v>2.3880895283773</v>
      </c>
      <c r="M21" s="36" t="n">
        <v>3.56890741856077</v>
      </c>
      <c r="N21" s="36" t="n">
        <v>2.60246900897786</v>
      </c>
      <c r="O21" s="36" t="n">
        <f aca="false">SQRT(M21^2+N21^2)</f>
        <v>4.41700635101969</v>
      </c>
      <c r="P21" s="40" t="n">
        <f aca="false">IF(J21="","",MAX(0,J21-1.96*O21/100))</f>
        <v>0.201196459692676</v>
      </c>
      <c r="Q21" s="40" t="n">
        <f aca="false">IF(J21="","",MIN(1,J21+1.96*O21/100))</f>
        <v>0.374343108652648</v>
      </c>
      <c r="R21" s="32" t="str">
        <f aca="false">IF(L21="","",IF(ABS(L21)&lt;=O21,"Yes","No"))</f>
        <v>Yes</v>
      </c>
      <c r="S21" s="32" t="str">
        <f aca="false">IF(L21="","",IF(ABS(L21)&lt;=1.96*O21,"Yes","No"))</f>
        <v>Yes</v>
      </c>
      <c r="T21" s="60" t="n">
        <f aca="false">IF(D21="","",ROUND(SQRT(((D21+G21)*O21/100)^2+(J21*(D21+G21)*0.14577)^2),0))</f>
        <v>8</v>
      </c>
      <c r="U21" s="32"/>
    </row>
    <row r="22" customFormat="false" ht="15" hidden="false" customHeight="false" outlineLevel="0" collapsed="false">
      <c r="A22" s="32" t="s">
        <v>162</v>
      </c>
      <c r="B22" s="32" t="s">
        <v>192</v>
      </c>
      <c r="C22" s="32" t="s">
        <v>192</v>
      </c>
      <c r="D22" s="60" t="n">
        <v>50</v>
      </c>
      <c r="E22" s="60" t="n">
        <v>58</v>
      </c>
      <c r="F22" s="69" t="n">
        <f aca="false">IF(E22="","",D22-E22)</f>
        <v>-8</v>
      </c>
      <c r="G22" s="60" t="n">
        <v>214</v>
      </c>
      <c r="H22" s="60" t="n">
        <v>214</v>
      </c>
      <c r="I22" s="69" t="n">
        <f aca="false">IF(H22="","",G22-H22)</f>
        <v>0</v>
      </c>
      <c r="J22" s="40" t="n">
        <f aca="false">IF(OR(D22="",D22+G22=0),"",D22/(D22+G22))</f>
        <v>0.189393939393939</v>
      </c>
      <c r="K22" s="40" t="n">
        <f aca="false">IF(E22="","",E22/(E22+H22))</f>
        <v>0.213235294117647</v>
      </c>
      <c r="L22" s="70" t="n">
        <f aca="false">IF(OR(K22="",J22=""),"",(J22-K22)*100)</f>
        <v>-2.38413547237077</v>
      </c>
      <c r="M22" s="36" t="n">
        <v>3.56890741856077</v>
      </c>
      <c r="N22" s="36" t="n">
        <v>2.60246900897786</v>
      </c>
      <c r="O22" s="36" t="n">
        <f aca="false">SQRT(M22^2+N22^2)</f>
        <v>4.41700635101969</v>
      </c>
      <c r="P22" s="40" t="n">
        <f aca="false">IF(J22="","",MAX(0,J22-1.96*O22/100))</f>
        <v>0.102820614913954</v>
      </c>
      <c r="Q22" s="40" t="n">
        <f aca="false">IF(J22="","",MIN(1,J22+1.96*O22/100))</f>
        <v>0.275967263873925</v>
      </c>
      <c r="R22" s="32" t="str">
        <f aca="false">IF(L22="","",IF(ABS(L22)&lt;=O22,"Yes","No"))</f>
        <v>Yes</v>
      </c>
      <c r="S22" s="32" t="str">
        <f aca="false">IF(L22="","",IF(ABS(L22)&lt;=1.96*O22,"Yes","No"))</f>
        <v>Yes</v>
      </c>
      <c r="T22" s="60" t="n">
        <f aca="false">IF(D22="","",ROUND(SQRT(((D22+G22)*O22/100)^2+(J22*(D22+G22)*0.14577)^2),0))</f>
        <v>14</v>
      </c>
      <c r="U22" s="32"/>
    </row>
    <row r="23" customFormat="false" ht="15" hidden="false" customHeight="false" outlineLevel="0" collapsed="false">
      <c r="A23" s="32" t="s">
        <v>162</v>
      </c>
      <c r="B23" s="32" t="s">
        <v>193</v>
      </c>
      <c r="C23" s="32" t="s">
        <v>194</v>
      </c>
      <c r="D23" s="60" t="n">
        <v>311</v>
      </c>
      <c r="E23" s="60" t="n">
        <v>321</v>
      </c>
      <c r="F23" s="69" t="n">
        <f aca="false">IF(E23="","",D23-E23)</f>
        <v>-10</v>
      </c>
      <c r="G23" s="60" t="n">
        <v>474</v>
      </c>
      <c r="H23" s="60" t="n">
        <v>498</v>
      </c>
      <c r="I23" s="69" t="n">
        <f aca="false">IF(H23="","",G23-H23)</f>
        <v>-24</v>
      </c>
      <c r="J23" s="40" t="n">
        <f aca="false">IF(OR(D23="",D23+G23=0),"",D23/(D23+G23))</f>
        <v>0.396178343949045</v>
      </c>
      <c r="K23" s="40" t="n">
        <f aca="false">IF(E23="","",E23/(E23+H23))</f>
        <v>0.391941391941392</v>
      </c>
      <c r="L23" s="70" t="n">
        <f aca="false">IF(OR(K23="",J23=""),"",(J23-K23)*100)</f>
        <v>0.423695200765267</v>
      </c>
      <c r="M23" s="36" t="n">
        <v>2.45723920713557</v>
      </c>
      <c r="N23" s="36" t="n">
        <v>2.60246900897786</v>
      </c>
      <c r="O23" s="36" t="n">
        <f aca="false">SQRT(M23^2+N23^2)</f>
        <v>3.57922749539261</v>
      </c>
      <c r="P23" s="40" t="n">
        <f aca="false">IF(J23="","",MAX(0,J23-1.96*O23/100))</f>
        <v>0.32602548503935</v>
      </c>
      <c r="Q23" s="40" t="n">
        <f aca="false">IF(J23="","",MIN(1,J23+1.96*O23/100))</f>
        <v>0.46633120285874</v>
      </c>
      <c r="R23" s="32" t="str">
        <f aca="false">IF(L23="","",IF(ABS(L23)&lt;=O23,"Yes","No"))</f>
        <v>Yes</v>
      </c>
      <c r="S23" s="32" t="str">
        <f aca="false">IF(L23="","",IF(ABS(L23)&lt;=1.96*O23,"Yes","No"))</f>
        <v>Yes</v>
      </c>
      <c r="T23" s="60" t="n">
        <f aca="false">IF(D23="","",ROUND(SQRT(((D23+G23)*O23/100)^2+(J23*(D23+G23)*0.09272)^2),0))</f>
        <v>40</v>
      </c>
      <c r="U23" s="32"/>
    </row>
    <row r="24" customFormat="false" ht="15" hidden="false" customHeight="false" outlineLevel="0" collapsed="false">
      <c r="A24" s="32" t="s">
        <v>162</v>
      </c>
      <c r="B24" s="32" t="s">
        <v>193</v>
      </c>
      <c r="C24" s="32" t="s">
        <v>195</v>
      </c>
      <c r="D24" s="60" t="n">
        <v>290</v>
      </c>
      <c r="E24" s="60" t="n">
        <v>288</v>
      </c>
      <c r="F24" s="69" t="n">
        <f aca="false">IF(E24="","",D24-E24)</f>
        <v>2</v>
      </c>
      <c r="G24" s="60" t="n">
        <v>414</v>
      </c>
      <c r="H24" s="60" t="n">
        <v>448</v>
      </c>
      <c r="I24" s="69" t="n">
        <f aca="false">IF(H24="","",G24-H24)</f>
        <v>-34</v>
      </c>
      <c r="J24" s="40" t="n">
        <f aca="false">IF(OR(D24="",D24+G24=0),"",D24/(D24+G24))</f>
        <v>0.411931818181818</v>
      </c>
      <c r="K24" s="40" t="n">
        <f aca="false">IF(E24="","",E24/(E24+H24))</f>
        <v>0.391304347826087</v>
      </c>
      <c r="L24" s="70" t="n">
        <f aca="false">IF(OR(K24="",J24=""),"",(J24-K24)*100)</f>
        <v>2.06274703557312</v>
      </c>
      <c r="M24" s="36" t="n">
        <v>3.56890741856077</v>
      </c>
      <c r="N24" s="36" t="n">
        <v>2.60246900897786</v>
      </c>
      <c r="O24" s="36" t="n">
        <f aca="false">SQRT(M24^2+N24^2)</f>
        <v>4.41700635101969</v>
      </c>
      <c r="P24" s="40" t="n">
        <f aca="false">IF(J24="","",MAX(0,J24-1.96*O24/100))</f>
        <v>0.325358493701832</v>
      </c>
      <c r="Q24" s="40" t="n">
        <f aca="false">IF(J24="","",MIN(1,J24+1.96*O24/100))</f>
        <v>0.498505142661804</v>
      </c>
      <c r="R24" s="32" t="str">
        <f aca="false">IF(L24="","",IF(ABS(L24)&lt;=O24,"Yes","No"))</f>
        <v>Yes</v>
      </c>
      <c r="S24" s="32" t="str">
        <f aca="false">IF(L24="","",IF(ABS(L24)&lt;=1.96*O24,"Yes","No"))</f>
        <v>Yes</v>
      </c>
      <c r="T24" s="60" t="n">
        <f aca="false">IF(D24="","",ROUND(SQRT(((D24+G24)*O24/100)^2+(J24*(D24+G24)*0.14577)^2),0))</f>
        <v>52</v>
      </c>
      <c r="U24" s="32"/>
    </row>
    <row r="25" customFormat="false" ht="15" hidden="false" customHeight="false" outlineLevel="0" collapsed="false">
      <c r="A25" s="32" t="s">
        <v>162</v>
      </c>
      <c r="B25" s="32" t="s">
        <v>193</v>
      </c>
      <c r="C25" s="32" t="s">
        <v>196</v>
      </c>
      <c r="D25" s="60" t="n">
        <v>307</v>
      </c>
      <c r="E25" s="60" t="n">
        <v>317</v>
      </c>
      <c r="F25" s="69" t="n">
        <f aca="false">IF(E25="","",D25-E25)</f>
        <v>-10</v>
      </c>
      <c r="G25" s="60" t="n">
        <v>468</v>
      </c>
      <c r="H25" s="60" t="n">
        <v>527</v>
      </c>
      <c r="I25" s="69" t="n">
        <f aca="false">IF(H25="","",G25-H25)</f>
        <v>-59</v>
      </c>
      <c r="J25" s="40" t="n">
        <f aca="false">IF(OR(D25="",D25+G25=0),"",D25/(D25+G25))</f>
        <v>0.396129032258065</v>
      </c>
      <c r="K25" s="40" t="n">
        <f aca="false">IF(E25="","",E25/(E25+H25))</f>
        <v>0.375592417061611</v>
      </c>
      <c r="L25" s="70" t="n">
        <f aca="false">IF(OR(K25="",J25=""),"",(J25-K25)*100)</f>
        <v>2.05366151964531</v>
      </c>
      <c r="M25" s="36" t="n">
        <v>2.45723920713557</v>
      </c>
      <c r="N25" s="36" t="n">
        <v>2.60246900897786</v>
      </c>
      <c r="O25" s="36" t="n">
        <f aca="false">SQRT(M25^2+N25^2)</f>
        <v>3.57922749539261</v>
      </c>
      <c r="P25" s="40" t="n">
        <f aca="false">IF(J25="","",MAX(0,J25-1.96*O25/100))</f>
        <v>0.325976173348369</v>
      </c>
      <c r="Q25" s="40" t="n">
        <f aca="false">IF(J25="","",MIN(1,J25+1.96*O25/100))</f>
        <v>0.46628189116776</v>
      </c>
      <c r="R25" s="32" t="str">
        <f aca="false">IF(L25="","",IF(ABS(L25)&lt;=O25,"Yes","No"))</f>
        <v>Yes</v>
      </c>
      <c r="S25" s="32" t="str">
        <f aca="false">IF(L25="","",IF(ABS(L25)&lt;=1.96*O25,"Yes","No"))</f>
        <v>Yes</v>
      </c>
      <c r="T25" s="60" t="n">
        <f aca="false">IF(D25="","",ROUND(SQRT(((D25+G25)*O25/100)^2+(J25*(D25+G25)*0.09272)^2),0))</f>
        <v>40</v>
      </c>
      <c r="U25" s="32"/>
    </row>
    <row r="26" customFormat="false" ht="15" hidden="false" customHeight="false" outlineLevel="0" collapsed="false">
      <c r="A26" s="32" t="s">
        <v>162</v>
      </c>
      <c r="B26" s="32" t="s">
        <v>197</v>
      </c>
      <c r="C26" s="32" t="s">
        <v>198</v>
      </c>
      <c r="D26" s="60" t="n">
        <v>290</v>
      </c>
      <c r="E26" s="60" t="n">
        <v>285</v>
      </c>
      <c r="F26" s="69" t="n">
        <f aca="false">IF(E26="","",D26-E26)</f>
        <v>5</v>
      </c>
      <c r="G26" s="60" t="n">
        <v>715</v>
      </c>
      <c r="H26" s="60" t="n">
        <v>760</v>
      </c>
      <c r="I26" s="69" t="n">
        <f aca="false">IF(H26="","",G26-H26)</f>
        <v>-45</v>
      </c>
      <c r="J26" s="40" t="n">
        <f aca="false">IF(OR(D26="",D26+G26=0),"",D26/(D26+G26))</f>
        <v>0.288557213930348</v>
      </c>
      <c r="K26" s="40" t="n">
        <f aca="false">IF(E26="","",E26/(E26+H26))</f>
        <v>0.272727272727273</v>
      </c>
      <c r="L26" s="70" t="n">
        <f aca="false">IF(OR(K26="",J26=""),"",(J26-K26)*100)</f>
        <v>1.58299412030756</v>
      </c>
      <c r="M26" s="36" t="n">
        <v>2.45723920713557</v>
      </c>
      <c r="N26" s="36" t="n">
        <v>2.60246900897786</v>
      </c>
      <c r="O26" s="36" t="n">
        <f aca="false">SQRT(M26^2+N26^2)</f>
        <v>3.57922749539261</v>
      </c>
      <c r="P26" s="40" t="n">
        <f aca="false">IF(J26="","",MAX(0,J26-1.96*O26/100))</f>
        <v>0.218404355020653</v>
      </c>
      <c r="Q26" s="40" t="n">
        <f aca="false">IF(J26="","",MIN(1,J26+1.96*O26/100))</f>
        <v>0.358710072840043</v>
      </c>
      <c r="R26" s="32" t="str">
        <f aca="false">IF(L26="","",IF(ABS(L26)&lt;=O26,"Yes","No"))</f>
        <v>Yes</v>
      </c>
      <c r="S26" s="32" t="str">
        <f aca="false">IF(L26="","",IF(ABS(L26)&lt;=1.96*O26,"Yes","No"))</f>
        <v>Yes</v>
      </c>
      <c r="T26" s="60" t="n">
        <f aca="false">IF(D26="","",ROUND(SQRT(((D26+G26)*O26/100)^2+(J26*(D26+G26)*0.09272)^2),0))</f>
        <v>45</v>
      </c>
      <c r="U26" s="32"/>
    </row>
    <row r="27" customFormat="false" ht="15" hidden="false" customHeight="false" outlineLevel="0" collapsed="false">
      <c r="A27" s="32" t="s">
        <v>162</v>
      </c>
      <c r="B27" s="32" t="s">
        <v>197</v>
      </c>
      <c r="C27" s="32" t="s">
        <v>199</v>
      </c>
      <c r="D27" s="60" t="n">
        <v>204</v>
      </c>
      <c r="E27" s="60" t="n">
        <v>228</v>
      </c>
      <c r="F27" s="69" t="n">
        <f aca="false">IF(E27="","",D27-E27)</f>
        <v>-24</v>
      </c>
      <c r="G27" s="60" t="n">
        <v>471</v>
      </c>
      <c r="H27" s="60" t="n">
        <v>522</v>
      </c>
      <c r="I27" s="69" t="n">
        <f aca="false">IF(H27="","",G27-H27)</f>
        <v>-51</v>
      </c>
      <c r="J27" s="40" t="n">
        <f aca="false">IF(OR(D27="",D27+G27=0),"",D27/(D27+G27))</f>
        <v>0.302222222222222</v>
      </c>
      <c r="K27" s="40" t="n">
        <f aca="false">IF(E27="","",E27/(E27+H27))</f>
        <v>0.304</v>
      </c>
      <c r="L27" s="70" t="n">
        <f aca="false">IF(OR(K27="",J27=""),"",(J27-K27)*100)</f>
        <v>-0.177777777777777</v>
      </c>
      <c r="M27" s="36" t="n">
        <v>3.56890741856077</v>
      </c>
      <c r="N27" s="36" t="n">
        <v>2.60246900897786</v>
      </c>
      <c r="O27" s="36" t="n">
        <f aca="false">SQRT(M27^2+N27^2)</f>
        <v>4.41700635101969</v>
      </c>
      <c r="P27" s="40" t="n">
        <f aca="false">IF(J27="","",MAX(0,J27-1.96*O27/100))</f>
        <v>0.215648897742236</v>
      </c>
      <c r="Q27" s="40" t="n">
        <f aca="false">IF(J27="","",MIN(1,J27+1.96*O27/100))</f>
        <v>0.388795546702208</v>
      </c>
      <c r="R27" s="32" t="str">
        <f aca="false">IF(L27="","",IF(ABS(L27)&lt;=O27,"Yes","No"))</f>
        <v>Yes</v>
      </c>
      <c r="S27" s="32" t="str">
        <f aca="false">IF(L27="","",IF(ABS(L27)&lt;=1.96*O27,"Yes","No"))</f>
        <v>Yes</v>
      </c>
      <c r="T27" s="60" t="n">
        <f aca="false">IF(D27="","",ROUND(SQRT(((D27+G27)*O27/100)^2+(J27*(D27+G27)*0.14577)^2),0))</f>
        <v>42</v>
      </c>
      <c r="U27" s="32"/>
    </row>
    <row r="28" customFormat="false" ht="15" hidden="false" customHeight="false" outlineLevel="0" collapsed="false">
      <c r="A28" s="32" t="s">
        <v>162</v>
      </c>
      <c r="B28" s="32" t="s">
        <v>200</v>
      </c>
      <c r="C28" s="32" t="s">
        <v>201</v>
      </c>
      <c r="D28" s="60" t="n">
        <v>130</v>
      </c>
      <c r="E28" s="60" t="n">
        <v>135</v>
      </c>
      <c r="F28" s="69" t="n">
        <f aca="false">IF(E28="","",D28-E28)</f>
        <v>-5</v>
      </c>
      <c r="G28" s="60" t="n">
        <v>387</v>
      </c>
      <c r="H28" s="60" t="n">
        <v>395</v>
      </c>
      <c r="I28" s="69" t="n">
        <f aca="false">IF(H28="","",G28-H28)</f>
        <v>-8</v>
      </c>
      <c r="J28" s="40" t="n">
        <f aca="false">IF(OR(D28="",D28+G28=0),"",D28/(D28+G28))</f>
        <v>0.251450676982592</v>
      </c>
      <c r="K28" s="40" t="n">
        <f aca="false">IF(E28="","",E28/(E28+H28))</f>
        <v>0.254716981132075</v>
      </c>
      <c r="L28" s="70" t="n">
        <f aca="false">IF(OR(K28="",J28=""),"",(J28-K28)*100)</f>
        <v>-0.326630414948359</v>
      </c>
      <c r="M28" s="36" t="n">
        <v>3.56890741856077</v>
      </c>
      <c r="N28" s="36" t="n">
        <v>2.60246900897786</v>
      </c>
      <c r="O28" s="36" t="n">
        <f aca="false">SQRT(M28^2+N28^2)</f>
        <v>4.41700635101969</v>
      </c>
      <c r="P28" s="40" t="n">
        <f aca="false">IF(J28="","",MAX(0,J28-1.96*O28/100))</f>
        <v>0.164877352502606</v>
      </c>
      <c r="Q28" s="40" t="n">
        <f aca="false">IF(J28="","",MIN(1,J28+1.96*O28/100))</f>
        <v>0.338024001462578</v>
      </c>
      <c r="R28" s="32" t="str">
        <f aca="false">IF(L28="","",IF(ABS(L28)&lt;=O28,"Yes","No"))</f>
        <v>Yes</v>
      </c>
      <c r="S28" s="32" t="str">
        <f aca="false">IF(L28="","",IF(ABS(L28)&lt;=1.96*O28,"Yes","No"))</f>
        <v>Yes</v>
      </c>
      <c r="T28" s="60" t="n">
        <f aca="false">IF(D28="","",ROUND(SQRT(((D28+G28)*O28/100)^2+(J28*(D28+G28)*0.14577)^2),0))</f>
        <v>30</v>
      </c>
      <c r="U28" s="32"/>
    </row>
    <row r="29" customFormat="false" ht="15" hidden="false" customHeight="false" outlineLevel="0" collapsed="false">
      <c r="A29" s="32" t="s">
        <v>162</v>
      </c>
      <c r="B29" s="32" t="s">
        <v>200</v>
      </c>
      <c r="C29" s="32" t="s">
        <v>202</v>
      </c>
      <c r="D29" s="60" t="n">
        <v>111</v>
      </c>
      <c r="E29" s="60" t="n">
        <v>124</v>
      </c>
      <c r="F29" s="69" t="n">
        <f aca="false">IF(E29="","",D29-E29)</f>
        <v>-13</v>
      </c>
      <c r="G29" s="60" t="n">
        <v>284</v>
      </c>
      <c r="H29" s="60" t="n">
        <v>298</v>
      </c>
      <c r="I29" s="69" t="n">
        <f aca="false">IF(H29="","",G29-H29)</f>
        <v>-14</v>
      </c>
      <c r="J29" s="40" t="n">
        <f aca="false">IF(OR(D29="",D29+G29=0),"",D29/(D29+G29))</f>
        <v>0.281012658227848</v>
      </c>
      <c r="K29" s="40" t="n">
        <f aca="false">IF(E29="","",E29/(E29+H29))</f>
        <v>0.293838862559242</v>
      </c>
      <c r="L29" s="70" t="n">
        <f aca="false">IF(OR(K29="",J29=""),"",(J29-K29)*100)</f>
        <v>-1.28262043313936</v>
      </c>
      <c r="M29" s="36" t="n">
        <v>3.56890741856077</v>
      </c>
      <c r="N29" s="36" t="n">
        <v>2.60246900897786</v>
      </c>
      <c r="O29" s="36" t="n">
        <f aca="false">SQRT(M29^2+N29^2)</f>
        <v>4.41700635101969</v>
      </c>
      <c r="P29" s="40" t="n">
        <f aca="false">IF(J29="","",MAX(0,J29-1.96*O29/100))</f>
        <v>0.194439333747862</v>
      </c>
      <c r="Q29" s="40" t="n">
        <f aca="false">IF(J29="","",MIN(1,J29+1.96*O29/100))</f>
        <v>0.367585982707834</v>
      </c>
      <c r="R29" s="32" t="str">
        <f aca="false">IF(L29="","",IF(ABS(L29)&lt;=O29,"Yes","No"))</f>
        <v>Yes</v>
      </c>
      <c r="S29" s="32" t="str">
        <f aca="false">IF(L29="","",IF(ABS(L29)&lt;=1.96*O29,"Yes","No"))</f>
        <v>Yes</v>
      </c>
      <c r="T29" s="60" t="n">
        <f aca="false">IF(D29="","",ROUND(SQRT(((D29+G29)*O29/100)^2+(J29*(D29+G29)*0.14577)^2),0))</f>
        <v>24</v>
      </c>
      <c r="U29" s="32"/>
    </row>
    <row r="30" customFormat="false" ht="15" hidden="false" customHeight="false" outlineLevel="0" collapsed="false">
      <c r="A30" s="32" t="s">
        <v>162</v>
      </c>
      <c r="B30" s="32" t="s">
        <v>200</v>
      </c>
      <c r="C30" s="32" t="s">
        <v>203</v>
      </c>
      <c r="D30" s="60" t="n">
        <v>352</v>
      </c>
      <c r="E30" s="60" t="n">
        <v>424</v>
      </c>
      <c r="F30" s="69" t="n">
        <f aca="false">IF(E30="","",D30-E30)</f>
        <v>-72</v>
      </c>
      <c r="G30" s="60" t="n">
        <v>925</v>
      </c>
      <c r="H30" s="60" t="n">
        <v>988</v>
      </c>
      <c r="I30" s="69" t="n">
        <f aca="false">IF(H30="","",G30-H30)</f>
        <v>-63</v>
      </c>
      <c r="J30" s="40" t="n">
        <f aca="false">IF(OR(D30="",D30+G30=0),"",D30/(D30+G30))</f>
        <v>0.275646045418951</v>
      </c>
      <c r="K30" s="40" t="n">
        <f aca="false">IF(E30="","",E30/(E30+H30))</f>
        <v>0.30028328611898</v>
      </c>
      <c r="L30" s="70" t="n">
        <f aca="false">IF(OR(K30="",J30=""),"",(J30-K30)*100)</f>
        <v>-2.46372407000295</v>
      </c>
      <c r="M30" s="36" t="n">
        <v>2.12037134723954</v>
      </c>
      <c r="N30" s="36" t="n">
        <v>2.60246900897786</v>
      </c>
      <c r="O30" s="36" t="n">
        <f aca="false">SQRT(M30^2+N30^2)</f>
        <v>3.35690625321659</v>
      </c>
      <c r="P30" s="40" t="n">
        <f aca="false">IF(J30="","",MAX(0,J30-1.96*O30/100))</f>
        <v>0.209850682855906</v>
      </c>
      <c r="Q30" s="40" t="n">
        <f aca="false">IF(J30="","",MIN(1,J30+1.96*O30/100))</f>
        <v>0.341441407981996</v>
      </c>
      <c r="R30" s="32" t="str">
        <f aca="false">IF(L30="","",IF(ABS(L30)&lt;=O30,"Yes","No"))</f>
        <v>Yes</v>
      </c>
      <c r="S30" s="32" t="str">
        <f aca="false">IF(L30="","",IF(ABS(L30)&lt;=1.96*O30,"Yes","No"))</f>
        <v>Yes</v>
      </c>
      <c r="T30" s="60" t="n">
        <f aca="false">IF(D30="","",ROUND(SQRT(((D30+G30)*O30/100)^2+(J30*(D30+G30)*0.07717)^2),0))</f>
        <v>51</v>
      </c>
      <c r="U30" s="32"/>
    </row>
    <row r="31" customFormat="false" ht="15" hidden="false" customHeight="false" outlineLevel="0" collapsed="false">
      <c r="A31" s="32" t="s">
        <v>162</v>
      </c>
      <c r="B31" s="32" t="s">
        <v>205</v>
      </c>
      <c r="C31" s="32" t="s">
        <v>206</v>
      </c>
      <c r="D31" s="60" t="n">
        <v>288</v>
      </c>
      <c r="E31" s="60" t="n">
        <v>279</v>
      </c>
      <c r="F31" s="69" t="n">
        <f aca="false">IF(E31="","",D31-E31)</f>
        <v>9</v>
      </c>
      <c r="G31" s="60" t="n">
        <v>416</v>
      </c>
      <c r="H31" s="60" t="n">
        <v>445</v>
      </c>
      <c r="I31" s="69" t="n">
        <f aca="false">IF(H31="","",G31-H31)</f>
        <v>-29</v>
      </c>
      <c r="J31" s="40" t="n">
        <f aca="false">IF(OR(D31="",D31+G31=0),"",D31/(D31+G31))</f>
        <v>0.409090909090909</v>
      </c>
      <c r="K31" s="40" t="n">
        <f aca="false">IF(E31="","",E31/(E31+H31))</f>
        <v>0.385359116022099</v>
      </c>
      <c r="L31" s="70" t="n">
        <f aca="false">IF(OR(K31="",J31=""),"",(J31-K31)*100)</f>
        <v>2.37317930688097</v>
      </c>
      <c r="M31" s="36" t="n">
        <v>3.56890741856077</v>
      </c>
      <c r="N31" s="36" t="n">
        <v>2.60246900897786</v>
      </c>
      <c r="O31" s="36" t="n">
        <f aca="false">SQRT(M31^2+N31^2)</f>
        <v>4.41700635101969</v>
      </c>
      <c r="P31" s="40" t="n">
        <f aca="false">IF(J31="","",MAX(0,J31-1.96*O31/100))</f>
        <v>0.322517584610923</v>
      </c>
      <c r="Q31" s="40" t="n">
        <f aca="false">IF(J31="","",MIN(1,J31+1.96*O31/100))</f>
        <v>0.495664233570895</v>
      </c>
      <c r="R31" s="32" t="str">
        <f aca="false">IF(L31="","",IF(ABS(L31)&lt;=O31,"Yes","No"))</f>
        <v>Yes</v>
      </c>
      <c r="S31" s="32" t="str">
        <f aca="false">IF(L31="","",IF(ABS(L31)&lt;=1.96*O31,"Yes","No"))</f>
        <v>Yes</v>
      </c>
      <c r="T31" s="60" t="n">
        <f aca="false">IF(D31="","",ROUND(SQRT(((D31+G31)*O31/100)^2+(J31*(D31+G31)*0.14577)^2),0))</f>
        <v>52</v>
      </c>
      <c r="U31" s="32"/>
    </row>
    <row r="32" customFormat="false" ht="15" hidden="false" customHeight="false" outlineLevel="0" collapsed="false">
      <c r="A32" s="32" t="s">
        <v>162</v>
      </c>
      <c r="B32" s="32" t="s">
        <v>205</v>
      </c>
      <c r="C32" s="32" t="s">
        <v>207</v>
      </c>
      <c r="D32" s="60" t="n">
        <v>288</v>
      </c>
      <c r="E32" s="60" t="n">
        <v>309</v>
      </c>
      <c r="F32" s="69" t="n">
        <f aca="false">IF(E32="","",D32-E32)</f>
        <v>-21</v>
      </c>
      <c r="G32" s="60" t="n">
        <v>465</v>
      </c>
      <c r="H32" s="60" t="n">
        <v>488</v>
      </c>
      <c r="I32" s="69" t="n">
        <f aca="false">IF(H32="","",G32-H32)</f>
        <v>-23</v>
      </c>
      <c r="J32" s="40" t="n">
        <f aca="false">IF(OR(D32="",D32+G32=0),"",D32/(D32+G32))</f>
        <v>0.382470119521912</v>
      </c>
      <c r="K32" s="40" t="n">
        <f aca="false">IF(E32="","",E32/(E32+H32))</f>
        <v>0.387703889585947</v>
      </c>
      <c r="L32" s="70" t="n">
        <f aca="false">IF(OR(K32="",J32=""),"",(J32-K32)*100)</f>
        <v>-0.523377006403497</v>
      </c>
      <c r="M32" s="36" t="n">
        <v>2.45723920713557</v>
      </c>
      <c r="N32" s="36" t="n">
        <v>2.60246900897786</v>
      </c>
      <c r="O32" s="36" t="n">
        <f aca="false">SQRT(M32^2+N32^2)</f>
        <v>3.57922749539261</v>
      </c>
      <c r="P32" s="40" t="n">
        <f aca="false">IF(J32="","",MAX(0,J32-1.96*O32/100))</f>
        <v>0.312317260612217</v>
      </c>
      <c r="Q32" s="40" t="n">
        <f aca="false">IF(J32="","",MIN(1,J32+1.96*O32/100))</f>
        <v>0.452622978431607</v>
      </c>
      <c r="R32" s="32" t="str">
        <f aca="false">IF(L32="","",IF(ABS(L32)&lt;=O32,"Yes","No"))</f>
        <v>Yes</v>
      </c>
      <c r="S32" s="32" t="str">
        <f aca="false">IF(L32="","",IF(ABS(L32)&lt;=1.96*O32,"Yes","No"))</f>
        <v>Yes</v>
      </c>
      <c r="T32" s="60" t="n">
        <f aca="false">IF(D32="","",ROUND(SQRT(((D32+G32)*O32/100)^2+(J32*(D32+G32)*0.09272)^2),0))</f>
        <v>38</v>
      </c>
      <c r="U32" s="32"/>
    </row>
    <row r="33" customFormat="false" ht="15" hidden="false" customHeight="false" outlineLevel="0" collapsed="false">
      <c r="A33" s="32" t="s">
        <v>162</v>
      </c>
      <c r="B33" s="32" t="s">
        <v>208</v>
      </c>
      <c r="C33" s="32" t="s">
        <v>208</v>
      </c>
      <c r="D33" s="60" t="n">
        <v>110</v>
      </c>
      <c r="E33" s="60" t="n">
        <v>134</v>
      </c>
      <c r="F33" s="69" t="n">
        <f aca="false">IF(E33="","",D33-E33)</f>
        <v>-24</v>
      </c>
      <c r="G33" s="60" t="n">
        <v>485</v>
      </c>
      <c r="H33" s="60" t="n">
        <v>503</v>
      </c>
      <c r="I33" s="69" t="n">
        <f aca="false">IF(H33="","",G33-H33)</f>
        <v>-18</v>
      </c>
      <c r="J33" s="40" t="n">
        <f aca="false">IF(OR(D33="",D33+G33=0),"",D33/(D33+G33))</f>
        <v>0.184873949579832</v>
      </c>
      <c r="K33" s="40" t="n">
        <f aca="false">IF(E33="","",E33/(E33+H33))</f>
        <v>0.210361067503925</v>
      </c>
      <c r="L33" s="70" t="n">
        <f aca="false">IF(OR(K33="",J33=""),"",(J33-K33)*100)</f>
        <v>-2.54871179240927</v>
      </c>
      <c r="M33" s="36" t="n">
        <v>3.56890741856077</v>
      </c>
      <c r="N33" s="36" t="n">
        <v>2.60246900897786</v>
      </c>
      <c r="O33" s="36" t="n">
        <f aca="false">SQRT(M33^2+N33^2)</f>
        <v>4.41700635101969</v>
      </c>
      <c r="P33" s="40" t="n">
        <f aca="false">IF(J33="","",MAX(0,J33-1.96*O33/100))</f>
        <v>0.0983006250998461</v>
      </c>
      <c r="Q33" s="40" t="n">
        <f aca="false">IF(J33="","",MIN(1,J33+1.96*O33/100))</f>
        <v>0.271447274059818</v>
      </c>
      <c r="R33" s="32" t="str">
        <f aca="false">IF(L33="","",IF(ABS(L33)&lt;=O33,"Yes","No"))</f>
        <v>Yes</v>
      </c>
      <c r="S33" s="32" t="str">
        <f aca="false">IF(L33="","",IF(ABS(L33)&lt;=1.96*O33,"Yes","No"))</f>
        <v>Yes</v>
      </c>
      <c r="T33" s="60" t="n">
        <f aca="false">IF(D33="","",ROUND(SQRT(((D33+G33)*O33/100)^2+(J33*(D33+G33)*0.14577)^2),0))</f>
        <v>31</v>
      </c>
      <c r="U33" s="32"/>
    </row>
    <row r="34" customFormat="false" ht="15" hidden="false" customHeight="false" outlineLevel="0" collapsed="false">
      <c r="A34" s="32" t="s">
        <v>162</v>
      </c>
      <c r="B34" s="32" t="s">
        <v>209</v>
      </c>
      <c r="C34" s="32" t="s">
        <v>210</v>
      </c>
      <c r="D34" s="60" t="n">
        <v>291</v>
      </c>
      <c r="E34" s="60" t="n">
        <v>281</v>
      </c>
      <c r="F34" s="69" t="n">
        <f aca="false">IF(E34="","",D34-E34)</f>
        <v>10</v>
      </c>
      <c r="G34" s="60" t="n">
        <v>578</v>
      </c>
      <c r="H34" s="60" t="n">
        <v>592</v>
      </c>
      <c r="I34" s="69" t="n">
        <f aca="false">IF(H34="","",G34-H34)</f>
        <v>-14</v>
      </c>
      <c r="J34" s="40" t="n">
        <f aca="false">IF(OR(D34="",D34+G34=0),"",D34/(D34+G34))</f>
        <v>0.334867663981588</v>
      </c>
      <c r="K34" s="40" t="n">
        <f aca="false">IF(E34="","",E34/(E34+H34))</f>
        <v>0.321878579610538</v>
      </c>
      <c r="L34" s="70" t="n">
        <f aca="false">IF(OR(K34="",J34=""),"",(J34-K34)*100)</f>
        <v>1.29890843710496</v>
      </c>
      <c r="M34" s="36" t="n">
        <v>2.45723920713557</v>
      </c>
      <c r="N34" s="36" t="n">
        <v>2.60246900897786</v>
      </c>
      <c r="O34" s="36" t="n">
        <f aca="false">SQRT(M34^2+N34^2)</f>
        <v>3.57922749539261</v>
      </c>
      <c r="P34" s="40" t="n">
        <f aca="false">IF(J34="","",MAX(0,J34-1.96*O34/100))</f>
        <v>0.264714805071893</v>
      </c>
      <c r="Q34" s="40" t="n">
        <f aca="false">IF(J34="","",MIN(1,J34+1.96*O34/100))</f>
        <v>0.405020522891283</v>
      </c>
      <c r="R34" s="32" t="str">
        <f aca="false">IF(L34="","",IF(ABS(L34)&lt;=O34,"Yes","No"))</f>
        <v>Yes</v>
      </c>
      <c r="S34" s="32" t="str">
        <f aca="false">IF(L34="","",IF(ABS(L34)&lt;=1.96*O34,"Yes","No"))</f>
        <v>Yes</v>
      </c>
      <c r="T34" s="60" t="n">
        <f aca="false">IF(D34="","",ROUND(SQRT(((D34+G34)*O34/100)^2+(J34*(D34+G34)*0.09272)^2),0))</f>
        <v>41</v>
      </c>
      <c r="U34" s="32"/>
    </row>
    <row r="35" customFormat="false" ht="15" hidden="false" customHeight="false" outlineLevel="0" collapsed="false">
      <c r="A35" s="32" t="s">
        <v>162</v>
      </c>
      <c r="B35" s="32" t="s">
        <v>209</v>
      </c>
      <c r="C35" s="32" t="s">
        <v>211</v>
      </c>
      <c r="D35" s="60" t="n">
        <v>503</v>
      </c>
      <c r="E35" s="60" t="n">
        <v>467</v>
      </c>
      <c r="F35" s="69" t="n">
        <f aca="false">IF(E35="","",D35-E35)</f>
        <v>36</v>
      </c>
      <c r="G35" s="60" t="n">
        <v>773</v>
      </c>
      <c r="H35" s="60" t="n">
        <v>782</v>
      </c>
      <c r="I35" s="69" t="n">
        <f aca="false">IF(H35="","",G35-H35)</f>
        <v>-9</v>
      </c>
      <c r="J35" s="40" t="n">
        <f aca="false">IF(OR(D35="",D35+G35=0),"",D35/(D35+G35))</f>
        <v>0.394200626959248</v>
      </c>
      <c r="K35" s="40" t="n">
        <f aca="false">IF(E35="","",E35/(E35+H35))</f>
        <v>0.373899119295436</v>
      </c>
      <c r="L35" s="70" t="n">
        <f aca="false">IF(OR(K35="",J35=""),"",(J35-K35)*100)</f>
        <v>2.03015076638113</v>
      </c>
      <c r="M35" s="36" t="n">
        <v>2.12037134723954</v>
      </c>
      <c r="N35" s="36" t="n">
        <v>2.60246900897786</v>
      </c>
      <c r="O35" s="36" t="n">
        <f aca="false">SQRT(M35^2+N35^2)</f>
        <v>3.35690625321659</v>
      </c>
      <c r="P35" s="40" t="n">
        <f aca="false">IF(J35="","",MAX(0,J35-1.96*O35/100))</f>
        <v>0.328405264396203</v>
      </c>
      <c r="Q35" s="40" t="n">
        <f aca="false">IF(J35="","",MIN(1,J35+1.96*O35/100))</f>
        <v>0.459995989522293</v>
      </c>
      <c r="R35" s="32" t="str">
        <f aca="false">IF(L35="","",IF(ABS(L35)&lt;=O35,"Yes","No"))</f>
        <v>Yes</v>
      </c>
      <c r="S35" s="32" t="str">
        <f aca="false">IF(L35="","",IF(ABS(L35)&lt;=1.96*O35,"Yes","No"))</f>
        <v>Yes</v>
      </c>
      <c r="T35" s="60" t="n">
        <f aca="false">IF(D35="","",ROUND(SQRT(((D35+G35)*O35/100)^2+(J35*(D35+G35)*0.07717)^2),0))</f>
        <v>58</v>
      </c>
      <c r="U35" s="32"/>
    </row>
    <row r="36" customFormat="false" ht="15" hidden="false" customHeight="false" outlineLevel="0" collapsed="false">
      <c r="A36" s="32" t="s">
        <v>162</v>
      </c>
      <c r="B36" s="32" t="s">
        <v>209</v>
      </c>
      <c r="C36" s="32" t="s">
        <v>212</v>
      </c>
      <c r="D36" s="60" t="n">
        <v>144</v>
      </c>
      <c r="E36" s="60" t="n">
        <v>136</v>
      </c>
      <c r="F36" s="69" t="n">
        <f aca="false">IF(E36="","",D36-E36)</f>
        <v>8</v>
      </c>
      <c r="G36" s="60" t="n">
        <v>271</v>
      </c>
      <c r="H36" s="60" t="n">
        <v>278</v>
      </c>
      <c r="I36" s="69" t="n">
        <f aca="false">IF(H36="","",G36-H36)</f>
        <v>-7</v>
      </c>
      <c r="J36" s="40" t="n">
        <f aca="false">IF(OR(D36="",D36+G36=0),"",D36/(D36+G36))</f>
        <v>0.346987951807229</v>
      </c>
      <c r="K36" s="40" t="n">
        <f aca="false">IF(E36="","",E36/(E36+H36))</f>
        <v>0.328502415458937</v>
      </c>
      <c r="L36" s="70" t="n">
        <f aca="false">IF(OR(K36="",J36=""),"",(J36-K36)*100)</f>
        <v>1.84855363482917</v>
      </c>
      <c r="M36" s="36" t="n">
        <v>3.56890741856077</v>
      </c>
      <c r="N36" s="36" t="n">
        <v>2.60246900897786</v>
      </c>
      <c r="O36" s="36" t="n">
        <f aca="false">SQRT(M36^2+N36^2)</f>
        <v>4.41700635101969</v>
      </c>
      <c r="P36" s="40" t="n">
        <f aca="false">IF(J36="","",MAX(0,J36-1.96*O36/100))</f>
        <v>0.260414627327243</v>
      </c>
      <c r="Q36" s="40" t="n">
        <f aca="false">IF(J36="","",MIN(1,J36+1.96*O36/100))</f>
        <v>0.433561276287215</v>
      </c>
      <c r="R36" s="32" t="str">
        <f aca="false">IF(L36="","",IF(ABS(L36)&lt;=O36,"Yes","No"))</f>
        <v>Yes</v>
      </c>
      <c r="S36" s="32" t="str">
        <f aca="false">IF(L36="","",IF(ABS(L36)&lt;=1.96*O36,"Yes","No"))</f>
        <v>Yes</v>
      </c>
      <c r="T36" s="60" t="n">
        <f aca="false">IF(D36="","",ROUND(SQRT(((D36+G36)*O36/100)^2+(J36*(D36+G36)*0.14577)^2),0))</f>
        <v>28</v>
      </c>
      <c r="U36" s="32"/>
    </row>
    <row r="37" customFormat="false" ht="15" hidden="false" customHeight="false" outlineLevel="0" collapsed="false">
      <c r="A37" s="32" t="s">
        <v>162</v>
      </c>
      <c r="B37" s="32" t="s">
        <v>213</v>
      </c>
      <c r="C37" s="32" t="s">
        <v>213</v>
      </c>
      <c r="D37" s="60" t="n">
        <v>57</v>
      </c>
      <c r="E37" s="60" t="n">
        <v>68</v>
      </c>
      <c r="F37" s="69" t="n">
        <f aca="false">IF(E37="","",D37-E37)</f>
        <v>-11</v>
      </c>
      <c r="G37" s="60" t="n">
        <v>158</v>
      </c>
      <c r="H37" s="60" t="n">
        <v>153</v>
      </c>
      <c r="I37" s="69" t="n">
        <f aca="false">IF(H37="","",G37-H37)</f>
        <v>5</v>
      </c>
      <c r="J37" s="40" t="n">
        <f aca="false">IF(OR(D37="",D37+G37=0),"",D37/(D37+G37))</f>
        <v>0.265116279069767</v>
      </c>
      <c r="K37" s="40" t="n">
        <f aca="false">IF(E37="","",E37/(E37+H37))</f>
        <v>0.307692307692308</v>
      </c>
      <c r="L37" s="70" t="n">
        <f aca="false">IF(OR(K37="",J37=""),"",(J37-K37)*100)</f>
        <v>-4.25760286225403</v>
      </c>
      <c r="M37" s="36" t="n">
        <v>3.56890741856077</v>
      </c>
      <c r="N37" s="36" t="n">
        <v>2.60246900897786</v>
      </c>
      <c r="O37" s="36" t="n">
        <f aca="false">SQRT(M37^2+N37^2)</f>
        <v>4.41700635101969</v>
      </c>
      <c r="P37" s="40" t="n">
        <f aca="false">IF(J37="","",MAX(0,J37-1.96*O37/100))</f>
        <v>0.178542954589782</v>
      </c>
      <c r="Q37" s="40" t="n">
        <f aca="false">IF(J37="","",MIN(1,J37+1.96*O37/100))</f>
        <v>0.351689603549753</v>
      </c>
      <c r="R37" s="32" t="str">
        <f aca="false">IF(L37="","",IF(ABS(L37)&lt;=O37,"Yes","No"))</f>
        <v>Yes</v>
      </c>
      <c r="S37" s="32" t="str">
        <f aca="false">IF(L37="","",IF(ABS(L37)&lt;=1.96*O37,"Yes","No"))</f>
        <v>Yes</v>
      </c>
      <c r="T37" s="60" t="n">
        <f aca="false">IF(D37="","",ROUND(SQRT(((D37+G37)*O37/100)^2+(J37*(D37+G37)*0.14577)^2),0))</f>
        <v>13</v>
      </c>
      <c r="U37" s="32"/>
    </row>
    <row r="38" customFormat="false" ht="15" hidden="false" customHeight="false" outlineLevel="0" collapsed="false">
      <c r="A38" s="32" t="s">
        <v>162</v>
      </c>
      <c r="B38" s="32" t="s">
        <v>214</v>
      </c>
      <c r="C38" s="32" t="s">
        <v>215</v>
      </c>
      <c r="D38" s="60" t="n">
        <v>379</v>
      </c>
      <c r="E38" s="60" t="n">
        <v>432</v>
      </c>
      <c r="F38" s="69" t="n">
        <f aca="false">IF(E38="","",D38-E38)</f>
        <v>-53</v>
      </c>
      <c r="G38" s="60" t="n">
        <v>657</v>
      </c>
      <c r="H38" s="60" t="n">
        <v>705</v>
      </c>
      <c r="I38" s="69" t="n">
        <f aca="false">IF(H38="","",G38-H38)</f>
        <v>-48</v>
      </c>
      <c r="J38" s="40" t="n">
        <f aca="false">IF(OR(D38="",D38+G38=0),"",D38/(D38+G38))</f>
        <v>0.365830115830116</v>
      </c>
      <c r="K38" s="40" t="n">
        <f aca="false">IF(E38="","",E38/(E38+H38))</f>
        <v>0.379947229551451</v>
      </c>
      <c r="L38" s="70" t="n">
        <f aca="false">IF(OR(K38="",J38=""),"",(J38-K38)*100)</f>
        <v>-1.41171137213353</v>
      </c>
      <c r="M38" s="36" t="n">
        <v>2.45723920713557</v>
      </c>
      <c r="N38" s="36" t="n">
        <v>2.60246900897786</v>
      </c>
      <c r="O38" s="36" t="n">
        <f aca="false">SQRT(M38^2+N38^2)</f>
        <v>3.57922749539261</v>
      </c>
      <c r="P38" s="40" t="n">
        <f aca="false">IF(J38="","",MAX(0,J38-1.96*O38/100))</f>
        <v>0.295677256920421</v>
      </c>
      <c r="Q38" s="40" t="n">
        <f aca="false">IF(J38="","",MIN(1,J38+1.96*O38/100))</f>
        <v>0.435982974739811</v>
      </c>
      <c r="R38" s="32" t="str">
        <f aca="false">IF(L38="","",IF(ABS(L38)&lt;=O38,"Yes","No"))</f>
        <v>Yes</v>
      </c>
      <c r="S38" s="32" t="str">
        <f aca="false">IF(L38="","",IF(ABS(L38)&lt;=1.96*O38,"Yes","No"))</f>
        <v>Yes</v>
      </c>
      <c r="T38" s="60" t="n">
        <f aca="false">IF(D38="","",ROUND(SQRT(((D38+G38)*O38/100)^2+(J38*(D38+G38)*0.09272)^2),0))</f>
        <v>51</v>
      </c>
      <c r="U38" s="32"/>
    </row>
    <row r="39" customFormat="false" ht="15" hidden="false" customHeight="false" outlineLevel="0" collapsed="false">
      <c r="A39" s="32" t="s">
        <v>162</v>
      </c>
      <c r="B39" s="32" t="s">
        <v>214</v>
      </c>
      <c r="C39" s="32" t="s">
        <v>216</v>
      </c>
      <c r="D39" s="60" t="n">
        <v>293</v>
      </c>
      <c r="E39" s="60" t="n">
        <v>296</v>
      </c>
      <c r="F39" s="69" t="n">
        <f aca="false">IF(E39="","",D39-E39)</f>
        <v>-3</v>
      </c>
      <c r="G39" s="60" t="n">
        <v>512</v>
      </c>
      <c r="H39" s="60" t="n">
        <v>529</v>
      </c>
      <c r="I39" s="69" t="n">
        <f aca="false">IF(H39="","",G39-H39)</f>
        <v>-17</v>
      </c>
      <c r="J39" s="40" t="n">
        <f aca="false">IF(OR(D39="",D39+G39=0),"",D39/(D39+G39))</f>
        <v>0.363975155279503</v>
      </c>
      <c r="K39" s="40" t="n">
        <f aca="false">IF(E39="","",E39/(E39+H39))</f>
        <v>0.358787878787879</v>
      </c>
      <c r="L39" s="70" t="n">
        <f aca="false">IF(OR(K39="",J39=""),"",(J39-K39)*100)</f>
        <v>0.518727649162432</v>
      </c>
      <c r="M39" s="36" t="n">
        <v>2.45723920713557</v>
      </c>
      <c r="N39" s="36" t="n">
        <v>2.60246900897786</v>
      </c>
      <c r="O39" s="36" t="n">
        <f aca="false">SQRT(M39^2+N39^2)</f>
        <v>3.57922749539261</v>
      </c>
      <c r="P39" s="40" t="n">
        <f aca="false">IF(J39="","",MAX(0,J39-1.96*O39/100))</f>
        <v>0.293822296369808</v>
      </c>
      <c r="Q39" s="40" t="n">
        <f aca="false">IF(J39="","",MIN(1,J39+1.96*O39/100))</f>
        <v>0.434128014189198</v>
      </c>
      <c r="R39" s="32" t="str">
        <f aca="false">IF(L39="","",IF(ABS(L39)&lt;=O39,"Yes","No"))</f>
        <v>Yes</v>
      </c>
      <c r="S39" s="32" t="str">
        <f aca="false">IF(L39="","",IF(ABS(L39)&lt;=1.96*O39,"Yes","No"))</f>
        <v>Yes</v>
      </c>
      <c r="T39" s="60" t="n">
        <f aca="false">IF(D39="","",ROUND(SQRT(((D39+G39)*O39/100)^2+(J39*(D39+G39)*0.09272)^2),0))</f>
        <v>40</v>
      </c>
      <c r="U39" s="32"/>
    </row>
    <row r="40" customFormat="false" ht="15" hidden="false" customHeight="false" outlineLevel="0" collapsed="false">
      <c r="A40" s="32" t="s">
        <v>162</v>
      </c>
      <c r="B40" s="32" t="s">
        <v>214</v>
      </c>
      <c r="C40" s="32" t="s">
        <v>217</v>
      </c>
      <c r="D40" s="60" t="n">
        <v>430</v>
      </c>
      <c r="E40" s="60" t="n">
        <v>460</v>
      </c>
      <c r="F40" s="69" t="n">
        <f aca="false">IF(E40="","",D40-E40)</f>
        <v>-30</v>
      </c>
      <c r="G40" s="60" t="n">
        <v>730</v>
      </c>
      <c r="H40" s="60" t="n">
        <v>791</v>
      </c>
      <c r="I40" s="69" t="n">
        <f aca="false">IF(H40="","",G40-H40)</f>
        <v>-61</v>
      </c>
      <c r="J40" s="40" t="n">
        <f aca="false">IF(OR(D40="",D40+G40=0),"",D40/(D40+G40))</f>
        <v>0.370689655172414</v>
      </c>
      <c r="K40" s="40" t="n">
        <f aca="false">IF(E40="","",E40/(E40+H40))</f>
        <v>0.367705835331735</v>
      </c>
      <c r="L40" s="70" t="n">
        <f aca="false">IF(OR(K40="",J40=""),"",(J40-K40)*100)</f>
        <v>0.298381984067919</v>
      </c>
      <c r="M40" s="36" t="n">
        <v>2.45723920713557</v>
      </c>
      <c r="N40" s="36" t="n">
        <v>2.60246900897786</v>
      </c>
      <c r="O40" s="36" t="n">
        <f aca="false">SQRT(M40^2+N40^2)</f>
        <v>3.57922749539261</v>
      </c>
      <c r="P40" s="40" t="n">
        <f aca="false">IF(J40="","",MAX(0,J40-1.96*O40/100))</f>
        <v>0.300536796262719</v>
      </c>
      <c r="Q40" s="40" t="n">
        <f aca="false">IF(J40="","",MIN(1,J40+1.96*O40/100))</f>
        <v>0.440842514082109</v>
      </c>
      <c r="R40" s="32" t="str">
        <f aca="false">IF(L40="","",IF(ABS(L40)&lt;=O40,"Yes","No"))</f>
        <v>Yes</v>
      </c>
      <c r="S40" s="32" t="str">
        <f aca="false">IF(L40="","",IF(ABS(L40)&lt;=1.96*O40,"Yes","No"))</f>
        <v>Yes</v>
      </c>
      <c r="T40" s="60" t="n">
        <f aca="false">IF(D40="","",ROUND(SQRT(((D40+G40)*O40/100)^2+(J40*(D40+G40)*0.09272)^2),0))</f>
        <v>58</v>
      </c>
      <c r="U40" s="32"/>
    </row>
    <row r="41" customFormat="false" ht="15" hidden="false" customHeight="false" outlineLevel="0" collapsed="false">
      <c r="A41" s="32" t="s">
        <v>162</v>
      </c>
      <c r="B41" s="32" t="s">
        <v>214</v>
      </c>
      <c r="C41" s="32" t="s">
        <v>218</v>
      </c>
      <c r="D41" s="60" t="n">
        <v>363</v>
      </c>
      <c r="E41" s="60" t="n">
        <v>425</v>
      </c>
      <c r="F41" s="69" t="n">
        <f aca="false">IF(E41="","",D41-E41)</f>
        <v>-62</v>
      </c>
      <c r="G41" s="60" t="n">
        <v>832</v>
      </c>
      <c r="H41" s="60" t="n">
        <v>920</v>
      </c>
      <c r="I41" s="69" t="n">
        <f aca="false">IF(H41="","",G41-H41)</f>
        <v>-88</v>
      </c>
      <c r="J41" s="40" t="n">
        <f aca="false">IF(OR(D41="",D41+G41=0),"",D41/(D41+G41))</f>
        <v>0.303765690376569</v>
      </c>
      <c r="K41" s="40" t="n">
        <f aca="false">IF(E41="","",E41/(E41+H41))</f>
        <v>0.315985130111524</v>
      </c>
      <c r="L41" s="70" t="n">
        <f aca="false">IF(OR(K41="",J41=""),"",(J41-K41)*100)</f>
        <v>-1.22194397349552</v>
      </c>
      <c r="M41" s="36" t="n">
        <v>2.12037134723954</v>
      </c>
      <c r="N41" s="36" t="n">
        <v>2.60246900897786</v>
      </c>
      <c r="O41" s="36" t="n">
        <f aca="false">SQRT(M41^2+N41^2)</f>
        <v>3.35690625321659</v>
      </c>
      <c r="P41" s="40" t="n">
        <f aca="false">IF(J41="","",MAX(0,J41-1.96*O41/100))</f>
        <v>0.237970327813524</v>
      </c>
      <c r="Q41" s="40" t="n">
        <f aca="false">IF(J41="","",MIN(1,J41+1.96*O41/100))</f>
        <v>0.369561052939614</v>
      </c>
      <c r="R41" s="32" t="str">
        <f aca="false">IF(L41="","",IF(ABS(L41)&lt;=O41,"Yes","No"))</f>
        <v>Yes</v>
      </c>
      <c r="S41" s="32" t="str">
        <f aca="false">IF(L41="","",IF(ABS(L41)&lt;=1.96*O41,"Yes","No"))</f>
        <v>Yes</v>
      </c>
      <c r="T41" s="60" t="n">
        <f aca="false">IF(D41="","",ROUND(SQRT(((D41+G41)*O41/100)^2+(J41*(D41+G41)*0.07717)^2),0))</f>
        <v>49</v>
      </c>
      <c r="U41" s="32"/>
    </row>
    <row r="42" customFormat="false" ht="15" hidden="false" customHeight="false" outlineLevel="0" collapsed="false">
      <c r="A42" s="32" t="s">
        <v>162</v>
      </c>
      <c r="B42" s="32" t="s">
        <v>214</v>
      </c>
      <c r="C42" s="32" t="s">
        <v>219</v>
      </c>
      <c r="D42" s="60" t="n">
        <v>352</v>
      </c>
      <c r="E42" s="60" t="n">
        <v>397</v>
      </c>
      <c r="F42" s="69" t="n">
        <f aca="false">IF(E42="","",D42-E42)</f>
        <v>-45</v>
      </c>
      <c r="G42" s="60" t="n">
        <v>697</v>
      </c>
      <c r="H42" s="60" t="n">
        <v>692</v>
      </c>
      <c r="I42" s="69" t="n">
        <f aca="false">IF(H42="","",G42-H42)</f>
        <v>5</v>
      </c>
      <c r="J42" s="40" t="n">
        <f aca="false">IF(OR(D42="",D42+G42=0),"",D42/(D42+G42))</f>
        <v>0.335557673975214</v>
      </c>
      <c r="K42" s="40" t="n">
        <f aca="false">IF(E42="","",E42/(E42+H42))</f>
        <v>0.36455463728191</v>
      </c>
      <c r="L42" s="70" t="n">
        <f aca="false">IF(OR(K42="",J42=""),"",(J42-K42)*100)</f>
        <v>-2.89969633066955</v>
      </c>
      <c r="M42" s="36" t="n">
        <v>2.45723920713557</v>
      </c>
      <c r="N42" s="36" t="n">
        <v>2.60246900897786</v>
      </c>
      <c r="O42" s="36" t="n">
        <f aca="false">SQRT(M42^2+N42^2)</f>
        <v>3.57922749539261</v>
      </c>
      <c r="P42" s="40" t="n">
        <f aca="false">IF(J42="","",MAX(0,J42-1.96*O42/100))</f>
        <v>0.265404815065519</v>
      </c>
      <c r="Q42" s="40" t="n">
        <f aca="false">IF(J42="","",MIN(1,J42+1.96*O42/100))</f>
        <v>0.40571053288491</v>
      </c>
      <c r="R42" s="32" t="str">
        <f aca="false">IF(L42="","",IF(ABS(L42)&lt;=O42,"Yes","No"))</f>
        <v>Yes</v>
      </c>
      <c r="S42" s="32" t="str">
        <f aca="false">IF(L42="","",IF(ABS(L42)&lt;=1.96*O42,"Yes","No"))</f>
        <v>Yes</v>
      </c>
      <c r="T42" s="60" t="n">
        <f aca="false">IF(D42="","",ROUND(SQRT(((D42+G42)*O42/100)^2+(J42*(D42+G42)*0.09272)^2),0))</f>
        <v>50</v>
      </c>
      <c r="U42" s="32"/>
    </row>
    <row r="43" customFormat="false" ht="15" hidden="false" customHeight="false" outlineLevel="0" collapsed="false">
      <c r="A43" s="32" t="s">
        <v>162</v>
      </c>
      <c r="B43" s="32" t="s">
        <v>220</v>
      </c>
      <c r="C43" s="32" t="s">
        <v>221</v>
      </c>
      <c r="D43" s="60" t="n">
        <v>177</v>
      </c>
      <c r="E43" s="60" t="n">
        <v>175</v>
      </c>
      <c r="F43" s="69" t="n">
        <f aca="false">IF(E43="","",D43-E43)</f>
        <v>2</v>
      </c>
      <c r="G43" s="60" t="n">
        <v>203</v>
      </c>
      <c r="H43" s="60" t="n">
        <v>212</v>
      </c>
      <c r="I43" s="69" t="n">
        <f aca="false">IF(H43="","",G43-H43)</f>
        <v>-9</v>
      </c>
      <c r="J43" s="40" t="n">
        <f aca="false">IF(OR(D43="",D43+G43=0),"",D43/(D43+G43))</f>
        <v>0.465789473684211</v>
      </c>
      <c r="K43" s="40" t="n">
        <f aca="false">IF(E43="","",E43/(E43+H43))</f>
        <v>0.452196382428941</v>
      </c>
      <c r="L43" s="70" t="n">
        <f aca="false">IF(OR(K43="",J43=""),"",(J43-K43)*100)</f>
        <v>1.359309125527</v>
      </c>
      <c r="M43" s="36" t="n">
        <v>3.56890741856077</v>
      </c>
      <c r="N43" s="36" t="n">
        <v>2.60246900897786</v>
      </c>
      <c r="O43" s="36" t="n">
        <f aca="false">SQRT(M43^2+N43^2)</f>
        <v>4.41700635101969</v>
      </c>
      <c r="P43" s="40" t="n">
        <f aca="false">IF(J43="","",MAX(0,J43-1.96*O43/100))</f>
        <v>0.379216149204225</v>
      </c>
      <c r="Q43" s="40" t="n">
        <f aca="false">IF(J43="","",MIN(1,J43+1.96*O43/100))</f>
        <v>0.552362798164196</v>
      </c>
      <c r="R43" s="32" t="str">
        <f aca="false">IF(L43="","",IF(ABS(L43)&lt;=O43,"Yes","No"))</f>
        <v>Yes</v>
      </c>
      <c r="S43" s="32" t="str">
        <f aca="false">IF(L43="","",IF(ABS(L43)&lt;=1.96*O43,"Yes","No"))</f>
        <v>Yes</v>
      </c>
      <c r="T43" s="60" t="n">
        <f aca="false">IF(D43="","",ROUND(SQRT(((D43+G43)*O43/100)^2+(J43*(D43+G43)*0.14577)^2),0))</f>
        <v>31</v>
      </c>
      <c r="U43" s="32"/>
    </row>
    <row r="44" customFormat="false" ht="15" hidden="false" customHeight="false" outlineLevel="0" collapsed="false">
      <c r="A44" s="32" t="s">
        <v>162</v>
      </c>
      <c r="B44" s="32" t="s">
        <v>220</v>
      </c>
      <c r="C44" s="32" t="s">
        <v>222</v>
      </c>
      <c r="D44" s="60" t="n">
        <v>182</v>
      </c>
      <c r="E44" s="60" t="n">
        <v>184</v>
      </c>
      <c r="F44" s="69" t="n">
        <f aca="false">IF(E44="","",D44-E44)</f>
        <v>-2</v>
      </c>
      <c r="G44" s="60" t="n">
        <v>209</v>
      </c>
      <c r="H44" s="60" t="n">
        <v>208</v>
      </c>
      <c r="I44" s="69" t="n">
        <f aca="false">IF(H44="","",G44-H44)</f>
        <v>1</v>
      </c>
      <c r="J44" s="40" t="n">
        <f aca="false">IF(OR(D44="",D44+G44=0),"",D44/(D44+G44))</f>
        <v>0.465473145780051</v>
      </c>
      <c r="K44" s="40" t="n">
        <f aca="false">IF(E44="","",E44/(E44+H44))</f>
        <v>0.469387755102041</v>
      </c>
      <c r="L44" s="70" t="n">
        <f aca="false">IF(OR(K44="",J44=""),"",(J44-K44)*100)</f>
        <v>-0.391460932198967</v>
      </c>
      <c r="M44" s="36" t="n">
        <v>3.56890741856077</v>
      </c>
      <c r="N44" s="36" t="n">
        <v>2.60246900897786</v>
      </c>
      <c r="O44" s="36" t="n">
        <f aca="false">SQRT(M44^2+N44^2)</f>
        <v>4.41700635101969</v>
      </c>
      <c r="P44" s="40" t="n">
        <f aca="false">IF(J44="","",MAX(0,J44-1.96*O44/100))</f>
        <v>0.378899821300065</v>
      </c>
      <c r="Q44" s="40" t="n">
        <f aca="false">IF(J44="","",MIN(1,J44+1.96*O44/100))</f>
        <v>0.552046470260037</v>
      </c>
      <c r="R44" s="32" t="str">
        <f aca="false">IF(L44="","",IF(ABS(L44)&lt;=O44,"Yes","No"))</f>
        <v>Yes</v>
      </c>
      <c r="S44" s="32" t="str">
        <f aca="false">IF(L44="","",IF(ABS(L44)&lt;=1.96*O44,"Yes","No"))</f>
        <v>Yes</v>
      </c>
      <c r="T44" s="60" t="n">
        <f aca="false">IF(D44="","",ROUND(SQRT(((D44+G44)*O44/100)^2+(J44*(D44+G44)*0.14577)^2),0))</f>
        <v>32</v>
      </c>
      <c r="U44" s="32"/>
    </row>
    <row r="45" customFormat="false" ht="15" hidden="false" customHeight="false" outlineLevel="0" collapsed="false">
      <c r="A45" s="32" t="s">
        <v>162</v>
      </c>
      <c r="B45" s="32" t="s">
        <v>220</v>
      </c>
      <c r="C45" s="32" t="s">
        <v>223</v>
      </c>
      <c r="D45" s="60" t="n">
        <v>121</v>
      </c>
      <c r="E45" s="60" t="n">
        <v>102</v>
      </c>
      <c r="F45" s="69" t="n">
        <f aca="false">IF(E45="","",D45-E45)</f>
        <v>19</v>
      </c>
      <c r="G45" s="60" t="n">
        <v>184</v>
      </c>
      <c r="H45" s="60" t="n">
        <v>192</v>
      </c>
      <c r="I45" s="69" t="n">
        <f aca="false">IF(H45="","",G45-H45)</f>
        <v>-8</v>
      </c>
      <c r="J45" s="40" t="n">
        <f aca="false">IF(OR(D45="",D45+G45=0),"",D45/(D45+G45))</f>
        <v>0.39672131147541</v>
      </c>
      <c r="K45" s="40" t="n">
        <f aca="false">IF(E45="","",E45/(E45+H45))</f>
        <v>0.346938775510204</v>
      </c>
      <c r="L45" s="70" t="n">
        <f aca="false">IF(OR(K45="",J45=""),"",(J45-K45)*100)</f>
        <v>4.97825359652058</v>
      </c>
      <c r="M45" s="36" t="n">
        <v>3.56890741856077</v>
      </c>
      <c r="N45" s="36" t="n">
        <v>2.60246900897786</v>
      </c>
      <c r="O45" s="36" t="n">
        <f aca="false">SQRT(M45^2+N45^2)</f>
        <v>4.41700635101969</v>
      </c>
      <c r="P45" s="40" t="n">
        <f aca="false">IF(J45="","",MAX(0,J45-1.96*O45/100))</f>
        <v>0.310147986995424</v>
      </c>
      <c r="Q45" s="40" t="n">
        <f aca="false">IF(J45="","",MIN(1,J45+1.96*O45/100))</f>
        <v>0.483294635955396</v>
      </c>
      <c r="R45" s="32" t="str">
        <f aca="false">IF(L45="","",IF(ABS(L45)&lt;=O45,"Yes","No"))</f>
        <v>No</v>
      </c>
      <c r="S45" s="32" t="str">
        <f aca="false">IF(L45="","",IF(ABS(L45)&lt;=1.96*O45,"Yes","No"))</f>
        <v>Yes</v>
      </c>
      <c r="T45" s="60" t="n">
        <f aca="false">IF(D45="","",ROUND(SQRT(((D45+G45)*O45/100)^2+(J45*(D45+G45)*0.14577)^2),0))</f>
        <v>22</v>
      </c>
      <c r="U45" s="32"/>
    </row>
    <row r="46" customFormat="false" ht="15" hidden="false" customHeight="false" outlineLevel="0" collapsed="false">
      <c r="A46" s="32" t="s">
        <v>162</v>
      </c>
      <c r="B46" s="32" t="s">
        <v>220</v>
      </c>
      <c r="C46" s="32" t="s">
        <v>224</v>
      </c>
      <c r="D46" s="60" t="n">
        <v>187</v>
      </c>
      <c r="E46" s="60" t="n">
        <v>194</v>
      </c>
      <c r="F46" s="69" t="n">
        <f aca="false">IF(E46="","",D46-E46)</f>
        <v>-7</v>
      </c>
      <c r="G46" s="60" t="n">
        <v>276</v>
      </c>
      <c r="H46" s="60" t="n">
        <v>296</v>
      </c>
      <c r="I46" s="69" t="n">
        <f aca="false">IF(H46="","",G46-H46)</f>
        <v>-20</v>
      </c>
      <c r="J46" s="40" t="n">
        <f aca="false">IF(OR(D46="",D46+G46=0),"",D46/(D46+G46))</f>
        <v>0.403887688984881</v>
      </c>
      <c r="K46" s="40" t="n">
        <f aca="false">IF(E46="","",E46/(E46+H46))</f>
        <v>0.395918367346939</v>
      </c>
      <c r="L46" s="70" t="n">
        <f aca="false">IF(OR(K46="",J46=""),"",(J46-K46)*100)</f>
        <v>0.796932163794245</v>
      </c>
      <c r="M46" s="36" t="n">
        <v>3.56890741856077</v>
      </c>
      <c r="N46" s="36" t="n">
        <v>2.60246900897786</v>
      </c>
      <c r="O46" s="36" t="n">
        <f aca="false">SQRT(M46^2+N46^2)</f>
        <v>4.41700635101969</v>
      </c>
      <c r="P46" s="40" t="n">
        <f aca="false">IF(J46="","",MAX(0,J46-1.96*O46/100))</f>
        <v>0.317314364504895</v>
      </c>
      <c r="Q46" s="40" t="n">
        <f aca="false">IF(J46="","",MIN(1,J46+1.96*O46/100))</f>
        <v>0.490461013464867</v>
      </c>
      <c r="R46" s="32" t="str">
        <f aca="false">IF(L46="","",IF(ABS(L46)&lt;=O46,"Yes","No"))</f>
        <v>Yes</v>
      </c>
      <c r="S46" s="32" t="str">
        <f aca="false">IF(L46="","",IF(ABS(L46)&lt;=1.96*O46,"Yes","No"))</f>
        <v>Yes</v>
      </c>
      <c r="T46" s="60" t="n">
        <f aca="false">IF(D46="","",ROUND(SQRT(((D46+G46)*O46/100)^2+(J46*(D46+G46)*0.14577)^2),0))</f>
        <v>34</v>
      </c>
      <c r="U46" s="32"/>
    </row>
    <row r="47" customFormat="false" ht="15" hidden="false" customHeight="false" outlineLevel="0" collapsed="false">
      <c r="A47" s="32" t="s">
        <v>162</v>
      </c>
      <c r="B47" s="32" t="s">
        <v>225</v>
      </c>
      <c r="C47" s="32" t="s">
        <v>226</v>
      </c>
      <c r="D47" s="60" t="n">
        <v>258</v>
      </c>
      <c r="E47" s="60" t="n">
        <v>298</v>
      </c>
      <c r="F47" s="69" t="n">
        <f aca="false">IF(E47="","",D47-E47)</f>
        <v>-40</v>
      </c>
      <c r="G47" s="60" t="n">
        <v>666</v>
      </c>
      <c r="H47" s="60" t="n">
        <v>649</v>
      </c>
      <c r="I47" s="69" t="n">
        <f aca="false">IF(H47="","",G47-H47)</f>
        <v>17</v>
      </c>
      <c r="J47" s="40" t="n">
        <f aca="false">IF(OR(D47="",D47+G47=0),"",D47/(D47+G47))</f>
        <v>0.279220779220779</v>
      </c>
      <c r="K47" s="40" t="n">
        <f aca="false">IF(E47="","",E47/(E47+H47))</f>
        <v>0.31467793030623</v>
      </c>
      <c r="L47" s="70" t="n">
        <f aca="false">IF(OR(K47="",J47=""),"",(J47-K47)*100)</f>
        <v>-3.5457151085451</v>
      </c>
      <c r="M47" s="36" t="n">
        <v>2.45723920713557</v>
      </c>
      <c r="N47" s="36" t="n">
        <v>2.60246900897786</v>
      </c>
      <c r="O47" s="36" t="n">
        <f aca="false">SQRT(M47^2+N47^2)</f>
        <v>3.57922749539261</v>
      </c>
      <c r="P47" s="40" t="n">
        <f aca="false">IF(J47="","",MAX(0,J47-1.96*O47/100))</f>
        <v>0.209067920311084</v>
      </c>
      <c r="Q47" s="40" t="n">
        <f aca="false">IF(J47="","",MIN(1,J47+1.96*O47/100))</f>
        <v>0.349373638130474</v>
      </c>
      <c r="R47" s="32" t="str">
        <f aca="false">IF(L47="","",IF(ABS(L47)&lt;=O47,"Yes","No"))</f>
        <v>Yes</v>
      </c>
      <c r="S47" s="32" t="str">
        <f aca="false">IF(L47="","",IF(ABS(L47)&lt;=1.96*O47,"Yes","No"))</f>
        <v>Yes</v>
      </c>
      <c r="T47" s="60" t="n">
        <f aca="false">IF(D47="","",ROUND(SQRT(((D47+G47)*O47/100)^2+(J47*(D47+G47)*0.09272)^2),0))</f>
        <v>41</v>
      </c>
      <c r="U47" s="32"/>
    </row>
    <row r="48" customFormat="false" ht="15" hidden="false" customHeight="false" outlineLevel="0" collapsed="false">
      <c r="A48" s="32" t="s">
        <v>162</v>
      </c>
      <c r="B48" s="32" t="s">
        <v>225</v>
      </c>
      <c r="C48" s="32" t="s">
        <v>227</v>
      </c>
      <c r="D48" s="60" t="n">
        <v>238</v>
      </c>
      <c r="E48" s="60" t="n">
        <v>253</v>
      </c>
      <c r="F48" s="69" t="n">
        <f aca="false">IF(E48="","",D48-E48)</f>
        <v>-15</v>
      </c>
      <c r="G48" s="60" t="n">
        <v>663</v>
      </c>
      <c r="H48" s="60" t="n">
        <v>710</v>
      </c>
      <c r="I48" s="69" t="n">
        <f aca="false">IF(H48="","",G48-H48)</f>
        <v>-47</v>
      </c>
      <c r="J48" s="40" t="n">
        <f aca="false">IF(OR(D48="",D48+G48=0),"",D48/(D48+G48))</f>
        <v>0.264150943396226</v>
      </c>
      <c r="K48" s="40" t="n">
        <f aca="false">IF(E48="","",E48/(E48+H48))</f>
        <v>0.262720664589823</v>
      </c>
      <c r="L48" s="70" t="n">
        <f aca="false">IF(OR(K48="",J48=""),"",(J48-K48)*100)</f>
        <v>0.143027880640295</v>
      </c>
      <c r="M48" s="36" t="n">
        <v>2.45723920713557</v>
      </c>
      <c r="N48" s="36" t="n">
        <v>2.60246900897786</v>
      </c>
      <c r="O48" s="36" t="n">
        <f aca="false">SQRT(M48^2+N48^2)</f>
        <v>3.57922749539261</v>
      </c>
      <c r="P48" s="40" t="n">
        <f aca="false">IF(J48="","",MAX(0,J48-1.96*O48/100))</f>
        <v>0.193998084486531</v>
      </c>
      <c r="Q48" s="40" t="n">
        <f aca="false">IF(J48="","",MIN(1,J48+1.96*O48/100))</f>
        <v>0.334303802305922</v>
      </c>
      <c r="R48" s="32" t="str">
        <f aca="false">IF(L48="","",IF(ABS(L48)&lt;=O48,"Yes","No"))</f>
        <v>Yes</v>
      </c>
      <c r="S48" s="32" t="str">
        <f aca="false">IF(L48="","",IF(ABS(L48)&lt;=1.96*O48,"Yes","No"))</f>
        <v>Yes</v>
      </c>
      <c r="T48" s="60" t="n">
        <f aca="false">IF(D48="","",ROUND(SQRT(((D48+G48)*O48/100)^2+(J48*(D48+G48)*0.09272)^2),0))</f>
        <v>39</v>
      </c>
      <c r="U48" s="32"/>
    </row>
    <row r="49" customFormat="false" ht="15" hidden="false" customHeight="false" outlineLevel="0" collapsed="false">
      <c r="A49" s="32" t="s">
        <v>162</v>
      </c>
      <c r="B49" s="32" t="s">
        <v>225</v>
      </c>
      <c r="C49" s="32" t="s">
        <v>228</v>
      </c>
      <c r="D49" s="60" t="n">
        <v>225</v>
      </c>
      <c r="E49" s="60" t="n">
        <v>238</v>
      </c>
      <c r="F49" s="69" t="n">
        <f aca="false">IF(E49="","",D49-E49)</f>
        <v>-13</v>
      </c>
      <c r="G49" s="60" t="n">
        <v>593</v>
      </c>
      <c r="H49" s="60" t="n">
        <v>586</v>
      </c>
      <c r="I49" s="69" t="n">
        <f aca="false">IF(H49="","",G49-H49)</f>
        <v>7</v>
      </c>
      <c r="J49" s="40" t="n">
        <f aca="false">IF(OR(D49="",D49+G49=0),"",D49/(D49+G49))</f>
        <v>0.275061124694377</v>
      </c>
      <c r="K49" s="40" t="n">
        <f aca="false">IF(E49="","",E49/(E49+H49))</f>
        <v>0.288834951456311</v>
      </c>
      <c r="L49" s="70" t="n">
        <f aca="false">IF(OR(K49="",J49=""),"",(J49-K49)*100)</f>
        <v>-1.37738267619341</v>
      </c>
      <c r="M49" s="36" t="n">
        <v>2.45723920713557</v>
      </c>
      <c r="N49" s="36" t="n">
        <v>2.60246900897786</v>
      </c>
      <c r="O49" s="36" t="n">
        <f aca="false">SQRT(M49^2+N49^2)</f>
        <v>3.57922749539261</v>
      </c>
      <c r="P49" s="40" t="n">
        <f aca="false">IF(J49="","",MAX(0,J49-1.96*O49/100))</f>
        <v>0.204908265784681</v>
      </c>
      <c r="Q49" s="40" t="n">
        <f aca="false">IF(J49="","",MIN(1,J49+1.96*O49/100))</f>
        <v>0.345213983604072</v>
      </c>
      <c r="R49" s="32" t="str">
        <f aca="false">IF(L49="","",IF(ABS(L49)&lt;=O49,"Yes","No"))</f>
        <v>Yes</v>
      </c>
      <c r="S49" s="32" t="str">
        <f aca="false">IF(L49="","",IF(ABS(L49)&lt;=1.96*O49,"Yes","No"))</f>
        <v>Yes</v>
      </c>
      <c r="T49" s="60" t="n">
        <f aca="false">IF(D49="","",ROUND(SQRT(((D49+G49)*O49/100)^2+(J49*(D49+G49)*0.09272)^2),0))</f>
        <v>36</v>
      </c>
      <c r="U49" s="32"/>
    </row>
    <row r="50" customFormat="false" ht="15" hidden="false" customHeight="false" outlineLevel="0" collapsed="false">
      <c r="A50" s="32" t="s">
        <v>162</v>
      </c>
      <c r="B50" s="32" t="s">
        <v>229</v>
      </c>
      <c r="C50" s="32" t="s">
        <v>230</v>
      </c>
      <c r="D50" s="60" t="n">
        <v>215</v>
      </c>
      <c r="E50" s="60" t="n">
        <v>238</v>
      </c>
      <c r="F50" s="69" t="n">
        <f aca="false">IF(E50="","",D50-E50)</f>
        <v>-23</v>
      </c>
      <c r="G50" s="60" t="n">
        <v>578</v>
      </c>
      <c r="H50" s="60" t="n">
        <v>541</v>
      </c>
      <c r="I50" s="69" t="n">
        <f aca="false">IF(H50="","",G50-H50)</f>
        <v>37</v>
      </c>
      <c r="J50" s="40" t="n">
        <f aca="false">IF(OR(D50="",D50+G50=0),"",D50/(D50+G50))</f>
        <v>0.271122320302648</v>
      </c>
      <c r="K50" s="40" t="n">
        <f aca="false">IF(E50="","",E50/(E50+H50))</f>
        <v>0.305519897304236</v>
      </c>
      <c r="L50" s="70" t="n">
        <f aca="false">IF(OR(K50="",J50=""),"",(J50-K50)*100)</f>
        <v>-3.4397577001588</v>
      </c>
      <c r="M50" s="36" t="n">
        <v>2.45723920713557</v>
      </c>
      <c r="N50" s="36" t="n">
        <v>2.60246900897786</v>
      </c>
      <c r="O50" s="36" t="n">
        <f aca="false">SQRT(M50^2+N50^2)</f>
        <v>3.57922749539261</v>
      </c>
      <c r="P50" s="40" t="n">
        <f aca="false">IF(J50="","",MAX(0,J50-1.96*O50/100))</f>
        <v>0.200969461392953</v>
      </c>
      <c r="Q50" s="40" t="n">
        <f aca="false">IF(J50="","",MIN(1,J50+1.96*O50/100))</f>
        <v>0.341275179212343</v>
      </c>
      <c r="R50" s="32" t="str">
        <f aca="false">IF(L50="","",IF(ABS(L50)&lt;=O50,"Yes","No"))</f>
        <v>Yes</v>
      </c>
      <c r="S50" s="32" t="str">
        <f aca="false">IF(L50="","",IF(ABS(L50)&lt;=1.96*O50,"Yes","No"))</f>
        <v>Yes</v>
      </c>
      <c r="T50" s="60" t="n">
        <f aca="false">IF(D50="","",ROUND(SQRT(((D50+G50)*O50/100)^2+(J50*(D50+G50)*0.09272)^2),0))</f>
        <v>35</v>
      </c>
      <c r="U50" s="32"/>
    </row>
    <row r="51" customFormat="false" ht="15" hidden="false" customHeight="false" outlineLevel="0" collapsed="false">
      <c r="A51" s="32" t="s">
        <v>162</v>
      </c>
      <c r="B51" s="32" t="s">
        <v>229</v>
      </c>
      <c r="C51" s="32" t="s">
        <v>231</v>
      </c>
      <c r="D51" s="60" t="n">
        <v>103</v>
      </c>
      <c r="E51" s="60" t="n">
        <v>103</v>
      </c>
      <c r="F51" s="69" t="n">
        <f aca="false">IF(E51="","",D51-E51)</f>
        <v>0</v>
      </c>
      <c r="G51" s="60" t="n">
        <v>293</v>
      </c>
      <c r="H51" s="60" t="n">
        <v>292</v>
      </c>
      <c r="I51" s="69" t="n">
        <f aca="false">IF(H51="","",G51-H51)</f>
        <v>1</v>
      </c>
      <c r="J51" s="40" t="n">
        <f aca="false">IF(OR(D51="",D51+G51=0),"",D51/(D51+G51))</f>
        <v>0.26010101010101</v>
      </c>
      <c r="K51" s="40" t="n">
        <f aca="false">IF(E51="","",E51/(E51+H51))</f>
        <v>0.260759493670886</v>
      </c>
      <c r="L51" s="70" t="n">
        <f aca="false">IF(OR(K51="",J51=""),"",(J51-K51)*100)</f>
        <v>-0.0658483569875967</v>
      </c>
      <c r="M51" s="36" t="n">
        <v>3.56890741856077</v>
      </c>
      <c r="N51" s="36" t="n">
        <v>2.60246900897786</v>
      </c>
      <c r="O51" s="36" t="n">
        <f aca="false">SQRT(M51^2+N51^2)</f>
        <v>4.41700635101969</v>
      </c>
      <c r="P51" s="40" t="n">
        <f aca="false">IF(J51="","",MAX(0,J51-1.96*O51/100))</f>
        <v>0.173527685621024</v>
      </c>
      <c r="Q51" s="40" t="n">
        <f aca="false">IF(J51="","",MIN(1,J51+1.96*O51/100))</f>
        <v>0.346674334580996</v>
      </c>
      <c r="R51" s="32" t="str">
        <f aca="false">IF(L51="","",IF(ABS(L51)&lt;=O51,"Yes","No"))</f>
        <v>Yes</v>
      </c>
      <c r="S51" s="32" t="str">
        <f aca="false">IF(L51="","",IF(ABS(L51)&lt;=1.96*O51,"Yes","No"))</f>
        <v>Yes</v>
      </c>
      <c r="T51" s="60" t="n">
        <f aca="false">IF(D51="","",ROUND(SQRT(((D51+G51)*O51/100)^2+(J51*(D51+G51)*0.14577)^2),0))</f>
        <v>23</v>
      </c>
      <c r="U51" s="32"/>
    </row>
    <row r="52" customFormat="false" ht="15" hidden="false" customHeight="false" outlineLevel="0" collapsed="false">
      <c r="A52" s="32" t="s">
        <v>162</v>
      </c>
      <c r="B52" s="32" t="s">
        <v>232</v>
      </c>
      <c r="C52" s="32" t="s">
        <v>232</v>
      </c>
      <c r="D52" s="60" t="n">
        <v>57</v>
      </c>
      <c r="E52" s="60" t="n">
        <v>53</v>
      </c>
      <c r="F52" s="69" t="n">
        <f aca="false">IF(E52="","",D52-E52)</f>
        <v>4</v>
      </c>
      <c r="G52" s="60" t="n">
        <v>86</v>
      </c>
      <c r="H52" s="60" t="n">
        <v>99</v>
      </c>
      <c r="I52" s="69" t="n">
        <f aca="false">IF(H52="","",G52-H52)</f>
        <v>-13</v>
      </c>
      <c r="J52" s="40" t="n">
        <f aca="false">IF(OR(D52="",D52+G52=0),"",D52/(D52+G52))</f>
        <v>0.398601398601399</v>
      </c>
      <c r="K52" s="40" t="n">
        <f aca="false">IF(E52="","",E52/(E52+H52))</f>
        <v>0.348684210526316</v>
      </c>
      <c r="L52" s="70" t="n">
        <f aca="false">IF(OR(K52="",J52=""),"",(J52-K52)*100)</f>
        <v>4.99171880750828</v>
      </c>
      <c r="M52" s="36" t="n">
        <v>3.56890741856077</v>
      </c>
      <c r="N52" s="36" t="n">
        <v>2.60246900897786</v>
      </c>
      <c r="O52" s="36" t="n">
        <f aca="false">SQRT(M52^2+N52^2)</f>
        <v>4.41700635101969</v>
      </c>
      <c r="P52" s="40" t="n">
        <f aca="false">IF(J52="","",MAX(0,J52-1.96*O52/100))</f>
        <v>0.312028074121413</v>
      </c>
      <c r="Q52" s="40" t="n">
        <f aca="false">IF(J52="","",MIN(1,J52+1.96*O52/100))</f>
        <v>0.485174723081385</v>
      </c>
      <c r="R52" s="32" t="str">
        <f aca="false">IF(L52="","",IF(ABS(L52)&lt;=O52,"Yes","No"))</f>
        <v>No</v>
      </c>
      <c r="S52" s="32" t="str">
        <f aca="false">IF(L52="","",IF(ABS(L52)&lt;=1.96*O52,"Yes","No"))</f>
        <v>Yes</v>
      </c>
      <c r="T52" s="60" t="n">
        <f aca="false">IF(D52="","",ROUND(SQRT(((D52+G52)*O52/100)^2+(J52*(D52+G52)*0.14577)^2),0))</f>
        <v>10</v>
      </c>
      <c r="U52" s="32"/>
    </row>
    <row r="53" customFormat="false" ht="15" hidden="false" customHeight="false" outlineLevel="0" collapsed="false">
      <c r="A53" s="32" t="s">
        <v>233</v>
      </c>
      <c r="B53" s="32" t="s">
        <v>234</v>
      </c>
      <c r="C53" s="32" t="s">
        <v>234</v>
      </c>
      <c r="D53" s="60" t="n">
        <v>674</v>
      </c>
      <c r="E53" s="60" t="n">
        <v>601</v>
      </c>
      <c r="F53" s="69" t="n">
        <f aca="false">IF(E53="","",D53-E53)</f>
        <v>73</v>
      </c>
      <c r="G53" s="60" t="n">
        <v>745</v>
      </c>
      <c r="H53" s="60" t="n">
        <v>766</v>
      </c>
      <c r="I53" s="69" t="n">
        <f aca="false">IF(H53="","",G53-H53)</f>
        <v>-21</v>
      </c>
      <c r="J53" s="40" t="n">
        <f aca="false">IF(OR(D53="",D53+G53=0),"",D53/(D53+G53))</f>
        <v>0.474982381959126</v>
      </c>
      <c r="K53" s="40" t="n">
        <f aca="false">IF(E53="","",E53/(E53+H53))</f>
        <v>0.439648866130212</v>
      </c>
      <c r="L53" s="70" t="n">
        <f aca="false">IF(OR(K53="",J53=""),"",(J53-K53)*100)</f>
        <v>3.5333515828914</v>
      </c>
      <c r="M53" s="36" t="n">
        <v>2.12037134723954</v>
      </c>
      <c r="N53" s="36" t="n">
        <v>2.60246900897786</v>
      </c>
      <c r="O53" s="36" t="n">
        <f aca="false">SQRT(M53^2+N53^2)</f>
        <v>3.35690625321659</v>
      </c>
      <c r="P53" s="40" t="n">
        <f aca="false">IF(J53="","",MAX(0,J53-1.96*O53/100))</f>
        <v>0.409187019396081</v>
      </c>
      <c r="Q53" s="40" t="n">
        <f aca="false">IF(J53="","",MIN(1,J53+1.96*O53/100))</f>
        <v>0.540777744522171</v>
      </c>
      <c r="R53" s="32" t="str">
        <f aca="false">IF(L53="","",IF(ABS(L53)&lt;=O53,"Yes","No"))</f>
        <v>No</v>
      </c>
      <c r="S53" s="32" t="str">
        <f aca="false">IF(L53="","",IF(ABS(L53)&lt;=1.96*O53,"Yes","No"))</f>
        <v>Yes</v>
      </c>
      <c r="T53" s="60" t="n">
        <f aca="false">IF(D53="","",ROUND(SQRT(((D53+G53)*O53/100)^2+(J53*(D53+G53)*0.07717)^2),0))</f>
        <v>71</v>
      </c>
      <c r="U53" s="32"/>
    </row>
    <row r="54" customFormat="false" ht="15" hidden="false" customHeight="false" outlineLevel="0" collapsed="false">
      <c r="A54" s="32" t="s">
        <v>233</v>
      </c>
      <c r="B54" s="32" t="s">
        <v>235</v>
      </c>
      <c r="C54" s="32" t="s">
        <v>236</v>
      </c>
      <c r="D54" s="60" t="n">
        <v>548</v>
      </c>
      <c r="E54" s="60" t="n">
        <v>437</v>
      </c>
      <c r="F54" s="69" t="n">
        <f aca="false">IF(E54="","",D54-E54)</f>
        <v>111</v>
      </c>
      <c r="G54" s="60" t="n">
        <v>166</v>
      </c>
      <c r="H54" s="60" t="n">
        <v>173</v>
      </c>
      <c r="I54" s="69" t="n">
        <f aca="false">IF(H54="","",G54-H54)</f>
        <v>-7</v>
      </c>
      <c r="J54" s="40" t="n">
        <f aca="false">IF(OR(D54="",D54+G54=0),"",D54/(D54+G54))</f>
        <v>0.767507002801121</v>
      </c>
      <c r="K54" s="40" t="n">
        <f aca="false">IF(E54="","",E54/(E54+H54))</f>
        <v>0.716393442622951</v>
      </c>
      <c r="L54" s="70" t="n">
        <f aca="false">IF(OR(K54="",J54=""),"",(J54-K54)*100)</f>
        <v>5.11135601781697</v>
      </c>
      <c r="M54" s="36" t="n">
        <v>3.56890741856077</v>
      </c>
      <c r="N54" s="36" t="n">
        <v>2.60246900897786</v>
      </c>
      <c r="O54" s="36" t="n">
        <f aca="false">SQRT(M54^2+N54^2)</f>
        <v>4.41700635101969</v>
      </c>
      <c r="P54" s="40" t="n">
        <f aca="false">IF(J54="","",MAX(0,J54-1.96*O54/100))</f>
        <v>0.680933678321135</v>
      </c>
      <c r="Q54" s="40" t="n">
        <f aca="false">IF(J54="","",MIN(1,J54+1.96*O54/100))</f>
        <v>0.854080327281106</v>
      </c>
      <c r="R54" s="32" t="str">
        <f aca="false">IF(L54="","",IF(ABS(L54)&lt;=O54,"Yes","No"))</f>
        <v>No</v>
      </c>
      <c r="S54" s="32" t="str">
        <f aca="false">IF(L54="","",IF(ABS(L54)&lt;=1.96*O54,"Yes","No"))</f>
        <v>Yes</v>
      </c>
      <c r="T54" s="60" t="n">
        <f aca="false">IF(D54="","",ROUND(SQRT(((D54+G54)*O54/100)^2+(J54*(D54+G54)*0.14577)^2),0))</f>
        <v>86</v>
      </c>
      <c r="U54" s="32"/>
    </row>
    <row r="55" customFormat="false" ht="15" hidden="false" customHeight="false" outlineLevel="0" collapsed="false">
      <c r="A55" s="32" t="s">
        <v>233</v>
      </c>
      <c r="B55" s="32" t="s">
        <v>235</v>
      </c>
      <c r="C55" s="32" t="s">
        <v>237</v>
      </c>
      <c r="D55" s="60" t="n">
        <v>347</v>
      </c>
      <c r="E55" s="60" t="n">
        <v>328</v>
      </c>
      <c r="F55" s="69" t="n">
        <f aca="false">IF(E55="","",D55-E55)</f>
        <v>19</v>
      </c>
      <c r="G55" s="60" t="n">
        <v>129</v>
      </c>
      <c r="H55" s="60" t="n">
        <v>173</v>
      </c>
      <c r="I55" s="69" t="n">
        <f aca="false">IF(H55="","",G55-H55)</f>
        <v>-44</v>
      </c>
      <c r="J55" s="40" t="n">
        <f aca="false">IF(OR(D55="",D55+G55=0),"",D55/(D55+G55))</f>
        <v>0.728991596638655</v>
      </c>
      <c r="K55" s="40" t="n">
        <f aca="false">IF(E55="","",E55/(E55+H55))</f>
        <v>0.654690618762475</v>
      </c>
      <c r="L55" s="70" t="n">
        <f aca="false">IF(OR(K55="",J55=""),"",(J55-K55)*100)</f>
        <v>7.43009778761804</v>
      </c>
      <c r="M55" s="36" t="n">
        <v>3.56890741856077</v>
      </c>
      <c r="N55" s="36" t="n">
        <v>2.60246900897786</v>
      </c>
      <c r="O55" s="36" t="n">
        <f aca="false">SQRT(M55^2+N55^2)</f>
        <v>4.41700635101969</v>
      </c>
      <c r="P55" s="40" t="n">
        <f aca="false">IF(J55="","",MAX(0,J55-1.96*O55/100))</f>
        <v>0.64241827215867</v>
      </c>
      <c r="Q55" s="40" t="n">
        <f aca="false">IF(J55="","",MIN(1,J55+1.96*O55/100))</f>
        <v>0.815564921118641</v>
      </c>
      <c r="R55" s="32" t="str">
        <f aca="false">IF(L55="","",IF(ABS(L55)&lt;=O55,"Yes","No"))</f>
        <v>No</v>
      </c>
      <c r="S55" s="32" t="str">
        <f aca="false">IF(L55="","",IF(ABS(L55)&lt;=1.96*O55,"Yes","No"))</f>
        <v>Yes</v>
      </c>
      <c r="T55" s="60" t="n">
        <f aca="false">IF(D55="","",ROUND(SQRT(((D55+G55)*O55/100)^2+(J55*(D55+G55)*0.14577)^2),0))</f>
        <v>55</v>
      </c>
      <c r="U55" s="32"/>
    </row>
    <row r="56" customFormat="false" ht="15" hidden="false" customHeight="false" outlineLevel="0" collapsed="false">
      <c r="A56" s="32" t="s">
        <v>233</v>
      </c>
      <c r="B56" s="32" t="s">
        <v>235</v>
      </c>
      <c r="C56" s="32" t="s">
        <v>238</v>
      </c>
      <c r="D56" s="60" t="n">
        <v>392</v>
      </c>
      <c r="E56" s="60" t="n">
        <v>347</v>
      </c>
      <c r="F56" s="69" t="n">
        <f aca="false">IF(E56="","",D56-E56)</f>
        <v>45</v>
      </c>
      <c r="G56" s="60" t="n">
        <v>121</v>
      </c>
      <c r="H56" s="60" t="n">
        <v>147</v>
      </c>
      <c r="I56" s="69" t="n">
        <f aca="false">IF(H56="","",G56-H56)</f>
        <v>-26</v>
      </c>
      <c r="J56" s="40" t="n">
        <f aca="false">IF(OR(D56="",D56+G56=0),"",D56/(D56+G56))</f>
        <v>0.764132553606238</v>
      </c>
      <c r="K56" s="40" t="n">
        <f aca="false">IF(E56="","",E56/(E56+H56))</f>
        <v>0.702429149797571</v>
      </c>
      <c r="L56" s="70" t="n">
        <f aca="false">IF(OR(K56="",J56=""),"",(J56-K56)*100)</f>
        <v>6.17034038086669</v>
      </c>
      <c r="M56" s="36" t="n">
        <v>3.56890741856077</v>
      </c>
      <c r="N56" s="36" t="n">
        <v>2.60246900897786</v>
      </c>
      <c r="O56" s="36" t="n">
        <f aca="false">SQRT(M56^2+N56^2)</f>
        <v>4.41700635101969</v>
      </c>
      <c r="P56" s="40" t="n">
        <f aca="false">IF(J56="","",MAX(0,J56-1.96*O56/100))</f>
        <v>0.677559229126252</v>
      </c>
      <c r="Q56" s="40" t="n">
        <f aca="false">IF(J56="","",MIN(1,J56+1.96*O56/100))</f>
        <v>0.850705878086224</v>
      </c>
      <c r="R56" s="32" t="str">
        <f aca="false">IF(L56="","",IF(ABS(L56)&lt;=O56,"Yes","No"))</f>
        <v>No</v>
      </c>
      <c r="S56" s="32" t="str">
        <f aca="false">IF(L56="","",IF(ABS(L56)&lt;=1.96*O56,"Yes","No"))</f>
        <v>Yes</v>
      </c>
      <c r="T56" s="60" t="n">
        <f aca="false">IF(D56="","",ROUND(SQRT(((D56+G56)*O56/100)^2+(J56*(D56+G56)*0.14577)^2),0))</f>
        <v>61</v>
      </c>
      <c r="U56" s="32"/>
    </row>
    <row r="57" customFormat="false" ht="15" hidden="false" customHeight="false" outlineLevel="0" collapsed="false">
      <c r="A57" s="32" t="s">
        <v>233</v>
      </c>
      <c r="B57" s="32" t="s">
        <v>235</v>
      </c>
      <c r="C57" s="32" t="s">
        <v>239</v>
      </c>
      <c r="D57" s="60" t="n">
        <v>350</v>
      </c>
      <c r="E57" s="60" t="n">
        <v>314</v>
      </c>
      <c r="F57" s="69" t="n">
        <f aca="false">IF(E57="","",D57-E57)</f>
        <v>36</v>
      </c>
      <c r="G57" s="60" t="n">
        <v>124</v>
      </c>
      <c r="H57" s="60" t="n">
        <v>149</v>
      </c>
      <c r="I57" s="69" t="n">
        <f aca="false">IF(H57="","",G57-H57)</f>
        <v>-25</v>
      </c>
      <c r="J57" s="40" t="n">
        <f aca="false">IF(OR(D57="",D57+G57=0),"",D57/(D57+G57))</f>
        <v>0.738396624472574</v>
      </c>
      <c r="K57" s="40" t="n">
        <f aca="false">IF(E57="","",E57/(E57+H57))</f>
        <v>0.678185745140389</v>
      </c>
      <c r="L57" s="70" t="n">
        <f aca="false">IF(OR(K57="",J57=""),"",(J57-K57)*100)</f>
        <v>6.02108793321851</v>
      </c>
      <c r="M57" s="36" t="n">
        <v>3.56890741856077</v>
      </c>
      <c r="N57" s="36" t="n">
        <v>2.60246900897786</v>
      </c>
      <c r="O57" s="36" t="n">
        <f aca="false">SQRT(M57^2+N57^2)</f>
        <v>4.41700635101969</v>
      </c>
      <c r="P57" s="40" t="n">
        <f aca="false">IF(J57="","",MAX(0,J57-1.96*O57/100))</f>
        <v>0.651823299992588</v>
      </c>
      <c r="Q57" s="40" t="n">
        <f aca="false">IF(J57="","",MIN(1,J57+1.96*O57/100))</f>
        <v>0.82496994895256</v>
      </c>
      <c r="R57" s="32" t="str">
        <f aca="false">IF(L57="","",IF(ABS(L57)&lt;=O57,"Yes","No"))</f>
        <v>No</v>
      </c>
      <c r="S57" s="32" t="str">
        <f aca="false">IF(L57="","",IF(ABS(L57)&lt;=1.96*O57,"Yes","No"))</f>
        <v>Yes</v>
      </c>
      <c r="T57" s="60" t="n">
        <f aca="false">IF(D57="","",ROUND(SQRT(((D57+G57)*O57/100)^2+(J57*(D57+G57)*0.14577)^2),0))</f>
        <v>55</v>
      </c>
      <c r="U57" s="32"/>
    </row>
    <row r="58" customFormat="false" ht="15" hidden="false" customHeight="false" outlineLevel="0" collapsed="false">
      <c r="A58" s="32" t="s">
        <v>233</v>
      </c>
      <c r="B58" s="32" t="s">
        <v>235</v>
      </c>
      <c r="C58" s="32" t="s">
        <v>240</v>
      </c>
      <c r="D58" s="60" t="n">
        <v>396</v>
      </c>
      <c r="E58" s="60" t="n">
        <v>364</v>
      </c>
      <c r="F58" s="69" t="n">
        <f aca="false">IF(E58="","",D58-E58)</f>
        <v>32</v>
      </c>
      <c r="G58" s="60" t="n">
        <v>124</v>
      </c>
      <c r="H58" s="60" t="n">
        <v>137</v>
      </c>
      <c r="I58" s="69" t="n">
        <f aca="false">IF(H58="","",G58-H58)</f>
        <v>-13</v>
      </c>
      <c r="J58" s="40" t="n">
        <f aca="false">IF(OR(D58="",D58+G58=0),"",D58/(D58+G58))</f>
        <v>0.761538461538462</v>
      </c>
      <c r="K58" s="40" t="n">
        <f aca="false">IF(E58="","",E58/(E58+H58))</f>
        <v>0.726546906187625</v>
      </c>
      <c r="L58" s="70" t="n">
        <f aca="false">IF(OR(K58="",J58=""),"",(J58-K58)*100)</f>
        <v>3.49915553508368</v>
      </c>
      <c r="M58" s="36" t="n">
        <v>3.56890741856077</v>
      </c>
      <c r="N58" s="36" t="n">
        <v>2.60246900897786</v>
      </c>
      <c r="O58" s="36" t="n">
        <f aca="false">SQRT(M58^2+N58^2)</f>
        <v>4.41700635101969</v>
      </c>
      <c r="P58" s="40" t="n">
        <f aca="false">IF(J58="","",MAX(0,J58-1.96*O58/100))</f>
        <v>0.674965137058476</v>
      </c>
      <c r="Q58" s="40" t="n">
        <f aca="false">IF(J58="","",MIN(1,J58+1.96*O58/100))</f>
        <v>0.848111786018447</v>
      </c>
      <c r="R58" s="32" t="str">
        <f aca="false">IF(L58="","",IF(ABS(L58)&lt;=O58,"Yes","No"))</f>
        <v>Yes</v>
      </c>
      <c r="S58" s="32" t="str">
        <f aca="false">IF(L58="","",IF(ABS(L58)&lt;=1.96*O58,"Yes","No"))</f>
        <v>Yes</v>
      </c>
      <c r="T58" s="60" t="n">
        <f aca="false">IF(D58="","",ROUND(SQRT(((D58+G58)*O58/100)^2+(J58*(D58+G58)*0.14577)^2),0))</f>
        <v>62</v>
      </c>
      <c r="U58" s="32"/>
    </row>
    <row r="59" customFormat="false" ht="15" hidden="false" customHeight="false" outlineLevel="0" collapsed="false">
      <c r="A59" s="32" t="s">
        <v>233</v>
      </c>
      <c r="B59" s="32" t="s">
        <v>235</v>
      </c>
      <c r="C59" s="32" t="s">
        <v>241</v>
      </c>
      <c r="D59" s="60" t="n">
        <v>458</v>
      </c>
      <c r="E59" s="60" t="n">
        <v>399</v>
      </c>
      <c r="F59" s="69" t="n">
        <f aca="false">IF(E59="","",D59-E59)</f>
        <v>59</v>
      </c>
      <c r="G59" s="60" t="n">
        <v>179</v>
      </c>
      <c r="H59" s="60" t="n">
        <v>171</v>
      </c>
      <c r="I59" s="69" t="n">
        <f aca="false">IF(H59="","",G59-H59)</f>
        <v>8</v>
      </c>
      <c r="J59" s="40" t="n">
        <f aca="false">IF(OR(D59="",D59+G59=0),"",D59/(D59+G59))</f>
        <v>0.718995290423862</v>
      </c>
      <c r="K59" s="40" t="n">
        <f aca="false">IF(E59="","",E59/(E59+H59))</f>
        <v>0.7</v>
      </c>
      <c r="L59" s="70" t="n">
        <f aca="false">IF(OR(K59="",J59=""),"",(J59-K59)*100)</f>
        <v>1.89952904238619</v>
      </c>
      <c r="M59" s="36" t="n">
        <v>3.56890741856077</v>
      </c>
      <c r="N59" s="36" t="n">
        <v>2.60246900897786</v>
      </c>
      <c r="O59" s="36" t="n">
        <f aca="false">SQRT(M59^2+N59^2)</f>
        <v>4.41700635101969</v>
      </c>
      <c r="P59" s="40" t="n">
        <f aca="false">IF(J59="","",MAX(0,J59-1.96*O59/100))</f>
        <v>0.632421965943876</v>
      </c>
      <c r="Q59" s="40" t="n">
        <f aca="false">IF(J59="","",MIN(1,J59+1.96*O59/100))</f>
        <v>0.805568614903848</v>
      </c>
      <c r="R59" s="32" t="str">
        <f aca="false">IF(L59="","",IF(ABS(L59)&lt;=O59,"Yes","No"))</f>
        <v>Yes</v>
      </c>
      <c r="S59" s="32" t="str">
        <f aca="false">IF(L59="","",IF(ABS(L59)&lt;=1.96*O59,"Yes","No"))</f>
        <v>Yes</v>
      </c>
      <c r="T59" s="60" t="n">
        <f aca="false">IF(D59="","",ROUND(SQRT(((D59+G59)*O59/100)^2+(J59*(D59+G59)*0.14577)^2),0))</f>
        <v>72</v>
      </c>
      <c r="U59" s="32"/>
    </row>
    <row r="60" customFormat="false" ht="15" hidden="false" customHeight="false" outlineLevel="0" collapsed="false">
      <c r="A60" s="32" t="s">
        <v>233</v>
      </c>
      <c r="B60" s="32" t="s">
        <v>235</v>
      </c>
      <c r="C60" s="32" t="s">
        <v>242</v>
      </c>
      <c r="D60" s="60" t="n">
        <v>1000</v>
      </c>
      <c r="E60" s="60" t="n">
        <v>1034</v>
      </c>
      <c r="F60" s="69" t="n">
        <f aca="false">IF(E60="","",D60-E60)</f>
        <v>-34</v>
      </c>
      <c r="G60" s="60" t="n">
        <v>273</v>
      </c>
      <c r="H60" s="60" t="n">
        <v>285</v>
      </c>
      <c r="I60" s="69" t="n">
        <f aca="false">IF(H60="","",G60-H60)</f>
        <v>-12</v>
      </c>
      <c r="J60" s="40" t="n">
        <f aca="false">IF(OR(D60="",D60+G60=0),"",D60/(D60+G60))</f>
        <v>0.785545954438335</v>
      </c>
      <c r="K60" s="40" t="n">
        <f aca="false">IF(E60="","",E60/(E60+H60))</f>
        <v>0.783927217589083</v>
      </c>
      <c r="L60" s="70" t="n">
        <f aca="false">IF(OR(K60="",J60=""),"",(J60-K60)*100)</f>
        <v>0.161873684925196</v>
      </c>
      <c r="M60" s="36" t="n">
        <v>2.12037134723954</v>
      </c>
      <c r="N60" s="36" t="n">
        <v>2.60246900897786</v>
      </c>
      <c r="O60" s="36" t="n">
        <f aca="false">SQRT(M60^2+N60^2)</f>
        <v>3.35690625321659</v>
      </c>
      <c r="P60" s="40" t="n">
        <f aca="false">IF(J60="","",MAX(0,J60-1.96*O60/100))</f>
        <v>0.71975059187529</v>
      </c>
      <c r="Q60" s="40" t="n">
        <f aca="false">IF(J60="","",MIN(1,J60+1.96*O60/100))</f>
        <v>0.85134131700138</v>
      </c>
      <c r="R60" s="32" t="str">
        <f aca="false">IF(L60="","",IF(ABS(L60)&lt;=O60,"Yes","No"))</f>
        <v>Yes</v>
      </c>
      <c r="S60" s="32" t="str">
        <f aca="false">IF(L60="","",IF(ABS(L60)&lt;=1.96*O60,"Yes","No"))</f>
        <v>Yes</v>
      </c>
      <c r="T60" s="60" t="n">
        <f aca="false">IF(D60="","",ROUND(SQRT(((D60+G60)*O60/100)^2+(J60*(D60+G60)*0.07717)^2),0))</f>
        <v>88</v>
      </c>
      <c r="U60" s="32"/>
    </row>
    <row r="61" customFormat="false" ht="15" hidden="false" customHeight="false" outlineLevel="0" collapsed="false">
      <c r="A61" s="32" t="s">
        <v>233</v>
      </c>
      <c r="B61" s="32" t="s">
        <v>235</v>
      </c>
      <c r="C61" s="32" t="s">
        <v>243</v>
      </c>
      <c r="D61" s="60" t="n">
        <v>391</v>
      </c>
      <c r="E61" s="60" t="n">
        <v>377</v>
      </c>
      <c r="F61" s="69" t="n">
        <f aca="false">IF(E61="","",D61-E61)</f>
        <v>14</v>
      </c>
      <c r="G61" s="60" t="n">
        <v>214</v>
      </c>
      <c r="H61" s="60" t="n">
        <v>190</v>
      </c>
      <c r="I61" s="69" t="n">
        <f aca="false">IF(H61="","",G61-H61)</f>
        <v>24</v>
      </c>
      <c r="J61" s="40" t="n">
        <f aca="false">IF(OR(D61="",D61+G61=0),"",D61/(D61+G61))</f>
        <v>0.646280991735537</v>
      </c>
      <c r="K61" s="40" t="n">
        <f aca="false">IF(E61="","",E61/(E61+H61))</f>
        <v>0.664902998236332</v>
      </c>
      <c r="L61" s="70" t="n">
        <f aca="false">IF(OR(K61="",J61=""),"",(J61-K61)*100)</f>
        <v>-1.86220065007944</v>
      </c>
      <c r="M61" s="36" t="n">
        <v>3.56890741856077</v>
      </c>
      <c r="N61" s="36" t="n">
        <v>2.60246900897786</v>
      </c>
      <c r="O61" s="36" t="n">
        <f aca="false">SQRT(M61^2+N61^2)</f>
        <v>4.41700635101969</v>
      </c>
      <c r="P61" s="40" t="n">
        <f aca="false">IF(J61="","",MAX(0,J61-1.96*O61/100))</f>
        <v>0.559707667255551</v>
      </c>
      <c r="Q61" s="40" t="n">
        <f aca="false">IF(J61="","",MIN(1,J61+1.96*O61/100))</f>
        <v>0.732854316215523</v>
      </c>
      <c r="R61" s="32" t="str">
        <f aca="false">IF(L61="","",IF(ABS(L61)&lt;=O61,"Yes","No"))</f>
        <v>Yes</v>
      </c>
      <c r="S61" s="32" t="str">
        <f aca="false">IF(L61="","",IF(ABS(L61)&lt;=1.96*O61,"Yes","No"))</f>
        <v>Yes</v>
      </c>
      <c r="T61" s="60" t="n">
        <f aca="false">IF(D61="","",ROUND(SQRT(((D61+G61)*O61/100)^2+(J61*(D61+G61)*0.14577)^2),0))</f>
        <v>63</v>
      </c>
      <c r="U61" s="32"/>
    </row>
    <row r="62" customFormat="false" ht="15" hidden="false" customHeight="false" outlineLevel="0" collapsed="false">
      <c r="A62" s="32" t="s">
        <v>233</v>
      </c>
      <c r="B62" s="32" t="s">
        <v>235</v>
      </c>
      <c r="C62" s="32" t="s">
        <v>244</v>
      </c>
      <c r="D62" s="60" t="n">
        <v>601</v>
      </c>
      <c r="E62" s="60" t="n">
        <v>619</v>
      </c>
      <c r="F62" s="69" t="n">
        <f aca="false">IF(E62="","",D62-E62)</f>
        <v>-18</v>
      </c>
      <c r="G62" s="60" t="n">
        <v>397</v>
      </c>
      <c r="H62" s="60" t="n">
        <v>400</v>
      </c>
      <c r="I62" s="69" t="n">
        <f aca="false">IF(H62="","",G62-H62)</f>
        <v>-3</v>
      </c>
      <c r="J62" s="40" t="n">
        <f aca="false">IF(OR(D62="",D62+G62=0),"",D62/(D62+G62))</f>
        <v>0.602204408817635</v>
      </c>
      <c r="K62" s="40" t="n">
        <f aca="false">IF(E62="","",E62/(E62+H62))</f>
        <v>0.607458292443572</v>
      </c>
      <c r="L62" s="70" t="n">
        <f aca="false">IF(OR(K62="",J62=""),"",(J62-K62)*100)</f>
        <v>-0.525388362593682</v>
      </c>
      <c r="M62" s="36" t="n">
        <v>2.45723920713557</v>
      </c>
      <c r="N62" s="36" t="n">
        <v>2.60246900897786</v>
      </c>
      <c r="O62" s="36" t="n">
        <f aca="false">SQRT(M62^2+N62^2)</f>
        <v>3.57922749539261</v>
      </c>
      <c r="P62" s="40" t="n">
        <f aca="false">IF(J62="","",MAX(0,J62-1.96*O62/100))</f>
        <v>0.53205154990794</v>
      </c>
      <c r="Q62" s="40" t="n">
        <f aca="false">IF(J62="","",MIN(1,J62+1.96*O62/100))</f>
        <v>0.67235726772733</v>
      </c>
      <c r="R62" s="32" t="str">
        <f aca="false">IF(L62="","",IF(ABS(L62)&lt;=O62,"Yes","No"))</f>
        <v>Yes</v>
      </c>
      <c r="S62" s="32" t="str">
        <f aca="false">IF(L62="","",IF(ABS(L62)&lt;=1.96*O62,"Yes","No"))</f>
        <v>Yes</v>
      </c>
      <c r="T62" s="60" t="n">
        <f aca="false">IF(D62="","",ROUND(SQRT(((D62+G62)*O62/100)^2+(J62*(D62+G62)*0.09272)^2),0))</f>
        <v>66</v>
      </c>
      <c r="U62" s="32"/>
    </row>
    <row r="63" customFormat="false" ht="15" hidden="false" customHeight="false" outlineLevel="0" collapsed="false">
      <c r="A63" s="32" t="s">
        <v>233</v>
      </c>
      <c r="B63" s="32" t="s">
        <v>235</v>
      </c>
      <c r="C63" s="32" t="s">
        <v>245</v>
      </c>
      <c r="D63" s="60" t="n">
        <v>435</v>
      </c>
      <c r="E63" s="60" t="n">
        <v>438</v>
      </c>
      <c r="F63" s="69" t="n">
        <f aca="false">IF(E63="","",D63-E63)</f>
        <v>-3</v>
      </c>
      <c r="G63" s="60" t="n">
        <v>281</v>
      </c>
      <c r="H63" s="60" t="n">
        <v>259</v>
      </c>
      <c r="I63" s="69" t="n">
        <f aca="false">IF(H63="","",G63-H63)</f>
        <v>22</v>
      </c>
      <c r="J63" s="40" t="n">
        <f aca="false">IF(OR(D63="",D63+G63=0),"",D63/(D63+G63))</f>
        <v>0.607541899441341</v>
      </c>
      <c r="K63" s="40" t="n">
        <f aca="false">IF(E63="","",E63/(E63+H63))</f>
        <v>0.628407460545194</v>
      </c>
      <c r="L63" s="70" t="n">
        <f aca="false">IF(OR(K63="",J63=""),"",(J63-K63)*100)</f>
        <v>-2.0865561103853</v>
      </c>
      <c r="M63" s="36" t="n">
        <v>3.56890741856077</v>
      </c>
      <c r="N63" s="36" t="n">
        <v>2.60246900897786</v>
      </c>
      <c r="O63" s="36" t="n">
        <f aca="false">SQRT(M63^2+N63^2)</f>
        <v>4.41700635101969</v>
      </c>
      <c r="P63" s="40" t="n">
        <f aca="false">IF(J63="","",MAX(0,J63-1.96*O63/100))</f>
        <v>0.520968574961355</v>
      </c>
      <c r="Q63" s="40" t="n">
        <f aca="false">IF(J63="","",MIN(1,J63+1.96*O63/100))</f>
        <v>0.694115223921327</v>
      </c>
      <c r="R63" s="32" t="str">
        <f aca="false">IF(L63="","",IF(ABS(L63)&lt;=O63,"Yes","No"))</f>
        <v>Yes</v>
      </c>
      <c r="S63" s="32" t="str">
        <f aca="false">IF(L63="","",IF(ABS(L63)&lt;=1.96*O63,"Yes","No"))</f>
        <v>Yes</v>
      </c>
      <c r="T63" s="60" t="n">
        <f aca="false">IF(D63="","",ROUND(SQRT(((D63+G63)*O63/100)^2+(J63*(D63+G63)*0.14577)^2),0))</f>
        <v>71</v>
      </c>
      <c r="U63" s="32"/>
    </row>
    <row r="64" customFormat="false" ht="15" hidden="false" customHeight="false" outlineLevel="0" collapsed="false">
      <c r="A64" s="32" t="s">
        <v>233</v>
      </c>
      <c r="B64" s="32" t="s">
        <v>235</v>
      </c>
      <c r="C64" s="32" t="s">
        <v>246</v>
      </c>
      <c r="D64" s="60" t="n">
        <v>479</v>
      </c>
      <c r="E64" s="60" t="n">
        <v>428</v>
      </c>
      <c r="F64" s="69" t="n">
        <f aca="false">IF(E64="","",D64-E64)</f>
        <v>51</v>
      </c>
      <c r="G64" s="60" t="n">
        <v>181</v>
      </c>
      <c r="H64" s="60" t="n">
        <v>195</v>
      </c>
      <c r="I64" s="69" t="n">
        <f aca="false">IF(H64="","",G64-H64)</f>
        <v>-14</v>
      </c>
      <c r="J64" s="40" t="n">
        <f aca="false">IF(OR(D64="",D64+G64=0),"",D64/(D64+G64))</f>
        <v>0.725757575757576</v>
      </c>
      <c r="K64" s="40" t="n">
        <f aca="false">IF(E64="","",E64/(E64+H64))</f>
        <v>0.686998394863563</v>
      </c>
      <c r="L64" s="70" t="n">
        <f aca="false">IF(OR(K64="",J64=""),"",(J64-K64)*100)</f>
        <v>3.87591808940123</v>
      </c>
      <c r="M64" s="36" t="n">
        <v>3.56890741856077</v>
      </c>
      <c r="N64" s="36" t="n">
        <v>2.60246900897786</v>
      </c>
      <c r="O64" s="36" t="n">
        <f aca="false">SQRT(M64^2+N64^2)</f>
        <v>4.41700635101969</v>
      </c>
      <c r="P64" s="40" t="n">
        <f aca="false">IF(J64="","",MAX(0,J64-1.96*O64/100))</f>
        <v>0.63918425127759</v>
      </c>
      <c r="Q64" s="40" t="n">
        <f aca="false">IF(J64="","",MIN(1,J64+1.96*O64/100))</f>
        <v>0.812330900237562</v>
      </c>
      <c r="R64" s="32" t="str">
        <f aca="false">IF(L64="","",IF(ABS(L64)&lt;=O64,"Yes","No"))</f>
        <v>Yes</v>
      </c>
      <c r="S64" s="32" t="str">
        <f aca="false">IF(L64="","",IF(ABS(L64)&lt;=1.96*O64,"Yes","No"))</f>
        <v>Yes</v>
      </c>
      <c r="T64" s="60" t="n">
        <f aca="false">IF(D64="","",ROUND(SQRT(((D64+G64)*O64/100)^2+(J64*(D64+G64)*0.14577)^2),0))</f>
        <v>76</v>
      </c>
      <c r="U64" s="32"/>
    </row>
    <row r="65" customFormat="false" ht="15" hidden="false" customHeight="false" outlineLevel="0" collapsed="false">
      <c r="A65" s="32" t="s">
        <v>233</v>
      </c>
      <c r="B65" s="32" t="s">
        <v>235</v>
      </c>
      <c r="C65" s="32" t="s">
        <v>247</v>
      </c>
      <c r="D65" s="60" t="n">
        <v>548</v>
      </c>
      <c r="E65" s="60" t="n">
        <v>563</v>
      </c>
      <c r="F65" s="69" t="n">
        <f aca="false">IF(E65="","",D65-E65)</f>
        <v>-15</v>
      </c>
      <c r="G65" s="60" t="n">
        <v>299</v>
      </c>
      <c r="H65" s="60" t="n">
        <v>322</v>
      </c>
      <c r="I65" s="69" t="n">
        <f aca="false">IF(H65="","",G65-H65)</f>
        <v>-23</v>
      </c>
      <c r="J65" s="40" t="n">
        <f aca="false">IF(OR(D65="",D65+G65=0),"",D65/(D65+G65))</f>
        <v>0.646989374262102</v>
      </c>
      <c r="K65" s="40" t="n">
        <f aca="false">IF(E65="","",E65/(E65+H65))</f>
        <v>0.636158192090396</v>
      </c>
      <c r="L65" s="70" t="n">
        <f aca="false">IF(OR(K65="",J65=""),"",(J65-K65)*100)</f>
        <v>1.08311821717061</v>
      </c>
      <c r="M65" s="36" t="n">
        <v>2.45723920713557</v>
      </c>
      <c r="N65" s="36" t="n">
        <v>2.60246900897786</v>
      </c>
      <c r="O65" s="36" t="n">
        <f aca="false">SQRT(M65^2+N65^2)</f>
        <v>3.57922749539261</v>
      </c>
      <c r="P65" s="40" t="n">
        <f aca="false">IF(J65="","",MAX(0,J65-1.96*O65/100))</f>
        <v>0.576836515352407</v>
      </c>
      <c r="Q65" s="40" t="n">
        <f aca="false">IF(J65="","",MIN(1,J65+1.96*O65/100))</f>
        <v>0.717142233171797</v>
      </c>
      <c r="R65" s="32" t="str">
        <f aca="false">IF(L65="","",IF(ABS(L65)&lt;=O65,"Yes","No"))</f>
        <v>Yes</v>
      </c>
      <c r="S65" s="32" t="str">
        <f aca="false">IF(L65="","",IF(ABS(L65)&lt;=1.96*O65,"Yes","No"))</f>
        <v>Yes</v>
      </c>
      <c r="T65" s="60" t="n">
        <f aca="false">IF(D65="","",ROUND(SQRT(((D65+G65)*O65/100)^2+(J65*(D65+G65)*0.09272)^2),0))</f>
        <v>59</v>
      </c>
      <c r="U65" s="32"/>
    </row>
    <row r="66" customFormat="false" ht="15" hidden="false" customHeight="false" outlineLevel="0" collapsed="false">
      <c r="A66" s="32" t="s">
        <v>233</v>
      </c>
      <c r="B66" s="32" t="s">
        <v>235</v>
      </c>
      <c r="C66" s="32" t="s">
        <v>248</v>
      </c>
      <c r="D66" s="60" t="n">
        <v>469</v>
      </c>
      <c r="E66" s="60" t="n">
        <v>472</v>
      </c>
      <c r="F66" s="69" t="n">
        <f aca="false">IF(E66="","",D66-E66)</f>
        <v>-3</v>
      </c>
      <c r="G66" s="60" t="n">
        <v>299</v>
      </c>
      <c r="H66" s="60" t="n">
        <v>273</v>
      </c>
      <c r="I66" s="69" t="n">
        <f aca="false">IF(H66="","",G66-H66)</f>
        <v>26</v>
      </c>
      <c r="J66" s="40" t="n">
        <f aca="false">IF(OR(D66="",D66+G66=0),"",D66/(D66+G66))</f>
        <v>0.610677083333333</v>
      </c>
      <c r="K66" s="40" t="n">
        <f aca="false">IF(E66="","",E66/(E66+H66))</f>
        <v>0.633557046979866</v>
      </c>
      <c r="L66" s="70" t="n">
        <f aca="false">IF(OR(K66="",J66=""),"",(J66-K66)*100)</f>
        <v>-2.28799636465324</v>
      </c>
      <c r="M66" s="36" t="n">
        <v>2.45723920713557</v>
      </c>
      <c r="N66" s="36" t="n">
        <v>2.60246900897786</v>
      </c>
      <c r="O66" s="36" t="n">
        <f aca="false">SQRT(M66^2+N66^2)</f>
        <v>3.57922749539261</v>
      </c>
      <c r="P66" s="40" t="n">
        <f aca="false">IF(J66="","",MAX(0,J66-1.96*O66/100))</f>
        <v>0.540524224423638</v>
      </c>
      <c r="Q66" s="40" t="n">
        <f aca="false">IF(J66="","",MIN(1,J66+1.96*O66/100))</f>
        <v>0.680829942243028</v>
      </c>
      <c r="R66" s="32" t="str">
        <f aca="false">IF(L66="","",IF(ABS(L66)&lt;=O66,"Yes","No"))</f>
        <v>Yes</v>
      </c>
      <c r="S66" s="32" t="str">
        <f aca="false">IF(L66="","",IF(ABS(L66)&lt;=1.96*O66,"Yes","No"))</f>
        <v>Yes</v>
      </c>
      <c r="T66" s="60" t="n">
        <f aca="false">IF(D66="","",ROUND(SQRT(((D66+G66)*O66/100)^2+(J66*(D66+G66)*0.09272)^2),0))</f>
        <v>51</v>
      </c>
      <c r="U66" s="32"/>
    </row>
    <row r="67" customFormat="false" ht="15" hidden="false" customHeight="false" outlineLevel="0" collapsed="false">
      <c r="A67" s="32" t="s">
        <v>233</v>
      </c>
      <c r="B67" s="32" t="s">
        <v>235</v>
      </c>
      <c r="C67" s="32" t="s">
        <v>249</v>
      </c>
      <c r="D67" s="60" t="n">
        <v>427</v>
      </c>
      <c r="E67" s="60" t="n">
        <v>426</v>
      </c>
      <c r="F67" s="69" t="n">
        <f aca="false">IF(E67="","",D67-E67)</f>
        <v>1</v>
      </c>
      <c r="G67" s="60" t="n">
        <v>331</v>
      </c>
      <c r="H67" s="60" t="n">
        <v>331</v>
      </c>
      <c r="I67" s="69" t="n">
        <f aca="false">IF(H67="","",G67-H67)</f>
        <v>0</v>
      </c>
      <c r="J67" s="40" t="n">
        <f aca="false">IF(OR(D67="",D67+G67=0),"",D67/(D67+G67))</f>
        <v>0.563324538258575</v>
      </c>
      <c r="K67" s="40" t="n">
        <f aca="false">IF(E67="","",E67/(E67+H67))</f>
        <v>0.562747688243065</v>
      </c>
      <c r="L67" s="70" t="n">
        <f aca="false">IF(OR(K67="",J67=""),"",(J67-K67)*100)</f>
        <v>0.0576850015510444</v>
      </c>
      <c r="M67" s="36" t="n">
        <v>2.45723920713557</v>
      </c>
      <c r="N67" s="36" t="n">
        <v>2.60246900897786</v>
      </c>
      <c r="O67" s="36" t="n">
        <f aca="false">SQRT(M67^2+N67^2)</f>
        <v>3.57922749539261</v>
      </c>
      <c r="P67" s="40" t="n">
        <f aca="false">IF(J67="","",MAX(0,J67-1.96*O67/100))</f>
        <v>0.49317167934888</v>
      </c>
      <c r="Q67" s="40" t="n">
        <f aca="false">IF(J67="","",MIN(1,J67+1.96*O67/100))</f>
        <v>0.63347739716827</v>
      </c>
      <c r="R67" s="32" t="str">
        <f aca="false">IF(L67="","",IF(ABS(L67)&lt;=O67,"Yes","No"))</f>
        <v>Yes</v>
      </c>
      <c r="S67" s="32" t="str">
        <f aca="false">IF(L67="","",IF(ABS(L67)&lt;=1.96*O67,"Yes","No"))</f>
        <v>Yes</v>
      </c>
      <c r="T67" s="60" t="n">
        <f aca="false">IF(D67="","",ROUND(SQRT(((D67+G67)*O67/100)^2+(J67*(D67+G67)*0.09272)^2),0))</f>
        <v>48</v>
      </c>
      <c r="U67" s="32"/>
    </row>
    <row r="68" customFormat="false" ht="15" hidden="false" customHeight="false" outlineLevel="0" collapsed="false">
      <c r="A68" s="32" t="s">
        <v>233</v>
      </c>
      <c r="B68" s="32" t="s">
        <v>235</v>
      </c>
      <c r="C68" s="32" t="s">
        <v>250</v>
      </c>
      <c r="D68" s="60" t="n">
        <v>438</v>
      </c>
      <c r="E68" s="60" t="n">
        <v>418</v>
      </c>
      <c r="F68" s="69" t="n">
        <f aca="false">IF(E68="","",D68-E68)</f>
        <v>20</v>
      </c>
      <c r="G68" s="60" t="n">
        <v>279</v>
      </c>
      <c r="H68" s="60" t="n">
        <v>278</v>
      </c>
      <c r="I68" s="69" t="n">
        <f aca="false">IF(H68="","",G68-H68)</f>
        <v>1</v>
      </c>
      <c r="J68" s="40" t="n">
        <f aca="false">IF(OR(D68="",D68+G68=0),"",D68/(D68+G68))</f>
        <v>0.610878661087866</v>
      </c>
      <c r="K68" s="40" t="n">
        <f aca="false">IF(E68="","",E68/(E68+H68))</f>
        <v>0.600574712643678</v>
      </c>
      <c r="L68" s="70" t="n">
        <f aca="false">IF(OR(K68="",J68=""),"",(J68-K68)*100)</f>
        <v>1.0303948444188</v>
      </c>
      <c r="M68" s="36" t="n">
        <v>3.56890741856077</v>
      </c>
      <c r="N68" s="36" t="n">
        <v>2.60246900897786</v>
      </c>
      <c r="O68" s="36" t="n">
        <f aca="false">SQRT(M68^2+N68^2)</f>
        <v>4.41700635101969</v>
      </c>
      <c r="P68" s="40" t="n">
        <f aca="false">IF(J68="","",MAX(0,J68-1.96*O68/100))</f>
        <v>0.52430533660788</v>
      </c>
      <c r="Q68" s="40" t="n">
        <f aca="false">IF(J68="","",MIN(1,J68+1.96*O68/100))</f>
        <v>0.697451985567852</v>
      </c>
      <c r="R68" s="32" t="str">
        <f aca="false">IF(L68="","",IF(ABS(L68)&lt;=O68,"Yes","No"))</f>
        <v>Yes</v>
      </c>
      <c r="S68" s="32" t="str">
        <f aca="false">IF(L68="","",IF(ABS(L68)&lt;=1.96*O68,"Yes","No"))</f>
        <v>Yes</v>
      </c>
      <c r="T68" s="60" t="n">
        <f aca="false">IF(D68="","",ROUND(SQRT(((D68+G68)*O68/100)^2+(J68*(D68+G68)*0.14577)^2),0))</f>
        <v>71</v>
      </c>
      <c r="U68" s="32"/>
    </row>
    <row r="69" customFormat="false" ht="15" hidden="false" customHeight="false" outlineLevel="0" collapsed="false">
      <c r="A69" s="32" t="s">
        <v>233</v>
      </c>
      <c r="B69" s="32" t="s">
        <v>235</v>
      </c>
      <c r="C69" s="32" t="s">
        <v>251</v>
      </c>
      <c r="D69" s="60" t="n">
        <v>472</v>
      </c>
      <c r="E69" s="60" t="n">
        <v>424</v>
      </c>
      <c r="F69" s="69" t="n">
        <f aca="false">IF(E69="","",D69-E69)</f>
        <v>48</v>
      </c>
      <c r="G69" s="60" t="n">
        <v>156</v>
      </c>
      <c r="H69" s="60" t="n">
        <v>188</v>
      </c>
      <c r="I69" s="69" t="n">
        <f aca="false">IF(H69="","",G69-H69)</f>
        <v>-32</v>
      </c>
      <c r="J69" s="40" t="n">
        <f aca="false">IF(OR(D69="",D69+G69=0),"",D69/(D69+G69))</f>
        <v>0.751592356687898</v>
      </c>
      <c r="K69" s="40" t="n">
        <f aca="false">IF(E69="","",E69/(E69+H69))</f>
        <v>0.69281045751634</v>
      </c>
      <c r="L69" s="70" t="n">
        <f aca="false">IF(OR(K69="",J69=""),"",(J69-K69)*100)</f>
        <v>5.87818991715583</v>
      </c>
      <c r="M69" s="36" t="n">
        <v>3.56890741856077</v>
      </c>
      <c r="N69" s="36" t="n">
        <v>2.60246900897786</v>
      </c>
      <c r="O69" s="36" t="n">
        <f aca="false">SQRT(M69^2+N69^2)</f>
        <v>4.41700635101969</v>
      </c>
      <c r="P69" s="40" t="n">
        <f aca="false">IF(J69="","",MAX(0,J69-1.96*O69/100))</f>
        <v>0.665019032207912</v>
      </c>
      <c r="Q69" s="40" t="n">
        <f aca="false">IF(J69="","",MIN(1,J69+1.96*O69/100))</f>
        <v>0.838165681167884</v>
      </c>
      <c r="R69" s="32" t="str">
        <f aca="false">IF(L69="","",IF(ABS(L69)&lt;=O69,"Yes","No"))</f>
        <v>No</v>
      </c>
      <c r="S69" s="32" t="str">
        <f aca="false">IF(L69="","",IF(ABS(L69)&lt;=1.96*O69,"Yes","No"))</f>
        <v>Yes</v>
      </c>
      <c r="T69" s="60" t="n">
        <f aca="false">IF(D69="","",ROUND(SQRT(((D69+G69)*O69/100)^2+(J69*(D69+G69)*0.14577)^2),0))</f>
        <v>74</v>
      </c>
      <c r="U69" s="32"/>
    </row>
    <row r="70" customFormat="false" ht="15" hidden="false" customHeight="false" outlineLevel="0" collapsed="false">
      <c r="A70" s="32" t="s">
        <v>233</v>
      </c>
      <c r="B70" s="32" t="s">
        <v>235</v>
      </c>
      <c r="C70" s="32" t="s">
        <v>252</v>
      </c>
      <c r="D70" s="60" t="n">
        <v>369</v>
      </c>
      <c r="E70" s="60" t="n">
        <v>330</v>
      </c>
      <c r="F70" s="69" t="n">
        <f aca="false">IF(E70="","",D70-E70)</f>
        <v>39</v>
      </c>
      <c r="G70" s="60" t="n">
        <v>174</v>
      </c>
      <c r="H70" s="60" t="n">
        <v>195</v>
      </c>
      <c r="I70" s="69" t="n">
        <f aca="false">IF(H70="","",G70-H70)</f>
        <v>-21</v>
      </c>
      <c r="J70" s="40" t="n">
        <f aca="false">IF(OR(D70="",D70+G70=0),"",D70/(D70+G70))</f>
        <v>0.679558011049724</v>
      </c>
      <c r="K70" s="40" t="n">
        <f aca="false">IF(E70="","",E70/(E70+H70))</f>
        <v>0.628571428571429</v>
      </c>
      <c r="L70" s="70" t="n">
        <f aca="false">IF(OR(K70="",J70=""),"",(J70-K70)*100)</f>
        <v>5.09865824782952</v>
      </c>
      <c r="M70" s="36" t="n">
        <v>3.56890741856077</v>
      </c>
      <c r="N70" s="36" t="n">
        <v>2.60246900897786</v>
      </c>
      <c r="O70" s="36" t="n">
        <f aca="false">SQRT(M70^2+N70^2)</f>
        <v>4.41700635101969</v>
      </c>
      <c r="P70" s="40" t="n">
        <f aca="false">IF(J70="","",MAX(0,J70-1.96*O70/100))</f>
        <v>0.592984686569738</v>
      </c>
      <c r="Q70" s="40" t="n">
        <f aca="false">IF(J70="","",MIN(1,J70+1.96*O70/100))</f>
        <v>0.76613133552971</v>
      </c>
      <c r="R70" s="32" t="str">
        <f aca="false">IF(L70="","",IF(ABS(L70)&lt;=O70,"Yes","No"))</f>
        <v>No</v>
      </c>
      <c r="S70" s="32" t="str">
        <f aca="false">IF(L70="","",IF(ABS(L70)&lt;=1.96*O70,"Yes","No"))</f>
        <v>Yes</v>
      </c>
      <c r="T70" s="60" t="n">
        <f aca="false">IF(D70="","",ROUND(SQRT(((D70+G70)*O70/100)^2+(J70*(D70+G70)*0.14577)^2),0))</f>
        <v>59</v>
      </c>
      <c r="U70" s="32"/>
    </row>
    <row r="71" customFormat="false" ht="15" hidden="false" customHeight="false" outlineLevel="0" collapsed="false">
      <c r="A71" s="32" t="s">
        <v>233</v>
      </c>
      <c r="B71" s="32" t="s">
        <v>235</v>
      </c>
      <c r="C71" s="32" t="s">
        <v>253</v>
      </c>
      <c r="D71" s="60" t="n">
        <v>451</v>
      </c>
      <c r="E71" s="60" t="n">
        <v>441</v>
      </c>
      <c r="F71" s="69" t="n">
        <f aca="false">IF(E71="","",D71-E71)</f>
        <v>10</v>
      </c>
      <c r="G71" s="60" t="n">
        <v>239</v>
      </c>
      <c r="H71" s="60" t="n">
        <v>232</v>
      </c>
      <c r="I71" s="69" t="n">
        <f aca="false">IF(H71="","",G71-H71)</f>
        <v>7</v>
      </c>
      <c r="J71" s="40" t="n">
        <f aca="false">IF(OR(D71="",D71+G71=0),"",D71/(D71+G71))</f>
        <v>0.653623188405797</v>
      </c>
      <c r="K71" s="40" t="n">
        <f aca="false">IF(E71="","",E71/(E71+H71))</f>
        <v>0.655274888558692</v>
      </c>
      <c r="L71" s="70" t="n">
        <f aca="false">IF(OR(K71="",J71=""),"",(J71-K71)*100)</f>
        <v>-0.165170015289529</v>
      </c>
      <c r="M71" s="36" t="n">
        <v>3.56890741856077</v>
      </c>
      <c r="N71" s="36" t="n">
        <v>2.60246900897786</v>
      </c>
      <c r="O71" s="36" t="n">
        <f aca="false">SQRT(M71^2+N71^2)</f>
        <v>4.41700635101969</v>
      </c>
      <c r="P71" s="40" t="n">
        <f aca="false">IF(J71="","",MAX(0,J71-1.96*O71/100))</f>
        <v>0.567049863925811</v>
      </c>
      <c r="Q71" s="40" t="n">
        <f aca="false">IF(J71="","",MIN(1,J71+1.96*O71/100))</f>
        <v>0.740196512885783</v>
      </c>
      <c r="R71" s="32" t="str">
        <f aca="false">IF(L71="","",IF(ABS(L71)&lt;=O71,"Yes","No"))</f>
        <v>Yes</v>
      </c>
      <c r="S71" s="32" t="str">
        <f aca="false">IF(L71="","",IF(ABS(L71)&lt;=1.96*O71,"Yes","No"))</f>
        <v>Yes</v>
      </c>
      <c r="T71" s="60" t="n">
        <f aca="false">IF(D71="","",ROUND(SQRT(((D71+G71)*O71/100)^2+(J71*(D71+G71)*0.14577)^2),0))</f>
        <v>72</v>
      </c>
      <c r="U71" s="32"/>
    </row>
    <row r="72" customFormat="false" ht="15" hidden="false" customHeight="false" outlineLevel="0" collapsed="false">
      <c r="A72" s="32" t="s">
        <v>233</v>
      </c>
      <c r="B72" s="32" t="s">
        <v>235</v>
      </c>
      <c r="C72" s="32" t="s">
        <v>254</v>
      </c>
      <c r="D72" s="60" t="n">
        <v>322</v>
      </c>
      <c r="E72" s="60" t="n">
        <v>313</v>
      </c>
      <c r="F72" s="69" t="n">
        <f aca="false">IF(E72="","",D72-E72)</f>
        <v>9</v>
      </c>
      <c r="G72" s="60" t="n">
        <v>136</v>
      </c>
      <c r="H72" s="60" t="n">
        <v>155</v>
      </c>
      <c r="I72" s="69" t="n">
        <f aca="false">IF(H72="","",G72-H72)</f>
        <v>-19</v>
      </c>
      <c r="J72" s="40" t="n">
        <f aca="false">IF(OR(D72="",D72+G72=0),"",D72/(D72+G72))</f>
        <v>0.703056768558952</v>
      </c>
      <c r="K72" s="40" t="n">
        <f aca="false">IF(E72="","",E72/(E72+H72))</f>
        <v>0.668803418803419</v>
      </c>
      <c r="L72" s="70" t="n">
        <f aca="false">IF(OR(K72="",J72=""),"",(J72-K72)*100)</f>
        <v>3.42533497555332</v>
      </c>
      <c r="M72" s="36" t="n">
        <v>3.56890741856077</v>
      </c>
      <c r="N72" s="36" t="n">
        <v>2.60246900897786</v>
      </c>
      <c r="O72" s="36" t="n">
        <f aca="false">SQRT(M72^2+N72^2)</f>
        <v>4.41700635101969</v>
      </c>
      <c r="P72" s="40" t="n">
        <f aca="false">IF(J72="","",MAX(0,J72-1.96*O72/100))</f>
        <v>0.616483444078966</v>
      </c>
      <c r="Q72" s="40" t="n">
        <f aca="false">IF(J72="","",MIN(1,J72+1.96*O72/100))</f>
        <v>0.789630093038938</v>
      </c>
      <c r="R72" s="32" t="str">
        <f aca="false">IF(L72="","",IF(ABS(L72)&lt;=O72,"Yes","No"))</f>
        <v>Yes</v>
      </c>
      <c r="S72" s="32" t="str">
        <f aca="false">IF(L72="","",IF(ABS(L72)&lt;=1.96*O72,"Yes","No"))</f>
        <v>Yes</v>
      </c>
      <c r="T72" s="60" t="n">
        <f aca="false">IF(D72="","",ROUND(SQRT(((D72+G72)*O72/100)^2+(J72*(D72+G72)*0.14577)^2),0))</f>
        <v>51</v>
      </c>
      <c r="U72" s="32"/>
    </row>
    <row r="73" customFormat="false" ht="15" hidden="false" customHeight="false" outlineLevel="0" collapsed="false">
      <c r="A73" s="32" t="s">
        <v>233</v>
      </c>
      <c r="B73" s="32" t="s">
        <v>235</v>
      </c>
      <c r="C73" s="32" t="s">
        <v>255</v>
      </c>
      <c r="D73" s="60" t="n">
        <v>670</v>
      </c>
      <c r="E73" s="60" t="n">
        <v>658</v>
      </c>
      <c r="F73" s="69" t="n">
        <f aca="false">IF(E73="","",D73-E73)</f>
        <v>12</v>
      </c>
      <c r="G73" s="60" t="n">
        <v>400</v>
      </c>
      <c r="H73" s="60" t="n">
        <v>375</v>
      </c>
      <c r="I73" s="69" t="n">
        <f aca="false">IF(H73="","",G73-H73)</f>
        <v>25</v>
      </c>
      <c r="J73" s="40" t="n">
        <f aca="false">IF(OR(D73="",D73+G73=0),"",D73/(D73+G73))</f>
        <v>0.626168224299065</v>
      </c>
      <c r="K73" s="40" t="n">
        <f aca="false">IF(E73="","",E73/(E73+H73))</f>
        <v>0.636979670861568</v>
      </c>
      <c r="L73" s="70" t="n">
        <f aca="false">IF(OR(K73="",J73=""),"",(J73-K73)*100)</f>
        <v>-1.08114465625029</v>
      </c>
      <c r="M73" s="36" t="n">
        <v>2.45723920713557</v>
      </c>
      <c r="N73" s="36" t="n">
        <v>2.60246900897786</v>
      </c>
      <c r="O73" s="36" t="n">
        <f aca="false">SQRT(M73^2+N73^2)</f>
        <v>3.57922749539261</v>
      </c>
      <c r="P73" s="40" t="n">
        <f aca="false">IF(J73="","",MAX(0,J73-1.96*O73/100))</f>
        <v>0.55601536538937</v>
      </c>
      <c r="Q73" s="40" t="n">
        <f aca="false">IF(J73="","",MIN(1,J73+1.96*O73/100))</f>
        <v>0.69632108320876</v>
      </c>
      <c r="R73" s="32" t="str">
        <f aca="false">IF(L73="","",IF(ABS(L73)&lt;=O73,"Yes","No"))</f>
        <v>Yes</v>
      </c>
      <c r="S73" s="32" t="str">
        <f aca="false">IF(L73="","",IF(ABS(L73)&lt;=1.96*O73,"Yes","No"))</f>
        <v>Yes</v>
      </c>
      <c r="T73" s="60" t="n">
        <f aca="false">IF(D73="","",ROUND(SQRT(((D73+G73)*O73/100)^2+(J73*(D73+G73)*0.09272)^2),0))</f>
        <v>73</v>
      </c>
      <c r="U73" s="32"/>
    </row>
    <row r="74" customFormat="false" ht="15" hidden="false" customHeight="false" outlineLevel="0" collapsed="false">
      <c r="A74" s="32" t="s">
        <v>233</v>
      </c>
      <c r="B74" s="32" t="s">
        <v>235</v>
      </c>
      <c r="C74" s="32" t="s">
        <v>256</v>
      </c>
      <c r="D74" s="60" t="n">
        <v>751</v>
      </c>
      <c r="E74" s="60" t="n">
        <v>693</v>
      </c>
      <c r="F74" s="69" t="n">
        <f aca="false">IF(E74="","",D74-E74)</f>
        <v>58</v>
      </c>
      <c r="G74" s="60" t="n">
        <v>399</v>
      </c>
      <c r="H74" s="60" t="n">
        <v>389</v>
      </c>
      <c r="I74" s="69" t="n">
        <f aca="false">IF(H74="","",G74-H74)</f>
        <v>10</v>
      </c>
      <c r="J74" s="40" t="n">
        <f aca="false">IF(OR(D74="",D74+G74=0),"",D74/(D74+G74))</f>
        <v>0.65304347826087</v>
      </c>
      <c r="K74" s="40" t="n">
        <f aca="false">IF(E74="","",E74/(E74+H74))</f>
        <v>0.640480591497227</v>
      </c>
      <c r="L74" s="70" t="n">
        <f aca="false">IF(OR(K74="",J74=""),"",(J74-K74)*100)</f>
        <v>1.25628867636423</v>
      </c>
      <c r="M74" s="36" t="n">
        <v>2.45723920713557</v>
      </c>
      <c r="N74" s="36" t="n">
        <v>2.60246900897786</v>
      </c>
      <c r="O74" s="36" t="n">
        <f aca="false">SQRT(M74^2+N74^2)</f>
        <v>3.57922749539261</v>
      </c>
      <c r="P74" s="40" t="n">
        <f aca="false">IF(J74="","",MAX(0,J74-1.96*O74/100))</f>
        <v>0.582890619351175</v>
      </c>
      <c r="Q74" s="40" t="n">
        <f aca="false">IF(J74="","",MIN(1,J74+1.96*O74/100))</f>
        <v>0.723196337170565</v>
      </c>
      <c r="R74" s="32" t="str">
        <f aca="false">IF(L74="","",IF(ABS(L74)&lt;=O74,"Yes","No"))</f>
        <v>Yes</v>
      </c>
      <c r="S74" s="32" t="str">
        <f aca="false">IF(L74="","",IF(ABS(L74)&lt;=1.96*O74,"Yes","No"))</f>
        <v>Yes</v>
      </c>
      <c r="T74" s="60" t="n">
        <f aca="false">IF(D74="","",ROUND(SQRT(((D74+G74)*O74/100)^2+(J74*(D74+G74)*0.09272)^2),0))</f>
        <v>81</v>
      </c>
      <c r="U74" s="32"/>
    </row>
    <row r="75" customFormat="false" ht="15" hidden="false" customHeight="false" outlineLevel="0" collapsed="false">
      <c r="A75" s="32" t="s">
        <v>233</v>
      </c>
      <c r="B75" s="32" t="s">
        <v>235</v>
      </c>
      <c r="C75" s="32" t="s">
        <v>257</v>
      </c>
      <c r="D75" s="60" t="n">
        <v>491</v>
      </c>
      <c r="E75" s="60" t="n">
        <v>446</v>
      </c>
      <c r="F75" s="69" t="n">
        <f aca="false">IF(E75="","",D75-E75)</f>
        <v>45</v>
      </c>
      <c r="G75" s="60" t="n">
        <v>342</v>
      </c>
      <c r="H75" s="60" t="n">
        <v>382</v>
      </c>
      <c r="I75" s="69" t="n">
        <f aca="false">IF(H75="","",G75-H75)</f>
        <v>-40</v>
      </c>
      <c r="J75" s="40" t="n">
        <f aca="false">IF(OR(D75="",D75+G75=0),"",D75/(D75+G75))</f>
        <v>0.589435774309724</v>
      </c>
      <c r="K75" s="40" t="n">
        <f aca="false">IF(E75="","",E75/(E75+H75))</f>
        <v>0.538647342995169</v>
      </c>
      <c r="L75" s="70" t="n">
        <f aca="false">IF(OR(K75="",J75=""),"",(J75-K75)*100)</f>
        <v>5.07884313145549</v>
      </c>
      <c r="M75" s="36" t="n">
        <v>2.45723920713557</v>
      </c>
      <c r="N75" s="36" t="n">
        <v>2.60246900897786</v>
      </c>
      <c r="O75" s="36" t="n">
        <f aca="false">SQRT(M75^2+N75^2)</f>
        <v>3.57922749539261</v>
      </c>
      <c r="P75" s="40" t="n">
        <f aca="false">IF(J75="","",MAX(0,J75-1.96*O75/100))</f>
        <v>0.519282915400029</v>
      </c>
      <c r="Q75" s="40" t="n">
        <f aca="false">IF(J75="","",MIN(1,J75+1.96*O75/100))</f>
        <v>0.659588633219419</v>
      </c>
      <c r="R75" s="32" t="str">
        <f aca="false">IF(L75="","",IF(ABS(L75)&lt;=O75,"Yes","No"))</f>
        <v>No</v>
      </c>
      <c r="S75" s="32" t="str">
        <f aca="false">IF(L75="","",IF(ABS(L75)&lt;=1.96*O75,"Yes","No"))</f>
        <v>Yes</v>
      </c>
      <c r="T75" s="60" t="n">
        <f aca="false">IF(D75="","",ROUND(SQRT(((D75+G75)*O75/100)^2+(J75*(D75+G75)*0.09272)^2),0))</f>
        <v>54</v>
      </c>
      <c r="U75" s="32"/>
    </row>
    <row r="76" customFormat="false" ht="15" hidden="false" customHeight="false" outlineLevel="0" collapsed="false">
      <c r="A76" s="32" t="s">
        <v>233</v>
      </c>
      <c r="B76" s="32" t="s">
        <v>235</v>
      </c>
      <c r="C76" s="32" t="s">
        <v>258</v>
      </c>
      <c r="D76" s="60" t="n">
        <v>625</v>
      </c>
      <c r="E76" s="60" t="n">
        <v>627</v>
      </c>
      <c r="F76" s="69" t="n">
        <f aca="false">IF(E76="","",D76-E76)</f>
        <v>-2</v>
      </c>
      <c r="G76" s="60" t="n">
        <v>385</v>
      </c>
      <c r="H76" s="60" t="n">
        <v>389</v>
      </c>
      <c r="I76" s="69" t="n">
        <f aca="false">IF(H76="","",G76-H76)</f>
        <v>-4</v>
      </c>
      <c r="J76" s="40" t="n">
        <f aca="false">IF(OR(D76="",D76+G76=0),"",D76/(D76+G76))</f>
        <v>0.618811881188119</v>
      </c>
      <c r="K76" s="40" t="n">
        <f aca="false">IF(E76="","",E76/(E76+H76))</f>
        <v>0.617125984251969</v>
      </c>
      <c r="L76" s="70" t="n">
        <f aca="false">IF(OR(K76="",J76=""),"",(J76-K76)*100)</f>
        <v>0.168589693615029</v>
      </c>
      <c r="M76" s="36" t="n">
        <v>2.45723920713557</v>
      </c>
      <c r="N76" s="36" t="n">
        <v>2.60246900897786</v>
      </c>
      <c r="O76" s="36" t="n">
        <f aca="false">SQRT(M76^2+N76^2)</f>
        <v>3.57922749539261</v>
      </c>
      <c r="P76" s="40" t="n">
        <f aca="false">IF(J76="","",MAX(0,J76-1.96*O76/100))</f>
        <v>0.548659022278424</v>
      </c>
      <c r="Q76" s="40" t="n">
        <f aca="false">IF(J76="","",MIN(1,J76+1.96*O76/100))</f>
        <v>0.688964740097814</v>
      </c>
      <c r="R76" s="32" t="str">
        <f aca="false">IF(L76="","",IF(ABS(L76)&lt;=O76,"Yes","No"))</f>
        <v>Yes</v>
      </c>
      <c r="S76" s="32" t="str">
        <f aca="false">IF(L76="","",IF(ABS(L76)&lt;=1.96*O76,"Yes","No"))</f>
        <v>Yes</v>
      </c>
      <c r="T76" s="60" t="n">
        <f aca="false">IF(D76="","",ROUND(SQRT(((D76+G76)*O76/100)^2+(J76*(D76+G76)*0.09272)^2),0))</f>
        <v>68</v>
      </c>
      <c r="U76" s="32"/>
    </row>
    <row r="77" customFormat="false" ht="15" hidden="false" customHeight="false" outlineLevel="0" collapsed="false">
      <c r="A77" s="32" t="s">
        <v>233</v>
      </c>
      <c r="B77" s="32" t="s">
        <v>235</v>
      </c>
      <c r="C77" s="32" t="s">
        <v>259</v>
      </c>
      <c r="D77" s="60" t="n">
        <v>635</v>
      </c>
      <c r="E77" s="60" t="n">
        <v>645</v>
      </c>
      <c r="F77" s="69" t="n">
        <f aca="false">IF(E77="","",D77-E77)</f>
        <v>-10</v>
      </c>
      <c r="G77" s="60" t="n">
        <v>396</v>
      </c>
      <c r="H77" s="60" t="n">
        <v>418</v>
      </c>
      <c r="I77" s="69" t="n">
        <f aca="false">IF(H77="","",G77-H77)</f>
        <v>-22</v>
      </c>
      <c r="J77" s="40" t="n">
        <f aca="false">IF(OR(D77="",D77+G77=0),"",D77/(D77+G77))</f>
        <v>0.615906886517944</v>
      </c>
      <c r="K77" s="40" t="n">
        <f aca="false">IF(E77="","",E77/(E77+H77))</f>
        <v>0.606773283160865</v>
      </c>
      <c r="L77" s="70" t="n">
        <f aca="false">IF(OR(K77="",J77=""),"",(J77-K77)*100)</f>
        <v>0.913360335707836</v>
      </c>
      <c r="M77" s="36" t="n">
        <v>2.45723920713557</v>
      </c>
      <c r="N77" s="36" t="n">
        <v>2.60246900897786</v>
      </c>
      <c r="O77" s="36" t="n">
        <f aca="false">SQRT(M77^2+N77^2)</f>
        <v>3.57922749539261</v>
      </c>
      <c r="P77" s="40" t="n">
        <f aca="false">IF(J77="","",MAX(0,J77-1.96*O77/100))</f>
        <v>0.545754027608249</v>
      </c>
      <c r="Q77" s="40" t="n">
        <f aca="false">IF(J77="","",MIN(1,J77+1.96*O77/100))</f>
        <v>0.686059745427639</v>
      </c>
      <c r="R77" s="32" t="str">
        <f aca="false">IF(L77="","",IF(ABS(L77)&lt;=O77,"Yes","No"))</f>
        <v>Yes</v>
      </c>
      <c r="S77" s="32" t="str">
        <f aca="false">IF(L77="","",IF(ABS(L77)&lt;=1.96*O77,"Yes","No"))</f>
        <v>Yes</v>
      </c>
      <c r="T77" s="60" t="n">
        <f aca="false">IF(D77="","",ROUND(SQRT(((D77+G77)*O77/100)^2+(J77*(D77+G77)*0.09272)^2),0))</f>
        <v>69</v>
      </c>
      <c r="U77" s="32"/>
    </row>
    <row r="78" customFormat="false" ht="15" hidden="false" customHeight="false" outlineLevel="0" collapsed="false">
      <c r="A78" s="32" t="s">
        <v>233</v>
      </c>
      <c r="B78" s="32" t="s">
        <v>235</v>
      </c>
      <c r="C78" s="32" t="s">
        <v>260</v>
      </c>
      <c r="D78" s="60" t="n">
        <v>496</v>
      </c>
      <c r="E78" s="60" t="n">
        <v>452</v>
      </c>
      <c r="F78" s="69" t="n">
        <f aca="false">IF(E78="","",D78-E78)</f>
        <v>44</v>
      </c>
      <c r="G78" s="60" t="n">
        <v>314</v>
      </c>
      <c r="H78" s="60" t="n">
        <v>341</v>
      </c>
      <c r="I78" s="69" t="n">
        <f aca="false">IF(H78="","",G78-H78)</f>
        <v>-27</v>
      </c>
      <c r="J78" s="40" t="n">
        <f aca="false">IF(OR(D78="",D78+G78=0),"",D78/(D78+G78))</f>
        <v>0.612345679012346</v>
      </c>
      <c r="K78" s="40" t="n">
        <f aca="false">IF(E78="","",E78/(E78+H78))</f>
        <v>0.569987389659521</v>
      </c>
      <c r="L78" s="70" t="n">
        <f aca="false">IF(OR(K78="",J78=""),"",(J78-K78)*100)</f>
        <v>4.23582893528249</v>
      </c>
      <c r="M78" s="36" t="n">
        <v>2.45723920713557</v>
      </c>
      <c r="N78" s="36" t="n">
        <v>2.60246900897786</v>
      </c>
      <c r="O78" s="36" t="n">
        <f aca="false">SQRT(M78^2+N78^2)</f>
        <v>3.57922749539261</v>
      </c>
      <c r="P78" s="40" t="n">
        <f aca="false">IF(J78="","",MAX(0,J78-1.96*O78/100))</f>
        <v>0.542192820102651</v>
      </c>
      <c r="Q78" s="40" t="n">
        <f aca="false">IF(J78="","",MIN(1,J78+1.96*O78/100))</f>
        <v>0.682498537922041</v>
      </c>
      <c r="R78" s="32" t="str">
        <f aca="false">IF(L78="","",IF(ABS(L78)&lt;=O78,"Yes","No"))</f>
        <v>No</v>
      </c>
      <c r="S78" s="32" t="str">
        <f aca="false">IF(L78="","",IF(ABS(L78)&lt;=1.96*O78,"Yes","No"))</f>
        <v>Yes</v>
      </c>
      <c r="T78" s="60" t="n">
        <f aca="false">IF(D78="","",ROUND(SQRT(((D78+G78)*O78/100)^2+(J78*(D78+G78)*0.09272)^2),0))</f>
        <v>54</v>
      </c>
      <c r="U78" s="32"/>
    </row>
    <row r="79" customFormat="false" ht="15" hidden="false" customHeight="false" outlineLevel="0" collapsed="false">
      <c r="A79" s="32" t="s">
        <v>233</v>
      </c>
      <c r="B79" s="32" t="s">
        <v>235</v>
      </c>
      <c r="C79" s="32" t="s">
        <v>261</v>
      </c>
      <c r="D79" s="60" t="n">
        <v>561</v>
      </c>
      <c r="E79" s="60" t="n">
        <v>541</v>
      </c>
      <c r="F79" s="69" t="n">
        <f aca="false">IF(E79="","",D79-E79)</f>
        <v>20</v>
      </c>
      <c r="G79" s="60" t="n">
        <v>348</v>
      </c>
      <c r="H79" s="60" t="n">
        <v>325</v>
      </c>
      <c r="I79" s="69" t="n">
        <f aca="false">IF(H79="","",G79-H79)</f>
        <v>23</v>
      </c>
      <c r="J79" s="40" t="n">
        <f aca="false">IF(OR(D79="",D79+G79=0),"",D79/(D79+G79))</f>
        <v>0.617161716171617</v>
      </c>
      <c r="K79" s="40" t="n">
        <f aca="false">IF(E79="","",E79/(E79+H79))</f>
        <v>0.624711316397229</v>
      </c>
      <c r="L79" s="70" t="n">
        <f aca="false">IF(OR(K79="",J79=""),"",(J79-K79)*100)</f>
        <v>-0.754960022561146</v>
      </c>
      <c r="M79" s="36" t="n">
        <v>2.45723920713557</v>
      </c>
      <c r="N79" s="36" t="n">
        <v>2.60246900897786</v>
      </c>
      <c r="O79" s="36" t="n">
        <f aca="false">SQRT(M79^2+N79^2)</f>
        <v>3.57922749539261</v>
      </c>
      <c r="P79" s="40" t="n">
        <f aca="false">IF(J79="","",MAX(0,J79-1.96*O79/100))</f>
        <v>0.547008857261922</v>
      </c>
      <c r="Q79" s="40" t="n">
        <f aca="false">IF(J79="","",MIN(1,J79+1.96*O79/100))</f>
        <v>0.687314575081312</v>
      </c>
      <c r="R79" s="32" t="str">
        <f aca="false">IF(L79="","",IF(ABS(L79)&lt;=O79,"Yes","No"))</f>
        <v>Yes</v>
      </c>
      <c r="S79" s="32" t="str">
        <f aca="false">IF(L79="","",IF(ABS(L79)&lt;=1.96*O79,"Yes","No"))</f>
        <v>Yes</v>
      </c>
      <c r="T79" s="60" t="n">
        <f aca="false">IF(D79="","",ROUND(SQRT(((D79+G79)*O79/100)^2+(J79*(D79+G79)*0.09272)^2),0))</f>
        <v>61</v>
      </c>
      <c r="U79" s="32"/>
    </row>
    <row r="80" customFormat="false" ht="15" hidden="false" customHeight="false" outlineLevel="0" collapsed="false">
      <c r="A80" s="32" t="s">
        <v>233</v>
      </c>
      <c r="B80" s="32" t="s">
        <v>235</v>
      </c>
      <c r="C80" s="32" t="s">
        <v>262</v>
      </c>
      <c r="D80" s="60" t="n">
        <v>805</v>
      </c>
      <c r="E80" s="60" t="n">
        <v>783</v>
      </c>
      <c r="F80" s="69" t="n">
        <f aca="false">IF(E80="","",D80-E80)</f>
        <v>22</v>
      </c>
      <c r="G80" s="60" t="n">
        <v>528</v>
      </c>
      <c r="H80" s="60" t="n">
        <v>562</v>
      </c>
      <c r="I80" s="69" t="n">
        <f aca="false">IF(H80="","",G80-H80)</f>
        <v>-34</v>
      </c>
      <c r="J80" s="40" t="n">
        <f aca="false">IF(OR(D80="",D80+G80=0),"",D80/(D80+G80))</f>
        <v>0.603900975243811</v>
      </c>
      <c r="K80" s="40" t="n">
        <f aca="false">IF(E80="","",E80/(E80+H80))</f>
        <v>0.582156133828996</v>
      </c>
      <c r="L80" s="70" t="n">
        <f aca="false">IF(OR(K80="",J80=""),"",(J80-K80)*100)</f>
        <v>2.17448414148146</v>
      </c>
      <c r="M80" s="36" t="n">
        <v>2.12037134723954</v>
      </c>
      <c r="N80" s="36" t="n">
        <v>2.60246900897786</v>
      </c>
      <c r="O80" s="36" t="n">
        <f aca="false">SQRT(M80^2+N80^2)</f>
        <v>3.35690625321659</v>
      </c>
      <c r="P80" s="40" t="n">
        <f aca="false">IF(J80="","",MAX(0,J80-1.96*O80/100))</f>
        <v>0.538105612680766</v>
      </c>
      <c r="Q80" s="40" t="n">
        <f aca="false">IF(J80="","",MIN(1,J80+1.96*O80/100))</f>
        <v>0.669696337806856</v>
      </c>
      <c r="R80" s="32" t="str">
        <f aca="false">IF(L80="","",IF(ABS(L80)&lt;=O80,"Yes","No"))</f>
        <v>Yes</v>
      </c>
      <c r="S80" s="32" t="str">
        <f aca="false">IF(L80="","",IF(ABS(L80)&lt;=1.96*O80,"Yes","No"))</f>
        <v>Yes</v>
      </c>
      <c r="T80" s="60" t="n">
        <f aca="false">IF(D80="","",ROUND(SQRT(((D80+G80)*O80/100)^2+(J80*(D80+G80)*0.07717)^2),0))</f>
        <v>77</v>
      </c>
      <c r="U80" s="32"/>
    </row>
    <row r="81" customFormat="false" ht="15" hidden="false" customHeight="false" outlineLevel="0" collapsed="false">
      <c r="A81" s="32" t="s">
        <v>233</v>
      </c>
      <c r="B81" s="32" t="s">
        <v>235</v>
      </c>
      <c r="C81" s="32" t="s">
        <v>263</v>
      </c>
      <c r="D81" s="60" t="n">
        <v>462</v>
      </c>
      <c r="E81" s="60" t="n">
        <v>454</v>
      </c>
      <c r="F81" s="69" t="n">
        <f aca="false">IF(E81="","",D81-E81)</f>
        <v>8</v>
      </c>
      <c r="G81" s="60" t="n">
        <v>237</v>
      </c>
      <c r="H81" s="60" t="n">
        <v>218</v>
      </c>
      <c r="I81" s="69" t="n">
        <f aca="false">IF(H81="","",G81-H81)</f>
        <v>19</v>
      </c>
      <c r="J81" s="40" t="n">
        <f aca="false">IF(OR(D81="",D81+G81=0),"",D81/(D81+G81))</f>
        <v>0.660944206008584</v>
      </c>
      <c r="K81" s="40" t="n">
        <f aca="false">IF(E81="","",E81/(E81+H81))</f>
        <v>0.675595238095238</v>
      </c>
      <c r="L81" s="70" t="n">
        <f aca="false">IF(OR(K81="",J81=""),"",(J81-K81)*100)</f>
        <v>-1.46510320866544</v>
      </c>
      <c r="M81" s="36" t="n">
        <v>3.56890741856077</v>
      </c>
      <c r="N81" s="36" t="n">
        <v>2.60246900897786</v>
      </c>
      <c r="O81" s="36" t="n">
        <f aca="false">SQRT(M81^2+N81^2)</f>
        <v>4.41700635101969</v>
      </c>
      <c r="P81" s="40" t="n">
        <f aca="false">IF(J81="","",MAX(0,J81-1.96*O81/100))</f>
        <v>0.574370881528598</v>
      </c>
      <c r="Q81" s="40" t="n">
        <f aca="false">IF(J81="","",MIN(1,J81+1.96*O81/100))</f>
        <v>0.74751753048857</v>
      </c>
      <c r="R81" s="32" t="str">
        <f aca="false">IF(L81="","",IF(ABS(L81)&lt;=O81,"Yes","No"))</f>
        <v>Yes</v>
      </c>
      <c r="S81" s="32" t="str">
        <f aca="false">IF(L81="","",IF(ABS(L81)&lt;=1.96*O81,"Yes","No"))</f>
        <v>Yes</v>
      </c>
      <c r="T81" s="60" t="n">
        <f aca="false">IF(D81="","",ROUND(SQRT(((D81+G81)*O81/100)^2+(J81*(D81+G81)*0.14577)^2),0))</f>
        <v>74</v>
      </c>
      <c r="U81" s="32"/>
    </row>
    <row r="82" customFormat="false" ht="15" hidden="false" customHeight="false" outlineLevel="0" collapsed="false">
      <c r="A82" s="32" t="s">
        <v>233</v>
      </c>
      <c r="B82" s="32" t="s">
        <v>235</v>
      </c>
      <c r="C82" s="32" t="s">
        <v>264</v>
      </c>
      <c r="D82" s="60" t="n">
        <v>476</v>
      </c>
      <c r="E82" s="60" t="n">
        <v>502</v>
      </c>
      <c r="F82" s="69" t="n">
        <f aca="false">IF(E82="","",D82-E82)</f>
        <v>-26</v>
      </c>
      <c r="G82" s="60" t="n">
        <v>295</v>
      </c>
      <c r="H82" s="60" t="n">
        <v>274</v>
      </c>
      <c r="I82" s="69" t="n">
        <f aca="false">IF(H82="","",G82-H82)</f>
        <v>21</v>
      </c>
      <c r="J82" s="40" t="n">
        <f aca="false">IF(OR(D82="",D82+G82=0),"",D82/(D82+G82))</f>
        <v>0.617380025940337</v>
      </c>
      <c r="K82" s="40" t="n">
        <f aca="false">IF(E82="","",E82/(E82+H82))</f>
        <v>0.646907216494845</v>
      </c>
      <c r="L82" s="70" t="n">
        <f aca="false">IF(OR(K82="",J82=""),"",(J82-K82)*100)</f>
        <v>-2.95271905545081</v>
      </c>
      <c r="M82" s="36" t="n">
        <v>2.45723920713557</v>
      </c>
      <c r="N82" s="36" t="n">
        <v>2.60246900897786</v>
      </c>
      <c r="O82" s="36" t="n">
        <f aca="false">SQRT(M82^2+N82^2)</f>
        <v>3.57922749539261</v>
      </c>
      <c r="P82" s="40" t="n">
        <f aca="false">IF(J82="","",MAX(0,J82-1.96*O82/100))</f>
        <v>0.547227167030642</v>
      </c>
      <c r="Q82" s="40" t="n">
        <f aca="false">IF(J82="","",MIN(1,J82+1.96*O82/100))</f>
        <v>0.687532884850032</v>
      </c>
      <c r="R82" s="32" t="str">
        <f aca="false">IF(L82="","",IF(ABS(L82)&lt;=O82,"Yes","No"))</f>
        <v>Yes</v>
      </c>
      <c r="S82" s="32" t="str">
        <f aca="false">IF(L82="","",IF(ABS(L82)&lt;=1.96*O82,"Yes","No"))</f>
        <v>Yes</v>
      </c>
      <c r="T82" s="60" t="n">
        <f aca="false">IF(D82="","",ROUND(SQRT(((D82+G82)*O82/100)^2+(J82*(D82+G82)*0.09272)^2),0))</f>
        <v>52</v>
      </c>
      <c r="U82" s="32"/>
    </row>
    <row r="83" customFormat="false" ht="15" hidden="false" customHeight="false" outlineLevel="0" collapsed="false">
      <c r="A83" s="32" t="s">
        <v>233</v>
      </c>
      <c r="B83" s="32" t="s">
        <v>235</v>
      </c>
      <c r="C83" s="32" t="s">
        <v>265</v>
      </c>
      <c r="D83" s="60" t="n">
        <v>495</v>
      </c>
      <c r="E83" s="60" t="n">
        <v>502</v>
      </c>
      <c r="F83" s="69" t="n">
        <f aca="false">IF(E83="","",D83-E83)</f>
        <v>-7</v>
      </c>
      <c r="G83" s="60" t="n">
        <v>308</v>
      </c>
      <c r="H83" s="60" t="n">
        <v>283</v>
      </c>
      <c r="I83" s="69" t="n">
        <f aca="false">IF(H83="","",G83-H83)</f>
        <v>25</v>
      </c>
      <c r="J83" s="40" t="n">
        <f aca="false">IF(OR(D83="",D83+G83=0),"",D83/(D83+G83))</f>
        <v>0.616438356164384</v>
      </c>
      <c r="K83" s="40" t="n">
        <f aca="false">IF(E83="","",E83/(E83+H83))</f>
        <v>0.639490445859873</v>
      </c>
      <c r="L83" s="70" t="n">
        <f aca="false">IF(OR(K83="",J83=""),"",(J83-K83)*100)</f>
        <v>-2.3052089695489</v>
      </c>
      <c r="M83" s="36" t="n">
        <v>2.45723920713557</v>
      </c>
      <c r="N83" s="36" t="n">
        <v>2.60246900897786</v>
      </c>
      <c r="O83" s="36" t="n">
        <f aca="false">SQRT(M83^2+N83^2)</f>
        <v>3.57922749539261</v>
      </c>
      <c r="P83" s="40" t="n">
        <f aca="false">IF(J83="","",MAX(0,J83-1.96*O83/100))</f>
        <v>0.546285497254689</v>
      </c>
      <c r="Q83" s="40" t="n">
        <f aca="false">IF(J83="","",MIN(1,J83+1.96*O83/100))</f>
        <v>0.686591215074079</v>
      </c>
      <c r="R83" s="32" t="str">
        <f aca="false">IF(L83="","",IF(ABS(L83)&lt;=O83,"Yes","No"))</f>
        <v>Yes</v>
      </c>
      <c r="S83" s="32" t="str">
        <f aca="false">IF(L83="","",IF(ABS(L83)&lt;=1.96*O83,"Yes","No"))</f>
        <v>Yes</v>
      </c>
      <c r="T83" s="60" t="n">
        <f aca="false">IF(D83="","",ROUND(SQRT(((D83+G83)*O83/100)^2+(J83*(D83+G83)*0.09272)^2),0))</f>
        <v>54</v>
      </c>
      <c r="U83" s="32"/>
    </row>
    <row r="84" customFormat="false" ht="15" hidden="false" customHeight="false" outlineLevel="0" collapsed="false">
      <c r="A84" s="32" t="s">
        <v>233</v>
      </c>
      <c r="B84" s="32" t="s">
        <v>235</v>
      </c>
      <c r="C84" s="32" t="s">
        <v>266</v>
      </c>
      <c r="D84" s="60" t="n">
        <v>373</v>
      </c>
      <c r="E84" s="60"/>
      <c r="F84" s="69" t="str">
        <f aca="false">IF(E84="","",D84-E84)</f>
        <v/>
      </c>
      <c r="G84" s="60" t="n">
        <v>230</v>
      </c>
      <c r="H84" s="60"/>
      <c r="I84" s="69" t="str">
        <f aca="false">IF(H84="","",G84-H84)</f>
        <v/>
      </c>
      <c r="J84" s="40" t="n">
        <f aca="false">IF(OR(D84="",D84+G84=0),"",D84/(D84+G84))</f>
        <v>0.618573797678275</v>
      </c>
      <c r="K84" s="40" t="str">
        <f aca="false">IF(E84="","",E84/(E84+H84))</f>
        <v/>
      </c>
      <c r="L84" s="70" t="str">
        <f aca="false">IF(OR(K84="",J84=""),"",(J84-K84)*100)</f>
        <v/>
      </c>
      <c r="M84" s="36" t="n">
        <v>3.56890741856077</v>
      </c>
      <c r="N84" s="36" t="n">
        <v>2.60246900897786</v>
      </c>
      <c r="O84" s="36" t="n">
        <f aca="false">SQRT(M84^2+N84^2)</f>
        <v>4.41700635101969</v>
      </c>
      <c r="P84" s="40" t="n">
        <f aca="false">IF(J84="","",MAX(0,J84-1.96*O84/100))</f>
        <v>0.532000473198289</v>
      </c>
      <c r="Q84" s="40" t="n">
        <f aca="false">IF(J84="","",MIN(1,J84+1.96*O84/100))</f>
        <v>0.705147122158261</v>
      </c>
      <c r="R84" s="32" t="str">
        <f aca="false">IF(L84="","",IF(ABS(L84)&lt;=O84,"Yes","No"))</f>
        <v/>
      </c>
      <c r="S84" s="32" t="str">
        <f aca="false">IF(L84="","",IF(ABS(L84)&lt;=1.96*O84,"Yes","No"))</f>
        <v/>
      </c>
      <c r="T84" s="60" t="n">
        <f aca="false">IF(D84="","",ROUND(SQRT(((D84+G84)*O84/100)^2+(J84*(D84+G84)*0.14577)^2),0))</f>
        <v>61</v>
      </c>
      <c r="U84" s="32" t="s">
        <v>732</v>
      </c>
    </row>
    <row r="85" customFormat="false" ht="15" hidden="false" customHeight="false" outlineLevel="0" collapsed="false">
      <c r="A85" s="32" t="s">
        <v>233</v>
      </c>
      <c r="B85" s="32" t="s">
        <v>235</v>
      </c>
      <c r="C85" s="32" t="s">
        <v>268</v>
      </c>
      <c r="D85" s="60" t="n">
        <v>942</v>
      </c>
      <c r="E85" s="60"/>
      <c r="F85" s="69" t="str">
        <f aca="false">IF(E85="","",D85-E85)</f>
        <v/>
      </c>
      <c r="G85" s="60" t="n">
        <v>595</v>
      </c>
      <c r="H85" s="60"/>
      <c r="I85" s="69" t="str">
        <f aca="false">IF(H85="","",G85-H85)</f>
        <v/>
      </c>
      <c r="J85" s="40" t="n">
        <f aca="false">IF(OR(D85="",D85+G85=0),"",D85/(D85+G85))</f>
        <v>0.61288223812622</v>
      </c>
      <c r="K85" s="40" t="str">
        <f aca="false">IF(E85="","",E85/(E85+H85))</f>
        <v/>
      </c>
      <c r="L85" s="70" t="str">
        <f aca="false">IF(OR(K85="",J85=""),"",(J85-K85)*100)</f>
        <v/>
      </c>
      <c r="M85" s="36" t="n">
        <v>2.12037134723954</v>
      </c>
      <c r="N85" s="36" t="n">
        <v>2.60246900897786</v>
      </c>
      <c r="O85" s="36" t="n">
        <f aca="false">SQRT(M85^2+N85^2)</f>
        <v>3.35690625321659</v>
      </c>
      <c r="P85" s="40" t="n">
        <f aca="false">IF(J85="","",MAX(0,J85-1.96*O85/100))</f>
        <v>0.547086875563175</v>
      </c>
      <c r="Q85" s="40" t="n">
        <f aca="false">IF(J85="","",MIN(1,J85+1.96*O85/100))</f>
        <v>0.678677600689265</v>
      </c>
      <c r="R85" s="32" t="str">
        <f aca="false">IF(L85="","",IF(ABS(L85)&lt;=O85,"Yes","No"))</f>
        <v/>
      </c>
      <c r="S85" s="32" t="str">
        <f aca="false">IF(L85="","",IF(ABS(L85)&lt;=1.96*O85,"Yes","No"))</f>
        <v/>
      </c>
      <c r="T85" s="60" t="n">
        <f aca="false">IF(D85="","",ROUND(SQRT(((D85+G85)*O85/100)^2+(J85*(D85+G85)*0.07717)^2),0))</f>
        <v>89</v>
      </c>
      <c r="U85" s="32" t="s">
        <v>732</v>
      </c>
    </row>
    <row r="86" customFormat="false" ht="15" hidden="false" customHeight="false" outlineLevel="0" collapsed="false">
      <c r="A86" s="32" t="s">
        <v>233</v>
      </c>
      <c r="B86" s="32" t="s">
        <v>235</v>
      </c>
      <c r="C86" s="32" t="s">
        <v>270</v>
      </c>
      <c r="D86" s="60" t="n">
        <v>497</v>
      </c>
      <c r="E86" s="60" t="n">
        <v>488</v>
      </c>
      <c r="F86" s="69" t="n">
        <f aca="false">IF(E86="","",D86-E86)</f>
        <v>9</v>
      </c>
      <c r="G86" s="60" t="n">
        <v>253</v>
      </c>
      <c r="H86" s="60" t="n">
        <v>252</v>
      </c>
      <c r="I86" s="69" t="n">
        <f aca="false">IF(H86="","",G86-H86)</f>
        <v>1</v>
      </c>
      <c r="J86" s="40" t="n">
        <f aca="false">IF(OR(D86="",D86+G86=0),"",D86/(D86+G86))</f>
        <v>0.662666666666667</v>
      </c>
      <c r="K86" s="40" t="n">
        <f aca="false">IF(E86="","",E86/(E86+H86))</f>
        <v>0.65945945945946</v>
      </c>
      <c r="L86" s="70" t="n">
        <f aca="false">IF(OR(K86="",J86=""),"",(J86-K86)*100)</f>
        <v>0.320720720720713</v>
      </c>
      <c r="M86" s="36" t="n">
        <v>2.45723920713557</v>
      </c>
      <c r="N86" s="36" t="n">
        <v>2.60246900897786</v>
      </c>
      <c r="O86" s="36" t="n">
        <f aca="false">SQRT(M86^2+N86^2)</f>
        <v>3.57922749539261</v>
      </c>
      <c r="P86" s="40" t="n">
        <f aca="false">IF(J86="","",MAX(0,J86-1.96*O86/100))</f>
        <v>0.592513807756972</v>
      </c>
      <c r="Q86" s="40" t="n">
        <f aca="false">IF(J86="","",MIN(1,J86+1.96*O86/100))</f>
        <v>0.732819525576362</v>
      </c>
      <c r="R86" s="32" t="str">
        <f aca="false">IF(L86="","",IF(ABS(L86)&lt;=O86,"Yes","No"))</f>
        <v>Yes</v>
      </c>
      <c r="S86" s="32" t="str">
        <f aca="false">IF(L86="","",IF(ABS(L86)&lt;=1.96*O86,"Yes","No"))</f>
        <v>Yes</v>
      </c>
      <c r="T86" s="60" t="n">
        <f aca="false">IF(D86="","",ROUND(SQRT(((D86+G86)*O86/100)^2+(J86*(D86+G86)*0.09272)^2),0))</f>
        <v>53</v>
      </c>
      <c r="U86" s="32"/>
    </row>
    <row r="87" customFormat="false" ht="15" hidden="false" customHeight="false" outlineLevel="0" collapsed="false">
      <c r="A87" s="32" t="s">
        <v>233</v>
      </c>
      <c r="B87" s="32" t="s">
        <v>235</v>
      </c>
      <c r="C87" s="32" t="s">
        <v>271</v>
      </c>
      <c r="D87" s="60" t="n">
        <v>623</v>
      </c>
      <c r="E87" s="60" t="n">
        <v>601</v>
      </c>
      <c r="F87" s="69" t="n">
        <f aca="false">IF(E87="","",D87-E87)</f>
        <v>22</v>
      </c>
      <c r="G87" s="60" t="n">
        <v>407</v>
      </c>
      <c r="H87" s="60" t="n">
        <v>394</v>
      </c>
      <c r="I87" s="69" t="n">
        <f aca="false">IF(H87="","",G87-H87)</f>
        <v>13</v>
      </c>
      <c r="J87" s="40" t="n">
        <f aca="false">IF(OR(D87="",D87+G87=0),"",D87/(D87+G87))</f>
        <v>0.604854368932039</v>
      </c>
      <c r="K87" s="40" t="n">
        <f aca="false">IF(E87="","",E87/(E87+H87))</f>
        <v>0.604020100502513</v>
      </c>
      <c r="L87" s="70" t="n">
        <f aca="false">IF(OR(K87="",J87=""),"",(J87-K87)*100)</f>
        <v>0.0834268429526275</v>
      </c>
      <c r="M87" s="36" t="n">
        <v>2.45723920713557</v>
      </c>
      <c r="N87" s="36" t="n">
        <v>2.60246900897786</v>
      </c>
      <c r="O87" s="36" t="n">
        <f aca="false">SQRT(M87^2+N87^2)</f>
        <v>3.57922749539261</v>
      </c>
      <c r="P87" s="40" t="n">
        <f aca="false">IF(J87="","",MAX(0,J87-1.96*O87/100))</f>
        <v>0.534701510022344</v>
      </c>
      <c r="Q87" s="40" t="n">
        <f aca="false">IF(J87="","",MIN(1,J87+1.96*O87/100))</f>
        <v>0.675007227841734</v>
      </c>
      <c r="R87" s="32" t="str">
        <f aca="false">IF(L87="","",IF(ABS(L87)&lt;=O87,"Yes","No"))</f>
        <v>Yes</v>
      </c>
      <c r="S87" s="32" t="str">
        <f aca="false">IF(L87="","",IF(ABS(L87)&lt;=1.96*O87,"Yes","No"))</f>
        <v>Yes</v>
      </c>
      <c r="T87" s="60" t="n">
        <f aca="false">IF(D87="","",ROUND(SQRT(((D87+G87)*O87/100)^2+(J87*(D87+G87)*0.09272)^2),0))</f>
        <v>69</v>
      </c>
      <c r="U87" s="32"/>
    </row>
    <row r="88" customFormat="false" ht="15" hidden="false" customHeight="false" outlineLevel="0" collapsed="false">
      <c r="A88" s="32" t="s">
        <v>233</v>
      </c>
      <c r="B88" s="32" t="s">
        <v>235</v>
      </c>
      <c r="C88" s="32" t="s">
        <v>272</v>
      </c>
      <c r="D88" s="60" t="n">
        <v>17</v>
      </c>
      <c r="E88" s="60"/>
      <c r="F88" s="69" t="str">
        <f aca="false">IF(E88="","",D88-E88)</f>
        <v/>
      </c>
      <c r="G88" s="60" t="n">
        <v>12</v>
      </c>
      <c r="H88" s="60"/>
      <c r="I88" s="69" t="str">
        <f aca="false">IF(H88="","",G88-H88)</f>
        <v/>
      </c>
      <c r="J88" s="40" t="n">
        <f aca="false">IF(OR(D88="",D88+G88=0),"",D88/(D88+G88))</f>
        <v>0.586206896551724</v>
      </c>
      <c r="K88" s="40" t="str">
        <f aca="false">IF(E88="","",E88/(E88+H88))</f>
        <v/>
      </c>
      <c r="L88" s="70" t="str">
        <f aca="false">IF(OR(K88="",J88=""),"",(J88-K88)*100)</f>
        <v/>
      </c>
      <c r="M88" s="36" t="n">
        <v>3.56890741856077</v>
      </c>
      <c r="N88" s="36" t="n">
        <v>2.60246900897786</v>
      </c>
      <c r="O88" s="36" t="n">
        <f aca="false">SQRT(M88^2+N88^2)</f>
        <v>4.41700635101969</v>
      </c>
      <c r="P88" s="40" t="n">
        <f aca="false">IF(J88="","",MAX(0,J88-1.96*O88/100))</f>
        <v>0.499633572071738</v>
      </c>
      <c r="Q88" s="40" t="n">
        <f aca="false">IF(J88="","",MIN(1,J88+1.96*O88/100))</f>
        <v>0.67278022103171</v>
      </c>
      <c r="R88" s="32" t="str">
        <f aca="false">IF(L88="","",IF(ABS(L88)&lt;=O88,"Yes","No"))</f>
        <v/>
      </c>
      <c r="S88" s="32" t="str">
        <f aca="false">IF(L88="","",IF(ABS(L88)&lt;=1.96*O88,"Yes","No"))</f>
        <v/>
      </c>
      <c r="T88" s="60" t="n">
        <f aca="false">IF(D88="","",ROUND(SQRT(((D88+G88)*O88/100)^2+(J88*(D88+G88)*0.14577)^2),0))</f>
        <v>3</v>
      </c>
      <c r="U88" s="32" t="s">
        <v>732</v>
      </c>
    </row>
    <row r="89" customFormat="false" ht="15" hidden="false" customHeight="false" outlineLevel="0" collapsed="false">
      <c r="A89" s="32" t="s">
        <v>233</v>
      </c>
      <c r="B89" s="32" t="s">
        <v>235</v>
      </c>
      <c r="C89" s="32" t="s">
        <v>273</v>
      </c>
      <c r="D89" s="60" t="n">
        <v>345</v>
      </c>
      <c r="E89" s="60" t="n">
        <v>330</v>
      </c>
      <c r="F89" s="69" t="n">
        <f aca="false">IF(E89="","",D89-E89)</f>
        <v>15</v>
      </c>
      <c r="G89" s="60" t="n">
        <v>258</v>
      </c>
      <c r="H89" s="60" t="n">
        <v>270</v>
      </c>
      <c r="I89" s="69" t="n">
        <f aca="false">IF(H89="","",G89-H89)</f>
        <v>-12</v>
      </c>
      <c r="J89" s="40" t="n">
        <f aca="false">IF(OR(D89="",D89+G89=0),"",D89/(D89+G89))</f>
        <v>0.572139303482587</v>
      </c>
      <c r="K89" s="40" t="n">
        <f aca="false">IF(E89="","",E89/(E89+H89))</f>
        <v>0.55</v>
      </c>
      <c r="L89" s="70" t="n">
        <f aca="false">IF(OR(K89="",J89=""),"",(J89-K89)*100)</f>
        <v>2.2139303482587</v>
      </c>
      <c r="M89" s="36" t="n">
        <v>3.56890741856077</v>
      </c>
      <c r="N89" s="36" t="n">
        <v>2.60246900897786</v>
      </c>
      <c r="O89" s="36" t="n">
        <f aca="false">SQRT(M89^2+N89^2)</f>
        <v>4.41700635101969</v>
      </c>
      <c r="P89" s="40" t="n">
        <f aca="false">IF(J89="","",MAX(0,J89-1.96*O89/100))</f>
        <v>0.485565979002601</v>
      </c>
      <c r="Q89" s="40" t="n">
        <f aca="false">IF(J89="","",MIN(1,J89+1.96*O89/100))</f>
        <v>0.658712627962573</v>
      </c>
      <c r="R89" s="32" t="str">
        <f aca="false">IF(L89="","",IF(ABS(L89)&lt;=O89,"Yes","No"))</f>
        <v>Yes</v>
      </c>
      <c r="S89" s="32" t="str">
        <f aca="false">IF(L89="","",IF(ABS(L89)&lt;=1.96*O89,"Yes","No"))</f>
        <v>Yes</v>
      </c>
      <c r="T89" s="60" t="n">
        <f aca="false">IF(D89="","",ROUND(SQRT(((D89+G89)*O89/100)^2+(J89*(D89+G89)*0.14577)^2),0))</f>
        <v>57</v>
      </c>
      <c r="U89" s="32"/>
    </row>
    <row r="90" customFormat="false" ht="15" hidden="false" customHeight="false" outlineLevel="0" collapsed="false">
      <c r="A90" s="32" t="s">
        <v>233</v>
      </c>
      <c r="B90" s="32" t="s">
        <v>235</v>
      </c>
      <c r="C90" s="32" t="s">
        <v>274</v>
      </c>
      <c r="D90" s="60" t="n">
        <v>620</v>
      </c>
      <c r="E90" s="60" t="n">
        <v>591</v>
      </c>
      <c r="F90" s="69" t="n">
        <f aca="false">IF(E90="","",D90-E90)</f>
        <v>29</v>
      </c>
      <c r="G90" s="60" t="n">
        <v>311</v>
      </c>
      <c r="H90" s="60" t="n">
        <v>333</v>
      </c>
      <c r="I90" s="69" t="n">
        <f aca="false">IF(H90="","",G90-H90)</f>
        <v>-22</v>
      </c>
      <c r="J90" s="40" t="n">
        <f aca="false">IF(OR(D90="",D90+G90=0),"",D90/(D90+G90))</f>
        <v>0.665950590762621</v>
      </c>
      <c r="K90" s="40" t="n">
        <f aca="false">IF(E90="","",E90/(E90+H90))</f>
        <v>0.63961038961039</v>
      </c>
      <c r="L90" s="70" t="n">
        <f aca="false">IF(OR(K90="",J90=""),"",(J90-K90)*100)</f>
        <v>2.63402011522312</v>
      </c>
      <c r="M90" s="36" t="n">
        <v>2.45723920713557</v>
      </c>
      <c r="N90" s="36" t="n">
        <v>2.60246900897786</v>
      </c>
      <c r="O90" s="36" t="n">
        <f aca="false">SQRT(M90^2+N90^2)</f>
        <v>3.57922749539261</v>
      </c>
      <c r="P90" s="40" t="n">
        <f aca="false">IF(J90="","",MAX(0,J90-1.96*O90/100))</f>
        <v>0.595797731852926</v>
      </c>
      <c r="Q90" s="40" t="n">
        <f aca="false">IF(J90="","",MIN(1,J90+1.96*O90/100))</f>
        <v>0.736103449672316</v>
      </c>
      <c r="R90" s="32" t="str">
        <f aca="false">IF(L90="","",IF(ABS(L90)&lt;=O90,"Yes","No"))</f>
        <v>Yes</v>
      </c>
      <c r="S90" s="32" t="str">
        <f aca="false">IF(L90="","",IF(ABS(L90)&lt;=1.96*O90,"Yes","No"))</f>
        <v>Yes</v>
      </c>
      <c r="T90" s="60" t="n">
        <f aca="false">IF(D90="","",ROUND(SQRT(((D90+G90)*O90/100)^2+(J90*(D90+G90)*0.09272)^2),0))</f>
        <v>66</v>
      </c>
      <c r="U90" s="32"/>
    </row>
    <row r="91" customFormat="false" ht="15" hidden="false" customHeight="false" outlineLevel="0" collapsed="false">
      <c r="A91" s="32" t="s">
        <v>233</v>
      </c>
      <c r="B91" s="32" t="s">
        <v>235</v>
      </c>
      <c r="C91" s="32" t="s">
        <v>275</v>
      </c>
      <c r="D91" s="60" t="n">
        <v>340</v>
      </c>
      <c r="E91" s="60" t="n">
        <v>347</v>
      </c>
      <c r="F91" s="69" t="n">
        <f aca="false">IF(E91="","",D91-E91)</f>
        <v>-7</v>
      </c>
      <c r="G91" s="60" t="n">
        <v>252</v>
      </c>
      <c r="H91" s="60" t="n">
        <v>243</v>
      </c>
      <c r="I91" s="69" t="n">
        <f aca="false">IF(H91="","",G91-H91)</f>
        <v>9</v>
      </c>
      <c r="J91" s="40" t="n">
        <f aca="false">IF(OR(D91="",D91+G91=0),"",D91/(D91+G91))</f>
        <v>0.574324324324324</v>
      </c>
      <c r="K91" s="40" t="n">
        <f aca="false">IF(E91="","",E91/(E91+H91))</f>
        <v>0.588135593220339</v>
      </c>
      <c r="L91" s="70" t="n">
        <f aca="false">IF(OR(K91="",J91=""),"",(J91-K91)*100)</f>
        <v>-1.38112688960147</v>
      </c>
      <c r="M91" s="36" t="n">
        <v>3.56890741856077</v>
      </c>
      <c r="N91" s="36" t="n">
        <v>2.60246900897786</v>
      </c>
      <c r="O91" s="36" t="n">
        <f aca="false">SQRT(M91^2+N91^2)</f>
        <v>4.41700635101969</v>
      </c>
      <c r="P91" s="40" t="n">
        <f aca="false">IF(J91="","",MAX(0,J91-1.96*O91/100))</f>
        <v>0.487750999844338</v>
      </c>
      <c r="Q91" s="40" t="n">
        <f aca="false">IF(J91="","",MIN(1,J91+1.96*O91/100))</f>
        <v>0.66089764880431</v>
      </c>
      <c r="R91" s="32" t="str">
        <f aca="false">IF(L91="","",IF(ABS(L91)&lt;=O91,"Yes","No"))</f>
        <v>Yes</v>
      </c>
      <c r="S91" s="32" t="str">
        <f aca="false">IF(L91="","",IF(ABS(L91)&lt;=1.96*O91,"Yes","No"))</f>
        <v>Yes</v>
      </c>
      <c r="T91" s="60" t="n">
        <f aca="false">IF(D91="","",ROUND(SQRT(((D91+G91)*O91/100)^2+(J91*(D91+G91)*0.14577)^2),0))</f>
        <v>56</v>
      </c>
      <c r="U91" s="32"/>
    </row>
    <row r="92" customFormat="false" ht="15" hidden="false" customHeight="false" outlineLevel="0" collapsed="false">
      <c r="A92" s="32" t="s">
        <v>233</v>
      </c>
      <c r="B92" s="32" t="s">
        <v>235</v>
      </c>
      <c r="C92" s="32" t="s">
        <v>276</v>
      </c>
      <c r="D92" s="60" t="n">
        <v>461</v>
      </c>
      <c r="E92" s="60" t="n">
        <v>440</v>
      </c>
      <c r="F92" s="69" t="n">
        <f aca="false">IF(E92="","",D92-E92)</f>
        <v>21</v>
      </c>
      <c r="G92" s="60" t="n">
        <v>255</v>
      </c>
      <c r="H92" s="60" t="n">
        <v>259</v>
      </c>
      <c r="I92" s="69" t="n">
        <f aca="false">IF(H92="","",G92-H92)</f>
        <v>-4</v>
      </c>
      <c r="J92" s="40" t="n">
        <f aca="false">IF(OR(D92="",D92+G92=0),"",D92/(D92+G92))</f>
        <v>0.643854748603352</v>
      </c>
      <c r="K92" s="40" t="n">
        <f aca="false">IF(E92="","",E92/(E92+H92))</f>
        <v>0.629470672389127</v>
      </c>
      <c r="L92" s="70" t="n">
        <f aca="false">IF(OR(K92="",J92=""),"",(J92-K92)*100)</f>
        <v>1.43840762142246</v>
      </c>
      <c r="M92" s="36" t="n">
        <v>3.56890741856077</v>
      </c>
      <c r="N92" s="36" t="n">
        <v>2.60246900897786</v>
      </c>
      <c r="O92" s="36" t="n">
        <f aca="false">SQRT(M92^2+N92^2)</f>
        <v>4.41700635101969</v>
      </c>
      <c r="P92" s="40" t="n">
        <f aca="false">IF(J92="","",MAX(0,J92-1.96*O92/100))</f>
        <v>0.557281424123366</v>
      </c>
      <c r="Q92" s="40" t="n">
        <f aca="false">IF(J92="","",MIN(1,J92+1.96*O92/100))</f>
        <v>0.730428073083338</v>
      </c>
      <c r="R92" s="32" t="str">
        <f aca="false">IF(L92="","",IF(ABS(L92)&lt;=O92,"Yes","No"))</f>
        <v>Yes</v>
      </c>
      <c r="S92" s="32" t="str">
        <f aca="false">IF(L92="","",IF(ABS(L92)&lt;=1.96*O92,"Yes","No"))</f>
        <v>Yes</v>
      </c>
      <c r="T92" s="60" t="n">
        <f aca="false">IF(D92="","",ROUND(SQRT(((D92+G92)*O92/100)^2+(J92*(D92+G92)*0.14577)^2),0))</f>
        <v>74</v>
      </c>
      <c r="U92" s="32"/>
    </row>
    <row r="93" customFormat="false" ht="15" hidden="false" customHeight="false" outlineLevel="0" collapsed="false">
      <c r="A93" s="32" t="s">
        <v>233</v>
      </c>
      <c r="B93" s="32" t="s">
        <v>235</v>
      </c>
      <c r="C93" s="32" t="s">
        <v>277</v>
      </c>
      <c r="D93" s="60" t="n">
        <v>556</v>
      </c>
      <c r="E93" s="60" t="n">
        <v>553</v>
      </c>
      <c r="F93" s="69" t="n">
        <f aca="false">IF(E93="","",D93-E93)</f>
        <v>3</v>
      </c>
      <c r="G93" s="60" t="n">
        <v>417</v>
      </c>
      <c r="H93" s="60" t="n">
        <v>367</v>
      </c>
      <c r="I93" s="69" t="n">
        <f aca="false">IF(H93="","",G93-H93)</f>
        <v>50</v>
      </c>
      <c r="J93" s="40" t="n">
        <f aca="false">IF(OR(D93="",D93+G93=0),"",D93/(D93+G93))</f>
        <v>0.571428571428571</v>
      </c>
      <c r="K93" s="40" t="n">
        <f aca="false">IF(E93="","",E93/(E93+H93))</f>
        <v>0.601086956521739</v>
      </c>
      <c r="L93" s="70" t="n">
        <f aca="false">IF(OR(K93="",J93=""),"",(J93-K93)*100)</f>
        <v>-2.96583850931678</v>
      </c>
      <c r="M93" s="36" t="n">
        <v>2.45723920713557</v>
      </c>
      <c r="N93" s="36" t="n">
        <v>2.60246900897786</v>
      </c>
      <c r="O93" s="36" t="n">
        <f aca="false">SQRT(M93^2+N93^2)</f>
        <v>3.57922749539261</v>
      </c>
      <c r="P93" s="40" t="n">
        <f aca="false">IF(J93="","",MAX(0,J93-1.96*O93/100))</f>
        <v>0.501275712518876</v>
      </c>
      <c r="Q93" s="40" t="n">
        <f aca="false">IF(J93="","",MIN(1,J93+1.96*O93/100))</f>
        <v>0.641581430338266</v>
      </c>
      <c r="R93" s="32" t="str">
        <f aca="false">IF(L93="","",IF(ABS(L93)&lt;=O93,"Yes","No"))</f>
        <v>Yes</v>
      </c>
      <c r="S93" s="32" t="str">
        <f aca="false">IF(L93="","",IF(ABS(L93)&lt;=1.96*O93,"Yes","No"))</f>
        <v>Yes</v>
      </c>
      <c r="T93" s="60" t="n">
        <f aca="false">IF(D93="","",ROUND(SQRT(((D93+G93)*O93/100)^2+(J93*(D93+G93)*0.09272)^2),0))</f>
        <v>62</v>
      </c>
      <c r="U93" s="32"/>
    </row>
    <row r="94" customFormat="false" ht="15" hidden="false" customHeight="false" outlineLevel="0" collapsed="false">
      <c r="A94" s="32" t="s">
        <v>233</v>
      </c>
      <c r="B94" s="32" t="s">
        <v>235</v>
      </c>
      <c r="C94" s="32" t="s">
        <v>278</v>
      </c>
      <c r="D94" s="60" t="n">
        <v>1</v>
      </c>
      <c r="E94" s="60"/>
      <c r="F94" s="69" t="str">
        <f aca="false">IF(E94="","",D94-E94)</f>
        <v/>
      </c>
      <c r="G94" s="60" t="n">
        <v>1</v>
      </c>
      <c r="H94" s="60"/>
      <c r="I94" s="69" t="str">
        <f aca="false">IF(H94="","",G94-H94)</f>
        <v/>
      </c>
      <c r="J94" s="40" t="n">
        <f aca="false">IF(OR(D94="",D94+G94=0),"",D94/(D94+G94))</f>
        <v>0.5</v>
      </c>
      <c r="K94" s="40" t="str">
        <f aca="false">IF(E94="","",E94/(E94+H94))</f>
        <v/>
      </c>
      <c r="L94" s="70" t="str">
        <f aca="false">IF(OR(K94="",J94=""),"",(J94-K94)*100)</f>
        <v/>
      </c>
      <c r="M94" s="36" t="n">
        <v>3.56890741856077</v>
      </c>
      <c r="N94" s="36" t="n">
        <v>2.60246900897786</v>
      </c>
      <c r="O94" s="36" t="n">
        <f aca="false">SQRT(M94^2+N94^2)</f>
        <v>4.41700635101969</v>
      </c>
      <c r="P94" s="40" t="n">
        <f aca="false">IF(J94="","",MAX(0,J94-1.96*O94/100))</f>
        <v>0.413426675520014</v>
      </c>
      <c r="Q94" s="40" t="n">
        <f aca="false">IF(J94="","",MIN(1,J94+1.96*O94/100))</f>
        <v>0.586573324479986</v>
      </c>
      <c r="R94" s="32" t="str">
        <f aca="false">IF(L94="","",IF(ABS(L94)&lt;=O94,"Yes","No"))</f>
        <v/>
      </c>
      <c r="S94" s="32" t="str">
        <f aca="false">IF(L94="","",IF(ABS(L94)&lt;=1.96*O94,"Yes","No"))</f>
        <v/>
      </c>
      <c r="T94" s="60" t="n">
        <f aca="false">IF(D94="","",ROUND(SQRT(((D94+G94)*O94/100)^2+(J94*(D94+G94)*0.14577)^2),0))</f>
        <v>0</v>
      </c>
      <c r="U94" s="32" t="s">
        <v>732</v>
      </c>
    </row>
    <row r="95" customFormat="false" ht="15" hidden="false" customHeight="false" outlineLevel="0" collapsed="false">
      <c r="A95" s="32" t="s">
        <v>233</v>
      </c>
      <c r="B95" s="32" t="s">
        <v>235</v>
      </c>
      <c r="C95" s="32" t="s">
        <v>279</v>
      </c>
      <c r="D95" s="60" t="n">
        <v>845</v>
      </c>
      <c r="E95" s="60" t="n">
        <v>821</v>
      </c>
      <c r="F95" s="69" t="n">
        <f aca="false">IF(E95="","",D95-E95)</f>
        <v>24</v>
      </c>
      <c r="G95" s="60" t="n">
        <v>533</v>
      </c>
      <c r="H95" s="60" t="n">
        <v>504</v>
      </c>
      <c r="I95" s="69" t="n">
        <f aca="false">IF(H95="","",G95-H95)</f>
        <v>29</v>
      </c>
      <c r="J95" s="40" t="n">
        <f aca="false">IF(OR(D95="",D95+G95=0),"",D95/(D95+G95))</f>
        <v>0.613207547169811</v>
      </c>
      <c r="K95" s="40" t="n">
        <f aca="false">IF(E95="","",E95/(E95+H95))</f>
        <v>0.619622641509434</v>
      </c>
      <c r="L95" s="70" t="n">
        <f aca="false">IF(OR(K95="",J95=""),"",(J95-K95)*100)</f>
        <v>-0.641509433962262</v>
      </c>
      <c r="M95" s="36" t="n">
        <v>2.12037134723954</v>
      </c>
      <c r="N95" s="36" t="n">
        <v>2.60246900897786</v>
      </c>
      <c r="O95" s="36" t="n">
        <f aca="false">SQRT(M95^2+N95^2)</f>
        <v>3.35690625321659</v>
      </c>
      <c r="P95" s="40" t="n">
        <f aca="false">IF(J95="","",MAX(0,J95-1.96*O95/100))</f>
        <v>0.547412184606766</v>
      </c>
      <c r="Q95" s="40" t="n">
        <f aca="false">IF(J95="","",MIN(1,J95+1.96*O95/100))</f>
        <v>0.679002909732856</v>
      </c>
      <c r="R95" s="32" t="str">
        <f aca="false">IF(L95="","",IF(ABS(L95)&lt;=O95,"Yes","No"))</f>
        <v>Yes</v>
      </c>
      <c r="S95" s="32" t="str">
        <f aca="false">IF(L95="","",IF(ABS(L95)&lt;=1.96*O95,"Yes","No"))</f>
        <v>Yes</v>
      </c>
      <c r="T95" s="60" t="n">
        <f aca="false">IF(D95="","",ROUND(SQRT(((D95+G95)*O95/100)^2+(J95*(D95+G95)*0.07717)^2),0))</f>
        <v>80</v>
      </c>
      <c r="U95" s="32"/>
    </row>
    <row r="96" customFormat="false" ht="15" hidden="false" customHeight="false" outlineLevel="0" collapsed="false">
      <c r="A96" s="32" t="s">
        <v>233</v>
      </c>
      <c r="B96" s="32" t="s">
        <v>235</v>
      </c>
      <c r="C96" s="32" t="s">
        <v>280</v>
      </c>
      <c r="D96" s="60" t="n">
        <v>518</v>
      </c>
      <c r="E96" s="60" t="n">
        <v>487</v>
      </c>
      <c r="F96" s="69" t="n">
        <f aca="false">IF(E96="","",D96-E96)</f>
        <v>31</v>
      </c>
      <c r="G96" s="60" t="n">
        <v>152</v>
      </c>
      <c r="H96" s="60" t="n">
        <v>191</v>
      </c>
      <c r="I96" s="69" t="n">
        <f aca="false">IF(H96="","",G96-H96)</f>
        <v>-39</v>
      </c>
      <c r="J96" s="40" t="n">
        <f aca="false">IF(OR(D96="",D96+G96=0),"",D96/(D96+G96))</f>
        <v>0.773134328358209</v>
      </c>
      <c r="K96" s="40" t="n">
        <f aca="false">IF(E96="","",E96/(E96+H96))</f>
        <v>0.718289085545723</v>
      </c>
      <c r="L96" s="70" t="n">
        <f aca="false">IF(OR(K96="",J96=""),"",(J96-K96)*100)</f>
        <v>5.48452428124863</v>
      </c>
      <c r="M96" s="36" t="n">
        <v>3.56890741856077</v>
      </c>
      <c r="N96" s="36" t="n">
        <v>2.60246900897786</v>
      </c>
      <c r="O96" s="36" t="n">
        <f aca="false">SQRT(M96^2+N96^2)</f>
        <v>4.41700635101969</v>
      </c>
      <c r="P96" s="40" t="n">
        <f aca="false">IF(J96="","",MAX(0,J96-1.96*O96/100))</f>
        <v>0.686561003878223</v>
      </c>
      <c r="Q96" s="40" t="n">
        <f aca="false">IF(J96="","",MIN(1,J96+1.96*O96/100))</f>
        <v>0.859707652838195</v>
      </c>
      <c r="R96" s="32" t="str">
        <f aca="false">IF(L96="","",IF(ABS(L96)&lt;=O96,"Yes","No"))</f>
        <v>No</v>
      </c>
      <c r="S96" s="32" t="str">
        <f aca="false">IF(L96="","",IF(ABS(L96)&lt;=1.96*O96,"Yes","No"))</f>
        <v>Yes</v>
      </c>
      <c r="T96" s="60" t="n">
        <f aca="false">IF(D96="","",ROUND(SQRT(((D96+G96)*O96/100)^2+(J96*(D96+G96)*0.14577)^2),0))</f>
        <v>81</v>
      </c>
      <c r="U96" s="32"/>
    </row>
    <row r="97" customFormat="false" ht="15" hidden="false" customHeight="false" outlineLevel="0" collapsed="false">
      <c r="A97" s="32" t="s">
        <v>233</v>
      </c>
      <c r="B97" s="32" t="s">
        <v>235</v>
      </c>
      <c r="C97" s="32" t="s">
        <v>281</v>
      </c>
      <c r="D97" s="60" t="n">
        <v>480</v>
      </c>
      <c r="E97" s="60" t="n">
        <v>418</v>
      </c>
      <c r="F97" s="69" t="n">
        <f aca="false">IF(E97="","",D97-E97)</f>
        <v>62</v>
      </c>
      <c r="G97" s="60" t="n">
        <v>152</v>
      </c>
      <c r="H97" s="60" t="n">
        <v>181</v>
      </c>
      <c r="I97" s="69" t="n">
        <f aca="false">IF(H97="","",G97-H97)</f>
        <v>-29</v>
      </c>
      <c r="J97" s="40" t="n">
        <f aca="false">IF(OR(D97="",D97+G97=0),"",D97/(D97+G97))</f>
        <v>0.759493670886076</v>
      </c>
      <c r="K97" s="40" t="n">
        <f aca="false">IF(E97="","",E97/(E97+H97))</f>
        <v>0.697829716193656</v>
      </c>
      <c r="L97" s="70" t="n">
        <f aca="false">IF(OR(K97="",J97=""),"",(J97-K97)*100)</f>
        <v>6.16639546924199</v>
      </c>
      <c r="M97" s="36" t="n">
        <v>3.56890741856077</v>
      </c>
      <c r="N97" s="36" t="n">
        <v>2.60246900897786</v>
      </c>
      <c r="O97" s="36" t="n">
        <f aca="false">SQRT(M97^2+N97^2)</f>
        <v>4.41700635101969</v>
      </c>
      <c r="P97" s="40" t="n">
        <f aca="false">IF(J97="","",MAX(0,J97-1.96*O97/100))</f>
        <v>0.67292034640609</v>
      </c>
      <c r="Q97" s="40" t="n">
        <f aca="false">IF(J97="","",MIN(1,J97+1.96*O97/100))</f>
        <v>0.846066995366062</v>
      </c>
      <c r="R97" s="32" t="str">
        <f aca="false">IF(L97="","",IF(ABS(L97)&lt;=O97,"Yes","No"))</f>
        <v>No</v>
      </c>
      <c r="S97" s="32" t="str">
        <f aca="false">IF(L97="","",IF(ABS(L97)&lt;=1.96*O97,"Yes","No"))</f>
        <v>Yes</v>
      </c>
      <c r="T97" s="60" t="n">
        <f aca="false">IF(D97="","",ROUND(SQRT(((D97+G97)*O97/100)^2+(J97*(D97+G97)*0.14577)^2),0))</f>
        <v>75</v>
      </c>
      <c r="U97" s="32"/>
    </row>
    <row r="98" customFormat="false" ht="15" hidden="false" customHeight="false" outlineLevel="0" collapsed="false">
      <c r="A98" s="32" t="s">
        <v>233</v>
      </c>
      <c r="B98" s="32" t="s">
        <v>235</v>
      </c>
      <c r="C98" s="32" t="s">
        <v>282</v>
      </c>
      <c r="D98" s="60" t="n">
        <v>667</v>
      </c>
      <c r="E98" s="60" t="n">
        <v>677</v>
      </c>
      <c r="F98" s="69" t="n">
        <f aca="false">IF(E98="","",D98-E98)</f>
        <v>-10</v>
      </c>
      <c r="G98" s="60" t="n">
        <v>199</v>
      </c>
      <c r="H98" s="60" t="n">
        <v>264</v>
      </c>
      <c r="I98" s="69" t="n">
        <f aca="false">IF(H98="","",G98-H98)</f>
        <v>-65</v>
      </c>
      <c r="J98" s="40" t="n">
        <f aca="false">IF(OR(D98="",D98+G98=0),"",D98/(D98+G98))</f>
        <v>0.770207852193995</v>
      </c>
      <c r="K98" s="40" t="n">
        <f aca="false">IF(E98="","",E98/(E98+H98))</f>
        <v>0.719447396386823</v>
      </c>
      <c r="L98" s="70" t="n">
        <f aca="false">IF(OR(K98="",J98=""),"",(J98-K98)*100)</f>
        <v>5.07604558071728</v>
      </c>
      <c r="M98" s="36" t="n">
        <v>2.45723920713557</v>
      </c>
      <c r="N98" s="36" t="n">
        <v>2.60246900897786</v>
      </c>
      <c r="O98" s="36" t="n">
        <f aca="false">SQRT(M98^2+N98^2)</f>
        <v>3.57922749539261</v>
      </c>
      <c r="P98" s="40" t="n">
        <f aca="false">IF(J98="","",MAX(0,J98-1.96*O98/100))</f>
        <v>0.7000549932843</v>
      </c>
      <c r="Q98" s="40" t="n">
        <f aca="false">IF(J98="","",MIN(1,J98+1.96*O98/100))</f>
        <v>0.84036071110369</v>
      </c>
      <c r="R98" s="32" t="str">
        <f aca="false">IF(L98="","",IF(ABS(L98)&lt;=O98,"Yes","No"))</f>
        <v>No</v>
      </c>
      <c r="S98" s="32" t="str">
        <f aca="false">IF(L98="","",IF(ABS(L98)&lt;=1.96*O98,"Yes","No"))</f>
        <v>Yes</v>
      </c>
      <c r="T98" s="60" t="n">
        <f aca="false">IF(D98="","",ROUND(SQRT(((D98+G98)*O98/100)^2+(J98*(D98+G98)*0.09272)^2),0))</f>
        <v>69</v>
      </c>
      <c r="U98" s="32"/>
    </row>
    <row r="99" customFormat="false" ht="15" hidden="false" customHeight="false" outlineLevel="0" collapsed="false">
      <c r="A99" s="32" t="s">
        <v>233</v>
      </c>
      <c r="B99" s="32" t="s">
        <v>235</v>
      </c>
      <c r="C99" s="32" t="s">
        <v>283</v>
      </c>
      <c r="D99" s="60" t="n">
        <v>306</v>
      </c>
      <c r="E99" s="60" t="n">
        <v>283</v>
      </c>
      <c r="F99" s="69" t="n">
        <f aca="false">IF(E99="","",D99-E99)</f>
        <v>23</v>
      </c>
      <c r="G99" s="60" t="n">
        <v>106</v>
      </c>
      <c r="H99" s="60" t="n">
        <v>138</v>
      </c>
      <c r="I99" s="69" t="n">
        <f aca="false">IF(H99="","",G99-H99)</f>
        <v>-32</v>
      </c>
      <c r="J99" s="40" t="n">
        <f aca="false">IF(OR(D99="",D99+G99=0),"",D99/(D99+G99))</f>
        <v>0.742718446601942</v>
      </c>
      <c r="K99" s="40" t="n">
        <f aca="false">IF(E99="","",E99/(E99+H99))</f>
        <v>0.672209026128266</v>
      </c>
      <c r="L99" s="70" t="n">
        <f aca="false">IF(OR(K99="",J99=""),"",(J99-K99)*100)</f>
        <v>7.05094204736757</v>
      </c>
      <c r="M99" s="36" t="n">
        <v>3.56890741856077</v>
      </c>
      <c r="N99" s="36" t="n">
        <v>2.60246900897786</v>
      </c>
      <c r="O99" s="36" t="n">
        <f aca="false">SQRT(M99^2+N99^2)</f>
        <v>4.41700635101969</v>
      </c>
      <c r="P99" s="40" t="n">
        <f aca="false">IF(J99="","",MAX(0,J99-1.96*O99/100))</f>
        <v>0.656145122121956</v>
      </c>
      <c r="Q99" s="40" t="n">
        <f aca="false">IF(J99="","",MIN(1,J99+1.96*O99/100))</f>
        <v>0.829291771081928</v>
      </c>
      <c r="R99" s="32" t="str">
        <f aca="false">IF(L99="","",IF(ABS(L99)&lt;=O99,"Yes","No"))</f>
        <v>No</v>
      </c>
      <c r="S99" s="32" t="str">
        <f aca="false">IF(L99="","",IF(ABS(L99)&lt;=1.96*O99,"Yes","No"))</f>
        <v>Yes</v>
      </c>
      <c r="T99" s="60" t="n">
        <f aca="false">IF(D99="","",ROUND(SQRT(((D99+G99)*O99/100)^2+(J99*(D99+G99)*0.14577)^2),0))</f>
        <v>48</v>
      </c>
      <c r="U99" s="32"/>
    </row>
    <row r="100" customFormat="false" ht="15" hidden="false" customHeight="false" outlineLevel="0" collapsed="false">
      <c r="A100" s="32" t="s">
        <v>233</v>
      </c>
      <c r="B100" s="32" t="s">
        <v>235</v>
      </c>
      <c r="C100" s="32" t="s">
        <v>284</v>
      </c>
      <c r="D100" s="60" t="n">
        <v>472</v>
      </c>
      <c r="E100" s="60" t="n">
        <v>447</v>
      </c>
      <c r="F100" s="69" t="n">
        <f aca="false">IF(E100="","",D100-E100)</f>
        <v>25</v>
      </c>
      <c r="G100" s="60" t="n">
        <v>138</v>
      </c>
      <c r="H100" s="60" t="n">
        <v>152</v>
      </c>
      <c r="I100" s="69" t="n">
        <f aca="false">IF(H100="","",G100-H100)</f>
        <v>-14</v>
      </c>
      <c r="J100" s="40" t="n">
        <f aca="false">IF(OR(D100="",D100+G100=0),"",D100/(D100+G100))</f>
        <v>0.773770491803279</v>
      </c>
      <c r="K100" s="40" t="n">
        <f aca="false">IF(E100="","",E100/(E100+H100))</f>
        <v>0.746243739565943</v>
      </c>
      <c r="L100" s="70" t="n">
        <f aca="false">IF(OR(K100="",J100=""),"",(J100-K100)*100)</f>
        <v>2.75267522373355</v>
      </c>
      <c r="M100" s="36" t="n">
        <v>3.56890741856077</v>
      </c>
      <c r="N100" s="36" t="n">
        <v>2.60246900897786</v>
      </c>
      <c r="O100" s="36" t="n">
        <f aca="false">SQRT(M100^2+N100^2)</f>
        <v>4.41700635101969</v>
      </c>
      <c r="P100" s="40" t="n">
        <f aca="false">IF(J100="","",MAX(0,J100-1.96*O100/100))</f>
        <v>0.687197167323293</v>
      </c>
      <c r="Q100" s="40" t="n">
        <f aca="false">IF(J100="","",MIN(1,J100+1.96*O100/100))</f>
        <v>0.860343816283265</v>
      </c>
      <c r="R100" s="32" t="str">
        <f aca="false">IF(L100="","",IF(ABS(L100)&lt;=O100,"Yes","No"))</f>
        <v>Yes</v>
      </c>
      <c r="S100" s="32" t="str">
        <f aca="false">IF(L100="","",IF(ABS(L100)&lt;=1.96*O100,"Yes","No"))</f>
        <v>Yes</v>
      </c>
      <c r="T100" s="60" t="n">
        <f aca="false">IF(D100="","",ROUND(SQRT(((D100+G100)*O100/100)^2+(J100*(D100+G100)*0.14577)^2),0))</f>
        <v>74</v>
      </c>
      <c r="U100" s="32"/>
    </row>
    <row r="101" customFormat="false" ht="15" hidden="false" customHeight="false" outlineLevel="0" collapsed="false">
      <c r="A101" s="32" t="s">
        <v>233</v>
      </c>
      <c r="B101" s="32" t="s">
        <v>235</v>
      </c>
      <c r="C101" s="32" t="s">
        <v>285</v>
      </c>
      <c r="D101" s="60" t="n">
        <v>245</v>
      </c>
      <c r="E101" s="60" t="n">
        <v>179</v>
      </c>
      <c r="F101" s="69" t="n">
        <f aca="false">IF(E101="","",D101-E101)</f>
        <v>66</v>
      </c>
      <c r="G101" s="60" t="n">
        <v>80</v>
      </c>
      <c r="H101" s="60" t="n">
        <v>112</v>
      </c>
      <c r="I101" s="69" t="n">
        <f aca="false">IF(H101="","",G101-H101)</f>
        <v>-32</v>
      </c>
      <c r="J101" s="40" t="n">
        <f aca="false">IF(OR(D101="",D101+G101=0),"",D101/(D101+G101))</f>
        <v>0.753846153846154</v>
      </c>
      <c r="K101" s="40" t="n">
        <f aca="false">IF(E101="","",E101/(E101+H101))</f>
        <v>0.615120274914089</v>
      </c>
      <c r="L101" s="70" t="n">
        <f aca="false">IF(OR(K101="",J101=""),"",(J101-K101)*100)</f>
        <v>13.8725878932064</v>
      </c>
      <c r="M101" s="36" t="n">
        <v>3.56890741856077</v>
      </c>
      <c r="N101" s="36" t="n">
        <v>2.60246900897786</v>
      </c>
      <c r="O101" s="36" t="n">
        <f aca="false">SQRT(M101^2+N101^2)</f>
        <v>4.41700635101969</v>
      </c>
      <c r="P101" s="40" t="n">
        <f aca="false">IF(J101="","",MAX(0,J101-1.96*O101/100))</f>
        <v>0.667272829366168</v>
      </c>
      <c r="Q101" s="40" t="n">
        <f aca="false">IF(J101="","",MIN(1,J101+1.96*O101/100))</f>
        <v>0.84041947832614</v>
      </c>
      <c r="R101" s="32" t="str">
        <f aca="false">IF(L101="","",IF(ABS(L101)&lt;=O101,"Yes","No"))</f>
        <v>No</v>
      </c>
      <c r="S101" s="32" t="str">
        <f aca="false">IF(L101="","",IF(ABS(L101)&lt;=1.96*O101,"Yes","No"))</f>
        <v>No</v>
      </c>
      <c r="T101" s="60" t="n">
        <f aca="false">IF(D101="","",ROUND(SQRT(((D101+G101)*O101/100)^2+(J101*(D101+G101)*0.14577)^2),0))</f>
        <v>38</v>
      </c>
      <c r="U101" s="32"/>
    </row>
    <row r="102" customFormat="false" ht="15" hidden="false" customHeight="false" outlineLevel="0" collapsed="false">
      <c r="A102" s="32" t="s">
        <v>233</v>
      </c>
      <c r="B102" s="32" t="s">
        <v>235</v>
      </c>
      <c r="C102" s="32" t="s">
        <v>286</v>
      </c>
      <c r="D102" s="60" t="n">
        <v>402</v>
      </c>
      <c r="E102" s="60" t="n">
        <v>357</v>
      </c>
      <c r="F102" s="69" t="n">
        <f aca="false">IF(E102="","",D102-E102)</f>
        <v>45</v>
      </c>
      <c r="G102" s="60" t="n">
        <v>166</v>
      </c>
      <c r="H102" s="60" t="n">
        <v>225</v>
      </c>
      <c r="I102" s="69" t="n">
        <f aca="false">IF(H102="","",G102-H102)</f>
        <v>-59</v>
      </c>
      <c r="J102" s="40" t="n">
        <f aca="false">IF(OR(D102="",D102+G102=0),"",D102/(D102+G102))</f>
        <v>0.707746478873239</v>
      </c>
      <c r="K102" s="40" t="n">
        <f aca="false">IF(E102="","",E102/(E102+H102))</f>
        <v>0.61340206185567</v>
      </c>
      <c r="L102" s="70" t="n">
        <f aca="false">IF(OR(K102="",J102=""),"",(J102-K102)*100)</f>
        <v>9.43444170175692</v>
      </c>
      <c r="M102" s="36" t="n">
        <v>3.56890741856077</v>
      </c>
      <c r="N102" s="36" t="n">
        <v>2.60246900897786</v>
      </c>
      <c r="O102" s="36" t="n">
        <f aca="false">SQRT(M102^2+N102^2)</f>
        <v>4.41700635101969</v>
      </c>
      <c r="P102" s="40" t="n">
        <f aca="false">IF(J102="","",MAX(0,J102-1.96*O102/100))</f>
        <v>0.621173154393254</v>
      </c>
      <c r="Q102" s="40" t="n">
        <f aca="false">IF(J102="","",MIN(1,J102+1.96*O102/100))</f>
        <v>0.794319803353225</v>
      </c>
      <c r="R102" s="32" t="str">
        <f aca="false">IF(L102="","",IF(ABS(L102)&lt;=O102,"Yes","No"))</f>
        <v>No</v>
      </c>
      <c r="S102" s="32" t="str">
        <f aca="false">IF(L102="","",IF(ABS(L102)&lt;=1.96*O102,"Yes","No"))</f>
        <v>No</v>
      </c>
      <c r="T102" s="60" t="n">
        <f aca="false">IF(D102="","",ROUND(SQRT(((D102+G102)*O102/100)^2+(J102*(D102+G102)*0.14577)^2),0))</f>
        <v>64</v>
      </c>
      <c r="U102" s="32"/>
    </row>
    <row r="103" customFormat="false" ht="15" hidden="false" customHeight="false" outlineLevel="0" collapsed="false">
      <c r="A103" s="32" t="s">
        <v>233</v>
      </c>
      <c r="B103" s="32" t="s">
        <v>235</v>
      </c>
      <c r="C103" s="32" t="s">
        <v>287</v>
      </c>
      <c r="D103" s="60" t="n">
        <v>590</v>
      </c>
      <c r="E103" s="60" t="n">
        <v>520</v>
      </c>
      <c r="F103" s="69" t="n">
        <f aca="false">IF(E103="","",D103-E103)</f>
        <v>70</v>
      </c>
      <c r="G103" s="60" t="n">
        <v>193</v>
      </c>
      <c r="H103" s="60" t="n">
        <v>193</v>
      </c>
      <c r="I103" s="69" t="n">
        <f aca="false">IF(H103="","",G103-H103)</f>
        <v>0</v>
      </c>
      <c r="J103" s="40" t="n">
        <f aca="false">IF(OR(D103="",D103+G103=0),"",D103/(D103+G103))</f>
        <v>0.753512132822478</v>
      </c>
      <c r="K103" s="40" t="n">
        <f aca="false">IF(E103="","",E103/(E103+H103))</f>
        <v>0.729312762973352</v>
      </c>
      <c r="L103" s="70" t="n">
        <f aca="false">IF(OR(K103="",J103=""),"",(J103-K103)*100)</f>
        <v>2.41993698491256</v>
      </c>
      <c r="M103" s="36" t="n">
        <v>2.45723920713557</v>
      </c>
      <c r="N103" s="36" t="n">
        <v>2.60246900897786</v>
      </c>
      <c r="O103" s="36" t="n">
        <f aca="false">SQRT(M103^2+N103^2)</f>
        <v>3.57922749539261</v>
      </c>
      <c r="P103" s="40" t="n">
        <f aca="false">IF(J103="","",MAX(0,J103-1.96*O103/100))</f>
        <v>0.683359273912783</v>
      </c>
      <c r="Q103" s="40" t="n">
        <f aca="false">IF(J103="","",MIN(1,J103+1.96*O103/100))</f>
        <v>0.823664991732173</v>
      </c>
      <c r="R103" s="32" t="str">
        <f aca="false">IF(L103="","",IF(ABS(L103)&lt;=O103,"Yes","No"))</f>
        <v>Yes</v>
      </c>
      <c r="S103" s="32" t="str">
        <f aca="false">IF(L103="","",IF(ABS(L103)&lt;=1.96*O103,"Yes","No"))</f>
        <v>Yes</v>
      </c>
      <c r="T103" s="60" t="n">
        <f aca="false">IF(D103="","",ROUND(SQRT(((D103+G103)*O103/100)^2+(J103*(D103+G103)*0.09272)^2),0))</f>
        <v>61</v>
      </c>
      <c r="U103" s="32"/>
    </row>
    <row r="104" customFormat="false" ht="15" hidden="false" customHeight="false" outlineLevel="0" collapsed="false">
      <c r="A104" s="32" t="s">
        <v>233</v>
      </c>
      <c r="B104" s="32" t="s">
        <v>235</v>
      </c>
      <c r="C104" s="32" t="s">
        <v>288</v>
      </c>
      <c r="D104" s="60" t="n">
        <v>233</v>
      </c>
      <c r="E104" s="60" t="n">
        <v>218</v>
      </c>
      <c r="F104" s="69" t="n">
        <f aca="false">IF(E104="","",D104-E104)</f>
        <v>15</v>
      </c>
      <c r="G104" s="60" t="n">
        <v>73</v>
      </c>
      <c r="H104" s="60" t="n">
        <v>86</v>
      </c>
      <c r="I104" s="69" t="n">
        <f aca="false">IF(H104="","",G104-H104)</f>
        <v>-13</v>
      </c>
      <c r="J104" s="40" t="n">
        <f aca="false">IF(OR(D104="",D104+G104=0),"",D104/(D104+G104))</f>
        <v>0.761437908496732</v>
      </c>
      <c r="K104" s="40" t="n">
        <f aca="false">IF(E104="","",E104/(E104+H104))</f>
        <v>0.717105263157895</v>
      </c>
      <c r="L104" s="70" t="n">
        <f aca="false">IF(OR(K104="",J104=""),"",(J104-K104)*100)</f>
        <v>4.43326453388373</v>
      </c>
      <c r="M104" s="36" t="n">
        <v>3.56890741856077</v>
      </c>
      <c r="N104" s="36" t="n">
        <v>2.60246900897786</v>
      </c>
      <c r="O104" s="36" t="n">
        <f aca="false">SQRT(M104^2+N104^2)</f>
        <v>4.41700635101969</v>
      </c>
      <c r="P104" s="40" t="n">
        <f aca="false">IF(J104="","",MAX(0,J104-1.96*O104/100))</f>
        <v>0.674864584016746</v>
      </c>
      <c r="Q104" s="40" t="n">
        <f aca="false">IF(J104="","",MIN(1,J104+1.96*O104/100))</f>
        <v>0.848011232976718</v>
      </c>
      <c r="R104" s="32" t="str">
        <f aca="false">IF(L104="","",IF(ABS(L104)&lt;=O104,"Yes","No"))</f>
        <v>No</v>
      </c>
      <c r="S104" s="32" t="str">
        <f aca="false">IF(L104="","",IF(ABS(L104)&lt;=1.96*O104,"Yes","No"))</f>
        <v>Yes</v>
      </c>
      <c r="T104" s="60" t="n">
        <f aca="false">IF(D104="","",ROUND(SQRT(((D104+G104)*O104/100)^2+(J104*(D104+G104)*0.14577)^2),0))</f>
        <v>37</v>
      </c>
      <c r="U104" s="32"/>
    </row>
    <row r="105" customFormat="false" ht="15" hidden="false" customHeight="false" outlineLevel="0" collapsed="false">
      <c r="A105" s="32" t="s">
        <v>233</v>
      </c>
      <c r="B105" s="32" t="s">
        <v>235</v>
      </c>
      <c r="C105" s="32" t="s">
        <v>289</v>
      </c>
      <c r="D105" s="60" t="n">
        <v>264</v>
      </c>
      <c r="E105" s="60" t="n">
        <v>262</v>
      </c>
      <c r="F105" s="69" t="n">
        <f aca="false">IF(E105="","",D105-E105)</f>
        <v>2</v>
      </c>
      <c r="G105" s="60" t="n">
        <v>76</v>
      </c>
      <c r="H105" s="60" t="n">
        <v>109</v>
      </c>
      <c r="I105" s="69" t="n">
        <f aca="false">IF(H105="","",G105-H105)</f>
        <v>-33</v>
      </c>
      <c r="J105" s="40" t="n">
        <f aca="false">IF(OR(D105="",D105+G105=0),"",D105/(D105+G105))</f>
        <v>0.776470588235294</v>
      </c>
      <c r="K105" s="40" t="n">
        <f aca="false">IF(E105="","",E105/(E105+H105))</f>
        <v>0.706199460916442</v>
      </c>
      <c r="L105" s="70" t="n">
        <f aca="false">IF(OR(K105="",J105=""),"",(J105-K105)*100)</f>
        <v>7.02711273188521</v>
      </c>
      <c r="M105" s="36" t="n">
        <v>3.56890741856077</v>
      </c>
      <c r="N105" s="36" t="n">
        <v>2.60246900897786</v>
      </c>
      <c r="O105" s="36" t="n">
        <f aca="false">SQRT(M105^2+N105^2)</f>
        <v>4.41700635101969</v>
      </c>
      <c r="P105" s="40" t="n">
        <f aca="false">IF(J105="","",MAX(0,J105-1.96*O105/100))</f>
        <v>0.689897263755308</v>
      </c>
      <c r="Q105" s="40" t="n">
        <f aca="false">IF(J105="","",MIN(1,J105+1.96*O105/100))</f>
        <v>0.86304391271528</v>
      </c>
      <c r="R105" s="32" t="str">
        <f aca="false">IF(L105="","",IF(ABS(L105)&lt;=O105,"Yes","No"))</f>
        <v>No</v>
      </c>
      <c r="S105" s="32" t="str">
        <f aca="false">IF(L105="","",IF(ABS(L105)&lt;=1.96*O105,"Yes","No"))</f>
        <v>Yes</v>
      </c>
      <c r="T105" s="60" t="n">
        <f aca="false">IF(D105="","",ROUND(SQRT(((D105+G105)*O105/100)^2+(J105*(D105+G105)*0.14577)^2),0))</f>
        <v>41</v>
      </c>
      <c r="U105" s="32"/>
    </row>
    <row r="106" customFormat="false" ht="15" hidden="false" customHeight="false" outlineLevel="0" collapsed="false">
      <c r="A106" s="32" t="s">
        <v>233</v>
      </c>
      <c r="B106" s="32" t="s">
        <v>235</v>
      </c>
      <c r="C106" s="32" t="s">
        <v>290</v>
      </c>
      <c r="D106" s="60" t="n">
        <v>450</v>
      </c>
      <c r="E106" s="60" t="n">
        <v>424</v>
      </c>
      <c r="F106" s="69" t="n">
        <f aca="false">IF(E106="","",D106-E106)</f>
        <v>26</v>
      </c>
      <c r="G106" s="60" t="n">
        <v>135</v>
      </c>
      <c r="H106" s="60" t="n">
        <v>151</v>
      </c>
      <c r="I106" s="69" t="n">
        <f aca="false">IF(H106="","",G106-H106)</f>
        <v>-16</v>
      </c>
      <c r="J106" s="40" t="n">
        <f aca="false">IF(OR(D106="",D106+G106=0),"",D106/(D106+G106))</f>
        <v>0.769230769230769</v>
      </c>
      <c r="K106" s="40" t="n">
        <f aca="false">IF(E106="","",E106/(E106+H106))</f>
        <v>0.737391304347826</v>
      </c>
      <c r="L106" s="70" t="n">
        <f aca="false">IF(OR(K106="",J106=""),"",(J106-K106)*100)</f>
        <v>3.18394648829432</v>
      </c>
      <c r="M106" s="36" t="n">
        <v>3.56890741856077</v>
      </c>
      <c r="N106" s="36" t="n">
        <v>2.60246900897786</v>
      </c>
      <c r="O106" s="36" t="n">
        <f aca="false">SQRT(M106^2+N106^2)</f>
        <v>4.41700635101969</v>
      </c>
      <c r="P106" s="40" t="n">
        <f aca="false">IF(J106="","",MAX(0,J106-1.96*O106/100))</f>
        <v>0.682657444750783</v>
      </c>
      <c r="Q106" s="40" t="n">
        <f aca="false">IF(J106="","",MIN(1,J106+1.96*O106/100))</f>
        <v>0.855804093710755</v>
      </c>
      <c r="R106" s="32" t="str">
        <f aca="false">IF(L106="","",IF(ABS(L106)&lt;=O106,"Yes","No"))</f>
        <v>Yes</v>
      </c>
      <c r="S106" s="32" t="str">
        <f aca="false">IF(L106="","",IF(ABS(L106)&lt;=1.96*O106,"Yes","No"))</f>
        <v>Yes</v>
      </c>
      <c r="T106" s="60" t="n">
        <f aca="false">IF(D106="","",ROUND(SQRT(((D106+G106)*O106/100)^2+(J106*(D106+G106)*0.14577)^2),0))</f>
        <v>71</v>
      </c>
      <c r="U106" s="32"/>
    </row>
    <row r="107" customFormat="false" ht="15" hidden="false" customHeight="false" outlineLevel="0" collapsed="false">
      <c r="A107" s="32" t="s">
        <v>233</v>
      </c>
      <c r="B107" s="32" t="s">
        <v>235</v>
      </c>
      <c r="C107" s="32" t="s">
        <v>291</v>
      </c>
      <c r="D107" s="60" t="n">
        <v>536</v>
      </c>
      <c r="E107" s="60" t="n">
        <v>565</v>
      </c>
      <c r="F107" s="69" t="n">
        <f aca="false">IF(E107="","",D107-E107)</f>
        <v>-29</v>
      </c>
      <c r="G107" s="60" t="n">
        <v>270</v>
      </c>
      <c r="H107" s="60" t="n">
        <v>277</v>
      </c>
      <c r="I107" s="69" t="n">
        <f aca="false">IF(H107="","",G107-H107)</f>
        <v>-7</v>
      </c>
      <c r="J107" s="40" t="n">
        <f aca="false">IF(OR(D107="",D107+G107=0),"",D107/(D107+G107))</f>
        <v>0.665012406947891</v>
      </c>
      <c r="K107" s="40" t="n">
        <f aca="false">IF(E107="","",E107/(E107+H107))</f>
        <v>0.671021377672209</v>
      </c>
      <c r="L107" s="70" t="n">
        <f aca="false">IF(OR(K107="",J107=""),"",(J107-K107)*100)</f>
        <v>-0.600897072431827</v>
      </c>
      <c r="M107" s="36" t="n">
        <v>2.45723920713557</v>
      </c>
      <c r="N107" s="36" t="n">
        <v>2.60246900897786</v>
      </c>
      <c r="O107" s="36" t="n">
        <f aca="false">SQRT(M107^2+N107^2)</f>
        <v>3.57922749539261</v>
      </c>
      <c r="P107" s="40" t="n">
        <f aca="false">IF(J107="","",MAX(0,J107-1.96*O107/100))</f>
        <v>0.594859548038196</v>
      </c>
      <c r="Q107" s="40" t="n">
        <f aca="false">IF(J107="","",MIN(1,J107+1.96*O107/100))</f>
        <v>0.735165265857586</v>
      </c>
      <c r="R107" s="32" t="str">
        <f aca="false">IF(L107="","",IF(ABS(L107)&lt;=O107,"Yes","No"))</f>
        <v>Yes</v>
      </c>
      <c r="S107" s="32" t="str">
        <f aca="false">IF(L107="","",IF(ABS(L107)&lt;=1.96*O107,"Yes","No"))</f>
        <v>Yes</v>
      </c>
      <c r="T107" s="60" t="n">
        <f aca="false">IF(D107="","",ROUND(SQRT(((D107+G107)*O107/100)^2+(J107*(D107+G107)*0.09272)^2),0))</f>
        <v>57</v>
      </c>
      <c r="U107" s="32"/>
    </row>
    <row r="108" customFormat="false" ht="15" hidden="false" customHeight="false" outlineLevel="0" collapsed="false">
      <c r="A108" s="32" t="s">
        <v>233</v>
      </c>
      <c r="B108" s="32" t="s">
        <v>235</v>
      </c>
      <c r="C108" s="32" t="s">
        <v>292</v>
      </c>
      <c r="D108" s="60" t="n">
        <v>252</v>
      </c>
      <c r="E108" s="60" t="n">
        <v>260</v>
      </c>
      <c r="F108" s="69" t="n">
        <f aca="false">IF(E108="","",D108-E108)</f>
        <v>-8</v>
      </c>
      <c r="G108" s="60" t="n">
        <v>108</v>
      </c>
      <c r="H108" s="60" t="n">
        <v>121</v>
      </c>
      <c r="I108" s="69" t="n">
        <f aca="false">IF(H108="","",G108-H108)</f>
        <v>-13</v>
      </c>
      <c r="J108" s="40" t="n">
        <f aca="false">IF(OR(D108="",D108+G108=0),"",D108/(D108+G108))</f>
        <v>0.7</v>
      </c>
      <c r="K108" s="40" t="n">
        <f aca="false">IF(E108="","",E108/(E108+H108))</f>
        <v>0.68241469816273</v>
      </c>
      <c r="L108" s="70" t="n">
        <f aca="false">IF(OR(K108="",J108=""),"",(J108-K108)*100)</f>
        <v>1.75853018372703</v>
      </c>
      <c r="M108" s="36" t="n">
        <v>3.56890741856077</v>
      </c>
      <c r="N108" s="36" t="n">
        <v>2.60246900897786</v>
      </c>
      <c r="O108" s="36" t="n">
        <f aca="false">SQRT(M108^2+N108^2)</f>
        <v>4.41700635101969</v>
      </c>
      <c r="P108" s="40" t="n">
        <f aca="false">IF(J108="","",MAX(0,J108-1.96*O108/100))</f>
        <v>0.613426675520014</v>
      </c>
      <c r="Q108" s="40" t="n">
        <f aca="false">IF(J108="","",MIN(1,J108+1.96*O108/100))</f>
        <v>0.786573324479986</v>
      </c>
      <c r="R108" s="32" t="str">
        <f aca="false">IF(L108="","",IF(ABS(L108)&lt;=O108,"Yes","No"))</f>
        <v>Yes</v>
      </c>
      <c r="S108" s="32" t="str">
        <f aca="false">IF(L108="","",IF(ABS(L108)&lt;=1.96*O108,"Yes","No"))</f>
        <v>Yes</v>
      </c>
      <c r="T108" s="60" t="n">
        <f aca="false">IF(D108="","",ROUND(SQRT(((D108+G108)*O108/100)^2+(J108*(D108+G108)*0.14577)^2),0))</f>
        <v>40</v>
      </c>
      <c r="U108" s="32"/>
    </row>
    <row r="109" customFormat="false" ht="15" hidden="false" customHeight="false" outlineLevel="0" collapsed="false">
      <c r="A109" s="32" t="s">
        <v>233</v>
      </c>
      <c r="B109" s="32" t="s">
        <v>235</v>
      </c>
      <c r="C109" s="32" t="s">
        <v>293</v>
      </c>
      <c r="D109" s="60" t="n">
        <v>357</v>
      </c>
      <c r="E109" s="60" t="n">
        <v>317</v>
      </c>
      <c r="F109" s="69" t="n">
        <f aca="false">IF(E109="","",D109-E109)</f>
        <v>40</v>
      </c>
      <c r="G109" s="60" t="n">
        <v>119</v>
      </c>
      <c r="H109" s="60" t="n">
        <v>152</v>
      </c>
      <c r="I109" s="69" t="n">
        <f aca="false">IF(H109="","",G109-H109)</f>
        <v>-33</v>
      </c>
      <c r="J109" s="40" t="n">
        <f aca="false">IF(OR(D109="",D109+G109=0),"",D109/(D109+G109))</f>
        <v>0.75</v>
      </c>
      <c r="K109" s="40" t="n">
        <f aca="false">IF(E109="","",E109/(E109+H109))</f>
        <v>0.67590618336887</v>
      </c>
      <c r="L109" s="70" t="n">
        <f aca="false">IF(OR(K109="",J109=""),"",(J109-K109)*100)</f>
        <v>7.409381663113</v>
      </c>
      <c r="M109" s="36" t="n">
        <v>3.56890741856077</v>
      </c>
      <c r="N109" s="36" t="n">
        <v>2.60246900897786</v>
      </c>
      <c r="O109" s="36" t="n">
        <f aca="false">SQRT(M109^2+N109^2)</f>
        <v>4.41700635101969</v>
      </c>
      <c r="P109" s="40" t="n">
        <f aca="false">IF(J109="","",MAX(0,J109-1.96*O109/100))</f>
        <v>0.663426675520014</v>
      </c>
      <c r="Q109" s="40" t="n">
        <f aca="false">IF(J109="","",MIN(1,J109+1.96*O109/100))</f>
        <v>0.836573324479986</v>
      </c>
      <c r="R109" s="32" t="str">
        <f aca="false">IF(L109="","",IF(ABS(L109)&lt;=O109,"Yes","No"))</f>
        <v>No</v>
      </c>
      <c r="S109" s="32" t="str">
        <f aca="false">IF(L109="","",IF(ABS(L109)&lt;=1.96*O109,"Yes","No"))</f>
        <v>Yes</v>
      </c>
      <c r="T109" s="60" t="n">
        <f aca="false">IF(D109="","",ROUND(SQRT(((D109+G109)*O109/100)^2+(J109*(D109+G109)*0.14577)^2),0))</f>
        <v>56</v>
      </c>
      <c r="U109" s="32"/>
    </row>
    <row r="110" customFormat="false" ht="15" hidden="false" customHeight="false" outlineLevel="0" collapsed="false">
      <c r="A110" s="32" t="s">
        <v>233</v>
      </c>
      <c r="B110" s="32" t="s">
        <v>235</v>
      </c>
      <c r="C110" s="32" t="s">
        <v>294</v>
      </c>
      <c r="D110" s="60" t="n">
        <v>423</v>
      </c>
      <c r="E110" s="60" t="n">
        <v>424</v>
      </c>
      <c r="F110" s="69" t="n">
        <f aca="false">IF(E110="","",D110-E110)</f>
        <v>-1</v>
      </c>
      <c r="G110" s="60" t="n">
        <v>263</v>
      </c>
      <c r="H110" s="60" t="n">
        <v>264</v>
      </c>
      <c r="I110" s="69" t="n">
        <f aca="false">IF(H110="","",G110-H110)</f>
        <v>-1</v>
      </c>
      <c r="J110" s="40" t="n">
        <f aca="false">IF(OR(D110="",D110+G110=0),"",D110/(D110+G110))</f>
        <v>0.616618075801749</v>
      </c>
      <c r="K110" s="40" t="n">
        <f aca="false">IF(E110="","",E110/(E110+H110))</f>
        <v>0.616279069767442</v>
      </c>
      <c r="L110" s="70" t="n">
        <f aca="false">IF(OR(K110="",J110=""),"",(J110-K110)*100)</f>
        <v>0.0339006034307476</v>
      </c>
      <c r="M110" s="36" t="n">
        <v>3.56890741856077</v>
      </c>
      <c r="N110" s="36" t="n">
        <v>2.60246900897786</v>
      </c>
      <c r="O110" s="36" t="n">
        <f aca="false">SQRT(M110^2+N110^2)</f>
        <v>4.41700635101969</v>
      </c>
      <c r="P110" s="40" t="n">
        <f aca="false">IF(J110="","",MAX(0,J110-1.96*O110/100))</f>
        <v>0.530044751321763</v>
      </c>
      <c r="Q110" s="40" t="n">
        <f aca="false">IF(J110="","",MIN(1,J110+1.96*O110/100))</f>
        <v>0.703191400281735</v>
      </c>
      <c r="R110" s="32" t="str">
        <f aca="false">IF(L110="","",IF(ABS(L110)&lt;=O110,"Yes","No"))</f>
        <v>Yes</v>
      </c>
      <c r="S110" s="32" t="str">
        <f aca="false">IF(L110="","",IF(ABS(L110)&lt;=1.96*O110,"Yes","No"))</f>
        <v>Yes</v>
      </c>
      <c r="T110" s="60" t="n">
        <f aca="false">IF(D110="","",ROUND(SQRT(((D110+G110)*O110/100)^2+(J110*(D110+G110)*0.14577)^2),0))</f>
        <v>69</v>
      </c>
      <c r="U110" s="32"/>
    </row>
    <row r="111" customFormat="false" ht="15" hidden="false" customHeight="false" outlineLevel="0" collapsed="false">
      <c r="A111" s="32" t="s">
        <v>233</v>
      </c>
      <c r="B111" s="32" t="s">
        <v>235</v>
      </c>
      <c r="C111" s="32" t="s">
        <v>295</v>
      </c>
      <c r="D111" s="60" t="n">
        <v>495</v>
      </c>
      <c r="E111" s="60" t="n">
        <v>469</v>
      </c>
      <c r="F111" s="69" t="n">
        <f aca="false">IF(E111="","",D111-E111)</f>
        <v>26</v>
      </c>
      <c r="G111" s="60" t="n">
        <v>152</v>
      </c>
      <c r="H111" s="60" t="n">
        <v>215</v>
      </c>
      <c r="I111" s="69" t="n">
        <f aca="false">IF(H111="","",G111-H111)</f>
        <v>-63</v>
      </c>
      <c r="J111" s="40" t="n">
        <f aca="false">IF(OR(D111="",D111+G111=0),"",D111/(D111+G111))</f>
        <v>0.765069551777434</v>
      </c>
      <c r="K111" s="40" t="n">
        <f aca="false">IF(E111="","",E111/(E111+H111))</f>
        <v>0.685672514619883</v>
      </c>
      <c r="L111" s="70" t="n">
        <f aca="false">IF(OR(K111="",J111=""),"",(J111-K111)*100)</f>
        <v>7.93970371575513</v>
      </c>
      <c r="M111" s="36" t="n">
        <v>3.56890741856077</v>
      </c>
      <c r="N111" s="36" t="n">
        <v>2.60246900897786</v>
      </c>
      <c r="O111" s="36" t="n">
        <f aca="false">SQRT(M111^2+N111^2)</f>
        <v>4.41700635101969</v>
      </c>
      <c r="P111" s="40" t="n">
        <f aca="false">IF(J111="","",MAX(0,J111-1.96*O111/100))</f>
        <v>0.678496227297448</v>
      </c>
      <c r="Q111" s="40" t="n">
        <f aca="false">IF(J111="","",MIN(1,J111+1.96*O111/100))</f>
        <v>0.85164287625742</v>
      </c>
      <c r="R111" s="32" t="str">
        <f aca="false">IF(L111="","",IF(ABS(L111)&lt;=O111,"Yes","No"))</f>
        <v>No</v>
      </c>
      <c r="S111" s="32" t="str">
        <f aca="false">IF(L111="","",IF(ABS(L111)&lt;=1.96*O111,"Yes","No"))</f>
        <v>Yes</v>
      </c>
      <c r="T111" s="60" t="n">
        <f aca="false">IF(D111="","",ROUND(SQRT(((D111+G111)*O111/100)^2+(J111*(D111+G111)*0.14577)^2),0))</f>
        <v>78</v>
      </c>
      <c r="U111" s="32"/>
    </row>
    <row r="112" customFormat="false" ht="15" hidden="false" customHeight="false" outlineLevel="0" collapsed="false">
      <c r="A112" s="32" t="s">
        <v>233</v>
      </c>
      <c r="B112" s="32" t="s">
        <v>296</v>
      </c>
      <c r="C112" s="32" t="s">
        <v>297</v>
      </c>
      <c r="D112" s="60" t="n">
        <v>635</v>
      </c>
      <c r="E112" s="60" t="n">
        <v>598</v>
      </c>
      <c r="F112" s="69" t="n">
        <f aca="false">IF(E112="","",D112-E112)</f>
        <v>37</v>
      </c>
      <c r="G112" s="60" t="n">
        <v>244</v>
      </c>
      <c r="H112" s="60" t="n">
        <v>253</v>
      </c>
      <c r="I112" s="69" t="n">
        <f aca="false">IF(H112="","",G112-H112)</f>
        <v>-9</v>
      </c>
      <c r="J112" s="40" t="n">
        <f aca="false">IF(OR(D112="",D112+G112=0),"",D112/(D112+G112))</f>
        <v>0.722411831626849</v>
      </c>
      <c r="K112" s="40" t="n">
        <f aca="false">IF(E112="","",E112/(E112+H112))</f>
        <v>0.702702702702703</v>
      </c>
      <c r="L112" s="70" t="n">
        <f aca="false">IF(OR(K112="",J112=""),"",(J112-K112)*100)</f>
        <v>1.9709128924146</v>
      </c>
      <c r="M112" s="36" t="n">
        <v>2.45723920713557</v>
      </c>
      <c r="N112" s="36" t="n">
        <v>2.60246900897786</v>
      </c>
      <c r="O112" s="36" t="n">
        <f aca="false">SQRT(M112^2+N112^2)</f>
        <v>3.57922749539261</v>
      </c>
      <c r="P112" s="40" t="n">
        <f aca="false">IF(J112="","",MAX(0,J112-1.96*O112/100))</f>
        <v>0.652258972717154</v>
      </c>
      <c r="Q112" s="40" t="n">
        <f aca="false">IF(J112="","",MIN(1,J112+1.96*O112/100))</f>
        <v>0.792564690536544</v>
      </c>
      <c r="R112" s="32" t="str">
        <f aca="false">IF(L112="","",IF(ABS(L112)&lt;=O112,"Yes","No"))</f>
        <v>Yes</v>
      </c>
      <c r="S112" s="32" t="str">
        <f aca="false">IF(L112="","",IF(ABS(L112)&lt;=1.96*O112,"Yes","No"))</f>
        <v>Yes</v>
      </c>
      <c r="T112" s="60" t="n">
        <f aca="false">IF(D112="","",ROUND(SQRT(((D112+G112)*O112/100)^2+(J112*(D112+G112)*0.09272)^2),0))</f>
        <v>67</v>
      </c>
      <c r="U112" s="32"/>
    </row>
    <row r="113" customFormat="false" ht="15" hidden="false" customHeight="false" outlineLevel="0" collapsed="false">
      <c r="A113" s="32" t="s">
        <v>233</v>
      </c>
      <c r="B113" s="32" t="s">
        <v>296</v>
      </c>
      <c r="C113" s="32" t="s">
        <v>298</v>
      </c>
      <c r="D113" s="60" t="n">
        <v>423</v>
      </c>
      <c r="E113" s="60" t="n">
        <v>420</v>
      </c>
      <c r="F113" s="69" t="n">
        <f aca="false">IF(E113="","",D113-E113)</f>
        <v>3</v>
      </c>
      <c r="G113" s="60" t="n">
        <v>227</v>
      </c>
      <c r="H113" s="60" t="n">
        <v>214</v>
      </c>
      <c r="I113" s="69" t="n">
        <f aca="false">IF(H113="","",G113-H113)</f>
        <v>13</v>
      </c>
      <c r="J113" s="40" t="n">
        <f aca="false">IF(OR(D113="",D113+G113=0),"",D113/(D113+G113))</f>
        <v>0.650769230769231</v>
      </c>
      <c r="K113" s="40" t="n">
        <f aca="false">IF(E113="","",E113/(E113+H113))</f>
        <v>0.662460567823344</v>
      </c>
      <c r="L113" s="70" t="n">
        <f aca="false">IF(OR(K113="",J113=""),"",(J113-K113)*100)</f>
        <v>-1.16913370541131</v>
      </c>
      <c r="M113" s="36" t="n">
        <v>3.56890741856077</v>
      </c>
      <c r="N113" s="36" t="n">
        <v>2.60246900897786</v>
      </c>
      <c r="O113" s="36" t="n">
        <f aca="false">SQRT(M113^2+N113^2)</f>
        <v>4.41700635101969</v>
      </c>
      <c r="P113" s="40" t="n">
        <f aca="false">IF(J113="","",MAX(0,J113-1.96*O113/100))</f>
        <v>0.564195906289245</v>
      </c>
      <c r="Q113" s="40" t="n">
        <f aca="false">IF(J113="","",MIN(1,J113+1.96*O113/100))</f>
        <v>0.737342555249217</v>
      </c>
      <c r="R113" s="32" t="str">
        <f aca="false">IF(L113="","",IF(ABS(L113)&lt;=O113,"Yes","No"))</f>
        <v>Yes</v>
      </c>
      <c r="S113" s="32" t="str">
        <f aca="false">IF(L113="","",IF(ABS(L113)&lt;=1.96*O113,"Yes","No"))</f>
        <v>Yes</v>
      </c>
      <c r="T113" s="60" t="n">
        <f aca="false">IF(D113="","",ROUND(SQRT(((D113+G113)*O113/100)^2+(J113*(D113+G113)*0.14577)^2),0))</f>
        <v>68</v>
      </c>
      <c r="U113" s="32"/>
    </row>
    <row r="114" customFormat="false" ht="15" hidden="false" customHeight="false" outlineLevel="0" collapsed="false">
      <c r="A114" s="32" t="s">
        <v>233</v>
      </c>
      <c r="B114" s="32" t="s">
        <v>296</v>
      </c>
      <c r="C114" s="32" t="s">
        <v>299</v>
      </c>
      <c r="D114" s="60" t="n">
        <v>459</v>
      </c>
      <c r="E114" s="60" t="n">
        <v>438</v>
      </c>
      <c r="F114" s="69" t="n">
        <f aca="false">IF(E114="","",D114-E114)</f>
        <v>21</v>
      </c>
      <c r="G114" s="60" t="n">
        <v>174</v>
      </c>
      <c r="H114" s="60" t="n">
        <v>176</v>
      </c>
      <c r="I114" s="69" t="n">
        <f aca="false">IF(H114="","",G114-H114)</f>
        <v>-2</v>
      </c>
      <c r="J114" s="40" t="n">
        <f aca="false">IF(OR(D114="",D114+G114=0),"",D114/(D114+G114))</f>
        <v>0.725118483412322</v>
      </c>
      <c r="K114" s="40" t="n">
        <f aca="false">IF(E114="","",E114/(E114+H114))</f>
        <v>0.713355048859935</v>
      </c>
      <c r="L114" s="70" t="n">
        <f aca="false">IF(OR(K114="",J114=""),"",(J114-K114)*100)</f>
        <v>1.17634345523875</v>
      </c>
      <c r="M114" s="36" t="n">
        <v>3.56890741856077</v>
      </c>
      <c r="N114" s="36" t="n">
        <v>2.60246900897786</v>
      </c>
      <c r="O114" s="36" t="n">
        <f aca="false">SQRT(M114^2+N114^2)</f>
        <v>4.41700635101969</v>
      </c>
      <c r="P114" s="40" t="n">
        <f aca="false">IF(J114="","",MAX(0,J114-1.96*O114/100))</f>
        <v>0.638545158932336</v>
      </c>
      <c r="Q114" s="40" t="n">
        <f aca="false">IF(J114="","",MIN(1,J114+1.96*O114/100))</f>
        <v>0.811691807892308</v>
      </c>
      <c r="R114" s="32" t="str">
        <f aca="false">IF(L114="","",IF(ABS(L114)&lt;=O114,"Yes","No"))</f>
        <v>Yes</v>
      </c>
      <c r="S114" s="32" t="str">
        <f aca="false">IF(L114="","",IF(ABS(L114)&lt;=1.96*O114,"Yes","No"))</f>
        <v>Yes</v>
      </c>
      <c r="T114" s="60" t="n">
        <f aca="false">IF(D114="","",ROUND(SQRT(((D114+G114)*O114/100)^2+(J114*(D114+G114)*0.14577)^2),0))</f>
        <v>73</v>
      </c>
      <c r="U114" s="32"/>
    </row>
    <row r="115" customFormat="false" ht="15" hidden="false" customHeight="false" outlineLevel="0" collapsed="false">
      <c r="A115" s="32" t="s">
        <v>233</v>
      </c>
      <c r="B115" s="32" t="s">
        <v>296</v>
      </c>
      <c r="C115" s="32" t="s">
        <v>300</v>
      </c>
      <c r="D115" s="60" t="n">
        <v>468</v>
      </c>
      <c r="E115" s="60" t="n">
        <v>463</v>
      </c>
      <c r="F115" s="69" t="n">
        <f aca="false">IF(E115="","",D115-E115)</f>
        <v>5</v>
      </c>
      <c r="G115" s="60" t="n">
        <v>220</v>
      </c>
      <c r="H115" s="60" t="n">
        <v>219</v>
      </c>
      <c r="I115" s="69" t="n">
        <f aca="false">IF(H115="","",G115-H115)</f>
        <v>1</v>
      </c>
      <c r="J115" s="40" t="n">
        <f aca="false">IF(OR(D115="",D115+G115=0),"",D115/(D115+G115))</f>
        <v>0.680232558139535</v>
      </c>
      <c r="K115" s="40" t="n">
        <f aca="false">IF(E115="","",E115/(E115+H115))</f>
        <v>0.678885630498534</v>
      </c>
      <c r="L115" s="70" t="n">
        <f aca="false">IF(OR(K115="",J115=""),"",(J115-K115)*100)</f>
        <v>0.134692764100119</v>
      </c>
      <c r="M115" s="36" t="n">
        <v>3.56890741856077</v>
      </c>
      <c r="N115" s="36" t="n">
        <v>2.60246900897786</v>
      </c>
      <c r="O115" s="36" t="n">
        <f aca="false">SQRT(M115^2+N115^2)</f>
        <v>4.41700635101969</v>
      </c>
      <c r="P115" s="40" t="n">
        <f aca="false">IF(J115="","",MAX(0,J115-1.96*O115/100))</f>
        <v>0.593659233659549</v>
      </c>
      <c r="Q115" s="40" t="n">
        <f aca="false">IF(J115="","",MIN(1,J115+1.96*O115/100))</f>
        <v>0.766805882619521</v>
      </c>
      <c r="R115" s="32" t="str">
        <f aca="false">IF(L115="","",IF(ABS(L115)&lt;=O115,"Yes","No"))</f>
        <v>Yes</v>
      </c>
      <c r="S115" s="32" t="str">
        <f aca="false">IF(L115="","",IF(ABS(L115)&lt;=1.96*O115,"Yes","No"))</f>
        <v>Yes</v>
      </c>
      <c r="T115" s="60" t="n">
        <f aca="false">IF(D115="","",ROUND(SQRT(((D115+G115)*O115/100)^2+(J115*(D115+G115)*0.14577)^2),0))</f>
        <v>75</v>
      </c>
      <c r="U115" s="32"/>
    </row>
    <row r="116" customFormat="false" ht="15" hidden="false" customHeight="false" outlineLevel="0" collapsed="false">
      <c r="A116" s="32" t="s">
        <v>233</v>
      </c>
      <c r="B116" s="32" t="s">
        <v>296</v>
      </c>
      <c r="C116" s="32" t="s">
        <v>301</v>
      </c>
      <c r="D116" s="60" t="n">
        <v>796</v>
      </c>
      <c r="E116" s="60" t="n">
        <v>782</v>
      </c>
      <c r="F116" s="69" t="n">
        <f aca="false">IF(E116="","",D116-E116)</f>
        <v>14</v>
      </c>
      <c r="G116" s="60" t="n">
        <v>467</v>
      </c>
      <c r="H116" s="60" t="n">
        <v>404</v>
      </c>
      <c r="I116" s="69" t="n">
        <f aca="false">IF(H116="","",G116-H116)</f>
        <v>63</v>
      </c>
      <c r="J116" s="40" t="n">
        <f aca="false">IF(OR(D116="",D116+G116=0),"",D116/(D116+G116))</f>
        <v>0.630245447347585</v>
      </c>
      <c r="K116" s="40" t="n">
        <f aca="false">IF(E116="","",E116/(E116+H116))</f>
        <v>0.659359190556492</v>
      </c>
      <c r="L116" s="70" t="n">
        <f aca="false">IF(OR(K116="",J116=""),"",(J116-K116)*100)</f>
        <v>-2.91137432089073</v>
      </c>
      <c r="M116" s="36" t="n">
        <v>2.12037134723954</v>
      </c>
      <c r="N116" s="36" t="n">
        <v>2.60246900897786</v>
      </c>
      <c r="O116" s="36" t="n">
        <f aca="false">SQRT(M116^2+N116^2)</f>
        <v>3.35690625321659</v>
      </c>
      <c r="P116" s="40" t="n">
        <f aca="false">IF(J116="","",MAX(0,J116-1.96*O116/100))</f>
        <v>0.56445008478454</v>
      </c>
      <c r="Q116" s="40" t="n">
        <f aca="false">IF(J116="","",MIN(1,J116+1.96*O116/100))</f>
        <v>0.69604080991063</v>
      </c>
      <c r="R116" s="32" t="str">
        <f aca="false">IF(L116="","",IF(ABS(L116)&lt;=O116,"Yes","No"))</f>
        <v>Yes</v>
      </c>
      <c r="S116" s="32" t="str">
        <f aca="false">IF(L116="","",IF(ABS(L116)&lt;=1.96*O116,"Yes","No"))</f>
        <v>Yes</v>
      </c>
      <c r="T116" s="60" t="n">
        <f aca="false">IF(D116="","",ROUND(SQRT(((D116+G116)*O116/100)^2+(J116*(D116+G116)*0.07717)^2),0))</f>
        <v>75</v>
      </c>
      <c r="U116" s="32"/>
    </row>
    <row r="117" customFormat="false" ht="15" hidden="false" customHeight="false" outlineLevel="0" collapsed="false">
      <c r="A117" s="32" t="s">
        <v>233</v>
      </c>
      <c r="B117" s="32" t="s">
        <v>296</v>
      </c>
      <c r="C117" s="32" t="s">
        <v>302</v>
      </c>
      <c r="D117" s="60" t="n">
        <v>518</v>
      </c>
      <c r="E117" s="60" t="n">
        <v>503</v>
      </c>
      <c r="F117" s="69" t="n">
        <f aca="false">IF(E117="","",D117-E117)</f>
        <v>15</v>
      </c>
      <c r="G117" s="60" t="n">
        <v>325</v>
      </c>
      <c r="H117" s="60" t="n">
        <v>318</v>
      </c>
      <c r="I117" s="69" t="n">
        <f aca="false">IF(H117="","",G117-H117)</f>
        <v>7</v>
      </c>
      <c r="J117" s="40" t="n">
        <f aca="false">IF(OR(D117="",D117+G117=0),"",D117/(D117+G117))</f>
        <v>0.614472123368921</v>
      </c>
      <c r="K117" s="40" t="n">
        <f aca="false">IF(E117="","",E117/(E117+H117))</f>
        <v>0.612667478684531</v>
      </c>
      <c r="L117" s="70" t="n">
        <f aca="false">IF(OR(K117="",J117=""),"",(J117-K117)*100)</f>
        <v>0.180464468438946</v>
      </c>
      <c r="M117" s="36" t="n">
        <v>2.45723920713557</v>
      </c>
      <c r="N117" s="36" t="n">
        <v>2.60246900897786</v>
      </c>
      <c r="O117" s="36" t="n">
        <f aca="false">SQRT(M117^2+N117^2)</f>
        <v>3.57922749539261</v>
      </c>
      <c r="P117" s="40" t="n">
        <f aca="false">IF(J117="","",MAX(0,J117-1.96*O117/100))</f>
        <v>0.544319264459226</v>
      </c>
      <c r="Q117" s="40" t="n">
        <f aca="false">IF(J117="","",MIN(1,J117+1.96*O117/100))</f>
        <v>0.684624982278616</v>
      </c>
      <c r="R117" s="32" t="str">
        <f aca="false">IF(L117="","",IF(ABS(L117)&lt;=O117,"Yes","No"))</f>
        <v>Yes</v>
      </c>
      <c r="S117" s="32" t="str">
        <f aca="false">IF(L117="","",IF(ABS(L117)&lt;=1.96*O117,"Yes","No"))</f>
        <v>Yes</v>
      </c>
      <c r="T117" s="60" t="n">
        <f aca="false">IF(D117="","",ROUND(SQRT(((D117+G117)*O117/100)^2+(J117*(D117+G117)*0.09272)^2),0))</f>
        <v>57</v>
      </c>
      <c r="U117" s="32"/>
    </row>
    <row r="118" customFormat="false" ht="15" hidden="false" customHeight="false" outlineLevel="0" collapsed="false">
      <c r="A118" s="32" t="s">
        <v>233</v>
      </c>
      <c r="B118" s="32" t="s">
        <v>296</v>
      </c>
      <c r="C118" s="32" t="s">
        <v>303</v>
      </c>
      <c r="D118" s="60" t="n">
        <v>607</v>
      </c>
      <c r="E118" s="60" t="n">
        <v>597</v>
      </c>
      <c r="F118" s="69" t="n">
        <f aca="false">IF(E118="","",D118-E118)</f>
        <v>10</v>
      </c>
      <c r="G118" s="60" t="n">
        <v>426</v>
      </c>
      <c r="H118" s="60" t="n">
        <v>396</v>
      </c>
      <c r="I118" s="69" t="n">
        <f aca="false">IF(H118="","",G118-H118)</f>
        <v>30</v>
      </c>
      <c r="J118" s="40" t="n">
        <f aca="false">IF(OR(D118="",D118+G118=0),"",D118/(D118+G118))</f>
        <v>0.587608906098742</v>
      </c>
      <c r="K118" s="40" t="n">
        <f aca="false">IF(E118="","",E118/(E118+H118))</f>
        <v>0.601208459214502</v>
      </c>
      <c r="L118" s="70" t="n">
        <f aca="false">IF(OR(K118="",J118=""),"",(J118-K118)*100)</f>
        <v>-1.359955311576</v>
      </c>
      <c r="M118" s="36" t="n">
        <v>2.45723920713557</v>
      </c>
      <c r="N118" s="36" t="n">
        <v>2.60246900897786</v>
      </c>
      <c r="O118" s="36" t="n">
        <f aca="false">SQRT(M118^2+N118^2)</f>
        <v>3.57922749539261</v>
      </c>
      <c r="P118" s="40" t="n">
        <f aca="false">IF(J118="","",MAX(0,J118-1.96*O118/100))</f>
        <v>0.517456047189047</v>
      </c>
      <c r="Q118" s="40" t="n">
        <f aca="false">IF(J118="","",MIN(1,J118+1.96*O118/100))</f>
        <v>0.657761765008437</v>
      </c>
      <c r="R118" s="32" t="str">
        <f aca="false">IF(L118="","",IF(ABS(L118)&lt;=O118,"Yes","No"))</f>
        <v>Yes</v>
      </c>
      <c r="S118" s="32" t="str">
        <f aca="false">IF(L118="","",IF(ABS(L118)&lt;=1.96*O118,"Yes","No"))</f>
        <v>Yes</v>
      </c>
      <c r="T118" s="60" t="n">
        <f aca="false">IF(D118="","",ROUND(SQRT(((D118+G118)*O118/100)^2+(J118*(D118+G118)*0.09272)^2),0))</f>
        <v>67</v>
      </c>
      <c r="U118" s="32"/>
    </row>
    <row r="119" customFormat="false" ht="15" hidden="false" customHeight="false" outlineLevel="0" collapsed="false">
      <c r="A119" s="32" t="s">
        <v>233</v>
      </c>
      <c r="B119" s="32" t="s">
        <v>296</v>
      </c>
      <c r="C119" s="32" t="s">
        <v>304</v>
      </c>
      <c r="D119" s="60" t="n">
        <v>671</v>
      </c>
      <c r="E119" s="60" t="n">
        <v>678</v>
      </c>
      <c r="F119" s="69" t="n">
        <f aca="false">IF(E119="","",D119-E119)</f>
        <v>-7</v>
      </c>
      <c r="G119" s="60" t="n">
        <v>436</v>
      </c>
      <c r="H119" s="60" t="n">
        <v>451</v>
      </c>
      <c r="I119" s="69" t="n">
        <f aca="false">IF(H119="","",G119-H119)</f>
        <v>-15</v>
      </c>
      <c r="J119" s="40" t="n">
        <f aca="false">IF(OR(D119="",D119+G119=0),"",D119/(D119+G119))</f>
        <v>0.606142728093948</v>
      </c>
      <c r="K119" s="40" t="n">
        <f aca="false">IF(E119="","",E119/(E119+H119))</f>
        <v>0.600531443755536</v>
      </c>
      <c r="L119" s="70" t="n">
        <f aca="false">IF(OR(K119="",J119=""),"",(J119-K119)*100)</f>
        <v>0.561128433841174</v>
      </c>
      <c r="M119" s="36" t="n">
        <v>2.45723920713557</v>
      </c>
      <c r="N119" s="36" t="n">
        <v>2.60246900897786</v>
      </c>
      <c r="O119" s="36" t="n">
        <f aca="false">SQRT(M119^2+N119^2)</f>
        <v>3.57922749539261</v>
      </c>
      <c r="P119" s="40" t="n">
        <f aca="false">IF(J119="","",MAX(0,J119-1.96*O119/100))</f>
        <v>0.535989869184253</v>
      </c>
      <c r="Q119" s="40" t="n">
        <f aca="false">IF(J119="","",MIN(1,J119+1.96*O119/100))</f>
        <v>0.676295587003643</v>
      </c>
      <c r="R119" s="32" t="str">
        <f aca="false">IF(L119="","",IF(ABS(L119)&lt;=O119,"Yes","No"))</f>
        <v>Yes</v>
      </c>
      <c r="S119" s="32" t="str">
        <f aca="false">IF(L119="","",IF(ABS(L119)&lt;=1.96*O119,"Yes","No"))</f>
        <v>Yes</v>
      </c>
      <c r="T119" s="60" t="n">
        <f aca="false">IF(D119="","",ROUND(SQRT(((D119+G119)*O119/100)^2+(J119*(D119+G119)*0.09272)^2),0))</f>
        <v>74</v>
      </c>
      <c r="U119" s="32"/>
    </row>
    <row r="120" customFormat="false" ht="15" hidden="false" customHeight="false" outlineLevel="0" collapsed="false">
      <c r="A120" s="32" t="s">
        <v>233</v>
      </c>
      <c r="B120" s="32" t="s">
        <v>296</v>
      </c>
      <c r="C120" s="32" t="s">
        <v>305</v>
      </c>
      <c r="D120" s="60" t="n">
        <v>525</v>
      </c>
      <c r="E120" s="60" t="n">
        <v>524</v>
      </c>
      <c r="F120" s="69" t="n">
        <f aca="false">IF(E120="","",D120-E120)</f>
        <v>1</v>
      </c>
      <c r="G120" s="60" t="n">
        <v>340</v>
      </c>
      <c r="H120" s="60" t="n">
        <v>327</v>
      </c>
      <c r="I120" s="69" t="n">
        <f aca="false">IF(H120="","",G120-H120)</f>
        <v>13</v>
      </c>
      <c r="J120" s="40" t="n">
        <f aca="false">IF(OR(D120="",D120+G120=0),"",D120/(D120+G120))</f>
        <v>0.606936416184971</v>
      </c>
      <c r="K120" s="40" t="n">
        <f aca="false">IF(E120="","",E120/(E120+H120))</f>
        <v>0.615746180963572</v>
      </c>
      <c r="L120" s="70" t="n">
        <f aca="false">IF(OR(K120="",J120=""),"",(J120-K120)*100)</f>
        <v>-0.880976477860118</v>
      </c>
      <c r="M120" s="36" t="n">
        <v>2.45723920713557</v>
      </c>
      <c r="N120" s="36" t="n">
        <v>2.60246900897786</v>
      </c>
      <c r="O120" s="36" t="n">
        <f aca="false">SQRT(M120^2+N120^2)</f>
        <v>3.57922749539261</v>
      </c>
      <c r="P120" s="40" t="n">
        <f aca="false">IF(J120="","",MAX(0,J120-1.96*O120/100))</f>
        <v>0.536783557275276</v>
      </c>
      <c r="Q120" s="40" t="n">
        <f aca="false">IF(J120="","",MIN(1,J120+1.96*O120/100))</f>
        <v>0.677089275094666</v>
      </c>
      <c r="R120" s="32" t="str">
        <f aca="false">IF(L120="","",IF(ABS(L120)&lt;=O120,"Yes","No"))</f>
        <v>Yes</v>
      </c>
      <c r="S120" s="32" t="str">
        <f aca="false">IF(L120="","",IF(ABS(L120)&lt;=1.96*O120,"Yes","No"))</f>
        <v>Yes</v>
      </c>
      <c r="T120" s="60" t="n">
        <f aca="false">IF(D120="","",ROUND(SQRT(((D120+G120)*O120/100)^2+(J120*(D120+G120)*0.09272)^2),0))</f>
        <v>58</v>
      </c>
      <c r="U120" s="32"/>
    </row>
    <row r="121" customFormat="false" ht="15" hidden="false" customHeight="false" outlineLevel="0" collapsed="false">
      <c r="A121" s="32" t="s">
        <v>233</v>
      </c>
      <c r="B121" s="32" t="s">
        <v>296</v>
      </c>
      <c r="C121" s="32" t="s">
        <v>306</v>
      </c>
      <c r="D121" s="60" t="n">
        <v>406</v>
      </c>
      <c r="E121" s="60" t="n">
        <v>437</v>
      </c>
      <c r="F121" s="69" t="n">
        <f aca="false">IF(E121="","",D121-E121)</f>
        <v>-31</v>
      </c>
      <c r="G121" s="60" t="n">
        <v>339</v>
      </c>
      <c r="H121" s="60" t="n">
        <v>344</v>
      </c>
      <c r="I121" s="69" t="n">
        <f aca="false">IF(H121="","",G121-H121)</f>
        <v>-5</v>
      </c>
      <c r="J121" s="40" t="n">
        <f aca="false">IF(OR(D121="",D121+G121=0),"",D121/(D121+G121))</f>
        <v>0.54496644295302</v>
      </c>
      <c r="K121" s="40" t="n">
        <f aca="false">IF(E121="","",E121/(E121+H121))</f>
        <v>0.559539052496799</v>
      </c>
      <c r="L121" s="70" t="n">
        <f aca="false">IF(OR(K121="",J121=""),"",(J121-K121)*100)</f>
        <v>-1.45726095437789</v>
      </c>
      <c r="M121" s="36" t="n">
        <v>2.45723920713557</v>
      </c>
      <c r="N121" s="36" t="n">
        <v>2.60246900897786</v>
      </c>
      <c r="O121" s="36" t="n">
        <f aca="false">SQRT(M121^2+N121^2)</f>
        <v>3.57922749539261</v>
      </c>
      <c r="P121" s="40" t="n">
        <f aca="false">IF(J121="","",MAX(0,J121-1.96*O121/100))</f>
        <v>0.474813584043325</v>
      </c>
      <c r="Q121" s="40" t="n">
        <f aca="false">IF(J121="","",MIN(1,J121+1.96*O121/100))</f>
        <v>0.615119301862715</v>
      </c>
      <c r="R121" s="32" t="str">
        <f aca="false">IF(L121="","",IF(ABS(L121)&lt;=O121,"Yes","No"))</f>
        <v>Yes</v>
      </c>
      <c r="S121" s="32" t="str">
        <f aca="false">IF(L121="","",IF(ABS(L121)&lt;=1.96*O121,"Yes","No"))</f>
        <v>Yes</v>
      </c>
      <c r="T121" s="60" t="n">
        <f aca="false">IF(D121="","",ROUND(SQRT(((D121+G121)*O121/100)^2+(J121*(D121+G121)*0.09272)^2),0))</f>
        <v>46</v>
      </c>
      <c r="U121" s="32"/>
    </row>
    <row r="122" customFormat="false" ht="15" hidden="false" customHeight="false" outlineLevel="0" collapsed="false">
      <c r="A122" s="32" t="s">
        <v>233</v>
      </c>
      <c r="B122" s="32" t="s">
        <v>296</v>
      </c>
      <c r="C122" s="32" t="s">
        <v>307</v>
      </c>
      <c r="D122" s="60" t="n">
        <v>577</v>
      </c>
      <c r="E122" s="60" t="n">
        <v>581</v>
      </c>
      <c r="F122" s="69" t="n">
        <f aca="false">IF(E122="","",D122-E122)</f>
        <v>-4</v>
      </c>
      <c r="G122" s="60" t="n">
        <v>357</v>
      </c>
      <c r="H122" s="60" t="n">
        <v>342</v>
      </c>
      <c r="I122" s="69" t="n">
        <f aca="false">IF(H122="","",G122-H122)</f>
        <v>15</v>
      </c>
      <c r="J122" s="40" t="n">
        <f aca="false">IF(OR(D122="",D122+G122=0),"",D122/(D122+G122))</f>
        <v>0.617773019271949</v>
      </c>
      <c r="K122" s="40" t="n">
        <f aca="false">IF(E122="","",E122/(E122+H122))</f>
        <v>0.629469122426869</v>
      </c>
      <c r="L122" s="70" t="n">
        <f aca="false">IF(OR(K122="",J122=""),"",(J122-K122)*100)</f>
        <v>-1.16961031549203</v>
      </c>
      <c r="M122" s="36" t="n">
        <v>2.45723920713557</v>
      </c>
      <c r="N122" s="36" t="n">
        <v>2.60246900897786</v>
      </c>
      <c r="O122" s="36" t="n">
        <f aca="false">SQRT(M122^2+N122^2)</f>
        <v>3.57922749539261</v>
      </c>
      <c r="P122" s="40" t="n">
        <f aca="false">IF(J122="","",MAX(0,J122-1.96*O122/100))</f>
        <v>0.547620160362254</v>
      </c>
      <c r="Q122" s="40" t="n">
        <f aca="false">IF(J122="","",MIN(1,J122+1.96*O122/100))</f>
        <v>0.687925878181644</v>
      </c>
      <c r="R122" s="32" t="str">
        <f aca="false">IF(L122="","",IF(ABS(L122)&lt;=O122,"Yes","No"))</f>
        <v>Yes</v>
      </c>
      <c r="S122" s="32" t="str">
        <f aca="false">IF(L122="","",IF(ABS(L122)&lt;=1.96*O122,"Yes","No"))</f>
        <v>Yes</v>
      </c>
      <c r="T122" s="60" t="n">
        <f aca="false">IF(D122="","",ROUND(SQRT(((D122+G122)*O122/100)^2+(J122*(D122+G122)*0.09272)^2),0))</f>
        <v>63</v>
      </c>
      <c r="U122" s="32"/>
    </row>
    <row r="123" customFormat="false" ht="15" hidden="false" customHeight="false" outlineLevel="0" collapsed="false">
      <c r="A123" s="32" t="s">
        <v>233</v>
      </c>
      <c r="B123" s="32" t="s">
        <v>296</v>
      </c>
      <c r="C123" s="32" t="s">
        <v>308</v>
      </c>
      <c r="D123" s="60" t="n">
        <v>600</v>
      </c>
      <c r="E123" s="60" t="n">
        <v>591</v>
      </c>
      <c r="F123" s="69" t="n">
        <f aca="false">IF(E123="","",D123-E123)</f>
        <v>9</v>
      </c>
      <c r="G123" s="60" t="n">
        <v>409</v>
      </c>
      <c r="H123" s="60" t="n">
        <v>390</v>
      </c>
      <c r="I123" s="69" t="n">
        <f aca="false">IF(H123="","",G123-H123)</f>
        <v>19</v>
      </c>
      <c r="J123" s="40" t="n">
        <f aca="false">IF(OR(D123="",D123+G123=0),"",D123/(D123+G123))</f>
        <v>0.594648166501487</v>
      </c>
      <c r="K123" s="40" t="n">
        <f aca="false">IF(E123="","",E123/(E123+H123))</f>
        <v>0.602446483180428</v>
      </c>
      <c r="L123" s="70" t="n">
        <f aca="false">IF(OR(K123="",J123=""),"",(J123-K123)*100)</f>
        <v>-0.779831667894149</v>
      </c>
      <c r="M123" s="36" t="n">
        <v>2.45723920713557</v>
      </c>
      <c r="N123" s="36" t="n">
        <v>2.60246900897786</v>
      </c>
      <c r="O123" s="36" t="n">
        <f aca="false">SQRT(M123^2+N123^2)</f>
        <v>3.57922749539261</v>
      </c>
      <c r="P123" s="40" t="n">
        <f aca="false">IF(J123="","",MAX(0,J123-1.96*O123/100))</f>
        <v>0.524495307591792</v>
      </c>
      <c r="Q123" s="40" t="n">
        <f aca="false">IF(J123="","",MIN(1,J123+1.96*O123/100))</f>
        <v>0.664801025411182</v>
      </c>
      <c r="R123" s="32" t="str">
        <f aca="false">IF(L123="","",IF(ABS(L123)&lt;=O123,"Yes","No"))</f>
        <v>Yes</v>
      </c>
      <c r="S123" s="32" t="str">
        <f aca="false">IF(L123="","",IF(ABS(L123)&lt;=1.96*O123,"Yes","No"))</f>
        <v>Yes</v>
      </c>
      <c r="T123" s="60" t="n">
        <f aca="false">IF(D123="","",ROUND(SQRT(((D123+G123)*O123/100)^2+(J123*(D123+G123)*0.09272)^2),0))</f>
        <v>66</v>
      </c>
      <c r="U123" s="32"/>
    </row>
    <row r="124" customFormat="false" ht="15" hidden="false" customHeight="false" outlineLevel="0" collapsed="false">
      <c r="A124" s="32" t="s">
        <v>233</v>
      </c>
      <c r="B124" s="32" t="s">
        <v>309</v>
      </c>
      <c r="C124" s="32" t="s">
        <v>310</v>
      </c>
      <c r="D124" s="60" t="n">
        <v>536</v>
      </c>
      <c r="E124" s="60" t="n">
        <v>557</v>
      </c>
      <c r="F124" s="69" t="n">
        <f aca="false">IF(E124="","",D124-E124)</f>
        <v>-21</v>
      </c>
      <c r="G124" s="60" t="n">
        <v>425</v>
      </c>
      <c r="H124" s="60" t="n">
        <v>454</v>
      </c>
      <c r="I124" s="69" t="n">
        <f aca="false">IF(H124="","",G124-H124)</f>
        <v>-29</v>
      </c>
      <c r="J124" s="40" t="n">
        <f aca="false">IF(OR(D124="",D124+G124=0),"",D124/(D124+G124))</f>
        <v>0.557752341311134</v>
      </c>
      <c r="K124" s="40" t="n">
        <f aca="false">IF(E124="","",E124/(E124+H124))</f>
        <v>0.550939663699308</v>
      </c>
      <c r="L124" s="70" t="n">
        <f aca="false">IF(OR(K124="",J124=""),"",(J124-K124)*100)</f>
        <v>0.681267761182669</v>
      </c>
      <c r="M124" s="36" t="n">
        <v>2.45723920713557</v>
      </c>
      <c r="N124" s="36" t="n">
        <v>2.60246900897786</v>
      </c>
      <c r="O124" s="36" t="n">
        <f aca="false">SQRT(M124^2+N124^2)</f>
        <v>3.57922749539261</v>
      </c>
      <c r="P124" s="40" t="n">
        <f aca="false">IF(J124="","",MAX(0,J124-1.96*O124/100))</f>
        <v>0.487599482401439</v>
      </c>
      <c r="Q124" s="40" t="n">
        <f aca="false">IF(J124="","",MIN(1,J124+1.96*O124/100))</f>
        <v>0.627905200220829</v>
      </c>
      <c r="R124" s="32" t="str">
        <f aca="false">IF(L124="","",IF(ABS(L124)&lt;=O124,"Yes","No"))</f>
        <v>Yes</v>
      </c>
      <c r="S124" s="32" t="str">
        <f aca="false">IF(L124="","",IF(ABS(L124)&lt;=1.96*O124,"Yes","No"))</f>
        <v>Yes</v>
      </c>
      <c r="T124" s="60" t="n">
        <f aca="false">IF(D124="","",ROUND(SQRT(((D124+G124)*O124/100)^2+(J124*(D124+G124)*0.09272)^2),0))</f>
        <v>60</v>
      </c>
      <c r="U124" s="32"/>
    </row>
    <row r="125" customFormat="false" ht="15" hidden="false" customHeight="false" outlineLevel="0" collapsed="false">
      <c r="A125" s="32" t="s">
        <v>233</v>
      </c>
      <c r="B125" s="32" t="s">
        <v>309</v>
      </c>
      <c r="C125" s="32" t="s">
        <v>311</v>
      </c>
      <c r="D125" s="60" t="n">
        <v>505</v>
      </c>
      <c r="E125" s="60" t="n">
        <v>467</v>
      </c>
      <c r="F125" s="69" t="n">
        <f aca="false">IF(E125="","",D125-E125)</f>
        <v>38</v>
      </c>
      <c r="G125" s="60" t="n">
        <v>546</v>
      </c>
      <c r="H125" s="60" t="n">
        <v>513</v>
      </c>
      <c r="I125" s="69" t="n">
        <f aca="false">IF(H125="","",G125-H125)</f>
        <v>33</v>
      </c>
      <c r="J125" s="40" t="n">
        <f aca="false">IF(OR(D125="",D125+G125=0),"",D125/(D125+G125))</f>
        <v>0.480494766888677</v>
      </c>
      <c r="K125" s="40" t="n">
        <f aca="false">IF(E125="","",E125/(E125+H125))</f>
        <v>0.476530612244898</v>
      </c>
      <c r="L125" s="70" t="n">
        <f aca="false">IF(OR(K125="",J125=""),"",(J125-K125)*100)</f>
        <v>0.396415464377947</v>
      </c>
      <c r="M125" s="36" t="n">
        <v>2.45723920713557</v>
      </c>
      <c r="N125" s="36" t="n">
        <v>2.60246900897786</v>
      </c>
      <c r="O125" s="36" t="n">
        <f aca="false">SQRT(M125^2+N125^2)</f>
        <v>3.57922749539261</v>
      </c>
      <c r="P125" s="40" t="n">
        <f aca="false">IF(J125="","",MAX(0,J125-1.96*O125/100))</f>
        <v>0.410341907978982</v>
      </c>
      <c r="Q125" s="40" t="n">
        <f aca="false">IF(J125="","",MIN(1,J125+1.96*O125/100))</f>
        <v>0.550647625798373</v>
      </c>
      <c r="R125" s="32" t="str">
        <f aca="false">IF(L125="","",IF(ABS(L125)&lt;=O125,"Yes","No"))</f>
        <v>Yes</v>
      </c>
      <c r="S125" s="32" t="str">
        <f aca="false">IF(L125="","",IF(ABS(L125)&lt;=1.96*O125,"Yes","No"))</f>
        <v>Yes</v>
      </c>
      <c r="T125" s="60" t="n">
        <f aca="false">IF(D125="","",ROUND(SQRT(((D125+G125)*O125/100)^2+(J125*(D125+G125)*0.09272)^2),0))</f>
        <v>60</v>
      </c>
      <c r="U125" s="32"/>
    </row>
    <row r="126" customFormat="false" ht="15" hidden="false" customHeight="false" outlineLevel="0" collapsed="false">
      <c r="A126" s="32" t="s">
        <v>233</v>
      </c>
      <c r="B126" s="32" t="s">
        <v>309</v>
      </c>
      <c r="C126" s="32" t="s">
        <v>312</v>
      </c>
      <c r="D126" s="60" t="n">
        <v>543</v>
      </c>
      <c r="E126" s="60" t="n">
        <v>536</v>
      </c>
      <c r="F126" s="69" t="n">
        <f aca="false">IF(E126="","",D126-E126)</f>
        <v>7</v>
      </c>
      <c r="G126" s="60" t="n">
        <v>536</v>
      </c>
      <c r="H126" s="60" t="n">
        <v>524</v>
      </c>
      <c r="I126" s="69" t="n">
        <f aca="false">IF(H126="","",G126-H126)</f>
        <v>12</v>
      </c>
      <c r="J126" s="40" t="n">
        <f aca="false">IF(OR(D126="",D126+G126=0),"",D126/(D126+G126))</f>
        <v>0.5032437442076</v>
      </c>
      <c r="K126" s="40" t="n">
        <f aca="false">IF(E126="","",E126/(E126+H126))</f>
        <v>0.505660377358491</v>
      </c>
      <c r="L126" s="70" t="n">
        <f aca="false">IF(OR(K126="",J126=""),"",(J126-K126)*100)</f>
        <v>-0.241663315089091</v>
      </c>
      <c r="M126" s="36" t="n">
        <v>2.45723920713557</v>
      </c>
      <c r="N126" s="36" t="n">
        <v>2.60246900897786</v>
      </c>
      <c r="O126" s="36" t="n">
        <f aca="false">SQRT(M126^2+N126^2)</f>
        <v>3.57922749539261</v>
      </c>
      <c r="P126" s="40" t="n">
        <f aca="false">IF(J126="","",MAX(0,J126-1.96*O126/100))</f>
        <v>0.433090885297905</v>
      </c>
      <c r="Q126" s="40" t="n">
        <f aca="false">IF(J126="","",MIN(1,J126+1.96*O126/100))</f>
        <v>0.573396603117295</v>
      </c>
      <c r="R126" s="32" t="str">
        <f aca="false">IF(L126="","",IF(ABS(L126)&lt;=O126,"Yes","No"))</f>
        <v>Yes</v>
      </c>
      <c r="S126" s="32" t="str">
        <f aca="false">IF(L126="","",IF(ABS(L126)&lt;=1.96*O126,"Yes","No"))</f>
        <v>Yes</v>
      </c>
      <c r="T126" s="60" t="n">
        <f aca="false">IF(D126="","",ROUND(SQRT(((D126+G126)*O126/100)^2+(J126*(D126+G126)*0.09272)^2),0))</f>
        <v>63</v>
      </c>
      <c r="U126" s="32"/>
    </row>
    <row r="127" customFormat="false" ht="15" hidden="false" customHeight="false" outlineLevel="0" collapsed="false">
      <c r="A127" s="32" t="s">
        <v>233</v>
      </c>
      <c r="B127" s="32" t="s">
        <v>313</v>
      </c>
      <c r="C127" s="32" t="s">
        <v>313</v>
      </c>
      <c r="D127" s="60" t="n">
        <v>764</v>
      </c>
      <c r="E127" s="60" t="n">
        <v>735</v>
      </c>
      <c r="F127" s="69" t="n">
        <f aca="false">IF(E127="","",D127-E127)</f>
        <v>29</v>
      </c>
      <c r="G127" s="60" t="n">
        <v>808</v>
      </c>
      <c r="H127" s="60" t="n">
        <v>804</v>
      </c>
      <c r="I127" s="69" t="n">
        <f aca="false">IF(H127="","",G127-H127)</f>
        <v>4</v>
      </c>
      <c r="J127" s="40" t="n">
        <f aca="false">IF(OR(D127="",D127+G127=0),"",D127/(D127+G127))</f>
        <v>0.486005089058524</v>
      </c>
      <c r="K127" s="40" t="n">
        <f aca="false">IF(E127="","",E127/(E127+H127))</f>
        <v>0.477582846003899</v>
      </c>
      <c r="L127" s="70" t="n">
        <f aca="false">IF(OR(K127="",J127=""),"",(J127-K127)*100)</f>
        <v>0.842224305462558</v>
      </c>
      <c r="M127" s="36" t="n">
        <v>2.12037134723954</v>
      </c>
      <c r="N127" s="36" t="n">
        <v>2.60246900897786</v>
      </c>
      <c r="O127" s="36" t="n">
        <f aca="false">SQRT(M127^2+N127^2)</f>
        <v>3.35690625321659</v>
      </c>
      <c r="P127" s="40" t="n">
        <f aca="false">IF(J127="","",MAX(0,J127-1.96*O127/100))</f>
        <v>0.420209726495479</v>
      </c>
      <c r="Q127" s="40" t="n">
        <f aca="false">IF(J127="","",MIN(1,J127+1.96*O127/100))</f>
        <v>0.551800451621569</v>
      </c>
      <c r="R127" s="32" t="str">
        <f aca="false">IF(L127="","",IF(ABS(L127)&lt;=O127,"Yes","No"))</f>
        <v>Yes</v>
      </c>
      <c r="S127" s="32" t="str">
        <f aca="false">IF(L127="","",IF(ABS(L127)&lt;=1.96*O127,"Yes","No"))</f>
        <v>Yes</v>
      </c>
      <c r="T127" s="60" t="n">
        <f aca="false">IF(D127="","",ROUND(SQRT(((D127+G127)*O127/100)^2+(J127*(D127+G127)*0.07717)^2),0))</f>
        <v>79</v>
      </c>
      <c r="U127" s="32"/>
    </row>
    <row r="128" customFormat="false" ht="15" hidden="false" customHeight="false" outlineLevel="0" collapsed="false">
      <c r="A128" s="32" t="s">
        <v>233</v>
      </c>
      <c r="B128" s="32" t="s">
        <v>314</v>
      </c>
      <c r="C128" s="32" t="s">
        <v>315</v>
      </c>
      <c r="D128" s="60" t="n">
        <v>394</v>
      </c>
      <c r="E128" s="60" t="n">
        <v>372</v>
      </c>
      <c r="F128" s="69" t="n">
        <f aca="false">IF(E128="","",D128-E128)</f>
        <v>22</v>
      </c>
      <c r="G128" s="60" t="n">
        <v>413</v>
      </c>
      <c r="H128" s="60" t="n">
        <v>383</v>
      </c>
      <c r="I128" s="69" t="n">
        <f aca="false">IF(H128="","",G128-H128)</f>
        <v>30</v>
      </c>
      <c r="J128" s="40" t="n">
        <f aca="false">IF(OR(D128="",D128+G128=0),"",D128/(D128+G128))</f>
        <v>0.48822800495663</v>
      </c>
      <c r="K128" s="40" t="n">
        <f aca="false">IF(E128="","",E128/(E128+H128))</f>
        <v>0.492715231788079</v>
      </c>
      <c r="L128" s="70" t="n">
        <f aca="false">IF(OR(K128="",J128=""),"",(J128-K128)*100)</f>
        <v>-0.448722683144998</v>
      </c>
      <c r="M128" s="36" t="n">
        <v>2.45723920713557</v>
      </c>
      <c r="N128" s="36" t="n">
        <v>2.60246900897786</v>
      </c>
      <c r="O128" s="36" t="n">
        <f aca="false">SQRT(M128^2+N128^2)</f>
        <v>3.57922749539261</v>
      </c>
      <c r="P128" s="40" t="n">
        <f aca="false">IF(J128="","",MAX(0,J128-1.96*O128/100))</f>
        <v>0.418075146046934</v>
      </c>
      <c r="Q128" s="40" t="n">
        <f aca="false">IF(J128="","",MIN(1,J128+1.96*O128/100))</f>
        <v>0.558380863866325</v>
      </c>
      <c r="R128" s="32" t="str">
        <f aca="false">IF(L128="","",IF(ABS(L128)&lt;=O128,"Yes","No"))</f>
        <v>Yes</v>
      </c>
      <c r="S128" s="32" t="str">
        <f aca="false">IF(L128="","",IF(ABS(L128)&lt;=1.96*O128,"Yes","No"))</f>
        <v>Yes</v>
      </c>
      <c r="T128" s="60" t="n">
        <f aca="false">IF(D128="","",ROUND(SQRT(((D128+G128)*O128/100)^2+(J128*(D128+G128)*0.09272)^2),0))</f>
        <v>47</v>
      </c>
      <c r="U128" s="32"/>
    </row>
    <row r="129" customFormat="false" ht="15" hidden="false" customHeight="false" outlineLevel="0" collapsed="false">
      <c r="A129" s="32" t="s">
        <v>233</v>
      </c>
      <c r="B129" s="32" t="s">
        <v>314</v>
      </c>
      <c r="C129" s="32" t="s">
        <v>316</v>
      </c>
      <c r="D129" s="60" t="n">
        <v>540</v>
      </c>
      <c r="E129" s="60" t="n">
        <v>527</v>
      </c>
      <c r="F129" s="69" t="n">
        <f aca="false">IF(E129="","",D129-E129)</f>
        <v>13</v>
      </c>
      <c r="G129" s="60" t="n">
        <v>491</v>
      </c>
      <c r="H129" s="60" t="n">
        <v>515</v>
      </c>
      <c r="I129" s="69" t="n">
        <f aca="false">IF(H129="","",G129-H129)</f>
        <v>-24</v>
      </c>
      <c r="J129" s="40" t="n">
        <f aca="false">IF(OR(D129="",D129+G129=0),"",D129/(D129+G129))</f>
        <v>0.52376333656644</v>
      </c>
      <c r="K129" s="40" t="n">
        <f aca="false">IF(E129="","",E129/(E129+H129))</f>
        <v>0.505758157389635</v>
      </c>
      <c r="L129" s="70" t="n">
        <f aca="false">IF(OR(K129="",J129=""),"",(J129-K129)*100)</f>
        <v>1.8005179176805</v>
      </c>
      <c r="M129" s="36" t="n">
        <v>2.45723920713557</v>
      </c>
      <c r="N129" s="36" t="n">
        <v>2.60246900897786</v>
      </c>
      <c r="O129" s="36" t="n">
        <f aca="false">SQRT(M129^2+N129^2)</f>
        <v>3.57922749539261</v>
      </c>
      <c r="P129" s="40" t="n">
        <f aca="false">IF(J129="","",MAX(0,J129-1.96*O129/100))</f>
        <v>0.453610477656745</v>
      </c>
      <c r="Q129" s="40" t="n">
        <f aca="false">IF(J129="","",MIN(1,J129+1.96*O129/100))</f>
        <v>0.593916195476135</v>
      </c>
      <c r="R129" s="32" t="str">
        <f aca="false">IF(L129="","",IF(ABS(L129)&lt;=O129,"Yes","No"))</f>
        <v>Yes</v>
      </c>
      <c r="S129" s="32" t="str">
        <f aca="false">IF(L129="","",IF(ABS(L129)&lt;=1.96*O129,"Yes","No"))</f>
        <v>Yes</v>
      </c>
      <c r="T129" s="60" t="n">
        <f aca="false">IF(D129="","",ROUND(SQRT(((D129+G129)*O129/100)^2+(J129*(D129+G129)*0.09272)^2),0))</f>
        <v>62</v>
      </c>
      <c r="U129" s="32"/>
    </row>
    <row r="130" customFormat="false" ht="15" hidden="false" customHeight="false" outlineLevel="0" collapsed="false">
      <c r="A130" s="32" t="s">
        <v>233</v>
      </c>
      <c r="B130" s="32" t="s">
        <v>317</v>
      </c>
      <c r="C130" s="32" t="s">
        <v>318</v>
      </c>
      <c r="D130" s="60" t="n">
        <v>560</v>
      </c>
      <c r="E130" s="60" t="n">
        <v>562</v>
      </c>
      <c r="F130" s="69" t="n">
        <f aca="false">IF(E130="","",D130-E130)</f>
        <v>-2</v>
      </c>
      <c r="G130" s="60" t="n">
        <v>490</v>
      </c>
      <c r="H130" s="60" t="n">
        <v>497</v>
      </c>
      <c r="I130" s="69" t="n">
        <f aca="false">IF(H130="","",G130-H130)</f>
        <v>-7</v>
      </c>
      <c r="J130" s="40" t="n">
        <f aca="false">IF(OR(D130="",D130+G130=0),"",D130/(D130+G130))</f>
        <v>0.533333333333333</v>
      </c>
      <c r="K130" s="40" t="n">
        <f aca="false">IF(E130="","",E130/(E130+H130))</f>
        <v>0.530689329556185</v>
      </c>
      <c r="L130" s="70" t="n">
        <f aca="false">IF(OR(K130="",J130=""),"",(J130-K130)*100)</f>
        <v>0.264400377714824</v>
      </c>
      <c r="M130" s="36" t="n">
        <v>2.45723920713557</v>
      </c>
      <c r="N130" s="36" t="n">
        <v>2.60246900897786</v>
      </c>
      <c r="O130" s="36" t="n">
        <f aca="false">SQRT(M130^2+N130^2)</f>
        <v>3.57922749539261</v>
      </c>
      <c r="P130" s="40" t="n">
        <f aca="false">IF(J130="","",MAX(0,J130-1.96*O130/100))</f>
        <v>0.463180474423638</v>
      </c>
      <c r="Q130" s="40" t="n">
        <f aca="false">IF(J130="","",MIN(1,J130+1.96*O130/100))</f>
        <v>0.603486192243028</v>
      </c>
      <c r="R130" s="32" t="str">
        <f aca="false">IF(L130="","",IF(ABS(L130)&lt;=O130,"Yes","No"))</f>
        <v>Yes</v>
      </c>
      <c r="S130" s="32" t="str">
        <f aca="false">IF(L130="","",IF(ABS(L130)&lt;=1.96*O130,"Yes","No"))</f>
        <v>Yes</v>
      </c>
      <c r="T130" s="60" t="n">
        <f aca="false">IF(D130="","",ROUND(SQRT(((D130+G130)*O130/100)^2+(J130*(D130+G130)*0.09272)^2),0))</f>
        <v>64</v>
      </c>
      <c r="U130" s="32"/>
    </row>
    <row r="131" customFormat="false" ht="15" hidden="false" customHeight="false" outlineLevel="0" collapsed="false">
      <c r="A131" s="32" t="s">
        <v>233</v>
      </c>
      <c r="B131" s="32" t="s">
        <v>317</v>
      </c>
      <c r="C131" s="32" t="s">
        <v>319</v>
      </c>
      <c r="D131" s="60" t="n">
        <v>574</v>
      </c>
      <c r="E131" s="60" t="n">
        <v>566</v>
      </c>
      <c r="F131" s="69" t="n">
        <f aca="false">IF(E131="","",D131-E131)</f>
        <v>8</v>
      </c>
      <c r="G131" s="60" t="n">
        <v>505</v>
      </c>
      <c r="H131" s="60" t="n">
        <v>509</v>
      </c>
      <c r="I131" s="69" t="n">
        <f aca="false">IF(H131="","",G131-H131)</f>
        <v>-4</v>
      </c>
      <c r="J131" s="40" t="n">
        <f aca="false">IF(OR(D131="",D131+G131=0),"",D131/(D131+G131))</f>
        <v>0.531974050046339</v>
      </c>
      <c r="K131" s="40" t="n">
        <f aca="false">IF(E131="","",E131/(E131+H131))</f>
        <v>0.526511627906977</v>
      </c>
      <c r="L131" s="70" t="n">
        <f aca="false">IF(OR(K131="",J131=""),"",(J131-K131)*100)</f>
        <v>0.546242213936254</v>
      </c>
      <c r="M131" s="36" t="n">
        <v>2.45723920713557</v>
      </c>
      <c r="N131" s="36" t="n">
        <v>2.60246900897786</v>
      </c>
      <c r="O131" s="36" t="n">
        <f aca="false">SQRT(M131^2+N131^2)</f>
        <v>3.57922749539261</v>
      </c>
      <c r="P131" s="40" t="n">
        <f aca="false">IF(J131="","",MAX(0,J131-1.96*O131/100))</f>
        <v>0.461821191136644</v>
      </c>
      <c r="Q131" s="40" t="n">
        <f aca="false">IF(J131="","",MIN(1,J131+1.96*O131/100))</f>
        <v>0.602126908956034</v>
      </c>
      <c r="R131" s="32" t="str">
        <f aca="false">IF(L131="","",IF(ABS(L131)&lt;=O131,"Yes","No"))</f>
        <v>Yes</v>
      </c>
      <c r="S131" s="32" t="str">
        <f aca="false">IF(L131="","",IF(ABS(L131)&lt;=1.96*O131,"Yes","No"))</f>
        <v>Yes</v>
      </c>
      <c r="T131" s="60" t="n">
        <f aca="false">IF(D131="","",ROUND(SQRT(((D131+G131)*O131/100)^2+(J131*(D131+G131)*0.09272)^2),0))</f>
        <v>66</v>
      </c>
      <c r="U131" s="32"/>
    </row>
    <row r="132" customFormat="false" ht="15" hidden="false" customHeight="false" outlineLevel="0" collapsed="false">
      <c r="A132" s="32" t="s">
        <v>233</v>
      </c>
      <c r="B132" s="32" t="s">
        <v>317</v>
      </c>
      <c r="C132" s="32" t="s">
        <v>320</v>
      </c>
      <c r="D132" s="60" t="n">
        <v>803</v>
      </c>
      <c r="E132" s="60" t="n">
        <v>826</v>
      </c>
      <c r="F132" s="69" t="n">
        <f aca="false">IF(E132="","",D132-E132)</f>
        <v>-23</v>
      </c>
      <c r="G132" s="60" t="n">
        <v>795</v>
      </c>
      <c r="H132" s="60" t="n">
        <v>801</v>
      </c>
      <c r="I132" s="69" t="n">
        <f aca="false">IF(H132="","",G132-H132)</f>
        <v>-6</v>
      </c>
      <c r="J132" s="40" t="n">
        <f aca="false">IF(OR(D132="",D132+G132=0),"",D132/(D132+G132))</f>
        <v>0.502503128911139</v>
      </c>
      <c r="K132" s="40" t="n">
        <f aca="false">IF(E132="","",E132/(E132+H132))</f>
        <v>0.507682851874616</v>
      </c>
      <c r="L132" s="70" t="n">
        <f aca="false">IF(OR(K132="",J132=""),"",(J132-K132)*100)</f>
        <v>-0.517972296347691</v>
      </c>
      <c r="M132" s="36" t="n">
        <v>2.12037134723954</v>
      </c>
      <c r="N132" s="36" t="n">
        <v>2.60246900897786</v>
      </c>
      <c r="O132" s="36" t="n">
        <f aca="false">SQRT(M132^2+N132^2)</f>
        <v>3.35690625321659</v>
      </c>
      <c r="P132" s="40" t="n">
        <f aca="false">IF(J132="","",MAX(0,J132-1.96*O132/100))</f>
        <v>0.436707766348094</v>
      </c>
      <c r="Q132" s="40" t="n">
        <f aca="false">IF(J132="","",MIN(1,J132+1.96*O132/100))</f>
        <v>0.568298491474184</v>
      </c>
      <c r="R132" s="32" t="str">
        <f aca="false">IF(L132="","",IF(ABS(L132)&lt;=O132,"Yes","No"))</f>
        <v>Yes</v>
      </c>
      <c r="S132" s="32" t="str">
        <f aca="false">IF(L132="","",IF(ABS(L132)&lt;=1.96*O132,"Yes","No"))</f>
        <v>Yes</v>
      </c>
      <c r="T132" s="60" t="n">
        <f aca="false">IF(D132="","",ROUND(SQRT(((D132+G132)*O132/100)^2+(J132*(D132+G132)*0.07717)^2),0))</f>
        <v>82</v>
      </c>
      <c r="U132" s="32"/>
    </row>
    <row r="133" customFormat="false" ht="15" hidden="false" customHeight="false" outlineLevel="0" collapsed="false">
      <c r="A133" s="32" t="s">
        <v>233</v>
      </c>
      <c r="B133" s="32" t="s">
        <v>317</v>
      </c>
      <c r="C133" s="32" t="s">
        <v>321</v>
      </c>
      <c r="D133" s="60" t="n">
        <v>694</v>
      </c>
      <c r="E133" s="60" t="n">
        <v>686</v>
      </c>
      <c r="F133" s="69" t="n">
        <f aca="false">IF(E133="","",D133-E133)</f>
        <v>8</v>
      </c>
      <c r="G133" s="60" t="n">
        <v>562</v>
      </c>
      <c r="H133" s="60" t="n">
        <v>580</v>
      </c>
      <c r="I133" s="69" t="n">
        <f aca="false">IF(H133="","",G133-H133)</f>
        <v>-18</v>
      </c>
      <c r="J133" s="40" t="n">
        <f aca="false">IF(OR(D133="",D133+G133=0),"",D133/(D133+G133))</f>
        <v>0.552547770700637</v>
      </c>
      <c r="K133" s="40" t="n">
        <f aca="false">IF(E133="","",E133/(E133+H133))</f>
        <v>0.541864139020537</v>
      </c>
      <c r="L133" s="70" t="n">
        <f aca="false">IF(OR(K133="",J133=""),"",(J133-K133)*100)</f>
        <v>1.06836316800999</v>
      </c>
      <c r="M133" s="36" t="n">
        <v>2.12037134723954</v>
      </c>
      <c r="N133" s="36" t="n">
        <v>2.60246900897786</v>
      </c>
      <c r="O133" s="36" t="n">
        <f aca="false">SQRT(M133^2+N133^2)</f>
        <v>3.35690625321659</v>
      </c>
      <c r="P133" s="40" t="n">
        <f aca="false">IF(J133="","",MAX(0,J133-1.96*O133/100))</f>
        <v>0.486752408137592</v>
      </c>
      <c r="Q133" s="40" t="n">
        <f aca="false">IF(J133="","",MIN(1,J133+1.96*O133/100))</f>
        <v>0.618343133263682</v>
      </c>
      <c r="R133" s="32" t="str">
        <f aca="false">IF(L133="","",IF(ABS(L133)&lt;=O133,"Yes","No"))</f>
        <v>Yes</v>
      </c>
      <c r="S133" s="32" t="str">
        <f aca="false">IF(L133="","",IF(ABS(L133)&lt;=1.96*O133,"Yes","No"))</f>
        <v>Yes</v>
      </c>
      <c r="T133" s="60" t="n">
        <f aca="false">IF(D133="","",ROUND(SQRT(((D133+G133)*O133/100)^2+(J133*(D133+G133)*0.07717)^2),0))</f>
        <v>68</v>
      </c>
      <c r="U133" s="32"/>
    </row>
    <row r="134" customFormat="false" ht="15" hidden="false" customHeight="false" outlineLevel="0" collapsed="false">
      <c r="A134" s="32" t="s">
        <v>233</v>
      </c>
      <c r="B134" s="32" t="s">
        <v>317</v>
      </c>
      <c r="C134" s="32" t="s">
        <v>322</v>
      </c>
      <c r="D134" s="60" t="n">
        <v>344</v>
      </c>
      <c r="E134" s="60" t="n">
        <v>332</v>
      </c>
      <c r="F134" s="69" t="n">
        <f aca="false">IF(E134="","",D134-E134)</f>
        <v>12</v>
      </c>
      <c r="G134" s="60" t="n">
        <v>336</v>
      </c>
      <c r="H134" s="60" t="n">
        <v>340</v>
      </c>
      <c r="I134" s="69" t="n">
        <f aca="false">IF(H134="","",G134-H134)</f>
        <v>-4</v>
      </c>
      <c r="J134" s="40" t="n">
        <f aca="false">IF(OR(D134="",D134+G134=0),"",D134/(D134+G134))</f>
        <v>0.505882352941176</v>
      </c>
      <c r="K134" s="40" t="n">
        <f aca="false">IF(E134="","",E134/(E134+H134))</f>
        <v>0.494047619047619</v>
      </c>
      <c r="L134" s="70" t="n">
        <f aca="false">IF(OR(K134="",J134=""),"",(J134-K134)*100)</f>
        <v>1.18347338935574</v>
      </c>
      <c r="M134" s="36" t="n">
        <v>3.56890741856077</v>
      </c>
      <c r="N134" s="36" t="n">
        <v>2.60246900897786</v>
      </c>
      <c r="O134" s="36" t="n">
        <f aca="false">SQRT(M134^2+N134^2)</f>
        <v>4.41700635101969</v>
      </c>
      <c r="P134" s="40" t="n">
        <f aca="false">IF(J134="","",MAX(0,J134-1.96*O134/100))</f>
        <v>0.419309028461191</v>
      </c>
      <c r="Q134" s="40" t="n">
        <f aca="false">IF(J134="","",MIN(1,J134+1.96*O134/100))</f>
        <v>0.592455677421162</v>
      </c>
      <c r="R134" s="32" t="str">
        <f aca="false">IF(L134="","",IF(ABS(L134)&lt;=O134,"Yes","No"))</f>
        <v>Yes</v>
      </c>
      <c r="S134" s="32" t="str">
        <f aca="false">IF(L134="","",IF(ABS(L134)&lt;=1.96*O134,"Yes","No"))</f>
        <v>Yes</v>
      </c>
      <c r="T134" s="60" t="n">
        <f aca="false">IF(D134="","",ROUND(SQRT(((D134+G134)*O134/100)^2+(J134*(D134+G134)*0.14577)^2),0))</f>
        <v>58</v>
      </c>
      <c r="U134" s="32"/>
    </row>
    <row r="135" customFormat="false" ht="15" hidden="false" customHeight="false" outlineLevel="0" collapsed="false">
      <c r="A135" s="32" t="s">
        <v>233</v>
      </c>
      <c r="B135" s="32" t="s">
        <v>317</v>
      </c>
      <c r="C135" s="32" t="s">
        <v>323</v>
      </c>
      <c r="D135" s="60" t="n">
        <v>675</v>
      </c>
      <c r="E135" s="60" t="n">
        <v>691</v>
      </c>
      <c r="F135" s="69" t="n">
        <f aca="false">IF(E135="","",D135-E135)</f>
        <v>-16</v>
      </c>
      <c r="G135" s="60" t="n">
        <v>524</v>
      </c>
      <c r="H135" s="60" t="n">
        <v>509</v>
      </c>
      <c r="I135" s="69" t="n">
        <f aca="false">IF(H135="","",G135-H135)</f>
        <v>15</v>
      </c>
      <c r="J135" s="40" t="n">
        <f aca="false">IF(OR(D135="",D135+G135=0),"",D135/(D135+G135))</f>
        <v>0.562969140950792</v>
      </c>
      <c r="K135" s="40" t="n">
        <f aca="false">IF(E135="","",E135/(E135+H135))</f>
        <v>0.575833333333333</v>
      </c>
      <c r="L135" s="70" t="n">
        <f aca="false">IF(OR(K135="",J135=""),"",(J135-K135)*100)</f>
        <v>-1.2864192382541</v>
      </c>
      <c r="M135" s="36" t="n">
        <v>2.12037134723954</v>
      </c>
      <c r="N135" s="36" t="n">
        <v>2.60246900897786</v>
      </c>
      <c r="O135" s="36" t="n">
        <f aca="false">SQRT(M135^2+N135^2)</f>
        <v>3.35690625321659</v>
      </c>
      <c r="P135" s="40" t="n">
        <f aca="false">IF(J135="","",MAX(0,J135-1.96*O135/100))</f>
        <v>0.497173778387747</v>
      </c>
      <c r="Q135" s="40" t="n">
        <f aca="false">IF(J135="","",MIN(1,J135+1.96*O135/100))</f>
        <v>0.628764503513837</v>
      </c>
      <c r="R135" s="32" t="str">
        <f aca="false">IF(L135="","",IF(ABS(L135)&lt;=O135,"Yes","No"))</f>
        <v>Yes</v>
      </c>
      <c r="S135" s="32" t="str">
        <f aca="false">IF(L135="","",IF(ABS(L135)&lt;=1.96*O135,"Yes","No"))</f>
        <v>Yes</v>
      </c>
      <c r="T135" s="60" t="n">
        <f aca="false">IF(D135="","",ROUND(SQRT(((D135+G135)*O135/100)^2+(J135*(D135+G135)*0.07717)^2),0))</f>
        <v>66</v>
      </c>
      <c r="U135" s="32"/>
    </row>
    <row r="136" customFormat="false" ht="15" hidden="false" customHeight="false" outlineLevel="0" collapsed="false">
      <c r="A136" s="32" t="s">
        <v>233</v>
      </c>
      <c r="B136" s="32" t="s">
        <v>324</v>
      </c>
      <c r="C136" s="32" t="s">
        <v>325</v>
      </c>
      <c r="D136" s="60" t="n">
        <v>654</v>
      </c>
      <c r="E136" s="60" t="n">
        <v>579</v>
      </c>
      <c r="F136" s="69" t="n">
        <f aca="false">IF(E136="","",D136-E136)</f>
        <v>75</v>
      </c>
      <c r="G136" s="60" t="n">
        <v>288</v>
      </c>
      <c r="H136" s="60" t="n">
        <v>292</v>
      </c>
      <c r="I136" s="69" t="n">
        <f aca="false">IF(H136="","",G136-H136)</f>
        <v>-4</v>
      </c>
      <c r="J136" s="40" t="n">
        <f aca="false">IF(OR(D136="",D136+G136=0),"",D136/(D136+G136))</f>
        <v>0.694267515923567</v>
      </c>
      <c r="K136" s="40" t="n">
        <f aca="false">IF(E136="","",E136/(E136+H136))</f>
        <v>0.664753157290471</v>
      </c>
      <c r="L136" s="70" t="n">
        <f aca="false">IF(OR(K136="",J136=""),"",(J136-K136)*100)</f>
        <v>2.95143586330962</v>
      </c>
      <c r="M136" s="36" t="n">
        <v>2.45723920713557</v>
      </c>
      <c r="N136" s="36" t="n">
        <v>2.60246900897786</v>
      </c>
      <c r="O136" s="36" t="n">
        <f aca="false">SQRT(M136^2+N136^2)</f>
        <v>3.57922749539261</v>
      </c>
      <c r="P136" s="40" t="n">
        <f aca="false">IF(J136="","",MAX(0,J136-1.96*O136/100))</f>
        <v>0.624114657013872</v>
      </c>
      <c r="Q136" s="40" t="n">
        <f aca="false">IF(J136="","",MIN(1,J136+1.96*O136/100))</f>
        <v>0.764420374833262</v>
      </c>
      <c r="R136" s="32" t="str">
        <f aca="false">IF(L136="","",IF(ABS(L136)&lt;=O136,"Yes","No"))</f>
        <v>Yes</v>
      </c>
      <c r="S136" s="32" t="str">
        <f aca="false">IF(L136="","",IF(ABS(L136)&lt;=1.96*O136,"Yes","No"))</f>
        <v>Yes</v>
      </c>
      <c r="T136" s="60" t="n">
        <f aca="false">IF(D136="","",ROUND(SQRT(((D136+G136)*O136/100)^2+(J136*(D136+G136)*0.09272)^2),0))</f>
        <v>69</v>
      </c>
      <c r="U136" s="32"/>
    </row>
    <row r="137" customFormat="false" ht="15" hidden="false" customHeight="false" outlineLevel="0" collapsed="false">
      <c r="A137" s="32" t="s">
        <v>233</v>
      </c>
      <c r="B137" s="32" t="s">
        <v>324</v>
      </c>
      <c r="C137" s="32" t="s">
        <v>326</v>
      </c>
      <c r="D137" s="60" t="n">
        <v>446</v>
      </c>
      <c r="E137" s="60" t="n">
        <v>440</v>
      </c>
      <c r="F137" s="69" t="n">
        <f aca="false">IF(E137="","",D137-E137)</f>
        <v>6</v>
      </c>
      <c r="G137" s="60" t="n">
        <v>271</v>
      </c>
      <c r="H137" s="60" t="n">
        <v>262</v>
      </c>
      <c r="I137" s="69" t="n">
        <f aca="false">IF(H137="","",G137-H137)</f>
        <v>9</v>
      </c>
      <c r="J137" s="40" t="n">
        <f aca="false">IF(OR(D137="",D137+G137=0),"",D137/(D137+G137))</f>
        <v>0.622036262203626</v>
      </c>
      <c r="K137" s="40" t="n">
        <f aca="false">IF(E137="","",E137/(E137+H137))</f>
        <v>0.626780626780627</v>
      </c>
      <c r="L137" s="70" t="n">
        <f aca="false">IF(OR(K137="",J137=""),"",(J137-K137)*100)</f>
        <v>-0.474436457700056</v>
      </c>
      <c r="M137" s="36" t="n">
        <v>3.56890741856077</v>
      </c>
      <c r="N137" s="36" t="n">
        <v>2.60246900897786</v>
      </c>
      <c r="O137" s="36" t="n">
        <f aca="false">SQRT(M137^2+N137^2)</f>
        <v>4.41700635101969</v>
      </c>
      <c r="P137" s="40" t="n">
        <f aca="false">IF(J137="","",MAX(0,J137-1.96*O137/100))</f>
        <v>0.53546293772364</v>
      </c>
      <c r="Q137" s="40" t="n">
        <f aca="false">IF(J137="","",MIN(1,J137+1.96*O137/100))</f>
        <v>0.708609586683612</v>
      </c>
      <c r="R137" s="32" t="str">
        <f aca="false">IF(L137="","",IF(ABS(L137)&lt;=O137,"Yes","No"))</f>
        <v>Yes</v>
      </c>
      <c r="S137" s="32" t="str">
        <f aca="false">IF(L137="","",IF(ABS(L137)&lt;=1.96*O137,"Yes","No"))</f>
        <v>Yes</v>
      </c>
      <c r="T137" s="60" t="n">
        <f aca="false">IF(D137="","",ROUND(SQRT(((D137+G137)*O137/100)^2+(J137*(D137+G137)*0.14577)^2),0))</f>
        <v>72</v>
      </c>
      <c r="U137" s="32"/>
    </row>
    <row r="138" customFormat="false" ht="15" hidden="false" customHeight="false" outlineLevel="0" collapsed="false">
      <c r="A138" s="32" t="s">
        <v>233</v>
      </c>
      <c r="B138" s="32" t="s">
        <v>324</v>
      </c>
      <c r="C138" s="32" t="s">
        <v>327</v>
      </c>
      <c r="D138" s="60" t="n">
        <v>441</v>
      </c>
      <c r="E138" s="60" t="n">
        <v>414</v>
      </c>
      <c r="F138" s="69" t="n">
        <f aca="false">IF(E138="","",D138-E138)</f>
        <v>27</v>
      </c>
      <c r="G138" s="60" t="n">
        <v>240</v>
      </c>
      <c r="H138" s="60" t="n">
        <v>239</v>
      </c>
      <c r="I138" s="69" t="n">
        <f aca="false">IF(H138="","",G138-H138)</f>
        <v>1</v>
      </c>
      <c r="J138" s="40" t="n">
        <f aca="false">IF(OR(D138="",D138+G138=0),"",D138/(D138+G138))</f>
        <v>0.647577092511013</v>
      </c>
      <c r="K138" s="40" t="n">
        <f aca="false">IF(E138="","",E138/(E138+H138))</f>
        <v>0.633996937212864</v>
      </c>
      <c r="L138" s="70" t="n">
        <f aca="false">IF(OR(K138="",J138=""),"",(J138-K138)*100)</f>
        <v>1.35801552981496</v>
      </c>
      <c r="M138" s="36" t="n">
        <v>3.56890741856077</v>
      </c>
      <c r="N138" s="36" t="n">
        <v>2.60246900897786</v>
      </c>
      <c r="O138" s="36" t="n">
        <f aca="false">SQRT(M138^2+N138^2)</f>
        <v>4.41700635101969</v>
      </c>
      <c r="P138" s="40" t="n">
        <f aca="false">IF(J138="","",MAX(0,J138-1.96*O138/100))</f>
        <v>0.561003768031027</v>
      </c>
      <c r="Q138" s="40" t="n">
        <f aca="false">IF(J138="","",MIN(1,J138+1.96*O138/100))</f>
        <v>0.734150416990999</v>
      </c>
      <c r="R138" s="32" t="str">
        <f aca="false">IF(L138="","",IF(ABS(L138)&lt;=O138,"Yes","No"))</f>
        <v>Yes</v>
      </c>
      <c r="S138" s="32" t="str">
        <f aca="false">IF(L138="","",IF(ABS(L138)&lt;=1.96*O138,"Yes","No"))</f>
        <v>Yes</v>
      </c>
      <c r="T138" s="60" t="n">
        <f aca="false">IF(D138="","",ROUND(SQRT(((D138+G138)*O138/100)^2+(J138*(D138+G138)*0.14577)^2),0))</f>
        <v>71</v>
      </c>
      <c r="U138" s="32"/>
    </row>
    <row r="139" customFormat="false" ht="15" hidden="false" customHeight="false" outlineLevel="0" collapsed="false">
      <c r="A139" s="32" t="s">
        <v>233</v>
      </c>
      <c r="B139" s="32" t="s">
        <v>328</v>
      </c>
      <c r="C139" s="32" t="s">
        <v>328</v>
      </c>
      <c r="D139" s="60" t="n">
        <v>395</v>
      </c>
      <c r="E139" s="60" t="n">
        <v>379</v>
      </c>
      <c r="F139" s="69" t="n">
        <f aca="false">IF(E139="","",D139-E139)</f>
        <v>16</v>
      </c>
      <c r="G139" s="60" t="n">
        <v>346</v>
      </c>
      <c r="H139" s="60" t="n">
        <v>330</v>
      </c>
      <c r="I139" s="69" t="n">
        <f aca="false">IF(H139="","",G139-H139)</f>
        <v>16</v>
      </c>
      <c r="J139" s="40" t="n">
        <f aca="false">IF(OR(D139="",D139+G139=0),"",D139/(D139+G139))</f>
        <v>0.53306342780027</v>
      </c>
      <c r="K139" s="40" t="n">
        <f aca="false">IF(E139="","",E139/(E139+H139))</f>
        <v>0.534555712270804</v>
      </c>
      <c r="L139" s="70" t="n">
        <f aca="false">IF(OR(K139="",J139=""),"",(J139-K139)*100)</f>
        <v>-0.149228447053396</v>
      </c>
      <c r="M139" s="36" t="n">
        <v>3.56890741856077</v>
      </c>
      <c r="N139" s="36" t="n">
        <v>2.60246900897786</v>
      </c>
      <c r="O139" s="36" t="n">
        <f aca="false">SQRT(M139^2+N139^2)</f>
        <v>4.41700635101969</v>
      </c>
      <c r="P139" s="40" t="n">
        <f aca="false">IF(J139="","",MAX(0,J139-1.96*O139/100))</f>
        <v>0.446490103320284</v>
      </c>
      <c r="Q139" s="40" t="n">
        <f aca="false">IF(J139="","",MIN(1,J139+1.96*O139/100))</f>
        <v>0.619636752280256</v>
      </c>
      <c r="R139" s="32" t="str">
        <f aca="false">IF(L139="","",IF(ABS(L139)&lt;=O139,"Yes","No"))</f>
        <v>Yes</v>
      </c>
      <c r="S139" s="32" t="str">
        <f aca="false">IF(L139="","",IF(ABS(L139)&lt;=1.96*O139,"Yes","No"))</f>
        <v>Yes</v>
      </c>
      <c r="T139" s="60" t="n">
        <f aca="false">IF(D139="","",ROUND(SQRT(((D139+G139)*O139/100)^2+(J139*(D139+G139)*0.14577)^2),0))</f>
        <v>66</v>
      </c>
      <c r="U139" s="32"/>
    </row>
    <row r="140" customFormat="false" ht="15" hidden="false" customHeight="false" outlineLevel="0" collapsed="false">
      <c r="A140" s="32" t="s">
        <v>233</v>
      </c>
      <c r="B140" s="32" t="s">
        <v>329</v>
      </c>
      <c r="C140" s="32" t="s">
        <v>329</v>
      </c>
      <c r="D140" s="60" t="n">
        <v>634</v>
      </c>
      <c r="E140" s="60" t="n">
        <v>654</v>
      </c>
      <c r="F140" s="69" t="n">
        <f aca="false">IF(E140="","",D140-E140)</f>
        <v>-20</v>
      </c>
      <c r="G140" s="60" t="n">
        <v>1424</v>
      </c>
      <c r="H140" s="60" t="n">
        <v>1439</v>
      </c>
      <c r="I140" s="69" t="n">
        <f aca="false">IF(H140="","",G140-H140)</f>
        <v>-15</v>
      </c>
      <c r="J140" s="40" t="n">
        <f aca="false">IF(OR(D140="",D140+G140=0),"",D140/(D140+G140))</f>
        <v>0.308066083576288</v>
      </c>
      <c r="K140" s="40" t="n">
        <f aca="false">IF(E140="","",E140/(E140+H140))</f>
        <v>0.312470138557095</v>
      </c>
      <c r="L140" s="70" t="n">
        <f aca="false">IF(OR(K140="",J140=""),"",(J140-K140)*100)</f>
        <v>-0.440405498080743</v>
      </c>
      <c r="M140" s="36" t="n">
        <v>2.12037134723954</v>
      </c>
      <c r="N140" s="36" t="n">
        <v>2.60246900897786</v>
      </c>
      <c r="O140" s="36" t="n">
        <f aca="false">SQRT(M140^2+N140^2)</f>
        <v>3.35690625321659</v>
      </c>
      <c r="P140" s="40" t="n">
        <f aca="false">IF(J140="","",MAX(0,J140-1.96*O140/100))</f>
        <v>0.242270721013243</v>
      </c>
      <c r="Q140" s="40" t="n">
        <f aca="false">IF(J140="","",MIN(1,J140+1.96*O140/100))</f>
        <v>0.373861446139333</v>
      </c>
      <c r="R140" s="32" t="str">
        <f aca="false">IF(L140="","",IF(ABS(L140)&lt;=O140,"Yes","No"))</f>
        <v>Yes</v>
      </c>
      <c r="S140" s="32" t="str">
        <f aca="false">IF(L140="","",IF(ABS(L140)&lt;=1.96*O140,"Yes","No"))</f>
        <v>Yes</v>
      </c>
      <c r="T140" s="60" t="n">
        <f aca="false">IF(D140="","",ROUND(SQRT(((D140+G140)*O140/100)^2+(J140*(D140+G140)*0.07717)^2),0))</f>
        <v>85</v>
      </c>
      <c r="U140" s="32"/>
    </row>
    <row r="141" customFormat="false" ht="15" hidden="false" customHeight="false" outlineLevel="0" collapsed="false">
      <c r="A141" s="32" t="s">
        <v>233</v>
      </c>
      <c r="B141" s="32" t="s">
        <v>330</v>
      </c>
      <c r="C141" s="32" t="s">
        <v>331</v>
      </c>
      <c r="D141" s="60" t="n">
        <v>948</v>
      </c>
      <c r="E141" s="60" t="n">
        <v>928</v>
      </c>
      <c r="F141" s="69" t="n">
        <f aca="false">IF(E141="","",D141-E141)</f>
        <v>20</v>
      </c>
      <c r="G141" s="60" t="n">
        <v>988</v>
      </c>
      <c r="H141" s="60" t="n">
        <v>988</v>
      </c>
      <c r="I141" s="69" t="n">
        <f aca="false">IF(H141="","",G141-H141)</f>
        <v>0</v>
      </c>
      <c r="J141" s="40" t="n">
        <f aca="false">IF(OR(D141="",D141+G141=0),"",D141/(D141+G141))</f>
        <v>0.489669421487603</v>
      </c>
      <c r="K141" s="40" t="n">
        <f aca="false">IF(E141="","",E141/(E141+H141))</f>
        <v>0.484342379958246</v>
      </c>
      <c r="L141" s="70" t="n">
        <f aca="false">IF(OR(K141="",J141=""),"",(J141-K141)*100)</f>
        <v>0.532704152935692</v>
      </c>
      <c r="M141" s="36" t="n">
        <v>2.12037134723954</v>
      </c>
      <c r="N141" s="36" t="n">
        <v>2.60246900897786</v>
      </c>
      <c r="O141" s="36" t="n">
        <f aca="false">SQRT(M141^2+N141^2)</f>
        <v>3.35690625321659</v>
      </c>
      <c r="P141" s="40" t="n">
        <f aca="false">IF(J141="","",MAX(0,J141-1.96*O141/100))</f>
        <v>0.423874058924558</v>
      </c>
      <c r="Q141" s="40" t="n">
        <f aca="false">IF(J141="","",MIN(1,J141+1.96*O141/100))</f>
        <v>0.555464784050648</v>
      </c>
      <c r="R141" s="32" t="str">
        <f aca="false">IF(L141="","",IF(ABS(L141)&lt;=O141,"Yes","No"))</f>
        <v>Yes</v>
      </c>
      <c r="S141" s="32" t="str">
        <f aca="false">IF(L141="","",IF(ABS(L141)&lt;=1.96*O141,"Yes","No"))</f>
        <v>Yes</v>
      </c>
      <c r="T141" s="60" t="n">
        <f aca="false">IF(D141="","",ROUND(SQRT(((D141+G141)*O141/100)^2+(J141*(D141+G141)*0.07717)^2),0))</f>
        <v>98</v>
      </c>
      <c r="U141" s="32"/>
    </row>
    <row r="142" customFormat="false" ht="15" hidden="false" customHeight="false" outlineLevel="0" collapsed="false">
      <c r="A142" s="32" t="s">
        <v>233</v>
      </c>
      <c r="B142" s="32" t="s">
        <v>330</v>
      </c>
      <c r="C142" s="32" t="s">
        <v>332</v>
      </c>
      <c r="D142" s="60" t="n">
        <v>1139</v>
      </c>
      <c r="E142" s="60" t="n">
        <v>1082</v>
      </c>
      <c r="F142" s="69" t="n">
        <f aca="false">IF(E142="","",D142-E142)</f>
        <v>57</v>
      </c>
      <c r="G142" s="60" t="n">
        <v>1116</v>
      </c>
      <c r="H142" s="60" t="n">
        <v>1101</v>
      </c>
      <c r="I142" s="69" t="n">
        <f aca="false">IF(H142="","",G142-H142)</f>
        <v>15</v>
      </c>
      <c r="J142" s="40" t="n">
        <f aca="false">IF(OR(D142="",D142+G142=0),"",D142/(D142+G142))</f>
        <v>0.50509977827051</v>
      </c>
      <c r="K142" s="40" t="n">
        <f aca="false">IF(E142="","",E142/(E142+H142))</f>
        <v>0.495648190563445</v>
      </c>
      <c r="L142" s="70" t="n">
        <f aca="false">IF(OR(K142="",J142=""),"",(J142-K142)*100)</f>
        <v>0.945158770706522</v>
      </c>
      <c r="M142" s="36" t="n">
        <v>2.12037134723954</v>
      </c>
      <c r="N142" s="36" t="n">
        <v>2.60246900897786</v>
      </c>
      <c r="O142" s="36" t="n">
        <f aca="false">SQRT(M142^2+N142^2)</f>
        <v>3.35690625321659</v>
      </c>
      <c r="P142" s="40" t="n">
        <f aca="false">IF(J142="","",MAX(0,J142-1.96*O142/100))</f>
        <v>0.439304415707465</v>
      </c>
      <c r="Q142" s="40" t="n">
        <f aca="false">IF(J142="","",MIN(1,J142+1.96*O142/100))</f>
        <v>0.570895140833555</v>
      </c>
      <c r="R142" s="32" t="str">
        <f aca="false">IF(L142="","",IF(ABS(L142)&lt;=O142,"Yes","No"))</f>
        <v>Yes</v>
      </c>
      <c r="S142" s="32" t="str">
        <f aca="false">IF(L142="","",IF(ABS(L142)&lt;=1.96*O142,"Yes","No"))</f>
        <v>Yes</v>
      </c>
      <c r="T142" s="60" t="n">
        <f aca="false">IF(D142="","",ROUND(SQRT(((D142+G142)*O142/100)^2+(J142*(D142+G142)*0.07717)^2),0))</f>
        <v>116</v>
      </c>
      <c r="U142" s="32"/>
    </row>
    <row r="143" customFormat="false" ht="15" hidden="false" customHeight="false" outlineLevel="0" collapsed="false">
      <c r="A143" s="32" t="s">
        <v>233</v>
      </c>
      <c r="B143" s="32" t="s">
        <v>330</v>
      </c>
      <c r="C143" s="32" t="s">
        <v>333</v>
      </c>
      <c r="D143" s="60" t="n">
        <v>1871</v>
      </c>
      <c r="E143" s="60" t="n">
        <v>1799</v>
      </c>
      <c r="F143" s="69" t="n">
        <f aca="false">IF(E143="","",D143-E143)</f>
        <v>72</v>
      </c>
      <c r="G143" s="60" t="n">
        <v>1844</v>
      </c>
      <c r="H143" s="60" t="n">
        <v>1810</v>
      </c>
      <c r="I143" s="69" t="n">
        <f aca="false">IF(H143="","",G143-H143)</f>
        <v>34</v>
      </c>
      <c r="J143" s="40" t="n">
        <f aca="false">IF(OR(D143="",D143+G143=0),"",D143/(D143+G143))</f>
        <v>0.503633916554509</v>
      </c>
      <c r="K143" s="40" t="n">
        <f aca="false">IF(E143="","",E143/(E143+H143))</f>
        <v>0.498476032141868</v>
      </c>
      <c r="L143" s="70" t="n">
        <f aca="false">IF(OR(K143="",J143=""),"",(J143-K143)*100)</f>
        <v>0.51578844126412</v>
      </c>
      <c r="M143" s="36" t="n">
        <v>2.12037134723954</v>
      </c>
      <c r="N143" s="36" t="n">
        <v>2.60246900897786</v>
      </c>
      <c r="O143" s="36" t="n">
        <f aca="false">SQRT(M143^2+N143^2)</f>
        <v>3.35690625321659</v>
      </c>
      <c r="P143" s="40" t="n">
        <f aca="false">IF(J143="","",MAX(0,J143-1.96*O143/100))</f>
        <v>0.437838553991464</v>
      </c>
      <c r="Q143" s="40" t="n">
        <f aca="false">IF(J143="","",MIN(1,J143+1.96*O143/100))</f>
        <v>0.569429279117554</v>
      </c>
      <c r="R143" s="32" t="str">
        <f aca="false">IF(L143="","",IF(ABS(L143)&lt;=O143,"Yes","No"))</f>
        <v>Yes</v>
      </c>
      <c r="S143" s="32" t="str">
        <f aca="false">IF(L143="","",IF(ABS(L143)&lt;=1.96*O143,"Yes","No"))</f>
        <v>Yes</v>
      </c>
      <c r="T143" s="60" t="n">
        <f aca="false">IF(D143="","",ROUND(SQRT(((D143+G143)*O143/100)^2+(J143*(D143+G143)*0.07717)^2),0))</f>
        <v>191</v>
      </c>
      <c r="U143" s="32"/>
    </row>
    <row r="144" customFormat="false" ht="15" hidden="false" customHeight="false" outlineLevel="0" collapsed="false">
      <c r="A144" s="32" t="s">
        <v>233</v>
      </c>
      <c r="B144" s="32" t="s">
        <v>330</v>
      </c>
      <c r="C144" s="32" t="s">
        <v>334</v>
      </c>
      <c r="D144" s="60" t="n">
        <v>934</v>
      </c>
      <c r="E144" s="60" t="n">
        <v>906</v>
      </c>
      <c r="F144" s="69" t="n">
        <f aca="false">IF(E144="","",D144-E144)</f>
        <v>28</v>
      </c>
      <c r="G144" s="60" t="n">
        <v>956</v>
      </c>
      <c r="H144" s="60" t="n">
        <v>980</v>
      </c>
      <c r="I144" s="69" t="n">
        <f aca="false">IF(H144="","",G144-H144)</f>
        <v>-24</v>
      </c>
      <c r="J144" s="40" t="n">
        <f aca="false">IF(OR(D144="",D144+G144=0),"",D144/(D144+G144))</f>
        <v>0.494179894179894</v>
      </c>
      <c r="K144" s="40" t="n">
        <f aca="false">IF(E144="","",E144/(E144+H144))</f>
        <v>0.480381760339343</v>
      </c>
      <c r="L144" s="70" t="n">
        <f aca="false">IF(OR(K144="",J144=""),"",(J144-K144)*100)</f>
        <v>1.37981338405516</v>
      </c>
      <c r="M144" s="36" t="n">
        <v>2.12037134723954</v>
      </c>
      <c r="N144" s="36" t="n">
        <v>2.60246900897786</v>
      </c>
      <c r="O144" s="36" t="n">
        <f aca="false">SQRT(M144^2+N144^2)</f>
        <v>3.35690625321659</v>
      </c>
      <c r="P144" s="40" t="n">
        <f aca="false">IF(J144="","",MAX(0,J144-1.96*O144/100))</f>
        <v>0.428384531616849</v>
      </c>
      <c r="Q144" s="40" t="n">
        <f aca="false">IF(J144="","",MIN(1,J144+1.96*O144/100))</f>
        <v>0.559975256742939</v>
      </c>
      <c r="R144" s="32" t="str">
        <f aca="false">IF(L144="","",IF(ABS(L144)&lt;=O144,"Yes","No"))</f>
        <v>Yes</v>
      </c>
      <c r="S144" s="32" t="str">
        <f aca="false">IF(L144="","",IF(ABS(L144)&lt;=1.96*O144,"Yes","No"))</f>
        <v>Yes</v>
      </c>
      <c r="T144" s="60" t="n">
        <f aca="false">IF(D144="","",ROUND(SQRT(((D144+G144)*O144/100)^2+(J144*(D144+G144)*0.07717)^2),0))</f>
        <v>96</v>
      </c>
      <c r="U144" s="32"/>
    </row>
    <row r="145" customFormat="false" ht="15" hidden="false" customHeight="false" outlineLevel="0" collapsed="false">
      <c r="A145" s="32" t="s">
        <v>233</v>
      </c>
      <c r="B145" s="32" t="s">
        <v>330</v>
      </c>
      <c r="C145" s="32" t="s">
        <v>335</v>
      </c>
      <c r="D145" s="60" t="n">
        <v>857</v>
      </c>
      <c r="E145" s="60" t="n">
        <v>852</v>
      </c>
      <c r="F145" s="69" t="n">
        <f aca="false">IF(E145="","",D145-E145)</f>
        <v>5</v>
      </c>
      <c r="G145" s="60" t="n">
        <v>899</v>
      </c>
      <c r="H145" s="60" t="n">
        <v>912</v>
      </c>
      <c r="I145" s="69" t="n">
        <f aca="false">IF(H145="","",G145-H145)</f>
        <v>-13</v>
      </c>
      <c r="J145" s="40" t="n">
        <f aca="false">IF(OR(D145="",D145+G145=0),"",D145/(D145+G145))</f>
        <v>0.488041002277904</v>
      </c>
      <c r="K145" s="40" t="n">
        <f aca="false">IF(E145="","",E145/(E145+H145))</f>
        <v>0.482993197278912</v>
      </c>
      <c r="L145" s="70" t="n">
        <f aca="false">IF(OR(K145="",J145=""),"",(J145-K145)*100)</f>
        <v>0.504780499899277</v>
      </c>
      <c r="M145" s="36" t="n">
        <v>2.12037134723954</v>
      </c>
      <c r="N145" s="36" t="n">
        <v>2.60246900897786</v>
      </c>
      <c r="O145" s="36" t="n">
        <f aca="false">SQRT(M145^2+N145^2)</f>
        <v>3.35690625321659</v>
      </c>
      <c r="P145" s="40" t="n">
        <f aca="false">IF(J145="","",MAX(0,J145-1.96*O145/100))</f>
        <v>0.422245639714859</v>
      </c>
      <c r="Q145" s="40" t="n">
        <f aca="false">IF(J145="","",MIN(1,J145+1.96*O145/100))</f>
        <v>0.553836364840949</v>
      </c>
      <c r="R145" s="32" t="str">
        <f aca="false">IF(L145="","",IF(ABS(L145)&lt;=O145,"Yes","No"))</f>
        <v>Yes</v>
      </c>
      <c r="S145" s="32" t="str">
        <f aca="false">IF(L145="","",IF(ABS(L145)&lt;=1.96*O145,"Yes","No"))</f>
        <v>Yes</v>
      </c>
      <c r="T145" s="60" t="n">
        <f aca="false">IF(D145="","",ROUND(SQRT(((D145+G145)*O145/100)^2+(J145*(D145+G145)*0.07717)^2),0))</f>
        <v>89</v>
      </c>
      <c r="U145" s="32"/>
    </row>
    <row r="146" customFormat="false" ht="15" hidden="false" customHeight="false" outlineLevel="0" collapsed="false">
      <c r="A146" s="32" t="s">
        <v>233</v>
      </c>
      <c r="B146" s="32" t="s">
        <v>330</v>
      </c>
      <c r="C146" s="32" t="s">
        <v>336</v>
      </c>
      <c r="D146" s="60" t="n">
        <v>709</v>
      </c>
      <c r="E146" s="60" t="n">
        <v>715</v>
      </c>
      <c r="F146" s="69" t="n">
        <f aca="false">IF(E146="","",D146-E146)</f>
        <v>-6</v>
      </c>
      <c r="G146" s="60" t="n">
        <v>680</v>
      </c>
      <c r="H146" s="60" t="n">
        <v>677</v>
      </c>
      <c r="I146" s="69" t="n">
        <f aca="false">IF(H146="","",G146-H146)</f>
        <v>3</v>
      </c>
      <c r="J146" s="40" t="n">
        <f aca="false">IF(OR(D146="",D146+G146=0),"",D146/(D146+G146))</f>
        <v>0.510439164866811</v>
      </c>
      <c r="K146" s="40" t="n">
        <f aca="false">IF(E146="","",E146/(E146+H146))</f>
        <v>0.513649425287356</v>
      </c>
      <c r="L146" s="70" t="n">
        <f aca="false">IF(OR(K146="",J146=""),"",(J146-K146)*100)</f>
        <v>-0.321026042054573</v>
      </c>
      <c r="M146" s="36" t="n">
        <v>2.12037134723954</v>
      </c>
      <c r="N146" s="36" t="n">
        <v>2.60246900897786</v>
      </c>
      <c r="O146" s="36" t="n">
        <f aca="false">SQRT(M146^2+N146^2)</f>
        <v>3.35690625321659</v>
      </c>
      <c r="P146" s="40" t="n">
        <f aca="false">IF(J146="","",MAX(0,J146-1.96*O146/100))</f>
        <v>0.444643802303766</v>
      </c>
      <c r="Q146" s="40" t="n">
        <f aca="false">IF(J146="","",MIN(1,J146+1.96*O146/100))</f>
        <v>0.576234527429856</v>
      </c>
      <c r="R146" s="32" t="str">
        <f aca="false">IF(L146="","",IF(ABS(L146)&lt;=O146,"Yes","No"))</f>
        <v>Yes</v>
      </c>
      <c r="S146" s="32" t="str">
        <f aca="false">IF(L146="","",IF(ABS(L146)&lt;=1.96*O146,"Yes","No"))</f>
        <v>Yes</v>
      </c>
      <c r="T146" s="60" t="n">
        <f aca="false">IF(D146="","",ROUND(SQRT(((D146+G146)*O146/100)^2+(J146*(D146+G146)*0.07717)^2),0))</f>
        <v>72</v>
      </c>
      <c r="U146" s="32"/>
    </row>
    <row r="147" customFormat="false" ht="15" hidden="false" customHeight="false" outlineLevel="0" collapsed="false">
      <c r="A147" s="32" t="s">
        <v>233</v>
      </c>
      <c r="B147" s="32" t="s">
        <v>330</v>
      </c>
      <c r="C147" s="32" t="s">
        <v>337</v>
      </c>
      <c r="D147" s="60" t="n">
        <v>1599</v>
      </c>
      <c r="E147" s="60" t="n">
        <v>1480</v>
      </c>
      <c r="F147" s="69" t="n">
        <f aca="false">IF(E147="","",D147-E147)</f>
        <v>119</v>
      </c>
      <c r="G147" s="60" t="n">
        <v>1550</v>
      </c>
      <c r="H147" s="60" t="n">
        <v>1588</v>
      </c>
      <c r="I147" s="69" t="n">
        <f aca="false">IF(H147="","",G147-H147)</f>
        <v>-38</v>
      </c>
      <c r="J147" s="40" t="n">
        <f aca="false">IF(OR(D147="",D147+G147=0),"",D147/(D147+G147))</f>
        <v>0.507780247697682</v>
      </c>
      <c r="K147" s="40" t="n">
        <f aca="false">IF(E147="","",E147/(E147+H147))</f>
        <v>0.482398956975228</v>
      </c>
      <c r="L147" s="70" t="n">
        <f aca="false">IF(OR(K147="",J147=""),"",(J147-K147)*100)</f>
        <v>2.53812907224537</v>
      </c>
      <c r="M147" s="36" t="n">
        <v>2.12037134723954</v>
      </c>
      <c r="N147" s="36" t="n">
        <v>2.60246900897786</v>
      </c>
      <c r="O147" s="36" t="n">
        <f aca="false">SQRT(M147^2+N147^2)</f>
        <v>3.35690625321659</v>
      </c>
      <c r="P147" s="40" t="n">
        <f aca="false">IF(J147="","",MAX(0,J147-1.96*O147/100))</f>
        <v>0.441984885134637</v>
      </c>
      <c r="Q147" s="40" t="n">
        <f aca="false">IF(J147="","",MIN(1,J147+1.96*O147/100))</f>
        <v>0.573575610260727</v>
      </c>
      <c r="R147" s="32" t="str">
        <f aca="false">IF(L147="","",IF(ABS(L147)&lt;=O147,"Yes","No"))</f>
        <v>Yes</v>
      </c>
      <c r="S147" s="32" t="str">
        <f aca="false">IF(L147="","",IF(ABS(L147)&lt;=1.96*O147,"Yes","No"))</f>
        <v>Yes</v>
      </c>
      <c r="T147" s="60" t="n">
        <f aca="false">IF(D147="","",ROUND(SQRT(((D147+G147)*O147/100)^2+(J147*(D147+G147)*0.07717)^2),0))</f>
        <v>162</v>
      </c>
      <c r="U147" s="32"/>
    </row>
    <row r="148" customFormat="false" ht="15" hidden="false" customHeight="false" outlineLevel="0" collapsed="false">
      <c r="A148" s="32" t="s">
        <v>233</v>
      </c>
      <c r="B148" s="32" t="s">
        <v>330</v>
      </c>
      <c r="C148" s="32" t="s">
        <v>338</v>
      </c>
      <c r="D148" s="60" t="n">
        <v>901</v>
      </c>
      <c r="E148" s="60" t="n">
        <v>890</v>
      </c>
      <c r="F148" s="69" t="n">
        <f aca="false">IF(E148="","",D148-E148)</f>
        <v>11</v>
      </c>
      <c r="G148" s="60" t="n">
        <v>788</v>
      </c>
      <c r="H148" s="60" t="n">
        <v>789</v>
      </c>
      <c r="I148" s="69" t="n">
        <f aca="false">IF(H148="","",G148-H148)</f>
        <v>-1</v>
      </c>
      <c r="J148" s="40" t="n">
        <f aca="false">IF(OR(D148="",D148+G148=0),"",D148/(D148+G148))</f>
        <v>0.533451746595619</v>
      </c>
      <c r="K148" s="40" t="n">
        <f aca="false">IF(E148="","",E148/(E148+H148))</f>
        <v>0.530077427039905</v>
      </c>
      <c r="L148" s="70" t="n">
        <f aca="false">IF(OR(K148="",J148=""),"",(J148-K148)*100)</f>
        <v>0.337431955571399</v>
      </c>
      <c r="M148" s="36" t="n">
        <v>2.12037134723954</v>
      </c>
      <c r="N148" s="36" t="n">
        <v>2.60246900897786</v>
      </c>
      <c r="O148" s="36" t="n">
        <f aca="false">SQRT(M148^2+N148^2)</f>
        <v>3.35690625321659</v>
      </c>
      <c r="P148" s="40" t="n">
        <f aca="false">IF(J148="","",MAX(0,J148-1.96*O148/100))</f>
        <v>0.467656384032574</v>
      </c>
      <c r="Q148" s="40" t="n">
        <f aca="false">IF(J148="","",MIN(1,J148+1.96*O148/100))</f>
        <v>0.599247109158664</v>
      </c>
      <c r="R148" s="32" t="str">
        <f aca="false">IF(L148="","",IF(ABS(L148)&lt;=O148,"Yes","No"))</f>
        <v>Yes</v>
      </c>
      <c r="S148" s="32" t="str">
        <f aca="false">IF(L148="","",IF(ABS(L148)&lt;=1.96*O148,"Yes","No"))</f>
        <v>Yes</v>
      </c>
      <c r="T148" s="60" t="n">
        <f aca="false">IF(D148="","",ROUND(SQRT(((D148+G148)*O148/100)^2+(J148*(D148+G148)*0.07717)^2),0))</f>
        <v>90</v>
      </c>
      <c r="U148" s="32"/>
    </row>
    <row r="149" customFormat="false" ht="15" hidden="false" customHeight="false" outlineLevel="0" collapsed="false">
      <c r="A149" s="32" t="s">
        <v>233</v>
      </c>
      <c r="B149" s="32" t="s">
        <v>330</v>
      </c>
      <c r="C149" s="32" t="s">
        <v>339</v>
      </c>
      <c r="D149" s="60" t="n">
        <v>809</v>
      </c>
      <c r="E149" s="60" t="n">
        <v>817</v>
      </c>
      <c r="F149" s="69" t="n">
        <f aca="false">IF(E149="","",D149-E149)</f>
        <v>-8</v>
      </c>
      <c r="G149" s="60" t="n">
        <v>774</v>
      </c>
      <c r="H149" s="60" t="n">
        <v>798</v>
      </c>
      <c r="I149" s="69" t="n">
        <f aca="false">IF(H149="","",G149-H149)</f>
        <v>-24</v>
      </c>
      <c r="J149" s="40" t="n">
        <f aca="false">IF(OR(D149="",D149+G149=0),"",D149/(D149+G149))</f>
        <v>0.511054958938724</v>
      </c>
      <c r="K149" s="40" t="n">
        <f aca="false">IF(E149="","",E149/(E149+H149))</f>
        <v>0.505882352941176</v>
      </c>
      <c r="L149" s="70" t="n">
        <f aca="false">IF(OR(K149="",J149=""),"",(J149-K149)*100)</f>
        <v>0.517260599754754</v>
      </c>
      <c r="M149" s="36" t="n">
        <v>2.12037134723954</v>
      </c>
      <c r="N149" s="36" t="n">
        <v>2.60246900897786</v>
      </c>
      <c r="O149" s="36" t="n">
        <f aca="false">SQRT(M149^2+N149^2)</f>
        <v>3.35690625321659</v>
      </c>
      <c r="P149" s="40" t="n">
        <f aca="false">IF(J149="","",MAX(0,J149-1.96*O149/100))</f>
        <v>0.445259596375679</v>
      </c>
      <c r="Q149" s="40" t="n">
        <f aca="false">IF(J149="","",MIN(1,J149+1.96*O149/100))</f>
        <v>0.576850321501769</v>
      </c>
      <c r="R149" s="32" t="str">
        <f aca="false">IF(L149="","",IF(ABS(L149)&lt;=O149,"Yes","No"))</f>
        <v>Yes</v>
      </c>
      <c r="S149" s="32" t="str">
        <f aca="false">IF(L149="","",IF(ABS(L149)&lt;=1.96*O149,"Yes","No"))</f>
        <v>Yes</v>
      </c>
      <c r="T149" s="60" t="n">
        <f aca="false">IF(D149="","",ROUND(SQRT(((D149+G149)*O149/100)^2+(J149*(D149+G149)*0.07717)^2),0))</f>
        <v>82</v>
      </c>
      <c r="U149" s="32"/>
    </row>
    <row r="150" customFormat="false" ht="15" hidden="false" customHeight="false" outlineLevel="0" collapsed="false">
      <c r="A150" s="32" t="s">
        <v>233</v>
      </c>
      <c r="B150" s="32" t="s">
        <v>330</v>
      </c>
      <c r="C150" s="32" t="s">
        <v>340</v>
      </c>
      <c r="D150" s="60" t="n">
        <v>589</v>
      </c>
      <c r="E150" s="60" t="n">
        <v>552</v>
      </c>
      <c r="F150" s="69" t="n">
        <f aca="false">IF(E150="","",D150-E150)</f>
        <v>37</v>
      </c>
      <c r="G150" s="60" t="n">
        <v>523</v>
      </c>
      <c r="H150" s="60" t="n">
        <v>556</v>
      </c>
      <c r="I150" s="69" t="n">
        <f aca="false">IF(H150="","",G150-H150)</f>
        <v>-33</v>
      </c>
      <c r="J150" s="40" t="n">
        <f aca="false">IF(OR(D150="",D150+G150=0),"",D150/(D150+G150))</f>
        <v>0.529676258992806</v>
      </c>
      <c r="K150" s="40" t="n">
        <f aca="false">IF(E150="","",E150/(E150+H150))</f>
        <v>0.498194945848375</v>
      </c>
      <c r="L150" s="70" t="n">
        <f aca="false">IF(OR(K150="",J150=""),"",(J150-K150)*100)</f>
        <v>3.14813131444304</v>
      </c>
      <c r="M150" s="36" t="n">
        <v>2.45723920713557</v>
      </c>
      <c r="N150" s="36" t="n">
        <v>2.60246900897786</v>
      </c>
      <c r="O150" s="36" t="n">
        <f aca="false">SQRT(M150^2+N150^2)</f>
        <v>3.57922749539261</v>
      </c>
      <c r="P150" s="40" t="n">
        <f aca="false">IF(J150="","",MAX(0,J150-1.96*O150/100))</f>
        <v>0.459523400083111</v>
      </c>
      <c r="Q150" s="40" t="n">
        <f aca="false">IF(J150="","",MIN(1,J150+1.96*O150/100))</f>
        <v>0.599829117902501</v>
      </c>
      <c r="R150" s="32" t="str">
        <f aca="false">IF(L150="","",IF(ABS(L150)&lt;=O150,"Yes","No"))</f>
        <v>Yes</v>
      </c>
      <c r="S150" s="32" t="str">
        <f aca="false">IF(L150="","",IF(ABS(L150)&lt;=1.96*O150,"Yes","No"))</f>
        <v>Yes</v>
      </c>
      <c r="T150" s="60" t="n">
        <f aca="false">IF(D150="","",ROUND(SQRT(((D150+G150)*O150/100)^2+(J150*(D150+G150)*0.09272)^2),0))</f>
        <v>68</v>
      </c>
      <c r="U150" s="32"/>
    </row>
    <row r="151" customFormat="false" ht="15" hidden="false" customHeight="false" outlineLevel="0" collapsed="false">
      <c r="A151" s="32" t="s">
        <v>233</v>
      </c>
      <c r="B151" s="32" t="s">
        <v>341</v>
      </c>
      <c r="C151" s="32" t="s">
        <v>341</v>
      </c>
      <c r="D151" s="60" t="n">
        <v>943</v>
      </c>
      <c r="E151" s="60" t="n">
        <v>985</v>
      </c>
      <c r="F151" s="69" t="n">
        <f aca="false">IF(E151="","",D151-E151)</f>
        <v>-42</v>
      </c>
      <c r="G151" s="60" t="n">
        <v>1663</v>
      </c>
      <c r="H151" s="60" t="n">
        <v>1586</v>
      </c>
      <c r="I151" s="69" t="n">
        <f aca="false">IF(H151="","",G151-H151)</f>
        <v>77</v>
      </c>
      <c r="J151" s="40" t="n">
        <f aca="false">IF(OR(D151="",D151+G151=0),"",D151/(D151+G151))</f>
        <v>0.361857252494244</v>
      </c>
      <c r="K151" s="40" t="n">
        <f aca="false">IF(E151="","",E151/(E151+H151))</f>
        <v>0.383119408790354</v>
      </c>
      <c r="L151" s="70" t="n">
        <f aca="false">IF(OR(K151="",J151=""),"",(J151-K151)*100)</f>
        <v>-2.12621562961099</v>
      </c>
      <c r="M151" s="36" t="n">
        <v>2.12037134723954</v>
      </c>
      <c r="N151" s="36" t="n">
        <v>2.60246900897786</v>
      </c>
      <c r="O151" s="36" t="n">
        <f aca="false">SQRT(M151^2+N151^2)</f>
        <v>3.35690625321659</v>
      </c>
      <c r="P151" s="40" t="n">
        <f aca="false">IF(J151="","",MAX(0,J151-1.96*O151/100))</f>
        <v>0.296061889931199</v>
      </c>
      <c r="Q151" s="40" t="n">
        <f aca="false">IF(J151="","",MIN(1,J151+1.96*O151/100))</f>
        <v>0.427652615057289</v>
      </c>
      <c r="R151" s="32" t="str">
        <f aca="false">IF(L151="","",IF(ABS(L151)&lt;=O151,"Yes","No"))</f>
        <v>Yes</v>
      </c>
      <c r="S151" s="32" t="str">
        <f aca="false">IF(L151="","",IF(ABS(L151)&lt;=1.96*O151,"Yes","No"))</f>
        <v>Yes</v>
      </c>
      <c r="T151" s="60" t="n">
        <f aca="false">IF(D151="","",ROUND(SQRT(((D151+G151)*O151/100)^2+(J151*(D151+G151)*0.07717)^2),0))</f>
        <v>114</v>
      </c>
      <c r="U151" s="32"/>
    </row>
    <row r="152" customFormat="false" ht="15" hidden="false" customHeight="false" outlineLevel="0" collapsed="false">
      <c r="A152" s="32" t="s">
        <v>233</v>
      </c>
      <c r="B152" s="32" t="s">
        <v>342</v>
      </c>
      <c r="C152" s="32" t="s">
        <v>342</v>
      </c>
      <c r="D152" s="60" t="n">
        <v>543</v>
      </c>
      <c r="E152" s="60" t="n">
        <v>543</v>
      </c>
      <c r="F152" s="69" t="n">
        <f aca="false">IF(E152="","",D152-E152)</f>
        <v>0</v>
      </c>
      <c r="G152" s="60" t="n">
        <v>1021</v>
      </c>
      <c r="H152" s="60" t="n">
        <v>990</v>
      </c>
      <c r="I152" s="69" t="n">
        <f aca="false">IF(H152="","",G152-H152)</f>
        <v>31</v>
      </c>
      <c r="J152" s="40" t="n">
        <f aca="false">IF(OR(D152="",D152+G152=0),"",D152/(D152+G152))</f>
        <v>0.347186700767263</v>
      </c>
      <c r="K152" s="40" t="n">
        <f aca="false">IF(E152="","",E152/(E152+H152))</f>
        <v>0.354207436399217</v>
      </c>
      <c r="L152" s="70" t="n">
        <f aca="false">IF(OR(K152="",J152=""),"",(J152-K152)*100)</f>
        <v>-0.702073563195377</v>
      </c>
      <c r="M152" s="36" t="n">
        <v>2.12037134723954</v>
      </c>
      <c r="N152" s="36" t="n">
        <v>2.60246900897786</v>
      </c>
      <c r="O152" s="36" t="n">
        <f aca="false">SQRT(M152^2+N152^2)</f>
        <v>3.35690625321659</v>
      </c>
      <c r="P152" s="40" t="n">
        <f aca="false">IF(J152="","",MAX(0,J152-1.96*O152/100))</f>
        <v>0.281391338204218</v>
      </c>
      <c r="Q152" s="40" t="n">
        <f aca="false">IF(J152="","",MIN(1,J152+1.96*O152/100))</f>
        <v>0.412982063330309</v>
      </c>
      <c r="R152" s="32" t="str">
        <f aca="false">IF(L152="","",IF(ABS(L152)&lt;=O152,"Yes","No"))</f>
        <v>Yes</v>
      </c>
      <c r="S152" s="32" t="str">
        <f aca="false">IF(L152="","",IF(ABS(L152)&lt;=1.96*O152,"Yes","No"))</f>
        <v>Yes</v>
      </c>
      <c r="T152" s="60" t="n">
        <f aca="false">IF(D152="","",ROUND(SQRT(((D152+G152)*O152/100)^2+(J152*(D152+G152)*0.07717)^2),0))</f>
        <v>67</v>
      </c>
      <c r="U152" s="32"/>
    </row>
    <row r="153" customFormat="false" ht="15" hidden="false" customHeight="false" outlineLevel="0" collapsed="false">
      <c r="A153" s="32" t="s">
        <v>233</v>
      </c>
      <c r="B153" s="32" t="s">
        <v>343</v>
      </c>
      <c r="C153" s="32" t="s">
        <v>344</v>
      </c>
      <c r="D153" s="60" t="n">
        <v>187</v>
      </c>
      <c r="E153" s="60" t="n">
        <v>181</v>
      </c>
      <c r="F153" s="69" t="n">
        <f aca="false">IF(E153="","",D153-E153)</f>
        <v>6</v>
      </c>
      <c r="G153" s="60" t="n">
        <v>492</v>
      </c>
      <c r="H153" s="60" t="n">
        <v>482</v>
      </c>
      <c r="I153" s="69" t="n">
        <f aca="false">IF(H153="","",G153-H153)</f>
        <v>10</v>
      </c>
      <c r="J153" s="40" t="n">
        <f aca="false">IF(OR(D153="",D153+G153=0),"",D153/(D153+G153))</f>
        <v>0.27540500736377</v>
      </c>
      <c r="K153" s="40" t="n">
        <f aca="false">IF(E153="","",E153/(E153+H153))</f>
        <v>0.273001508295626</v>
      </c>
      <c r="L153" s="70" t="n">
        <f aca="false">IF(OR(K153="",J153=""),"",(J153-K153)*100)</f>
        <v>0.240349906814435</v>
      </c>
      <c r="M153" s="36" t="n">
        <v>3.56890741856077</v>
      </c>
      <c r="N153" s="36" t="n">
        <v>2.60246900897786</v>
      </c>
      <c r="O153" s="36" t="n">
        <f aca="false">SQRT(M153^2+N153^2)</f>
        <v>4.41700635101969</v>
      </c>
      <c r="P153" s="40" t="n">
        <f aca="false">IF(J153="","",MAX(0,J153-1.96*O153/100))</f>
        <v>0.188831682883784</v>
      </c>
      <c r="Q153" s="40" t="n">
        <f aca="false">IF(J153="","",MIN(1,J153+1.96*O153/100))</f>
        <v>0.361978331843756</v>
      </c>
      <c r="R153" s="32" t="str">
        <f aca="false">IF(L153="","",IF(ABS(L153)&lt;=O153,"Yes","No"))</f>
        <v>Yes</v>
      </c>
      <c r="S153" s="32" t="str">
        <f aca="false">IF(L153="","",IF(ABS(L153)&lt;=1.96*O153,"Yes","No"))</f>
        <v>Yes</v>
      </c>
      <c r="T153" s="60" t="n">
        <f aca="false">IF(D153="","",ROUND(SQRT(((D153+G153)*O153/100)^2+(J153*(D153+G153)*0.14577)^2),0))</f>
        <v>41</v>
      </c>
      <c r="U153" s="32"/>
    </row>
    <row r="154" customFormat="false" ht="15" hidden="false" customHeight="false" outlineLevel="0" collapsed="false">
      <c r="A154" s="32" t="s">
        <v>233</v>
      </c>
      <c r="B154" s="32" t="s">
        <v>343</v>
      </c>
      <c r="C154" s="32" t="s">
        <v>345</v>
      </c>
      <c r="D154" s="60" t="n">
        <v>142</v>
      </c>
      <c r="E154" s="60" t="n">
        <v>147</v>
      </c>
      <c r="F154" s="69" t="n">
        <f aca="false">IF(E154="","",D154-E154)</f>
        <v>-5</v>
      </c>
      <c r="G154" s="60" t="n">
        <v>319</v>
      </c>
      <c r="H154" s="60" t="n">
        <v>314</v>
      </c>
      <c r="I154" s="69" t="n">
        <f aca="false">IF(H154="","",G154-H154)</f>
        <v>5</v>
      </c>
      <c r="J154" s="40" t="n">
        <f aca="false">IF(OR(D154="",D154+G154=0),"",D154/(D154+G154))</f>
        <v>0.308026030368764</v>
      </c>
      <c r="K154" s="40" t="n">
        <f aca="false">IF(E154="","",E154/(E154+H154))</f>
        <v>0.318872017353579</v>
      </c>
      <c r="L154" s="70" t="n">
        <f aca="false">IF(OR(K154="",J154=""),"",(J154-K154)*100)</f>
        <v>-1.08459869848156</v>
      </c>
      <c r="M154" s="36" t="n">
        <v>3.56890741856077</v>
      </c>
      <c r="N154" s="36" t="n">
        <v>2.60246900897786</v>
      </c>
      <c r="O154" s="36" t="n">
        <f aca="false">SQRT(M154^2+N154^2)</f>
        <v>4.41700635101969</v>
      </c>
      <c r="P154" s="40" t="n">
        <f aca="false">IF(J154="","",MAX(0,J154-1.96*O154/100))</f>
        <v>0.221452705888778</v>
      </c>
      <c r="Q154" s="40" t="n">
        <f aca="false">IF(J154="","",MIN(1,J154+1.96*O154/100))</f>
        <v>0.39459935484875</v>
      </c>
      <c r="R154" s="32" t="str">
        <f aca="false">IF(L154="","",IF(ABS(L154)&lt;=O154,"Yes","No"))</f>
        <v>Yes</v>
      </c>
      <c r="S154" s="32" t="str">
        <f aca="false">IF(L154="","",IF(ABS(L154)&lt;=1.96*O154,"Yes","No"))</f>
        <v>Yes</v>
      </c>
      <c r="T154" s="60" t="n">
        <f aca="false">IF(D154="","",ROUND(SQRT(((D154+G154)*O154/100)^2+(J154*(D154+G154)*0.14577)^2),0))</f>
        <v>29</v>
      </c>
      <c r="U154" s="32"/>
    </row>
    <row r="155" customFormat="false" ht="15" hidden="false" customHeight="false" outlineLevel="0" collapsed="false">
      <c r="A155" s="32" t="s">
        <v>233</v>
      </c>
      <c r="B155" s="32" t="s">
        <v>343</v>
      </c>
      <c r="C155" s="32" t="s">
        <v>346</v>
      </c>
      <c r="D155" s="60" t="n">
        <v>513</v>
      </c>
      <c r="E155" s="60" t="n">
        <v>522</v>
      </c>
      <c r="F155" s="69" t="n">
        <f aca="false">IF(E155="","",D155-E155)</f>
        <v>-9</v>
      </c>
      <c r="G155" s="60" t="n">
        <v>1052</v>
      </c>
      <c r="H155" s="60" t="n">
        <v>1060</v>
      </c>
      <c r="I155" s="69" t="n">
        <f aca="false">IF(H155="","",G155-H155)</f>
        <v>-8</v>
      </c>
      <c r="J155" s="40" t="n">
        <f aca="false">IF(OR(D155="",D155+G155=0),"",D155/(D155+G155))</f>
        <v>0.32779552715655</v>
      </c>
      <c r="K155" s="40" t="n">
        <f aca="false">IF(E155="","",E155/(E155+H155))</f>
        <v>0.329962073324905</v>
      </c>
      <c r="L155" s="70" t="n">
        <f aca="false">IF(OR(K155="",J155=""),"",(J155-K155)*100)</f>
        <v>-0.216654616835565</v>
      </c>
      <c r="M155" s="36" t="n">
        <v>2.12037134723954</v>
      </c>
      <c r="N155" s="36" t="n">
        <v>2.60246900897786</v>
      </c>
      <c r="O155" s="36" t="n">
        <f aca="false">SQRT(M155^2+N155^2)</f>
        <v>3.35690625321659</v>
      </c>
      <c r="P155" s="40" t="n">
        <f aca="false">IF(J155="","",MAX(0,J155-1.96*O155/100))</f>
        <v>0.262000164593504</v>
      </c>
      <c r="Q155" s="40" t="n">
        <f aca="false">IF(J155="","",MIN(1,J155+1.96*O155/100))</f>
        <v>0.393590889719595</v>
      </c>
      <c r="R155" s="32" t="str">
        <f aca="false">IF(L155="","",IF(ABS(L155)&lt;=O155,"Yes","No"))</f>
        <v>Yes</v>
      </c>
      <c r="S155" s="32" t="str">
        <f aca="false">IF(L155="","",IF(ABS(L155)&lt;=1.96*O155,"Yes","No"))</f>
        <v>Yes</v>
      </c>
      <c r="T155" s="60" t="n">
        <f aca="false">IF(D155="","",ROUND(SQRT(((D155+G155)*O155/100)^2+(J155*(D155+G155)*0.07717)^2),0))</f>
        <v>66</v>
      </c>
      <c r="U155" s="32"/>
    </row>
    <row r="156" customFormat="false" ht="15" hidden="false" customHeight="false" outlineLevel="0" collapsed="false">
      <c r="A156" s="32" t="s">
        <v>233</v>
      </c>
      <c r="B156" s="32" t="s">
        <v>347</v>
      </c>
      <c r="C156" s="32" t="s">
        <v>347</v>
      </c>
      <c r="D156" s="60" t="n">
        <v>1014</v>
      </c>
      <c r="E156" s="60" t="n">
        <v>980</v>
      </c>
      <c r="F156" s="69" t="n">
        <f aca="false">IF(E156="","",D156-E156)</f>
        <v>34</v>
      </c>
      <c r="G156" s="60" t="n">
        <v>886</v>
      </c>
      <c r="H156" s="60" t="n">
        <v>872</v>
      </c>
      <c r="I156" s="69" t="n">
        <f aca="false">IF(H156="","",G156-H156)</f>
        <v>14</v>
      </c>
      <c r="J156" s="40" t="n">
        <f aca="false">IF(OR(D156="",D156+G156=0),"",D156/(D156+G156))</f>
        <v>0.533684210526316</v>
      </c>
      <c r="K156" s="40" t="n">
        <f aca="false">IF(E156="","",E156/(E156+H156))</f>
        <v>0.529157667386609</v>
      </c>
      <c r="L156" s="70" t="n">
        <f aca="false">IF(OR(K156="",J156=""),"",(J156-K156)*100)</f>
        <v>0.452654313970668</v>
      </c>
      <c r="M156" s="36" t="n">
        <v>2.12037134723954</v>
      </c>
      <c r="N156" s="36" t="n">
        <v>2.60246900897786</v>
      </c>
      <c r="O156" s="36" t="n">
        <f aca="false">SQRT(M156^2+N156^2)</f>
        <v>3.35690625321659</v>
      </c>
      <c r="P156" s="40" t="n">
        <f aca="false">IF(J156="","",MAX(0,J156-1.96*O156/100))</f>
        <v>0.467888847963271</v>
      </c>
      <c r="Q156" s="40" t="n">
        <f aca="false">IF(J156="","",MIN(1,J156+1.96*O156/100))</f>
        <v>0.599479573089361</v>
      </c>
      <c r="R156" s="32" t="str">
        <f aca="false">IF(L156="","",IF(ABS(L156)&lt;=O156,"Yes","No"))</f>
        <v>Yes</v>
      </c>
      <c r="S156" s="32" t="str">
        <f aca="false">IF(L156="","",IF(ABS(L156)&lt;=1.96*O156,"Yes","No"))</f>
        <v>Yes</v>
      </c>
      <c r="T156" s="60" t="n">
        <f aca="false">IF(D156="","",ROUND(SQRT(((D156+G156)*O156/100)^2+(J156*(D156+G156)*0.07717)^2),0))</f>
        <v>101</v>
      </c>
      <c r="U156" s="32"/>
    </row>
    <row r="157" customFormat="false" ht="15" hidden="false" customHeight="false" outlineLevel="0" collapsed="false">
      <c r="A157" s="32" t="s">
        <v>233</v>
      </c>
      <c r="B157" s="32" t="s">
        <v>348</v>
      </c>
      <c r="C157" s="32" t="s">
        <v>349</v>
      </c>
      <c r="D157" s="60" t="n">
        <v>973</v>
      </c>
      <c r="E157" s="60" t="n">
        <v>1010</v>
      </c>
      <c r="F157" s="69" t="n">
        <f aca="false">IF(E157="","",D157-E157)</f>
        <v>-37</v>
      </c>
      <c r="G157" s="60" t="n">
        <v>1388</v>
      </c>
      <c r="H157" s="60" t="n">
        <v>1334</v>
      </c>
      <c r="I157" s="69" t="n">
        <f aca="false">IF(H157="","",G157-H157)</f>
        <v>54</v>
      </c>
      <c r="J157" s="40" t="n">
        <f aca="false">IF(OR(D157="",D157+G157=0),"",D157/(D157+G157))</f>
        <v>0.412113511224058</v>
      </c>
      <c r="K157" s="40" t="n">
        <f aca="false">IF(E157="","",E157/(E157+H157))</f>
        <v>0.430887372013652</v>
      </c>
      <c r="L157" s="70" t="n">
        <f aca="false">IF(OR(K157="",J157=""),"",(J157-K157)*100)</f>
        <v>-1.87738607895943</v>
      </c>
      <c r="M157" s="36" t="n">
        <v>2.12037134723954</v>
      </c>
      <c r="N157" s="36" t="n">
        <v>2.60246900897786</v>
      </c>
      <c r="O157" s="36" t="n">
        <f aca="false">SQRT(M157^2+N157^2)</f>
        <v>3.35690625321659</v>
      </c>
      <c r="P157" s="40" t="n">
        <f aca="false">IF(J157="","",MAX(0,J157-1.96*O157/100))</f>
        <v>0.346318148661013</v>
      </c>
      <c r="Q157" s="40" t="n">
        <f aca="false">IF(J157="","",MIN(1,J157+1.96*O157/100))</f>
        <v>0.477908873787103</v>
      </c>
      <c r="R157" s="32" t="str">
        <f aca="false">IF(L157="","",IF(ABS(L157)&lt;=O157,"Yes","No"))</f>
        <v>Yes</v>
      </c>
      <c r="S157" s="32" t="str">
        <f aca="false">IF(L157="","",IF(ABS(L157)&lt;=1.96*O157,"Yes","No"))</f>
        <v>Yes</v>
      </c>
      <c r="T157" s="60" t="n">
        <f aca="false">IF(D157="","",ROUND(SQRT(((D157+G157)*O157/100)^2+(J157*(D157+G157)*0.07717)^2),0))</f>
        <v>109</v>
      </c>
      <c r="U157" s="32"/>
    </row>
    <row r="158" customFormat="false" ht="15" hidden="false" customHeight="false" outlineLevel="0" collapsed="false">
      <c r="A158" s="32" t="s">
        <v>233</v>
      </c>
      <c r="B158" s="32" t="s">
        <v>348</v>
      </c>
      <c r="C158" s="32" t="s">
        <v>350</v>
      </c>
      <c r="D158" s="60" t="n">
        <v>878</v>
      </c>
      <c r="E158" s="60" t="n">
        <v>860</v>
      </c>
      <c r="F158" s="69" t="n">
        <f aca="false">IF(E158="","",D158-E158)</f>
        <v>18</v>
      </c>
      <c r="G158" s="60" t="n">
        <v>1344</v>
      </c>
      <c r="H158" s="60" t="n">
        <v>1332</v>
      </c>
      <c r="I158" s="69" t="n">
        <f aca="false">IF(H158="","",G158-H158)</f>
        <v>12</v>
      </c>
      <c r="J158" s="40" t="n">
        <f aca="false">IF(OR(D158="",D158+G158=0),"",D158/(D158+G158))</f>
        <v>0.395139513951395</v>
      </c>
      <c r="K158" s="40" t="n">
        <f aca="false">IF(E158="","",E158/(E158+H158))</f>
        <v>0.392335766423358</v>
      </c>
      <c r="L158" s="70" t="n">
        <f aca="false">IF(OR(K158="",J158=""),"",(J158-K158)*100)</f>
        <v>0.280374752803747</v>
      </c>
      <c r="M158" s="36" t="n">
        <v>2.12037134723954</v>
      </c>
      <c r="N158" s="36" t="n">
        <v>2.60246900897786</v>
      </c>
      <c r="O158" s="36" t="n">
        <f aca="false">SQRT(M158^2+N158^2)</f>
        <v>3.35690625321659</v>
      </c>
      <c r="P158" s="40" t="n">
        <f aca="false">IF(J158="","",MAX(0,J158-1.96*O158/100))</f>
        <v>0.32934415138835</v>
      </c>
      <c r="Q158" s="40" t="n">
        <f aca="false">IF(J158="","",MIN(1,J158+1.96*O158/100))</f>
        <v>0.46093487651444</v>
      </c>
      <c r="R158" s="32" t="str">
        <f aca="false">IF(L158="","",IF(ABS(L158)&lt;=O158,"Yes","No"))</f>
        <v>Yes</v>
      </c>
      <c r="S158" s="32" t="str">
        <f aca="false">IF(L158="","",IF(ABS(L158)&lt;=1.96*O158,"Yes","No"))</f>
        <v>Yes</v>
      </c>
      <c r="T158" s="60" t="n">
        <f aca="false">IF(D158="","",ROUND(SQRT(((D158+G158)*O158/100)^2+(J158*(D158+G158)*0.07717)^2),0))</f>
        <v>101</v>
      </c>
      <c r="U158" s="32"/>
    </row>
    <row r="159" customFormat="false" ht="15" hidden="false" customHeight="false" outlineLevel="0" collapsed="false">
      <c r="A159" s="32" t="s">
        <v>233</v>
      </c>
      <c r="B159" s="32" t="s">
        <v>348</v>
      </c>
      <c r="C159" s="32" t="s">
        <v>351</v>
      </c>
      <c r="D159" s="60" t="n">
        <v>451</v>
      </c>
      <c r="E159" s="60" t="n">
        <v>449</v>
      </c>
      <c r="F159" s="69" t="n">
        <f aca="false">IF(E159="","",D159-E159)</f>
        <v>2</v>
      </c>
      <c r="G159" s="60" t="n">
        <v>692</v>
      </c>
      <c r="H159" s="60" t="n">
        <v>705</v>
      </c>
      <c r="I159" s="69" t="n">
        <f aca="false">IF(H159="","",G159-H159)</f>
        <v>-13</v>
      </c>
      <c r="J159" s="40" t="n">
        <f aca="false">IF(OR(D159="",D159+G159=0),"",D159/(D159+G159))</f>
        <v>0.394575678040245</v>
      </c>
      <c r="K159" s="40" t="n">
        <f aca="false">IF(E159="","",E159/(E159+H159))</f>
        <v>0.389081455805893</v>
      </c>
      <c r="L159" s="70" t="n">
        <f aca="false">IF(OR(K159="",J159=""),"",(J159-K159)*100)</f>
        <v>0.549422223435242</v>
      </c>
      <c r="M159" s="36" t="n">
        <v>2.45723920713557</v>
      </c>
      <c r="N159" s="36" t="n">
        <v>2.60246900897786</v>
      </c>
      <c r="O159" s="36" t="n">
        <f aca="false">SQRT(M159^2+N159^2)</f>
        <v>3.57922749539261</v>
      </c>
      <c r="P159" s="40" t="n">
        <f aca="false">IF(J159="","",MAX(0,J159-1.96*O159/100))</f>
        <v>0.32442281913055</v>
      </c>
      <c r="Q159" s="40" t="n">
        <f aca="false">IF(J159="","",MIN(1,J159+1.96*O159/100))</f>
        <v>0.46472853694994</v>
      </c>
      <c r="R159" s="32" t="str">
        <f aca="false">IF(L159="","",IF(ABS(L159)&lt;=O159,"Yes","No"))</f>
        <v>Yes</v>
      </c>
      <c r="S159" s="32" t="str">
        <f aca="false">IF(L159="","",IF(ABS(L159)&lt;=1.96*O159,"Yes","No"))</f>
        <v>Yes</v>
      </c>
      <c r="T159" s="60" t="n">
        <f aca="false">IF(D159="","",ROUND(SQRT(((D159+G159)*O159/100)^2+(J159*(D159+G159)*0.09272)^2),0))</f>
        <v>59</v>
      </c>
      <c r="U159" s="32"/>
    </row>
    <row r="160" customFormat="false" ht="15" hidden="false" customHeight="false" outlineLevel="0" collapsed="false">
      <c r="A160" s="32" t="s">
        <v>233</v>
      </c>
      <c r="B160" s="32" t="s">
        <v>348</v>
      </c>
      <c r="C160" s="32" t="s">
        <v>352</v>
      </c>
      <c r="D160" s="60" t="n">
        <v>653</v>
      </c>
      <c r="E160" s="60" t="n">
        <v>654</v>
      </c>
      <c r="F160" s="69" t="n">
        <f aca="false">IF(E160="","",D160-E160)</f>
        <v>-1</v>
      </c>
      <c r="G160" s="60" t="n">
        <v>996</v>
      </c>
      <c r="H160" s="60" t="n">
        <v>979</v>
      </c>
      <c r="I160" s="69" t="n">
        <f aca="false">IF(H160="","",G160-H160)</f>
        <v>17</v>
      </c>
      <c r="J160" s="40" t="n">
        <f aca="false">IF(OR(D160="",D160+G160=0),"",D160/(D160+G160))</f>
        <v>0.395997574287447</v>
      </c>
      <c r="K160" s="40" t="n">
        <f aca="false">IF(E160="","",E160/(E160+H160))</f>
        <v>0.400489895897122</v>
      </c>
      <c r="L160" s="70" t="n">
        <f aca="false">IF(OR(K160="",J160=""),"",(J160-K160)*100)</f>
        <v>-0.449232160967494</v>
      </c>
      <c r="M160" s="36" t="n">
        <v>2.12037134723954</v>
      </c>
      <c r="N160" s="36" t="n">
        <v>2.60246900897786</v>
      </c>
      <c r="O160" s="36" t="n">
        <f aca="false">SQRT(M160^2+N160^2)</f>
        <v>3.35690625321659</v>
      </c>
      <c r="P160" s="40" t="n">
        <f aca="false">IF(J160="","",MAX(0,J160-1.96*O160/100))</f>
        <v>0.330202211724402</v>
      </c>
      <c r="Q160" s="40" t="n">
        <f aca="false">IF(J160="","",MIN(1,J160+1.96*O160/100))</f>
        <v>0.461792936850492</v>
      </c>
      <c r="R160" s="32" t="str">
        <f aca="false">IF(L160="","",IF(ABS(L160)&lt;=O160,"Yes","No"))</f>
        <v>Yes</v>
      </c>
      <c r="S160" s="32" t="str">
        <f aca="false">IF(L160="","",IF(ABS(L160)&lt;=1.96*O160,"Yes","No"))</f>
        <v>Yes</v>
      </c>
      <c r="T160" s="60" t="n">
        <f aca="false">IF(D160="","",ROUND(SQRT(((D160+G160)*O160/100)^2+(J160*(D160+G160)*0.07717)^2),0))</f>
        <v>75</v>
      </c>
      <c r="U160" s="32"/>
    </row>
    <row r="161" customFormat="false" ht="15" hidden="false" customHeight="false" outlineLevel="0" collapsed="false">
      <c r="A161" s="32" t="s">
        <v>233</v>
      </c>
      <c r="B161" s="32" t="s">
        <v>348</v>
      </c>
      <c r="C161" s="32" t="s">
        <v>353</v>
      </c>
      <c r="D161" s="60" t="n">
        <v>560</v>
      </c>
      <c r="E161" s="60" t="n">
        <v>557</v>
      </c>
      <c r="F161" s="69" t="n">
        <f aca="false">IF(E161="","",D161-E161)</f>
        <v>3</v>
      </c>
      <c r="G161" s="60" t="n">
        <v>913</v>
      </c>
      <c r="H161" s="60" t="n">
        <v>890</v>
      </c>
      <c r="I161" s="69" t="n">
        <f aca="false">IF(H161="","",G161-H161)</f>
        <v>23</v>
      </c>
      <c r="J161" s="40" t="n">
        <f aca="false">IF(OR(D161="",D161+G161=0),"",D161/(D161+G161))</f>
        <v>0.380176510522743</v>
      </c>
      <c r="K161" s="40" t="n">
        <f aca="false">IF(E161="","",E161/(E161+H161))</f>
        <v>0.384934346924672</v>
      </c>
      <c r="L161" s="70" t="n">
        <f aca="false">IF(OR(K161="",J161=""),"",(J161-K161)*100)</f>
        <v>-0.475783640192901</v>
      </c>
      <c r="M161" s="36" t="n">
        <v>2.12037134723954</v>
      </c>
      <c r="N161" s="36" t="n">
        <v>2.60246900897786</v>
      </c>
      <c r="O161" s="36" t="n">
        <f aca="false">SQRT(M161^2+N161^2)</f>
        <v>3.35690625321659</v>
      </c>
      <c r="P161" s="40" t="n">
        <f aca="false">IF(J161="","",MAX(0,J161-1.96*O161/100))</f>
        <v>0.314381147959698</v>
      </c>
      <c r="Q161" s="40" t="n">
        <f aca="false">IF(J161="","",MIN(1,J161+1.96*O161/100))</f>
        <v>0.445971873085788</v>
      </c>
      <c r="R161" s="32" t="str">
        <f aca="false">IF(L161="","",IF(ABS(L161)&lt;=O161,"Yes","No"))</f>
        <v>Yes</v>
      </c>
      <c r="S161" s="32" t="str">
        <f aca="false">IF(L161="","",IF(ABS(L161)&lt;=1.96*O161,"Yes","No"))</f>
        <v>Yes</v>
      </c>
      <c r="T161" s="60" t="n">
        <f aca="false">IF(D161="","",ROUND(SQRT(((D161+G161)*O161/100)^2+(J161*(D161+G161)*0.07717)^2),0))</f>
        <v>66</v>
      </c>
      <c r="U161" s="32"/>
    </row>
    <row r="162" customFormat="false" ht="15" hidden="false" customHeight="false" outlineLevel="0" collapsed="false">
      <c r="A162" s="32" t="s">
        <v>233</v>
      </c>
      <c r="B162" s="32" t="s">
        <v>348</v>
      </c>
      <c r="C162" s="32" t="s">
        <v>354</v>
      </c>
      <c r="D162" s="60" t="n">
        <v>513</v>
      </c>
      <c r="E162" s="60" t="n">
        <v>492</v>
      </c>
      <c r="F162" s="69" t="n">
        <f aca="false">IF(E162="","",D162-E162)</f>
        <v>21</v>
      </c>
      <c r="G162" s="60" t="n">
        <v>686</v>
      </c>
      <c r="H162" s="60" t="n">
        <v>675</v>
      </c>
      <c r="I162" s="69" t="n">
        <f aca="false">IF(H162="","",G162-H162)</f>
        <v>11</v>
      </c>
      <c r="J162" s="40" t="n">
        <f aca="false">IF(OR(D162="",D162+G162=0),"",D162/(D162+G162))</f>
        <v>0.427856547122602</v>
      </c>
      <c r="K162" s="40" t="n">
        <f aca="false">IF(E162="","",E162/(E162+H162))</f>
        <v>0.42159383033419</v>
      </c>
      <c r="L162" s="70" t="n">
        <f aca="false">IF(OR(K162="",J162=""),"",(J162-K162)*100)</f>
        <v>0.626271678841195</v>
      </c>
      <c r="M162" s="36" t="n">
        <v>2.12037134723954</v>
      </c>
      <c r="N162" s="36" t="n">
        <v>2.60246900897786</v>
      </c>
      <c r="O162" s="36" t="n">
        <f aca="false">SQRT(M162^2+N162^2)</f>
        <v>3.35690625321659</v>
      </c>
      <c r="P162" s="40" t="n">
        <f aca="false">IF(J162="","",MAX(0,J162-1.96*O162/100))</f>
        <v>0.362061184559557</v>
      </c>
      <c r="Q162" s="40" t="n">
        <f aca="false">IF(J162="","",MIN(1,J162+1.96*O162/100))</f>
        <v>0.493651909685647</v>
      </c>
      <c r="R162" s="32" t="str">
        <f aca="false">IF(L162="","",IF(ABS(L162)&lt;=O162,"Yes","No"))</f>
        <v>Yes</v>
      </c>
      <c r="S162" s="32" t="str">
        <f aca="false">IF(L162="","",IF(ABS(L162)&lt;=1.96*O162,"Yes","No"))</f>
        <v>Yes</v>
      </c>
      <c r="T162" s="60" t="n">
        <f aca="false">IF(D162="","",ROUND(SQRT(((D162+G162)*O162/100)^2+(J162*(D162+G162)*0.07717)^2),0))</f>
        <v>56</v>
      </c>
      <c r="U162" s="32"/>
    </row>
    <row r="163" customFormat="false" ht="15" hidden="false" customHeight="false" outlineLevel="0" collapsed="false">
      <c r="A163" s="32" t="s">
        <v>233</v>
      </c>
      <c r="B163" s="32" t="s">
        <v>355</v>
      </c>
      <c r="C163" s="32" t="s">
        <v>356</v>
      </c>
      <c r="D163" s="60" t="n">
        <v>675</v>
      </c>
      <c r="E163" s="60" t="n">
        <v>668</v>
      </c>
      <c r="F163" s="69" t="n">
        <f aca="false">IF(E163="","",D163-E163)</f>
        <v>7</v>
      </c>
      <c r="G163" s="60" t="n">
        <v>714</v>
      </c>
      <c r="H163" s="60" t="n">
        <v>693</v>
      </c>
      <c r="I163" s="69" t="n">
        <f aca="false">IF(H163="","",G163-H163)</f>
        <v>21</v>
      </c>
      <c r="J163" s="40" t="n">
        <f aca="false">IF(OR(D163="",D163+G163=0),"",D163/(D163+G163))</f>
        <v>0.485961123110151</v>
      </c>
      <c r="K163" s="40" t="n">
        <f aca="false">IF(E163="","",E163/(E163+H163))</f>
        <v>0.490815576781778</v>
      </c>
      <c r="L163" s="70" t="n">
        <f aca="false">IF(OR(K163="",J163=""),"",(J163-K163)*100)</f>
        <v>-0.485445367162696</v>
      </c>
      <c r="M163" s="36" t="n">
        <v>2.12037134723954</v>
      </c>
      <c r="N163" s="36" t="n">
        <v>2.60246900897786</v>
      </c>
      <c r="O163" s="36" t="n">
        <f aca="false">SQRT(M163^2+N163^2)</f>
        <v>3.35690625321659</v>
      </c>
      <c r="P163" s="40" t="n">
        <f aca="false">IF(J163="","",MAX(0,J163-1.96*O163/100))</f>
        <v>0.420165760547106</v>
      </c>
      <c r="Q163" s="40" t="n">
        <f aca="false">IF(J163="","",MIN(1,J163+1.96*O163/100))</f>
        <v>0.551756485673196</v>
      </c>
      <c r="R163" s="32" t="str">
        <f aca="false">IF(L163="","",IF(ABS(L163)&lt;=O163,"Yes","No"))</f>
        <v>Yes</v>
      </c>
      <c r="S163" s="32" t="str">
        <f aca="false">IF(L163="","",IF(ABS(L163)&lt;=1.96*O163,"Yes","No"))</f>
        <v>Yes</v>
      </c>
      <c r="T163" s="60" t="n">
        <f aca="false">IF(D163="","",ROUND(SQRT(((D163+G163)*O163/100)^2+(J163*(D163+G163)*0.07717)^2),0))</f>
        <v>70</v>
      </c>
      <c r="U163" s="32"/>
    </row>
    <row r="164" customFormat="false" ht="15" hidden="false" customHeight="false" outlineLevel="0" collapsed="false">
      <c r="A164" s="32" t="s">
        <v>233</v>
      </c>
      <c r="B164" s="32" t="s">
        <v>355</v>
      </c>
      <c r="C164" s="32" t="s">
        <v>357</v>
      </c>
      <c r="D164" s="60" t="n">
        <v>799</v>
      </c>
      <c r="E164" s="60" t="n">
        <v>803</v>
      </c>
      <c r="F164" s="69" t="n">
        <f aca="false">IF(E164="","",D164-E164)</f>
        <v>-4</v>
      </c>
      <c r="G164" s="60" t="n">
        <v>823</v>
      </c>
      <c r="H164" s="60" t="n">
        <v>818</v>
      </c>
      <c r="I164" s="69" t="n">
        <f aca="false">IF(H164="","",G164-H164)</f>
        <v>5</v>
      </c>
      <c r="J164" s="40" t="n">
        <f aca="false">IF(OR(D164="",D164+G164=0),"",D164/(D164+G164))</f>
        <v>0.492601726263872</v>
      </c>
      <c r="K164" s="40" t="n">
        <f aca="false">IF(E164="","",E164/(E164+H164))</f>
        <v>0.495373226403455</v>
      </c>
      <c r="L164" s="70" t="n">
        <f aca="false">IF(OR(K164="",J164=""),"",(J164-K164)*100)</f>
        <v>-0.277150013958288</v>
      </c>
      <c r="M164" s="36" t="n">
        <v>2.12037134723954</v>
      </c>
      <c r="N164" s="36" t="n">
        <v>2.60246900897786</v>
      </c>
      <c r="O164" s="36" t="n">
        <f aca="false">SQRT(M164^2+N164^2)</f>
        <v>3.35690625321659</v>
      </c>
      <c r="P164" s="40" t="n">
        <f aca="false">IF(J164="","",MAX(0,J164-1.96*O164/100))</f>
        <v>0.426806363700827</v>
      </c>
      <c r="Q164" s="40" t="n">
        <f aca="false">IF(J164="","",MIN(1,J164+1.96*O164/100))</f>
        <v>0.558397088826917</v>
      </c>
      <c r="R164" s="32" t="str">
        <f aca="false">IF(L164="","",IF(ABS(L164)&lt;=O164,"Yes","No"))</f>
        <v>Yes</v>
      </c>
      <c r="S164" s="32" t="str">
        <f aca="false">IF(L164="","",IF(ABS(L164)&lt;=1.96*O164,"Yes","No"))</f>
        <v>Yes</v>
      </c>
      <c r="T164" s="60" t="n">
        <f aca="false">IF(D164="","",ROUND(SQRT(((D164+G164)*O164/100)^2+(J164*(D164+G164)*0.07717)^2),0))</f>
        <v>82</v>
      </c>
      <c r="U164" s="32"/>
    </row>
    <row r="165" customFormat="false" ht="15" hidden="false" customHeight="false" outlineLevel="0" collapsed="false">
      <c r="A165" s="32" t="s">
        <v>233</v>
      </c>
      <c r="B165" s="32" t="s">
        <v>355</v>
      </c>
      <c r="C165" s="32" t="s">
        <v>358</v>
      </c>
      <c r="D165" s="60" t="n">
        <v>351</v>
      </c>
      <c r="E165" s="60" t="n">
        <v>342</v>
      </c>
      <c r="F165" s="69" t="n">
        <f aca="false">IF(E165="","",D165-E165)</f>
        <v>9</v>
      </c>
      <c r="G165" s="60" t="n">
        <v>343</v>
      </c>
      <c r="H165" s="60" t="n">
        <v>358</v>
      </c>
      <c r="I165" s="69" t="n">
        <f aca="false">IF(H165="","",G165-H165)</f>
        <v>-15</v>
      </c>
      <c r="J165" s="40" t="n">
        <f aca="false">IF(OR(D165="",D165+G165=0),"",D165/(D165+G165))</f>
        <v>0.505763688760807</v>
      </c>
      <c r="K165" s="40" t="n">
        <f aca="false">IF(E165="","",E165/(E165+H165))</f>
        <v>0.488571428571429</v>
      </c>
      <c r="L165" s="70" t="n">
        <f aca="false">IF(OR(K165="",J165=""),"",(J165-K165)*100)</f>
        <v>1.71922601893784</v>
      </c>
      <c r="M165" s="36" t="n">
        <v>3.56890741856077</v>
      </c>
      <c r="N165" s="36" t="n">
        <v>2.60246900897786</v>
      </c>
      <c r="O165" s="36" t="n">
        <f aca="false">SQRT(M165^2+N165^2)</f>
        <v>4.41700635101969</v>
      </c>
      <c r="P165" s="40" t="n">
        <f aca="false">IF(J165="","",MAX(0,J165-1.96*O165/100))</f>
        <v>0.419190364280821</v>
      </c>
      <c r="Q165" s="40" t="n">
        <f aca="false">IF(J165="","",MIN(1,J165+1.96*O165/100))</f>
        <v>0.592337013240793</v>
      </c>
      <c r="R165" s="32" t="str">
        <f aca="false">IF(L165="","",IF(ABS(L165)&lt;=O165,"Yes","No"))</f>
        <v>Yes</v>
      </c>
      <c r="S165" s="32" t="str">
        <f aca="false">IF(L165="","",IF(ABS(L165)&lt;=1.96*O165,"Yes","No"))</f>
        <v>Yes</v>
      </c>
      <c r="T165" s="60" t="n">
        <f aca="false">IF(D165="","",ROUND(SQRT(((D165+G165)*O165/100)^2+(J165*(D165+G165)*0.14577)^2),0))</f>
        <v>60</v>
      </c>
      <c r="U165" s="32"/>
    </row>
    <row r="166" customFormat="false" ht="15" hidden="false" customHeight="false" outlineLevel="0" collapsed="false">
      <c r="A166" s="32" t="s">
        <v>233</v>
      </c>
      <c r="B166" s="32" t="s">
        <v>355</v>
      </c>
      <c r="C166" s="32" t="s">
        <v>359</v>
      </c>
      <c r="D166" s="60" t="n">
        <v>419</v>
      </c>
      <c r="E166" s="60" t="n">
        <v>411</v>
      </c>
      <c r="F166" s="69" t="n">
        <f aca="false">IF(E166="","",D166-E166)</f>
        <v>8</v>
      </c>
      <c r="G166" s="60" t="n">
        <v>408</v>
      </c>
      <c r="H166" s="60" t="n">
        <v>417</v>
      </c>
      <c r="I166" s="69" t="n">
        <f aca="false">IF(H166="","",G166-H166)</f>
        <v>-9</v>
      </c>
      <c r="J166" s="40" t="n">
        <f aca="false">IF(OR(D166="",D166+G166=0),"",D166/(D166+G166))</f>
        <v>0.506650544135429</v>
      </c>
      <c r="K166" s="40" t="n">
        <f aca="false">IF(E166="","",E166/(E166+H166))</f>
        <v>0.496376811594203</v>
      </c>
      <c r="L166" s="70" t="n">
        <f aca="false">IF(OR(K166="",J166=""),"",(J166-K166)*100)</f>
        <v>1.02737325412264</v>
      </c>
      <c r="M166" s="36" t="n">
        <v>2.45723920713557</v>
      </c>
      <c r="N166" s="36" t="n">
        <v>2.60246900897786</v>
      </c>
      <c r="O166" s="36" t="n">
        <f aca="false">SQRT(M166^2+N166^2)</f>
        <v>3.57922749539261</v>
      </c>
      <c r="P166" s="40" t="n">
        <f aca="false">IF(J166="","",MAX(0,J166-1.96*O166/100))</f>
        <v>0.436497685225734</v>
      </c>
      <c r="Q166" s="40" t="n">
        <f aca="false">IF(J166="","",MIN(1,J166+1.96*O166/100))</f>
        <v>0.576803403045124</v>
      </c>
      <c r="R166" s="32" t="str">
        <f aca="false">IF(L166="","",IF(ABS(L166)&lt;=O166,"Yes","No"))</f>
        <v>Yes</v>
      </c>
      <c r="S166" s="32" t="str">
        <f aca="false">IF(L166="","",IF(ABS(L166)&lt;=1.96*O166,"Yes","No"))</f>
        <v>Yes</v>
      </c>
      <c r="T166" s="60" t="n">
        <f aca="false">IF(D166="","",ROUND(SQRT(((D166+G166)*O166/100)^2+(J166*(D166+G166)*0.09272)^2),0))</f>
        <v>49</v>
      </c>
      <c r="U166" s="32"/>
    </row>
    <row r="167" customFormat="false" ht="15" hidden="false" customHeight="false" outlineLevel="0" collapsed="false">
      <c r="A167" s="32" t="s">
        <v>233</v>
      </c>
      <c r="B167" s="32" t="s">
        <v>355</v>
      </c>
      <c r="C167" s="32" t="s">
        <v>360</v>
      </c>
      <c r="D167" s="60" t="n">
        <v>517</v>
      </c>
      <c r="E167" s="60" t="n">
        <v>525</v>
      </c>
      <c r="F167" s="69" t="n">
        <f aca="false">IF(E167="","",D167-E167)</f>
        <v>-8</v>
      </c>
      <c r="G167" s="60" t="n">
        <v>569</v>
      </c>
      <c r="H167" s="60" t="n">
        <v>552</v>
      </c>
      <c r="I167" s="69" t="n">
        <f aca="false">IF(H167="","",G167-H167)</f>
        <v>17</v>
      </c>
      <c r="J167" s="40" t="n">
        <f aca="false">IF(OR(D167="",D167+G167=0),"",D167/(D167+G167))</f>
        <v>0.476058931860037</v>
      </c>
      <c r="K167" s="40" t="n">
        <f aca="false">IF(E167="","",E167/(E167+H167))</f>
        <v>0.487465181058496</v>
      </c>
      <c r="L167" s="70" t="n">
        <f aca="false">IF(OR(K167="",J167=""),"",(J167-K167)*100)</f>
        <v>-1.1406249198459</v>
      </c>
      <c r="M167" s="36" t="n">
        <v>2.45723920713557</v>
      </c>
      <c r="N167" s="36" t="n">
        <v>2.60246900897786</v>
      </c>
      <c r="O167" s="36" t="n">
        <f aca="false">SQRT(M167^2+N167^2)</f>
        <v>3.57922749539261</v>
      </c>
      <c r="P167" s="40" t="n">
        <f aca="false">IF(J167="","",MAX(0,J167-1.96*O167/100))</f>
        <v>0.405906072950342</v>
      </c>
      <c r="Q167" s="40" t="n">
        <f aca="false">IF(J167="","",MIN(1,J167+1.96*O167/100))</f>
        <v>0.546211790769732</v>
      </c>
      <c r="R167" s="32" t="str">
        <f aca="false">IF(L167="","",IF(ABS(L167)&lt;=O167,"Yes","No"))</f>
        <v>Yes</v>
      </c>
      <c r="S167" s="32" t="str">
        <f aca="false">IF(L167="","",IF(ABS(L167)&lt;=1.96*O167,"Yes","No"))</f>
        <v>Yes</v>
      </c>
      <c r="T167" s="60" t="n">
        <f aca="false">IF(D167="","",ROUND(SQRT(((D167+G167)*O167/100)^2+(J167*(D167+G167)*0.09272)^2),0))</f>
        <v>62</v>
      </c>
      <c r="U167" s="32"/>
    </row>
    <row r="168" customFormat="false" ht="15" hidden="false" customHeight="false" outlineLevel="0" collapsed="false">
      <c r="A168" s="32" t="s">
        <v>233</v>
      </c>
      <c r="B168" s="32" t="s">
        <v>355</v>
      </c>
      <c r="C168" s="32" t="s">
        <v>361</v>
      </c>
      <c r="D168" s="60" t="n">
        <v>341</v>
      </c>
      <c r="E168" s="60" t="n">
        <v>313</v>
      </c>
      <c r="F168" s="69" t="n">
        <f aca="false">IF(E168="","",D168-E168)</f>
        <v>28</v>
      </c>
      <c r="G168" s="60" t="n">
        <v>370</v>
      </c>
      <c r="H168" s="60" t="n">
        <v>360</v>
      </c>
      <c r="I168" s="69" t="n">
        <f aca="false">IF(H168="","",G168-H168)</f>
        <v>10</v>
      </c>
      <c r="J168" s="40" t="n">
        <f aca="false">IF(OR(D168="",D168+G168=0),"",D168/(D168+G168))</f>
        <v>0.479606188466948</v>
      </c>
      <c r="K168" s="40" t="n">
        <f aca="false">IF(E168="","",E168/(E168+H168))</f>
        <v>0.465081723625557</v>
      </c>
      <c r="L168" s="70" t="n">
        <f aca="false">IF(OR(K168="",J168=""),"",(J168-K168)*100)</f>
        <v>1.45244648413908</v>
      </c>
      <c r="M168" s="36" t="n">
        <v>3.56890741856077</v>
      </c>
      <c r="N168" s="36" t="n">
        <v>2.60246900897786</v>
      </c>
      <c r="O168" s="36" t="n">
        <f aca="false">SQRT(M168^2+N168^2)</f>
        <v>4.41700635101969</v>
      </c>
      <c r="P168" s="40" t="n">
        <f aca="false">IF(J168="","",MAX(0,J168-1.96*O168/100))</f>
        <v>0.393032863986962</v>
      </c>
      <c r="Q168" s="40" t="n">
        <f aca="false">IF(J168="","",MIN(1,J168+1.96*O168/100))</f>
        <v>0.566179512946934</v>
      </c>
      <c r="R168" s="32" t="str">
        <f aca="false">IF(L168="","",IF(ABS(L168)&lt;=O168,"Yes","No"))</f>
        <v>Yes</v>
      </c>
      <c r="S168" s="32" t="str">
        <f aca="false">IF(L168="","",IF(ABS(L168)&lt;=1.96*O168,"Yes","No"))</f>
        <v>Yes</v>
      </c>
      <c r="T168" s="60" t="n">
        <f aca="false">IF(D168="","",ROUND(SQRT(((D168+G168)*O168/100)^2+(J168*(D168+G168)*0.14577)^2),0))</f>
        <v>59</v>
      </c>
      <c r="U168" s="32"/>
    </row>
    <row r="169" customFormat="false" ht="15" hidden="false" customHeight="false" outlineLevel="0" collapsed="false">
      <c r="A169" s="32" t="s">
        <v>233</v>
      </c>
      <c r="B169" s="32" t="s">
        <v>355</v>
      </c>
      <c r="C169" s="32" t="s">
        <v>362</v>
      </c>
      <c r="D169" s="60" t="n">
        <v>403</v>
      </c>
      <c r="E169" s="60" t="n">
        <v>415</v>
      </c>
      <c r="F169" s="69" t="n">
        <f aca="false">IF(E169="","",D169-E169)</f>
        <v>-12</v>
      </c>
      <c r="G169" s="60" t="n">
        <v>373</v>
      </c>
      <c r="H169" s="60" t="n">
        <v>371</v>
      </c>
      <c r="I169" s="69" t="n">
        <f aca="false">IF(H169="","",G169-H169)</f>
        <v>2</v>
      </c>
      <c r="J169" s="40" t="n">
        <f aca="false">IF(OR(D169="",D169+G169=0),"",D169/(D169+G169))</f>
        <v>0.519329896907217</v>
      </c>
      <c r="K169" s="40" t="n">
        <f aca="false">IF(E169="","",E169/(E169+H169))</f>
        <v>0.527989821882952</v>
      </c>
      <c r="L169" s="70" t="n">
        <f aca="false">IF(OR(K169="",J169=""),"",(J169-K169)*100)</f>
        <v>-0.865992497573509</v>
      </c>
      <c r="M169" s="36" t="n">
        <v>2.45723920713557</v>
      </c>
      <c r="N169" s="36" t="n">
        <v>2.60246900897786</v>
      </c>
      <c r="O169" s="36" t="n">
        <f aca="false">SQRT(M169^2+N169^2)</f>
        <v>3.57922749539261</v>
      </c>
      <c r="P169" s="40" t="n">
        <f aca="false">IF(J169="","",MAX(0,J169-1.96*O169/100))</f>
        <v>0.449177037997521</v>
      </c>
      <c r="Q169" s="40" t="n">
        <f aca="false">IF(J169="","",MIN(1,J169+1.96*O169/100))</f>
        <v>0.589482755816912</v>
      </c>
      <c r="R169" s="32" t="str">
        <f aca="false">IF(L169="","",IF(ABS(L169)&lt;=O169,"Yes","No"))</f>
        <v>Yes</v>
      </c>
      <c r="S169" s="32" t="str">
        <f aca="false">IF(L169="","",IF(ABS(L169)&lt;=1.96*O169,"Yes","No"))</f>
        <v>Yes</v>
      </c>
      <c r="T169" s="60" t="n">
        <f aca="false">IF(D169="","",ROUND(SQRT(((D169+G169)*O169/100)^2+(J169*(D169+G169)*0.09272)^2),0))</f>
        <v>47</v>
      </c>
      <c r="U169" s="32"/>
    </row>
    <row r="170" customFormat="false" ht="15" hidden="false" customHeight="false" outlineLevel="0" collapsed="false">
      <c r="A170" s="32" t="s">
        <v>233</v>
      </c>
      <c r="B170" s="32" t="s">
        <v>355</v>
      </c>
      <c r="C170" s="32" t="s">
        <v>363</v>
      </c>
      <c r="D170" s="60" t="n">
        <v>534</v>
      </c>
      <c r="E170" s="60" t="n">
        <v>533</v>
      </c>
      <c r="F170" s="69" t="n">
        <f aca="false">IF(E170="","",D170-E170)</f>
        <v>1</v>
      </c>
      <c r="G170" s="60" t="n">
        <v>536</v>
      </c>
      <c r="H170" s="60" t="n">
        <v>535</v>
      </c>
      <c r="I170" s="69" t="n">
        <f aca="false">IF(H170="","",G170-H170)</f>
        <v>1</v>
      </c>
      <c r="J170" s="40" t="n">
        <f aca="false">IF(OR(D170="",D170+G170=0),"",D170/(D170+G170))</f>
        <v>0.499065420560748</v>
      </c>
      <c r="K170" s="40" t="n">
        <f aca="false">IF(E170="","",E170/(E170+H170))</f>
        <v>0.499063670411985</v>
      </c>
      <c r="L170" s="70" t="n">
        <f aca="false">IF(OR(K170="",J170=""),"",(J170-K170)*100)</f>
        <v>0.000175014876263591</v>
      </c>
      <c r="M170" s="36" t="n">
        <v>2.45723920713557</v>
      </c>
      <c r="N170" s="36" t="n">
        <v>2.60246900897786</v>
      </c>
      <c r="O170" s="36" t="n">
        <f aca="false">SQRT(M170^2+N170^2)</f>
        <v>3.57922749539261</v>
      </c>
      <c r="P170" s="40" t="n">
        <f aca="false">IF(J170="","",MAX(0,J170-1.96*O170/100))</f>
        <v>0.428912561651053</v>
      </c>
      <c r="Q170" s="40" t="n">
        <f aca="false">IF(J170="","",MIN(1,J170+1.96*O170/100))</f>
        <v>0.569218279470443</v>
      </c>
      <c r="R170" s="32" t="str">
        <f aca="false">IF(L170="","",IF(ABS(L170)&lt;=O170,"Yes","No"))</f>
        <v>Yes</v>
      </c>
      <c r="S170" s="32" t="str">
        <f aca="false">IF(L170="","",IF(ABS(L170)&lt;=1.96*O170,"Yes","No"))</f>
        <v>Yes</v>
      </c>
      <c r="T170" s="60" t="n">
        <f aca="false">IF(D170="","",ROUND(SQRT(((D170+G170)*O170/100)^2+(J170*(D170+G170)*0.09272)^2),0))</f>
        <v>63</v>
      </c>
      <c r="U170" s="32"/>
    </row>
    <row r="171" customFormat="false" ht="15" hidden="false" customHeight="false" outlineLevel="0" collapsed="false">
      <c r="A171" s="32" t="s">
        <v>233</v>
      </c>
      <c r="B171" s="32" t="s">
        <v>364</v>
      </c>
      <c r="C171" s="32" t="s">
        <v>365</v>
      </c>
      <c r="D171" s="60" t="n">
        <v>255</v>
      </c>
      <c r="E171" s="60" t="n">
        <v>242</v>
      </c>
      <c r="F171" s="69" t="n">
        <f aca="false">IF(E171="","",D171-E171)</f>
        <v>13</v>
      </c>
      <c r="G171" s="60" t="n">
        <v>330</v>
      </c>
      <c r="H171" s="60" t="n">
        <v>337</v>
      </c>
      <c r="I171" s="69" t="n">
        <f aca="false">IF(H171="","",G171-H171)</f>
        <v>-7</v>
      </c>
      <c r="J171" s="40" t="n">
        <f aca="false">IF(OR(D171="",D171+G171=0),"",D171/(D171+G171))</f>
        <v>0.435897435897436</v>
      </c>
      <c r="K171" s="40" t="n">
        <f aca="false">IF(E171="","",E171/(E171+H171))</f>
        <v>0.417962003454231</v>
      </c>
      <c r="L171" s="70" t="n">
        <f aca="false">IF(OR(K171="",J171=""),"",(J171-K171)*100)</f>
        <v>1.79354324432044</v>
      </c>
      <c r="M171" s="36" t="n">
        <v>3.56890741856077</v>
      </c>
      <c r="N171" s="36" t="n">
        <v>2.60246900897786</v>
      </c>
      <c r="O171" s="36" t="n">
        <f aca="false">SQRT(M171^2+N171^2)</f>
        <v>4.41700635101969</v>
      </c>
      <c r="P171" s="40" t="n">
        <f aca="false">IF(J171="","",MAX(0,J171-1.96*O171/100))</f>
        <v>0.34932411141745</v>
      </c>
      <c r="Q171" s="40" t="n">
        <f aca="false">IF(J171="","",MIN(1,J171+1.96*O171/100))</f>
        <v>0.522470760377422</v>
      </c>
      <c r="R171" s="32" t="str">
        <f aca="false">IF(L171="","",IF(ABS(L171)&lt;=O171,"Yes","No"))</f>
        <v>Yes</v>
      </c>
      <c r="S171" s="32" t="str">
        <f aca="false">IF(L171="","",IF(ABS(L171)&lt;=1.96*O171,"Yes","No"))</f>
        <v>Yes</v>
      </c>
      <c r="T171" s="60" t="n">
        <f aca="false">IF(D171="","",ROUND(SQRT(((D171+G171)*O171/100)^2+(J171*(D171+G171)*0.14577)^2),0))</f>
        <v>45</v>
      </c>
      <c r="U171" s="32"/>
    </row>
    <row r="172" customFormat="false" ht="15" hidden="false" customHeight="false" outlineLevel="0" collapsed="false">
      <c r="A172" s="32" t="s">
        <v>233</v>
      </c>
      <c r="B172" s="32" t="s">
        <v>364</v>
      </c>
      <c r="C172" s="32" t="s">
        <v>366</v>
      </c>
      <c r="D172" s="60" t="n">
        <v>202</v>
      </c>
      <c r="E172" s="60" t="n">
        <v>187</v>
      </c>
      <c r="F172" s="69" t="n">
        <f aca="false">IF(E172="","",D172-E172)</f>
        <v>15</v>
      </c>
      <c r="G172" s="60" t="n">
        <v>288</v>
      </c>
      <c r="H172" s="60" t="n">
        <v>292</v>
      </c>
      <c r="I172" s="69" t="n">
        <f aca="false">IF(H172="","",G172-H172)</f>
        <v>-4</v>
      </c>
      <c r="J172" s="40" t="n">
        <f aca="false">IF(OR(D172="",D172+G172=0),"",D172/(D172+G172))</f>
        <v>0.412244897959184</v>
      </c>
      <c r="K172" s="40" t="n">
        <f aca="false">IF(E172="","",E172/(E172+H172))</f>
        <v>0.390396659707724</v>
      </c>
      <c r="L172" s="70" t="n">
        <f aca="false">IF(OR(K172="",J172=""),"",(J172-K172)*100)</f>
        <v>2.18482382514593</v>
      </c>
      <c r="M172" s="36" t="n">
        <v>3.56890741856077</v>
      </c>
      <c r="N172" s="36" t="n">
        <v>2.60246900897786</v>
      </c>
      <c r="O172" s="36" t="n">
        <f aca="false">SQRT(M172^2+N172^2)</f>
        <v>4.41700635101969</v>
      </c>
      <c r="P172" s="40" t="n">
        <f aca="false">IF(J172="","",MAX(0,J172-1.96*O172/100))</f>
        <v>0.325671573479198</v>
      </c>
      <c r="Q172" s="40" t="n">
        <f aca="false">IF(J172="","",MIN(1,J172+1.96*O172/100))</f>
        <v>0.49881822243917</v>
      </c>
      <c r="R172" s="32" t="str">
        <f aca="false">IF(L172="","",IF(ABS(L172)&lt;=O172,"Yes","No"))</f>
        <v>Yes</v>
      </c>
      <c r="S172" s="32" t="str">
        <f aca="false">IF(L172="","",IF(ABS(L172)&lt;=1.96*O172,"Yes","No"))</f>
        <v>Yes</v>
      </c>
      <c r="T172" s="60" t="n">
        <f aca="false">IF(D172="","",ROUND(SQRT(((D172+G172)*O172/100)^2+(J172*(D172+G172)*0.14577)^2),0))</f>
        <v>37</v>
      </c>
      <c r="U172" s="32"/>
    </row>
    <row r="173" customFormat="false" ht="15" hidden="false" customHeight="false" outlineLevel="0" collapsed="false">
      <c r="A173" s="32" t="s">
        <v>233</v>
      </c>
      <c r="B173" s="32" t="s">
        <v>364</v>
      </c>
      <c r="C173" s="32" t="s">
        <v>367</v>
      </c>
      <c r="D173" s="60" t="n">
        <v>379</v>
      </c>
      <c r="E173" s="60" t="n">
        <v>371</v>
      </c>
      <c r="F173" s="69" t="n">
        <f aca="false">IF(E173="","",D173-E173)</f>
        <v>8</v>
      </c>
      <c r="G173" s="60" t="n">
        <v>545</v>
      </c>
      <c r="H173" s="60" t="n">
        <v>527</v>
      </c>
      <c r="I173" s="69" t="n">
        <f aca="false">IF(H173="","",G173-H173)</f>
        <v>18</v>
      </c>
      <c r="J173" s="40" t="n">
        <f aca="false">IF(OR(D173="",D173+G173=0),"",D173/(D173+G173))</f>
        <v>0.41017316017316</v>
      </c>
      <c r="K173" s="40" t="n">
        <f aca="false">IF(E173="","",E173/(E173+H173))</f>
        <v>0.413140311804009</v>
      </c>
      <c r="L173" s="70" t="n">
        <f aca="false">IF(OR(K173="",J173=""),"",(J173-K173)*100)</f>
        <v>-0.296715163084871</v>
      </c>
      <c r="M173" s="36" t="n">
        <v>2.45723920713557</v>
      </c>
      <c r="N173" s="36" t="n">
        <v>2.60246900897786</v>
      </c>
      <c r="O173" s="36" t="n">
        <f aca="false">SQRT(M173^2+N173^2)</f>
        <v>3.57922749539261</v>
      </c>
      <c r="P173" s="40" t="n">
        <f aca="false">IF(J173="","",MAX(0,J173-1.96*O173/100))</f>
        <v>0.340020301263465</v>
      </c>
      <c r="Q173" s="40" t="n">
        <f aca="false">IF(J173="","",MIN(1,J173+1.96*O173/100))</f>
        <v>0.480326019082855</v>
      </c>
      <c r="R173" s="32" t="str">
        <f aca="false">IF(L173="","",IF(ABS(L173)&lt;=O173,"Yes","No"))</f>
        <v>Yes</v>
      </c>
      <c r="S173" s="32" t="str">
        <f aca="false">IF(L173="","",IF(ABS(L173)&lt;=1.96*O173,"Yes","No"))</f>
        <v>Yes</v>
      </c>
      <c r="T173" s="60" t="n">
        <f aca="false">IF(D173="","",ROUND(SQRT(((D173+G173)*O173/100)^2+(J173*(D173+G173)*0.09272)^2),0))</f>
        <v>48</v>
      </c>
      <c r="U173" s="32"/>
    </row>
    <row r="174" customFormat="false" ht="15" hidden="false" customHeight="false" outlineLevel="0" collapsed="false">
      <c r="A174" s="32" t="s">
        <v>233</v>
      </c>
      <c r="B174" s="32" t="s">
        <v>368</v>
      </c>
      <c r="C174" s="32" t="s">
        <v>369</v>
      </c>
      <c r="D174" s="60" t="n">
        <v>929</v>
      </c>
      <c r="E174" s="60" t="n">
        <v>912</v>
      </c>
      <c r="F174" s="69" t="n">
        <f aca="false">IF(E174="","",D174-E174)</f>
        <v>17</v>
      </c>
      <c r="G174" s="60" t="n">
        <v>935</v>
      </c>
      <c r="H174" s="60" t="n">
        <v>964</v>
      </c>
      <c r="I174" s="69" t="n">
        <f aca="false">IF(H174="","",G174-H174)</f>
        <v>-29</v>
      </c>
      <c r="J174" s="40" t="n">
        <f aca="false">IF(OR(D174="",D174+G174=0),"",D174/(D174+G174))</f>
        <v>0.498390557939914</v>
      </c>
      <c r="K174" s="40" t="n">
        <f aca="false">IF(E174="","",E174/(E174+H174))</f>
        <v>0.486140724946695</v>
      </c>
      <c r="L174" s="70" t="n">
        <f aca="false">IF(OR(K174="",J174=""),"",(J174-K174)*100)</f>
        <v>1.22498329932191</v>
      </c>
      <c r="M174" s="36" t="n">
        <v>2.12037134723954</v>
      </c>
      <c r="N174" s="36" t="n">
        <v>2.60246900897786</v>
      </c>
      <c r="O174" s="36" t="n">
        <f aca="false">SQRT(M174^2+N174^2)</f>
        <v>3.35690625321659</v>
      </c>
      <c r="P174" s="40" t="n">
        <f aca="false">IF(J174="","",MAX(0,J174-1.96*O174/100))</f>
        <v>0.432595195376869</v>
      </c>
      <c r="Q174" s="40" t="n">
        <f aca="false">IF(J174="","",MIN(1,J174+1.96*O174/100))</f>
        <v>0.564185920502959</v>
      </c>
      <c r="R174" s="32" t="str">
        <f aca="false">IF(L174="","",IF(ABS(L174)&lt;=O174,"Yes","No"))</f>
        <v>Yes</v>
      </c>
      <c r="S174" s="32" t="str">
        <f aca="false">IF(L174="","",IF(ABS(L174)&lt;=1.96*O174,"Yes","No"))</f>
        <v>Yes</v>
      </c>
      <c r="T174" s="60" t="n">
        <f aca="false">IF(D174="","",ROUND(SQRT(((D174+G174)*O174/100)^2+(J174*(D174+G174)*0.07717)^2),0))</f>
        <v>95</v>
      </c>
      <c r="U174" s="32"/>
    </row>
    <row r="175" customFormat="false" ht="15" hidden="false" customHeight="false" outlineLevel="0" collapsed="false">
      <c r="A175" s="32" t="s">
        <v>233</v>
      </c>
      <c r="B175" s="32" t="s">
        <v>368</v>
      </c>
      <c r="C175" s="32" t="s">
        <v>370</v>
      </c>
      <c r="D175" s="60" t="n">
        <v>472</v>
      </c>
      <c r="E175" s="60" t="n">
        <v>449</v>
      </c>
      <c r="F175" s="69" t="n">
        <f aca="false">IF(E175="","",D175-E175)</f>
        <v>23</v>
      </c>
      <c r="G175" s="60" t="n">
        <v>463</v>
      </c>
      <c r="H175" s="60" t="n">
        <v>448</v>
      </c>
      <c r="I175" s="69" t="n">
        <f aca="false">IF(H175="","",G175-H175)</f>
        <v>15</v>
      </c>
      <c r="J175" s="40" t="n">
        <f aca="false">IF(OR(D175="",D175+G175=0),"",D175/(D175+G175))</f>
        <v>0.504812834224599</v>
      </c>
      <c r="K175" s="40" t="n">
        <f aca="false">IF(E175="","",E175/(E175+H175))</f>
        <v>0.500557413600892</v>
      </c>
      <c r="L175" s="70" t="n">
        <f aca="false">IF(OR(K175="",J175=""),"",(J175-K175)*100)</f>
        <v>0.425542062370698</v>
      </c>
      <c r="M175" s="36" t="n">
        <v>2.45723920713557</v>
      </c>
      <c r="N175" s="36" t="n">
        <v>2.60246900897786</v>
      </c>
      <c r="O175" s="36" t="n">
        <f aca="false">SQRT(M175^2+N175^2)</f>
        <v>3.57922749539261</v>
      </c>
      <c r="P175" s="40" t="n">
        <f aca="false">IF(J175="","",MAX(0,J175-1.96*O175/100))</f>
        <v>0.434659975314904</v>
      </c>
      <c r="Q175" s="40" t="n">
        <f aca="false">IF(J175="","",MIN(1,J175+1.96*O175/100))</f>
        <v>0.574965693134294</v>
      </c>
      <c r="R175" s="32" t="str">
        <f aca="false">IF(L175="","",IF(ABS(L175)&lt;=O175,"Yes","No"))</f>
        <v>Yes</v>
      </c>
      <c r="S175" s="32" t="str">
        <f aca="false">IF(L175="","",IF(ABS(L175)&lt;=1.96*O175,"Yes","No"))</f>
        <v>Yes</v>
      </c>
      <c r="T175" s="60" t="n">
        <f aca="false">IF(D175="","",ROUND(SQRT(((D175+G175)*O175/100)^2+(J175*(D175+G175)*0.09272)^2),0))</f>
        <v>55</v>
      </c>
      <c r="U175" s="32"/>
    </row>
    <row r="176" customFormat="false" ht="15" hidden="false" customHeight="false" outlineLevel="0" collapsed="false">
      <c r="A176" s="32" t="s">
        <v>233</v>
      </c>
      <c r="B176" s="32" t="s">
        <v>368</v>
      </c>
      <c r="C176" s="32" t="s">
        <v>371</v>
      </c>
      <c r="D176" s="60" t="n">
        <v>1226</v>
      </c>
      <c r="E176" s="60" t="n">
        <v>1161</v>
      </c>
      <c r="F176" s="69" t="n">
        <f aca="false">IF(E176="","",D176-E176)</f>
        <v>65</v>
      </c>
      <c r="G176" s="60" t="n">
        <v>955</v>
      </c>
      <c r="H176" s="60" t="n">
        <v>915</v>
      </c>
      <c r="I176" s="69" t="n">
        <f aca="false">IF(H176="","",G176-H176)</f>
        <v>40</v>
      </c>
      <c r="J176" s="40" t="n">
        <f aca="false">IF(OR(D176="",D176+G176=0),"",D176/(D176+G176))</f>
        <v>0.562127464465841</v>
      </c>
      <c r="K176" s="40" t="n">
        <f aca="false">IF(E176="","",E176/(E176+H176))</f>
        <v>0.559248554913295</v>
      </c>
      <c r="L176" s="70" t="n">
        <f aca="false">IF(OR(K176="",J176=""),"",(J176-K176)*100)</f>
        <v>0.287890955254655</v>
      </c>
      <c r="M176" s="36" t="n">
        <v>2.12037134723954</v>
      </c>
      <c r="N176" s="36" t="n">
        <v>2.60246900897786</v>
      </c>
      <c r="O176" s="36" t="n">
        <f aca="false">SQRT(M176^2+N176^2)</f>
        <v>3.35690625321659</v>
      </c>
      <c r="P176" s="40" t="n">
        <f aca="false">IF(J176="","",MAX(0,J176-1.96*O176/100))</f>
        <v>0.496332101902796</v>
      </c>
      <c r="Q176" s="40" t="n">
        <f aca="false">IF(J176="","",MIN(1,J176+1.96*O176/100))</f>
        <v>0.627922827028887</v>
      </c>
      <c r="R176" s="32" t="str">
        <f aca="false">IF(L176="","",IF(ABS(L176)&lt;=O176,"Yes","No"))</f>
        <v>Yes</v>
      </c>
      <c r="S176" s="32" t="str">
        <f aca="false">IF(L176="","",IF(ABS(L176)&lt;=1.96*O176,"Yes","No"))</f>
        <v>Yes</v>
      </c>
      <c r="T176" s="60" t="n">
        <f aca="false">IF(D176="","",ROUND(SQRT(((D176+G176)*O176/100)^2+(J176*(D176+G176)*0.07717)^2),0))</f>
        <v>120</v>
      </c>
      <c r="U176" s="32"/>
    </row>
    <row r="177" customFormat="false" ht="15" hidden="false" customHeight="false" outlineLevel="0" collapsed="false">
      <c r="A177" s="32" t="s">
        <v>233</v>
      </c>
      <c r="B177" s="32" t="s">
        <v>368</v>
      </c>
      <c r="C177" s="32" t="s">
        <v>372</v>
      </c>
      <c r="D177" s="60" t="n">
        <v>532</v>
      </c>
      <c r="E177" s="60" t="n">
        <v>534</v>
      </c>
      <c r="F177" s="69" t="n">
        <f aca="false">IF(E177="","",D177-E177)</f>
        <v>-2</v>
      </c>
      <c r="G177" s="60" t="n">
        <v>571</v>
      </c>
      <c r="H177" s="60" t="n">
        <v>577</v>
      </c>
      <c r="I177" s="69" t="n">
        <f aca="false">IF(H177="","",G177-H177)</f>
        <v>-6</v>
      </c>
      <c r="J177" s="40" t="n">
        <f aca="false">IF(OR(D177="",D177+G177=0),"",D177/(D177+G177))</f>
        <v>0.482320942883046</v>
      </c>
      <c r="K177" s="40" t="n">
        <f aca="false">IF(E177="","",E177/(E177+H177))</f>
        <v>0.480648064806481</v>
      </c>
      <c r="L177" s="70" t="n">
        <f aca="false">IF(OR(K177="",J177=""),"",(J177-K177)*100)</f>
        <v>0.167287807656558</v>
      </c>
      <c r="M177" s="36" t="n">
        <v>2.45723920713557</v>
      </c>
      <c r="N177" s="36" t="n">
        <v>2.60246900897786</v>
      </c>
      <c r="O177" s="36" t="n">
        <f aca="false">SQRT(M177^2+N177^2)</f>
        <v>3.57922749539261</v>
      </c>
      <c r="P177" s="40" t="n">
        <f aca="false">IF(J177="","",MAX(0,J177-1.96*O177/100))</f>
        <v>0.412168083973351</v>
      </c>
      <c r="Q177" s="40" t="n">
        <f aca="false">IF(J177="","",MIN(1,J177+1.96*O177/100))</f>
        <v>0.552473801792741</v>
      </c>
      <c r="R177" s="32" t="str">
        <f aca="false">IF(L177="","",IF(ABS(L177)&lt;=O177,"Yes","No"))</f>
        <v>Yes</v>
      </c>
      <c r="S177" s="32" t="str">
        <f aca="false">IF(L177="","",IF(ABS(L177)&lt;=1.96*O177,"Yes","No"))</f>
        <v>Yes</v>
      </c>
      <c r="T177" s="60" t="n">
        <f aca="false">IF(D177="","",ROUND(SQRT(((D177+G177)*O177/100)^2+(J177*(D177+G177)*0.09272)^2),0))</f>
        <v>63</v>
      </c>
      <c r="U177" s="32"/>
    </row>
    <row r="178" customFormat="false" ht="15" hidden="false" customHeight="false" outlineLevel="0" collapsed="false">
      <c r="A178" s="32" t="s">
        <v>233</v>
      </c>
      <c r="B178" s="32" t="s">
        <v>368</v>
      </c>
      <c r="C178" s="32" t="s">
        <v>373</v>
      </c>
      <c r="D178" s="60" t="n">
        <v>1091</v>
      </c>
      <c r="E178" s="60" t="n">
        <v>1123</v>
      </c>
      <c r="F178" s="69" t="n">
        <f aca="false">IF(E178="","",D178-E178)</f>
        <v>-32</v>
      </c>
      <c r="G178" s="60" t="n">
        <v>753</v>
      </c>
      <c r="H178" s="60" t="n">
        <v>741</v>
      </c>
      <c r="I178" s="69" t="n">
        <f aca="false">IF(H178="","",G178-H178)</f>
        <v>12</v>
      </c>
      <c r="J178" s="40" t="n">
        <f aca="false">IF(OR(D178="",D178+G178=0),"",D178/(D178+G178))</f>
        <v>0.591648590021692</v>
      </c>
      <c r="K178" s="40" t="n">
        <f aca="false">IF(E178="","",E178/(E178+H178))</f>
        <v>0.602467811158798</v>
      </c>
      <c r="L178" s="70" t="n">
        <f aca="false">IF(OR(K178="",J178=""),"",(J178-K178)*100)</f>
        <v>-1.08192211371063</v>
      </c>
      <c r="M178" s="36" t="n">
        <v>2.12037134723954</v>
      </c>
      <c r="N178" s="36" t="n">
        <v>2.60246900897786</v>
      </c>
      <c r="O178" s="36" t="n">
        <f aca="false">SQRT(M178^2+N178^2)</f>
        <v>3.35690625321659</v>
      </c>
      <c r="P178" s="40" t="n">
        <f aca="false">IF(J178="","",MAX(0,J178-1.96*O178/100))</f>
        <v>0.525853227458647</v>
      </c>
      <c r="Q178" s="40" t="n">
        <f aca="false">IF(J178="","",MIN(1,J178+1.96*O178/100))</f>
        <v>0.657443952584737</v>
      </c>
      <c r="R178" s="32" t="str">
        <f aca="false">IF(L178="","",IF(ABS(L178)&lt;=O178,"Yes","No"))</f>
        <v>Yes</v>
      </c>
      <c r="S178" s="32" t="str">
        <f aca="false">IF(L178="","",IF(ABS(L178)&lt;=1.96*O178,"Yes","No"))</f>
        <v>Yes</v>
      </c>
      <c r="T178" s="60" t="n">
        <f aca="false">IF(D178="","",ROUND(SQRT(((D178+G178)*O178/100)^2+(J178*(D178+G178)*0.07717)^2),0))</f>
        <v>104</v>
      </c>
      <c r="U178" s="32"/>
    </row>
    <row r="179" customFormat="false" ht="15" hidden="false" customHeight="false" outlineLevel="0" collapsed="false">
      <c r="A179" s="32" t="s">
        <v>233</v>
      </c>
      <c r="B179" s="32" t="s">
        <v>368</v>
      </c>
      <c r="C179" s="32" t="s">
        <v>374</v>
      </c>
      <c r="D179" s="60" t="n">
        <v>1035</v>
      </c>
      <c r="E179" s="60" t="n">
        <v>1054</v>
      </c>
      <c r="F179" s="69" t="n">
        <f aca="false">IF(E179="","",D179-E179)</f>
        <v>-19</v>
      </c>
      <c r="G179" s="60" t="n">
        <v>708</v>
      </c>
      <c r="H179" s="60" t="n">
        <v>706</v>
      </c>
      <c r="I179" s="69" t="n">
        <f aca="false">IF(H179="","",G179-H179)</f>
        <v>2</v>
      </c>
      <c r="J179" s="40" t="n">
        <f aca="false">IF(OR(D179="",D179+G179=0),"",D179/(D179+G179))</f>
        <v>0.593803786574871</v>
      </c>
      <c r="K179" s="40" t="n">
        <f aca="false">IF(E179="","",E179/(E179+H179))</f>
        <v>0.598863636363636</v>
      </c>
      <c r="L179" s="70" t="n">
        <f aca="false">IF(OR(K179="",J179=""),"",(J179-K179)*100)</f>
        <v>-0.50598497887655</v>
      </c>
      <c r="M179" s="36" t="n">
        <v>2.12037134723954</v>
      </c>
      <c r="N179" s="36" t="n">
        <v>2.60246900897786</v>
      </c>
      <c r="O179" s="36" t="n">
        <f aca="false">SQRT(M179^2+N179^2)</f>
        <v>3.35690625321659</v>
      </c>
      <c r="P179" s="40" t="n">
        <f aca="false">IF(J179="","",MAX(0,J179-1.96*O179/100))</f>
        <v>0.528008424011826</v>
      </c>
      <c r="Q179" s="40" t="n">
        <f aca="false">IF(J179="","",MIN(1,J179+1.96*O179/100))</f>
        <v>0.659599149137916</v>
      </c>
      <c r="R179" s="32" t="str">
        <f aca="false">IF(L179="","",IF(ABS(L179)&lt;=O179,"Yes","No"))</f>
        <v>Yes</v>
      </c>
      <c r="S179" s="32" t="str">
        <f aca="false">IF(L179="","",IF(ABS(L179)&lt;=1.96*O179,"Yes","No"))</f>
        <v>Yes</v>
      </c>
      <c r="T179" s="60" t="n">
        <f aca="false">IF(D179="","",ROUND(SQRT(((D179+G179)*O179/100)^2+(J179*(D179+G179)*0.07717)^2),0))</f>
        <v>99</v>
      </c>
      <c r="U179" s="32"/>
    </row>
    <row r="180" customFormat="false" ht="15" hidden="false" customHeight="false" outlineLevel="0" collapsed="false">
      <c r="A180" s="32" t="s">
        <v>233</v>
      </c>
      <c r="B180" s="32" t="s">
        <v>368</v>
      </c>
      <c r="C180" s="32" t="s">
        <v>375</v>
      </c>
      <c r="D180" s="60" t="n">
        <v>493</v>
      </c>
      <c r="E180" s="60" t="n">
        <v>469</v>
      </c>
      <c r="F180" s="69" t="n">
        <f aca="false">IF(E180="","",D180-E180)</f>
        <v>24</v>
      </c>
      <c r="G180" s="60" t="n">
        <v>436</v>
      </c>
      <c r="H180" s="60" t="n">
        <v>468</v>
      </c>
      <c r="I180" s="69" t="n">
        <f aca="false">IF(H180="","",G180-H180)</f>
        <v>-32</v>
      </c>
      <c r="J180" s="40" t="n">
        <f aca="false">IF(OR(D180="",D180+G180=0),"",D180/(D180+G180))</f>
        <v>0.530678148546825</v>
      </c>
      <c r="K180" s="40" t="n">
        <f aca="false">IF(E180="","",E180/(E180+H180))</f>
        <v>0.500533617929562</v>
      </c>
      <c r="L180" s="70" t="n">
        <f aca="false">IF(OR(K180="",J180=""),"",(J180-K180)*100)</f>
        <v>3.01445306172621</v>
      </c>
      <c r="M180" s="36" t="n">
        <v>2.45723920713557</v>
      </c>
      <c r="N180" s="36" t="n">
        <v>2.60246900897786</v>
      </c>
      <c r="O180" s="36" t="n">
        <f aca="false">SQRT(M180^2+N180^2)</f>
        <v>3.57922749539261</v>
      </c>
      <c r="P180" s="40" t="n">
        <f aca="false">IF(J180="","",MAX(0,J180-1.96*O180/100))</f>
        <v>0.460525289637129</v>
      </c>
      <c r="Q180" s="40" t="n">
        <f aca="false">IF(J180="","",MIN(1,J180+1.96*O180/100))</f>
        <v>0.60083100745652</v>
      </c>
      <c r="R180" s="32" t="str">
        <f aca="false">IF(L180="","",IF(ABS(L180)&lt;=O180,"Yes","No"))</f>
        <v>Yes</v>
      </c>
      <c r="S180" s="32" t="str">
        <f aca="false">IF(L180="","",IF(ABS(L180)&lt;=1.96*O180,"Yes","No"))</f>
        <v>Yes</v>
      </c>
      <c r="T180" s="60" t="n">
        <f aca="false">IF(D180="","",ROUND(SQRT(((D180+G180)*O180/100)^2+(J180*(D180+G180)*0.09272)^2),0))</f>
        <v>57</v>
      </c>
      <c r="U180" s="32"/>
    </row>
    <row r="181" customFormat="false" ht="15" hidden="false" customHeight="false" outlineLevel="0" collapsed="false">
      <c r="A181" s="32" t="s">
        <v>233</v>
      </c>
      <c r="B181" s="32" t="s">
        <v>368</v>
      </c>
      <c r="C181" s="32" t="s">
        <v>376</v>
      </c>
      <c r="D181" s="60" t="n">
        <v>1319</v>
      </c>
      <c r="E181" s="60" t="n">
        <v>1317</v>
      </c>
      <c r="F181" s="69" t="n">
        <f aca="false">IF(E181="","",D181-E181)</f>
        <v>2</v>
      </c>
      <c r="G181" s="60" t="n">
        <v>1303</v>
      </c>
      <c r="H181" s="60" t="n">
        <v>1291</v>
      </c>
      <c r="I181" s="69" t="n">
        <f aca="false">IF(H181="","",G181-H181)</f>
        <v>12</v>
      </c>
      <c r="J181" s="40" t="n">
        <f aca="false">IF(OR(D181="",D181+G181=0),"",D181/(D181+G181))</f>
        <v>0.503051106025934</v>
      </c>
      <c r="K181" s="40" t="n">
        <f aca="false">IF(E181="","",E181/(E181+H181))</f>
        <v>0.504984662576687</v>
      </c>
      <c r="L181" s="70" t="n">
        <f aca="false">IF(OR(K181="",J181=""),"",(J181-K181)*100)</f>
        <v>-0.193355655075278</v>
      </c>
      <c r="M181" s="36" t="n">
        <v>2.12037134723954</v>
      </c>
      <c r="N181" s="36" t="n">
        <v>2.60246900897786</v>
      </c>
      <c r="O181" s="36" t="n">
        <f aca="false">SQRT(M181^2+N181^2)</f>
        <v>3.35690625321659</v>
      </c>
      <c r="P181" s="40" t="n">
        <f aca="false">IF(J181="","",MAX(0,J181-1.96*O181/100))</f>
        <v>0.437255743462889</v>
      </c>
      <c r="Q181" s="40" t="n">
        <f aca="false">IF(J181="","",MIN(1,J181+1.96*O181/100))</f>
        <v>0.56884646858898</v>
      </c>
      <c r="R181" s="32" t="str">
        <f aca="false">IF(L181="","",IF(ABS(L181)&lt;=O181,"Yes","No"))</f>
        <v>Yes</v>
      </c>
      <c r="S181" s="32" t="str">
        <f aca="false">IF(L181="","",IF(ABS(L181)&lt;=1.96*O181,"Yes","No"))</f>
        <v>Yes</v>
      </c>
      <c r="T181" s="60" t="n">
        <f aca="false">IF(D181="","",ROUND(SQRT(((D181+G181)*O181/100)^2+(J181*(D181+G181)*0.07717)^2),0))</f>
        <v>135</v>
      </c>
      <c r="U181" s="32"/>
    </row>
    <row r="182" customFormat="false" ht="15" hidden="false" customHeight="false" outlineLevel="0" collapsed="false">
      <c r="A182" s="32" t="s">
        <v>233</v>
      </c>
      <c r="B182" s="32" t="s">
        <v>377</v>
      </c>
      <c r="C182" s="32" t="s">
        <v>378</v>
      </c>
      <c r="D182" s="60" t="n">
        <v>1017</v>
      </c>
      <c r="E182" s="60" t="n">
        <v>992</v>
      </c>
      <c r="F182" s="69" t="n">
        <f aca="false">IF(E182="","",D182-E182)</f>
        <v>25</v>
      </c>
      <c r="G182" s="60" t="n">
        <v>974</v>
      </c>
      <c r="H182" s="60" t="n">
        <v>983</v>
      </c>
      <c r="I182" s="69" t="n">
        <f aca="false">IF(H182="","",G182-H182)</f>
        <v>-9</v>
      </c>
      <c r="J182" s="40" t="n">
        <f aca="false">IF(OR(D182="",D182+G182=0),"",D182/(D182+G182))</f>
        <v>0.510798593671522</v>
      </c>
      <c r="K182" s="40" t="n">
        <f aca="false">IF(E182="","",E182/(E182+H182))</f>
        <v>0.502278481012658</v>
      </c>
      <c r="L182" s="70" t="n">
        <f aca="false">IF(OR(K182="",J182=""),"",(J182-K182)*100)</f>
        <v>0.852011265886354</v>
      </c>
      <c r="M182" s="36" t="n">
        <v>2.12037134723954</v>
      </c>
      <c r="N182" s="36" t="n">
        <v>2.60246900897786</v>
      </c>
      <c r="O182" s="36" t="n">
        <f aca="false">SQRT(M182^2+N182^2)</f>
        <v>3.35690625321659</v>
      </c>
      <c r="P182" s="40" t="n">
        <f aca="false">IF(J182="","",MAX(0,J182-1.96*O182/100))</f>
        <v>0.445003231108477</v>
      </c>
      <c r="Q182" s="40" t="n">
        <f aca="false">IF(J182="","",MIN(1,J182+1.96*O182/100))</f>
        <v>0.576593956234567</v>
      </c>
      <c r="R182" s="32" t="str">
        <f aca="false">IF(L182="","",IF(ABS(L182)&lt;=O182,"Yes","No"))</f>
        <v>Yes</v>
      </c>
      <c r="S182" s="32" t="str">
        <f aca="false">IF(L182="","",IF(ABS(L182)&lt;=1.96*O182,"Yes","No"))</f>
        <v>Yes</v>
      </c>
      <c r="T182" s="60" t="n">
        <f aca="false">IF(D182="","",ROUND(SQRT(((D182+G182)*O182/100)^2+(J182*(D182+G182)*0.07717)^2),0))</f>
        <v>103</v>
      </c>
      <c r="U182" s="32"/>
    </row>
    <row r="183" customFormat="false" ht="15" hidden="false" customHeight="false" outlineLevel="0" collapsed="false">
      <c r="A183" s="32" t="s">
        <v>233</v>
      </c>
      <c r="B183" s="32" t="s">
        <v>377</v>
      </c>
      <c r="C183" s="32" t="s">
        <v>379</v>
      </c>
      <c r="D183" s="60" t="n">
        <v>1294</v>
      </c>
      <c r="E183" s="60" t="n">
        <v>1311</v>
      </c>
      <c r="F183" s="69" t="n">
        <f aca="false">IF(E183="","",D183-E183)</f>
        <v>-17</v>
      </c>
      <c r="G183" s="60" t="n">
        <v>1269</v>
      </c>
      <c r="H183" s="60" t="n">
        <v>1258</v>
      </c>
      <c r="I183" s="69" t="n">
        <f aca="false">IF(H183="","",G183-H183)</f>
        <v>11</v>
      </c>
      <c r="J183" s="40" t="n">
        <f aca="false">IF(OR(D183="",D183+G183=0),"",D183/(D183+G183))</f>
        <v>0.504877097151775</v>
      </c>
      <c r="K183" s="40" t="n">
        <f aca="false">IF(E183="","",E183/(E183+H183))</f>
        <v>0.510315297781238</v>
      </c>
      <c r="L183" s="70" t="n">
        <f aca="false">IF(OR(K183="",J183=""),"",(J183-K183)*100)</f>
        <v>-0.543820062946254</v>
      </c>
      <c r="M183" s="36" t="n">
        <v>2.12037134723954</v>
      </c>
      <c r="N183" s="36" t="n">
        <v>2.60246900897786</v>
      </c>
      <c r="O183" s="36" t="n">
        <f aca="false">SQRT(M183^2+N183^2)</f>
        <v>3.35690625321659</v>
      </c>
      <c r="P183" s="40" t="n">
        <f aca="false">IF(J183="","",MAX(0,J183-1.96*O183/100))</f>
        <v>0.43908173458873</v>
      </c>
      <c r="Q183" s="40" t="n">
        <f aca="false">IF(J183="","",MIN(1,J183+1.96*O183/100))</f>
        <v>0.57067245971482</v>
      </c>
      <c r="R183" s="32" t="str">
        <f aca="false">IF(L183="","",IF(ABS(L183)&lt;=O183,"Yes","No"))</f>
        <v>Yes</v>
      </c>
      <c r="S183" s="32" t="str">
        <f aca="false">IF(L183="","",IF(ABS(L183)&lt;=1.96*O183,"Yes","No"))</f>
        <v>Yes</v>
      </c>
      <c r="T183" s="60" t="n">
        <f aca="false">IF(D183="","",ROUND(SQRT(((D183+G183)*O183/100)^2+(J183*(D183+G183)*0.07717)^2),0))</f>
        <v>132</v>
      </c>
      <c r="U183" s="32"/>
    </row>
    <row r="184" customFormat="false" ht="15" hidden="false" customHeight="false" outlineLevel="0" collapsed="false">
      <c r="A184" s="32" t="s">
        <v>233</v>
      </c>
      <c r="B184" s="32" t="s">
        <v>377</v>
      </c>
      <c r="C184" s="32" t="s">
        <v>380</v>
      </c>
      <c r="D184" s="60" t="n">
        <v>961</v>
      </c>
      <c r="E184" s="60" t="n">
        <v>914</v>
      </c>
      <c r="F184" s="69" t="n">
        <f aca="false">IF(E184="","",D184-E184)</f>
        <v>47</v>
      </c>
      <c r="G184" s="60" t="n">
        <v>1078</v>
      </c>
      <c r="H184" s="60" t="n">
        <v>1075</v>
      </c>
      <c r="I184" s="69" t="n">
        <f aca="false">IF(H184="","",G184-H184)</f>
        <v>3</v>
      </c>
      <c r="J184" s="40" t="n">
        <f aca="false">IF(OR(D184="",D184+G184=0),"",D184/(D184+G184))</f>
        <v>0.471309465424228</v>
      </c>
      <c r="K184" s="40" t="n">
        <f aca="false">IF(E184="","",E184/(E184+H184))</f>
        <v>0.459527400703871</v>
      </c>
      <c r="L184" s="70" t="n">
        <f aca="false">IF(OR(K184="",J184=""),"",(J184-K184)*100)</f>
        <v>1.17820647203563</v>
      </c>
      <c r="M184" s="36" t="n">
        <v>2.12037134723954</v>
      </c>
      <c r="N184" s="36" t="n">
        <v>2.60246900897786</v>
      </c>
      <c r="O184" s="36" t="n">
        <f aca="false">SQRT(M184^2+N184^2)</f>
        <v>3.35690625321659</v>
      </c>
      <c r="P184" s="40" t="n">
        <f aca="false">IF(J184="","",MAX(0,J184-1.96*O184/100))</f>
        <v>0.405514102861183</v>
      </c>
      <c r="Q184" s="40" t="n">
        <f aca="false">IF(J184="","",MIN(1,J184+1.96*O184/100))</f>
        <v>0.537104827987273</v>
      </c>
      <c r="R184" s="32" t="str">
        <f aca="false">IF(L184="","",IF(ABS(L184)&lt;=O184,"Yes","No"))</f>
        <v>Yes</v>
      </c>
      <c r="S184" s="32" t="str">
        <f aca="false">IF(L184="","",IF(ABS(L184)&lt;=1.96*O184,"Yes","No"))</f>
        <v>Yes</v>
      </c>
      <c r="T184" s="60" t="n">
        <f aca="false">IF(D184="","",ROUND(SQRT(((D184+G184)*O184/100)^2+(J184*(D184+G184)*0.07717)^2),0))</f>
        <v>101</v>
      </c>
      <c r="U184" s="32"/>
    </row>
    <row r="185" customFormat="false" ht="15" hidden="false" customHeight="false" outlineLevel="0" collapsed="false">
      <c r="A185" s="32" t="s">
        <v>233</v>
      </c>
      <c r="B185" s="32" t="s">
        <v>377</v>
      </c>
      <c r="C185" s="32" t="s">
        <v>381</v>
      </c>
      <c r="D185" s="60" t="n">
        <v>759</v>
      </c>
      <c r="E185" s="60" t="n">
        <v>735</v>
      </c>
      <c r="F185" s="69" t="n">
        <f aca="false">IF(E185="","",D185-E185)</f>
        <v>24</v>
      </c>
      <c r="G185" s="60" t="n">
        <v>643</v>
      </c>
      <c r="H185" s="60" t="n">
        <v>653</v>
      </c>
      <c r="I185" s="69" t="n">
        <f aca="false">IF(H185="","",G185-H185)</f>
        <v>-10</v>
      </c>
      <c r="J185" s="40" t="n">
        <f aca="false">IF(OR(D185="",D185+G185=0),"",D185/(D185+G185))</f>
        <v>0.541369472182596</v>
      </c>
      <c r="K185" s="40" t="n">
        <f aca="false">IF(E185="","",E185/(E185+H185))</f>
        <v>0.529538904899136</v>
      </c>
      <c r="L185" s="70" t="n">
        <f aca="false">IF(OR(K185="",J185=""),"",(J185-K185)*100)</f>
        <v>1.18305672834609</v>
      </c>
      <c r="M185" s="36" t="n">
        <v>2.12037134723954</v>
      </c>
      <c r="N185" s="36" t="n">
        <v>2.60246900897786</v>
      </c>
      <c r="O185" s="36" t="n">
        <f aca="false">SQRT(M185^2+N185^2)</f>
        <v>3.35690625321659</v>
      </c>
      <c r="P185" s="40" t="n">
        <f aca="false">IF(J185="","",MAX(0,J185-1.96*O185/100))</f>
        <v>0.475574109619551</v>
      </c>
      <c r="Q185" s="40" t="n">
        <f aca="false">IF(J185="","",MIN(1,J185+1.96*O185/100))</f>
        <v>0.607164834745641</v>
      </c>
      <c r="R185" s="32" t="str">
        <f aca="false">IF(L185="","",IF(ABS(L185)&lt;=O185,"Yes","No"))</f>
        <v>Yes</v>
      </c>
      <c r="S185" s="32" t="str">
        <f aca="false">IF(L185="","",IF(ABS(L185)&lt;=1.96*O185,"Yes","No"))</f>
        <v>Yes</v>
      </c>
      <c r="T185" s="60" t="n">
        <f aca="false">IF(D185="","",ROUND(SQRT(((D185+G185)*O185/100)^2+(J185*(D185+G185)*0.07717)^2),0))</f>
        <v>75</v>
      </c>
      <c r="U185" s="32"/>
    </row>
    <row r="186" customFormat="false" ht="15" hidden="false" customHeight="false" outlineLevel="0" collapsed="false">
      <c r="A186" s="32" t="s">
        <v>233</v>
      </c>
      <c r="B186" s="32" t="s">
        <v>377</v>
      </c>
      <c r="C186" s="32" t="s">
        <v>382</v>
      </c>
      <c r="D186" s="60" t="n">
        <v>2029</v>
      </c>
      <c r="E186" s="60" t="n">
        <v>1929</v>
      </c>
      <c r="F186" s="69" t="n">
        <f aca="false">IF(E186="","",D186-E186)</f>
        <v>100</v>
      </c>
      <c r="G186" s="60" t="n">
        <v>1727</v>
      </c>
      <c r="H186" s="60" t="n">
        <v>1679</v>
      </c>
      <c r="I186" s="69" t="n">
        <f aca="false">IF(H186="","",G186-H186)</f>
        <v>48</v>
      </c>
      <c r="J186" s="40" t="n">
        <f aca="false">IF(OR(D186="",D186+G186=0),"",D186/(D186+G186))</f>
        <v>0.540202342917998</v>
      </c>
      <c r="K186" s="40" t="n">
        <f aca="false">IF(E186="","",E186/(E186+H186))</f>
        <v>0.534645232815965</v>
      </c>
      <c r="L186" s="70" t="n">
        <f aca="false">IF(OR(K186="",J186=""),"",(J186-K186)*100)</f>
        <v>0.55571101020333</v>
      </c>
      <c r="M186" s="36" t="n">
        <v>2.12037134723954</v>
      </c>
      <c r="N186" s="36" t="n">
        <v>2.60246900897786</v>
      </c>
      <c r="O186" s="36" t="n">
        <f aca="false">SQRT(M186^2+N186^2)</f>
        <v>3.35690625321659</v>
      </c>
      <c r="P186" s="40" t="n">
        <f aca="false">IF(J186="","",MAX(0,J186-1.96*O186/100))</f>
        <v>0.474406980354953</v>
      </c>
      <c r="Q186" s="40" t="n">
        <f aca="false">IF(J186="","",MIN(1,J186+1.96*O186/100))</f>
        <v>0.605997705481043</v>
      </c>
      <c r="R186" s="32" t="str">
        <f aca="false">IF(L186="","",IF(ABS(L186)&lt;=O186,"Yes","No"))</f>
        <v>Yes</v>
      </c>
      <c r="S186" s="32" t="str">
        <f aca="false">IF(L186="","",IF(ABS(L186)&lt;=1.96*O186,"Yes","No"))</f>
        <v>Yes</v>
      </c>
      <c r="T186" s="60" t="n">
        <f aca="false">IF(D186="","",ROUND(SQRT(((D186+G186)*O186/100)^2+(J186*(D186+G186)*0.07717)^2),0))</f>
        <v>201</v>
      </c>
      <c r="U186" s="32"/>
    </row>
    <row r="187" customFormat="false" ht="15" hidden="false" customHeight="false" outlineLevel="0" collapsed="false">
      <c r="A187" s="32" t="s">
        <v>233</v>
      </c>
      <c r="B187" s="32" t="s">
        <v>377</v>
      </c>
      <c r="C187" s="32" t="s">
        <v>383</v>
      </c>
      <c r="D187" s="60" t="n">
        <v>747</v>
      </c>
      <c r="E187" s="60" t="n">
        <v>696</v>
      </c>
      <c r="F187" s="69" t="n">
        <f aca="false">IF(E187="","",D187-E187)</f>
        <v>51</v>
      </c>
      <c r="G187" s="60" t="n">
        <v>654</v>
      </c>
      <c r="H187" s="60" t="n">
        <v>666</v>
      </c>
      <c r="I187" s="69" t="n">
        <f aca="false">IF(H187="","",G187-H187)</f>
        <v>-12</v>
      </c>
      <c r="J187" s="40" t="n">
        <f aca="false">IF(OR(D187="",D187+G187=0),"",D187/(D187+G187))</f>
        <v>0.533190578158458</v>
      </c>
      <c r="K187" s="40" t="n">
        <f aca="false">IF(E187="","",E187/(E187+H187))</f>
        <v>0.511013215859031</v>
      </c>
      <c r="L187" s="70" t="n">
        <f aca="false">IF(OR(K187="",J187=""),"",(J187-K187)*100)</f>
        <v>2.21773622994275</v>
      </c>
      <c r="M187" s="36" t="n">
        <v>2.12037134723954</v>
      </c>
      <c r="N187" s="36" t="n">
        <v>2.60246900897786</v>
      </c>
      <c r="O187" s="36" t="n">
        <f aca="false">SQRT(M187^2+N187^2)</f>
        <v>3.35690625321659</v>
      </c>
      <c r="P187" s="40" t="n">
        <f aca="false">IF(J187="","",MAX(0,J187-1.96*O187/100))</f>
        <v>0.467395215595413</v>
      </c>
      <c r="Q187" s="40" t="n">
        <f aca="false">IF(J187="","",MIN(1,J187+1.96*O187/100))</f>
        <v>0.598985940721503</v>
      </c>
      <c r="R187" s="32" t="str">
        <f aca="false">IF(L187="","",IF(ABS(L187)&lt;=O187,"Yes","No"))</f>
        <v>Yes</v>
      </c>
      <c r="S187" s="32" t="str">
        <f aca="false">IF(L187="","",IF(ABS(L187)&lt;=1.96*O187,"Yes","No"))</f>
        <v>Yes</v>
      </c>
      <c r="T187" s="60" t="n">
        <f aca="false">IF(D187="","",ROUND(SQRT(((D187+G187)*O187/100)^2+(J187*(D187+G187)*0.07717)^2),0))</f>
        <v>74</v>
      </c>
      <c r="U187" s="32"/>
    </row>
    <row r="188" customFormat="false" ht="15" hidden="false" customHeight="false" outlineLevel="0" collapsed="false">
      <c r="A188" s="32" t="s">
        <v>233</v>
      </c>
      <c r="B188" s="32" t="s">
        <v>377</v>
      </c>
      <c r="C188" s="32" t="s">
        <v>384</v>
      </c>
      <c r="D188" s="60" t="n">
        <v>736</v>
      </c>
      <c r="E188" s="60" t="n">
        <v>715</v>
      </c>
      <c r="F188" s="69" t="n">
        <f aca="false">IF(E188="","",D188-E188)</f>
        <v>21</v>
      </c>
      <c r="G188" s="60" t="n">
        <v>636</v>
      </c>
      <c r="H188" s="60" t="n">
        <v>601</v>
      </c>
      <c r="I188" s="69" t="n">
        <f aca="false">IF(H188="","",G188-H188)</f>
        <v>35</v>
      </c>
      <c r="J188" s="40" t="n">
        <f aca="false">IF(OR(D188="",D188+G188=0),"",D188/(D188+G188))</f>
        <v>0.536443148688047</v>
      </c>
      <c r="K188" s="40" t="n">
        <f aca="false">IF(E188="","",E188/(E188+H188))</f>
        <v>0.543313069908815</v>
      </c>
      <c r="L188" s="70" t="n">
        <f aca="false">IF(OR(K188="",J188=""),"",(J188-K188)*100)</f>
        <v>-0.686992122076791</v>
      </c>
      <c r="M188" s="36" t="n">
        <v>2.12037134723954</v>
      </c>
      <c r="N188" s="36" t="n">
        <v>2.60246900897786</v>
      </c>
      <c r="O188" s="36" t="n">
        <f aca="false">SQRT(M188^2+N188^2)</f>
        <v>3.35690625321659</v>
      </c>
      <c r="P188" s="40" t="n">
        <f aca="false">IF(J188="","",MAX(0,J188-1.96*O188/100))</f>
        <v>0.470647786125002</v>
      </c>
      <c r="Q188" s="40" t="n">
        <f aca="false">IF(J188="","",MIN(1,J188+1.96*O188/100))</f>
        <v>0.602238511251092</v>
      </c>
      <c r="R188" s="32" t="str">
        <f aca="false">IF(L188="","",IF(ABS(L188)&lt;=O188,"Yes","No"))</f>
        <v>Yes</v>
      </c>
      <c r="S188" s="32" t="str">
        <f aca="false">IF(L188="","",IF(ABS(L188)&lt;=1.96*O188,"Yes","No"))</f>
        <v>Yes</v>
      </c>
      <c r="T188" s="60" t="n">
        <f aca="false">IF(D188="","",ROUND(SQRT(((D188+G188)*O188/100)^2+(J188*(D188+G188)*0.07717)^2),0))</f>
        <v>73</v>
      </c>
      <c r="U188" s="32"/>
    </row>
    <row r="189" customFormat="false" ht="15" hidden="false" customHeight="false" outlineLevel="0" collapsed="false">
      <c r="A189" s="32" t="s">
        <v>233</v>
      </c>
      <c r="B189" s="32" t="s">
        <v>377</v>
      </c>
      <c r="C189" s="32" t="s">
        <v>385</v>
      </c>
      <c r="D189" s="60" t="n">
        <v>763</v>
      </c>
      <c r="E189" s="60" t="n">
        <v>728</v>
      </c>
      <c r="F189" s="69" t="n">
        <f aca="false">IF(E189="","",D189-E189)</f>
        <v>35</v>
      </c>
      <c r="G189" s="60" t="n">
        <v>723</v>
      </c>
      <c r="H189" s="60" t="n">
        <v>692</v>
      </c>
      <c r="I189" s="69" t="n">
        <f aca="false">IF(H189="","",G189-H189)</f>
        <v>31</v>
      </c>
      <c r="J189" s="40" t="n">
        <f aca="false">IF(OR(D189="",D189+G189=0),"",D189/(D189+G189))</f>
        <v>0.513458950201884</v>
      </c>
      <c r="K189" s="40" t="n">
        <f aca="false">IF(E189="","",E189/(E189+H189))</f>
        <v>0.512676056338028</v>
      </c>
      <c r="L189" s="70" t="n">
        <f aca="false">IF(OR(K189="",J189=""),"",(J189-K189)*100)</f>
        <v>0.0782893863856105</v>
      </c>
      <c r="M189" s="36" t="n">
        <v>2.12037134723954</v>
      </c>
      <c r="N189" s="36" t="n">
        <v>2.60246900897786</v>
      </c>
      <c r="O189" s="36" t="n">
        <f aca="false">SQRT(M189^2+N189^2)</f>
        <v>3.35690625321659</v>
      </c>
      <c r="P189" s="40" t="n">
        <f aca="false">IF(J189="","",MAX(0,J189-1.96*O189/100))</f>
        <v>0.447663587638839</v>
      </c>
      <c r="Q189" s="40" t="n">
        <f aca="false">IF(J189="","",MIN(1,J189+1.96*O189/100))</f>
        <v>0.579254312764929</v>
      </c>
      <c r="R189" s="32" t="str">
        <f aca="false">IF(L189="","",IF(ABS(L189)&lt;=O189,"Yes","No"))</f>
        <v>Yes</v>
      </c>
      <c r="S189" s="32" t="str">
        <f aca="false">IF(L189="","",IF(ABS(L189)&lt;=1.96*O189,"Yes","No"))</f>
        <v>Yes</v>
      </c>
      <c r="T189" s="60" t="n">
        <f aca="false">IF(D189="","",ROUND(SQRT(((D189+G189)*O189/100)^2+(J189*(D189+G189)*0.07717)^2),0))</f>
        <v>77</v>
      </c>
      <c r="U189" s="32"/>
    </row>
    <row r="190" customFormat="false" ht="15" hidden="false" customHeight="false" outlineLevel="0" collapsed="false">
      <c r="A190" s="32" t="s">
        <v>233</v>
      </c>
      <c r="B190" s="32" t="s">
        <v>386</v>
      </c>
      <c r="C190" s="32" t="s">
        <v>387</v>
      </c>
      <c r="D190" s="60" t="n">
        <v>1466</v>
      </c>
      <c r="E190" s="60" t="n">
        <v>1473</v>
      </c>
      <c r="F190" s="69" t="n">
        <f aca="false">IF(E190="","",D190-E190)</f>
        <v>-7</v>
      </c>
      <c r="G190" s="60" t="n">
        <v>1693</v>
      </c>
      <c r="H190" s="60" t="n">
        <v>1690</v>
      </c>
      <c r="I190" s="69" t="n">
        <f aca="false">IF(H190="","",G190-H190)</f>
        <v>3</v>
      </c>
      <c r="J190" s="40" t="n">
        <f aca="false">IF(OR(D190="",D190+G190=0),"",D190/(D190+G190))</f>
        <v>0.464070908515353</v>
      </c>
      <c r="K190" s="40" t="n">
        <f aca="false">IF(E190="","",E190/(E190+H190))</f>
        <v>0.465697122984508</v>
      </c>
      <c r="L190" s="70" t="n">
        <f aca="false">IF(OR(K190="",J190=""),"",(J190-K190)*100)</f>
        <v>-0.16262144691554</v>
      </c>
      <c r="M190" s="36" t="n">
        <v>2.12037134723954</v>
      </c>
      <c r="N190" s="36" t="n">
        <v>2.60246900897786</v>
      </c>
      <c r="O190" s="36" t="n">
        <f aca="false">SQRT(M190^2+N190^2)</f>
        <v>3.35690625321659</v>
      </c>
      <c r="P190" s="40" t="n">
        <f aca="false">IF(J190="","",MAX(0,J190-1.96*O190/100))</f>
        <v>0.398275545952308</v>
      </c>
      <c r="Q190" s="40" t="n">
        <f aca="false">IF(J190="","",MIN(1,J190+1.96*O190/100))</f>
        <v>0.529866271078398</v>
      </c>
      <c r="R190" s="32" t="str">
        <f aca="false">IF(L190="","",IF(ABS(L190)&lt;=O190,"Yes","No"))</f>
        <v>Yes</v>
      </c>
      <c r="S190" s="32" t="str">
        <f aca="false">IF(L190="","",IF(ABS(L190)&lt;=1.96*O190,"Yes","No"))</f>
        <v>Yes</v>
      </c>
      <c r="T190" s="60" t="n">
        <f aca="false">IF(D190="","",ROUND(SQRT(((D190+G190)*O190/100)^2+(J190*(D190+G190)*0.07717)^2),0))</f>
        <v>155</v>
      </c>
      <c r="U190" s="32"/>
    </row>
    <row r="191" customFormat="false" ht="15" hidden="false" customHeight="false" outlineLevel="0" collapsed="false">
      <c r="A191" s="32" t="s">
        <v>233</v>
      </c>
      <c r="B191" s="32" t="s">
        <v>386</v>
      </c>
      <c r="C191" s="32" t="s">
        <v>388</v>
      </c>
      <c r="D191" s="60" t="n">
        <v>893</v>
      </c>
      <c r="E191" s="60" t="n">
        <v>907</v>
      </c>
      <c r="F191" s="69" t="n">
        <f aca="false">IF(E191="","",D191-E191)</f>
        <v>-14</v>
      </c>
      <c r="G191" s="60" t="n">
        <v>1415</v>
      </c>
      <c r="H191" s="60" t="n">
        <v>1445</v>
      </c>
      <c r="I191" s="69" t="n">
        <f aca="false">IF(H191="","",G191-H191)</f>
        <v>-30</v>
      </c>
      <c r="J191" s="40" t="n">
        <f aca="false">IF(OR(D191="",D191+G191=0),"",D191/(D191+G191))</f>
        <v>0.386915077989601</v>
      </c>
      <c r="K191" s="40" t="n">
        <f aca="false">IF(E191="","",E191/(E191+H191))</f>
        <v>0.38562925170068</v>
      </c>
      <c r="L191" s="70" t="n">
        <f aca="false">IF(OR(K191="",J191=""),"",(J191-K191)*100)</f>
        <v>0.12858262889211</v>
      </c>
      <c r="M191" s="36" t="n">
        <v>2.12037134723954</v>
      </c>
      <c r="N191" s="36" t="n">
        <v>2.60246900897786</v>
      </c>
      <c r="O191" s="36" t="n">
        <f aca="false">SQRT(M191^2+N191^2)</f>
        <v>3.35690625321659</v>
      </c>
      <c r="P191" s="40" t="n">
        <f aca="false">IF(J191="","",MAX(0,J191-1.96*O191/100))</f>
        <v>0.321119715426556</v>
      </c>
      <c r="Q191" s="40" t="n">
        <f aca="false">IF(J191="","",MIN(1,J191+1.96*O191/100))</f>
        <v>0.452710440552647</v>
      </c>
      <c r="R191" s="32" t="str">
        <f aca="false">IF(L191="","",IF(ABS(L191)&lt;=O191,"Yes","No"))</f>
        <v>Yes</v>
      </c>
      <c r="S191" s="32" t="str">
        <f aca="false">IF(L191="","",IF(ABS(L191)&lt;=1.96*O191,"Yes","No"))</f>
        <v>Yes</v>
      </c>
      <c r="T191" s="60" t="n">
        <f aca="false">IF(D191="","",ROUND(SQRT(((D191+G191)*O191/100)^2+(J191*(D191+G191)*0.07717)^2),0))</f>
        <v>104</v>
      </c>
      <c r="U191" s="32"/>
    </row>
    <row r="192" customFormat="false" ht="15" hidden="false" customHeight="false" outlineLevel="0" collapsed="false">
      <c r="A192" s="32" t="s">
        <v>233</v>
      </c>
      <c r="B192" s="32" t="s">
        <v>389</v>
      </c>
      <c r="C192" s="32" t="s">
        <v>390</v>
      </c>
      <c r="D192" s="60" t="n">
        <v>1012</v>
      </c>
      <c r="E192" s="60" t="n">
        <v>1017</v>
      </c>
      <c r="F192" s="69" t="n">
        <f aca="false">IF(E192="","",D192-E192)</f>
        <v>-5</v>
      </c>
      <c r="G192" s="60" t="n">
        <v>1063</v>
      </c>
      <c r="H192" s="60" t="n">
        <v>1074</v>
      </c>
      <c r="I192" s="69" t="n">
        <f aca="false">IF(H192="","",G192-H192)</f>
        <v>-11</v>
      </c>
      <c r="J192" s="40" t="n">
        <f aca="false">IF(OR(D192="",D192+G192=0),"",D192/(D192+G192))</f>
        <v>0.487710843373494</v>
      </c>
      <c r="K192" s="40" t="n">
        <f aca="false">IF(E192="","",E192/(E192+H192))</f>
        <v>0.486370157819225</v>
      </c>
      <c r="L192" s="70" t="n">
        <f aca="false">IF(OR(K192="",J192=""),"",(J192-K192)*100)</f>
        <v>0.134068555426869</v>
      </c>
      <c r="M192" s="36" t="n">
        <v>2.12037134723954</v>
      </c>
      <c r="N192" s="36" t="n">
        <v>2.60246900897786</v>
      </c>
      <c r="O192" s="36" t="n">
        <f aca="false">SQRT(M192^2+N192^2)</f>
        <v>3.35690625321659</v>
      </c>
      <c r="P192" s="40" t="n">
        <f aca="false">IF(J192="","",MAX(0,J192-1.96*O192/100))</f>
        <v>0.421915480810449</v>
      </c>
      <c r="Q192" s="40" t="n">
        <f aca="false">IF(J192="","",MIN(1,J192+1.96*O192/100))</f>
        <v>0.553506205936539</v>
      </c>
      <c r="R192" s="32" t="str">
        <f aca="false">IF(L192="","",IF(ABS(L192)&lt;=O192,"Yes","No"))</f>
        <v>Yes</v>
      </c>
      <c r="S192" s="32" t="str">
        <f aca="false">IF(L192="","",IF(ABS(L192)&lt;=1.96*O192,"Yes","No"))</f>
        <v>Yes</v>
      </c>
      <c r="T192" s="60" t="n">
        <f aca="false">IF(D192="","",ROUND(SQRT(((D192+G192)*O192/100)^2+(J192*(D192+G192)*0.07717)^2),0))</f>
        <v>105</v>
      </c>
      <c r="U192" s="32"/>
    </row>
    <row r="193" customFormat="false" ht="15" hidden="false" customHeight="false" outlineLevel="0" collapsed="false">
      <c r="A193" s="32" t="s">
        <v>233</v>
      </c>
      <c r="B193" s="32" t="s">
        <v>389</v>
      </c>
      <c r="C193" s="32" t="s">
        <v>391</v>
      </c>
      <c r="D193" s="60" t="n">
        <v>742</v>
      </c>
      <c r="E193" s="60" t="n">
        <v>753</v>
      </c>
      <c r="F193" s="69" t="n">
        <f aca="false">IF(E193="","",D193-E193)</f>
        <v>-11</v>
      </c>
      <c r="G193" s="60" t="n">
        <v>841</v>
      </c>
      <c r="H193" s="60" t="n">
        <v>851</v>
      </c>
      <c r="I193" s="69" t="n">
        <f aca="false">IF(H193="","",G193-H193)</f>
        <v>-10</v>
      </c>
      <c r="J193" s="40" t="n">
        <f aca="false">IF(OR(D193="",D193+G193=0),"",D193/(D193+G193))</f>
        <v>0.468730259001895</v>
      </c>
      <c r="K193" s="40" t="n">
        <f aca="false">IF(E193="","",E193/(E193+H193))</f>
        <v>0.469451371571072</v>
      </c>
      <c r="L193" s="70" t="n">
        <f aca="false">IF(OR(K193="",J193=""),"",(J193-K193)*100)</f>
        <v>-0.0721112569177174</v>
      </c>
      <c r="M193" s="36" t="n">
        <v>2.12037134723954</v>
      </c>
      <c r="N193" s="36" t="n">
        <v>2.60246900897786</v>
      </c>
      <c r="O193" s="36" t="n">
        <f aca="false">SQRT(M193^2+N193^2)</f>
        <v>3.35690625321659</v>
      </c>
      <c r="P193" s="40" t="n">
        <f aca="false">IF(J193="","",MAX(0,J193-1.96*O193/100))</f>
        <v>0.40293489643885</v>
      </c>
      <c r="Q193" s="40" t="n">
        <f aca="false">IF(J193="","",MIN(1,J193+1.96*O193/100))</f>
        <v>0.53452562156494</v>
      </c>
      <c r="R193" s="32" t="str">
        <f aca="false">IF(L193="","",IF(ABS(L193)&lt;=O193,"Yes","No"))</f>
        <v>Yes</v>
      </c>
      <c r="S193" s="32" t="str">
        <f aca="false">IF(L193="","",IF(ABS(L193)&lt;=1.96*O193,"Yes","No"))</f>
        <v>Yes</v>
      </c>
      <c r="T193" s="60" t="n">
        <f aca="false">IF(D193="","",ROUND(SQRT(((D193+G193)*O193/100)^2+(J193*(D193+G193)*0.07717)^2),0))</f>
        <v>78</v>
      </c>
      <c r="U193" s="32"/>
    </row>
    <row r="194" customFormat="false" ht="15" hidden="false" customHeight="false" outlineLevel="0" collapsed="false">
      <c r="A194" s="32" t="s">
        <v>233</v>
      </c>
      <c r="B194" s="32" t="s">
        <v>389</v>
      </c>
      <c r="C194" s="32" t="s">
        <v>392</v>
      </c>
      <c r="D194" s="60" t="n">
        <v>696</v>
      </c>
      <c r="E194" s="60" t="n">
        <v>713</v>
      </c>
      <c r="F194" s="69" t="n">
        <f aca="false">IF(E194="","",D194-E194)</f>
        <v>-17</v>
      </c>
      <c r="G194" s="60" t="n">
        <v>757</v>
      </c>
      <c r="H194" s="60" t="n">
        <v>780</v>
      </c>
      <c r="I194" s="69" t="n">
        <f aca="false">IF(H194="","",G194-H194)</f>
        <v>-23</v>
      </c>
      <c r="J194" s="40" t="n">
        <f aca="false">IF(OR(D194="",D194+G194=0),"",D194/(D194+G194))</f>
        <v>0.479008947006194</v>
      </c>
      <c r="K194" s="40" t="n">
        <f aca="false">IF(E194="","",E194/(E194+H194))</f>
        <v>0.477561955793704</v>
      </c>
      <c r="L194" s="70" t="n">
        <f aca="false">IF(OR(K194="",J194=""),"",(J194-K194)*100)</f>
        <v>0.144699121249009</v>
      </c>
      <c r="M194" s="36" t="n">
        <v>2.12037134723954</v>
      </c>
      <c r="N194" s="36" t="n">
        <v>2.60246900897786</v>
      </c>
      <c r="O194" s="36" t="n">
        <f aca="false">SQRT(M194^2+N194^2)</f>
        <v>3.35690625321659</v>
      </c>
      <c r="P194" s="40" t="n">
        <f aca="false">IF(J194="","",MAX(0,J194-1.96*O194/100))</f>
        <v>0.413213584443149</v>
      </c>
      <c r="Q194" s="40" t="n">
        <f aca="false">IF(J194="","",MIN(1,J194+1.96*O194/100))</f>
        <v>0.544804309569239</v>
      </c>
      <c r="R194" s="32" t="str">
        <f aca="false">IF(L194="","",IF(ABS(L194)&lt;=O194,"Yes","No"))</f>
        <v>Yes</v>
      </c>
      <c r="S194" s="32" t="str">
        <f aca="false">IF(L194="","",IF(ABS(L194)&lt;=1.96*O194,"Yes","No"))</f>
        <v>Yes</v>
      </c>
      <c r="T194" s="60" t="n">
        <f aca="false">IF(D194="","",ROUND(SQRT(((D194+G194)*O194/100)^2+(J194*(D194+G194)*0.07717)^2),0))</f>
        <v>73</v>
      </c>
      <c r="U194" s="32"/>
    </row>
    <row r="195" customFormat="false" ht="15" hidden="false" customHeight="false" outlineLevel="0" collapsed="false">
      <c r="A195" s="32" t="s">
        <v>233</v>
      </c>
      <c r="B195" s="32" t="s">
        <v>389</v>
      </c>
      <c r="C195" s="32" t="s">
        <v>393</v>
      </c>
      <c r="D195" s="60" t="n">
        <v>1651</v>
      </c>
      <c r="E195" s="60" t="n">
        <v>1648</v>
      </c>
      <c r="F195" s="69" t="n">
        <f aca="false">IF(E195="","",D195-E195)</f>
        <v>3</v>
      </c>
      <c r="G195" s="60" t="n">
        <v>1820</v>
      </c>
      <c r="H195" s="60" t="n">
        <v>1789</v>
      </c>
      <c r="I195" s="69" t="n">
        <f aca="false">IF(H195="","",G195-H195)</f>
        <v>31</v>
      </c>
      <c r="J195" s="40" t="n">
        <f aca="false">IF(OR(D195="",D195+G195=0),"",D195/(D195+G195))</f>
        <v>0.475655430711611</v>
      </c>
      <c r="K195" s="40" t="n">
        <f aca="false">IF(E195="","",E195/(E195+H195))</f>
        <v>0.479487925516439</v>
      </c>
      <c r="L195" s="70" t="n">
        <f aca="false">IF(OR(K195="",J195=""),"",(J195-K195)*100)</f>
        <v>-0.383249480482828</v>
      </c>
      <c r="M195" s="36" t="n">
        <v>2.12037134723954</v>
      </c>
      <c r="N195" s="36" t="n">
        <v>2.60246900897786</v>
      </c>
      <c r="O195" s="36" t="n">
        <f aca="false">SQRT(M195^2+N195^2)</f>
        <v>3.35690625321659</v>
      </c>
      <c r="P195" s="40" t="n">
        <f aca="false">IF(J195="","",MAX(0,J195-1.96*O195/100))</f>
        <v>0.409860068148565</v>
      </c>
      <c r="Q195" s="40" t="n">
        <f aca="false">IF(J195="","",MIN(1,J195+1.96*O195/100))</f>
        <v>0.541450793274656</v>
      </c>
      <c r="R195" s="32" t="str">
        <f aca="false">IF(L195="","",IF(ABS(L195)&lt;=O195,"Yes","No"))</f>
        <v>Yes</v>
      </c>
      <c r="S195" s="32" t="str">
        <f aca="false">IF(L195="","",IF(ABS(L195)&lt;=1.96*O195,"Yes","No"))</f>
        <v>Yes</v>
      </c>
      <c r="T195" s="60" t="n">
        <f aca="false">IF(D195="","",ROUND(SQRT(((D195+G195)*O195/100)^2+(J195*(D195+G195)*0.07717)^2),0))</f>
        <v>173</v>
      </c>
      <c r="U195" s="32"/>
    </row>
    <row r="196" customFormat="false" ht="15" hidden="false" customHeight="false" outlineLevel="0" collapsed="false">
      <c r="A196" s="32" t="s">
        <v>233</v>
      </c>
      <c r="B196" s="32" t="s">
        <v>389</v>
      </c>
      <c r="C196" s="32" t="s">
        <v>394</v>
      </c>
      <c r="D196" s="60" t="n">
        <v>692</v>
      </c>
      <c r="E196" s="60" t="n">
        <v>683</v>
      </c>
      <c r="F196" s="69" t="n">
        <f aca="false">IF(E196="","",D196-E196)</f>
        <v>9</v>
      </c>
      <c r="G196" s="60" t="n">
        <v>701</v>
      </c>
      <c r="H196" s="60" t="n">
        <v>663</v>
      </c>
      <c r="I196" s="69" t="n">
        <f aca="false">IF(H196="","",G196-H196)</f>
        <v>38</v>
      </c>
      <c r="J196" s="40" t="n">
        <f aca="false">IF(OR(D196="",D196+G196=0),"",D196/(D196+G196))</f>
        <v>0.496769562096195</v>
      </c>
      <c r="K196" s="40" t="n">
        <f aca="false">IF(E196="","",E196/(E196+H196))</f>
        <v>0.507429420505201</v>
      </c>
      <c r="L196" s="70" t="n">
        <f aca="false">IF(OR(K196="",J196=""),"",(J196-K196)*100)</f>
        <v>-1.06598584090053</v>
      </c>
      <c r="M196" s="36" t="n">
        <v>2.12037134723954</v>
      </c>
      <c r="N196" s="36" t="n">
        <v>2.60246900897786</v>
      </c>
      <c r="O196" s="36" t="n">
        <f aca="false">SQRT(M196^2+N196^2)</f>
        <v>3.35690625321659</v>
      </c>
      <c r="P196" s="40" t="n">
        <f aca="false">IF(J196="","",MAX(0,J196-1.96*O196/100))</f>
        <v>0.43097419953315</v>
      </c>
      <c r="Q196" s="40" t="n">
        <f aca="false">IF(J196="","",MIN(1,J196+1.96*O196/100))</f>
        <v>0.56256492465924</v>
      </c>
      <c r="R196" s="32" t="str">
        <f aca="false">IF(L196="","",IF(ABS(L196)&lt;=O196,"Yes","No"))</f>
        <v>Yes</v>
      </c>
      <c r="S196" s="32" t="str">
        <f aca="false">IF(L196="","",IF(ABS(L196)&lt;=1.96*O196,"Yes","No"))</f>
        <v>Yes</v>
      </c>
      <c r="T196" s="60" t="n">
        <f aca="false">IF(D196="","",ROUND(SQRT(((D196+G196)*O196/100)^2+(J196*(D196+G196)*0.07717)^2),0))</f>
        <v>71</v>
      </c>
      <c r="U196" s="32"/>
    </row>
    <row r="197" customFormat="false" ht="15" hidden="false" customHeight="false" outlineLevel="0" collapsed="false">
      <c r="A197" s="32" t="s">
        <v>233</v>
      </c>
      <c r="B197" s="32" t="s">
        <v>389</v>
      </c>
      <c r="C197" s="32" t="s">
        <v>395</v>
      </c>
      <c r="D197" s="60" t="n">
        <v>660</v>
      </c>
      <c r="E197" s="60" t="n">
        <v>648</v>
      </c>
      <c r="F197" s="69" t="n">
        <f aca="false">IF(E197="","",D197-E197)</f>
        <v>12</v>
      </c>
      <c r="G197" s="60" t="n">
        <v>595</v>
      </c>
      <c r="H197" s="60" t="n">
        <v>583</v>
      </c>
      <c r="I197" s="69" t="n">
        <f aca="false">IF(H197="","",G197-H197)</f>
        <v>12</v>
      </c>
      <c r="J197" s="40" t="n">
        <f aca="false">IF(OR(D197="",D197+G197=0),"",D197/(D197+G197))</f>
        <v>0.52589641434263</v>
      </c>
      <c r="K197" s="40" t="n">
        <f aca="false">IF(E197="","",E197/(E197+H197))</f>
        <v>0.526401299756296</v>
      </c>
      <c r="L197" s="70" t="n">
        <f aca="false">IF(OR(K197="",J197=""),"",(J197-K197)*100)</f>
        <v>-0.0504885413666223</v>
      </c>
      <c r="M197" s="36" t="n">
        <v>2.12037134723954</v>
      </c>
      <c r="N197" s="36" t="n">
        <v>2.60246900897786</v>
      </c>
      <c r="O197" s="36" t="n">
        <f aca="false">SQRT(M197^2+N197^2)</f>
        <v>3.35690625321659</v>
      </c>
      <c r="P197" s="40" t="n">
        <f aca="false">IF(J197="","",MAX(0,J197-1.96*O197/100))</f>
        <v>0.460101051779584</v>
      </c>
      <c r="Q197" s="40" t="n">
        <f aca="false">IF(J197="","",MIN(1,J197+1.96*O197/100))</f>
        <v>0.591691776905675</v>
      </c>
      <c r="R197" s="32" t="str">
        <f aca="false">IF(L197="","",IF(ABS(L197)&lt;=O197,"Yes","No"))</f>
        <v>Yes</v>
      </c>
      <c r="S197" s="32" t="str">
        <f aca="false">IF(L197="","",IF(ABS(L197)&lt;=1.96*O197,"Yes","No"))</f>
        <v>Yes</v>
      </c>
      <c r="T197" s="60" t="n">
        <f aca="false">IF(D197="","",ROUND(SQRT(((D197+G197)*O197/100)^2+(J197*(D197+G197)*0.07717)^2),0))</f>
        <v>66</v>
      </c>
      <c r="U197" s="32"/>
    </row>
    <row r="198" customFormat="false" ht="15" hidden="false" customHeight="false" outlineLevel="0" collapsed="false">
      <c r="A198" s="32" t="s">
        <v>233</v>
      </c>
      <c r="B198" s="32" t="s">
        <v>396</v>
      </c>
      <c r="C198" s="32" t="s">
        <v>397</v>
      </c>
      <c r="D198" s="60" t="n">
        <v>245</v>
      </c>
      <c r="E198" s="60" t="n">
        <v>243</v>
      </c>
      <c r="F198" s="69" t="n">
        <f aca="false">IF(E198="","",D198-E198)</f>
        <v>2</v>
      </c>
      <c r="G198" s="60" t="n">
        <v>538</v>
      </c>
      <c r="H198" s="60" t="n">
        <v>532</v>
      </c>
      <c r="I198" s="69" t="n">
        <f aca="false">IF(H198="","",G198-H198)</f>
        <v>6</v>
      </c>
      <c r="J198" s="40" t="n">
        <f aca="false">IF(OR(D198="",D198+G198=0),"",D198/(D198+G198))</f>
        <v>0.312899106002554</v>
      </c>
      <c r="K198" s="40" t="n">
        <f aca="false">IF(E198="","",E198/(E198+H198))</f>
        <v>0.313548387096774</v>
      </c>
      <c r="L198" s="70" t="n">
        <f aca="false">IF(OR(K198="",J198=""),"",(J198-K198)*100)</f>
        <v>-0.0649281094219911</v>
      </c>
      <c r="M198" s="36" t="n">
        <v>2.45723920713557</v>
      </c>
      <c r="N198" s="36" t="n">
        <v>2.60246900897786</v>
      </c>
      <c r="O198" s="36" t="n">
        <f aca="false">SQRT(M198^2+N198^2)</f>
        <v>3.57922749539261</v>
      </c>
      <c r="P198" s="40" t="n">
        <f aca="false">IF(J198="","",MAX(0,J198-1.96*O198/100))</f>
        <v>0.242746247092859</v>
      </c>
      <c r="Q198" s="40" t="n">
        <f aca="false">IF(J198="","",MIN(1,J198+1.96*O198/100))</f>
        <v>0.383051964912249</v>
      </c>
      <c r="R198" s="32" t="str">
        <f aca="false">IF(L198="","",IF(ABS(L198)&lt;=O198,"Yes","No"))</f>
        <v>Yes</v>
      </c>
      <c r="S198" s="32" t="str">
        <f aca="false">IF(L198="","",IF(ABS(L198)&lt;=1.96*O198,"Yes","No"))</f>
        <v>Yes</v>
      </c>
      <c r="T198" s="60" t="n">
        <f aca="false">IF(D198="","",ROUND(SQRT(((D198+G198)*O198/100)^2+(J198*(D198+G198)*0.09272)^2),0))</f>
        <v>36</v>
      </c>
      <c r="U198" s="32"/>
    </row>
    <row r="199" customFormat="false" ht="15" hidden="false" customHeight="false" outlineLevel="0" collapsed="false">
      <c r="A199" s="32" t="s">
        <v>233</v>
      </c>
      <c r="B199" s="32" t="s">
        <v>396</v>
      </c>
      <c r="C199" s="32" t="s">
        <v>398</v>
      </c>
      <c r="D199" s="60" t="n">
        <v>818</v>
      </c>
      <c r="E199" s="60" t="n">
        <v>841</v>
      </c>
      <c r="F199" s="69" t="n">
        <f aca="false">IF(E199="","",D199-E199)</f>
        <v>-23</v>
      </c>
      <c r="G199" s="60" t="n">
        <v>1664</v>
      </c>
      <c r="H199" s="60" t="n">
        <v>1653</v>
      </c>
      <c r="I199" s="69" t="n">
        <f aca="false">IF(H199="","",G199-H199)</f>
        <v>11</v>
      </c>
      <c r="J199" s="40" t="n">
        <f aca="false">IF(OR(D199="",D199+G199=0),"",D199/(D199+G199))</f>
        <v>0.329572925060435</v>
      </c>
      <c r="K199" s="40" t="n">
        <f aca="false">IF(E199="","",E199/(E199+H199))</f>
        <v>0.337209302325581</v>
      </c>
      <c r="L199" s="70" t="n">
        <f aca="false">IF(OR(K199="",J199=""),"",(J199-K199)*100)</f>
        <v>-0.763637726514627</v>
      </c>
      <c r="M199" s="36" t="n">
        <v>2.12037134723954</v>
      </c>
      <c r="N199" s="36" t="n">
        <v>2.60246900897786</v>
      </c>
      <c r="O199" s="36" t="n">
        <f aca="false">SQRT(M199^2+N199^2)</f>
        <v>3.35690625321659</v>
      </c>
      <c r="P199" s="40" t="n">
        <f aca="false">IF(J199="","",MAX(0,J199-1.96*O199/100))</f>
        <v>0.26377756249739</v>
      </c>
      <c r="Q199" s="40" t="n">
        <f aca="false">IF(J199="","",MIN(1,J199+1.96*O199/100))</f>
        <v>0.39536828762348</v>
      </c>
      <c r="R199" s="32" t="str">
        <f aca="false">IF(L199="","",IF(ABS(L199)&lt;=O199,"Yes","No"))</f>
        <v>Yes</v>
      </c>
      <c r="S199" s="32" t="str">
        <f aca="false">IF(L199="","",IF(ABS(L199)&lt;=1.96*O199,"Yes","No"))</f>
        <v>Yes</v>
      </c>
      <c r="T199" s="60" t="n">
        <f aca="false">IF(D199="","",ROUND(SQRT(((D199+G199)*O199/100)^2+(J199*(D199+G199)*0.07717)^2),0))</f>
        <v>105</v>
      </c>
      <c r="U199" s="32"/>
    </row>
    <row r="200" customFormat="false" ht="15" hidden="false" customHeight="false" outlineLevel="0" collapsed="false">
      <c r="A200" s="32" t="s">
        <v>233</v>
      </c>
      <c r="B200" s="32" t="s">
        <v>396</v>
      </c>
      <c r="C200" s="32" t="s">
        <v>399</v>
      </c>
      <c r="D200" s="60" t="n">
        <v>211</v>
      </c>
      <c r="E200" s="60" t="n">
        <v>182</v>
      </c>
      <c r="F200" s="69" t="n">
        <f aca="false">IF(E200="","",D200-E200)</f>
        <v>29</v>
      </c>
      <c r="G200" s="60" t="n">
        <v>462</v>
      </c>
      <c r="H200" s="60" t="n">
        <v>484</v>
      </c>
      <c r="I200" s="69" t="n">
        <f aca="false">IF(H200="","",G200-H200)</f>
        <v>-22</v>
      </c>
      <c r="J200" s="40" t="n">
        <f aca="false">IF(OR(D200="",D200+G200=0),"",D200/(D200+G200))</f>
        <v>0.313521545319465</v>
      </c>
      <c r="K200" s="40" t="n">
        <f aca="false">IF(E200="","",E200/(E200+H200))</f>
        <v>0.273273273273273</v>
      </c>
      <c r="L200" s="70" t="n">
        <f aca="false">IF(OR(K200="",J200=""),"",(J200-K200)*100)</f>
        <v>4.02482720461918</v>
      </c>
      <c r="M200" s="36" t="n">
        <v>3.56890741856077</v>
      </c>
      <c r="N200" s="36" t="n">
        <v>2.60246900897786</v>
      </c>
      <c r="O200" s="36" t="n">
        <f aca="false">SQRT(M200^2+N200^2)</f>
        <v>4.41700635101969</v>
      </c>
      <c r="P200" s="40" t="n">
        <f aca="false">IF(J200="","",MAX(0,J200-1.96*O200/100))</f>
        <v>0.226948220839479</v>
      </c>
      <c r="Q200" s="40" t="n">
        <f aca="false">IF(J200="","",MIN(1,J200+1.96*O200/100))</f>
        <v>0.400094869799451</v>
      </c>
      <c r="R200" s="32" t="str">
        <f aca="false">IF(L200="","",IF(ABS(L200)&lt;=O200,"Yes","No"))</f>
        <v>Yes</v>
      </c>
      <c r="S200" s="32" t="str">
        <f aca="false">IF(L200="","",IF(ABS(L200)&lt;=1.96*O200,"Yes","No"))</f>
        <v>Yes</v>
      </c>
      <c r="T200" s="60" t="n">
        <f aca="false">IF(D200="","",ROUND(SQRT(((D200+G200)*O200/100)^2+(J200*(D200+G200)*0.14577)^2),0))</f>
        <v>43</v>
      </c>
      <c r="U200" s="32"/>
    </row>
    <row r="201" customFormat="false" ht="15" hidden="false" customHeight="false" outlineLevel="0" collapsed="false">
      <c r="A201" s="32" t="s">
        <v>233</v>
      </c>
      <c r="B201" s="32" t="s">
        <v>400</v>
      </c>
      <c r="C201" s="32" t="s">
        <v>400</v>
      </c>
      <c r="D201" s="60" t="n">
        <v>1118</v>
      </c>
      <c r="E201" s="60" t="n">
        <v>1172</v>
      </c>
      <c r="F201" s="69" t="n">
        <f aca="false">IF(E201="","",D201-E201)</f>
        <v>-54</v>
      </c>
      <c r="G201" s="60" t="n">
        <v>2267</v>
      </c>
      <c r="H201" s="60" t="n">
        <v>2201</v>
      </c>
      <c r="I201" s="69" t="n">
        <f aca="false">IF(H201="","",G201-H201)</f>
        <v>66</v>
      </c>
      <c r="J201" s="40" t="n">
        <f aca="false">IF(OR(D201="",D201+G201=0),"",D201/(D201+G201))</f>
        <v>0.330280649926145</v>
      </c>
      <c r="K201" s="40" t="n">
        <f aca="false">IF(E201="","",E201/(E201+H201))</f>
        <v>0.347465164541951</v>
      </c>
      <c r="L201" s="70" t="n">
        <f aca="false">IF(OR(K201="",J201=""),"",(J201-K201)*100)</f>
        <v>-1.71845146158061</v>
      </c>
      <c r="M201" s="36" t="n">
        <v>2.12037134723954</v>
      </c>
      <c r="N201" s="36" t="n">
        <v>2.60246900897786</v>
      </c>
      <c r="O201" s="36" t="n">
        <f aca="false">SQRT(M201^2+N201^2)</f>
        <v>3.35690625321659</v>
      </c>
      <c r="P201" s="40" t="n">
        <f aca="false">IF(J201="","",MAX(0,J201-1.96*O201/100))</f>
        <v>0.2644852873631</v>
      </c>
      <c r="Q201" s="40" t="n">
        <f aca="false">IF(J201="","",MIN(1,J201+1.96*O201/100))</f>
        <v>0.39607601248919</v>
      </c>
      <c r="R201" s="32" t="str">
        <f aca="false">IF(L201="","",IF(ABS(L201)&lt;=O201,"Yes","No"))</f>
        <v>Yes</v>
      </c>
      <c r="S201" s="32" t="str">
        <f aca="false">IF(L201="","",IF(ABS(L201)&lt;=1.96*O201,"Yes","No"))</f>
        <v>Yes</v>
      </c>
      <c r="T201" s="60" t="n">
        <f aca="false">IF(D201="","",ROUND(SQRT(((D201+G201)*O201/100)^2+(J201*(D201+G201)*0.07717)^2),0))</f>
        <v>143</v>
      </c>
      <c r="U201" s="32"/>
    </row>
    <row r="202" customFormat="false" ht="15" hidden="false" customHeight="false" outlineLevel="0" collapsed="false">
      <c r="A202" s="32" t="s">
        <v>233</v>
      </c>
      <c r="B202" s="32" t="s">
        <v>401</v>
      </c>
      <c r="C202" s="32" t="s">
        <v>402</v>
      </c>
      <c r="D202" s="60" t="n">
        <v>795</v>
      </c>
      <c r="E202" s="60" t="n">
        <v>811</v>
      </c>
      <c r="F202" s="69" t="n">
        <f aca="false">IF(E202="","",D202-E202)</f>
        <v>-16</v>
      </c>
      <c r="G202" s="60" t="n">
        <v>922</v>
      </c>
      <c r="H202" s="60" t="n">
        <v>918</v>
      </c>
      <c r="I202" s="69" t="n">
        <f aca="false">IF(H202="","",G202-H202)</f>
        <v>4</v>
      </c>
      <c r="J202" s="40" t="n">
        <f aca="false">IF(OR(D202="",D202+G202=0),"",D202/(D202+G202))</f>
        <v>0.463016889924287</v>
      </c>
      <c r="K202" s="40" t="n">
        <f aca="false">IF(E202="","",E202/(E202+H202))</f>
        <v>0.469057258530943</v>
      </c>
      <c r="L202" s="70" t="n">
        <f aca="false">IF(OR(K202="",J202=""),"",(J202-K202)*100)</f>
        <v>-0.604036860665624</v>
      </c>
      <c r="M202" s="36" t="n">
        <v>2.12037134723954</v>
      </c>
      <c r="N202" s="36" t="n">
        <v>2.60246900897786</v>
      </c>
      <c r="O202" s="36" t="n">
        <f aca="false">SQRT(M202^2+N202^2)</f>
        <v>3.35690625321659</v>
      </c>
      <c r="P202" s="40" t="n">
        <f aca="false">IF(J202="","",MAX(0,J202-1.96*O202/100))</f>
        <v>0.397221527361241</v>
      </c>
      <c r="Q202" s="40" t="n">
        <f aca="false">IF(J202="","",MIN(1,J202+1.96*O202/100))</f>
        <v>0.528812252487332</v>
      </c>
      <c r="R202" s="32" t="str">
        <f aca="false">IF(L202="","",IF(ABS(L202)&lt;=O202,"Yes","No"))</f>
        <v>Yes</v>
      </c>
      <c r="S202" s="32" t="str">
        <f aca="false">IF(L202="","",IF(ABS(L202)&lt;=1.96*O202,"Yes","No"))</f>
        <v>Yes</v>
      </c>
      <c r="T202" s="60" t="n">
        <f aca="false">IF(D202="","",ROUND(SQRT(((D202+G202)*O202/100)^2+(J202*(D202+G202)*0.07717)^2),0))</f>
        <v>84</v>
      </c>
      <c r="U202" s="32"/>
    </row>
    <row r="203" customFormat="false" ht="15" hidden="false" customHeight="false" outlineLevel="0" collapsed="false">
      <c r="A203" s="32" t="s">
        <v>233</v>
      </c>
      <c r="B203" s="32" t="s">
        <v>401</v>
      </c>
      <c r="C203" s="32" t="s">
        <v>403</v>
      </c>
      <c r="D203" s="60" t="n">
        <v>608</v>
      </c>
      <c r="E203" s="60" t="n">
        <v>606</v>
      </c>
      <c r="F203" s="69" t="n">
        <f aca="false">IF(E203="","",D203-E203)</f>
        <v>2</v>
      </c>
      <c r="G203" s="60" t="n">
        <v>696</v>
      </c>
      <c r="H203" s="60" t="n">
        <v>669</v>
      </c>
      <c r="I203" s="69" t="n">
        <f aca="false">IF(H203="","",G203-H203)</f>
        <v>27</v>
      </c>
      <c r="J203" s="40" t="n">
        <f aca="false">IF(OR(D203="",D203+G203=0),"",D203/(D203+G203))</f>
        <v>0.466257668711656</v>
      </c>
      <c r="K203" s="40" t="n">
        <f aca="false">IF(E203="","",E203/(E203+H203))</f>
        <v>0.475294117647059</v>
      </c>
      <c r="L203" s="70" t="n">
        <f aca="false">IF(OR(K203="",J203=""),"",(J203-K203)*100)</f>
        <v>-0.90364489354024</v>
      </c>
      <c r="M203" s="36" t="n">
        <v>2.12037134723954</v>
      </c>
      <c r="N203" s="36" t="n">
        <v>2.60246900897786</v>
      </c>
      <c r="O203" s="36" t="n">
        <f aca="false">SQRT(M203^2+N203^2)</f>
        <v>3.35690625321659</v>
      </c>
      <c r="P203" s="40" t="n">
        <f aca="false">IF(J203="","",MAX(0,J203-1.96*O203/100))</f>
        <v>0.400462306148611</v>
      </c>
      <c r="Q203" s="40" t="n">
        <f aca="false">IF(J203="","",MIN(1,J203+1.96*O203/100))</f>
        <v>0.532053031274702</v>
      </c>
      <c r="R203" s="32" t="str">
        <f aca="false">IF(L203="","",IF(ABS(L203)&lt;=O203,"Yes","No"))</f>
        <v>Yes</v>
      </c>
      <c r="S203" s="32" t="str">
        <f aca="false">IF(L203="","",IF(ABS(L203)&lt;=1.96*O203,"Yes","No"))</f>
        <v>Yes</v>
      </c>
      <c r="T203" s="60" t="n">
        <f aca="false">IF(D203="","",ROUND(SQRT(((D203+G203)*O203/100)^2+(J203*(D203+G203)*0.07717)^2),0))</f>
        <v>64</v>
      </c>
      <c r="U203" s="32"/>
    </row>
    <row r="204" customFormat="false" ht="15" hidden="false" customHeight="false" outlineLevel="0" collapsed="false">
      <c r="A204" s="32" t="s">
        <v>233</v>
      </c>
      <c r="B204" s="32" t="s">
        <v>401</v>
      </c>
      <c r="C204" s="32" t="s">
        <v>404</v>
      </c>
      <c r="D204" s="60" t="n">
        <v>780</v>
      </c>
      <c r="E204" s="60" t="n">
        <v>732</v>
      </c>
      <c r="F204" s="69" t="n">
        <f aca="false">IF(E204="","",D204-E204)</f>
        <v>48</v>
      </c>
      <c r="G204" s="60" t="n">
        <v>582</v>
      </c>
      <c r="H204" s="60" t="n">
        <v>616</v>
      </c>
      <c r="I204" s="69" t="n">
        <f aca="false">IF(H204="","",G204-H204)</f>
        <v>-34</v>
      </c>
      <c r="J204" s="40" t="n">
        <f aca="false">IF(OR(D204="",D204+G204=0),"",D204/(D204+G204))</f>
        <v>0.572687224669604</v>
      </c>
      <c r="K204" s="40" t="n">
        <f aca="false">IF(E204="","",E204/(E204+H204))</f>
        <v>0.543026706231454</v>
      </c>
      <c r="L204" s="70" t="n">
        <f aca="false">IF(OR(K204="",J204=""),"",(J204-K204)*100)</f>
        <v>2.96605184381495</v>
      </c>
      <c r="M204" s="36" t="n">
        <v>2.12037134723954</v>
      </c>
      <c r="N204" s="36" t="n">
        <v>2.60246900897786</v>
      </c>
      <c r="O204" s="36" t="n">
        <f aca="false">SQRT(M204^2+N204^2)</f>
        <v>3.35690625321659</v>
      </c>
      <c r="P204" s="40" t="n">
        <f aca="false">IF(J204="","",MAX(0,J204-1.96*O204/100))</f>
        <v>0.506891862106559</v>
      </c>
      <c r="Q204" s="40" t="n">
        <f aca="false">IF(J204="","",MIN(1,J204+1.96*O204/100))</f>
        <v>0.638482587232649</v>
      </c>
      <c r="R204" s="32" t="str">
        <f aca="false">IF(L204="","",IF(ABS(L204)&lt;=O204,"Yes","No"))</f>
        <v>Yes</v>
      </c>
      <c r="S204" s="32" t="str">
        <f aca="false">IF(L204="","",IF(ABS(L204)&lt;=1.96*O204,"Yes","No"))</f>
        <v>Yes</v>
      </c>
      <c r="T204" s="60" t="n">
        <f aca="false">IF(D204="","",ROUND(SQRT(((D204+G204)*O204/100)^2+(J204*(D204+G204)*0.07717)^2),0))</f>
        <v>76</v>
      </c>
      <c r="U204" s="32"/>
    </row>
    <row r="205" customFormat="false" ht="15" hidden="false" customHeight="false" outlineLevel="0" collapsed="false">
      <c r="A205" s="32" t="s">
        <v>233</v>
      </c>
      <c r="B205" s="32" t="s">
        <v>401</v>
      </c>
      <c r="C205" s="32" t="s">
        <v>405</v>
      </c>
      <c r="D205" s="60" t="n">
        <v>912</v>
      </c>
      <c r="E205" s="60" t="n">
        <v>871</v>
      </c>
      <c r="F205" s="69" t="n">
        <f aca="false">IF(E205="","",D205-E205)</f>
        <v>41</v>
      </c>
      <c r="G205" s="60" t="n">
        <v>628</v>
      </c>
      <c r="H205" s="60" t="n">
        <v>616</v>
      </c>
      <c r="I205" s="69" t="n">
        <f aca="false">IF(H205="","",G205-H205)</f>
        <v>12</v>
      </c>
      <c r="J205" s="40" t="n">
        <f aca="false">IF(OR(D205="",D205+G205=0),"",D205/(D205+G205))</f>
        <v>0.592207792207792</v>
      </c>
      <c r="K205" s="40" t="n">
        <f aca="false">IF(E205="","",E205/(E205+H205))</f>
        <v>0.585743106926698</v>
      </c>
      <c r="L205" s="70" t="n">
        <f aca="false">IF(OR(K205="",J205=""),"",(J205-K205)*100)</f>
        <v>0.646468528109412</v>
      </c>
      <c r="M205" s="36" t="n">
        <v>2.12037134723954</v>
      </c>
      <c r="N205" s="36" t="n">
        <v>2.60246900897786</v>
      </c>
      <c r="O205" s="36" t="n">
        <f aca="false">SQRT(M205^2+N205^2)</f>
        <v>3.35690625321659</v>
      </c>
      <c r="P205" s="40" t="n">
        <f aca="false">IF(J205="","",MAX(0,J205-1.96*O205/100))</f>
        <v>0.526412429644747</v>
      </c>
      <c r="Q205" s="40" t="n">
        <f aca="false">IF(J205="","",MIN(1,J205+1.96*O205/100))</f>
        <v>0.658003154770837</v>
      </c>
      <c r="R205" s="32" t="str">
        <f aca="false">IF(L205="","",IF(ABS(L205)&lt;=O205,"Yes","No"))</f>
        <v>Yes</v>
      </c>
      <c r="S205" s="32" t="str">
        <f aca="false">IF(L205="","",IF(ABS(L205)&lt;=1.96*O205,"Yes","No"))</f>
        <v>Yes</v>
      </c>
      <c r="T205" s="60" t="n">
        <f aca="false">IF(D205="","",ROUND(SQRT(((D205+G205)*O205/100)^2+(J205*(D205+G205)*0.07717)^2),0))</f>
        <v>87</v>
      </c>
      <c r="U205" s="32"/>
    </row>
    <row r="206" customFormat="false" ht="15" hidden="false" customHeight="false" outlineLevel="0" collapsed="false">
      <c r="A206" s="32" t="s">
        <v>233</v>
      </c>
      <c r="B206" s="32" t="s">
        <v>401</v>
      </c>
      <c r="C206" s="32" t="s">
        <v>406</v>
      </c>
      <c r="D206" s="60" t="n">
        <v>314</v>
      </c>
      <c r="E206" s="60" t="n">
        <v>305</v>
      </c>
      <c r="F206" s="69" t="n">
        <f aca="false">IF(E206="","",D206-E206)</f>
        <v>9</v>
      </c>
      <c r="G206" s="60" t="n">
        <v>261</v>
      </c>
      <c r="H206" s="60" t="n">
        <v>262</v>
      </c>
      <c r="I206" s="69" t="n">
        <f aca="false">IF(H206="","",G206-H206)</f>
        <v>-1</v>
      </c>
      <c r="J206" s="40" t="n">
        <f aca="false">IF(OR(D206="",D206+G206=0),"",D206/(D206+G206))</f>
        <v>0.546086956521739</v>
      </c>
      <c r="K206" s="40" t="n">
        <f aca="false">IF(E206="","",E206/(E206+H206))</f>
        <v>0.537918871252205</v>
      </c>
      <c r="L206" s="70" t="n">
        <f aca="false">IF(OR(K206="",J206=""),"",(J206-K206)*100)</f>
        <v>0.81680852695345</v>
      </c>
      <c r="M206" s="36" t="n">
        <v>3.56890741856077</v>
      </c>
      <c r="N206" s="36" t="n">
        <v>2.60246900897786</v>
      </c>
      <c r="O206" s="36" t="n">
        <f aca="false">SQRT(M206^2+N206^2)</f>
        <v>4.41700635101969</v>
      </c>
      <c r="P206" s="40" t="n">
        <f aca="false">IF(J206="","",MAX(0,J206-1.96*O206/100))</f>
        <v>0.459513632041753</v>
      </c>
      <c r="Q206" s="40" t="n">
        <f aca="false">IF(J206="","",MIN(1,J206+1.96*O206/100))</f>
        <v>0.632660281001725</v>
      </c>
      <c r="R206" s="32" t="str">
        <f aca="false">IF(L206="","",IF(ABS(L206)&lt;=O206,"Yes","No"))</f>
        <v>Yes</v>
      </c>
      <c r="S206" s="32" t="str">
        <f aca="false">IF(L206="","",IF(ABS(L206)&lt;=1.96*O206,"Yes","No"))</f>
        <v>Yes</v>
      </c>
      <c r="T206" s="60" t="n">
        <f aca="false">IF(D206="","",ROUND(SQRT(((D206+G206)*O206/100)^2+(J206*(D206+G206)*0.14577)^2),0))</f>
        <v>52</v>
      </c>
      <c r="U206" s="32"/>
    </row>
    <row r="207" customFormat="false" ht="15" hidden="false" customHeight="false" outlineLevel="0" collapsed="false">
      <c r="A207" s="32" t="s">
        <v>233</v>
      </c>
      <c r="B207" s="32" t="s">
        <v>401</v>
      </c>
      <c r="C207" s="32" t="s">
        <v>407</v>
      </c>
      <c r="D207" s="60" t="n">
        <v>573</v>
      </c>
      <c r="E207" s="60" t="n">
        <v>535</v>
      </c>
      <c r="F207" s="69" t="n">
        <f aca="false">IF(E207="","",D207-E207)</f>
        <v>38</v>
      </c>
      <c r="G207" s="60" t="n">
        <v>325</v>
      </c>
      <c r="H207" s="60" t="n">
        <v>364</v>
      </c>
      <c r="I207" s="69" t="n">
        <f aca="false">IF(H207="","",G207-H207)</f>
        <v>-39</v>
      </c>
      <c r="J207" s="40" t="n">
        <f aca="false">IF(OR(D207="",D207+G207=0),"",D207/(D207+G207))</f>
        <v>0.638084632516704</v>
      </c>
      <c r="K207" s="40" t="n">
        <f aca="false">IF(E207="","",E207/(E207+H207))</f>
        <v>0.595105672969967</v>
      </c>
      <c r="L207" s="70" t="n">
        <f aca="false">IF(OR(K207="",J207=""),"",(J207-K207)*100)</f>
        <v>4.29789595467371</v>
      </c>
      <c r="M207" s="36" t="n">
        <v>2.45723920713557</v>
      </c>
      <c r="N207" s="36" t="n">
        <v>2.60246900897786</v>
      </c>
      <c r="O207" s="36" t="n">
        <f aca="false">SQRT(M207^2+N207^2)</f>
        <v>3.57922749539261</v>
      </c>
      <c r="P207" s="40" t="n">
        <f aca="false">IF(J207="","",MAX(0,J207-1.96*O207/100))</f>
        <v>0.567931773607009</v>
      </c>
      <c r="Q207" s="40" t="n">
        <f aca="false">IF(J207="","",MIN(1,J207+1.96*O207/100))</f>
        <v>0.708237491426399</v>
      </c>
      <c r="R207" s="32" t="str">
        <f aca="false">IF(L207="","",IF(ABS(L207)&lt;=O207,"Yes","No"))</f>
        <v>No</v>
      </c>
      <c r="S207" s="32" t="str">
        <f aca="false">IF(L207="","",IF(ABS(L207)&lt;=1.96*O207,"Yes","No"))</f>
        <v>Yes</v>
      </c>
      <c r="T207" s="60" t="n">
        <f aca="false">IF(D207="","",ROUND(SQRT(((D207+G207)*O207/100)^2+(J207*(D207+G207)*0.09272)^2),0))</f>
        <v>62</v>
      </c>
      <c r="U207" s="32"/>
    </row>
    <row r="208" customFormat="false" ht="15" hidden="false" customHeight="false" outlineLevel="0" collapsed="false">
      <c r="A208" s="32" t="s">
        <v>233</v>
      </c>
      <c r="B208" s="32" t="s">
        <v>401</v>
      </c>
      <c r="C208" s="32" t="s">
        <v>408</v>
      </c>
      <c r="D208" s="60" t="n">
        <v>532</v>
      </c>
      <c r="E208" s="60" t="n">
        <v>564</v>
      </c>
      <c r="F208" s="69" t="n">
        <f aca="false">IF(E208="","",D208-E208)</f>
        <v>-32</v>
      </c>
      <c r="G208" s="60" t="n">
        <v>439</v>
      </c>
      <c r="H208" s="60" t="n">
        <v>451</v>
      </c>
      <c r="I208" s="69" t="n">
        <f aca="false">IF(H208="","",G208-H208)</f>
        <v>-12</v>
      </c>
      <c r="J208" s="40" t="n">
        <f aca="false">IF(OR(D208="",D208+G208=0),"",D208/(D208+G208))</f>
        <v>0.54788877445932</v>
      </c>
      <c r="K208" s="40" t="n">
        <f aca="false">IF(E208="","",E208/(E208+H208))</f>
        <v>0.555665024630542</v>
      </c>
      <c r="L208" s="70" t="n">
        <f aca="false">IF(OR(K208="",J208=""),"",(J208-K208)*100)</f>
        <v>-0.777625017122163</v>
      </c>
      <c r="M208" s="36" t="n">
        <v>2.45723920713557</v>
      </c>
      <c r="N208" s="36" t="n">
        <v>2.60246900897786</v>
      </c>
      <c r="O208" s="36" t="n">
        <f aca="false">SQRT(M208^2+N208^2)</f>
        <v>3.57922749539261</v>
      </c>
      <c r="P208" s="40" t="n">
        <f aca="false">IF(J208="","",MAX(0,J208-1.96*O208/100))</f>
        <v>0.477735915549625</v>
      </c>
      <c r="Q208" s="40" t="n">
        <f aca="false">IF(J208="","",MIN(1,J208+1.96*O208/100))</f>
        <v>0.618041633369015</v>
      </c>
      <c r="R208" s="32" t="str">
        <f aca="false">IF(L208="","",IF(ABS(L208)&lt;=O208,"Yes","No"))</f>
        <v>Yes</v>
      </c>
      <c r="S208" s="32" t="str">
        <f aca="false">IF(L208="","",IF(ABS(L208)&lt;=1.96*O208,"Yes","No"))</f>
        <v>Yes</v>
      </c>
      <c r="T208" s="60" t="n">
        <f aca="false">IF(D208="","",ROUND(SQRT(((D208+G208)*O208/100)^2+(J208*(D208+G208)*0.09272)^2),0))</f>
        <v>60</v>
      </c>
      <c r="U208" s="32"/>
    </row>
    <row r="209" customFormat="false" ht="15" hidden="false" customHeight="false" outlineLevel="0" collapsed="false">
      <c r="A209" s="32" t="s">
        <v>233</v>
      </c>
      <c r="B209" s="32" t="s">
        <v>401</v>
      </c>
      <c r="C209" s="32" t="s">
        <v>409</v>
      </c>
      <c r="D209" s="60" t="n">
        <v>275</v>
      </c>
      <c r="E209" s="60" t="n">
        <v>279</v>
      </c>
      <c r="F209" s="69" t="n">
        <f aca="false">IF(E209="","",D209-E209)</f>
        <v>-4</v>
      </c>
      <c r="G209" s="60" t="n">
        <v>309</v>
      </c>
      <c r="H209" s="60" t="n">
        <v>318</v>
      </c>
      <c r="I209" s="69" t="n">
        <f aca="false">IF(H209="","",G209-H209)</f>
        <v>-9</v>
      </c>
      <c r="J209" s="40" t="n">
        <f aca="false">IF(OR(D209="",D209+G209=0),"",D209/(D209+G209))</f>
        <v>0.470890410958904</v>
      </c>
      <c r="K209" s="40" t="n">
        <f aca="false">IF(E209="","",E209/(E209+H209))</f>
        <v>0.467336683417085</v>
      </c>
      <c r="L209" s="70" t="n">
        <f aca="false">IF(OR(K209="",J209=""),"",(J209-K209)*100)</f>
        <v>0.355372754181865</v>
      </c>
      <c r="M209" s="36" t="n">
        <v>3.56890741856077</v>
      </c>
      <c r="N209" s="36" t="n">
        <v>2.60246900897786</v>
      </c>
      <c r="O209" s="36" t="n">
        <f aca="false">SQRT(M209^2+N209^2)</f>
        <v>4.41700635101969</v>
      </c>
      <c r="P209" s="40" t="n">
        <f aca="false">IF(J209="","",MAX(0,J209-1.96*O209/100))</f>
        <v>0.384317086478918</v>
      </c>
      <c r="Q209" s="40" t="n">
        <f aca="false">IF(J209="","",MIN(1,J209+1.96*O209/100))</f>
        <v>0.55746373543889</v>
      </c>
      <c r="R209" s="32" t="str">
        <f aca="false">IF(L209="","",IF(ABS(L209)&lt;=O209,"Yes","No"))</f>
        <v>Yes</v>
      </c>
      <c r="S209" s="32" t="str">
        <f aca="false">IF(L209="","",IF(ABS(L209)&lt;=1.96*O209,"Yes","No"))</f>
        <v>Yes</v>
      </c>
      <c r="T209" s="60" t="n">
        <f aca="false">IF(D209="","",ROUND(SQRT(((D209+G209)*O209/100)^2+(J209*(D209+G209)*0.14577)^2),0))</f>
        <v>48</v>
      </c>
      <c r="U209" s="32"/>
    </row>
    <row r="210" customFormat="false" ht="15" hidden="false" customHeight="false" outlineLevel="0" collapsed="false">
      <c r="A210" s="32" t="s">
        <v>233</v>
      </c>
      <c r="B210" s="32" t="s">
        <v>401</v>
      </c>
      <c r="C210" s="32" t="s">
        <v>410</v>
      </c>
      <c r="D210" s="60" t="n">
        <v>594</v>
      </c>
      <c r="E210" s="60" t="n">
        <v>571</v>
      </c>
      <c r="F210" s="69" t="n">
        <f aca="false">IF(E210="","",D210-E210)</f>
        <v>23</v>
      </c>
      <c r="G210" s="60" t="n">
        <v>540</v>
      </c>
      <c r="H210" s="60" t="n">
        <v>544</v>
      </c>
      <c r="I210" s="69" t="n">
        <f aca="false">IF(H210="","",G210-H210)</f>
        <v>-4</v>
      </c>
      <c r="J210" s="40" t="n">
        <f aca="false">IF(OR(D210="",D210+G210=0),"",D210/(D210+G210))</f>
        <v>0.523809523809524</v>
      </c>
      <c r="K210" s="40" t="n">
        <f aca="false">IF(E210="","",E210/(E210+H210))</f>
        <v>0.512107623318386</v>
      </c>
      <c r="L210" s="70" t="n">
        <f aca="false">IF(OR(K210="",J210=""),"",(J210-K210)*100)</f>
        <v>1.17019004911382</v>
      </c>
      <c r="M210" s="36" t="n">
        <v>2.45723920713557</v>
      </c>
      <c r="N210" s="36" t="n">
        <v>2.60246900897786</v>
      </c>
      <c r="O210" s="36" t="n">
        <f aca="false">SQRT(M210^2+N210^2)</f>
        <v>3.57922749539261</v>
      </c>
      <c r="P210" s="40" t="n">
        <f aca="false">IF(J210="","",MAX(0,J210-1.96*O210/100))</f>
        <v>0.453656664899829</v>
      </c>
      <c r="Q210" s="40" t="n">
        <f aca="false">IF(J210="","",MIN(1,J210+1.96*O210/100))</f>
        <v>0.593962382719219</v>
      </c>
      <c r="R210" s="32" t="str">
        <f aca="false">IF(L210="","",IF(ABS(L210)&lt;=O210,"Yes","No"))</f>
        <v>Yes</v>
      </c>
      <c r="S210" s="32" t="str">
        <f aca="false">IF(L210="","",IF(ABS(L210)&lt;=1.96*O210,"Yes","No"))</f>
        <v>Yes</v>
      </c>
      <c r="T210" s="60" t="n">
        <f aca="false">IF(D210="","",ROUND(SQRT(((D210+G210)*O210/100)^2+(J210*(D210+G210)*0.09272)^2),0))</f>
        <v>68</v>
      </c>
      <c r="U210" s="32"/>
    </row>
    <row r="211" customFormat="false" ht="15" hidden="false" customHeight="false" outlineLevel="0" collapsed="false">
      <c r="A211" s="32" t="s">
        <v>233</v>
      </c>
      <c r="B211" s="32" t="s">
        <v>401</v>
      </c>
      <c r="C211" s="32" t="s">
        <v>411</v>
      </c>
      <c r="D211" s="60" t="n">
        <v>850</v>
      </c>
      <c r="E211" s="60" t="n">
        <v>829</v>
      </c>
      <c r="F211" s="69" t="n">
        <f aca="false">IF(E211="","",D211-E211)</f>
        <v>21</v>
      </c>
      <c r="G211" s="60" t="n">
        <v>944</v>
      </c>
      <c r="H211" s="60" t="n">
        <v>968</v>
      </c>
      <c r="I211" s="69" t="n">
        <f aca="false">IF(H211="","",G211-H211)</f>
        <v>-24</v>
      </c>
      <c r="J211" s="40" t="n">
        <f aca="false">IF(OR(D211="",D211+G211=0),"",D211/(D211+G211))</f>
        <v>0.473801560758083</v>
      </c>
      <c r="K211" s="40" t="n">
        <f aca="false">IF(E211="","",E211/(E211+H211))</f>
        <v>0.461324429604897</v>
      </c>
      <c r="L211" s="70" t="n">
        <f aca="false">IF(OR(K211="",J211=""),"",(J211-K211)*100)</f>
        <v>1.24771311531854</v>
      </c>
      <c r="M211" s="36" t="n">
        <v>2.12037134723954</v>
      </c>
      <c r="N211" s="36" t="n">
        <v>2.60246900897786</v>
      </c>
      <c r="O211" s="36" t="n">
        <f aca="false">SQRT(M211^2+N211^2)</f>
        <v>3.35690625321659</v>
      </c>
      <c r="P211" s="40" t="n">
        <f aca="false">IF(J211="","",MAX(0,J211-1.96*O211/100))</f>
        <v>0.408006198195037</v>
      </c>
      <c r="Q211" s="40" t="n">
        <f aca="false">IF(J211="","",MIN(1,J211+1.96*O211/100))</f>
        <v>0.539596923321128</v>
      </c>
      <c r="R211" s="32" t="str">
        <f aca="false">IF(L211="","",IF(ABS(L211)&lt;=O211,"Yes","No"))</f>
        <v>Yes</v>
      </c>
      <c r="S211" s="32" t="str">
        <f aca="false">IF(L211="","",IF(ABS(L211)&lt;=1.96*O211,"Yes","No"))</f>
        <v>Yes</v>
      </c>
      <c r="T211" s="60" t="n">
        <f aca="false">IF(D211="","",ROUND(SQRT(((D211+G211)*O211/100)^2+(J211*(D211+G211)*0.07717)^2),0))</f>
        <v>89</v>
      </c>
      <c r="U211" s="32"/>
    </row>
    <row r="212" customFormat="false" ht="15" hidden="false" customHeight="false" outlineLevel="0" collapsed="false">
      <c r="A212" s="32" t="s">
        <v>233</v>
      </c>
      <c r="B212" s="32" t="s">
        <v>401</v>
      </c>
      <c r="C212" s="32" t="s">
        <v>412</v>
      </c>
      <c r="D212" s="60" t="n">
        <v>687</v>
      </c>
      <c r="E212" s="60" t="n">
        <v>698</v>
      </c>
      <c r="F212" s="69" t="n">
        <f aca="false">IF(E212="","",D212-E212)</f>
        <v>-11</v>
      </c>
      <c r="G212" s="60" t="n">
        <v>755</v>
      </c>
      <c r="H212" s="60" t="n">
        <v>748</v>
      </c>
      <c r="I212" s="69" t="n">
        <f aca="false">IF(H212="","",G212-H212)</f>
        <v>7</v>
      </c>
      <c r="J212" s="40" t="n">
        <f aca="false">IF(OR(D212="",D212+G212=0),"",D212/(D212+G212))</f>
        <v>0.476421636615811</v>
      </c>
      <c r="K212" s="40" t="n">
        <f aca="false">IF(E212="","",E212/(E212+H212))</f>
        <v>0.482710926694329</v>
      </c>
      <c r="L212" s="70" t="n">
        <f aca="false">IF(OR(K212="",J212=""),"",(J212-K212)*100)</f>
        <v>-0.628929007851781</v>
      </c>
      <c r="M212" s="36" t="n">
        <v>2.12037134723954</v>
      </c>
      <c r="N212" s="36" t="n">
        <v>2.60246900897786</v>
      </c>
      <c r="O212" s="36" t="n">
        <f aca="false">SQRT(M212^2+N212^2)</f>
        <v>3.35690625321659</v>
      </c>
      <c r="P212" s="40" t="n">
        <f aca="false">IF(J212="","",MAX(0,J212-1.96*O212/100))</f>
        <v>0.410626274052766</v>
      </c>
      <c r="Q212" s="40" t="n">
        <f aca="false">IF(J212="","",MIN(1,J212+1.96*O212/100))</f>
        <v>0.542216999178857</v>
      </c>
      <c r="R212" s="32" t="str">
        <f aca="false">IF(L212="","",IF(ABS(L212)&lt;=O212,"Yes","No"))</f>
        <v>Yes</v>
      </c>
      <c r="S212" s="32" t="str">
        <f aca="false">IF(L212="","",IF(ABS(L212)&lt;=1.96*O212,"Yes","No"))</f>
        <v>Yes</v>
      </c>
      <c r="T212" s="60" t="n">
        <f aca="false">IF(D212="","",ROUND(SQRT(((D212+G212)*O212/100)^2+(J212*(D212+G212)*0.07717)^2),0))</f>
        <v>72</v>
      </c>
      <c r="U212" s="32"/>
    </row>
    <row r="213" customFormat="false" ht="15" hidden="false" customHeight="false" outlineLevel="0" collapsed="false">
      <c r="A213" s="32" t="s">
        <v>233</v>
      </c>
      <c r="B213" s="32" t="s">
        <v>401</v>
      </c>
      <c r="C213" s="32" t="s">
        <v>413</v>
      </c>
      <c r="D213" s="60" t="n">
        <v>614</v>
      </c>
      <c r="E213" s="60" t="n">
        <v>582</v>
      </c>
      <c r="F213" s="69" t="n">
        <f aca="false">IF(E213="","",D213-E213)</f>
        <v>32</v>
      </c>
      <c r="G213" s="60" t="n">
        <v>562</v>
      </c>
      <c r="H213" s="60" t="n">
        <v>562</v>
      </c>
      <c r="I213" s="69" t="n">
        <f aca="false">IF(H213="","",G213-H213)</f>
        <v>0</v>
      </c>
      <c r="J213" s="40" t="n">
        <f aca="false">IF(OR(D213="",D213+G213=0),"",D213/(D213+G213))</f>
        <v>0.522108843537415</v>
      </c>
      <c r="K213" s="40" t="n">
        <f aca="false">IF(E213="","",E213/(E213+H213))</f>
        <v>0.508741258741259</v>
      </c>
      <c r="L213" s="70" t="n">
        <f aca="false">IF(OR(K213="",J213=""),"",(J213-K213)*100)</f>
        <v>1.33675847961562</v>
      </c>
      <c r="M213" s="36" t="n">
        <v>2.45723920713557</v>
      </c>
      <c r="N213" s="36" t="n">
        <v>2.60246900897786</v>
      </c>
      <c r="O213" s="36" t="n">
        <f aca="false">SQRT(M213^2+N213^2)</f>
        <v>3.57922749539261</v>
      </c>
      <c r="P213" s="40" t="n">
        <f aca="false">IF(J213="","",MAX(0,J213-1.96*O213/100))</f>
        <v>0.45195598462772</v>
      </c>
      <c r="Q213" s="40" t="n">
        <f aca="false">IF(J213="","",MIN(1,J213+1.96*O213/100))</f>
        <v>0.59226170244711</v>
      </c>
      <c r="R213" s="32" t="str">
        <f aca="false">IF(L213="","",IF(ABS(L213)&lt;=O213,"Yes","No"))</f>
        <v>Yes</v>
      </c>
      <c r="S213" s="32" t="str">
        <f aca="false">IF(L213="","",IF(ABS(L213)&lt;=1.96*O213,"Yes","No"))</f>
        <v>Yes</v>
      </c>
      <c r="T213" s="60" t="n">
        <f aca="false">IF(D213="","",ROUND(SQRT(((D213+G213)*O213/100)^2+(J213*(D213+G213)*0.09272)^2),0))</f>
        <v>71</v>
      </c>
      <c r="U213" s="32"/>
    </row>
    <row r="214" customFormat="false" ht="15" hidden="false" customHeight="false" outlineLevel="0" collapsed="false">
      <c r="A214" s="32" t="s">
        <v>414</v>
      </c>
      <c r="B214" s="32" t="s">
        <v>415</v>
      </c>
      <c r="C214" s="32" t="s">
        <v>416</v>
      </c>
      <c r="D214" s="60" t="n">
        <v>471</v>
      </c>
      <c r="E214" s="60" t="n">
        <v>471</v>
      </c>
      <c r="F214" s="69" t="n">
        <f aca="false">IF(E214="","",D214-E214)</f>
        <v>0</v>
      </c>
      <c r="G214" s="60" t="n">
        <v>1073</v>
      </c>
      <c r="H214" s="60" t="n">
        <v>1124</v>
      </c>
      <c r="I214" s="69" t="n">
        <f aca="false">IF(H214="","",G214-H214)</f>
        <v>-51</v>
      </c>
      <c r="J214" s="40" t="n">
        <f aca="false">IF(OR(D214="",D214+G214=0),"",D214/(D214+G214))</f>
        <v>0.305051813471503</v>
      </c>
      <c r="K214" s="40" t="n">
        <f aca="false">IF(E214="","",E214/(E214+H214))</f>
        <v>0.295297805642633</v>
      </c>
      <c r="L214" s="70" t="n">
        <f aca="false">IF(OR(K214="",J214=""),"",(J214-K214)*100)</f>
        <v>0.975400782886932</v>
      </c>
      <c r="M214" s="36" t="n">
        <v>2.12037134723954</v>
      </c>
      <c r="N214" s="36" t="n">
        <v>2.60246900897786</v>
      </c>
      <c r="O214" s="36" t="n">
        <f aca="false">SQRT(M214^2+N214^2)</f>
        <v>3.35690625321659</v>
      </c>
      <c r="P214" s="40" t="n">
        <f aca="false">IF(J214="","",MAX(0,J214-1.96*O214/100))</f>
        <v>0.239256450908457</v>
      </c>
      <c r="Q214" s="40" t="n">
        <f aca="false">IF(J214="","",MIN(1,J214+1.96*O214/100))</f>
        <v>0.370847176034548</v>
      </c>
      <c r="R214" s="32" t="str">
        <f aca="false">IF(L214="","",IF(ABS(L214)&lt;=O214,"Yes","No"))</f>
        <v>Yes</v>
      </c>
      <c r="S214" s="32" t="str">
        <f aca="false">IF(L214="","",IF(ABS(L214)&lt;=1.96*O214,"Yes","No"))</f>
        <v>Yes</v>
      </c>
      <c r="T214" s="60" t="n">
        <f aca="false">IF(D214="","",ROUND(SQRT(((D214+G214)*O214/100)^2+(J214*(D214+G214)*0.07717)^2),0))</f>
        <v>63</v>
      </c>
      <c r="U214" s="32"/>
    </row>
    <row r="215" customFormat="false" ht="15" hidden="false" customHeight="false" outlineLevel="0" collapsed="false">
      <c r="A215" s="32" t="s">
        <v>414</v>
      </c>
      <c r="B215" s="32" t="s">
        <v>417</v>
      </c>
      <c r="C215" s="32" t="s">
        <v>418</v>
      </c>
      <c r="D215" s="60" t="n">
        <v>1354</v>
      </c>
      <c r="E215" s="60" t="n">
        <v>1414</v>
      </c>
      <c r="F215" s="69" t="n">
        <f aca="false">IF(E215="","",D215-E215)</f>
        <v>-60</v>
      </c>
      <c r="G215" s="60" t="n">
        <v>2815</v>
      </c>
      <c r="H215" s="60" t="n">
        <v>2894</v>
      </c>
      <c r="I215" s="69" t="n">
        <f aca="false">IF(H215="","",G215-H215)</f>
        <v>-79</v>
      </c>
      <c r="J215" s="40" t="n">
        <f aca="false">IF(OR(D215="",D215+G215=0),"",D215/(D215+G215))</f>
        <v>0.32477812425042</v>
      </c>
      <c r="K215" s="40" t="n">
        <f aca="false">IF(E215="","",E215/(E215+H215))</f>
        <v>0.328226555246054</v>
      </c>
      <c r="L215" s="70" t="n">
        <f aca="false">IF(OR(K215="",J215=""),"",(J215-K215)*100)</f>
        <v>-0.344843099563413</v>
      </c>
      <c r="M215" s="36" t="n">
        <v>2.12037134723954</v>
      </c>
      <c r="N215" s="36" t="n">
        <v>2.60246900897786</v>
      </c>
      <c r="O215" s="36" t="n">
        <f aca="false">SQRT(M215^2+N215^2)</f>
        <v>3.35690625321659</v>
      </c>
      <c r="P215" s="40" t="n">
        <f aca="false">IF(J215="","",MAX(0,J215-1.96*O215/100))</f>
        <v>0.258982761687375</v>
      </c>
      <c r="Q215" s="40" t="n">
        <f aca="false">IF(J215="","",MIN(1,J215+1.96*O215/100))</f>
        <v>0.390573486813465</v>
      </c>
      <c r="R215" s="32" t="str">
        <f aca="false">IF(L215="","",IF(ABS(L215)&lt;=O215,"Yes","No"))</f>
        <v>Yes</v>
      </c>
      <c r="S215" s="32" t="str">
        <f aca="false">IF(L215="","",IF(ABS(L215)&lt;=1.96*O215,"Yes","No"))</f>
        <v>Yes</v>
      </c>
      <c r="T215" s="60" t="n">
        <f aca="false">IF(D215="","",ROUND(SQRT(((D215+G215)*O215/100)^2+(J215*(D215+G215)*0.07717)^2),0))</f>
        <v>175</v>
      </c>
      <c r="U215" s="32"/>
    </row>
    <row r="216" customFormat="false" ht="15" hidden="false" customHeight="false" outlineLevel="0" collapsed="false">
      <c r="A216" s="32" t="s">
        <v>414</v>
      </c>
      <c r="B216" s="32" t="s">
        <v>419</v>
      </c>
      <c r="C216" s="32" t="s">
        <v>420</v>
      </c>
      <c r="D216" s="60" t="n">
        <v>430</v>
      </c>
      <c r="E216" s="60" t="n">
        <v>521</v>
      </c>
      <c r="F216" s="69" t="n">
        <f aca="false">IF(E216="","",D216-E216)</f>
        <v>-91</v>
      </c>
      <c r="G216" s="60" t="n">
        <v>897</v>
      </c>
      <c r="H216" s="60" t="n">
        <v>997</v>
      </c>
      <c r="I216" s="69" t="n">
        <f aca="false">IF(H216="","",G216-H216)</f>
        <v>-100</v>
      </c>
      <c r="J216" s="40" t="n">
        <f aca="false">IF(OR(D216="",D216+G216=0),"",D216/(D216+G216))</f>
        <v>0.324039186134137</v>
      </c>
      <c r="K216" s="40" t="n">
        <f aca="false">IF(E216="","",E216/(E216+H216))</f>
        <v>0.343214756258235</v>
      </c>
      <c r="L216" s="70" t="n">
        <f aca="false">IF(OR(K216="",J216=""),"",(J216-K216)*100)</f>
        <v>-1.91755701240974</v>
      </c>
      <c r="M216" s="36" t="n">
        <v>2.12037134723954</v>
      </c>
      <c r="N216" s="36" t="n">
        <v>2.60246900897786</v>
      </c>
      <c r="O216" s="36" t="n">
        <f aca="false">SQRT(M216^2+N216^2)</f>
        <v>3.35690625321659</v>
      </c>
      <c r="P216" s="40" t="n">
        <f aca="false">IF(J216="","",MAX(0,J216-1.96*O216/100))</f>
        <v>0.258243823571092</v>
      </c>
      <c r="Q216" s="40" t="n">
        <f aca="false">IF(J216="","",MIN(1,J216+1.96*O216/100))</f>
        <v>0.389834548697182</v>
      </c>
      <c r="R216" s="32" t="str">
        <f aca="false">IF(L216="","",IF(ABS(L216)&lt;=O216,"Yes","No"))</f>
        <v>Yes</v>
      </c>
      <c r="S216" s="32" t="str">
        <f aca="false">IF(L216="","",IF(ABS(L216)&lt;=1.96*O216,"Yes","No"))</f>
        <v>Yes</v>
      </c>
      <c r="T216" s="60" t="n">
        <f aca="false">IF(D216="","",ROUND(SQRT(((D216+G216)*O216/100)^2+(J216*(D216+G216)*0.07717)^2),0))</f>
        <v>56</v>
      </c>
      <c r="U216" s="32"/>
    </row>
    <row r="217" customFormat="false" ht="15" hidden="false" customHeight="false" outlineLevel="0" collapsed="false">
      <c r="A217" s="32" t="s">
        <v>421</v>
      </c>
      <c r="B217" s="32" t="s">
        <v>422</v>
      </c>
      <c r="C217" s="32" t="s">
        <v>423</v>
      </c>
      <c r="D217" s="60" t="n">
        <v>682</v>
      </c>
      <c r="E217" s="60" t="n">
        <v>687</v>
      </c>
      <c r="F217" s="69" t="n">
        <f aca="false">IF(E217="","",D217-E217)</f>
        <v>-5</v>
      </c>
      <c r="G217" s="60" t="n">
        <v>1015</v>
      </c>
      <c r="H217" s="60" t="n">
        <v>1009</v>
      </c>
      <c r="I217" s="69" t="n">
        <f aca="false">IF(H217="","",G217-H217)</f>
        <v>6</v>
      </c>
      <c r="J217" s="40" t="n">
        <f aca="false">IF(OR(D217="",D217+G217=0),"",D217/(D217+G217))</f>
        <v>0.401885680612846</v>
      </c>
      <c r="K217" s="40" t="n">
        <f aca="false">IF(E217="","",E217/(E217+H217))</f>
        <v>0.405070754716981</v>
      </c>
      <c r="L217" s="70" t="n">
        <f aca="false">IF(OR(K217="",J217=""),"",(J217-K217)*100)</f>
        <v>-0.318507410413493</v>
      </c>
      <c r="M217" s="36" t="n">
        <v>2.12037134723954</v>
      </c>
      <c r="N217" s="36" t="n">
        <v>2.60246900897786</v>
      </c>
      <c r="O217" s="36" t="n">
        <f aca="false">SQRT(M217^2+N217^2)</f>
        <v>3.35690625321659</v>
      </c>
      <c r="P217" s="40" t="n">
        <f aca="false">IF(J217="","",MAX(0,J217-1.96*O217/100))</f>
        <v>0.336090318049801</v>
      </c>
      <c r="Q217" s="40" t="n">
        <f aca="false">IF(J217="","",MIN(1,J217+1.96*O217/100))</f>
        <v>0.467681043175891</v>
      </c>
      <c r="R217" s="32" t="str">
        <f aca="false">IF(L217="","",IF(ABS(L217)&lt;=O217,"Yes","No"))</f>
        <v>Yes</v>
      </c>
      <c r="S217" s="32" t="str">
        <f aca="false">IF(L217="","",IF(ABS(L217)&lt;=1.96*O217,"Yes","No"))</f>
        <v>Yes</v>
      </c>
      <c r="T217" s="60" t="n">
        <f aca="false">IF(D217="","",ROUND(SQRT(((D217+G217)*O217/100)^2+(J217*(D217+G217)*0.07717)^2),0))</f>
        <v>78</v>
      </c>
      <c r="U217" s="32"/>
    </row>
    <row r="218" customFormat="false" ht="15" hidden="false" customHeight="false" outlineLevel="0" collapsed="false">
      <c r="A218" s="32" t="s">
        <v>421</v>
      </c>
      <c r="B218" s="32" t="s">
        <v>422</v>
      </c>
      <c r="C218" s="32" t="s">
        <v>424</v>
      </c>
      <c r="D218" s="60" t="n">
        <v>828</v>
      </c>
      <c r="E218" s="60" t="n">
        <v>824</v>
      </c>
      <c r="F218" s="69" t="n">
        <f aca="false">IF(E218="","",D218-E218)</f>
        <v>4</v>
      </c>
      <c r="G218" s="60" t="n">
        <v>938</v>
      </c>
      <c r="H218" s="60" t="n">
        <v>1009</v>
      </c>
      <c r="I218" s="69" t="n">
        <f aca="false">IF(H218="","",G218-H218)</f>
        <v>-71</v>
      </c>
      <c r="J218" s="40" t="n">
        <f aca="false">IF(OR(D218="",D218+G218=0),"",D218/(D218+G218))</f>
        <v>0.46885617214043</v>
      </c>
      <c r="K218" s="40" t="n">
        <f aca="false">IF(E218="","",E218/(E218+H218))</f>
        <v>0.449536279323513</v>
      </c>
      <c r="L218" s="70" t="n">
        <f aca="false">IF(OR(K218="",J218=""),"",(J218-K218)*100)</f>
        <v>1.9319892816917</v>
      </c>
      <c r="M218" s="36" t="n">
        <v>2.12037134723954</v>
      </c>
      <c r="N218" s="36" t="n">
        <v>2.60246900897786</v>
      </c>
      <c r="O218" s="36" t="n">
        <f aca="false">SQRT(M218^2+N218^2)</f>
        <v>3.35690625321659</v>
      </c>
      <c r="P218" s="40" t="n">
        <f aca="false">IF(J218="","",MAX(0,J218-1.96*O218/100))</f>
        <v>0.403060809577385</v>
      </c>
      <c r="Q218" s="40" t="n">
        <f aca="false">IF(J218="","",MIN(1,J218+1.96*O218/100))</f>
        <v>0.534651534703476</v>
      </c>
      <c r="R218" s="32" t="str">
        <f aca="false">IF(L218="","",IF(ABS(L218)&lt;=O218,"Yes","No"))</f>
        <v>Yes</v>
      </c>
      <c r="S218" s="32" t="str">
        <f aca="false">IF(L218="","",IF(ABS(L218)&lt;=1.96*O218,"Yes","No"))</f>
        <v>Yes</v>
      </c>
      <c r="T218" s="60" t="n">
        <f aca="false">IF(D218="","",ROUND(SQRT(((D218+G218)*O218/100)^2+(J218*(D218+G218)*0.07717)^2),0))</f>
        <v>87</v>
      </c>
      <c r="U218" s="32"/>
    </row>
    <row r="219" customFormat="false" ht="15" hidden="false" customHeight="false" outlineLevel="0" collapsed="false">
      <c r="A219" s="32" t="s">
        <v>421</v>
      </c>
      <c r="B219" s="32" t="s">
        <v>425</v>
      </c>
      <c r="C219" s="32" t="s">
        <v>426</v>
      </c>
      <c r="D219" s="60" t="n">
        <v>256</v>
      </c>
      <c r="E219" s="60" t="n">
        <v>237</v>
      </c>
      <c r="F219" s="69" t="n">
        <f aca="false">IF(E219="","",D219-E219)</f>
        <v>19</v>
      </c>
      <c r="G219" s="60" t="n">
        <v>342</v>
      </c>
      <c r="H219" s="60" t="n">
        <v>342</v>
      </c>
      <c r="I219" s="69" t="n">
        <f aca="false">IF(H219="","",G219-H219)</f>
        <v>0</v>
      </c>
      <c r="J219" s="40" t="n">
        <f aca="false">IF(OR(D219="",D219+G219=0),"",D219/(D219+G219))</f>
        <v>0.42809364548495</v>
      </c>
      <c r="K219" s="40" t="n">
        <f aca="false">IF(E219="","",E219/(E219+H219))</f>
        <v>0.409326424870466</v>
      </c>
      <c r="L219" s="70" t="n">
        <f aca="false">IF(OR(K219="",J219=""),"",(J219-K219)*100)</f>
        <v>1.87672206144835</v>
      </c>
      <c r="M219" s="36" t="n">
        <v>3.56890741856077</v>
      </c>
      <c r="N219" s="36" t="n">
        <v>2.60246900897786</v>
      </c>
      <c r="O219" s="36" t="n">
        <f aca="false">SQRT(M219^2+N219^2)</f>
        <v>4.41700635101969</v>
      </c>
      <c r="P219" s="40" t="n">
        <f aca="false">IF(J219="","",MAX(0,J219-1.96*O219/100))</f>
        <v>0.341520321004964</v>
      </c>
      <c r="Q219" s="40" t="n">
        <f aca="false">IF(J219="","",MIN(1,J219+1.96*O219/100))</f>
        <v>0.514666969964936</v>
      </c>
      <c r="R219" s="32" t="str">
        <f aca="false">IF(L219="","",IF(ABS(L219)&lt;=O219,"Yes","No"))</f>
        <v>Yes</v>
      </c>
      <c r="S219" s="32" t="str">
        <f aca="false">IF(L219="","",IF(ABS(L219)&lt;=1.96*O219,"Yes","No"))</f>
        <v>Yes</v>
      </c>
      <c r="T219" s="60" t="n">
        <f aca="false">IF(D219="","",ROUND(SQRT(((D219+G219)*O219/100)^2+(J219*(D219+G219)*0.14577)^2),0))</f>
        <v>46</v>
      </c>
      <c r="U219" s="32"/>
    </row>
    <row r="220" customFormat="false" ht="15" hidden="false" customHeight="false" outlineLevel="0" collapsed="false">
      <c r="A220" s="32" t="s">
        <v>421</v>
      </c>
      <c r="B220" s="32" t="s">
        <v>425</v>
      </c>
      <c r="C220" s="32" t="s">
        <v>429</v>
      </c>
      <c r="D220" s="60" t="n">
        <v>227</v>
      </c>
      <c r="E220" s="60" t="n">
        <v>238</v>
      </c>
      <c r="F220" s="69" t="n">
        <f aca="false">IF(E220="","",D220-E220)</f>
        <v>-11</v>
      </c>
      <c r="G220" s="60" t="n">
        <v>301</v>
      </c>
      <c r="H220" s="60" t="n">
        <v>312</v>
      </c>
      <c r="I220" s="69" t="n">
        <f aca="false">IF(H220="","",G220-H220)</f>
        <v>-11</v>
      </c>
      <c r="J220" s="40" t="n">
        <f aca="false">IF(OR(D220="",D220+G220=0),"",D220/(D220+G220))</f>
        <v>0.429924242424242</v>
      </c>
      <c r="K220" s="40" t="n">
        <f aca="false">IF(E220="","",E220/(E220+H220))</f>
        <v>0.432727272727273</v>
      </c>
      <c r="L220" s="70" t="n">
        <f aca="false">IF(OR(K220="",J220=""),"",(J220-K220)*100)</f>
        <v>-0.280303030303031</v>
      </c>
      <c r="M220" s="36" t="n">
        <v>3.56890741856077</v>
      </c>
      <c r="N220" s="36" t="n">
        <v>2.60246900897786</v>
      </c>
      <c r="O220" s="36" t="n">
        <f aca="false">SQRT(M220^2+N220^2)</f>
        <v>4.41700635101969</v>
      </c>
      <c r="P220" s="40" t="n">
        <f aca="false">IF(J220="","",MAX(0,J220-1.96*O220/100))</f>
        <v>0.343350917944257</v>
      </c>
      <c r="Q220" s="40" t="n">
        <f aca="false">IF(J220="","",MIN(1,J220+1.96*O220/100))</f>
        <v>0.516497566904228</v>
      </c>
      <c r="R220" s="32" t="str">
        <f aca="false">IF(L220="","",IF(ABS(L220)&lt;=O220,"Yes","No"))</f>
        <v>Yes</v>
      </c>
      <c r="S220" s="32" t="str">
        <f aca="false">IF(L220="","",IF(ABS(L220)&lt;=1.96*O220,"Yes","No"))</f>
        <v>Yes</v>
      </c>
      <c r="T220" s="60" t="n">
        <f aca="false">IF(D220="","",ROUND(SQRT(((D220+G220)*O220/100)^2+(J220*(D220+G220)*0.14577)^2),0))</f>
        <v>40</v>
      </c>
      <c r="U220" s="32"/>
    </row>
    <row r="221" customFormat="false" ht="15" hidden="false" customHeight="false" outlineLevel="0" collapsed="false">
      <c r="A221" s="32" t="s">
        <v>421</v>
      </c>
      <c r="B221" s="32" t="s">
        <v>425</v>
      </c>
      <c r="C221" s="32" t="s">
        <v>430</v>
      </c>
      <c r="D221" s="60" t="n">
        <v>269</v>
      </c>
      <c r="E221" s="60" t="n">
        <v>257</v>
      </c>
      <c r="F221" s="69" t="n">
        <f aca="false">IF(E221="","",D221-E221)</f>
        <v>12</v>
      </c>
      <c r="G221" s="60" t="n">
        <v>358</v>
      </c>
      <c r="H221" s="60" t="n">
        <v>361</v>
      </c>
      <c r="I221" s="69" t="n">
        <f aca="false">IF(H221="","",G221-H221)</f>
        <v>-3</v>
      </c>
      <c r="J221" s="40" t="n">
        <f aca="false">IF(OR(D221="",D221+G221=0),"",D221/(D221+G221))</f>
        <v>0.42902711323764</v>
      </c>
      <c r="K221" s="40" t="n">
        <f aca="false">IF(E221="","",E221/(E221+H221))</f>
        <v>0.415857605177994</v>
      </c>
      <c r="L221" s="70" t="n">
        <f aca="false">IF(OR(K221="",J221=""),"",(J221-K221)*100)</f>
        <v>1.3169508059646</v>
      </c>
      <c r="M221" s="36" t="n">
        <v>3.56890741856077</v>
      </c>
      <c r="N221" s="36" t="n">
        <v>2.60246900897786</v>
      </c>
      <c r="O221" s="36" t="n">
        <f aca="false">SQRT(M221^2+N221^2)</f>
        <v>4.41700635101969</v>
      </c>
      <c r="P221" s="40" t="n">
        <f aca="false">IF(J221="","",MAX(0,J221-1.96*O221/100))</f>
        <v>0.342453788757654</v>
      </c>
      <c r="Q221" s="40" t="n">
        <f aca="false">IF(J221="","",MIN(1,J221+1.96*O221/100))</f>
        <v>0.515600437717625</v>
      </c>
      <c r="R221" s="32" t="str">
        <f aca="false">IF(L221="","",IF(ABS(L221)&lt;=O221,"Yes","No"))</f>
        <v>Yes</v>
      </c>
      <c r="S221" s="32" t="str">
        <f aca="false">IF(L221="","",IF(ABS(L221)&lt;=1.96*O221,"Yes","No"))</f>
        <v>Yes</v>
      </c>
      <c r="T221" s="60" t="n">
        <f aca="false">IF(D221="","",ROUND(SQRT(((D221+G221)*O221/100)^2+(J221*(D221+G221)*0.14577)^2),0))</f>
        <v>48</v>
      </c>
      <c r="U221" s="32"/>
    </row>
    <row r="222" customFormat="false" ht="15" hidden="false" customHeight="false" outlineLevel="0" collapsed="false">
      <c r="A222" s="32" t="s">
        <v>421</v>
      </c>
      <c r="B222" s="32" t="s">
        <v>425</v>
      </c>
      <c r="C222" s="32" t="s">
        <v>431</v>
      </c>
      <c r="D222" s="60" t="n">
        <v>226</v>
      </c>
      <c r="E222" s="60" t="n">
        <v>227</v>
      </c>
      <c r="F222" s="69" t="n">
        <f aca="false">IF(E222="","",D222-E222)</f>
        <v>-1</v>
      </c>
      <c r="G222" s="60" t="n">
        <v>358</v>
      </c>
      <c r="H222" s="60" t="n">
        <v>349</v>
      </c>
      <c r="I222" s="69" t="n">
        <f aca="false">IF(H222="","",G222-H222)</f>
        <v>9</v>
      </c>
      <c r="J222" s="40" t="n">
        <f aca="false">IF(OR(D222="",D222+G222=0),"",D222/(D222+G222))</f>
        <v>0.386986301369863</v>
      </c>
      <c r="K222" s="40" t="n">
        <f aca="false">IF(E222="","",E222/(E222+H222))</f>
        <v>0.394097222222222</v>
      </c>
      <c r="L222" s="70" t="n">
        <f aca="false">IF(OR(K222="",J222=""),"",(J222-K222)*100)</f>
        <v>-0.71109208523592</v>
      </c>
      <c r="M222" s="36" t="n">
        <v>3.56890741856077</v>
      </c>
      <c r="N222" s="36" t="n">
        <v>2.60246900897786</v>
      </c>
      <c r="O222" s="36" t="n">
        <f aca="false">SQRT(M222^2+N222^2)</f>
        <v>4.41700635101969</v>
      </c>
      <c r="P222" s="40" t="n">
        <f aca="false">IF(J222="","",MAX(0,J222-1.96*O222/100))</f>
        <v>0.300412976889877</v>
      </c>
      <c r="Q222" s="40" t="n">
        <f aca="false">IF(J222="","",MIN(1,J222+1.96*O222/100))</f>
        <v>0.473559625849849</v>
      </c>
      <c r="R222" s="32" t="str">
        <f aca="false">IF(L222="","",IF(ABS(L222)&lt;=O222,"Yes","No"))</f>
        <v>Yes</v>
      </c>
      <c r="S222" s="32" t="str">
        <f aca="false">IF(L222="","",IF(ABS(L222)&lt;=1.96*O222,"Yes","No"))</f>
        <v>Yes</v>
      </c>
      <c r="T222" s="60" t="n">
        <f aca="false">IF(D222="","",ROUND(SQRT(((D222+G222)*O222/100)^2+(J222*(D222+G222)*0.14577)^2),0))</f>
        <v>42</v>
      </c>
      <c r="U222" s="32"/>
    </row>
    <row r="223" customFormat="false" ht="15" hidden="false" customHeight="false" outlineLevel="0" collapsed="false">
      <c r="A223" s="32" t="s">
        <v>421</v>
      </c>
      <c r="B223" s="32" t="s">
        <v>432</v>
      </c>
      <c r="C223" s="32" t="s">
        <v>433</v>
      </c>
      <c r="D223" s="60" t="n">
        <v>625</v>
      </c>
      <c r="E223" s="60" t="n">
        <v>623</v>
      </c>
      <c r="F223" s="69" t="n">
        <f aca="false">IF(E223="","",D223-E223)</f>
        <v>2</v>
      </c>
      <c r="G223" s="60" t="n">
        <v>745</v>
      </c>
      <c r="H223" s="60" t="n">
        <v>726</v>
      </c>
      <c r="I223" s="69" t="n">
        <f aca="false">IF(H223="","",G223-H223)</f>
        <v>19</v>
      </c>
      <c r="J223" s="40" t="n">
        <f aca="false">IF(OR(D223="",D223+G223=0),"",D223/(D223+G223))</f>
        <v>0.456204379562044</v>
      </c>
      <c r="K223" s="40" t="n">
        <f aca="false">IF(E223="","",E223/(E223+H223))</f>
        <v>0.46182357301705</v>
      </c>
      <c r="L223" s="70" t="n">
        <f aca="false">IF(OR(K223="",J223=""),"",(J223-K223)*100)</f>
        <v>-0.561919345500589</v>
      </c>
      <c r="M223" s="36" t="n">
        <v>2.12037134723954</v>
      </c>
      <c r="N223" s="36" t="n">
        <v>2.60246900897786</v>
      </c>
      <c r="O223" s="36" t="n">
        <f aca="false">SQRT(M223^2+N223^2)</f>
        <v>3.35690625321659</v>
      </c>
      <c r="P223" s="40" t="n">
        <f aca="false">IF(J223="","",MAX(0,J223-1.96*O223/100))</f>
        <v>0.390409016998999</v>
      </c>
      <c r="Q223" s="40" t="n">
        <f aca="false">IF(J223="","",MIN(1,J223+1.96*O223/100))</f>
        <v>0.521999742125089</v>
      </c>
      <c r="R223" s="32" t="str">
        <f aca="false">IF(L223="","",IF(ABS(L223)&lt;=O223,"Yes","No"))</f>
        <v>Yes</v>
      </c>
      <c r="S223" s="32" t="str">
        <f aca="false">IF(L223="","",IF(ABS(L223)&lt;=1.96*O223,"Yes","No"))</f>
        <v>Yes</v>
      </c>
      <c r="T223" s="60" t="n">
        <f aca="false">IF(D223="","",ROUND(SQRT(((D223+G223)*O223/100)^2+(J223*(D223+G223)*0.07717)^2),0))</f>
        <v>67</v>
      </c>
      <c r="U223" s="32"/>
    </row>
    <row r="224" customFormat="false" ht="15" hidden="false" customHeight="false" outlineLevel="0" collapsed="false">
      <c r="A224" s="32" t="s">
        <v>421</v>
      </c>
      <c r="B224" s="32" t="s">
        <v>296</v>
      </c>
      <c r="C224" s="32" t="s">
        <v>434</v>
      </c>
      <c r="D224" s="60" t="n">
        <v>713</v>
      </c>
      <c r="E224" s="60" t="n">
        <v>775</v>
      </c>
      <c r="F224" s="69" t="n">
        <f aca="false">IF(E224="","",D224-E224)</f>
        <v>-62</v>
      </c>
      <c r="G224" s="60" t="n">
        <v>464</v>
      </c>
      <c r="H224" s="60" t="n">
        <v>447</v>
      </c>
      <c r="I224" s="69" t="n">
        <f aca="false">IF(H224="","",G224-H224)</f>
        <v>17</v>
      </c>
      <c r="J224" s="40" t="n">
        <f aca="false">IF(OR(D224="",D224+G224=0),"",D224/(D224+G224))</f>
        <v>0.605777400169924</v>
      </c>
      <c r="K224" s="40" t="n">
        <f aca="false">IF(E224="","",E224/(E224+H224))</f>
        <v>0.634206219312602</v>
      </c>
      <c r="L224" s="70" t="n">
        <f aca="false">IF(OR(K224="",J224=""),"",(J224-K224)*100)</f>
        <v>-2.84288191426787</v>
      </c>
      <c r="M224" s="36" t="n">
        <v>2.45723920713557</v>
      </c>
      <c r="N224" s="36" t="n">
        <v>2.60246900897786</v>
      </c>
      <c r="O224" s="36" t="n">
        <f aca="false">SQRT(M224^2+N224^2)</f>
        <v>3.57922749539261</v>
      </c>
      <c r="P224" s="40" t="n">
        <f aca="false">IF(J224="","",MAX(0,J224-1.96*O224/100))</f>
        <v>0.535624541260229</v>
      </c>
      <c r="Q224" s="40" t="n">
        <f aca="false">IF(J224="","",MIN(1,J224+1.96*O224/100))</f>
        <v>0.675930259079619</v>
      </c>
      <c r="R224" s="32" t="str">
        <f aca="false">IF(L224="","",IF(ABS(L224)&lt;=O224,"Yes","No"))</f>
        <v>Yes</v>
      </c>
      <c r="S224" s="32" t="str">
        <f aca="false">IF(L224="","",IF(ABS(L224)&lt;=1.96*O224,"Yes","No"))</f>
        <v>Yes</v>
      </c>
      <c r="T224" s="60" t="n">
        <f aca="false">IF(D224="","",ROUND(SQRT(((D224+G224)*O224/100)^2+(J224*(D224+G224)*0.09272)^2),0))</f>
        <v>78</v>
      </c>
      <c r="U224" s="32"/>
    </row>
    <row r="225" customFormat="false" ht="15" hidden="false" customHeight="false" outlineLevel="0" collapsed="false">
      <c r="A225" s="32" t="s">
        <v>421</v>
      </c>
      <c r="B225" s="32" t="s">
        <v>296</v>
      </c>
      <c r="C225" s="32" t="s">
        <v>435</v>
      </c>
      <c r="D225" s="60" t="n">
        <v>969</v>
      </c>
      <c r="E225" s="60" t="n">
        <v>982</v>
      </c>
      <c r="F225" s="69" t="n">
        <f aca="false">IF(E225="","",D225-E225)</f>
        <v>-13</v>
      </c>
      <c r="G225" s="60" t="n">
        <v>670</v>
      </c>
      <c r="H225" s="60" t="n">
        <v>684</v>
      </c>
      <c r="I225" s="69" t="n">
        <f aca="false">IF(H225="","",G225-H225)</f>
        <v>-14</v>
      </c>
      <c r="J225" s="40" t="n">
        <f aca="false">IF(OR(D225="",D225+G225=0),"",D225/(D225+G225))</f>
        <v>0.591214154972544</v>
      </c>
      <c r="K225" s="40" t="n">
        <f aca="false">IF(E225="","",E225/(E225+H225))</f>
        <v>0.589435774309724</v>
      </c>
      <c r="L225" s="70" t="n">
        <f aca="false">IF(OR(K225="",J225=""),"",(J225-K225)*100)</f>
        <v>0.177838066282032</v>
      </c>
      <c r="M225" s="36" t="n">
        <v>2.12037134723954</v>
      </c>
      <c r="N225" s="36" t="n">
        <v>2.60246900897786</v>
      </c>
      <c r="O225" s="36" t="n">
        <f aca="false">SQRT(M225^2+N225^2)</f>
        <v>3.35690625321659</v>
      </c>
      <c r="P225" s="40" t="n">
        <f aca="false">IF(J225="","",MAX(0,J225-1.96*O225/100))</f>
        <v>0.525418792409499</v>
      </c>
      <c r="Q225" s="40" t="n">
        <f aca="false">IF(J225="","",MIN(1,J225+1.96*O225/100))</f>
        <v>0.657009517535589</v>
      </c>
      <c r="R225" s="32" t="str">
        <f aca="false">IF(L225="","",IF(ABS(L225)&lt;=O225,"Yes","No"))</f>
        <v>Yes</v>
      </c>
      <c r="S225" s="32" t="str">
        <f aca="false">IF(L225="","",IF(ABS(L225)&lt;=1.96*O225,"Yes","No"))</f>
        <v>Yes</v>
      </c>
      <c r="T225" s="60" t="n">
        <f aca="false">IF(D225="","",ROUND(SQRT(((D225+G225)*O225/100)^2+(J225*(D225+G225)*0.07717)^2),0))</f>
        <v>93</v>
      </c>
      <c r="U225" s="32"/>
    </row>
    <row r="226" customFormat="false" ht="15" hidden="false" customHeight="false" outlineLevel="0" collapsed="false">
      <c r="A226" s="32" t="s">
        <v>421</v>
      </c>
      <c r="B226" s="32" t="s">
        <v>296</v>
      </c>
      <c r="C226" s="32" t="s">
        <v>436</v>
      </c>
      <c r="D226" s="60" t="n">
        <v>727</v>
      </c>
      <c r="E226" s="60" t="n">
        <v>750</v>
      </c>
      <c r="F226" s="69" t="n">
        <f aca="false">IF(E226="","",D226-E226)</f>
        <v>-23</v>
      </c>
      <c r="G226" s="60" t="n">
        <v>434</v>
      </c>
      <c r="H226" s="60" t="n">
        <v>421</v>
      </c>
      <c r="I226" s="69" t="n">
        <f aca="false">IF(H226="","",G226-H226)</f>
        <v>13</v>
      </c>
      <c r="J226" s="40" t="n">
        <f aca="false">IF(OR(D226="",D226+G226=0),"",D226/(D226+G226))</f>
        <v>0.626184323858743</v>
      </c>
      <c r="K226" s="40" t="n">
        <f aca="false">IF(E226="","",E226/(E226+H226))</f>
        <v>0.640478223740393</v>
      </c>
      <c r="L226" s="70" t="n">
        <f aca="false">IF(OR(K226="",J226=""),"",(J226-K226)*100)</f>
        <v>-1.42938998816504</v>
      </c>
      <c r="M226" s="36" t="n">
        <v>2.45723920713557</v>
      </c>
      <c r="N226" s="36" t="n">
        <v>2.60246900897786</v>
      </c>
      <c r="O226" s="36" t="n">
        <f aca="false">SQRT(M226^2+N226^2)</f>
        <v>3.57922749539261</v>
      </c>
      <c r="P226" s="40" t="n">
        <f aca="false">IF(J226="","",MAX(0,J226-1.96*O226/100))</f>
        <v>0.556031464949047</v>
      </c>
      <c r="Q226" s="40" t="n">
        <f aca="false">IF(J226="","",MIN(1,J226+1.96*O226/100))</f>
        <v>0.696337182768438</v>
      </c>
      <c r="R226" s="32" t="str">
        <f aca="false">IF(L226="","",IF(ABS(L226)&lt;=O226,"Yes","No"))</f>
        <v>Yes</v>
      </c>
      <c r="S226" s="32" t="str">
        <f aca="false">IF(L226="","",IF(ABS(L226)&lt;=1.96*O226,"Yes","No"))</f>
        <v>Yes</v>
      </c>
      <c r="T226" s="60" t="n">
        <f aca="false">IF(D226="","",ROUND(SQRT(((D226+G226)*O226/100)^2+(J226*(D226+G226)*0.09272)^2),0))</f>
        <v>79</v>
      </c>
      <c r="U226" s="32"/>
    </row>
    <row r="227" customFormat="false" ht="15" hidden="false" customHeight="false" outlineLevel="0" collapsed="false">
      <c r="A227" s="32" t="s">
        <v>421</v>
      </c>
      <c r="B227" s="32" t="s">
        <v>296</v>
      </c>
      <c r="C227" s="32" t="s">
        <v>437</v>
      </c>
      <c r="D227" s="60" t="n">
        <v>573</v>
      </c>
      <c r="E227" s="60" t="n">
        <v>592</v>
      </c>
      <c r="F227" s="69" t="n">
        <f aca="false">IF(E227="","",D227-E227)</f>
        <v>-19</v>
      </c>
      <c r="G227" s="60" t="n">
        <v>360</v>
      </c>
      <c r="H227" s="60" t="n">
        <v>337</v>
      </c>
      <c r="I227" s="69" t="n">
        <f aca="false">IF(H227="","",G227-H227)</f>
        <v>23</v>
      </c>
      <c r="J227" s="40" t="n">
        <f aca="false">IF(OR(D227="",D227+G227=0),"",D227/(D227+G227))</f>
        <v>0.614147909967846</v>
      </c>
      <c r="K227" s="40" t="n">
        <f aca="false">IF(E227="","",E227/(E227+H227))</f>
        <v>0.63724434876211</v>
      </c>
      <c r="L227" s="70" t="n">
        <f aca="false">IF(OR(K227="",J227=""),"",(J227-K227)*100)</f>
        <v>-2.30964387942642</v>
      </c>
      <c r="M227" s="36" t="n">
        <v>2.45723920713557</v>
      </c>
      <c r="N227" s="36" t="n">
        <v>2.60246900897786</v>
      </c>
      <c r="O227" s="36" t="n">
        <f aca="false">SQRT(M227^2+N227^2)</f>
        <v>3.57922749539261</v>
      </c>
      <c r="P227" s="40" t="n">
        <f aca="false">IF(J227="","",MAX(0,J227-1.96*O227/100))</f>
        <v>0.543995051058151</v>
      </c>
      <c r="Q227" s="40" t="n">
        <f aca="false">IF(J227="","",MIN(1,J227+1.96*O227/100))</f>
        <v>0.684300768877541</v>
      </c>
      <c r="R227" s="32" t="str">
        <f aca="false">IF(L227="","",IF(ABS(L227)&lt;=O227,"Yes","No"))</f>
        <v>Yes</v>
      </c>
      <c r="S227" s="32" t="str">
        <f aca="false">IF(L227="","",IF(ABS(L227)&lt;=1.96*O227,"Yes","No"))</f>
        <v>Yes</v>
      </c>
      <c r="T227" s="60" t="n">
        <f aca="false">IF(D227="","",ROUND(SQRT(((D227+G227)*O227/100)^2+(J227*(D227+G227)*0.09272)^2),0))</f>
        <v>63</v>
      </c>
      <c r="U227" s="32"/>
    </row>
    <row r="228" customFormat="false" ht="15" hidden="false" customHeight="false" outlineLevel="0" collapsed="false">
      <c r="A228" s="32" t="s">
        <v>421</v>
      </c>
      <c r="B228" s="32" t="s">
        <v>296</v>
      </c>
      <c r="C228" s="32" t="s">
        <v>438</v>
      </c>
      <c r="D228" s="60" t="n">
        <v>758</v>
      </c>
      <c r="E228" s="60" t="n">
        <v>740</v>
      </c>
      <c r="F228" s="69" t="n">
        <f aca="false">IF(E228="","",D228-E228)</f>
        <v>18</v>
      </c>
      <c r="G228" s="60" t="n">
        <v>524</v>
      </c>
      <c r="H228" s="60" t="n">
        <v>506</v>
      </c>
      <c r="I228" s="69" t="n">
        <f aca="false">IF(H228="","",G228-H228)</f>
        <v>18</v>
      </c>
      <c r="J228" s="40" t="n">
        <f aca="false">IF(OR(D228="",D228+G228=0),"",D228/(D228+G228))</f>
        <v>0.591263650546022</v>
      </c>
      <c r="K228" s="40" t="n">
        <f aca="false">IF(E228="","",E228/(E228+H228))</f>
        <v>0.593900481540931</v>
      </c>
      <c r="L228" s="70" t="n">
        <f aca="false">IF(OR(K228="",J228=""),"",(J228-K228)*100)</f>
        <v>-0.263683099490919</v>
      </c>
      <c r="M228" s="36" t="n">
        <v>2.12037134723954</v>
      </c>
      <c r="N228" s="36" t="n">
        <v>2.60246900897786</v>
      </c>
      <c r="O228" s="36" t="n">
        <f aca="false">SQRT(M228^2+N228^2)</f>
        <v>3.35690625321659</v>
      </c>
      <c r="P228" s="40" t="n">
        <f aca="false">IF(J228="","",MAX(0,J228-1.96*O228/100))</f>
        <v>0.525468287982977</v>
      </c>
      <c r="Q228" s="40" t="n">
        <f aca="false">IF(J228="","",MIN(1,J228+1.96*O228/100))</f>
        <v>0.657059013109067</v>
      </c>
      <c r="R228" s="32" t="str">
        <f aca="false">IF(L228="","",IF(ABS(L228)&lt;=O228,"Yes","No"))</f>
        <v>Yes</v>
      </c>
      <c r="S228" s="32" t="str">
        <f aca="false">IF(L228="","",IF(ABS(L228)&lt;=1.96*O228,"Yes","No"))</f>
        <v>Yes</v>
      </c>
      <c r="T228" s="60" t="n">
        <f aca="false">IF(D228="","",ROUND(SQRT(((D228+G228)*O228/100)^2+(J228*(D228+G228)*0.07717)^2),0))</f>
        <v>73</v>
      </c>
      <c r="U228" s="32"/>
    </row>
    <row r="229" customFormat="false" ht="15" hidden="false" customHeight="false" outlineLevel="0" collapsed="false">
      <c r="A229" s="32" t="s">
        <v>421</v>
      </c>
      <c r="B229" s="32" t="s">
        <v>296</v>
      </c>
      <c r="C229" s="32" t="s">
        <v>439</v>
      </c>
      <c r="D229" s="60" t="n">
        <v>1026</v>
      </c>
      <c r="E229" s="60" t="n">
        <v>1037</v>
      </c>
      <c r="F229" s="69" t="n">
        <f aca="false">IF(E229="","",D229-E229)</f>
        <v>-11</v>
      </c>
      <c r="G229" s="60" t="n">
        <v>632</v>
      </c>
      <c r="H229" s="60" t="n">
        <v>623</v>
      </c>
      <c r="I229" s="69" t="n">
        <f aca="false">IF(H229="","",G229-H229)</f>
        <v>9</v>
      </c>
      <c r="J229" s="40" t="n">
        <f aca="false">IF(OR(D229="",D229+G229=0),"",D229/(D229+G229))</f>
        <v>0.618817852834741</v>
      </c>
      <c r="K229" s="40" t="n">
        <f aca="false">IF(E229="","",E229/(E229+H229))</f>
        <v>0.624698795180723</v>
      </c>
      <c r="L229" s="70" t="n">
        <f aca="false">IF(OR(K229="",J229=""),"",(J229-K229)*100)</f>
        <v>-0.588094234598224</v>
      </c>
      <c r="M229" s="36" t="n">
        <v>2.12037134723954</v>
      </c>
      <c r="N229" s="36" t="n">
        <v>2.60246900897786</v>
      </c>
      <c r="O229" s="36" t="n">
        <f aca="false">SQRT(M229^2+N229^2)</f>
        <v>3.35690625321659</v>
      </c>
      <c r="P229" s="40" t="n">
        <f aca="false">IF(J229="","",MAX(0,J229-1.96*O229/100))</f>
        <v>0.553022490271696</v>
      </c>
      <c r="Q229" s="40" t="n">
        <f aca="false">IF(J229="","",MIN(1,J229+1.96*O229/100))</f>
        <v>0.684613215397786</v>
      </c>
      <c r="R229" s="32" t="str">
        <f aca="false">IF(L229="","",IF(ABS(L229)&lt;=O229,"Yes","No"))</f>
        <v>Yes</v>
      </c>
      <c r="S229" s="32" t="str">
        <f aca="false">IF(L229="","",IF(ABS(L229)&lt;=1.96*O229,"Yes","No"))</f>
        <v>Yes</v>
      </c>
      <c r="T229" s="60" t="n">
        <f aca="false">IF(D229="","",ROUND(SQRT(((D229+G229)*O229/100)^2+(J229*(D229+G229)*0.07717)^2),0))</f>
        <v>97</v>
      </c>
      <c r="U229" s="32"/>
    </row>
    <row r="230" customFormat="false" ht="15" hidden="false" customHeight="false" outlineLevel="0" collapsed="false">
      <c r="A230" s="32" t="s">
        <v>421</v>
      </c>
      <c r="B230" s="32" t="s">
        <v>296</v>
      </c>
      <c r="C230" s="32" t="s">
        <v>440</v>
      </c>
      <c r="D230" s="60" t="n">
        <v>668</v>
      </c>
      <c r="E230" s="60" t="n">
        <v>681</v>
      </c>
      <c r="F230" s="69" t="n">
        <f aca="false">IF(E230="","",D230-E230)</f>
        <v>-13</v>
      </c>
      <c r="G230" s="60" t="n">
        <v>496</v>
      </c>
      <c r="H230" s="60" t="n">
        <v>513</v>
      </c>
      <c r="I230" s="69" t="n">
        <f aca="false">IF(H230="","",G230-H230)</f>
        <v>-17</v>
      </c>
      <c r="J230" s="40" t="n">
        <f aca="false">IF(OR(D230="",D230+G230=0),"",D230/(D230+G230))</f>
        <v>0.573883161512028</v>
      </c>
      <c r="K230" s="40" t="n">
        <f aca="false">IF(E230="","",E230/(E230+H230))</f>
        <v>0.57035175879397</v>
      </c>
      <c r="L230" s="70" t="n">
        <f aca="false">IF(OR(K230="",J230=""),"",(J230-K230)*100)</f>
        <v>0.353140271805763</v>
      </c>
      <c r="M230" s="36" t="n">
        <v>2.45723920713557</v>
      </c>
      <c r="N230" s="36" t="n">
        <v>2.60246900897786</v>
      </c>
      <c r="O230" s="36" t="n">
        <f aca="false">SQRT(M230^2+N230^2)</f>
        <v>3.57922749539261</v>
      </c>
      <c r="P230" s="40" t="n">
        <f aca="false">IF(J230="","",MAX(0,J230-1.96*O230/100))</f>
        <v>0.503730302602332</v>
      </c>
      <c r="Q230" s="40" t="n">
        <f aca="false">IF(J230="","",MIN(1,J230+1.96*O230/100))</f>
        <v>0.644036020421723</v>
      </c>
      <c r="R230" s="32" t="str">
        <f aca="false">IF(L230="","",IF(ABS(L230)&lt;=O230,"Yes","No"))</f>
        <v>Yes</v>
      </c>
      <c r="S230" s="32" t="str">
        <f aca="false">IF(L230="","",IF(ABS(L230)&lt;=1.96*O230,"Yes","No"))</f>
        <v>Yes</v>
      </c>
      <c r="T230" s="60" t="n">
        <f aca="false">IF(D230="","",ROUND(SQRT(((D230+G230)*O230/100)^2+(J230*(D230+G230)*0.09272)^2),0))</f>
        <v>75</v>
      </c>
      <c r="U230" s="32"/>
    </row>
    <row r="231" customFormat="false" ht="15" hidden="false" customHeight="false" outlineLevel="0" collapsed="false">
      <c r="A231" s="32" t="s">
        <v>421</v>
      </c>
      <c r="B231" s="32" t="s">
        <v>296</v>
      </c>
      <c r="C231" s="32" t="s">
        <v>441</v>
      </c>
      <c r="D231" s="60" t="n">
        <v>520</v>
      </c>
      <c r="E231" s="60" t="n">
        <v>529</v>
      </c>
      <c r="F231" s="69" t="n">
        <f aca="false">IF(E231="","",D231-E231)</f>
        <v>-9</v>
      </c>
      <c r="G231" s="60" t="n">
        <v>324</v>
      </c>
      <c r="H231" s="60" t="n">
        <v>293</v>
      </c>
      <c r="I231" s="69" t="n">
        <f aca="false">IF(H231="","",G231-H231)</f>
        <v>31</v>
      </c>
      <c r="J231" s="40" t="n">
        <f aca="false">IF(OR(D231="",D231+G231=0),"",D231/(D231+G231))</f>
        <v>0.616113744075829</v>
      </c>
      <c r="K231" s="40" t="n">
        <f aca="false">IF(E231="","",E231/(E231+H231))</f>
        <v>0.643552311435523</v>
      </c>
      <c r="L231" s="70" t="n">
        <f aca="false">IF(OR(K231="",J231=""),"",(J231-K231)*100)</f>
        <v>-2.74385673596937</v>
      </c>
      <c r="M231" s="36" t="n">
        <v>2.45723920713557</v>
      </c>
      <c r="N231" s="36" t="n">
        <v>2.60246900897786</v>
      </c>
      <c r="O231" s="36" t="n">
        <f aca="false">SQRT(M231^2+N231^2)</f>
        <v>3.57922749539261</v>
      </c>
      <c r="P231" s="40" t="n">
        <f aca="false">IF(J231="","",MAX(0,J231-1.96*O231/100))</f>
        <v>0.545960885166134</v>
      </c>
      <c r="Q231" s="40" t="n">
        <f aca="false">IF(J231="","",MIN(1,J231+1.96*O231/100))</f>
        <v>0.686266602985524</v>
      </c>
      <c r="R231" s="32" t="str">
        <f aca="false">IF(L231="","",IF(ABS(L231)&lt;=O231,"Yes","No"))</f>
        <v>Yes</v>
      </c>
      <c r="S231" s="32" t="str">
        <f aca="false">IF(L231="","",IF(ABS(L231)&lt;=1.96*O231,"Yes","No"))</f>
        <v>Yes</v>
      </c>
      <c r="T231" s="60" t="n">
        <f aca="false">IF(D231="","",ROUND(SQRT(((D231+G231)*O231/100)^2+(J231*(D231+G231)*0.09272)^2),0))</f>
        <v>57</v>
      </c>
      <c r="U231" s="32"/>
    </row>
    <row r="232" customFormat="false" ht="15" hidden="false" customHeight="false" outlineLevel="0" collapsed="false">
      <c r="A232" s="32" t="s">
        <v>421</v>
      </c>
      <c r="B232" s="32" t="s">
        <v>296</v>
      </c>
      <c r="C232" s="32" t="s">
        <v>442</v>
      </c>
      <c r="D232" s="60" t="n">
        <v>717</v>
      </c>
      <c r="E232" s="60" t="n">
        <v>767</v>
      </c>
      <c r="F232" s="69" t="n">
        <f aca="false">IF(E232="","",D232-E232)</f>
        <v>-50</v>
      </c>
      <c r="G232" s="60" t="n">
        <v>398</v>
      </c>
      <c r="H232" s="60" t="n">
        <v>384</v>
      </c>
      <c r="I232" s="69" t="n">
        <f aca="false">IF(H232="","",G232-H232)</f>
        <v>14</v>
      </c>
      <c r="J232" s="40" t="n">
        <f aca="false">IF(OR(D232="",D232+G232=0),"",D232/(D232+G232))</f>
        <v>0.64304932735426</v>
      </c>
      <c r="K232" s="40" t="n">
        <f aca="false">IF(E232="","",E232/(E232+H232))</f>
        <v>0.66637706342311</v>
      </c>
      <c r="L232" s="70" t="n">
        <f aca="false">IF(OR(K232="",J232=""),"",(J232-K232)*100)</f>
        <v>-2.33277360688502</v>
      </c>
      <c r="M232" s="36" t="n">
        <v>2.45723920713557</v>
      </c>
      <c r="N232" s="36" t="n">
        <v>2.60246900897786</v>
      </c>
      <c r="O232" s="36" t="n">
        <f aca="false">SQRT(M232^2+N232^2)</f>
        <v>3.57922749539261</v>
      </c>
      <c r="P232" s="40" t="n">
        <f aca="false">IF(J232="","",MAX(0,J232-1.96*O232/100))</f>
        <v>0.572896468444565</v>
      </c>
      <c r="Q232" s="40" t="n">
        <f aca="false">IF(J232="","",MIN(1,J232+1.96*O232/100))</f>
        <v>0.713202186263955</v>
      </c>
      <c r="R232" s="32" t="str">
        <f aca="false">IF(L232="","",IF(ABS(L232)&lt;=O232,"Yes","No"))</f>
        <v>Yes</v>
      </c>
      <c r="S232" s="32" t="str">
        <f aca="false">IF(L232="","",IF(ABS(L232)&lt;=1.96*O232,"Yes","No"))</f>
        <v>Yes</v>
      </c>
      <c r="T232" s="60" t="n">
        <f aca="false">IF(D232="","",ROUND(SQRT(((D232+G232)*O232/100)^2+(J232*(D232+G232)*0.09272)^2),0))</f>
        <v>78</v>
      </c>
      <c r="U232" s="32"/>
    </row>
    <row r="233" customFormat="false" ht="15" hidden="false" customHeight="false" outlineLevel="0" collapsed="false">
      <c r="A233" s="32" t="s">
        <v>421</v>
      </c>
      <c r="B233" s="32" t="s">
        <v>296</v>
      </c>
      <c r="C233" s="32" t="s">
        <v>443</v>
      </c>
      <c r="D233" s="60" t="n">
        <v>906</v>
      </c>
      <c r="E233" s="60" t="n">
        <v>906</v>
      </c>
      <c r="F233" s="69" t="n">
        <f aca="false">IF(E233="","",D233-E233)</f>
        <v>0</v>
      </c>
      <c r="G233" s="60" t="n">
        <v>579</v>
      </c>
      <c r="H233" s="60" t="n">
        <v>586</v>
      </c>
      <c r="I233" s="69" t="n">
        <f aca="false">IF(H233="","",G233-H233)</f>
        <v>-7</v>
      </c>
      <c r="J233" s="40" t="n">
        <f aca="false">IF(OR(D233="",D233+G233=0),"",D233/(D233+G233))</f>
        <v>0.61010101010101</v>
      </c>
      <c r="K233" s="40" t="n">
        <f aca="false">IF(E233="","",E233/(E233+H233))</f>
        <v>0.607238605898123</v>
      </c>
      <c r="L233" s="70" t="n">
        <f aca="false">IF(OR(K233="",J233=""),"",(J233-K233)*100)</f>
        <v>0.286240420288686</v>
      </c>
      <c r="M233" s="36" t="n">
        <v>2.12037134723954</v>
      </c>
      <c r="N233" s="36" t="n">
        <v>2.60246900897786</v>
      </c>
      <c r="O233" s="36" t="n">
        <f aca="false">SQRT(M233^2+N233^2)</f>
        <v>3.35690625321659</v>
      </c>
      <c r="P233" s="40" t="n">
        <f aca="false">IF(J233="","",MAX(0,J233-1.96*O233/100))</f>
        <v>0.544305647537965</v>
      </c>
      <c r="Q233" s="40" t="n">
        <f aca="false">IF(J233="","",MIN(1,J233+1.96*O233/100))</f>
        <v>0.675896372664055</v>
      </c>
      <c r="R233" s="32" t="str">
        <f aca="false">IF(L233="","",IF(ABS(L233)&lt;=O233,"Yes","No"))</f>
        <v>Yes</v>
      </c>
      <c r="S233" s="32" t="str">
        <f aca="false">IF(L233="","",IF(ABS(L233)&lt;=1.96*O233,"Yes","No"))</f>
        <v>Yes</v>
      </c>
      <c r="T233" s="60" t="n">
        <f aca="false">IF(D233="","",ROUND(SQRT(((D233+G233)*O233/100)^2+(J233*(D233+G233)*0.07717)^2),0))</f>
        <v>86</v>
      </c>
      <c r="U233" s="32"/>
    </row>
    <row r="234" customFormat="false" ht="15" hidden="false" customHeight="false" outlineLevel="0" collapsed="false">
      <c r="A234" s="32" t="s">
        <v>421</v>
      </c>
      <c r="B234" s="32" t="s">
        <v>296</v>
      </c>
      <c r="C234" s="32" t="s">
        <v>444</v>
      </c>
      <c r="D234" s="60" t="n">
        <v>836</v>
      </c>
      <c r="E234" s="60" t="n">
        <v>954</v>
      </c>
      <c r="F234" s="69" t="n">
        <f aca="false">IF(E234="","",D234-E234)</f>
        <v>-118</v>
      </c>
      <c r="G234" s="60" t="n">
        <v>427</v>
      </c>
      <c r="H234" s="60" t="n">
        <v>416</v>
      </c>
      <c r="I234" s="69" t="n">
        <f aca="false">IF(H234="","",G234-H234)</f>
        <v>11</v>
      </c>
      <c r="J234" s="40" t="n">
        <f aca="false">IF(OR(D234="",D234+G234=0),"",D234/(D234+G234))</f>
        <v>0.661916072842439</v>
      </c>
      <c r="K234" s="40" t="n">
        <f aca="false">IF(E234="","",E234/(E234+H234))</f>
        <v>0.696350364963504</v>
      </c>
      <c r="L234" s="70" t="n">
        <f aca="false">IF(OR(K234="",J234=""),"",(J234-K234)*100)</f>
        <v>-3.44342921210651</v>
      </c>
      <c r="M234" s="36" t="n">
        <v>2.12037134723954</v>
      </c>
      <c r="N234" s="36" t="n">
        <v>2.60246900897786</v>
      </c>
      <c r="O234" s="36" t="n">
        <f aca="false">SQRT(M234^2+N234^2)</f>
        <v>3.35690625321659</v>
      </c>
      <c r="P234" s="40" t="n">
        <f aca="false">IF(J234="","",MAX(0,J234-1.96*O234/100))</f>
        <v>0.596120710279394</v>
      </c>
      <c r="Q234" s="40" t="n">
        <f aca="false">IF(J234="","",MIN(1,J234+1.96*O234/100))</f>
        <v>0.727711435405484</v>
      </c>
      <c r="R234" s="32" t="str">
        <f aca="false">IF(L234="","",IF(ABS(L234)&lt;=O234,"Yes","No"))</f>
        <v>No</v>
      </c>
      <c r="S234" s="32" t="str">
        <f aca="false">IF(L234="","",IF(ABS(L234)&lt;=1.96*O234,"Yes","No"))</f>
        <v>Yes</v>
      </c>
      <c r="T234" s="60" t="n">
        <f aca="false">IF(D234="","",ROUND(SQRT(((D234+G234)*O234/100)^2+(J234*(D234+G234)*0.07717)^2),0))</f>
        <v>77</v>
      </c>
      <c r="U234" s="32"/>
    </row>
    <row r="235" customFormat="false" ht="15" hidden="false" customHeight="false" outlineLevel="0" collapsed="false">
      <c r="A235" s="32" t="s">
        <v>421</v>
      </c>
      <c r="B235" s="32" t="s">
        <v>296</v>
      </c>
      <c r="C235" s="32" t="s">
        <v>445</v>
      </c>
      <c r="D235" s="60" t="n">
        <v>729</v>
      </c>
      <c r="E235" s="60" t="n">
        <v>821</v>
      </c>
      <c r="F235" s="69" t="n">
        <f aca="false">IF(E235="","",D235-E235)</f>
        <v>-92</v>
      </c>
      <c r="G235" s="60" t="n">
        <v>463</v>
      </c>
      <c r="H235" s="60" t="n">
        <v>474</v>
      </c>
      <c r="I235" s="69" t="n">
        <f aca="false">IF(H235="","",G235-H235)</f>
        <v>-11</v>
      </c>
      <c r="J235" s="40" t="n">
        <f aca="false">IF(OR(D235="",D235+G235=0),"",D235/(D235+G235))</f>
        <v>0.611577181208054</v>
      </c>
      <c r="K235" s="40" t="n">
        <f aca="false">IF(E235="","",E235/(E235+H235))</f>
        <v>0.633976833976834</v>
      </c>
      <c r="L235" s="70" t="n">
        <f aca="false">IF(OR(K235="",J235=""),"",(J235-K235)*100)</f>
        <v>-2.23996527687803</v>
      </c>
      <c r="M235" s="36" t="n">
        <v>2.12037134723954</v>
      </c>
      <c r="N235" s="36" t="n">
        <v>2.60246900897786</v>
      </c>
      <c r="O235" s="36" t="n">
        <f aca="false">SQRT(M235^2+N235^2)</f>
        <v>3.35690625321659</v>
      </c>
      <c r="P235" s="40" t="n">
        <f aca="false">IF(J235="","",MAX(0,J235-1.96*O235/100))</f>
        <v>0.545781818645009</v>
      </c>
      <c r="Q235" s="40" t="n">
        <f aca="false">IF(J235="","",MIN(1,J235+1.96*O235/100))</f>
        <v>0.677372543771099</v>
      </c>
      <c r="R235" s="32" t="str">
        <f aca="false">IF(L235="","",IF(ABS(L235)&lt;=O235,"Yes","No"))</f>
        <v>Yes</v>
      </c>
      <c r="S235" s="32" t="str">
        <f aca="false">IF(L235="","",IF(ABS(L235)&lt;=1.96*O235,"Yes","No"))</f>
        <v>Yes</v>
      </c>
      <c r="T235" s="60" t="n">
        <f aca="false">IF(D235="","",ROUND(SQRT(((D235+G235)*O235/100)^2+(J235*(D235+G235)*0.07717)^2),0))</f>
        <v>69</v>
      </c>
      <c r="U235" s="32"/>
    </row>
    <row r="236" customFormat="false" ht="15" hidden="false" customHeight="false" outlineLevel="0" collapsed="false">
      <c r="A236" s="32" t="s">
        <v>421</v>
      </c>
      <c r="B236" s="32" t="s">
        <v>296</v>
      </c>
      <c r="C236" s="32" t="s">
        <v>446</v>
      </c>
      <c r="D236" s="60" t="n">
        <v>282</v>
      </c>
      <c r="E236" s="60" t="n">
        <v>283</v>
      </c>
      <c r="F236" s="69" t="n">
        <f aca="false">IF(E236="","",D236-E236)</f>
        <v>-1</v>
      </c>
      <c r="G236" s="60" t="n">
        <v>97</v>
      </c>
      <c r="H236" s="60" t="n">
        <v>110</v>
      </c>
      <c r="I236" s="69" t="n">
        <f aca="false">IF(H236="","",G236-H236)</f>
        <v>-13</v>
      </c>
      <c r="J236" s="40" t="n">
        <f aca="false">IF(OR(D236="",D236+G236=0),"",D236/(D236+G236))</f>
        <v>0.744063324538259</v>
      </c>
      <c r="K236" s="40" t="n">
        <f aca="false">IF(E236="","",E236/(E236+H236))</f>
        <v>0.720101781170484</v>
      </c>
      <c r="L236" s="70" t="n">
        <f aca="false">IF(OR(K236="",J236=""),"",(J236-K236)*100)</f>
        <v>2.39615433677751</v>
      </c>
      <c r="M236" s="36" t="n">
        <v>3.56890741856077</v>
      </c>
      <c r="N236" s="36" t="n">
        <v>2.60246900897786</v>
      </c>
      <c r="O236" s="36" t="n">
        <f aca="false">SQRT(M236^2+N236^2)</f>
        <v>4.41700635101969</v>
      </c>
      <c r="P236" s="40" t="n">
        <f aca="false">IF(J236="","",MAX(0,J236-1.96*O236/100))</f>
        <v>0.657490000058273</v>
      </c>
      <c r="Q236" s="40" t="n">
        <f aca="false">IF(J236="","",MIN(1,J236+1.96*O236/100))</f>
        <v>0.830636649018245</v>
      </c>
      <c r="R236" s="32" t="str">
        <f aca="false">IF(L236="","",IF(ABS(L236)&lt;=O236,"Yes","No"))</f>
        <v>Yes</v>
      </c>
      <c r="S236" s="32" t="str">
        <f aca="false">IF(L236="","",IF(ABS(L236)&lt;=1.96*O236,"Yes","No"))</f>
        <v>Yes</v>
      </c>
      <c r="T236" s="60" t="n">
        <f aca="false">IF(D236="","",ROUND(SQRT(((D236+G236)*O236/100)^2+(J236*(D236+G236)*0.14577)^2),0))</f>
        <v>44</v>
      </c>
      <c r="U236" s="32"/>
    </row>
    <row r="237" customFormat="false" ht="15" hidden="false" customHeight="false" outlineLevel="0" collapsed="false">
      <c r="A237" s="32" t="s">
        <v>421</v>
      </c>
      <c r="B237" s="32" t="s">
        <v>296</v>
      </c>
      <c r="C237" s="32" t="s">
        <v>447</v>
      </c>
      <c r="D237" s="60" t="n">
        <v>500</v>
      </c>
      <c r="E237" s="60" t="n">
        <v>450</v>
      </c>
      <c r="F237" s="69" t="n">
        <f aca="false">IF(E237="","",D237-E237)</f>
        <v>50</v>
      </c>
      <c r="G237" s="60" t="n">
        <v>155</v>
      </c>
      <c r="H237" s="60" t="n">
        <v>179</v>
      </c>
      <c r="I237" s="69" t="n">
        <f aca="false">IF(H237="","",G237-H237)</f>
        <v>-24</v>
      </c>
      <c r="J237" s="40" t="n">
        <f aca="false">IF(OR(D237="",D237+G237=0),"",D237/(D237+G237))</f>
        <v>0.763358778625954</v>
      </c>
      <c r="K237" s="40" t="n">
        <f aca="false">IF(E237="","",E237/(E237+H237))</f>
        <v>0.715421303656598</v>
      </c>
      <c r="L237" s="70" t="n">
        <f aca="false">IF(OR(K237="",J237=""),"",(J237-K237)*100)</f>
        <v>4.79374749693565</v>
      </c>
      <c r="M237" s="36" t="n">
        <v>3.56890741856077</v>
      </c>
      <c r="N237" s="36" t="n">
        <v>2.60246900897786</v>
      </c>
      <c r="O237" s="36" t="n">
        <f aca="false">SQRT(M237^2+N237^2)</f>
        <v>4.41700635101969</v>
      </c>
      <c r="P237" s="40" t="n">
        <f aca="false">IF(J237="","",MAX(0,J237-1.96*O237/100))</f>
        <v>0.676785454145968</v>
      </c>
      <c r="Q237" s="40" t="n">
        <f aca="false">IF(J237="","",MIN(1,J237+1.96*O237/100))</f>
        <v>0.84993210310594</v>
      </c>
      <c r="R237" s="32" t="str">
        <f aca="false">IF(L237="","",IF(ABS(L237)&lt;=O237,"Yes","No"))</f>
        <v>No</v>
      </c>
      <c r="S237" s="32" t="str">
        <f aca="false">IF(L237="","",IF(ABS(L237)&lt;=1.96*O237,"Yes","No"))</f>
        <v>Yes</v>
      </c>
      <c r="T237" s="60" t="n">
        <f aca="false">IF(D237="","",ROUND(SQRT(((D237+G237)*O237/100)^2+(J237*(D237+G237)*0.14577)^2),0))</f>
        <v>78</v>
      </c>
      <c r="U237" s="32"/>
    </row>
    <row r="238" customFormat="false" ht="15" hidden="false" customHeight="false" outlineLevel="0" collapsed="false">
      <c r="A238" s="32" t="s">
        <v>421</v>
      </c>
      <c r="B238" s="32" t="s">
        <v>296</v>
      </c>
      <c r="C238" s="32" t="s">
        <v>448</v>
      </c>
      <c r="D238" s="60" t="n">
        <v>497</v>
      </c>
      <c r="E238" s="60" t="n">
        <v>442</v>
      </c>
      <c r="F238" s="69" t="n">
        <f aca="false">IF(E238="","",D238-E238)</f>
        <v>55</v>
      </c>
      <c r="G238" s="60" t="n">
        <v>169</v>
      </c>
      <c r="H238" s="60" t="n">
        <v>161</v>
      </c>
      <c r="I238" s="69" t="n">
        <f aca="false">IF(H238="","",G238-H238)</f>
        <v>8</v>
      </c>
      <c r="J238" s="40" t="n">
        <f aca="false">IF(OR(D238="",D238+G238=0),"",D238/(D238+G238))</f>
        <v>0.746246246246246</v>
      </c>
      <c r="K238" s="40" t="n">
        <f aca="false">IF(E238="","",E238/(E238+H238))</f>
        <v>0.733001658374793</v>
      </c>
      <c r="L238" s="70" t="n">
        <f aca="false">IF(OR(K238="",J238=""),"",(J238-K238)*100)</f>
        <v>1.32445878714536</v>
      </c>
      <c r="M238" s="36" t="n">
        <v>3.56890741856077</v>
      </c>
      <c r="N238" s="36" t="n">
        <v>2.60246900897786</v>
      </c>
      <c r="O238" s="36" t="n">
        <f aca="false">SQRT(M238^2+N238^2)</f>
        <v>4.41700635101969</v>
      </c>
      <c r="P238" s="40" t="n">
        <f aca="false">IF(J238="","",MAX(0,J238-1.96*O238/100))</f>
        <v>0.65967292176626</v>
      </c>
      <c r="Q238" s="40" t="n">
        <f aca="false">IF(J238="","",MIN(1,J238+1.96*O238/100))</f>
        <v>0.832819570726232</v>
      </c>
      <c r="R238" s="32" t="str">
        <f aca="false">IF(L238="","",IF(ABS(L238)&lt;=O238,"Yes","No"))</f>
        <v>Yes</v>
      </c>
      <c r="S238" s="32" t="str">
        <f aca="false">IF(L238="","",IF(ABS(L238)&lt;=1.96*O238,"Yes","No"))</f>
        <v>Yes</v>
      </c>
      <c r="T238" s="60" t="n">
        <f aca="false">IF(D238="","",ROUND(SQRT(((D238+G238)*O238/100)^2+(J238*(D238+G238)*0.14577)^2),0))</f>
        <v>78</v>
      </c>
      <c r="U238" s="32"/>
    </row>
    <row r="239" customFormat="false" ht="15" hidden="false" customHeight="false" outlineLevel="0" collapsed="false">
      <c r="A239" s="32" t="s">
        <v>421</v>
      </c>
      <c r="B239" s="32" t="s">
        <v>296</v>
      </c>
      <c r="C239" s="32" t="s">
        <v>449</v>
      </c>
      <c r="D239" s="60" t="n">
        <v>721</v>
      </c>
      <c r="E239" s="60" t="n">
        <v>599</v>
      </c>
      <c r="F239" s="69" t="n">
        <f aca="false">IF(E239="","",D239-E239)</f>
        <v>122</v>
      </c>
      <c r="G239" s="60" t="n">
        <v>186</v>
      </c>
      <c r="H239" s="60" t="n">
        <v>203</v>
      </c>
      <c r="I239" s="69" t="n">
        <f aca="false">IF(H239="","",G239-H239)</f>
        <v>-17</v>
      </c>
      <c r="J239" s="40" t="n">
        <f aca="false">IF(OR(D239="",D239+G239=0),"",D239/(D239+G239))</f>
        <v>0.794928335170893</v>
      </c>
      <c r="K239" s="40" t="n">
        <f aca="false">IF(E239="","",E239/(E239+H239))</f>
        <v>0.746882793017456</v>
      </c>
      <c r="L239" s="70" t="n">
        <f aca="false">IF(OR(K239="",J239=""),"",(J239-K239)*100)</f>
        <v>4.80455421534366</v>
      </c>
      <c r="M239" s="36" t="n">
        <v>2.45723920713557</v>
      </c>
      <c r="N239" s="36" t="n">
        <v>2.60246900897786</v>
      </c>
      <c r="O239" s="36" t="n">
        <f aca="false">SQRT(M239^2+N239^2)</f>
        <v>3.57922749539261</v>
      </c>
      <c r="P239" s="40" t="n">
        <f aca="false">IF(J239="","",MAX(0,J239-1.96*O239/100))</f>
        <v>0.724775476261198</v>
      </c>
      <c r="Q239" s="40" t="n">
        <f aca="false">IF(J239="","",MIN(1,J239+1.96*O239/100))</f>
        <v>0.865081194080588</v>
      </c>
      <c r="R239" s="32" t="str">
        <f aca="false">IF(L239="","",IF(ABS(L239)&lt;=O239,"Yes","No"))</f>
        <v>No</v>
      </c>
      <c r="S239" s="32" t="str">
        <f aca="false">IF(L239="","",IF(ABS(L239)&lt;=1.96*O239,"Yes","No"))</f>
        <v>Yes</v>
      </c>
      <c r="T239" s="60" t="n">
        <f aca="false">IF(D239="","",ROUND(SQRT(((D239+G239)*O239/100)^2+(J239*(D239+G239)*0.09272)^2),0))</f>
        <v>74</v>
      </c>
      <c r="U239" s="32"/>
    </row>
    <row r="240" customFormat="false" ht="15" hidden="false" customHeight="false" outlineLevel="0" collapsed="false">
      <c r="A240" s="32" t="s">
        <v>421</v>
      </c>
      <c r="B240" s="32" t="s">
        <v>296</v>
      </c>
      <c r="C240" s="32" t="s">
        <v>450</v>
      </c>
      <c r="D240" s="60" t="n">
        <v>944</v>
      </c>
      <c r="E240" s="60" t="n">
        <v>1506</v>
      </c>
      <c r="F240" s="69" t="n">
        <f aca="false">IF(E240="","",D240-E240)</f>
        <v>-562</v>
      </c>
      <c r="G240" s="60" t="n">
        <v>203</v>
      </c>
      <c r="H240" s="60" t="n">
        <v>338</v>
      </c>
      <c r="I240" s="69" t="n">
        <f aca="false">IF(H240="","",G240-H240)</f>
        <v>-135</v>
      </c>
      <c r="J240" s="40" t="n">
        <f aca="false">IF(OR(D240="",D240+G240=0),"",D240/(D240+G240))</f>
        <v>0.823016564952049</v>
      </c>
      <c r="K240" s="40" t="n">
        <f aca="false">IF(E240="","",E240/(E240+H240))</f>
        <v>0.816702819956616</v>
      </c>
      <c r="L240" s="70" t="n">
        <f aca="false">IF(OR(K240="",J240=""),"",(J240-K240)*100)</f>
        <v>0.631374499543269</v>
      </c>
      <c r="M240" s="36" t="n">
        <v>2.45723920713557</v>
      </c>
      <c r="N240" s="36" t="n">
        <v>2.60246900897786</v>
      </c>
      <c r="O240" s="36" t="n">
        <f aca="false">SQRT(M240^2+N240^2)</f>
        <v>3.57922749539261</v>
      </c>
      <c r="P240" s="40" t="n">
        <f aca="false">IF(J240="","",MAX(0,J240-1.96*O240/100))</f>
        <v>0.752863706042354</v>
      </c>
      <c r="Q240" s="40" t="n">
        <f aca="false">IF(J240="","",MIN(1,J240+1.96*O240/100))</f>
        <v>0.893169423861744</v>
      </c>
      <c r="R240" s="32" t="str">
        <f aca="false">IF(L240="","",IF(ABS(L240)&lt;=O240,"Yes","No"))</f>
        <v>Yes</v>
      </c>
      <c r="S240" s="32" t="str">
        <f aca="false">IF(L240="","",IF(ABS(L240)&lt;=1.96*O240,"Yes","No"))</f>
        <v>Yes</v>
      </c>
      <c r="T240" s="60" t="n">
        <f aca="false">IF(D240="","",ROUND(SQRT(((D240+G240)*O240/100)^2+(J240*(D240+G240)*0.09272)^2),0))</f>
        <v>97</v>
      </c>
      <c r="U240" s="32"/>
    </row>
    <row r="241" customFormat="false" ht="15" hidden="false" customHeight="false" outlineLevel="0" collapsed="false">
      <c r="A241" s="32" t="s">
        <v>421</v>
      </c>
      <c r="B241" s="32" t="s">
        <v>296</v>
      </c>
      <c r="C241" s="32" t="s">
        <v>451</v>
      </c>
      <c r="D241" s="60" t="n">
        <v>740</v>
      </c>
      <c r="E241" s="60" t="n">
        <v>645</v>
      </c>
      <c r="F241" s="69" t="n">
        <f aca="false">IF(E241="","",D241-E241)</f>
        <v>95</v>
      </c>
      <c r="G241" s="60" t="n">
        <v>210</v>
      </c>
      <c r="H241" s="60" t="n">
        <v>243</v>
      </c>
      <c r="I241" s="69" t="n">
        <f aca="false">IF(H241="","",G241-H241)</f>
        <v>-33</v>
      </c>
      <c r="J241" s="40" t="n">
        <f aca="false">IF(OR(D241="",D241+G241=0),"",D241/(D241+G241))</f>
        <v>0.778947368421053</v>
      </c>
      <c r="K241" s="40" t="n">
        <f aca="false">IF(E241="","",E241/(E241+H241))</f>
        <v>0.726351351351351</v>
      </c>
      <c r="L241" s="70" t="n">
        <f aca="false">IF(OR(K241="",J241=""),"",(J241-K241)*100)</f>
        <v>5.25960170697013</v>
      </c>
      <c r="M241" s="36" t="n">
        <v>2.45723920713557</v>
      </c>
      <c r="N241" s="36" t="n">
        <v>2.60246900897786</v>
      </c>
      <c r="O241" s="36" t="n">
        <f aca="false">SQRT(M241^2+N241^2)</f>
        <v>3.57922749539261</v>
      </c>
      <c r="P241" s="40" t="n">
        <f aca="false">IF(J241="","",MAX(0,J241-1.96*O241/100))</f>
        <v>0.708794509511358</v>
      </c>
      <c r="Q241" s="40" t="n">
        <f aca="false">IF(J241="","",MIN(1,J241+1.96*O241/100))</f>
        <v>0.849100227330748</v>
      </c>
      <c r="R241" s="32" t="str">
        <f aca="false">IF(L241="","",IF(ABS(L241)&lt;=O241,"Yes","No"))</f>
        <v>No</v>
      </c>
      <c r="S241" s="32" t="str">
        <f aca="false">IF(L241="","",IF(ABS(L241)&lt;=1.96*O241,"Yes","No"))</f>
        <v>Yes</v>
      </c>
      <c r="T241" s="60" t="n">
        <f aca="false">IF(D241="","",ROUND(SQRT(((D241+G241)*O241/100)^2+(J241*(D241+G241)*0.09272)^2),0))</f>
        <v>77</v>
      </c>
      <c r="U241" s="32"/>
    </row>
    <row r="242" customFormat="false" ht="15" hidden="false" customHeight="false" outlineLevel="0" collapsed="false">
      <c r="A242" s="32" t="s">
        <v>421</v>
      </c>
      <c r="B242" s="32" t="s">
        <v>296</v>
      </c>
      <c r="C242" s="32" t="s">
        <v>452</v>
      </c>
      <c r="D242" s="60" t="n">
        <v>685</v>
      </c>
      <c r="E242" s="60" t="n">
        <v>628</v>
      </c>
      <c r="F242" s="69" t="n">
        <f aca="false">IF(E242="","",D242-E242)</f>
        <v>57</v>
      </c>
      <c r="G242" s="60" t="n">
        <v>229</v>
      </c>
      <c r="H242" s="60" t="n">
        <v>267</v>
      </c>
      <c r="I242" s="69" t="n">
        <f aca="false">IF(H242="","",G242-H242)</f>
        <v>-38</v>
      </c>
      <c r="J242" s="40" t="n">
        <f aca="false">IF(OR(D242="",D242+G242=0),"",D242/(D242+G242))</f>
        <v>0.74945295404814</v>
      </c>
      <c r="K242" s="40" t="n">
        <f aca="false">IF(E242="","",E242/(E242+H242))</f>
        <v>0.701675977653631</v>
      </c>
      <c r="L242" s="70" t="n">
        <f aca="false">IF(OR(K242="",J242=""),"",(J242-K242)*100)</f>
        <v>4.77769763945087</v>
      </c>
      <c r="M242" s="36" t="n">
        <v>2.45723920713557</v>
      </c>
      <c r="N242" s="36" t="n">
        <v>2.60246900897786</v>
      </c>
      <c r="O242" s="36" t="n">
        <f aca="false">SQRT(M242^2+N242^2)</f>
        <v>3.57922749539261</v>
      </c>
      <c r="P242" s="40" t="n">
        <f aca="false">IF(J242="","",MAX(0,J242-1.96*O242/100))</f>
        <v>0.679300095138445</v>
      </c>
      <c r="Q242" s="40" t="n">
        <f aca="false">IF(J242="","",MIN(1,J242+1.96*O242/100))</f>
        <v>0.819605812957835</v>
      </c>
      <c r="R242" s="32" t="str">
        <f aca="false">IF(L242="","",IF(ABS(L242)&lt;=O242,"Yes","No"))</f>
        <v>No</v>
      </c>
      <c r="S242" s="32" t="str">
        <f aca="false">IF(L242="","",IF(ABS(L242)&lt;=1.96*O242,"Yes","No"))</f>
        <v>Yes</v>
      </c>
      <c r="T242" s="60" t="n">
        <f aca="false">IF(D242="","",ROUND(SQRT(((D242+G242)*O242/100)^2+(J242*(D242+G242)*0.09272)^2),0))</f>
        <v>71</v>
      </c>
      <c r="U242" s="32"/>
    </row>
    <row r="243" customFormat="false" ht="15" hidden="false" customHeight="false" outlineLevel="0" collapsed="false">
      <c r="A243" s="32" t="s">
        <v>421</v>
      </c>
      <c r="B243" s="32" t="s">
        <v>296</v>
      </c>
      <c r="C243" s="32" t="s">
        <v>453</v>
      </c>
      <c r="D243" s="60" t="n">
        <v>415</v>
      </c>
      <c r="E243" s="60" t="n">
        <v>473</v>
      </c>
      <c r="F243" s="69" t="n">
        <f aca="false">IF(E243="","",D243-E243)</f>
        <v>-58</v>
      </c>
      <c r="G243" s="60" t="n">
        <v>176</v>
      </c>
      <c r="H243" s="60" t="n">
        <v>153</v>
      </c>
      <c r="I243" s="69" t="n">
        <f aca="false">IF(H243="","",G243-H243)</f>
        <v>23</v>
      </c>
      <c r="J243" s="40" t="n">
        <f aca="false">IF(OR(D243="",D243+G243=0),"",D243/(D243+G243))</f>
        <v>0.702199661590525</v>
      </c>
      <c r="K243" s="40" t="n">
        <f aca="false">IF(E243="","",E243/(E243+H243))</f>
        <v>0.755591054313099</v>
      </c>
      <c r="L243" s="70" t="n">
        <f aca="false">IF(OR(K243="",J243=""),"",(J243-K243)*100)</f>
        <v>-5.33913927225745</v>
      </c>
      <c r="M243" s="36" t="n">
        <v>3.56890741856077</v>
      </c>
      <c r="N243" s="36" t="n">
        <v>2.60246900897786</v>
      </c>
      <c r="O243" s="36" t="n">
        <f aca="false">SQRT(M243^2+N243^2)</f>
        <v>4.41700635101969</v>
      </c>
      <c r="P243" s="40" t="n">
        <f aca="false">IF(J243="","",MAX(0,J243-1.96*O243/100))</f>
        <v>0.615626337110539</v>
      </c>
      <c r="Q243" s="40" t="n">
        <f aca="false">IF(J243="","",MIN(1,J243+1.96*O243/100))</f>
        <v>0.78877298607051</v>
      </c>
      <c r="R243" s="32" t="str">
        <f aca="false">IF(L243="","",IF(ABS(L243)&lt;=O243,"Yes","No"))</f>
        <v>No</v>
      </c>
      <c r="S243" s="32" t="str">
        <f aca="false">IF(L243="","",IF(ABS(L243)&lt;=1.96*O243,"Yes","No"))</f>
        <v>Yes</v>
      </c>
      <c r="T243" s="60" t="n">
        <f aca="false">IF(D243="","",ROUND(SQRT(((D243+G243)*O243/100)^2+(J243*(D243+G243)*0.14577)^2),0))</f>
        <v>66</v>
      </c>
      <c r="U243" s="32"/>
    </row>
    <row r="244" customFormat="false" ht="15" hidden="false" customHeight="false" outlineLevel="0" collapsed="false">
      <c r="A244" s="32" t="s">
        <v>421</v>
      </c>
      <c r="B244" s="32" t="s">
        <v>296</v>
      </c>
      <c r="C244" s="32" t="s">
        <v>454</v>
      </c>
      <c r="D244" s="60" t="n">
        <v>767</v>
      </c>
      <c r="E244" s="60" t="n">
        <v>745</v>
      </c>
      <c r="F244" s="69" t="n">
        <f aca="false">IF(E244="","",D244-E244)</f>
        <v>22</v>
      </c>
      <c r="G244" s="60" t="n">
        <v>290</v>
      </c>
      <c r="H244" s="60" t="n">
        <v>301</v>
      </c>
      <c r="I244" s="69" t="n">
        <f aca="false">IF(H244="","",G244-H244)</f>
        <v>-11</v>
      </c>
      <c r="J244" s="40" t="n">
        <f aca="false">IF(OR(D244="",D244+G244=0),"",D244/(D244+G244))</f>
        <v>0.725638599810785</v>
      </c>
      <c r="K244" s="40" t="n">
        <f aca="false">IF(E244="","",E244/(E244+H244))</f>
        <v>0.712237093690249</v>
      </c>
      <c r="L244" s="70" t="n">
        <f aca="false">IF(OR(K244="",J244=""),"",(J244-K244)*100)</f>
        <v>1.34015061205367</v>
      </c>
      <c r="M244" s="36" t="n">
        <v>2.45723920713557</v>
      </c>
      <c r="N244" s="36" t="n">
        <v>2.60246900897786</v>
      </c>
      <c r="O244" s="36" t="n">
        <f aca="false">SQRT(M244^2+N244^2)</f>
        <v>3.57922749539261</v>
      </c>
      <c r="P244" s="40" t="n">
        <f aca="false">IF(J244="","",MAX(0,J244-1.96*O244/100))</f>
        <v>0.65548574090109</v>
      </c>
      <c r="Q244" s="40" t="n">
        <f aca="false">IF(J244="","",MIN(1,J244+1.96*O244/100))</f>
        <v>0.79579145872048</v>
      </c>
      <c r="R244" s="32" t="str">
        <f aca="false">IF(L244="","",IF(ABS(L244)&lt;=O244,"Yes","No"))</f>
        <v>Yes</v>
      </c>
      <c r="S244" s="32" t="str">
        <f aca="false">IF(L244="","",IF(ABS(L244)&lt;=1.96*O244,"Yes","No"))</f>
        <v>Yes</v>
      </c>
      <c r="T244" s="60" t="n">
        <f aca="false">IF(D244="","",ROUND(SQRT(((D244+G244)*O244/100)^2+(J244*(D244+G244)*0.09272)^2),0))</f>
        <v>81</v>
      </c>
      <c r="U244" s="32"/>
    </row>
    <row r="245" customFormat="false" ht="15" hidden="false" customHeight="false" outlineLevel="0" collapsed="false">
      <c r="A245" s="32" t="s">
        <v>421</v>
      </c>
      <c r="B245" s="32" t="s">
        <v>296</v>
      </c>
      <c r="C245" s="32" t="s">
        <v>455</v>
      </c>
      <c r="D245" s="60" t="n">
        <v>685</v>
      </c>
      <c r="E245" s="60" t="n">
        <v>682</v>
      </c>
      <c r="F245" s="69" t="n">
        <f aca="false">IF(E245="","",D245-E245)</f>
        <v>3</v>
      </c>
      <c r="G245" s="60" t="n">
        <v>282</v>
      </c>
      <c r="H245" s="60" t="n">
        <v>313</v>
      </c>
      <c r="I245" s="69" t="n">
        <f aca="false">IF(H245="","",G245-H245)</f>
        <v>-31</v>
      </c>
      <c r="J245" s="40" t="n">
        <f aca="false">IF(OR(D245="",D245+G245=0),"",D245/(D245+G245))</f>
        <v>0.708376421923475</v>
      </c>
      <c r="K245" s="40" t="n">
        <f aca="false">IF(E245="","",E245/(E245+H245))</f>
        <v>0.685427135678392</v>
      </c>
      <c r="L245" s="70" t="n">
        <f aca="false">IF(OR(K245="",J245=""),"",(J245-K245)*100)</f>
        <v>2.29492862450826</v>
      </c>
      <c r="M245" s="36" t="n">
        <v>2.45723920713557</v>
      </c>
      <c r="N245" s="36" t="n">
        <v>2.60246900897786</v>
      </c>
      <c r="O245" s="36" t="n">
        <f aca="false">SQRT(M245^2+N245^2)</f>
        <v>3.57922749539261</v>
      </c>
      <c r="P245" s="40" t="n">
        <f aca="false">IF(J245="","",MAX(0,J245-1.96*O245/100))</f>
        <v>0.63822356301378</v>
      </c>
      <c r="Q245" s="40" t="n">
        <f aca="false">IF(J245="","",MIN(1,J245+1.96*O245/100))</f>
        <v>0.77852928083317</v>
      </c>
      <c r="R245" s="32" t="str">
        <f aca="false">IF(L245="","",IF(ABS(L245)&lt;=O245,"Yes","No"))</f>
        <v>Yes</v>
      </c>
      <c r="S245" s="32" t="str">
        <f aca="false">IF(L245="","",IF(ABS(L245)&lt;=1.96*O245,"Yes","No"))</f>
        <v>Yes</v>
      </c>
      <c r="T245" s="60" t="n">
        <f aca="false">IF(D245="","",ROUND(SQRT(((D245+G245)*O245/100)^2+(J245*(D245+G245)*0.09272)^2),0))</f>
        <v>72</v>
      </c>
      <c r="U245" s="32"/>
    </row>
    <row r="246" customFormat="false" ht="15" hidden="false" customHeight="false" outlineLevel="0" collapsed="false">
      <c r="A246" s="32" t="s">
        <v>421</v>
      </c>
      <c r="B246" s="32" t="s">
        <v>296</v>
      </c>
      <c r="C246" s="32" t="s">
        <v>456</v>
      </c>
      <c r="D246" s="60" t="n">
        <v>679</v>
      </c>
      <c r="E246" s="60" t="n">
        <v>711</v>
      </c>
      <c r="F246" s="69" t="n">
        <f aca="false">IF(E246="","",D246-E246)</f>
        <v>-32</v>
      </c>
      <c r="G246" s="60" t="n">
        <v>344</v>
      </c>
      <c r="H246" s="60" t="n">
        <v>341</v>
      </c>
      <c r="I246" s="69" t="n">
        <f aca="false">IF(H246="","",G246-H246)</f>
        <v>3</v>
      </c>
      <c r="J246" s="40" t="n">
        <f aca="false">IF(OR(D246="",D246+G246=0),"",D246/(D246+G246))</f>
        <v>0.663734115347019</v>
      </c>
      <c r="K246" s="40" t="n">
        <f aca="false">IF(E246="","",E246/(E246+H246))</f>
        <v>0.675855513307985</v>
      </c>
      <c r="L246" s="70" t="n">
        <f aca="false">IF(OR(K246="",J246=""),"",(J246-K246)*100)</f>
        <v>-1.21213979609662</v>
      </c>
      <c r="M246" s="36" t="n">
        <v>2.45723920713557</v>
      </c>
      <c r="N246" s="36" t="n">
        <v>2.60246900897786</v>
      </c>
      <c r="O246" s="36" t="n">
        <f aca="false">SQRT(M246^2+N246^2)</f>
        <v>3.57922749539261</v>
      </c>
      <c r="P246" s="40" t="n">
        <f aca="false">IF(J246="","",MAX(0,J246-1.96*O246/100))</f>
        <v>0.593581256437324</v>
      </c>
      <c r="Q246" s="40" t="n">
        <f aca="false">IF(J246="","",MIN(1,J246+1.96*O246/100))</f>
        <v>0.733886974256714</v>
      </c>
      <c r="R246" s="32" t="str">
        <f aca="false">IF(L246="","",IF(ABS(L246)&lt;=O246,"Yes","No"))</f>
        <v>Yes</v>
      </c>
      <c r="S246" s="32" t="str">
        <f aca="false">IF(L246="","",IF(ABS(L246)&lt;=1.96*O246,"Yes","No"))</f>
        <v>Yes</v>
      </c>
      <c r="T246" s="60" t="n">
        <f aca="false">IF(D246="","",ROUND(SQRT(((D246+G246)*O246/100)^2+(J246*(D246+G246)*0.09272)^2),0))</f>
        <v>73</v>
      </c>
      <c r="U246" s="32"/>
    </row>
    <row r="247" customFormat="false" ht="15" hidden="false" customHeight="false" outlineLevel="0" collapsed="false">
      <c r="A247" s="32" t="s">
        <v>421</v>
      </c>
      <c r="B247" s="32" t="s">
        <v>296</v>
      </c>
      <c r="C247" s="32" t="s">
        <v>457</v>
      </c>
      <c r="D247" s="60" t="n">
        <v>305</v>
      </c>
      <c r="E247" s="60"/>
      <c r="F247" s="69" t="str">
        <f aca="false">IF(E247="","",D247-E247)</f>
        <v/>
      </c>
      <c r="G247" s="60" t="n">
        <v>162</v>
      </c>
      <c r="H247" s="60"/>
      <c r="I247" s="69" t="str">
        <f aca="false">IF(H247="","",G247-H247)</f>
        <v/>
      </c>
      <c r="J247" s="40" t="n">
        <f aca="false">IF(OR(D247="",D247+G247=0),"",D247/(D247+G247))</f>
        <v>0.653104925053533</v>
      </c>
      <c r="K247" s="40" t="str">
        <f aca="false">IF(E247="","",E247/(E247+H247))</f>
        <v/>
      </c>
      <c r="L247" s="70" t="str">
        <f aca="false">IF(OR(K247="",J247=""),"",(J247-K247)*100)</f>
        <v/>
      </c>
      <c r="M247" s="36" t="n">
        <v>3.56890741856077</v>
      </c>
      <c r="N247" s="36" t="n">
        <v>2.60246900897786</v>
      </c>
      <c r="O247" s="36" t="n">
        <f aca="false">SQRT(M247^2+N247^2)</f>
        <v>4.41700635101969</v>
      </c>
      <c r="P247" s="40" t="n">
        <f aca="false">IF(J247="","",MAX(0,J247-1.96*O247/100))</f>
        <v>0.566531600573547</v>
      </c>
      <c r="Q247" s="40" t="n">
        <f aca="false">IF(J247="","",MIN(1,J247+1.96*O247/100))</f>
        <v>0.739678249533519</v>
      </c>
      <c r="R247" s="32" t="str">
        <f aca="false">IF(L247="","",IF(ABS(L247)&lt;=O247,"Yes","No"))</f>
        <v/>
      </c>
      <c r="S247" s="32" t="str">
        <f aca="false">IF(L247="","",IF(ABS(L247)&lt;=1.96*O247,"Yes","No"))</f>
        <v/>
      </c>
      <c r="T247" s="60" t="n">
        <f aca="false">IF(D247="","",ROUND(SQRT(((D247+G247)*O247/100)^2+(J247*(D247+G247)*0.14577)^2),0))</f>
        <v>49</v>
      </c>
      <c r="U247" s="32" t="s">
        <v>732</v>
      </c>
    </row>
    <row r="248" customFormat="false" ht="15" hidden="false" customHeight="false" outlineLevel="0" collapsed="false">
      <c r="A248" s="32" t="s">
        <v>421</v>
      </c>
      <c r="B248" s="32" t="s">
        <v>458</v>
      </c>
      <c r="C248" s="32" t="s">
        <v>459</v>
      </c>
      <c r="D248" s="60" t="n">
        <v>435</v>
      </c>
      <c r="E248" s="60" t="n">
        <v>466</v>
      </c>
      <c r="F248" s="69" t="n">
        <f aca="false">IF(E248="","",D248-E248)</f>
        <v>-31</v>
      </c>
      <c r="G248" s="60" t="n">
        <v>415</v>
      </c>
      <c r="H248" s="60" t="n">
        <v>405</v>
      </c>
      <c r="I248" s="69" t="n">
        <f aca="false">IF(H248="","",G248-H248)</f>
        <v>10</v>
      </c>
      <c r="J248" s="40" t="n">
        <f aca="false">IF(OR(D248="",D248+G248=0),"",D248/(D248+G248))</f>
        <v>0.511764705882353</v>
      </c>
      <c r="K248" s="40" t="n">
        <f aca="false">IF(E248="","",E248/(E248+H248))</f>
        <v>0.535017221584386</v>
      </c>
      <c r="L248" s="70" t="n">
        <f aca="false">IF(OR(K248="",J248=""),"",(J248-K248)*100)</f>
        <v>-2.32525157020329</v>
      </c>
      <c r="M248" s="36" t="n">
        <v>2.45723920713557</v>
      </c>
      <c r="N248" s="36" t="n">
        <v>2.60246900897786</v>
      </c>
      <c r="O248" s="36" t="n">
        <f aca="false">SQRT(M248^2+N248^2)</f>
        <v>3.57922749539261</v>
      </c>
      <c r="P248" s="40" t="n">
        <f aca="false">IF(J248="","",MAX(0,J248-1.96*O248/100))</f>
        <v>0.441611846972658</v>
      </c>
      <c r="Q248" s="40" t="n">
        <f aca="false">IF(J248="","",MIN(1,J248+1.96*O248/100))</f>
        <v>0.581917564792048</v>
      </c>
      <c r="R248" s="32" t="str">
        <f aca="false">IF(L248="","",IF(ABS(L248)&lt;=O248,"Yes","No"))</f>
        <v>Yes</v>
      </c>
      <c r="S248" s="32" t="str">
        <f aca="false">IF(L248="","",IF(ABS(L248)&lt;=1.96*O248,"Yes","No"))</f>
        <v>Yes</v>
      </c>
      <c r="T248" s="60" t="n">
        <f aca="false">IF(D248="","",ROUND(SQRT(((D248+G248)*O248/100)^2+(J248*(D248+G248)*0.09272)^2),0))</f>
        <v>51</v>
      </c>
      <c r="U248" s="32"/>
    </row>
    <row r="249" customFormat="false" ht="15" hidden="false" customHeight="false" outlineLevel="0" collapsed="false">
      <c r="A249" s="32" t="s">
        <v>421</v>
      </c>
      <c r="B249" s="32" t="s">
        <v>458</v>
      </c>
      <c r="C249" s="32" t="s">
        <v>460</v>
      </c>
      <c r="D249" s="60" t="n">
        <v>560</v>
      </c>
      <c r="E249" s="60" t="n">
        <v>552</v>
      </c>
      <c r="F249" s="69" t="n">
        <f aca="false">IF(E249="","",D249-E249)</f>
        <v>8</v>
      </c>
      <c r="G249" s="60" t="n">
        <v>533</v>
      </c>
      <c r="H249" s="60" t="n">
        <v>506</v>
      </c>
      <c r="I249" s="69" t="n">
        <f aca="false">IF(H249="","",G249-H249)</f>
        <v>27</v>
      </c>
      <c r="J249" s="40" t="n">
        <f aca="false">IF(OR(D249="",D249+G249=0),"",D249/(D249+G249))</f>
        <v>0.512351326623971</v>
      </c>
      <c r="K249" s="40" t="n">
        <f aca="false">IF(E249="","",E249/(E249+H249))</f>
        <v>0.521739130434783</v>
      </c>
      <c r="L249" s="70" t="n">
        <f aca="false">IF(OR(K249="",J249=""),"",(J249-K249)*100)</f>
        <v>-0.938780381081183</v>
      </c>
      <c r="M249" s="36" t="n">
        <v>2.45723920713557</v>
      </c>
      <c r="N249" s="36" t="n">
        <v>2.60246900897786</v>
      </c>
      <c r="O249" s="36" t="n">
        <f aca="false">SQRT(M249^2+N249^2)</f>
        <v>3.57922749539261</v>
      </c>
      <c r="P249" s="40" t="n">
        <f aca="false">IF(J249="","",MAX(0,J249-1.96*O249/100))</f>
        <v>0.442198467714276</v>
      </c>
      <c r="Q249" s="40" t="n">
        <f aca="false">IF(J249="","",MIN(1,J249+1.96*O249/100))</f>
        <v>0.582504185533666</v>
      </c>
      <c r="R249" s="32" t="str">
        <f aca="false">IF(L249="","",IF(ABS(L249)&lt;=O249,"Yes","No"))</f>
        <v>Yes</v>
      </c>
      <c r="S249" s="32" t="str">
        <f aca="false">IF(L249="","",IF(ABS(L249)&lt;=1.96*O249,"Yes","No"))</f>
        <v>Yes</v>
      </c>
      <c r="T249" s="60" t="n">
        <f aca="false">IF(D249="","",ROUND(SQRT(((D249+G249)*O249/100)^2+(J249*(D249+G249)*0.09272)^2),0))</f>
        <v>65</v>
      </c>
      <c r="U249" s="32"/>
    </row>
    <row r="250" customFormat="false" ht="15" hidden="false" customHeight="false" outlineLevel="0" collapsed="false">
      <c r="A250" s="32" t="s">
        <v>421</v>
      </c>
      <c r="B250" s="32" t="s">
        <v>458</v>
      </c>
      <c r="C250" s="32" t="s">
        <v>461</v>
      </c>
      <c r="D250" s="60" t="n">
        <v>677</v>
      </c>
      <c r="E250" s="60" t="n">
        <v>722</v>
      </c>
      <c r="F250" s="69" t="n">
        <f aca="false">IF(E250="","",D250-E250)</f>
        <v>-45</v>
      </c>
      <c r="G250" s="60" t="n">
        <v>569</v>
      </c>
      <c r="H250" s="60" t="n">
        <v>596</v>
      </c>
      <c r="I250" s="69" t="n">
        <f aca="false">IF(H250="","",G250-H250)</f>
        <v>-27</v>
      </c>
      <c r="J250" s="40" t="n">
        <f aca="false">IF(OR(D250="",D250+G250=0),"",D250/(D250+G250))</f>
        <v>0.543338683788122</v>
      </c>
      <c r="K250" s="40" t="n">
        <f aca="false">IF(E250="","",E250/(E250+H250))</f>
        <v>0.547799696509863</v>
      </c>
      <c r="L250" s="70" t="n">
        <f aca="false">IF(OR(K250="",J250=""),"",(J250-K250)*100)</f>
        <v>-0.446101272174138</v>
      </c>
      <c r="M250" s="36" t="n">
        <v>2.12037134723954</v>
      </c>
      <c r="N250" s="36" t="n">
        <v>2.60246900897786</v>
      </c>
      <c r="O250" s="36" t="n">
        <f aca="false">SQRT(M250^2+N250^2)</f>
        <v>3.35690625321659</v>
      </c>
      <c r="P250" s="40" t="n">
        <f aca="false">IF(J250="","",MAX(0,J250-1.96*O250/100))</f>
        <v>0.477543321225077</v>
      </c>
      <c r="Q250" s="40" t="n">
        <f aca="false">IF(J250="","",MIN(1,J250+1.96*O250/100))</f>
        <v>0.609134046351167</v>
      </c>
      <c r="R250" s="32" t="str">
        <f aca="false">IF(L250="","",IF(ABS(L250)&lt;=O250,"Yes","No"))</f>
        <v>Yes</v>
      </c>
      <c r="S250" s="32" t="str">
        <f aca="false">IF(L250="","",IF(ABS(L250)&lt;=1.96*O250,"Yes","No"))</f>
        <v>Yes</v>
      </c>
      <c r="T250" s="60" t="n">
        <f aca="false">IF(D250="","",ROUND(SQRT(((D250+G250)*O250/100)^2+(J250*(D250+G250)*0.07717)^2),0))</f>
        <v>67</v>
      </c>
      <c r="U250" s="32"/>
    </row>
    <row r="251" customFormat="false" ht="15" hidden="false" customHeight="false" outlineLevel="0" collapsed="false">
      <c r="A251" s="32" t="s">
        <v>421</v>
      </c>
      <c r="B251" s="32" t="s">
        <v>458</v>
      </c>
      <c r="C251" s="32" t="s">
        <v>462</v>
      </c>
      <c r="D251" s="60" t="n">
        <v>306</v>
      </c>
      <c r="E251" s="60" t="n">
        <v>339</v>
      </c>
      <c r="F251" s="69" t="n">
        <f aca="false">IF(E251="","",D251-E251)</f>
        <v>-33</v>
      </c>
      <c r="G251" s="60" t="n">
        <v>316</v>
      </c>
      <c r="H251" s="60" t="n">
        <v>338</v>
      </c>
      <c r="I251" s="69" t="n">
        <f aca="false">IF(H251="","",G251-H251)</f>
        <v>-22</v>
      </c>
      <c r="J251" s="40" t="n">
        <f aca="false">IF(OR(D251="",D251+G251=0),"",D251/(D251+G251))</f>
        <v>0.491961414790997</v>
      </c>
      <c r="K251" s="40" t="n">
        <f aca="false">IF(E251="","",E251/(E251+H251))</f>
        <v>0.500738552437223</v>
      </c>
      <c r="L251" s="70" t="n">
        <f aca="false">IF(OR(K251="",J251=""),"",(J251-K251)*100)</f>
        <v>-0.877713764622629</v>
      </c>
      <c r="M251" s="36" t="n">
        <v>3.56890741856077</v>
      </c>
      <c r="N251" s="36" t="n">
        <v>2.60246900897786</v>
      </c>
      <c r="O251" s="36" t="n">
        <f aca="false">SQRT(M251^2+N251^2)</f>
        <v>4.41700635101969</v>
      </c>
      <c r="P251" s="40" t="n">
        <f aca="false">IF(J251="","",MAX(0,J251-1.96*O251/100))</f>
        <v>0.405388090311011</v>
      </c>
      <c r="Q251" s="40" t="n">
        <f aca="false">IF(J251="","",MIN(1,J251+1.96*O251/100))</f>
        <v>0.578534739270983</v>
      </c>
      <c r="R251" s="32" t="str">
        <f aca="false">IF(L251="","",IF(ABS(L251)&lt;=O251,"Yes","No"))</f>
        <v>Yes</v>
      </c>
      <c r="S251" s="32" t="str">
        <f aca="false">IF(L251="","",IF(ABS(L251)&lt;=1.96*O251,"Yes","No"))</f>
        <v>Yes</v>
      </c>
      <c r="T251" s="60" t="n">
        <f aca="false">IF(D251="","",ROUND(SQRT(((D251+G251)*O251/100)^2+(J251*(D251+G251)*0.14577)^2),0))</f>
        <v>52</v>
      </c>
      <c r="U251" s="32"/>
    </row>
    <row r="252" customFormat="false" ht="15" hidden="false" customHeight="false" outlineLevel="0" collapsed="false">
      <c r="A252" s="32" t="s">
        <v>421</v>
      </c>
      <c r="B252" s="32" t="s">
        <v>458</v>
      </c>
      <c r="C252" s="32" t="s">
        <v>463</v>
      </c>
      <c r="D252" s="60" t="n">
        <v>589</v>
      </c>
      <c r="E252" s="60" t="n">
        <v>579</v>
      </c>
      <c r="F252" s="69" t="n">
        <f aca="false">IF(E252="","",D252-E252)</f>
        <v>10</v>
      </c>
      <c r="G252" s="60" t="n">
        <v>485</v>
      </c>
      <c r="H252" s="60" t="n">
        <v>482</v>
      </c>
      <c r="I252" s="69" t="n">
        <f aca="false">IF(H252="","",G252-H252)</f>
        <v>3</v>
      </c>
      <c r="J252" s="40" t="n">
        <f aca="false">IF(OR(D252="",D252+G252=0),"",D252/(D252+G252))</f>
        <v>0.548417132216015</v>
      </c>
      <c r="K252" s="40" t="n">
        <f aca="false">IF(E252="","",E252/(E252+H252))</f>
        <v>0.545711592836946</v>
      </c>
      <c r="L252" s="70" t="n">
        <f aca="false">IF(OR(K252="",J252=""),"",(J252-K252)*100)</f>
        <v>0.270553937906859</v>
      </c>
      <c r="M252" s="36" t="n">
        <v>2.45723920713557</v>
      </c>
      <c r="N252" s="36" t="n">
        <v>2.60246900897786</v>
      </c>
      <c r="O252" s="36" t="n">
        <f aca="false">SQRT(M252^2+N252^2)</f>
        <v>3.57922749539261</v>
      </c>
      <c r="P252" s="40" t="n">
        <f aca="false">IF(J252="","",MAX(0,J252-1.96*O252/100))</f>
        <v>0.47826427330632</v>
      </c>
      <c r="Q252" s="40" t="n">
        <f aca="false">IF(J252="","",MIN(1,J252+1.96*O252/100))</f>
        <v>0.61856999112571</v>
      </c>
      <c r="R252" s="32" t="str">
        <f aca="false">IF(L252="","",IF(ABS(L252)&lt;=O252,"Yes","No"))</f>
        <v>Yes</v>
      </c>
      <c r="S252" s="32" t="str">
        <f aca="false">IF(L252="","",IF(ABS(L252)&lt;=1.96*O252,"Yes","No"))</f>
        <v>Yes</v>
      </c>
      <c r="T252" s="60" t="n">
        <f aca="false">IF(D252="","",ROUND(SQRT(((D252+G252)*O252/100)^2+(J252*(D252+G252)*0.09272)^2),0))</f>
        <v>67</v>
      </c>
      <c r="U252" s="32"/>
    </row>
    <row r="253" customFormat="false" ht="15" hidden="false" customHeight="false" outlineLevel="0" collapsed="false">
      <c r="A253" s="32" t="s">
        <v>421</v>
      </c>
      <c r="B253" s="32" t="s">
        <v>458</v>
      </c>
      <c r="C253" s="32" t="s">
        <v>464</v>
      </c>
      <c r="D253" s="60" t="n">
        <v>555</v>
      </c>
      <c r="E253" s="60" t="n">
        <v>562</v>
      </c>
      <c r="F253" s="69" t="n">
        <f aca="false">IF(E253="","",D253-E253)</f>
        <v>-7</v>
      </c>
      <c r="G253" s="60" t="n">
        <v>504</v>
      </c>
      <c r="H253" s="60" t="n">
        <v>525</v>
      </c>
      <c r="I253" s="69" t="n">
        <f aca="false">IF(H253="","",G253-H253)</f>
        <v>-21</v>
      </c>
      <c r="J253" s="40" t="n">
        <f aca="false">IF(OR(D253="",D253+G253=0),"",D253/(D253+G253))</f>
        <v>0.524079320113315</v>
      </c>
      <c r="K253" s="40" t="n">
        <f aca="false">IF(E253="","",E253/(E253+H253))</f>
        <v>0.517019319227231</v>
      </c>
      <c r="L253" s="70" t="n">
        <f aca="false">IF(OR(K253="",J253=""),"",(J253-K253)*100)</f>
        <v>0.706000088608361</v>
      </c>
      <c r="M253" s="36" t="n">
        <v>2.45723920713557</v>
      </c>
      <c r="N253" s="36" t="n">
        <v>2.60246900897786</v>
      </c>
      <c r="O253" s="36" t="n">
        <f aca="false">SQRT(M253^2+N253^2)</f>
        <v>3.57922749539261</v>
      </c>
      <c r="P253" s="40" t="n">
        <f aca="false">IF(J253="","",MAX(0,J253-1.96*O253/100))</f>
        <v>0.453926461203619</v>
      </c>
      <c r="Q253" s="40" t="n">
        <f aca="false">IF(J253="","",MIN(1,J253+1.96*O253/100))</f>
        <v>0.59423217902301</v>
      </c>
      <c r="R253" s="32" t="str">
        <f aca="false">IF(L253="","",IF(ABS(L253)&lt;=O253,"Yes","No"))</f>
        <v>Yes</v>
      </c>
      <c r="S253" s="32" t="str">
        <f aca="false">IF(L253="","",IF(ABS(L253)&lt;=1.96*O253,"Yes","No"))</f>
        <v>Yes</v>
      </c>
      <c r="T253" s="60" t="n">
        <f aca="false">IF(D253="","",ROUND(SQRT(((D253+G253)*O253/100)^2+(J253*(D253+G253)*0.09272)^2),0))</f>
        <v>64</v>
      </c>
      <c r="U253" s="32"/>
    </row>
    <row r="254" customFormat="false" ht="15" hidden="false" customHeight="false" outlineLevel="0" collapsed="false">
      <c r="A254" s="32" t="s">
        <v>421</v>
      </c>
      <c r="B254" s="32" t="s">
        <v>458</v>
      </c>
      <c r="C254" s="32" t="s">
        <v>465</v>
      </c>
      <c r="D254" s="60" t="n">
        <v>339</v>
      </c>
      <c r="E254" s="60" t="n">
        <v>337</v>
      </c>
      <c r="F254" s="69" t="n">
        <f aca="false">IF(E254="","",D254-E254)</f>
        <v>2</v>
      </c>
      <c r="G254" s="60" t="n">
        <v>296</v>
      </c>
      <c r="H254" s="60" t="n">
        <v>296</v>
      </c>
      <c r="I254" s="69" t="n">
        <f aca="false">IF(H254="","",G254-H254)</f>
        <v>0</v>
      </c>
      <c r="J254" s="40" t="n">
        <f aca="false">IF(OR(D254="",D254+G254=0),"",D254/(D254+G254))</f>
        <v>0.533858267716535</v>
      </c>
      <c r="K254" s="40" t="n">
        <f aca="false">IF(E254="","",E254/(E254+H254))</f>
        <v>0.532385466034755</v>
      </c>
      <c r="L254" s="70" t="n">
        <f aca="false">IF(OR(K254="",J254=""),"",(J254-K254)*100)</f>
        <v>0.147280168178032</v>
      </c>
      <c r="M254" s="36" t="n">
        <v>3.56890741856077</v>
      </c>
      <c r="N254" s="36" t="n">
        <v>2.60246900897786</v>
      </c>
      <c r="O254" s="36" t="n">
        <f aca="false">SQRT(M254^2+N254^2)</f>
        <v>4.41700635101969</v>
      </c>
      <c r="P254" s="40" t="n">
        <f aca="false">IF(J254="","",MAX(0,J254-1.96*O254/100))</f>
        <v>0.44728494323655</v>
      </c>
      <c r="Q254" s="40" t="n">
        <f aca="false">IF(J254="","",MIN(1,J254+1.96*O254/100))</f>
        <v>0.620431592196521</v>
      </c>
      <c r="R254" s="32" t="str">
        <f aca="false">IF(L254="","",IF(ABS(L254)&lt;=O254,"Yes","No"))</f>
        <v>Yes</v>
      </c>
      <c r="S254" s="32" t="str">
        <f aca="false">IF(L254="","",IF(ABS(L254)&lt;=1.96*O254,"Yes","No"))</f>
        <v>Yes</v>
      </c>
      <c r="T254" s="60" t="n">
        <f aca="false">IF(D254="","",ROUND(SQRT(((D254+G254)*O254/100)^2+(J254*(D254+G254)*0.14577)^2),0))</f>
        <v>57</v>
      </c>
      <c r="U254" s="32"/>
    </row>
    <row r="255" customFormat="false" ht="15" hidden="false" customHeight="false" outlineLevel="0" collapsed="false">
      <c r="A255" s="32" t="s">
        <v>421</v>
      </c>
      <c r="B255" s="32" t="s">
        <v>458</v>
      </c>
      <c r="C255" s="32" t="s">
        <v>466</v>
      </c>
      <c r="D255" s="60" t="n">
        <v>512</v>
      </c>
      <c r="E255" s="60" t="n">
        <v>517</v>
      </c>
      <c r="F255" s="69" t="n">
        <f aca="false">IF(E255="","",D255-E255)</f>
        <v>-5</v>
      </c>
      <c r="G255" s="60" t="n">
        <v>384</v>
      </c>
      <c r="H255" s="60" t="n">
        <v>388</v>
      </c>
      <c r="I255" s="69" t="n">
        <f aca="false">IF(H255="","",G255-H255)</f>
        <v>-4</v>
      </c>
      <c r="J255" s="40" t="n">
        <f aca="false">IF(OR(D255="",D255+G255=0),"",D255/(D255+G255))</f>
        <v>0.571428571428571</v>
      </c>
      <c r="K255" s="40" t="n">
        <f aca="false">IF(E255="","",E255/(E255+H255))</f>
        <v>0.571270718232044</v>
      </c>
      <c r="L255" s="70" t="n">
        <f aca="false">IF(OR(K255="",J255=""),"",(J255-K255)*100)</f>
        <v>0.0157853196527169</v>
      </c>
      <c r="M255" s="36" t="n">
        <v>2.45723920713557</v>
      </c>
      <c r="N255" s="36" t="n">
        <v>2.60246900897786</v>
      </c>
      <c r="O255" s="36" t="n">
        <f aca="false">SQRT(M255^2+N255^2)</f>
        <v>3.57922749539261</v>
      </c>
      <c r="P255" s="40" t="n">
        <f aca="false">IF(J255="","",MAX(0,J255-1.96*O255/100))</f>
        <v>0.501275712518876</v>
      </c>
      <c r="Q255" s="40" t="n">
        <f aca="false">IF(J255="","",MIN(1,J255+1.96*O255/100))</f>
        <v>0.641581430338266</v>
      </c>
      <c r="R255" s="32" t="str">
        <f aca="false">IF(L255="","",IF(ABS(L255)&lt;=O255,"Yes","No"))</f>
        <v>Yes</v>
      </c>
      <c r="S255" s="32" t="str">
        <f aca="false">IF(L255="","",IF(ABS(L255)&lt;=1.96*O255,"Yes","No"))</f>
        <v>Yes</v>
      </c>
      <c r="T255" s="60" t="n">
        <f aca="false">IF(D255="","",ROUND(SQRT(((D255+G255)*O255/100)^2+(J255*(D255+G255)*0.09272)^2),0))</f>
        <v>57</v>
      </c>
      <c r="U255" s="32"/>
    </row>
    <row r="256" customFormat="false" ht="15" hidden="false" customHeight="false" outlineLevel="0" collapsed="false">
      <c r="A256" s="32" t="s">
        <v>421</v>
      </c>
      <c r="B256" s="32" t="s">
        <v>458</v>
      </c>
      <c r="C256" s="32" t="s">
        <v>467</v>
      </c>
      <c r="D256" s="60" t="n">
        <v>313</v>
      </c>
      <c r="E256" s="60" t="n">
        <v>329</v>
      </c>
      <c r="F256" s="69" t="n">
        <f aca="false">IF(E256="","",D256-E256)</f>
        <v>-16</v>
      </c>
      <c r="G256" s="60" t="n">
        <v>235</v>
      </c>
      <c r="H256" s="60" t="n">
        <v>217</v>
      </c>
      <c r="I256" s="69" t="n">
        <f aca="false">IF(H256="","",G256-H256)</f>
        <v>18</v>
      </c>
      <c r="J256" s="40" t="n">
        <f aca="false">IF(OR(D256="",D256+G256=0),"",D256/(D256+G256))</f>
        <v>0.571167883211679</v>
      </c>
      <c r="K256" s="40" t="n">
        <f aca="false">IF(E256="","",E256/(E256+H256))</f>
        <v>0.602564102564103</v>
      </c>
      <c r="L256" s="70" t="n">
        <f aca="false">IF(OR(K256="",J256=""),"",(J256-K256)*100)</f>
        <v>-3.13962193524237</v>
      </c>
      <c r="M256" s="36" t="n">
        <v>3.56890741856077</v>
      </c>
      <c r="N256" s="36" t="n">
        <v>2.60246900897786</v>
      </c>
      <c r="O256" s="36" t="n">
        <f aca="false">SQRT(M256^2+N256^2)</f>
        <v>4.41700635101969</v>
      </c>
      <c r="P256" s="40" t="n">
        <f aca="false">IF(J256="","",MAX(0,J256-1.96*O256/100))</f>
        <v>0.484594558731693</v>
      </c>
      <c r="Q256" s="40" t="n">
        <f aca="false">IF(J256="","",MIN(1,J256+1.96*O256/100))</f>
        <v>0.657741207691665</v>
      </c>
      <c r="R256" s="32" t="str">
        <f aca="false">IF(L256="","",IF(ABS(L256)&lt;=O256,"Yes","No"))</f>
        <v>Yes</v>
      </c>
      <c r="S256" s="32" t="str">
        <f aca="false">IF(L256="","",IF(ABS(L256)&lt;=1.96*O256,"Yes","No"))</f>
        <v>Yes</v>
      </c>
      <c r="T256" s="60" t="n">
        <f aca="false">IF(D256="","",ROUND(SQRT(((D256+G256)*O256/100)^2+(J256*(D256+G256)*0.14577)^2),0))</f>
        <v>52</v>
      </c>
      <c r="U256" s="32"/>
    </row>
    <row r="257" customFormat="false" ht="15" hidden="false" customHeight="false" outlineLevel="0" collapsed="false">
      <c r="A257" s="32" t="s">
        <v>421</v>
      </c>
      <c r="B257" s="32" t="s">
        <v>458</v>
      </c>
      <c r="C257" s="32" t="s">
        <v>468</v>
      </c>
      <c r="D257" s="60" t="n">
        <v>329</v>
      </c>
      <c r="E257" s="60" t="n">
        <v>352</v>
      </c>
      <c r="F257" s="69" t="n">
        <f aca="false">IF(E257="","",D257-E257)</f>
        <v>-23</v>
      </c>
      <c r="G257" s="60" t="n">
        <v>359</v>
      </c>
      <c r="H257" s="60" t="n">
        <v>326</v>
      </c>
      <c r="I257" s="69" t="n">
        <f aca="false">IF(H257="","",G257-H257)</f>
        <v>33</v>
      </c>
      <c r="J257" s="40" t="n">
        <f aca="false">IF(OR(D257="",D257+G257=0),"",D257/(D257+G257))</f>
        <v>0.478197674418605</v>
      </c>
      <c r="K257" s="40" t="n">
        <f aca="false">IF(E257="","",E257/(E257+H257))</f>
        <v>0.519174041297935</v>
      </c>
      <c r="L257" s="70" t="n">
        <f aca="false">IF(OR(K257="",J257=""),"",(J257-K257)*100)</f>
        <v>-4.09763668793304</v>
      </c>
      <c r="M257" s="36" t="n">
        <v>3.56890741856077</v>
      </c>
      <c r="N257" s="36" t="n">
        <v>2.60246900897786</v>
      </c>
      <c r="O257" s="36" t="n">
        <f aca="false">SQRT(M257^2+N257^2)</f>
        <v>4.41700635101969</v>
      </c>
      <c r="P257" s="40" t="n">
        <f aca="false">IF(J257="","",MAX(0,J257-1.96*O257/100))</f>
        <v>0.391624349938619</v>
      </c>
      <c r="Q257" s="40" t="n">
        <f aca="false">IF(J257="","",MIN(1,J257+1.96*O257/100))</f>
        <v>0.564770998898591</v>
      </c>
      <c r="R257" s="32" t="str">
        <f aca="false">IF(L257="","",IF(ABS(L257)&lt;=O257,"Yes","No"))</f>
        <v>Yes</v>
      </c>
      <c r="S257" s="32" t="str">
        <f aca="false">IF(L257="","",IF(ABS(L257)&lt;=1.96*O257,"Yes","No"))</f>
        <v>Yes</v>
      </c>
      <c r="T257" s="60" t="n">
        <f aca="false">IF(D257="","",ROUND(SQRT(((D257+G257)*O257/100)^2+(J257*(D257+G257)*0.14577)^2),0))</f>
        <v>57</v>
      </c>
      <c r="U257" s="32"/>
    </row>
    <row r="258" customFormat="false" ht="15" hidden="false" customHeight="false" outlineLevel="0" collapsed="false">
      <c r="A258" s="32" t="s">
        <v>421</v>
      </c>
      <c r="B258" s="32" t="s">
        <v>458</v>
      </c>
      <c r="C258" s="32" t="s">
        <v>469</v>
      </c>
      <c r="D258" s="60" t="n">
        <v>423</v>
      </c>
      <c r="E258" s="60" t="n">
        <v>420</v>
      </c>
      <c r="F258" s="69" t="n">
        <f aca="false">IF(E258="","",D258-E258)</f>
        <v>3</v>
      </c>
      <c r="G258" s="60" t="n">
        <v>373</v>
      </c>
      <c r="H258" s="60" t="n">
        <v>378</v>
      </c>
      <c r="I258" s="69" t="n">
        <f aca="false">IF(H258="","",G258-H258)</f>
        <v>-5</v>
      </c>
      <c r="J258" s="40" t="n">
        <f aca="false">IF(OR(D258="",D258+G258=0),"",D258/(D258+G258))</f>
        <v>0.531407035175879</v>
      </c>
      <c r="K258" s="40" t="n">
        <f aca="false">IF(E258="","",E258/(E258+H258))</f>
        <v>0.526315789473684</v>
      </c>
      <c r="L258" s="70" t="n">
        <f aca="false">IF(OR(K258="",J258=""),"",(J258-K258)*100)</f>
        <v>0.509124570219521</v>
      </c>
      <c r="M258" s="36" t="n">
        <v>2.45723920713557</v>
      </c>
      <c r="N258" s="36" t="n">
        <v>2.60246900897786</v>
      </c>
      <c r="O258" s="36" t="n">
        <f aca="false">SQRT(M258^2+N258^2)</f>
        <v>3.57922749539261</v>
      </c>
      <c r="P258" s="40" t="n">
        <f aca="false">IF(J258="","",MAX(0,J258-1.96*O258/100))</f>
        <v>0.461254176266184</v>
      </c>
      <c r="Q258" s="40" t="n">
        <f aca="false">IF(J258="","",MIN(1,J258+1.96*O258/100))</f>
        <v>0.601559894085574</v>
      </c>
      <c r="R258" s="32" t="str">
        <f aca="false">IF(L258="","",IF(ABS(L258)&lt;=O258,"Yes","No"))</f>
        <v>Yes</v>
      </c>
      <c r="S258" s="32" t="str">
        <f aca="false">IF(L258="","",IF(ABS(L258)&lt;=1.96*O258,"Yes","No"))</f>
        <v>Yes</v>
      </c>
      <c r="T258" s="60" t="n">
        <f aca="false">IF(D258="","",ROUND(SQRT(((D258+G258)*O258/100)^2+(J258*(D258+G258)*0.09272)^2),0))</f>
        <v>48</v>
      </c>
      <c r="U258" s="32"/>
    </row>
    <row r="259" customFormat="false" ht="15" hidden="false" customHeight="false" outlineLevel="0" collapsed="false">
      <c r="A259" s="32" t="s">
        <v>421</v>
      </c>
      <c r="B259" s="32" t="s">
        <v>458</v>
      </c>
      <c r="C259" s="32" t="s">
        <v>470</v>
      </c>
      <c r="D259" s="60" t="n">
        <v>487</v>
      </c>
      <c r="E259" s="60" t="n">
        <v>522</v>
      </c>
      <c r="F259" s="69" t="n">
        <f aca="false">IF(E259="","",D259-E259)</f>
        <v>-35</v>
      </c>
      <c r="G259" s="60" t="n">
        <v>405</v>
      </c>
      <c r="H259" s="60" t="n">
        <v>400</v>
      </c>
      <c r="I259" s="69" t="n">
        <f aca="false">IF(H259="","",G259-H259)</f>
        <v>5</v>
      </c>
      <c r="J259" s="40" t="n">
        <f aca="false">IF(OR(D259="",D259+G259=0),"",D259/(D259+G259))</f>
        <v>0.545964125560538</v>
      </c>
      <c r="K259" s="40" t="n">
        <f aca="false">IF(E259="","",E259/(E259+H259))</f>
        <v>0.566160520607375</v>
      </c>
      <c r="L259" s="70" t="n">
        <f aca="false">IF(OR(K259="",J259=""),"",(J259-K259)*100)</f>
        <v>-2.01963950468372</v>
      </c>
      <c r="M259" s="36" t="n">
        <v>2.45723920713557</v>
      </c>
      <c r="N259" s="36" t="n">
        <v>2.60246900897786</v>
      </c>
      <c r="O259" s="36" t="n">
        <f aca="false">SQRT(M259^2+N259^2)</f>
        <v>3.57922749539261</v>
      </c>
      <c r="P259" s="40" t="n">
        <f aca="false">IF(J259="","",MAX(0,J259-1.96*O259/100))</f>
        <v>0.475811266650843</v>
      </c>
      <c r="Q259" s="40" t="n">
        <f aca="false">IF(J259="","",MIN(1,J259+1.96*O259/100))</f>
        <v>0.616116984470233</v>
      </c>
      <c r="R259" s="32" t="str">
        <f aca="false">IF(L259="","",IF(ABS(L259)&lt;=O259,"Yes","No"))</f>
        <v>Yes</v>
      </c>
      <c r="S259" s="32" t="str">
        <f aca="false">IF(L259="","",IF(ABS(L259)&lt;=1.96*O259,"Yes","No"))</f>
        <v>Yes</v>
      </c>
      <c r="T259" s="60" t="n">
        <f aca="false">IF(D259="","",ROUND(SQRT(((D259+G259)*O259/100)^2+(J259*(D259+G259)*0.09272)^2),0))</f>
        <v>55</v>
      </c>
      <c r="U259" s="32"/>
    </row>
    <row r="260" customFormat="false" ht="15" hidden="false" customHeight="false" outlineLevel="0" collapsed="false">
      <c r="A260" s="32" t="s">
        <v>421</v>
      </c>
      <c r="B260" s="32" t="s">
        <v>458</v>
      </c>
      <c r="C260" s="32" t="s">
        <v>471</v>
      </c>
      <c r="D260" s="60" t="n">
        <v>432</v>
      </c>
      <c r="E260" s="60" t="n">
        <v>436</v>
      </c>
      <c r="F260" s="69" t="n">
        <f aca="false">IF(E260="","",D260-E260)</f>
        <v>-4</v>
      </c>
      <c r="G260" s="60" t="n">
        <v>435</v>
      </c>
      <c r="H260" s="60" t="n">
        <v>423</v>
      </c>
      <c r="I260" s="69" t="n">
        <f aca="false">IF(H260="","",G260-H260)</f>
        <v>12</v>
      </c>
      <c r="J260" s="40" t="n">
        <f aca="false">IF(OR(D260="",D260+G260=0),"",D260/(D260+G260))</f>
        <v>0.498269896193772</v>
      </c>
      <c r="K260" s="40" t="n">
        <f aca="false">IF(E260="","",E260/(E260+H260))</f>
        <v>0.507566938300349</v>
      </c>
      <c r="L260" s="70" t="n">
        <f aca="false">IF(OR(K260="",J260=""),"",(J260-K260)*100)</f>
        <v>-0.929704210657767</v>
      </c>
      <c r="M260" s="36" t="n">
        <v>2.45723920713557</v>
      </c>
      <c r="N260" s="36" t="n">
        <v>2.60246900897786</v>
      </c>
      <c r="O260" s="36" t="n">
        <f aca="false">SQRT(M260^2+N260^2)</f>
        <v>3.57922749539261</v>
      </c>
      <c r="P260" s="40" t="n">
        <f aca="false">IF(J260="","",MAX(0,J260-1.96*O260/100))</f>
        <v>0.428117037284077</v>
      </c>
      <c r="Q260" s="40" t="n">
        <f aca="false">IF(J260="","",MIN(1,J260+1.96*O260/100))</f>
        <v>0.568422755103467</v>
      </c>
      <c r="R260" s="32" t="str">
        <f aca="false">IF(L260="","",IF(ABS(L260)&lt;=O260,"Yes","No"))</f>
        <v>Yes</v>
      </c>
      <c r="S260" s="32" t="str">
        <f aca="false">IF(L260="","",IF(ABS(L260)&lt;=1.96*O260,"Yes","No"))</f>
        <v>Yes</v>
      </c>
      <c r="T260" s="60" t="n">
        <f aca="false">IF(D260="","",ROUND(SQRT(((D260+G260)*O260/100)^2+(J260*(D260+G260)*0.09272)^2),0))</f>
        <v>51</v>
      </c>
      <c r="U260" s="32"/>
    </row>
    <row r="261" customFormat="false" ht="15" hidden="false" customHeight="false" outlineLevel="0" collapsed="false">
      <c r="A261" s="32" t="s">
        <v>421</v>
      </c>
      <c r="B261" s="32" t="s">
        <v>458</v>
      </c>
      <c r="C261" s="32" t="s">
        <v>472</v>
      </c>
      <c r="D261" s="60" t="n">
        <v>951</v>
      </c>
      <c r="E261" s="60" t="n">
        <v>925</v>
      </c>
      <c r="F261" s="69" t="n">
        <f aca="false">IF(E261="","",D261-E261)</f>
        <v>26</v>
      </c>
      <c r="G261" s="60" t="n">
        <v>780</v>
      </c>
      <c r="H261" s="60" t="n">
        <v>710</v>
      </c>
      <c r="I261" s="69" t="n">
        <f aca="false">IF(H261="","",G261-H261)</f>
        <v>70</v>
      </c>
      <c r="J261" s="40" t="n">
        <f aca="false">IF(OR(D261="",D261+G261=0),"",D261/(D261+G261))</f>
        <v>0.549393414211439</v>
      </c>
      <c r="K261" s="40" t="n">
        <f aca="false">IF(E261="","",E261/(E261+H261))</f>
        <v>0.565749235474006</v>
      </c>
      <c r="L261" s="70" t="n">
        <f aca="false">IF(OR(K261="",J261=""),"",(J261-K261)*100)</f>
        <v>-1.63558212625676</v>
      </c>
      <c r="M261" s="36" t="n">
        <v>2.12037134723954</v>
      </c>
      <c r="N261" s="36" t="n">
        <v>2.60246900897786</v>
      </c>
      <c r="O261" s="36" t="n">
        <f aca="false">SQRT(M261^2+N261^2)</f>
        <v>3.35690625321659</v>
      </c>
      <c r="P261" s="40" t="n">
        <f aca="false">IF(J261="","",MAX(0,J261-1.96*O261/100))</f>
        <v>0.483598051648393</v>
      </c>
      <c r="Q261" s="40" t="n">
        <f aca="false">IF(J261="","",MIN(1,J261+1.96*O261/100))</f>
        <v>0.615188776774484</v>
      </c>
      <c r="R261" s="32" t="str">
        <f aca="false">IF(L261="","",IF(ABS(L261)&lt;=O261,"Yes","No"))</f>
        <v>Yes</v>
      </c>
      <c r="S261" s="32" t="str">
        <f aca="false">IF(L261="","",IF(ABS(L261)&lt;=1.96*O261,"Yes","No"))</f>
        <v>Yes</v>
      </c>
      <c r="T261" s="60" t="n">
        <f aca="false">IF(D261="","",ROUND(SQRT(((D261+G261)*O261/100)^2+(J261*(D261+G261)*0.07717)^2),0))</f>
        <v>94</v>
      </c>
      <c r="U261" s="32"/>
    </row>
    <row r="262" customFormat="false" ht="15" hidden="false" customHeight="false" outlineLevel="0" collapsed="false">
      <c r="A262" s="32" t="s">
        <v>421</v>
      </c>
      <c r="B262" s="32" t="s">
        <v>458</v>
      </c>
      <c r="C262" s="32" t="s">
        <v>473</v>
      </c>
      <c r="D262" s="60" t="n">
        <v>491</v>
      </c>
      <c r="E262" s="60" t="n">
        <v>535</v>
      </c>
      <c r="F262" s="69" t="n">
        <f aca="false">IF(E262="","",D262-E262)</f>
        <v>-44</v>
      </c>
      <c r="G262" s="60" t="n">
        <v>528</v>
      </c>
      <c r="H262" s="60" t="n">
        <v>514</v>
      </c>
      <c r="I262" s="69" t="n">
        <f aca="false">IF(H262="","",G262-H262)</f>
        <v>14</v>
      </c>
      <c r="J262" s="40" t="n">
        <f aca="false">IF(OR(D262="",D262+G262=0),"",D262/(D262+G262))</f>
        <v>0.481844946025515</v>
      </c>
      <c r="K262" s="40" t="n">
        <f aca="false">IF(E262="","",E262/(E262+H262))</f>
        <v>0.510009532888465</v>
      </c>
      <c r="L262" s="70" t="n">
        <f aca="false">IF(OR(K262="",J262=""),"",(J262-K262)*100)</f>
        <v>-2.816458686295</v>
      </c>
      <c r="M262" s="36" t="n">
        <v>2.45723920713557</v>
      </c>
      <c r="N262" s="36" t="n">
        <v>2.60246900897786</v>
      </c>
      <c r="O262" s="36" t="n">
        <f aca="false">SQRT(M262^2+N262^2)</f>
        <v>3.57922749539261</v>
      </c>
      <c r="P262" s="40" t="n">
        <f aca="false">IF(J262="","",MAX(0,J262-1.96*O262/100))</f>
        <v>0.41169208711582</v>
      </c>
      <c r="Q262" s="40" t="n">
        <f aca="false">IF(J262="","",MIN(1,J262+1.96*O262/100))</f>
        <v>0.55199780493521</v>
      </c>
      <c r="R262" s="32" t="str">
        <f aca="false">IF(L262="","",IF(ABS(L262)&lt;=O262,"Yes","No"))</f>
        <v>Yes</v>
      </c>
      <c r="S262" s="32" t="str">
        <f aca="false">IF(L262="","",IF(ABS(L262)&lt;=1.96*O262,"Yes","No"))</f>
        <v>Yes</v>
      </c>
      <c r="T262" s="60" t="n">
        <f aca="false">IF(D262="","",ROUND(SQRT(((D262+G262)*O262/100)^2+(J262*(D262+G262)*0.09272)^2),0))</f>
        <v>58</v>
      </c>
      <c r="U262" s="32"/>
    </row>
    <row r="263" customFormat="false" ht="15" hidden="false" customHeight="false" outlineLevel="0" collapsed="false">
      <c r="A263" s="32" t="s">
        <v>421</v>
      </c>
      <c r="B263" s="32" t="s">
        <v>458</v>
      </c>
      <c r="C263" s="32" t="s">
        <v>474</v>
      </c>
      <c r="D263" s="60" t="n">
        <v>458</v>
      </c>
      <c r="E263" s="60" t="n">
        <v>499</v>
      </c>
      <c r="F263" s="69" t="n">
        <f aca="false">IF(E263="","",D263-E263)</f>
        <v>-41</v>
      </c>
      <c r="G263" s="60" t="n">
        <v>481</v>
      </c>
      <c r="H263" s="60" t="n">
        <v>468</v>
      </c>
      <c r="I263" s="69" t="n">
        <f aca="false">IF(H263="","",G263-H263)</f>
        <v>13</v>
      </c>
      <c r="J263" s="40" t="n">
        <f aca="false">IF(OR(D263="",D263+G263=0),"",D263/(D263+G263))</f>
        <v>0.487752928647497</v>
      </c>
      <c r="K263" s="40" t="n">
        <f aca="false">IF(E263="","",E263/(E263+H263))</f>
        <v>0.516028955532575</v>
      </c>
      <c r="L263" s="70" t="n">
        <f aca="false">IF(OR(K263="",J263=""),"",(J263-K263)*100)</f>
        <v>-2.82760268850776</v>
      </c>
      <c r="M263" s="36" t="n">
        <v>2.45723920713557</v>
      </c>
      <c r="N263" s="36" t="n">
        <v>2.60246900897786</v>
      </c>
      <c r="O263" s="36" t="n">
        <f aca="false">SQRT(M263^2+N263^2)</f>
        <v>3.57922749539261</v>
      </c>
      <c r="P263" s="40" t="n">
        <f aca="false">IF(J263="","",MAX(0,J263-1.96*O263/100))</f>
        <v>0.417600069737802</v>
      </c>
      <c r="Q263" s="40" t="n">
        <f aca="false">IF(J263="","",MIN(1,J263+1.96*O263/100))</f>
        <v>0.557905787557192</v>
      </c>
      <c r="R263" s="32" t="str">
        <f aca="false">IF(L263="","",IF(ABS(L263)&lt;=O263,"Yes","No"))</f>
        <v>Yes</v>
      </c>
      <c r="S263" s="32" t="str">
        <f aca="false">IF(L263="","",IF(ABS(L263)&lt;=1.96*O263,"Yes","No"))</f>
        <v>Yes</v>
      </c>
      <c r="T263" s="60" t="n">
        <f aca="false">IF(D263="","",ROUND(SQRT(((D263+G263)*O263/100)^2+(J263*(D263+G263)*0.09272)^2),0))</f>
        <v>54</v>
      </c>
      <c r="U263" s="32"/>
    </row>
    <row r="264" customFormat="false" ht="15" hidden="false" customHeight="false" outlineLevel="0" collapsed="false">
      <c r="A264" s="32" t="s">
        <v>421</v>
      </c>
      <c r="B264" s="32" t="s">
        <v>458</v>
      </c>
      <c r="C264" s="32" t="s">
        <v>475</v>
      </c>
      <c r="D264" s="60" t="n">
        <v>503</v>
      </c>
      <c r="E264" s="60" t="n">
        <v>503</v>
      </c>
      <c r="F264" s="69" t="n">
        <f aca="false">IF(E264="","",D264-E264)</f>
        <v>0</v>
      </c>
      <c r="G264" s="60" t="n">
        <v>462</v>
      </c>
      <c r="H264" s="60" t="n">
        <v>468</v>
      </c>
      <c r="I264" s="69" t="n">
        <f aca="false">IF(H264="","",G264-H264)</f>
        <v>-6</v>
      </c>
      <c r="J264" s="40" t="n">
        <f aca="false">IF(OR(D264="",D264+G264=0),"",D264/(D264+G264))</f>
        <v>0.521243523316062</v>
      </c>
      <c r="K264" s="40" t="n">
        <f aca="false">IF(E264="","",E264/(E264+H264))</f>
        <v>0.518022657054583</v>
      </c>
      <c r="L264" s="70" t="n">
        <f aca="false">IF(OR(K264="",J264=""),"",(J264-K264)*100)</f>
        <v>0.322086626147922</v>
      </c>
      <c r="M264" s="36" t="n">
        <v>2.45723920713557</v>
      </c>
      <c r="N264" s="36" t="n">
        <v>2.60246900897786</v>
      </c>
      <c r="O264" s="36" t="n">
        <f aca="false">SQRT(M264^2+N264^2)</f>
        <v>3.57922749539261</v>
      </c>
      <c r="P264" s="40" t="n">
        <f aca="false">IF(J264="","",MAX(0,J264-1.96*O264/100))</f>
        <v>0.451090664406367</v>
      </c>
      <c r="Q264" s="40" t="n">
        <f aca="false">IF(J264="","",MIN(1,J264+1.96*O264/100))</f>
        <v>0.591396382225757</v>
      </c>
      <c r="R264" s="32" t="str">
        <f aca="false">IF(L264="","",IF(ABS(L264)&lt;=O264,"Yes","No"))</f>
        <v>Yes</v>
      </c>
      <c r="S264" s="32" t="str">
        <f aca="false">IF(L264="","",IF(ABS(L264)&lt;=1.96*O264,"Yes","No"))</f>
        <v>Yes</v>
      </c>
      <c r="T264" s="60" t="n">
        <f aca="false">IF(D264="","",ROUND(SQRT(((D264+G264)*O264/100)^2+(J264*(D264+G264)*0.09272)^2),0))</f>
        <v>58</v>
      </c>
      <c r="U264" s="32"/>
    </row>
    <row r="265" customFormat="false" ht="15" hidden="false" customHeight="false" outlineLevel="0" collapsed="false">
      <c r="A265" s="32" t="s">
        <v>421</v>
      </c>
      <c r="B265" s="32" t="s">
        <v>476</v>
      </c>
      <c r="C265" s="32" t="s">
        <v>477</v>
      </c>
      <c r="D265" s="60" t="n">
        <v>869</v>
      </c>
      <c r="E265" s="60" t="n">
        <v>939</v>
      </c>
      <c r="F265" s="69" t="n">
        <f aca="false">IF(E265="","",D265-E265)</f>
        <v>-70</v>
      </c>
      <c r="G265" s="60" t="n">
        <v>1521</v>
      </c>
      <c r="H265" s="60" t="n">
        <v>1452</v>
      </c>
      <c r="I265" s="69" t="n">
        <f aca="false">IF(H265="","",G265-H265)</f>
        <v>69</v>
      </c>
      <c r="J265" s="40" t="n">
        <f aca="false">IF(OR(D265="",D265+G265=0),"",D265/(D265+G265))</f>
        <v>0.363598326359833</v>
      </c>
      <c r="K265" s="40" t="n">
        <f aca="false">IF(E265="","",E265/(E265+H265))</f>
        <v>0.392722710163112</v>
      </c>
      <c r="L265" s="70" t="n">
        <f aca="false">IF(OR(K265="",J265=""),"",(J265-K265)*100)</f>
        <v>-2.9124383803279</v>
      </c>
      <c r="M265" s="36" t="n">
        <v>2.12037134723954</v>
      </c>
      <c r="N265" s="36" t="n">
        <v>2.60246900897786</v>
      </c>
      <c r="O265" s="36" t="n">
        <f aca="false">SQRT(M265^2+N265^2)</f>
        <v>3.35690625321659</v>
      </c>
      <c r="P265" s="40" t="n">
        <f aca="false">IF(J265="","",MAX(0,J265-1.96*O265/100))</f>
        <v>0.297802963796788</v>
      </c>
      <c r="Q265" s="40" t="n">
        <f aca="false">IF(J265="","",MIN(1,J265+1.96*O265/100))</f>
        <v>0.429393688922878</v>
      </c>
      <c r="R265" s="32" t="str">
        <f aca="false">IF(L265="","",IF(ABS(L265)&lt;=O265,"Yes","No"))</f>
        <v>Yes</v>
      </c>
      <c r="S265" s="32" t="str">
        <f aca="false">IF(L265="","",IF(ABS(L265)&lt;=1.96*O265,"Yes","No"))</f>
        <v>Yes</v>
      </c>
      <c r="T265" s="60" t="n">
        <f aca="false">IF(D265="","",ROUND(SQRT(((D265+G265)*O265/100)^2+(J265*(D265+G265)*0.07717)^2),0))</f>
        <v>105</v>
      </c>
      <c r="U265" s="32"/>
    </row>
    <row r="266" customFormat="false" ht="15" hidden="false" customHeight="false" outlineLevel="0" collapsed="false">
      <c r="A266" s="32" t="s">
        <v>421</v>
      </c>
      <c r="B266" s="32" t="s">
        <v>476</v>
      </c>
      <c r="C266" s="32" t="s">
        <v>478</v>
      </c>
      <c r="D266" s="60" t="n">
        <v>794</v>
      </c>
      <c r="E266" s="60" t="n">
        <v>820</v>
      </c>
      <c r="F266" s="69" t="n">
        <f aca="false">IF(E266="","",D266-E266)</f>
        <v>-26</v>
      </c>
      <c r="G266" s="60" t="n">
        <v>1243</v>
      </c>
      <c r="H266" s="60" t="n">
        <v>1185</v>
      </c>
      <c r="I266" s="69" t="n">
        <f aca="false">IF(H266="","",G266-H266)</f>
        <v>58</v>
      </c>
      <c r="J266" s="40" t="n">
        <f aca="false">IF(OR(D266="",D266+G266=0),"",D266/(D266+G266))</f>
        <v>0.389788905252823</v>
      </c>
      <c r="K266" s="40" t="n">
        <f aca="false">IF(E266="","",E266/(E266+H266))</f>
        <v>0.408977556109726</v>
      </c>
      <c r="L266" s="70" t="n">
        <f aca="false">IF(OR(K266="",J266=""),"",(J266-K266)*100)</f>
        <v>-1.91886508569029</v>
      </c>
      <c r="M266" s="36" t="n">
        <v>2.12037134723954</v>
      </c>
      <c r="N266" s="36" t="n">
        <v>2.60246900897786</v>
      </c>
      <c r="O266" s="36" t="n">
        <f aca="false">SQRT(M266^2+N266^2)</f>
        <v>3.35690625321659</v>
      </c>
      <c r="P266" s="40" t="n">
        <f aca="false">IF(J266="","",MAX(0,J266-1.96*O266/100))</f>
        <v>0.323993542689778</v>
      </c>
      <c r="Q266" s="40" t="n">
        <f aca="false">IF(J266="","",MIN(1,J266+1.96*O266/100))</f>
        <v>0.455584267815868</v>
      </c>
      <c r="R266" s="32" t="str">
        <f aca="false">IF(L266="","",IF(ABS(L266)&lt;=O266,"Yes","No"))</f>
        <v>Yes</v>
      </c>
      <c r="S266" s="32" t="str">
        <f aca="false">IF(L266="","",IF(ABS(L266)&lt;=1.96*O266,"Yes","No"))</f>
        <v>Yes</v>
      </c>
      <c r="T266" s="60" t="n">
        <f aca="false">IF(D266="","",ROUND(SQRT(((D266+G266)*O266/100)^2+(J266*(D266+G266)*0.07717)^2),0))</f>
        <v>92</v>
      </c>
      <c r="U266" s="32"/>
    </row>
    <row r="267" customFormat="false" ht="15" hidden="false" customHeight="false" outlineLevel="0" collapsed="false">
      <c r="A267" s="32" t="s">
        <v>421</v>
      </c>
      <c r="B267" s="32" t="s">
        <v>476</v>
      </c>
      <c r="C267" s="32" t="s">
        <v>479</v>
      </c>
      <c r="D267" s="60" t="n">
        <v>395</v>
      </c>
      <c r="E267" s="60" t="n">
        <v>410</v>
      </c>
      <c r="F267" s="69" t="n">
        <f aca="false">IF(E267="","",D267-E267)</f>
        <v>-15</v>
      </c>
      <c r="G267" s="60" t="n">
        <v>792</v>
      </c>
      <c r="H267" s="60" t="n">
        <v>822</v>
      </c>
      <c r="I267" s="69" t="n">
        <f aca="false">IF(H267="","",G267-H267)</f>
        <v>-30</v>
      </c>
      <c r="J267" s="40" t="n">
        <f aca="false">IF(OR(D267="",D267+G267=0),"",D267/(D267+G267))</f>
        <v>0.332771693344566</v>
      </c>
      <c r="K267" s="40" t="n">
        <f aca="false">IF(E267="","",E267/(E267+H267))</f>
        <v>0.332792207792208</v>
      </c>
      <c r="L267" s="70" t="n">
        <f aca="false">IF(OR(K267="",J267=""),"",(J267-K267)*100)</f>
        <v>-0.0020514447641673</v>
      </c>
      <c r="M267" s="36" t="n">
        <v>2.12037134723954</v>
      </c>
      <c r="N267" s="36" t="n">
        <v>2.60246900897786</v>
      </c>
      <c r="O267" s="36" t="n">
        <f aca="false">SQRT(M267^2+N267^2)</f>
        <v>3.35690625321659</v>
      </c>
      <c r="P267" s="40" t="n">
        <f aca="false">IF(J267="","",MAX(0,J267-1.96*O267/100))</f>
        <v>0.266976330781521</v>
      </c>
      <c r="Q267" s="40" t="n">
        <f aca="false">IF(J267="","",MIN(1,J267+1.96*O267/100))</f>
        <v>0.398567055907611</v>
      </c>
      <c r="R267" s="32" t="str">
        <f aca="false">IF(L267="","",IF(ABS(L267)&lt;=O267,"Yes","No"))</f>
        <v>Yes</v>
      </c>
      <c r="S267" s="32" t="str">
        <f aca="false">IF(L267="","",IF(ABS(L267)&lt;=1.96*O267,"Yes","No"))</f>
        <v>Yes</v>
      </c>
      <c r="T267" s="60" t="n">
        <f aca="false">IF(D267="","",ROUND(SQRT(((D267+G267)*O267/100)^2+(J267*(D267+G267)*0.07717)^2),0))</f>
        <v>50</v>
      </c>
      <c r="U267" s="32"/>
    </row>
    <row r="268" customFormat="false" ht="15" hidden="false" customHeight="false" outlineLevel="0" collapsed="false">
      <c r="A268" s="32" t="s">
        <v>421</v>
      </c>
      <c r="B268" s="32" t="s">
        <v>480</v>
      </c>
      <c r="C268" s="32" t="s">
        <v>480</v>
      </c>
      <c r="D268" s="60" t="n">
        <v>40</v>
      </c>
      <c r="E268" s="60" t="n">
        <v>40</v>
      </c>
      <c r="F268" s="69" t="n">
        <f aca="false">IF(E268="","",D268-E268)</f>
        <v>0</v>
      </c>
      <c r="G268" s="60" t="n">
        <v>81</v>
      </c>
      <c r="H268" s="60" t="n">
        <v>83</v>
      </c>
      <c r="I268" s="69" t="n">
        <f aca="false">IF(H268="","",G268-H268)</f>
        <v>-2</v>
      </c>
      <c r="J268" s="40" t="n">
        <f aca="false">IF(OR(D268="",D268+G268=0),"",D268/(D268+G268))</f>
        <v>0.330578512396694</v>
      </c>
      <c r="K268" s="40" t="n">
        <f aca="false">IF(E268="","",E268/(E268+H268))</f>
        <v>0.32520325203252</v>
      </c>
      <c r="L268" s="70" t="n">
        <f aca="false">IF(OR(K268="",J268=""),"",(J268-K268)*100)</f>
        <v>0.537526036417391</v>
      </c>
      <c r="M268" s="36" t="n">
        <v>3.56890741856077</v>
      </c>
      <c r="N268" s="36" t="n">
        <v>2.60246900897786</v>
      </c>
      <c r="O268" s="36" t="n">
        <f aca="false">SQRT(M268^2+N268^2)</f>
        <v>4.41700635101969</v>
      </c>
      <c r="P268" s="40" t="n">
        <f aca="false">IF(J268="","",MAX(0,J268-1.96*O268/100))</f>
        <v>0.244005187916708</v>
      </c>
      <c r="Q268" s="40" t="n">
        <f aca="false">IF(J268="","",MIN(1,J268+1.96*O268/100))</f>
        <v>0.41715183687668</v>
      </c>
      <c r="R268" s="32" t="str">
        <f aca="false">IF(L268="","",IF(ABS(L268)&lt;=O268,"Yes","No"))</f>
        <v>Yes</v>
      </c>
      <c r="S268" s="32" t="str">
        <f aca="false">IF(L268="","",IF(ABS(L268)&lt;=1.96*O268,"Yes","No"))</f>
        <v>Yes</v>
      </c>
      <c r="T268" s="60" t="n">
        <f aca="false">IF(D268="","",ROUND(SQRT(((D268+G268)*O268/100)^2+(J268*(D268+G268)*0.14577)^2),0))</f>
        <v>8</v>
      </c>
      <c r="U268" s="32"/>
    </row>
    <row r="269" customFormat="false" ht="15" hidden="false" customHeight="false" outlineLevel="0" collapsed="false">
      <c r="A269" s="32" t="s">
        <v>421</v>
      </c>
      <c r="B269" s="32" t="s">
        <v>481</v>
      </c>
      <c r="C269" s="32" t="s">
        <v>482</v>
      </c>
      <c r="D269" s="60" t="n">
        <v>701</v>
      </c>
      <c r="E269" s="60" t="n">
        <v>774</v>
      </c>
      <c r="F269" s="69" t="n">
        <f aca="false">IF(E269="","",D269-E269)</f>
        <v>-73</v>
      </c>
      <c r="G269" s="60" t="n">
        <v>1034</v>
      </c>
      <c r="H269" s="60" t="n">
        <v>1032</v>
      </c>
      <c r="I269" s="69" t="n">
        <f aca="false">IF(H269="","",G269-H269)</f>
        <v>2</v>
      </c>
      <c r="J269" s="40" t="n">
        <f aca="false">IF(OR(D269="",D269+G269=0),"",D269/(D269+G269))</f>
        <v>0.404034582132565</v>
      </c>
      <c r="K269" s="40" t="n">
        <f aca="false">IF(E269="","",E269/(E269+H269))</f>
        <v>0.428571428571429</v>
      </c>
      <c r="L269" s="70" t="n">
        <f aca="false">IF(OR(K269="",J269=""),"",(J269-K269)*100)</f>
        <v>-2.45368464388637</v>
      </c>
      <c r="M269" s="36" t="n">
        <v>2.12037134723954</v>
      </c>
      <c r="N269" s="36" t="n">
        <v>2.60246900897786</v>
      </c>
      <c r="O269" s="36" t="n">
        <f aca="false">SQRT(M269^2+N269^2)</f>
        <v>3.35690625321659</v>
      </c>
      <c r="P269" s="40" t="n">
        <f aca="false">IF(J269="","",MAX(0,J269-1.96*O269/100))</f>
        <v>0.33823921956952</v>
      </c>
      <c r="Q269" s="40" t="n">
        <f aca="false">IF(J269="","",MIN(1,J269+1.96*O269/100))</f>
        <v>0.46982994469561</v>
      </c>
      <c r="R269" s="32" t="str">
        <f aca="false">IF(L269="","",IF(ABS(L269)&lt;=O269,"Yes","No"))</f>
        <v>Yes</v>
      </c>
      <c r="S269" s="32" t="str">
        <f aca="false">IF(L269="","",IF(ABS(L269)&lt;=1.96*O269,"Yes","No"))</f>
        <v>Yes</v>
      </c>
      <c r="T269" s="60" t="n">
        <f aca="false">IF(D269="","",ROUND(SQRT(((D269+G269)*O269/100)^2+(J269*(D269+G269)*0.07717)^2),0))</f>
        <v>79</v>
      </c>
      <c r="U269" s="32"/>
    </row>
    <row r="270" customFormat="false" ht="15" hidden="false" customHeight="false" outlineLevel="0" collapsed="false">
      <c r="A270" s="32" t="s">
        <v>421</v>
      </c>
      <c r="B270" s="32" t="s">
        <v>481</v>
      </c>
      <c r="C270" s="32" t="s">
        <v>483</v>
      </c>
      <c r="D270" s="60" t="n">
        <v>710</v>
      </c>
      <c r="E270" s="60" t="n">
        <v>710</v>
      </c>
      <c r="F270" s="69" t="n">
        <f aca="false">IF(E270="","",D270-E270)</f>
        <v>0</v>
      </c>
      <c r="G270" s="60" t="n">
        <v>914</v>
      </c>
      <c r="H270" s="60" t="n">
        <v>927</v>
      </c>
      <c r="I270" s="69" t="n">
        <f aca="false">IF(H270="","",G270-H270)</f>
        <v>-13</v>
      </c>
      <c r="J270" s="40" t="n">
        <f aca="false">IF(OR(D270="",D270+G270=0),"",D270/(D270+G270))</f>
        <v>0.437192118226601</v>
      </c>
      <c r="K270" s="40" t="n">
        <f aca="false">IF(E270="","",E270/(E270+H270))</f>
        <v>0.433720219914478</v>
      </c>
      <c r="L270" s="70" t="n">
        <f aca="false">IF(OR(K270="",J270=""),"",(J270-K270)*100)</f>
        <v>0.34718983121233</v>
      </c>
      <c r="M270" s="36" t="n">
        <v>2.12037134723954</v>
      </c>
      <c r="N270" s="36" t="n">
        <v>2.60246900897786</v>
      </c>
      <c r="O270" s="36" t="n">
        <f aca="false">SQRT(M270^2+N270^2)</f>
        <v>3.35690625321659</v>
      </c>
      <c r="P270" s="40" t="n">
        <f aca="false">IF(J270="","",MAX(0,J270-1.96*O270/100))</f>
        <v>0.371396755663556</v>
      </c>
      <c r="Q270" s="40" t="n">
        <f aca="false">IF(J270="","",MIN(1,J270+1.96*O270/100))</f>
        <v>0.502987480789646</v>
      </c>
      <c r="R270" s="32" t="str">
        <f aca="false">IF(L270="","",IF(ABS(L270)&lt;=O270,"Yes","No"))</f>
        <v>Yes</v>
      </c>
      <c r="S270" s="32" t="str">
        <f aca="false">IF(L270="","",IF(ABS(L270)&lt;=1.96*O270,"Yes","No"))</f>
        <v>Yes</v>
      </c>
      <c r="T270" s="60" t="n">
        <f aca="false">IF(D270="","",ROUND(SQRT(((D270+G270)*O270/100)^2+(J270*(D270+G270)*0.07717)^2),0))</f>
        <v>77</v>
      </c>
      <c r="U270" s="32"/>
    </row>
    <row r="271" customFormat="false" ht="15" hidden="false" customHeight="false" outlineLevel="0" collapsed="false">
      <c r="A271" s="32" t="s">
        <v>421</v>
      </c>
      <c r="B271" s="32" t="s">
        <v>484</v>
      </c>
      <c r="C271" s="32" t="s">
        <v>484</v>
      </c>
      <c r="D271" s="60" t="n">
        <v>190</v>
      </c>
      <c r="E271" s="60" t="n">
        <v>217</v>
      </c>
      <c r="F271" s="69" t="n">
        <f aca="false">IF(E271="","",D271-E271)</f>
        <v>-27</v>
      </c>
      <c r="G271" s="60" t="n">
        <v>321</v>
      </c>
      <c r="H271" s="60" t="n">
        <v>309</v>
      </c>
      <c r="I271" s="69" t="n">
        <f aca="false">IF(H271="","",G271-H271)</f>
        <v>12</v>
      </c>
      <c r="J271" s="40" t="n">
        <f aca="false">IF(OR(D271="",D271+G271=0),"",D271/(D271+G271))</f>
        <v>0.371819960861057</v>
      </c>
      <c r="K271" s="40" t="n">
        <f aca="false">IF(E271="","",E271/(E271+H271))</f>
        <v>0.41254752851711</v>
      </c>
      <c r="L271" s="70" t="n">
        <f aca="false">IF(OR(K271="",J271=""),"",(J271-K271)*100)</f>
        <v>-4.07275676560535</v>
      </c>
      <c r="M271" s="36" t="n">
        <v>3.56890741856077</v>
      </c>
      <c r="N271" s="36" t="n">
        <v>2.60246900897786</v>
      </c>
      <c r="O271" s="36" t="n">
        <f aca="false">SQRT(M271^2+N271^2)</f>
        <v>4.41700635101969</v>
      </c>
      <c r="P271" s="40" t="n">
        <f aca="false">IF(J271="","",MAX(0,J271-1.96*O271/100))</f>
        <v>0.285246636381071</v>
      </c>
      <c r="Q271" s="40" t="n">
        <f aca="false">IF(J271="","",MIN(1,J271+1.96*O271/100))</f>
        <v>0.458393285341043</v>
      </c>
      <c r="R271" s="32" t="str">
        <f aca="false">IF(L271="","",IF(ABS(L271)&lt;=O271,"Yes","No"))</f>
        <v>Yes</v>
      </c>
      <c r="S271" s="32" t="str">
        <f aca="false">IF(L271="","",IF(ABS(L271)&lt;=1.96*O271,"Yes","No"))</f>
        <v>Yes</v>
      </c>
      <c r="T271" s="60" t="n">
        <f aca="false">IF(D271="","",ROUND(SQRT(((D271+G271)*O271/100)^2+(J271*(D271+G271)*0.14577)^2),0))</f>
        <v>36</v>
      </c>
      <c r="U271" s="32"/>
    </row>
    <row r="272" customFormat="false" ht="15" hidden="false" customHeight="false" outlineLevel="0" collapsed="false">
      <c r="A272" s="32" t="s">
        <v>421</v>
      </c>
      <c r="B272" s="32" t="s">
        <v>485</v>
      </c>
      <c r="C272" s="32" t="s">
        <v>486</v>
      </c>
      <c r="D272" s="60" t="n">
        <v>306</v>
      </c>
      <c r="E272" s="60"/>
      <c r="F272" s="69" t="str">
        <f aca="false">IF(E272="","",D272-E272)</f>
        <v/>
      </c>
      <c r="G272" s="60" t="n">
        <v>135</v>
      </c>
      <c r="H272" s="60"/>
      <c r="I272" s="69" t="str">
        <f aca="false">IF(H272="","",G272-H272)</f>
        <v/>
      </c>
      <c r="J272" s="40" t="n">
        <f aca="false">IF(OR(D272="",D272+G272=0),"",D272/(D272+G272))</f>
        <v>0.693877551020408</v>
      </c>
      <c r="K272" s="40" t="str">
        <f aca="false">IF(E272="","",E272/(E272+H272))</f>
        <v/>
      </c>
      <c r="L272" s="70" t="str">
        <f aca="false">IF(OR(K272="",J272=""),"",(J272-K272)*100)</f>
        <v/>
      </c>
      <c r="M272" s="36" t="n">
        <v>3.56890741856077</v>
      </c>
      <c r="N272" s="36" t="n">
        <v>2.60246900897786</v>
      </c>
      <c r="O272" s="36" t="n">
        <f aca="false">SQRT(M272^2+N272^2)</f>
        <v>4.41700635101969</v>
      </c>
      <c r="P272" s="40" t="n">
        <f aca="false">IF(J272="","",MAX(0,J272-1.96*O272/100))</f>
        <v>0.607304226540422</v>
      </c>
      <c r="Q272" s="40" t="n">
        <f aca="false">IF(J272="","",MIN(1,J272+1.96*O272/100))</f>
        <v>0.780450875500394</v>
      </c>
      <c r="R272" s="32" t="str">
        <f aca="false">IF(L272="","",IF(ABS(L272)&lt;=O272,"Yes","No"))</f>
        <v/>
      </c>
      <c r="S272" s="32" t="str">
        <f aca="false">IF(L272="","",IF(ABS(L272)&lt;=1.96*O272,"Yes","No"))</f>
        <v/>
      </c>
      <c r="T272" s="60" t="n">
        <f aca="false">IF(D272="","",ROUND(SQRT(((D272+G272)*O272/100)^2+(J272*(D272+G272)*0.14577)^2),0))</f>
        <v>49</v>
      </c>
      <c r="U272" s="32" t="s">
        <v>732</v>
      </c>
    </row>
    <row r="273" customFormat="false" ht="15" hidden="false" customHeight="false" outlineLevel="0" collapsed="false">
      <c r="A273" s="32" t="s">
        <v>421</v>
      </c>
      <c r="B273" s="32" t="s">
        <v>485</v>
      </c>
      <c r="C273" s="32" t="s">
        <v>487</v>
      </c>
      <c r="D273" s="60" t="n">
        <v>495</v>
      </c>
      <c r="E273" s="60"/>
      <c r="F273" s="69" t="str">
        <f aca="false">IF(E273="","",D273-E273)</f>
        <v/>
      </c>
      <c r="G273" s="60" t="n">
        <v>205</v>
      </c>
      <c r="H273" s="60"/>
      <c r="I273" s="69" t="str">
        <f aca="false">IF(H273="","",G273-H273)</f>
        <v/>
      </c>
      <c r="J273" s="40" t="n">
        <f aca="false">IF(OR(D273="",D273+G273=0),"",D273/(D273+G273))</f>
        <v>0.707142857142857</v>
      </c>
      <c r="K273" s="40" t="str">
        <f aca="false">IF(E273="","",E273/(E273+H273))</f>
        <v/>
      </c>
      <c r="L273" s="70" t="str">
        <f aca="false">IF(OR(K273="",J273=""),"",(J273-K273)*100)</f>
        <v/>
      </c>
      <c r="M273" s="36" t="n">
        <v>3.56890741856077</v>
      </c>
      <c r="N273" s="36" t="n">
        <v>2.60246900897786</v>
      </c>
      <c r="O273" s="36" t="n">
        <f aca="false">SQRT(M273^2+N273^2)</f>
        <v>4.41700635101969</v>
      </c>
      <c r="P273" s="40" t="n">
        <f aca="false">IF(J273="","",MAX(0,J273-1.96*O273/100))</f>
        <v>0.620569532662871</v>
      </c>
      <c r="Q273" s="40" t="n">
        <f aca="false">IF(J273="","",MIN(1,J273+1.96*O273/100))</f>
        <v>0.793716181622843</v>
      </c>
      <c r="R273" s="32" t="str">
        <f aca="false">IF(L273="","",IF(ABS(L273)&lt;=O273,"Yes","No"))</f>
        <v/>
      </c>
      <c r="S273" s="32" t="str">
        <f aca="false">IF(L273="","",IF(ABS(L273)&lt;=1.96*O273,"Yes","No"))</f>
        <v/>
      </c>
      <c r="T273" s="60" t="n">
        <f aca="false">IF(D273="","",ROUND(SQRT(((D273+G273)*O273/100)^2+(J273*(D273+G273)*0.14577)^2),0))</f>
        <v>79</v>
      </c>
      <c r="U273" s="32" t="s">
        <v>732</v>
      </c>
    </row>
    <row r="274" customFormat="false" ht="15" hidden="false" customHeight="false" outlineLevel="0" collapsed="false">
      <c r="A274" s="32" t="s">
        <v>421</v>
      </c>
      <c r="B274" s="32" t="s">
        <v>485</v>
      </c>
      <c r="C274" s="32" t="s">
        <v>488</v>
      </c>
      <c r="D274" s="60" t="n">
        <v>472</v>
      </c>
      <c r="E274" s="60" t="n">
        <v>492</v>
      </c>
      <c r="F274" s="69" t="n">
        <f aca="false">IF(E274="","",D274-E274)</f>
        <v>-20</v>
      </c>
      <c r="G274" s="60" t="n">
        <v>164</v>
      </c>
      <c r="H274" s="60" t="n">
        <v>197</v>
      </c>
      <c r="I274" s="69" t="n">
        <f aca="false">IF(H274="","",G274-H274)</f>
        <v>-33</v>
      </c>
      <c r="J274" s="40" t="n">
        <f aca="false">IF(OR(D274="",D274+G274=0),"",D274/(D274+G274))</f>
        <v>0.742138364779874</v>
      </c>
      <c r="K274" s="40" t="n">
        <f aca="false">IF(E274="","",E274/(E274+H274))</f>
        <v>0.714078374455733</v>
      </c>
      <c r="L274" s="70" t="n">
        <f aca="false">IF(OR(K274="",J274=""),"",(J274-K274)*100)</f>
        <v>2.80599903241412</v>
      </c>
      <c r="M274" s="36" t="n">
        <v>3.56890741856077</v>
      </c>
      <c r="N274" s="36" t="n">
        <v>2.60246900897786</v>
      </c>
      <c r="O274" s="36" t="n">
        <f aca="false">SQRT(M274^2+N274^2)</f>
        <v>4.41700635101969</v>
      </c>
      <c r="P274" s="40" t="n">
        <f aca="false">IF(J274="","",MAX(0,J274-1.96*O274/100))</f>
        <v>0.655565040299888</v>
      </c>
      <c r="Q274" s="40" t="n">
        <f aca="false">IF(J274="","",MIN(1,J274+1.96*O274/100))</f>
        <v>0.82871168925986</v>
      </c>
      <c r="R274" s="32" t="str">
        <f aca="false">IF(L274="","",IF(ABS(L274)&lt;=O274,"Yes","No"))</f>
        <v>Yes</v>
      </c>
      <c r="S274" s="32" t="str">
        <f aca="false">IF(L274="","",IF(ABS(L274)&lt;=1.96*O274,"Yes","No"))</f>
        <v>Yes</v>
      </c>
      <c r="T274" s="60" t="n">
        <f aca="false">IF(D274="","",ROUND(SQRT(((D274+G274)*O274/100)^2+(J274*(D274+G274)*0.14577)^2),0))</f>
        <v>74</v>
      </c>
      <c r="U274" s="32"/>
    </row>
    <row r="275" customFormat="false" ht="15" hidden="false" customHeight="false" outlineLevel="0" collapsed="false">
      <c r="A275" s="32" t="s">
        <v>421</v>
      </c>
      <c r="B275" s="32" t="s">
        <v>485</v>
      </c>
      <c r="C275" s="32" t="s">
        <v>489</v>
      </c>
      <c r="D275" s="60" t="n">
        <v>704</v>
      </c>
      <c r="E275" s="60" t="n">
        <v>743</v>
      </c>
      <c r="F275" s="69" t="n">
        <f aca="false">IF(E275="","",D275-E275)</f>
        <v>-39</v>
      </c>
      <c r="G275" s="60" t="n">
        <v>271</v>
      </c>
      <c r="H275" s="60" t="n">
        <v>265</v>
      </c>
      <c r="I275" s="69" t="n">
        <f aca="false">IF(H275="","",G275-H275)</f>
        <v>6</v>
      </c>
      <c r="J275" s="40" t="n">
        <f aca="false">IF(OR(D275="",D275+G275=0),"",D275/(D275+G275))</f>
        <v>0.722051282051282</v>
      </c>
      <c r="K275" s="40" t="n">
        <f aca="false">IF(E275="","",E275/(E275+H275))</f>
        <v>0.737103174603175</v>
      </c>
      <c r="L275" s="70" t="n">
        <f aca="false">IF(OR(K275="",J275=""),"",(J275-K275)*100)</f>
        <v>-1.50518925518925</v>
      </c>
      <c r="M275" s="36" t="n">
        <v>2.45723920713557</v>
      </c>
      <c r="N275" s="36" t="n">
        <v>2.60246900897786</v>
      </c>
      <c r="O275" s="36" t="n">
        <f aca="false">SQRT(M275^2+N275^2)</f>
        <v>3.57922749539261</v>
      </c>
      <c r="P275" s="40" t="n">
        <f aca="false">IF(J275="","",MAX(0,J275-1.96*O275/100))</f>
        <v>0.651898423141587</v>
      </c>
      <c r="Q275" s="40" t="n">
        <f aca="false">IF(J275="","",MIN(1,J275+1.96*O275/100))</f>
        <v>0.792204140960977</v>
      </c>
      <c r="R275" s="32" t="str">
        <f aca="false">IF(L275="","",IF(ABS(L275)&lt;=O275,"Yes","No"))</f>
        <v>Yes</v>
      </c>
      <c r="S275" s="32" t="str">
        <f aca="false">IF(L275="","",IF(ABS(L275)&lt;=1.96*O275,"Yes","No"))</f>
        <v>Yes</v>
      </c>
      <c r="T275" s="60" t="n">
        <f aca="false">IF(D275="","",ROUND(SQRT(((D275+G275)*O275/100)^2+(J275*(D275+G275)*0.09272)^2),0))</f>
        <v>74</v>
      </c>
      <c r="U275" s="32"/>
    </row>
    <row r="276" customFormat="false" ht="15" hidden="false" customHeight="false" outlineLevel="0" collapsed="false">
      <c r="A276" s="32" t="s">
        <v>421</v>
      </c>
      <c r="B276" s="32" t="s">
        <v>485</v>
      </c>
      <c r="C276" s="32" t="s">
        <v>490</v>
      </c>
      <c r="D276" s="60" t="n">
        <v>659</v>
      </c>
      <c r="E276" s="60" t="n">
        <v>1109</v>
      </c>
      <c r="F276" s="69" t="n">
        <f aca="false">IF(E276="","",D276-E276)</f>
        <v>-450</v>
      </c>
      <c r="G276" s="60" t="n">
        <v>164</v>
      </c>
      <c r="H276" s="60" t="n">
        <v>290</v>
      </c>
      <c r="I276" s="69" t="n">
        <f aca="false">IF(H276="","",G276-H276)</f>
        <v>-126</v>
      </c>
      <c r="J276" s="40" t="n">
        <f aca="false">IF(OR(D276="",D276+G276=0),"",D276/(D276+G276))</f>
        <v>0.800729040097205</v>
      </c>
      <c r="K276" s="40" t="n">
        <f aca="false">IF(E276="","",E276/(E276+H276))</f>
        <v>0.792709077912795</v>
      </c>
      <c r="L276" s="70" t="n">
        <f aca="false">IF(OR(K276="",J276=""),"",(J276-K276)*100)</f>
        <v>0.801996218441048</v>
      </c>
      <c r="M276" s="36" t="n">
        <v>2.45723920713557</v>
      </c>
      <c r="N276" s="36" t="n">
        <v>2.60246900897786</v>
      </c>
      <c r="O276" s="36" t="n">
        <f aca="false">SQRT(M276^2+N276^2)</f>
        <v>3.57922749539261</v>
      </c>
      <c r="P276" s="40" t="n">
        <f aca="false">IF(J276="","",MAX(0,J276-1.96*O276/100))</f>
        <v>0.73057618118751</v>
      </c>
      <c r="Q276" s="40" t="n">
        <f aca="false">IF(J276="","",MIN(1,J276+1.96*O276/100))</f>
        <v>0.8708818990069</v>
      </c>
      <c r="R276" s="32" t="str">
        <f aca="false">IF(L276="","",IF(ABS(L276)&lt;=O276,"Yes","No"))</f>
        <v>Yes</v>
      </c>
      <c r="S276" s="32" t="str">
        <f aca="false">IF(L276="","",IF(ABS(L276)&lt;=1.96*O276,"Yes","No"))</f>
        <v>Yes</v>
      </c>
      <c r="T276" s="60" t="n">
        <f aca="false">IF(D276="","",ROUND(SQRT(((D276+G276)*O276/100)^2+(J276*(D276+G276)*0.09272)^2),0))</f>
        <v>68</v>
      </c>
      <c r="U276" s="32"/>
    </row>
    <row r="277" customFormat="false" ht="15" hidden="false" customHeight="false" outlineLevel="0" collapsed="false">
      <c r="A277" s="32" t="s">
        <v>421</v>
      </c>
      <c r="B277" s="32" t="s">
        <v>485</v>
      </c>
      <c r="C277" s="32" t="s">
        <v>491</v>
      </c>
      <c r="D277" s="60" t="n">
        <v>607</v>
      </c>
      <c r="E277" s="60" t="n">
        <v>566</v>
      </c>
      <c r="F277" s="69" t="n">
        <f aca="false">IF(E277="","",D277-E277)</f>
        <v>41</v>
      </c>
      <c r="G277" s="60" t="n">
        <v>240</v>
      </c>
      <c r="H277" s="60" t="n">
        <v>257</v>
      </c>
      <c r="I277" s="69" t="n">
        <f aca="false">IF(H277="","",G277-H277)</f>
        <v>-17</v>
      </c>
      <c r="J277" s="40" t="n">
        <f aca="false">IF(OR(D277="",D277+G277=0),"",D277/(D277+G277))</f>
        <v>0.716646989374262</v>
      </c>
      <c r="K277" s="40" t="n">
        <f aca="false">IF(E277="","",E277/(E277+H277))</f>
        <v>0.687727825030377</v>
      </c>
      <c r="L277" s="70" t="n">
        <f aca="false">IF(OR(K277="",J277=""),"",(J277-K277)*100)</f>
        <v>2.89191643438854</v>
      </c>
      <c r="M277" s="36" t="n">
        <v>2.45723920713557</v>
      </c>
      <c r="N277" s="36" t="n">
        <v>2.60246900897786</v>
      </c>
      <c r="O277" s="36" t="n">
        <f aca="false">SQRT(M277^2+N277^2)</f>
        <v>3.57922749539261</v>
      </c>
      <c r="P277" s="40" t="n">
        <f aca="false">IF(J277="","",MAX(0,J277-1.96*O277/100))</f>
        <v>0.646494130464567</v>
      </c>
      <c r="Q277" s="40" t="n">
        <f aca="false">IF(J277="","",MIN(1,J277+1.96*O277/100))</f>
        <v>0.786799848283957</v>
      </c>
      <c r="R277" s="32" t="str">
        <f aca="false">IF(L277="","",IF(ABS(L277)&lt;=O277,"Yes","No"))</f>
        <v>Yes</v>
      </c>
      <c r="S277" s="32" t="str">
        <f aca="false">IF(L277="","",IF(ABS(L277)&lt;=1.96*O277,"Yes","No"))</f>
        <v>Yes</v>
      </c>
      <c r="T277" s="60" t="n">
        <f aca="false">IF(D277="","",ROUND(SQRT(((D277+G277)*O277/100)^2+(J277*(D277+G277)*0.09272)^2),0))</f>
        <v>64</v>
      </c>
      <c r="U277" s="32"/>
    </row>
    <row r="278" customFormat="false" ht="15" hidden="false" customHeight="false" outlineLevel="0" collapsed="false">
      <c r="A278" s="32" t="s">
        <v>421</v>
      </c>
      <c r="B278" s="32" t="s">
        <v>485</v>
      </c>
      <c r="C278" s="32" t="s">
        <v>492</v>
      </c>
      <c r="D278" s="60" t="n">
        <v>500</v>
      </c>
      <c r="E278" s="60" t="n">
        <v>517</v>
      </c>
      <c r="F278" s="69" t="n">
        <f aca="false">IF(E278="","",D278-E278)</f>
        <v>-17</v>
      </c>
      <c r="G278" s="60" t="n">
        <v>278</v>
      </c>
      <c r="H278" s="60" t="n">
        <v>265</v>
      </c>
      <c r="I278" s="69" t="n">
        <f aca="false">IF(H278="","",G278-H278)</f>
        <v>13</v>
      </c>
      <c r="J278" s="40" t="n">
        <f aca="false">IF(OR(D278="",D278+G278=0),"",D278/(D278+G278))</f>
        <v>0.6426735218509</v>
      </c>
      <c r="K278" s="40" t="n">
        <f aca="false">IF(E278="","",E278/(E278+H278))</f>
        <v>0.661125319693095</v>
      </c>
      <c r="L278" s="70" t="n">
        <f aca="false">IF(OR(K278="",J278=""),"",(J278-K278)*100)</f>
        <v>-1.84517978421949</v>
      </c>
      <c r="M278" s="36" t="n">
        <v>2.45723920713557</v>
      </c>
      <c r="N278" s="36" t="n">
        <v>2.60246900897786</v>
      </c>
      <c r="O278" s="36" t="n">
        <f aca="false">SQRT(M278^2+N278^2)</f>
        <v>3.57922749539261</v>
      </c>
      <c r="P278" s="40" t="n">
        <f aca="false">IF(J278="","",MAX(0,J278-1.96*O278/100))</f>
        <v>0.572520662941205</v>
      </c>
      <c r="Q278" s="40" t="n">
        <f aca="false">IF(J278="","",MIN(1,J278+1.96*O278/100))</f>
        <v>0.712826380760595</v>
      </c>
      <c r="R278" s="32" t="str">
        <f aca="false">IF(L278="","",IF(ABS(L278)&lt;=O278,"Yes","No"))</f>
        <v>Yes</v>
      </c>
      <c r="S278" s="32" t="str">
        <f aca="false">IF(L278="","",IF(ABS(L278)&lt;=1.96*O278,"Yes","No"))</f>
        <v>Yes</v>
      </c>
      <c r="T278" s="60" t="n">
        <f aca="false">IF(D278="","",ROUND(SQRT(((D278+G278)*O278/100)^2+(J278*(D278+G278)*0.09272)^2),0))</f>
        <v>54</v>
      </c>
      <c r="U278" s="32"/>
    </row>
    <row r="279" customFormat="false" ht="15" hidden="false" customHeight="false" outlineLevel="0" collapsed="false">
      <c r="A279" s="32" t="s">
        <v>421</v>
      </c>
      <c r="B279" s="32" t="s">
        <v>485</v>
      </c>
      <c r="C279" s="32" t="s">
        <v>493</v>
      </c>
      <c r="D279" s="60" t="n">
        <v>213</v>
      </c>
      <c r="E279" s="60" t="n">
        <v>233</v>
      </c>
      <c r="F279" s="69" t="n">
        <f aca="false">IF(E279="","",D279-E279)</f>
        <v>-20</v>
      </c>
      <c r="G279" s="60" t="n">
        <v>89</v>
      </c>
      <c r="H279" s="60" t="n">
        <v>84</v>
      </c>
      <c r="I279" s="69" t="n">
        <f aca="false">IF(H279="","",G279-H279)</f>
        <v>5</v>
      </c>
      <c r="J279" s="40" t="n">
        <f aca="false">IF(OR(D279="",D279+G279=0),"",D279/(D279+G279))</f>
        <v>0.705298013245033</v>
      </c>
      <c r="K279" s="40" t="n">
        <f aca="false">IF(E279="","",E279/(E279+H279))</f>
        <v>0.735015772870662</v>
      </c>
      <c r="L279" s="70" t="n">
        <f aca="false">IF(OR(K279="",J279=""),"",(J279-K279)*100)</f>
        <v>-2.97177596256293</v>
      </c>
      <c r="M279" s="36" t="n">
        <v>3.56890741856077</v>
      </c>
      <c r="N279" s="36" t="n">
        <v>2.60246900897786</v>
      </c>
      <c r="O279" s="36" t="n">
        <f aca="false">SQRT(M279^2+N279^2)</f>
        <v>4.41700635101969</v>
      </c>
      <c r="P279" s="40" t="n">
        <f aca="false">IF(J279="","",MAX(0,J279-1.96*O279/100))</f>
        <v>0.618724688765047</v>
      </c>
      <c r="Q279" s="40" t="n">
        <f aca="false">IF(J279="","",MIN(1,J279+1.96*O279/100))</f>
        <v>0.791871337725019</v>
      </c>
      <c r="R279" s="32" t="str">
        <f aca="false">IF(L279="","",IF(ABS(L279)&lt;=O279,"Yes","No"))</f>
        <v>Yes</v>
      </c>
      <c r="S279" s="32" t="str">
        <f aca="false">IF(L279="","",IF(ABS(L279)&lt;=1.96*O279,"Yes","No"))</f>
        <v>Yes</v>
      </c>
      <c r="T279" s="60" t="n">
        <f aca="false">IF(D279="","",ROUND(SQRT(((D279+G279)*O279/100)^2+(J279*(D279+G279)*0.14577)^2),0))</f>
        <v>34</v>
      </c>
      <c r="U279" s="32"/>
    </row>
    <row r="280" customFormat="false" ht="15" hidden="false" customHeight="false" outlineLevel="0" collapsed="false">
      <c r="A280" s="32" t="s">
        <v>421</v>
      </c>
      <c r="B280" s="32" t="s">
        <v>485</v>
      </c>
      <c r="C280" s="32" t="s">
        <v>494</v>
      </c>
      <c r="D280" s="60" t="n">
        <v>368</v>
      </c>
      <c r="E280" s="60" t="n">
        <v>391</v>
      </c>
      <c r="F280" s="69" t="n">
        <f aca="false">IF(E280="","",D280-E280)</f>
        <v>-23</v>
      </c>
      <c r="G280" s="60" t="n">
        <v>128</v>
      </c>
      <c r="H280" s="60" t="n">
        <v>126</v>
      </c>
      <c r="I280" s="69" t="n">
        <f aca="false">IF(H280="","",G280-H280)</f>
        <v>2</v>
      </c>
      <c r="J280" s="40" t="n">
        <f aca="false">IF(OR(D280="",D280+G280=0),"",D280/(D280+G280))</f>
        <v>0.741935483870968</v>
      </c>
      <c r="K280" s="40" t="n">
        <f aca="false">IF(E280="","",E280/(E280+H280))</f>
        <v>0.756286266924565</v>
      </c>
      <c r="L280" s="70" t="n">
        <f aca="false">IF(OR(K280="",J280=""),"",(J280-K280)*100)</f>
        <v>-1.43507830535971</v>
      </c>
      <c r="M280" s="36" t="n">
        <v>3.56890741856077</v>
      </c>
      <c r="N280" s="36" t="n">
        <v>2.60246900897786</v>
      </c>
      <c r="O280" s="36" t="n">
        <f aca="false">SQRT(M280^2+N280^2)</f>
        <v>4.41700635101969</v>
      </c>
      <c r="P280" s="40" t="n">
        <f aca="false">IF(J280="","",MAX(0,J280-1.96*O280/100))</f>
        <v>0.655362159390982</v>
      </c>
      <c r="Q280" s="40" t="n">
        <f aca="false">IF(J280="","",MIN(1,J280+1.96*O280/100))</f>
        <v>0.828508808350954</v>
      </c>
      <c r="R280" s="32" t="str">
        <f aca="false">IF(L280="","",IF(ABS(L280)&lt;=O280,"Yes","No"))</f>
        <v>Yes</v>
      </c>
      <c r="S280" s="32" t="str">
        <f aca="false">IF(L280="","",IF(ABS(L280)&lt;=1.96*O280,"Yes","No"))</f>
        <v>Yes</v>
      </c>
      <c r="T280" s="60" t="n">
        <f aca="false">IF(D280="","",ROUND(SQRT(((D280+G280)*O280/100)^2+(J280*(D280+G280)*0.14577)^2),0))</f>
        <v>58</v>
      </c>
      <c r="U280" s="32"/>
    </row>
    <row r="281" customFormat="false" ht="15" hidden="false" customHeight="false" outlineLevel="0" collapsed="false">
      <c r="A281" s="32" t="s">
        <v>421</v>
      </c>
      <c r="B281" s="32" t="s">
        <v>485</v>
      </c>
      <c r="C281" s="32" t="s">
        <v>495</v>
      </c>
      <c r="D281" s="60" t="n">
        <v>423</v>
      </c>
      <c r="E281" s="60" t="n">
        <v>381</v>
      </c>
      <c r="F281" s="69" t="n">
        <f aca="false">IF(E281="","",D281-E281)</f>
        <v>42</v>
      </c>
      <c r="G281" s="60" t="n">
        <v>149</v>
      </c>
      <c r="H281" s="60" t="n">
        <v>184</v>
      </c>
      <c r="I281" s="69" t="n">
        <f aca="false">IF(H281="","",G281-H281)</f>
        <v>-35</v>
      </c>
      <c r="J281" s="40" t="n">
        <f aca="false">IF(OR(D281="",D281+G281=0),"",D281/(D281+G281))</f>
        <v>0.73951048951049</v>
      </c>
      <c r="K281" s="40" t="n">
        <f aca="false">IF(E281="","",E281/(E281+H281))</f>
        <v>0.674336283185841</v>
      </c>
      <c r="L281" s="70" t="n">
        <f aca="false">IF(OR(K281="",J281=""),"",(J281-K281)*100)</f>
        <v>6.51742063246488</v>
      </c>
      <c r="M281" s="36" t="n">
        <v>3.56890741856077</v>
      </c>
      <c r="N281" s="36" t="n">
        <v>2.60246900897786</v>
      </c>
      <c r="O281" s="36" t="n">
        <f aca="false">SQRT(M281^2+N281^2)</f>
        <v>4.41700635101969</v>
      </c>
      <c r="P281" s="40" t="n">
        <f aca="false">IF(J281="","",MAX(0,J281-1.96*O281/100))</f>
        <v>0.652937165030504</v>
      </c>
      <c r="Q281" s="40" t="n">
        <f aca="false">IF(J281="","",MIN(1,J281+1.96*O281/100))</f>
        <v>0.826083813990475</v>
      </c>
      <c r="R281" s="32" t="str">
        <f aca="false">IF(L281="","",IF(ABS(L281)&lt;=O281,"Yes","No"))</f>
        <v>No</v>
      </c>
      <c r="S281" s="32" t="str">
        <f aca="false">IF(L281="","",IF(ABS(L281)&lt;=1.96*O281,"Yes","No"))</f>
        <v>Yes</v>
      </c>
      <c r="T281" s="60" t="n">
        <f aca="false">IF(D281="","",ROUND(SQRT(((D281+G281)*O281/100)^2+(J281*(D281+G281)*0.14577)^2),0))</f>
        <v>67</v>
      </c>
      <c r="U281" s="32"/>
    </row>
    <row r="282" customFormat="false" ht="15" hidden="false" customHeight="false" outlineLevel="0" collapsed="false">
      <c r="A282" s="32" t="s">
        <v>421</v>
      </c>
      <c r="B282" s="32" t="s">
        <v>485</v>
      </c>
      <c r="C282" s="32" t="s">
        <v>496</v>
      </c>
      <c r="D282" s="60" t="n">
        <v>443</v>
      </c>
      <c r="E282" s="60"/>
      <c r="F282" s="69" t="str">
        <f aca="false">IF(E282="","",D282-E282)</f>
        <v/>
      </c>
      <c r="G282" s="60" t="n">
        <v>180</v>
      </c>
      <c r="H282" s="60"/>
      <c r="I282" s="69" t="str">
        <f aca="false">IF(H282="","",G282-H282)</f>
        <v/>
      </c>
      <c r="J282" s="40" t="n">
        <f aca="false">IF(OR(D282="",D282+G282=0),"",D282/(D282+G282))</f>
        <v>0.71107544141252</v>
      </c>
      <c r="K282" s="40" t="str">
        <f aca="false">IF(E282="","",E282/(E282+H282))</f>
        <v/>
      </c>
      <c r="L282" s="70" t="str">
        <f aca="false">IF(OR(K282="",J282=""),"",(J282-K282)*100)</f>
        <v/>
      </c>
      <c r="M282" s="36" t="n">
        <v>3.56890741856077</v>
      </c>
      <c r="N282" s="36" t="n">
        <v>2.60246900897786</v>
      </c>
      <c r="O282" s="36" t="n">
        <f aca="false">SQRT(M282^2+N282^2)</f>
        <v>4.41700635101969</v>
      </c>
      <c r="P282" s="40" t="n">
        <f aca="false">IF(J282="","",MAX(0,J282-1.96*O282/100))</f>
        <v>0.624502116932534</v>
      </c>
      <c r="Q282" s="40" t="n">
        <f aca="false">IF(J282="","",MIN(1,J282+1.96*O282/100))</f>
        <v>0.797648765892506</v>
      </c>
      <c r="R282" s="32" t="str">
        <f aca="false">IF(L282="","",IF(ABS(L282)&lt;=O282,"Yes","No"))</f>
        <v/>
      </c>
      <c r="S282" s="32" t="str">
        <f aca="false">IF(L282="","",IF(ABS(L282)&lt;=1.96*O282,"Yes","No"))</f>
        <v/>
      </c>
      <c r="T282" s="60" t="n">
        <f aca="false">IF(D282="","",ROUND(SQRT(((D282+G282)*O282/100)^2+(J282*(D282+G282)*0.14577)^2),0))</f>
        <v>70</v>
      </c>
      <c r="U282" s="32" t="s">
        <v>732</v>
      </c>
    </row>
    <row r="283" customFormat="false" ht="15" hidden="false" customHeight="false" outlineLevel="0" collapsed="false">
      <c r="A283" s="32" t="s">
        <v>421</v>
      </c>
      <c r="B283" s="32" t="s">
        <v>485</v>
      </c>
      <c r="C283" s="32" t="s">
        <v>497</v>
      </c>
      <c r="D283" s="60" t="n">
        <v>963</v>
      </c>
      <c r="E283" s="60" t="n">
        <v>912</v>
      </c>
      <c r="F283" s="69" t="n">
        <f aca="false">IF(E283="","",D283-E283)</f>
        <v>51</v>
      </c>
      <c r="G283" s="60" t="n">
        <v>423</v>
      </c>
      <c r="H283" s="60" t="n">
        <v>445</v>
      </c>
      <c r="I283" s="69" t="n">
        <f aca="false">IF(H283="","",G283-H283)</f>
        <v>-22</v>
      </c>
      <c r="J283" s="40" t="n">
        <f aca="false">IF(OR(D283="",D283+G283=0),"",D283/(D283+G283))</f>
        <v>0.694805194805195</v>
      </c>
      <c r="K283" s="40" t="n">
        <f aca="false">IF(E283="","",E283/(E283+H283))</f>
        <v>0.672070744288873</v>
      </c>
      <c r="L283" s="70" t="n">
        <f aca="false">IF(OR(K283="",J283=""),"",(J283-K283)*100)</f>
        <v>2.27344505163223</v>
      </c>
      <c r="M283" s="36" t="n">
        <v>2.12037134723954</v>
      </c>
      <c r="N283" s="36" t="n">
        <v>2.60246900897786</v>
      </c>
      <c r="O283" s="36" t="n">
        <f aca="false">SQRT(M283^2+N283^2)</f>
        <v>3.35690625321659</v>
      </c>
      <c r="P283" s="40" t="n">
        <f aca="false">IF(J283="","",MAX(0,J283-1.96*O283/100))</f>
        <v>0.62900983224215</v>
      </c>
      <c r="Q283" s="40" t="n">
        <f aca="false">IF(J283="","",MIN(1,J283+1.96*O283/100))</f>
        <v>0.76060055736824</v>
      </c>
      <c r="R283" s="32" t="str">
        <f aca="false">IF(L283="","",IF(ABS(L283)&lt;=O283,"Yes","No"))</f>
        <v>Yes</v>
      </c>
      <c r="S283" s="32" t="str">
        <f aca="false">IF(L283="","",IF(ABS(L283)&lt;=1.96*O283,"Yes","No"))</f>
        <v>Yes</v>
      </c>
      <c r="T283" s="60" t="n">
        <f aca="false">IF(D283="","",ROUND(SQRT(((D283+G283)*O283/100)^2+(J283*(D283+G283)*0.07717)^2),0))</f>
        <v>88</v>
      </c>
      <c r="U283" s="32"/>
    </row>
    <row r="284" customFormat="false" ht="15" hidden="false" customHeight="false" outlineLevel="0" collapsed="false">
      <c r="A284" s="32" t="s">
        <v>421</v>
      </c>
      <c r="B284" s="32" t="s">
        <v>498</v>
      </c>
      <c r="C284" s="32" t="s">
        <v>499</v>
      </c>
      <c r="D284" s="60" t="n">
        <v>1367</v>
      </c>
      <c r="E284" s="60" t="n">
        <v>1361</v>
      </c>
      <c r="F284" s="69" t="n">
        <f aca="false">IF(E284="","",D284-E284)</f>
        <v>6</v>
      </c>
      <c r="G284" s="60" t="n">
        <v>1438</v>
      </c>
      <c r="H284" s="60" t="n">
        <v>1448</v>
      </c>
      <c r="I284" s="69" t="n">
        <f aca="false">IF(H284="","",G284-H284)</f>
        <v>-10</v>
      </c>
      <c r="J284" s="40" t="n">
        <f aca="false">IF(OR(D284="",D284+G284=0),"",D284/(D284+G284))</f>
        <v>0.487344028520499</v>
      </c>
      <c r="K284" s="40" t="n">
        <f aca="false">IF(E284="","",E284/(E284+H284))</f>
        <v>0.484514061943752</v>
      </c>
      <c r="L284" s="70" t="n">
        <f aca="false">IF(OR(K284="",J284=""),"",(J284-K284)*100)</f>
        <v>0.282996657674689</v>
      </c>
      <c r="M284" s="36" t="n">
        <v>2.12037134723954</v>
      </c>
      <c r="N284" s="36" t="n">
        <v>2.60246900897786</v>
      </c>
      <c r="O284" s="36" t="n">
        <f aca="false">SQRT(M284^2+N284^2)</f>
        <v>3.35690625321659</v>
      </c>
      <c r="P284" s="40" t="n">
        <f aca="false">IF(J284="","",MAX(0,J284-1.96*O284/100))</f>
        <v>0.421548665957454</v>
      </c>
      <c r="Q284" s="40" t="n">
        <f aca="false">IF(J284="","",MIN(1,J284+1.96*O284/100))</f>
        <v>0.553139391083544</v>
      </c>
      <c r="R284" s="32" t="str">
        <f aca="false">IF(L284="","",IF(ABS(L284)&lt;=O284,"Yes","No"))</f>
        <v>Yes</v>
      </c>
      <c r="S284" s="32" t="str">
        <f aca="false">IF(L284="","",IF(ABS(L284)&lt;=1.96*O284,"Yes","No"))</f>
        <v>Yes</v>
      </c>
      <c r="T284" s="60" t="n">
        <f aca="false">IF(D284="","",ROUND(SQRT(((D284+G284)*O284/100)^2+(J284*(D284+G284)*0.07717)^2),0))</f>
        <v>141</v>
      </c>
      <c r="U284" s="32"/>
    </row>
    <row r="285" customFormat="false" ht="15" hidden="false" customHeight="false" outlineLevel="0" collapsed="false">
      <c r="A285" s="32" t="s">
        <v>421</v>
      </c>
      <c r="B285" s="32" t="s">
        <v>498</v>
      </c>
      <c r="C285" s="32" t="s">
        <v>500</v>
      </c>
      <c r="D285" s="60" t="n">
        <v>1576</v>
      </c>
      <c r="E285" s="60" t="n">
        <v>1673</v>
      </c>
      <c r="F285" s="69" t="n">
        <f aca="false">IF(E285="","",D285-E285)</f>
        <v>-97</v>
      </c>
      <c r="G285" s="60" t="n">
        <v>1487</v>
      </c>
      <c r="H285" s="60" t="n">
        <v>1448</v>
      </c>
      <c r="I285" s="69" t="n">
        <f aca="false">IF(H285="","",G285-H285)</f>
        <v>39</v>
      </c>
      <c r="J285" s="40" t="n">
        <f aca="false">IF(OR(D285="",D285+G285=0),"",D285/(D285+G285))</f>
        <v>0.5145282402873</v>
      </c>
      <c r="K285" s="40" t="n">
        <f aca="false">IF(E285="","",E285/(E285+H285))</f>
        <v>0.536046139057994</v>
      </c>
      <c r="L285" s="70" t="n">
        <f aca="false">IF(OR(K285="",J285=""),"",(J285-K285)*100)</f>
        <v>-2.15178987706942</v>
      </c>
      <c r="M285" s="36" t="n">
        <v>2.12037134723954</v>
      </c>
      <c r="N285" s="36" t="n">
        <v>2.60246900897786</v>
      </c>
      <c r="O285" s="36" t="n">
        <f aca="false">SQRT(M285^2+N285^2)</f>
        <v>3.35690625321659</v>
      </c>
      <c r="P285" s="40" t="n">
        <f aca="false">IF(J285="","",MAX(0,J285-1.96*O285/100))</f>
        <v>0.448732877724255</v>
      </c>
      <c r="Q285" s="40" t="n">
        <f aca="false">IF(J285="","",MIN(1,J285+1.96*O285/100))</f>
        <v>0.580323602850345</v>
      </c>
      <c r="R285" s="32" t="str">
        <f aca="false">IF(L285="","",IF(ABS(L285)&lt;=O285,"Yes","No"))</f>
        <v>Yes</v>
      </c>
      <c r="S285" s="32" t="str">
        <f aca="false">IF(L285="","",IF(ABS(L285)&lt;=1.96*O285,"Yes","No"))</f>
        <v>Yes</v>
      </c>
      <c r="T285" s="60" t="n">
        <f aca="false">IF(D285="","",ROUND(SQRT(((D285+G285)*O285/100)^2+(J285*(D285+G285)*0.07717)^2),0))</f>
        <v>159</v>
      </c>
      <c r="U285" s="32"/>
    </row>
    <row r="286" customFormat="false" ht="15" hidden="false" customHeight="false" outlineLevel="0" collapsed="false">
      <c r="A286" s="32" t="s">
        <v>421</v>
      </c>
      <c r="B286" s="32" t="s">
        <v>498</v>
      </c>
      <c r="C286" s="32" t="s">
        <v>501</v>
      </c>
      <c r="D286" s="60" t="n">
        <v>984</v>
      </c>
      <c r="E286" s="60" t="n">
        <v>975</v>
      </c>
      <c r="F286" s="69" t="n">
        <f aca="false">IF(E286="","",D286-E286)</f>
        <v>9</v>
      </c>
      <c r="G286" s="60" t="n">
        <v>873</v>
      </c>
      <c r="H286" s="60" t="n">
        <v>935</v>
      </c>
      <c r="I286" s="69" t="n">
        <f aca="false">IF(H286="","",G286-H286)</f>
        <v>-62</v>
      </c>
      <c r="J286" s="40" t="n">
        <f aca="false">IF(OR(D286="",D286+G286=0),"",D286/(D286+G286))</f>
        <v>0.529886914378029</v>
      </c>
      <c r="K286" s="40" t="n">
        <f aca="false">IF(E286="","",E286/(E286+H286))</f>
        <v>0.510471204188482</v>
      </c>
      <c r="L286" s="70" t="n">
        <f aca="false">IF(OR(K286="",J286=""),"",(J286-K286)*100)</f>
        <v>1.94157101895474</v>
      </c>
      <c r="M286" s="36" t="n">
        <v>2.12037134723954</v>
      </c>
      <c r="N286" s="36" t="n">
        <v>2.60246900897786</v>
      </c>
      <c r="O286" s="36" t="n">
        <f aca="false">SQRT(M286^2+N286^2)</f>
        <v>3.35690625321659</v>
      </c>
      <c r="P286" s="40" t="n">
        <f aca="false">IF(J286="","",MAX(0,J286-1.96*O286/100))</f>
        <v>0.464091551814984</v>
      </c>
      <c r="Q286" s="40" t="n">
        <f aca="false">IF(J286="","",MIN(1,J286+1.96*O286/100))</f>
        <v>0.595682276941074</v>
      </c>
      <c r="R286" s="32" t="str">
        <f aca="false">IF(L286="","",IF(ABS(L286)&lt;=O286,"Yes","No"))</f>
        <v>Yes</v>
      </c>
      <c r="S286" s="32" t="str">
        <f aca="false">IF(L286="","",IF(ABS(L286)&lt;=1.96*O286,"Yes","No"))</f>
        <v>Yes</v>
      </c>
      <c r="T286" s="60" t="n">
        <f aca="false">IF(D286="","",ROUND(SQRT(((D286+G286)*O286/100)^2+(J286*(D286+G286)*0.07717)^2),0))</f>
        <v>98</v>
      </c>
      <c r="U286" s="32"/>
    </row>
    <row r="287" customFormat="false" ht="15" hidden="false" customHeight="false" outlineLevel="0" collapsed="false">
      <c r="A287" s="32" t="s">
        <v>421</v>
      </c>
      <c r="B287" s="32" t="s">
        <v>498</v>
      </c>
      <c r="C287" s="32" t="s">
        <v>502</v>
      </c>
      <c r="D287" s="60" t="n">
        <v>1310</v>
      </c>
      <c r="E287" s="60" t="n">
        <v>1349</v>
      </c>
      <c r="F287" s="69" t="n">
        <f aca="false">IF(E287="","",D287-E287)</f>
        <v>-39</v>
      </c>
      <c r="G287" s="60" t="n">
        <v>1247</v>
      </c>
      <c r="H287" s="60" t="n">
        <v>1196</v>
      </c>
      <c r="I287" s="69" t="n">
        <f aca="false">IF(H287="","",G287-H287)</f>
        <v>51</v>
      </c>
      <c r="J287" s="40" t="n">
        <f aca="false">IF(OR(D287="",D287+G287=0),"",D287/(D287+G287))</f>
        <v>0.512319123973406</v>
      </c>
      <c r="K287" s="40" t="n">
        <f aca="false">IF(E287="","",E287/(E287+H287))</f>
        <v>0.530058939096267</v>
      </c>
      <c r="L287" s="70" t="n">
        <f aca="false">IF(OR(K287="",J287=""),"",(J287-K287)*100)</f>
        <v>-1.77398151228609</v>
      </c>
      <c r="M287" s="36" t="n">
        <v>2.12037134723954</v>
      </c>
      <c r="N287" s="36" t="n">
        <v>2.60246900897786</v>
      </c>
      <c r="O287" s="36" t="n">
        <f aca="false">SQRT(M287^2+N287^2)</f>
        <v>3.35690625321659</v>
      </c>
      <c r="P287" s="40" t="n">
        <f aca="false">IF(J287="","",MAX(0,J287-1.96*O287/100))</f>
        <v>0.446523761410361</v>
      </c>
      <c r="Q287" s="40" t="n">
        <f aca="false">IF(J287="","",MIN(1,J287+1.96*O287/100))</f>
        <v>0.578114486536451</v>
      </c>
      <c r="R287" s="32" t="str">
        <f aca="false">IF(L287="","",IF(ABS(L287)&lt;=O287,"Yes","No"))</f>
        <v>Yes</v>
      </c>
      <c r="S287" s="32" t="str">
        <f aca="false">IF(L287="","",IF(ABS(L287)&lt;=1.96*O287,"Yes","No"))</f>
        <v>Yes</v>
      </c>
      <c r="T287" s="60" t="n">
        <f aca="false">IF(D287="","",ROUND(SQRT(((D287+G287)*O287/100)^2+(J287*(D287+G287)*0.07717)^2),0))</f>
        <v>133</v>
      </c>
      <c r="U287" s="32"/>
    </row>
    <row r="288" customFormat="false" ht="15" hidden="false" customHeight="false" outlineLevel="0" collapsed="false">
      <c r="A288" s="32" t="s">
        <v>421</v>
      </c>
      <c r="B288" s="32" t="s">
        <v>503</v>
      </c>
      <c r="C288" s="32" t="s">
        <v>503</v>
      </c>
      <c r="D288" s="60" t="n">
        <v>740</v>
      </c>
      <c r="E288" s="60" t="n">
        <v>714</v>
      </c>
      <c r="F288" s="69" t="n">
        <f aca="false">IF(E288="","",D288-E288)</f>
        <v>26</v>
      </c>
      <c r="G288" s="60" t="n">
        <v>525</v>
      </c>
      <c r="H288" s="60" t="n">
        <v>484</v>
      </c>
      <c r="I288" s="69" t="n">
        <f aca="false">IF(H288="","",G288-H288)</f>
        <v>41</v>
      </c>
      <c r="J288" s="40" t="n">
        <f aca="false">IF(OR(D288="",D288+G288=0),"",D288/(D288+G288))</f>
        <v>0.58498023715415</v>
      </c>
      <c r="K288" s="40" t="n">
        <f aca="false">IF(E288="","",E288/(E288+H288))</f>
        <v>0.595993322203673</v>
      </c>
      <c r="L288" s="70" t="n">
        <f aca="false">IF(OR(K288="",J288=""),"",(J288-K288)*100)</f>
        <v>-1.10130850495226</v>
      </c>
      <c r="M288" s="36" t="n">
        <v>2.12037134723954</v>
      </c>
      <c r="N288" s="36" t="n">
        <v>2.60246900897786</v>
      </c>
      <c r="O288" s="36" t="n">
        <f aca="false">SQRT(M288^2+N288^2)</f>
        <v>3.35690625321659</v>
      </c>
      <c r="P288" s="40" t="n">
        <f aca="false">IF(J288="","",MAX(0,J288-1.96*O288/100))</f>
        <v>0.519184874591105</v>
      </c>
      <c r="Q288" s="40" t="n">
        <f aca="false">IF(J288="","",MIN(1,J288+1.96*O288/100))</f>
        <v>0.650775599717195</v>
      </c>
      <c r="R288" s="32" t="str">
        <f aca="false">IF(L288="","",IF(ABS(L288)&lt;=O288,"Yes","No"))</f>
        <v>Yes</v>
      </c>
      <c r="S288" s="32" t="str">
        <f aca="false">IF(L288="","",IF(ABS(L288)&lt;=1.96*O288,"Yes","No"))</f>
        <v>Yes</v>
      </c>
      <c r="T288" s="60" t="n">
        <f aca="false">IF(D288="","",ROUND(SQRT(((D288+G288)*O288/100)^2+(J288*(D288+G288)*0.07717)^2),0))</f>
        <v>71</v>
      </c>
      <c r="U288" s="32"/>
    </row>
    <row r="289" customFormat="false" ht="15" hidden="false" customHeight="false" outlineLevel="0" collapsed="false">
      <c r="A289" s="32" t="s">
        <v>421</v>
      </c>
      <c r="B289" s="32" t="s">
        <v>504</v>
      </c>
      <c r="C289" s="32" t="s">
        <v>504</v>
      </c>
      <c r="D289" s="60" t="n">
        <v>99</v>
      </c>
      <c r="E289" s="60" t="n">
        <v>109</v>
      </c>
      <c r="F289" s="69" t="n">
        <f aca="false">IF(E289="","",D289-E289)</f>
        <v>-10</v>
      </c>
      <c r="G289" s="60" t="n">
        <v>106</v>
      </c>
      <c r="H289" s="60" t="n">
        <v>97</v>
      </c>
      <c r="I289" s="69" t="n">
        <f aca="false">IF(H289="","",G289-H289)</f>
        <v>9</v>
      </c>
      <c r="J289" s="40" t="n">
        <f aca="false">IF(OR(D289="",D289+G289=0),"",D289/(D289+G289))</f>
        <v>0.482926829268293</v>
      </c>
      <c r="K289" s="40" t="n">
        <f aca="false">IF(E289="","",E289/(E289+H289))</f>
        <v>0.529126213592233</v>
      </c>
      <c r="L289" s="70" t="n">
        <f aca="false">IF(OR(K289="",J289=""),"",(J289-K289)*100)</f>
        <v>-4.61993843239403</v>
      </c>
      <c r="M289" s="36" t="n">
        <v>3.56890741856077</v>
      </c>
      <c r="N289" s="36" t="n">
        <v>2.60246900897786</v>
      </c>
      <c r="O289" s="36" t="n">
        <f aca="false">SQRT(M289^2+N289^2)</f>
        <v>4.41700635101969</v>
      </c>
      <c r="P289" s="40" t="n">
        <f aca="false">IF(J289="","",MAX(0,J289-1.96*O289/100))</f>
        <v>0.396353504788307</v>
      </c>
      <c r="Q289" s="40" t="n">
        <f aca="false">IF(J289="","",MIN(1,J289+1.96*O289/100))</f>
        <v>0.569500153748279</v>
      </c>
      <c r="R289" s="32" t="str">
        <f aca="false">IF(L289="","",IF(ABS(L289)&lt;=O289,"Yes","No"))</f>
        <v>No</v>
      </c>
      <c r="S289" s="32" t="str">
        <f aca="false">IF(L289="","",IF(ABS(L289)&lt;=1.96*O289,"Yes","No"))</f>
        <v>Yes</v>
      </c>
      <c r="T289" s="60" t="n">
        <f aca="false">IF(D289="","",ROUND(SQRT(((D289+G289)*O289/100)^2+(J289*(D289+G289)*0.14577)^2),0))</f>
        <v>17</v>
      </c>
      <c r="U289" s="32"/>
    </row>
    <row r="290" customFormat="false" ht="15" hidden="false" customHeight="false" outlineLevel="0" collapsed="false">
      <c r="A290" s="32" t="s">
        <v>421</v>
      </c>
      <c r="B290" s="32" t="s">
        <v>328</v>
      </c>
      <c r="C290" s="32" t="s">
        <v>505</v>
      </c>
      <c r="D290" s="60" t="n">
        <v>915</v>
      </c>
      <c r="E290" s="60" t="n">
        <v>955</v>
      </c>
      <c r="F290" s="69" t="n">
        <f aca="false">IF(E290="","",D290-E290)</f>
        <v>-40</v>
      </c>
      <c r="G290" s="60" t="n">
        <v>725</v>
      </c>
      <c r="H290" s="60" t="n">
        <v>692</v>
      </c>
      <c r="I290" s="69" t="n">
        <f aca="false">IF(H290="","",G290-H290)</f>
        <v>33</v>
      </c>
      <c r="J290" s="40" t="n">
        <f aca="false">IF(OR(D290="",D290+G290=0),"",D290/(D290+G290))</f>
        <v>0.557926829268293</v>
      </c>
      <c r="K290" s="40" t="n">
        <f aca="false">IF(E290="","",E290/(E290+H290))</f>
        <v>0.579842137219186</v>
      </c>
      <c r="L290" s="70" t="n">
        <f aca="false">IF(OR(K290="",J290=""),"",(J290-K290)*100)</f>
        <v>-2.19153079508937</v>
      </c>
      <c r="M290" s="36" t="n">
        <v>2.12037134723954</v>
      </c>
      <c r="N290" s="36" t="n">
        <v>2.60246900897786</v>
      </c>
      <c r="O290" s="36" t="n">
        <f aca="false">SQRT(M290^2+N290^2)</f>
        <v>3.35690625321659</v>
      </c>
      <c r="P290" s="40" t="n">
        <f aca="false">IF(J290="","",MAX(0,J290-1.96*O290/100))</f>
        <v>0.492131466705248</v>
      </c>
      <c r="Q290" s="40" t="n">
        <f aca="false">IF(J290="","",MIN(1,J290+1.96*O290/100))</f>
        <v>0.623722191831338</v>
      </c>
      <c r="R290" s="32" t="str">
        <f aca="false">IF(L290="","",IF(ABS(L290)&lt;=O290,"Yes","No"))</f>
        <v>Yes</v>
      </c>
      <c r="S290" s="32" t="str">
        <f aca="false">IF(L290="","",IF(ABS(L290)&lt;=1.96*O290,"Yes","No"))</f>
        <v>Yes</v>
      </c>
      <c r="T290" s="60" t="n">
        <f aca="false">IF(D290="","",ROUND(SQRT(((D290+G290)*O290/100)^2+(J290*(D290+G290)*0.07717)^2),0))</f>
        <v>90</v>
      </c>
      <c r="U290" s="32"/>
    </row>
    <row r="291" customFormat="false" ht="15" hidden="false" customHeight="false" outlineLevel="0" collapsed="false">
      <c r="A291" s="32" t="s">
        <v>421</v>
      </c>
      <c r="B291" s="32" t="s">
        <v>328</v>
      </c>
      <c r="C291" s="32" t="s">
        <v>506</v>
      </c>
      <c r="D291" s="60" t="n">
        <v>860</v>
      </c>
      <c r="E291" s="60" t="n">
        <v>910</v>
      </c>
      <c r="F291" s="69" t="n">
        <f aca="false">IF(E291="","",D291-E291)</f>
        <v>-50</v>
      </c>
      <c r="G291" s="60" t="n">
        <v>764</v>
      </c>
      <c r="H291" s="60" t="n">
        <v>742</v>
      </c>
      <c r="I291" s="69" t="n">
        <f aca="false">IF(H291="","",G291-H291)</f>
        <v>22</v>
      </c>
      <c r="J291" s="40" t="n">
        <f aca="false">IF(OR(D291="",D291+G291=0),"",D291/(D291+G291))</f>
        <v>0.529556650246305</v>
      </c>
      <c r="K291" s="40" t="n">
        <f aca="false">IF(E291="","",E291/(E291+H291))</f>
        <v>0.550847457627119</v>
      </c>
      <c r="L291" s="70" t="n">
        <f aca="false">IF(OR(K291="",J291=""),"",(J291-K291)*100)</f>
        <v>-2.12908073808132</v>
      </c>
      <c r="M291" s="36" t="n">
        <v>2.12037134723954</v>
      </c>
      <c r="N291" s="36" t="n">
        <v>2.60246900897786</v>
      </c>
      <c r="O291" s="36" t="n">
        <f aca="false">SQRT(M291^2+N291^2)</f>
        <v>3.35690625321659</v>
      </c>
      <c r="P291" s="40" t="n">
        <f aca="false">IF(J291="","",MAX(0,J291-1.96*O291/100))</f>
        <v>0.46376128768326</v>
      </c>
      <c r="Q291" s="40" t="n">
        <f aca="false">IF(J291="","",MIN(1,J291+1.96*O291/100))</f>
        <v>0.595352012809351</v>
      </c>
      <c r="R291" s="32" t="str">
        <f aca="false">IF(L291="","",IF(ABS(L291)&lt;=O291,"Yes","No"))</f>
        <v>Yes</v>
      </c>
      <c r="S291" s="32" t="str">
        <f aca="false">IF(L291="","",IF(ABS(L291)&lt;=1.96*O291,"Yes","No"))</f>
        <v>Yes</v>
      </c>
      <c r="T291" s="60" t="n">
        <f aca="false">IF(D291="","",ROUND(SQRT(((D291+G291)*O291/100)^2+(J291*(D291+G291)*0.07717)^2),0))</f>
        <v>86</v>
      </c>
      <c r="U291" s="32"/>
    </row>
    <row r="292" customFormat="false" ht="15" hidden="false" customHeight="false" outlineLevel="0" collapsed="false">
      <c r="A292" s="32" t="s">
        <v>421</v>
      </c>
      <c r="B292" s="32" t="s">
        <v>328</v>
      </c>
      <c r="C292" s="32" t="s">
        <v>507</v>
      </c>
      <c r="D292" s="60" t="n">
        <v>437</v>
      </c>
      <c r="E292" s="60" t="n">
        <v>446</v>
      </c>
      <c r="F292" s="69" t="n">
        <f aca="false">IF(E292="","",D292-E292)</f>
        <v>-9</v>
      </c>
      <c r="G292" s="60" t="n">
        <v>418</v>
      </c>
      <c r="H292" s="60" t="n">
        <v>410</v>
      </c>
      <c r="I292" s="69" t="n">
        <f aca="false">IF(H292="","",G292-H292)</f>
        <v>8</v>
      </c>
      <c r="J292" s="40" t="n">
        <f aca="false">IF(OR(D292="",D292+G292=0),"",D292/(D292+G292))</f>
        <v>0.511111111111111</v>
      </c>
      <c r="K292" s="40" t="n">
        <f aca="false">IF(E292="","",E292/(E292+H292))</f>
        <v>0.521028037383178</v>
      </c>
      <c r="L292" s="70" t="n">
        <f aca="false">IF(OR(K292="",J292=""),"",(J292-K292)*100)</f>
        <v>-0.991692627206653</v>
      </c>
      <c r="M292" s="36" t="n">
        <v>2.45723920713557</v>
      </c>
      <c r="N292" s="36" t="n">
        <v>2.60246900897786</v>
      </c>
      <c r="O292" s="36" t="n">
        <f aca="false">SQRT(M292^2+N292^2)</f>
        <v>3.57922749539261</v>
      </c>
      <c r="P292" s="40" t="n">
        <f aca="false">IF(J292="","",MAX(0,J292-1.96*O292/100))</f>
        <v>0.440958252201416</v>
      </c>
      <c r="Q292" s="40" t="n">
        <f aca="false">IF(J292="","",MIN(1,J292+1.96*O292/100))</f>
        <v>0.581263970020806</v>
      </c>
      <c r="R292" s="32" t="str">
        <f aca="false">IF(L292="","",IF(ABS(L292)&lt;=O292,"Yes","No"))</f>
        <v>Yes</v>
      </c>
      <c r="S292" s="32" t="str">
        <f aca="false">IF(L292="","",IF(ABS(L292)&lt;=1.96*O292,"Yes","No"))</f>
        <v>Yes</v>
      </c>
      <c r="T292" s="60" t="n">
        <f aca="false">IF(D292="","",ROUND(SQRT(((D292+G292)*O292/100)^2+(J292*(D292+G292)*0.09272)^2),0))</f>
        <v>51</v>
      </c>
      <c r="U292" s="32"/>
    </row>
    <row r="293" customFormat="false" ht="15" hidden="false" customHeight="false" outlineLevel="0" collapsed="false">
      <c r="A293" s="32" t="s">
        <v>421</v>
      </c>
      <c r="B293" s="32" t="s">
        <v>328</v>
      </c>
      <c r="C293" s="32" t="s">
        <v>508</v>
      </c>
      <c r="D293" s="60" t="n">
        <v>737</v>
      </c>
      <c r="E293" s="60" t="n">
        <v>744</v>
      </c>
      <c r="F293" s="69" t="n">
        <f aca="false">IF(E293="","",D293-E293)</f>
        <v>-7</v>
      </c>
      <c r="G293" s="60" t="n">
        <v>700</v>
      </c>
      <c r="H293" s="60" t="n">
        <v>678</v>
      </c>
      <c r="I293" s="69" t="n">
        <f aca="false">IF(H293="","",G293-H293)</f>
        <v>22</v>
      </c>
      <c r="J293" s="40" t="n">
        <f aca="false">IF(OR(D293="",D293+G293=0),"",D293/(D293+G293))</f>
        <v>0.512874043145442</v>
      </c>
      <c r="K293" s="40" t="n">
        <f aca="false">IF(E293="","",E293/(E293+H293))</f>
        <v>0.523206751054852</v>
      </c>
      <c r="L293" s="70" t="n">
        <f aca="false">IF(OR(K293="",J293=""),"",(J293-K293)*100)</f>
        <v>-1.03327079094104</v>
      </c>
      <c r="M293" s="36" t="n">
        <v>2.12037134723954</v>
      </c>
      <c r="N293" s="36" t="n">
        <v>2.60246900897786</v>
      </c>
      <c r="O293" s="36" t="n">
        <f aca="false">SQRT(M293^2+N293^2)</f>
        <v>3.35690625321659</v>
      </c>
      <c r="P293" s="40" t="n">
        <f aca="false">IF(J293="","",MAX(0,J293-1.96*O293/100))</f>
        <v>0.447078680582397</v>
      </c>
      <c r="Q293" s="40" t="n">
        <f aca="false">IF(J293="","",MIN(1,J293+1.96*O293/100))</f>
        <v>0.578669405708487</v>
      </c>
      <c r="R293" s="32" t="str">
        <f aca="false">IF(L293="","",IF(ABS(L293)&lt;=O293,"Yes","No"))</f>
        <v>Yes</v>
      </c>
      <c r="S293" s="32" t="str">
        <f aca="false">IF(L293="","",IF(ABS(L293)&lt;=1.96*O293,"Yes","No"))</f>
        <v>Yes</v>
      </c>
      <c r="T293" s="60" t="n">
        <f aca="false">IF(D293="","",ROUND(SQRT(((D293+G293)*O293/100)^2+(J293*(D293+G293)*0.07717)^2),0))</f>
        <v>75</v>
      </c>
      <c r="U293" s="32"/>
    </row>
    <row r="294" customFormat="false" ht="15" hidden="false" customHeight="false" outlineLevel="0" collapsed="false">
      <c r="A294" s="32" t="s">
        <v>421</v>
      </c>
      <c r="B294" s="32" t="s">
        <v>328</v>
      </c>
      <c r="C294" s="32" t="s">
        <v>509</v>
      </c>
      <c r="D294" s="60" t="n">
        <v>766</v>
      </c>
      <c r="E294" s="60" t="n">
        <v>775</v>
      </c>
      <c r="F294" s="69" t="n">
        <f aca="false">IF(E294="","",D294-E294)</f>
        <v>-9</v>
      </c>
      <c r="G294" s="60" t="n">
        <v>651</v>
      </c>
      <c r="H294" s="60" t="n">
        <v>645</v>
      </c>
      <c r="I294" s="69" t="n">
        <f aca="false">IF(H294="","",G294-H294)</f>
        <v>6</v>
      </c>
      <c r="J294" s="40" t="n">
        <f aca="false">IF(OR(D294="",D294+G294=0),"",D294/(D294+G294))</f>
        <v>0.540578687367678</v>
      </c>
      <c r="K294" s="40" t="n">
        <f aca="false">IF(E294="","",E294/(E294+H294))</f>
        <v>0.545774647887324</v>
      </c>
      <c r="L294" s="70" t="n">
        <f aca="false">IF(OR(K294="",J294=""),"",(J294-K294)*100)</f>
        <v>-0.519596051964577</v>
      </c>
      <c r="M294" s="36" t="n">
        <v>2.12037134723954</v>
      </c>
      <c r="N294" s="36" t="n">
        <v>2.60246900897786</v>
      </c>
      <c r="O294" s="36" t="n">
        <f aca="false">SQRT(M294^2+N294^2)</f>
        <v>3.35690625321659</v>
      </c>
      <c r="P294" s="40" t="n">
        <f aca="false">IF(J294="","",MAX(0,J294-1.96*O294/100))</f>
        <v>0.474783324804633</v>
      </c>
      <c r="Q294" s="40" t="n">
        <f aca="false">IF(J294="","",MIN(1,J294+1.96*O294/100))</f>
        <v>0.606374049930723</v>
      </c>
      <c r="R294" s="32" t="str">
        <f aca="false">IF(L294="","",IF(ABS(L294)&lt;=O294,"Yes","No"))</f>
        <v>Yes</v>
      </c>
      <c r="S294" s="32" t="str">
        <f aca="false">IF(L294="","",IF(ABS(L294)&lt;=1.96*O294,"Yes","No"))</f>
        <v>Yes</v>
      </c>
      <c r="T294" s="60" t="n">
        <f aca="false">IF(D294="","",ROUND(SQRT(((D294+G294)*O294/100)^2+(J294*(D294+G294)*0.07717)^2),0))</f>
        <v>76</v>
      </c>
      <c r="U294" s="32"/>
    </row>
    <row r="295" customFormat="false" ht="15" hidden="false" customHeight="false" outlineLevel="0" collapsed="false">
      <c r="A295" s="32" t="s">
        <v>421</v>
      </c>
      <c r="B295" s="32" t="s">
        <v>328</v>
      </c>
      <c r="C295" s="32" t="s">
        <v>510</v>
      </c>
      <c r="D295" s="60" t="n">
        <v>518</v>
      </c>
      <c r="E295" s="60" t="n">
        <v>511</v>
      </c>
      <c r="F295" s="69" t="n">
        <f aca="false">IF(E295="","",D295-E295)</f>
        <v>7</v>
      </c>
      <c r="G295" s="60" t="n">
        <v>459</v>
      </c>
      <c r="H295" s="60" t="n">
        <v>453</v>
      </c>
      <c r="I295" s="69" t="n">
        <f aca="false">IF(H295="","",G295-H295)</f>
        <v>6</v>
      </c>
      <c r="J295" s="40" t="n">
        <f aca="false">IF(OR(D295="",D295+G295=0),"",D295/(D295+G295))</f>
        <v>0.530194472876152</v>
      </c>
      <c r="K295" s="40" t="n">
        <f aca="false">IF(E295="","",E295/(E295+H295))</f>
        <v>0.530082987551867</v>
      </c>
      <c r="L295" s="70" t="n">
        <f aca="false">IF(OR(K295="",J295=""),"",(J295-K295)*100)</f>
        <v>0.0111485324284288</v>
      </c>
      <c r="M295" s="36" t="n">
        <v>2.45723920713557</v>
      </c>
      <c r="N295" s="36" t="n">
        <v>2.60246900897786</v>
      </c>
      <c r="O295" s="36" t="n">
        <f aca="false">SQRT(M295^2+N295^2)</f>
        <v>3.57922749539261</v>
      </c>
      <c r="P295" s="40" t="n">
        <f aca="false">IF(J295="","",MAX(0,J295-1.96*O295/100))</f>
        <v>0.460041613966456</v>
      </c>
      <c r="Q295" s="40" t="n">
        <f aca="false">IF(J295="","",MIN(1,J295+1.96*O295/100))</f>
        <v>0.600347331785847</v>
      </c>
      <c r="R295" s="32" t="str">
        <f aca="false">IF(L295="","",IF(ABS(L295)&lt;=O295,"Yes","No"))</f>
        <v>Yes</v>
      </c>
      <c r="S295" s="32" t="str">
        <f aca="false">IF(L295="","",IF(ABS(L295)&lt;=1.96*O295,"Yes","No"))</f>
        <v>Yes</v>
      </c>
      <c r="T295" s="60" t="n">
        <f aca="false">IF(D295="","",ROUND(SQRT(((D295+G295)*O295/100)^2+(J295*(D295+G295)*0.09272)^2),0))</f>
        <v>59</v>
      </c>
      <c r="U295" s="32"/>
    </row>
    <row r="296" customFormat="false" ht="15" hidden="false" customHeight="false" outlineLevel="0" collapsed="false">
      <c r="A296" s="32" t="s">
        <v>421</v>
      </c>
      <c r="B296" s="32" t="s">
        <v>511</v>
      </c>
      <c r="C296" s="32" t="s">
        <v>512</v>
      </c>
      <c r="D296" s="60" t="n">
        <v>566</v>
      </c>
      <c r="E296" s="60" t="n">
        <v>553</v>
      </c>
      <c r="F296" s="69" t="n">
        <f aca="false">IF(E296="","",D296-E296)</f>
        <v>13</v>
      </c>
      <c r="G296" s="60" t="n">
        <v>626</v>
      </c>
      <c r="H296" s="60" t="n">
        <v>581</v>
      </c>
      <c r="I296" s="69" t="n">
        <f aca="false">IF(H296="","",G296-H296)</f>
        <v>45</v>
      </c>
      <c r="J296" s="40" t="n">
        <f aca="false">IF(OR(D296="",D296+G296=0),"",D296/(D296+G296))</f>
        <v>0.474832214765101</v>
      </c>
      <c r="K296" s="40" t="n">
        <f aca="false">IF(E296="","",E296/(E296+H296))</f>
        <v>0.487654320987654</v>
      </c>
      <c r="L296" s="70" t="n">
        <f aca="false">IF(OR(K296="",J296=""),"",(J296-K296)*100)</f>
        <v>-1.28221062225536</v>
      </c>
      <c r="M296" s="36" t="n">
        <v>2.12037134723954</v>
      </c>
      <c r="N296" s="36" t="n">
        <v>2.60246900897786</v>
      </c>
      <c r="O296" s="36" t="n">
        <f aca="false">SQRT(M296^2+N296^2)</f>
        <v>3.35690625321659</v>
      </c>
      <c r="P296" s="40" t="n">
        <f aca="false">IF(J296="","",MAX(0,J296-1.96*O296/100))</f>
        <v>0.409036852202056</v>
      </c>
      <c r="Q296" s="40" t="n">
        <f aca="false">IF(J296="","",MIN(1,J296+1.96*O296/100))</f>
        <v>0.540627577328146</v>
      </c>
      <c r="R296" s="32" t="str">
        <f aca="false">IF(L296="","",IF(ABS(L296)&lt;=O296,"Yes","No"))</f>
        <v>Yes</v>
      </c>
      <c r="S296" s="32" t="str">
        <f aca="false">IF(L296="","",IF(ABS(L296)&lt;=1.96*O296,"Yes","No"))</f>
        <v>Yes</v>
      </c>
      <c r="T296" s="60" t="n">
        <f aca="false">IF(D296="","",ROUND(SQRT(((D296+G296)*O296/100)^2+(J296*(D296+G296)*0.07717)^2),0))</f>
        <v>59</v>
      </c>
      <c r="U296" s="32"/>
    </row>
    <row r="297" customFormat="false" ht="15" hidden="false" customHeight="false" outlineLevel="0" collapsed="false">
      <c r="A297" s="32" t="s">
        <v>421</v>
      </c>
      <c r="B297" s="32" t="s">
        <v>511</v>
      </c>
      <c r="C297" s="32" t="s">
        <v>513</v>
      </c>
      <c r="D297" s="60" t="n">
        <v>461</v>
      </c>
      <c r="E297" s="60" t="n">
        <v>473</v>
      </c>
      <c r="F297" s="69" t="n">
        <f aca="false">IF(E297="","",D297-E297)</f>
        <v>-12</v>
      </c>
      <c r="G297" s="60" t="n">
        <v>434</v>
      </c>
      <c r="H297" s="60" t="n">
        <v>465</v>
      </c>
      <c r="I297" s="69" t="n">
        <f aca="false">IF(H297="","",G297-H297)</f>
        <v>-31</v>
      </c>
      <c r="J297" s="40" t="n">
        <f aca="false">IF(OR(D297="",D297+G297=0),"",D297/(D297+G297))</f>
        <v>0.515083798882682</v>
      </c>
      <c r="K297" s="40" t="n">
        <f aca="false">IF(E297="","",E297/(E297+H297))</f>
        <v>0.504264392324094</v>
      </c>
      <c r="L297" s="70" t="n">
        <f aca="false">IF(OR(K297="",J297=""),"",(J297-K297)*100)</f>
        <v>1.08194065585877</v>
      </c>
      <c r="M297" s="36" t="n">
        <v>2.45723920713557</v>
      </c>
      <c r="N297" s="36" t="n">
        <v>2.60246900897786</v>
      </c>
      <c r="O297" s="36" t="n">
        <f aca="false">SQRT(M297^2+N297^2)</f>
        <v>3.57922749539261</v>
      </c>
      <c r="P297" s="40" t="n">
        <f aca="false">IF(J297="","",MAX(0,J297-1.96*O297/100))</f>
        <v>0.444930939972986</v>
      </c>
      <c r="Q297" s="40" t="n">
        <f aca="false">IF(J297="","",MIN(1,J297+1.96*O297/100))</f>
        <v>0.585236657792377</v>
      </c>
      <c r="R297" s="32" t="str">
        <f aca="false">IF(L297="","",IF(ABS(L297)&lt;=O297,"Yes","No"))</f>
        <v>Yes</v>
      </c>
      <c r="S297" s="32" t="str">
        <f aca="false">IF(L297="","",IF(ABS(L297)&lt;=1.96*O297,"Yes","No"))</f>
        <v>Yes</v>
      </c>
      <c r="T297" s="60" t="n">
        <f aca="false">IF(D297="","",ROUND(SQRT(((D297+G297)*O297/100)^2+(J297*(D297+G297)*0.09272)^2),0))</f>
        <v>53</v>
      </c>
      <c r="U297" s="32"/>
    </row>
    <row r="298" customFormat="false" ht="15" hidden="false" customHeight="false" outlineLevel="0" collapsed="false">
      <c r="A298" s="32" t="s">
        <v>421</v>
      </c>
      <c r="B298" s="32" t="s">
        <v>511</v>
      </c>
      <c r="C298" s="32" t="s">
        <v>514</v>
      </c>
      <c r="D298" s="60" t="n">
        <v>682</v>
      </c>
      <c r="E298" s="60" t="n">
        <v>700</v>
      </c>
      <c r="F298" s="69" t="n">
        <f aca="false">IF(E298="","",D298-E298)</f>
        <v>-18</v>
      </c>
      <c r="G298" s="60" t="n">
        <v>590</v>
      </c>
      <c r="H298" s="60" t="n">
        <v>639</v>
      </c>
      <c r="I298" s="69" t="n">
        <f aca="false">IF(H298="","",G298-H298)</f>
        <v>-49</v>
      </c>
      <c r="J298" s="40" t="n">
        <f aca="false">IF(OR(D298="",D298+G298=0),"",D298/(D298+G298))</f>
        <v>0.536163522012579</v>
      </c>
      <c r="K298" s="40" t="n">
        <f aca="false">IF(E298="","",E298/(E298+H298))</f>
        <v>0.522778192681105</v>
      </c>
      <c r="L298" s="70" t="n">
        <f aca="false">IF(OR(K298="",J298=""),"",(J298-K298)*100)</f>
        <v>1.33853293314734</v>
      </c>
      <c r="M298" s="36" t="n">
        <v>2.12037134723954</v>
      </c>
      <c r="N298" s="36" t="n">
        <v>2.60246900897786</v>
      </c>
      <c r="O298" s="36" t="n">
        <f aca="false">SQRT(M298^2+N298^2)</f>
        <v>3.35690625321659</v>
      </c>
      <c r="P298" s="40" t="n">
        <f aca="false">IF(J298="","",MAX(0,J298-1.96*O298/100))</f>
        <v>0.470368159449534</v>
      </c>
      <c r="Q298" s="40" t="n">
        <f aca="false">IF(J298="","",MIN(1,J298+1.96*O298/100))</f>
        <v>0.601958884575624</v>
      </c>
      <c r="R298" s="32" t="str">
        <f aca="false">IF(L298="","",IF(ABS(L298)&lt;=O298,"Yes","No"))</f>
        <v>Yes</v>
      </c>
      <c r="S298" s="32" t="str">
        <f aca="false">IF(L298="","",IF(ABS(L298)&lt;=1.96*O298,"Yes","No"))</f>
        <v>Yes</v>
      </c>
      <c r="T298" s="60" t="n">
        <f aca="false">IF(D298="","",ROUND(SQRT(((D298+G298)*O298/100)^2+(J298*(D298+G298)*0.07717)^2),0))</f>
        <v>68</v>
      </c>
      <c r="U298" s="32"/>
    </row>
    <row r="299" customFormat="false" ht="15" hidden="false" customHeight="false" outlineLevel="0" collapsed="false">
      <c r="A299" s="32" t="s">
        <v>421</v>
      </c>
      <c r="B299" s="32" t="s">
        <v>515</v>
      </c>
      <c r="C299" s="32" t="s">
        <v>516</v>
      </c>
      <c r="D299" s="60" t="n">
        <v>545</v>
      </c>
      <c r="E299" s="60" t="n">
        <v>546</v>
      </c>
      <c r="F299" s="69" t="n">
        <f aca="false">IF(E299="","",D299-E299)</f>
        <v>-1</v>
      </c>
      <c r="G299" s="60" t="n">
        <v>1113</v>
      </c>
      <c r="H299" s="60" t="n">
        <v>1089</v>
      </c>
      <c r="I299" s="69" t="n">
        <f aca="false">IF(H299="","",G299-H299)</f>
        <v>24</v>
      </c>
      <c r="J299" s="40" t="n">
        <f aca="false">IF(OR(D299="",D299+G299=0),"",D299/(D299+G299))</f>
        <v>0.328709288299156</v>
      </c>
      <c r="K299" s="40" t="n">
        <f aca="false">IF(E299="","",E299/(E299+H299))</f>
        <v>0.33394495412844</v>
      </c>
      <c r="L299" s="70" t="n">
        <f aca="false">IF(OR(K299="",J299=""),"",(J299-K299)*100)</f>
        <v>-0.523566582928475</v>
      </c>
      <c r="M299" s="36" t="n">
        <v>2.12037134723954</v>
      </c>
      <c r="N299" s="36" t="n">
        <v>2.60246900897786</v>
      </c>
      <c r="O299" s="36" t="n">
        <f aca="false">SQRT(M299^2+N299^2)</f>
        <v>3.35690625321659</v>
      </c>
      <c r="P299" s="40" t="n">
        <f aca="false">IF(J299="","",MAX(0,J299-1.96*O299/100))</f>
        <v>0.262913925736111</v>
      </c>
      <c r="Q299" s="40" t="n">
        <f aca="false">IF(J299="","",MIN(1,J299+1.96*O299/100))</f>
        <v>0.394504650862201</v>
      </c>
      <c r="R299" s="32" t="str">
        <f aca="false">IF(L299="","",IF(ABS(L299)&lt;=O299,"Yes","No"))</f>
        <v>Yes</v>
      </c>
      <c r="S299" s="32" t="str">
        <f aca="false">IF(L299="","",IF(ABS(L299)&lt;=1.96*O299,"Yes","No"))</f>
        <v>Yes</v>
      </c>
      <c r="T299" s="60" t="n">
        <f aca="false">IF(D299="","",ROUND(SQRT(((D299+G299)*O299/100)^2+(J299*(D299+G299)*0.07717)^2),0))</f>
        <v>70</v>
      </c>
      <c r="U299" s="32"/>
    </row>
    <row r="300" customFormat="false" ht="15" hidden="false" customHeight="false" outlineLevel="0" collapsed="false">
      <c r="A300" s="32" t="s">
        <v>421</v>
      </c>
      <c r="B300" s="32" t="s">
        <v>515</v>
      </c>
      <c r="C300" s="32" t="s">
        <v>517</v>
      </c>
      <c r="D300" s="60" t="n">
        <v>615</v>
      </c>
      <c r="E300" s="60" t="n">
        <v>636</v>
      </c>
      <c r="F300" s="69" t="n">
        <f aca="false">IF(E300="","",D300-E300)</f>
        <v>-21</v>
      </c>
      <c r="G300" s="60" t="n">
        <v>1235</v>
      </c>
      <c r="H300" s="60" t="n">
        <v>1262</v>
      </c>
      <c r="I300" s="69" t="n">
        <f aca="false">IF(H300="","",G300-H300)</f>
        <v>-27</v>
      </c>
      <c r="J300" s="40" t="n">
        <f aca="false">IF(OR(D300="",D300+G300=0),"",D300/(D300+G300))</f>
        <v>0.332432432432432</v>
      </c>
      <c r="K300" s="40" t="n">
        <f aca="false">IF(E300="","",E300/(E300+H300))</f>
        <v>0.33508956796628</v>
      </c>
      <c r="L300" s="70" t="n">
        <f aca="false">IF(OR(K300="",J300=""),"",(J300-K300)*100)</f>
        <v>-0.265713553384789</v>
      </c>
      <c r="M300" s="36" t="n">
        <v>2.12037134723954</v>
      </c>
      <c r="N300" s="36" t="n">
        <v>2.60246900897786</v>
      </c>
      <c r="O300" s="36" t="n">
        <f aca="false">SQRT(M300^2+N300^2)</f>
        <v>3.35690625321659</v>
      </c>
      <c r="P300" s="40" t="n">
        <f aca="false">IF(J300="","",MAX(0,J300-1.96*O300/100))</f>
        <v>0.266637069869387</v>
      </c>
      <c r="Q300" s="40" t="n">
        <f aca="false">IF(J300="","",MIN(1,J300+1.96*O300/100))</f>
        <v>0.398227794995478</v>
      </c>
      <c r="R300" s="32" t="str">
        <f aca="false">IF(L300="","",IF(ABS(L300)&lt;=O300,"Yes","No"))</f>
        <v>Yes</v>
      </c>
      <c r="S300" s="32" t="str">
        <f aca="false">IF(L300="","",IF(ABS(L300)&lt;=1.96*O300,"Yes","No"))</f>
        <v>Yes</v>
      </c>
      <c r="T300" s="60" t="n">
        <f aca="false">IF(D300="","",ROUND(SQRT(((D300+G300)*O300/100)^2+(J300*(D300+G300)*0.07717)^2),0))</f>
        <v>78</v>
      </c>
      <c r="U300" s="32"/>
    </row>
    <row r="301" customFormat="false" ht="15" hidden="false" customHeight="false" outlineLevel="0" collapsed="false">
      <c r="A301" s="32" t="s">
        <v>421</v>
      </c>
      <c r="B301" s="32" t="s">
        <v>515</v>
      </c>
      <c r="C301" s="32" t="s">
        <v>518</v>
      </c>
      <c r="D301" s="60" t="n">
        <v>212</v>
      </c>
      <c r="E301" s="60" t="n">
        <v>224</v>
      </c>
      <c r="F301" s="69" t="n">
        <f aca="false">IF(E301="","",D301-E301)</f>
        <v>-12</v>
      </c>
      <c r="G301" s="60" t="n">
        <v>505</v>
      </c>
      <c r="H301" s="60" t="n">
        <v>495</v>
      </c>
      <c r="I301" s="69" t="n">
        <f aca="false">IF(H301="","",G301-H301)</f>
        <v>10</v>
      </c>
      <c r="J301" s="40" t="n">
        <f aca="false">IF(OR(D301="",D301+G301=0),"",D301/(D301+G301))</f>
        <v>0.295676429567643</v>
      </c>
      <c r="K301" s="40" t="n">
        <f aca="false">IF(E301="","",E301/(E301+H301))</f>
        <v>0.311543810848401</v>
      </c>
      <c r="L301" s="70" t="n">
        <f aca="false">IF(OR(K301="",J301=""),"",(J301-K301)*100)</f>
        <v>-1.58673812807576</v>
      </c>
      <c r="M301" s="36" t="n">
        <v>3.56890741856077</v>
      </c>
      <c r="N301" s="36" t="n">
        <v>2.60246900897786</v>
      </c>
      <c r="O301" s="36" t="n">
        <f aca="false">SQRT(M301^2+N301^2)</f>
        <v>4.41700635101969</v>
      </c>
      <c r="P301" s="40" t="n">
        <f aca="false">IF(J301="","",MAX(0,J301-1.96*O301/100))</f>
        <v>0.209103105087657</v>
      </c>
      <c r="Q301" s="40" t="n">
        <f aca="false">IF(J301="","",MIN(1,J301+1.96*O301/100))</f>
        <v>0.382249754047629</v>
      </c>
      <c r="R301" s="32" t="str">
        <f aca="false">IF(L301="","",IF(ABS(L301)&lt;=O301,"Yes","No"))</f>
        <v>Yes</v>
      </c>
      <c r="S301" s="32" t="str">
        <f aca="false">IF(L301="","",IF(ABS(L301)&lt;=1.96*O301,"Yes","No"))</f>
        <v>Yes</v>
      </c>
      <c r="T301" s="60" t="n">
        <f aca="false">IF(D301="","",ROUND(SQRT(((D301+G301)*O301/100)^2+(J301*(D301+G301)*0.14577)^2),0))</f>
        <v>44</v>
      </c>
      <c r="U301" s="32"/>
    </row>
    <row r="302" customFormat="false" ht="15" hidden="false" customHeight="false" outlineLevel="0" collapsed="false">
      <c r="A302" s="32" t="s">
        <v>421</v>
      </c>
      <c r="B302" s="32" t="s">
        <v>515</v>
      </c>
      <c r="C302" s="32" t="s">
        <v>519</v>
      </c>
      <c r="D302" s="60" t="n">
        <v>475</v>
      </c>
      <c r="E302" s="60" t="n">
        <v>478</v>
      </c>
      <c r="F302" s="69" t="n">
        <f aca="false">IF(E302="","",D302-E302)</f>
        <v>-3</v>
      </c>
      <c r="G302" s="60" t="n">
        <v>951</v>
      </c>
      <c r="H302" s="60" t="n">
        <v>948</v>
      </c>
      <c r="I302" s="69" t="n">
        <f aca="false">IF(H302="","",G302-H302)</f>
        <v>3</v>
      </c>
      <c r="J302" s="40" t="n">
        <f aca="false">IF(OR(D302="",D302+G302=0),"",D302/(D302+G302))</f>
        <v>0.333099579242637</v>
      </c>
      <c r="K302" s="40" t="n">
        <f aca="false">IF(E302="","",E302/(E302+H302))</f>
        <v>0.335203366058906</v>
      </c>
      <c r="L302" s="70" t="n">
        <f aca="false">IF(OR(K302="",J302=""),"",(J302-K302)*100)</f>
        <v>-0.210378681626933</v>
      </c>
      <c r="M302" s="36" t="n">
        <v>2.12037134723954</v>
      </c>
      <c r="N302" s="36" t="n">
        <v>2.60246900897786</v>
      </c>
      <c r="O302" s="36" t="n">
        <f aca="false">SQRT(M302^2+N302^2)</f>
        <v>3.35690625321659</v>
      </c>
      <c r="P302" s="40" t="n">
        <f aca="false">IF(J302="","",MAX(0,J302-1.96*O302/100))</f>
        <v>0.267304216679592</v>
      </c>
      <c r="Q302" s="40" t="n">
        <f aca="false">IF(J302="","",MIN(1,J302+1.96*O302/100))</f>
        <v>0.398894941805682</v>
      </c>
      <c r="R302" s="32" t="str">
        <f aca="false">IF(L302="","",IF(ABS(L302)&lt;=O302,"Yes","No"))</f>
        <v>Yes</v>
      </c>
      <c r="S302" s="32" t="str">
        <f aca="false">IF(L302="","",IF(ABS(L302)&lt;=1.96*O302,"Yes","No"))</f>
        <v>Yes</v>
      </c>
      <c r="T302" s="60" t="n">
        <f aca="false">IF(D302="","",ROUND(SQRT(((D302+G302)*O302/100)^2+(J302*(D302+G302)*0.07717)^2),0))</f>
        <v>60</v>
      </c>
      <c r="U302" s="32"/>
    </row>
    <row r="303" customFormat="false" ht="15" hidden="false" customHeight="false" outlineLevel="0" collapsed="false">
      <c r="A303" s="32" t="s">
        <v>421</v>
      </c>
      <c r="B303" s="32" t="s">
        <v>515</v>
      </c>
      <c r="C303" s="32" t="s">
        <v>520</v>
      </c>
      <c r="D303" s="60" t="n">
        <v>325</v>
      </c>
      <c r="E303" s="60" t="n">
        <v>360</v>
      </c>
      <c r="F303" s="69" t="n">
        <f aca="false">IF(E303="","",D303-E303)</f>
        <v>-35</v>
      </c>
      <c r="G303" s="60" t="n">
        <v>673</v>
      </c>
      <c r="H303" s="60" t="n">
        <v>645</v>
      </c>
      <c r="I303" s="69" t="n">
        <f aca="false">IF(H303="","",G303-H303)</f>
        <v>28</v>
      </c>
      <c r="J303" s="40" t="n">
        <f aca="false">IF(OR(D303="",D303+G303=0),"",D303/(D303+G303))</f>
        <v>0.32565130260521</v>
      </c>
      <c r="K303" s="40" t="n">
        <f aca="false">IF(E303="","",E303/(E303+H303))</f>
        <v>0.358208955223881</v>
      </c>
      <c r="L303" s="70" t="n">
        <f aca="false">IF(OR(K303="",J303=""),"",(J303-K303)*100)</f>
        <v>-3.25576526186702</v>
      </c>
      <c r="M303" s="36" t="n">
        <v>2.45723920713557</v>
      </c>
      <c r="N303" s="36" t="n">
        <v>2.60246900897786</v>
      </c>
      <c r="O303" s="36" t="n">
        <f aca="false">SQRT(M303^2+N303^2)</f>
        <v>3.57922749539261</v>
      </c>
      <c r="P303" s="40" t="n">
        <f aca="false">IF(J303="","",MAX(0,J303-1.96*O303/100))</f>
        <v>0.255498443695515</v>
      </c>
      <c r="Q303" s="40" t="n">
        <f aca="false">IF(J303="","",MIN(1,J303+1.96*O303/100))</f>
        <v>0.395804161514906</v>
      </c>
      <c r="R303" s="32" t="str">
        <f aca="false">IF(L303="","",IF(ABS(L303)&lt;=O303,"Yes","No"))</f>
        <v>Yes</v>
      </c>
      <c r="S303" s="32" t="str">
        <f aca="false">IF(L303="","",IF(ABS(L303)&lt;=1.96*O303,"Yes","No"))</f>
        <v>Yes</v>
      </c>
      <c r="T303" s="60" t="n">
        <f aca="false">IF(D303="","",ROUND(SQRT(((D303+G303)*O303/100)^2+(J303*(D303+G303)*0.09272)^2),0))</f>
        <v>47</v>
      </c>
      <c r="U303" s="32"/>
    </row>
    <row r="304" customFormat="false" ht="15" hidden="false" customHeight="false" outlineLevel="0" collapsed="false">
      <c r="A304" s="32" t="s">
        <v>421</v>
      </c>
      <c r="B304" s="32" t="s">
        <v>521</v>
      </c>
      <c r="C304" s="32" t="s">
        <v>522</v>
      </c>
      <c r="D304" s="60" t="n">
        <v>64</v>
      </c>
      <c r="E304" s="60" t="n">
        <v>264</v>
      </c>
      <c r="F304" s="69" t="n">
        <f aca="false">IF(E304="","",D304-E304)</f>
        <v>-200</v>
      </c>
      <c r="G304" s="60" t="n">
        <v>116</v>
      </c>
      <c r="H304" s="60" t="n">
        <v>439</v>
      </c>
      <c r="I304" s="69" t="n">
        <f aca="false">IF(H304="","",G304-H304)</f>
        <v>-323</v>
      </c>
      <c r="J304" s="40" t="n">
        <f aca="false">IF(OR(D304="",D304+G304=0),"",D304/(D304+G304))</f>
        <v>0.355555555555556</v>
      </c>
      <c r="K304" s="40" t="n">
        <f aca="false">IF(E304="","",E304/(E304+H304))</f>
        <v>0.375533428165007</v>
      </c>
      <c r="L304" s="70" t="n">
        <f aca="false">IF(OR(K304="",J304=""),"",(J304-K304)*100)</f>
        <v>-1.99778726094516</v>
      </c>
      <c r="M304" s="36" t="n">
        <v>3.56890741856077</v>
      </c>
      <c r="N304" s="36" t="n">
        <v>2.60246900897786</v>
      </c>
      <c r="O304" s="36" t="n">
        <f aca="false">SQRT(M304^2+N304^2)</f>
        <v>4.41700635101969</v>
      </c>
      <c r="P304" s="40" t="n">
        <f aca="false">IF(J304="","",MAX(0,J304-1.96*O304/100))</f>
        <v>0.26898223107557</v>
      </c>
      <c r="Q304" s="40" t="n">
        <f aca="false">IF(J304="","",MIN(1,J304+1.96*O304/100))</f>
        <v>0.442128880035541</v>
      </c>
      <c r="R304" s="32" t="str">
        <f aca="false">IF(L304="","",IF(ABS(L304)&lt;=O304,"Yes","No"))</f>
        <v>Yes</v>
      </c>
      <c r="S304" s="32" t="str">
        <f aca="false">IF(L304="","",IF(ABS(L304)&lt;=1.96*O304,"Yes","No"))</f>
        <v>Yes</v>
      </c>
      <c r="T304" s="60" t="n">
        <f aca="false">IF(D304="","",ROUND(SQRT(((D304+G304)*O304/100)^2+(J304*(D304+G304)*0.14577)^2),0))</f>
        <v>12</v>
      </c>
      <c r="U304" s="32"/>
    </row>
    <row r="305" customFormat="false" ht="15" hidden="false" customHeight="false" outlineLevel="0" collapsed="false">
      <c r="A305" s="32" t="s">
        <v>421</v>
      </c>
      <c r="B305" s="32" t="s">
        <v>521</v>
      </c>
      <c r="C305" s="32" t="s">
        <v>523</v>
      </c>
      <c r="D305" s="60" t="n">
        <v>355</v>
      </c>
      <c r="E305" s="60" t="n">
        <v>361</v>
      </c>
      <c r="F305" s="69" t="n">
        <f aca="false">IF(E305="","",D305-E305)</f>
        <v>-6</v>
      </c>
      <c r="G305" s="60" t="n">
        <v>751</v>
      </c>
      <c r="H305" s="60" t="n">
        <v>775</v>
      </c>
      <c r="I305" s="69" t="n">
        <f aca="false">IF(H305="","",G305-H305)</f>
        <v>-24</v>
      </c>
      <c r="J305" s="40" t="n">
        <f aca="false">IF(OR(D305="",D305+G305=0),"",D305/(D305+G305))</f>
        <v>0.320976491862568</v>
      </c>
      <c r="K305" s="40" t="n">
        <f aca="false">IF(E305="","",E305/(E305+H305))</f>
        <v>0.317781690140845</v>
      </c>
      <c r="L305" s="70" t="n">
        <f aca="false">IF(OR(K305="",J305=""),"",(J305-K305)*100)</f>
        <v>0.319480172172276</v>
      </c>
      <c r="M305" s="36" t="n">
        <v>2.45723920713557</v>
      </c>
      <c r="N305" s="36" t="n">
        <v>2.60246900897786</v>
      </c>
      <c r="O305" s="36" t="n">
        <f aca="false">SQRT(M305^2+N305^2)</f>
        <v>3.57922749539261</v>
      </c>
      <c r="P305" s="40" t="n">
        <f aca="false">IF(J305="","",MAX(0,J305-1.96*O305/100))</f>
        <v>0.250823632952873</v>
      </c>
      <c r="Q305" s="40" t="n">
        <f aca="false">IF(J305="","",MIN(1,J305+1.96*O305/100))</f>
        <v>0.391129350772263</v>
      </c>
      <c r="R305" s="32" t="str">
        <f aca="false">IF(L305="","",IF(ABS(L305)&lt;=O305,"Yes","No"))</f>
        <v>Yes</v>
      </c>
      <c r="S305" s="32" t="str">
        <f aca="false">IF(L305="","",IF(ABS(L305)&lt;=1.96*O305,"Yes","No"))</f>
        <v>Yes</v>
      </c>
      <c r="T305" s="60" t="n">
        <f aca="false">IF(D305="","",ROUND(SQRT(((D305+G305)*O305/100)^2+(J305*(D305+G305)*0.09272)^2),0))</f>
        <v>51</v>
      </c>
      <c r="U305" s="32"/>
    </row>
    <row r="306" customFormat="false" ht="15" hidden="false" customHeight="false" outlineLevel="0" collapsed="false">
      <c r="A306" s="32" t="s">
        <v>421</v>
      </c>
      <c r="B306" s="32" t="s">
        <v>524</v>
      </c>
      <c r="C306" s="32" t="s">
        <v>525</v>
      </c>
      <c r="D306" s="60" t="n">
        <v>1346</v>
      </c>
      <c r="E306" s="60" t="n">
        <v>1441</v>
      </c>
      <c r="F306" s="69" t="n">
        <f aca="false">IF(E306="","",D306-E306)</f>
        <v>-95</v>
      </c>
      <c r="G306" s="60" t="n">
        <v>1796</v>
      </c>
      <c r="H306" s="60" t="n">
        <v>1674</v>
      </c>
      <c r="I306" s="69" t="n">
        <f aca="false">IF(H306="","",G306-H306)</f>
        <v>122</v>
      </c>
      <c r="J306" s="40" t="n">
        <f aca="false">IF(OR(D306="",D306+G306=0),"",D306/(D306+G306))</f>
        <v>0.428389560789306</v>
      </c>
      <c r="K306" s="40" t="n">
        <f aca="false">IF(E306="","",E306/(E306+H306))</f>
        <v>0.462600321027287</v>
      </c>
      <c r="L306" s="70" t="n">
        <f aca="false">IF(OR(K306="",J306=""),"",(J306-K306)*100)</f>
        <v>-3.42107602379811</v>
      </c>
      <c r="M306" s="36" t="n">
        <v>2.12037134723954</v>
      </c>
      <c r="N306" s="36" t="n">
        <v>2.60246900897786</v>
      </c>
      <c r="O306" s="36" t="n">
        <f aca="false">SQRT(M306^2+N306^2)</f>
        <v>3.35690625321659</v>
      </c>
      <c r="P306" s="40" t="n">
        <f aca="false">IF(J306="","",MAX(0,J306-1.96*O306/100))</f>
        <v>0.362594198226261</v>
      </c>
      <c r="Q306" s="40" t="n">
        <f aca="false">IF(J306="","",MIN(1,J306+1.96*O306/100))</f>
        <v>0.494184923352351</v>
      </c>
      <c r="R306" s="32" t="str">
        <f aca="false">IF(L306="","",IF(ABS(L306)&lt;=O306,"Yes","No"))</f>
        <v>No</v>
      </c>
      <c r="S306" s="32" t="str">
        <f aca="false">IF(L306="","",IF(ABS(L306)&lt;=1.96*O306,"Yes","No"))</f>
        <v>Yes</v>
      </c>
      <c r="T306" s="60" t="n">
        <f aca="false">IF(D306="","",ROUND(SQRT(((D306+G306)*O306/100)^2+(J306*(D306+G306)*0.07717)^2),0))</f>
        <v>148</v>
      </c>
      <c r="U306" s="32"/>
    </row>
    <row r="307" customFormat="false" ht="15" hidden="false" customHeight="false" outlineLevel="0" collapsed="false">
      <c r="A307" s="32" t="s">
        <v>421</v>
      </c>
      <c r="B307" s="32" t="s">
        <v>524</v>
      </c>
      <c r="C307" s="32" t="s">
        <v>526</v>
      </c>
      <c r="D307" s="60" t="n">
        <v>582</v>
      </c>
      <c r="E307" s="60" t="n">
        <v>606</v>
      </c>
      <c r="F307" s="69" t="n">
        <f aca="false">IF(E307="","",D307-E307)</f>
        <v>-24</v>
      </c>
      <c r="G307" s="60" t="n">
        <v>832</v>
      </c>
      <c r="H307" s="60" t="n">
        <v>825</v>
      </c>
      <c r="I307" s="69" t="n">
        <f aca="false">IF(H307="","",G307-H307)</f>
        <v>7</v>
      </c>
      <c r="J307" s="40" t="n">
        <f aca="false">IF(OR(D307="",D307+G307=0),"",D307/(D307+G307))</f>
        <v>0.411598302687412</v>
      </c>
      <c r="K307" s="40" t="n">
        <f aca="false">IF(E307="","",E307/(E307+H307))</f>
        <v>0.423480083857442</v>
      </c>
      <c r="L307" s="70" t="n">
        <f aca="false">IF(OR(K307="",J307=""),"",(J307-K307)*100)</f>
        <v>-1.18817811700307</v>
      </c>
      <c r="M307" s="36" t="n">
        <v>2.12037134723954</v>
      </c>
      <c r="N307" s="36" t="n">
        <v>2.60246900897786</v>
      </c>
      <c r="O307" s="36" t="n">
        <f aca="false">SQRT(M307^2+N307^2)</f>
        <v>3.35690625321659</v>
      </c>
      <c r="P307" s="40" t="n">
        <f aca="false">IF(J307="","",MAX(0,J307-1.96*O307/100))</f>
        <v>0.345802940124367</v>
      </c>
      <c r="Q307" s="40" t="n">
        <f aca="false">IF(J307="","",MIN(1,J307+1.96*O307/100))</f>
        <v>0.477393665250457</v>
      </c>
      <c r="R307" s="32" t="str">
        <f aca="false">IF(L307="","",IF(ABS(L307)&lt;=O307,"Yes","No"))</f>
        <v>Yes</v>
      </c>
      <c r="S307" s="32" t="str">
        <f aca="false">IF(L307="","",IF(ABS(L307)&lt;=1.96*O307,"Yes","No"))</f>
        <v>Yes</v>
      </c>
      <c r="T307" s="60" t="n">
        <f aca="false">IF(D307="","",ROUND(SQRT(((D307+G307)*O307/100)^2+(J307*(D307+G307)*0.07717)^2),0))</f>
        <v>65</v>
      </c>
      <c r="U307" s="32"/>
    </row>
    <row r="308" customFormat="false" ht="15" hidden="false" customHeight="false" outlineLevel="0" collapsed="false">
      <c r="A308" s="32" t="s">
        <v>421</v>
      </c>
      <c r="B308" s="32" t="s">
        <v>527</v>
      </c>
      <c r="C308" s="32" t="s">
        <v>528</v>
      </c>
      <c r="D308" s="60" t="n">
        <v>569</v>
      </c>
      <c r="E308" s="60" t="n">
        <v>585</v>
      </c>
      <c r="F308" s="69" t="n">
        <f aca="false">IF(E308="","",D308-E308)</f>
        <v>-16</v>
      </c>
      <c r="G308" s="60" t="n">
        <v>537</v>
      </c>
      <c r="H308" s="60" t="n">
        <v>527</v>
      </c>
      <c r="I308" s="69" t="n">
        <f aca="false">IF(H308="","",G308-H308)</f>
        <v>10</v>
      </c>
      <c r="J308" s="40" t="n">
        <f aca="false">IF(OR(D308="",D308+G308=0),"",D308/(D308+G308))</f>
        <v>0.514466546112116</v>
      </c>
      <c r="K308" s="40" t="n">
        <f aca="false">IF(E308="","",E308/(E308+H308))</f>
        <v>0.526079136690647</v>
      </c>
      <c r="L308" s="70" t="n">
        <f aca="false">IF(OR(K308="",J308=""),"",(J308-K308)*100)</f>
        <v>-1.16125905785317</v>
      </c>
      <c r="M308" s="36" t="n">
        <v>2.45723920713557</v>
      </c>
      <c r="N308" s="36" t="n">
        <v>2.60246900897786</v>
      </c>
      <c r="O308" s="36" t="n">
        <f aca="false">SQRT(M308^2+N308^2)</f>
        <v>3.57922749539261</v>
      </c>
      <c r="P308" s="40" t="n">
        <f aca="false">IF(J308="","",MAX(0,J308-1.96*O308/100))</f>
        <v>0.444313687202421</v>
      </c>
      <c r="Q308" s="40" t="n">
        <f aca="false">IF(J308="","",MIN(1,J308+1.96*O308/100))</f>
        <v>0.584619405021811</v>
      </c>
      <c r="R308" s="32" t="str">
        <f aca="false">IF(L308="","",IF(ABS(L308)&lt;=O308,"Yes","No"))</f>
        <v>Yes</v>
      </c>
      <c r="S308" s="32" t="str">
        <f aca="false">IF(L308="","",IF(ABS(L308)&lt;=1.96*O308,"Yes","No"))</f>
        <v>Yes</v>
      </c>
      <c r="T308" s="60" t="n">
        <f aca="false">IF(D308="","",ROUND(SQRT(((D308+G308)*O308/100)^2+(J308*(D308+G308)*0.09272)^2),0))</f>
        <v>66</v>
      </c>
      <c r="U308" s="32"/>
    </row>
    <row r="309" customFormat="false" ht="15" hidden="false" customHeight="false" outlineLevel="0" collapsed="false">
      <c r="A309" s="32" t="s">
        <v>421</v>
      </c>
      <c r="B309" s="32" t="s">
        <v>527</v>
      </c>
      <c r="C309" s="32" t="s">
        <v>529</v>
      </c>
      <c r="D309" s="60" t="n">
        <v>676</v>
      </c>
      <c r="E309" s="60" t="n">
        <v>639</v>
      </c>
      <c r="F309" s="69" t="n">
        <f aca="false">IF(E309="","",D309-E309)</f>
        <v>37</v>
      </c>
      <c r="G309" s="60" t="n">
        <v>888</v>
      </c>
      <c r="H309" s="60" t="n">
        <v>886</v>
      </c>
      <c r="I309" s="69" t="n">
        <f aca="false">IF(H309="","",G309-H309)</f>
        <v>2</v>
      </c>
      <c r="J309" s="40" t="n">
        <f aca="false">IF(OR(D309="",D309+G309=0),"",D309/(D309+G309))</f>
        <v>0.432225063938619</v>
      </c>
      <c r="K309" s="40" t="n">
        <f aca="false">IF(E309="","",E309/(E309+H309))</f>
        <v>0.419016393442623</v>
      </c>
      <c r="L309" s="70" t="n">
        <f aca="false">IF(OR(K309="",J309=""),"",(J309-K309)*100)</f>
        <v>1.3208670495996</v>
      </c>
      <c r="M309" s="36" t="n">
        <v>2.12037134723954</v>
      </c>
      <c r="N309" s="36" t="n">
        <v>2.60246900897786</v>
      </c>
      <c r="O309" s="36" t="n">
        <f aca="false">SQRT(M309^2+N309^2)</f>
        <v>3.35690625321659</v>
      </c>
      <c r="P309" s="40" t="n">
        <f aca="false">IF(J309="","",MAX(0,J309-1.96*O309/100))</f>
        <v>0.366429701375574</v>
      </c>
      <c r="Q309" s="40" t="n">
        <f aca="false">IF(J309="","",MIN(1,J309+1.96*O309/100))</f>
        <v>0.498020426501664</v>
      </c>
      <c r="R309" s="32" t="str">
        <f aca="false">IF(L309="","",IF(ABS(L309)&lt;=O309,"Yes","No"))</f>
        <v>Yes</v>
      </c>
      <c r="S309" s="32" t="str">
        <f aca="false">IF(L309="","",IF(ABS(L309)&lt;=1.96*O309,"Yes","No"))</f>
        <v>Yes</v>
      </c>
      <c r="T309" s="60" t="n">
        <f aca="false">IF(D309="","",ROUND(SQRT(((D309+G309)*O309/100)^2+(J309*(D309+G309)*0.07717)^2),0))</f>
        <v>74</v>
      </c>
      <c r="U309" s="32"/>
    </row>
    <row r="310" customFormat="false" ht="15" hidden="false" customHeight="false" outlineLevel="0" collapsed="false">
      <c r="A310" s="32" t="s">
        <v>421</v>
      </c>
      <c r="B310" s="32" t="s">
        <v>527</v>
      </c>
      <c r="C310" s="32" t="s">
        <v>530</v>
      </c>
      <c r="D310" s="60" t="n">
        <v>232</v>
      </c>
      <c r="E310" s="60" t="n">
        <v>228</v>
      </c>
      <c r="F310" s="69" t="n">
        <f aca="false">IF(E310="","",D310-E310)</f>
        <v>4</v>
      </c>
      <c r="G310" s="60" t="n">
        <v>305</v>
      </c>
      <c r="H310" s="60" t="n">
        <v>306</v>
      </c>
      <c r="I310" s="69" t="n">
        <f aca="false">IF(H310="","",G310-H310)</f>
        <v>-1</v>
      </c>
      <c r="J310" s="40" t="n">
        <f aca="false">IF(OR(D310="",D310+G310=0),"",D310/(D310+G310))</f>
        <v>0.432029795158287</v>
      </c>
      <c r="K310" s="40" t="n">
        <f aca="false">IF(E310="","",E310/(E310+H310))</f>
        <v>0.426966292134831</v>
      </c>
      <c r="L310" s="70" t="n">
        <f aca="false">IF(OR(K310="",J310=""),"",(J310-K310)*100)</f>
        <v>0.506350302345532</v>
      </c>
      <c r="M310" s="36" t="n">
        <v>3.56890741856077</v>
      </c>
      <c r="N310" s="36" t="n">
        <v>2.60246900897786</v>
      </c>
      <c r="O310" s="36" t="n">
        <f aca="false">SQRT(M310^2+N310^2)</f>
        <v>4.41700635101969</v>
      </c>
      <c r="P310" s="40" t="n">
        <f aca="false">IF(J310="","",MAX(0,J310-1.96*O310/100))</f>
        <v>0.345456470678301</v>
      </c>
      <c r="Q310" s="40" t="n">
        <f aca="false">IF(J310="","",MIN(1,J310+1.96*O310/100))</f>
        <v>0.518603119638273</v>
      </c>
      <c r="R310" s="32" t="str">
        <f aca="false">IF(L310="","",IF(ABS(L310)&lt;=O310,"Yes","No"))</f>
        <v>Yes</v>
      </c>
      <c r="S310" s="32" t="str">
        <f aca="false">IF(L310="","",IF(ABS(L310)&lt;=1.96*O310,"Yes","No"))</f>
        <v>Yes</v>
      </c>
      <c r="T310" s="60" t="n">
        <f aca="false">IF(D310="","",ROUND(SQRT(((D310+G310)*O310/100)^2+(J310*(D310+G310)*0.14577)^2),0))</f>
        <v>41</v>
      </c>
      <c r="U310" s="32"/>
    </row>
    <row r="311" customFormat="false" ht="15" hidden="false" customHeight="false" outlineLevel="0" collapsed="false">
      <c r="A311" s="32" t="s">
        <v>421</v>
      </c>
      <c r="B311" s="32" t="s">
        <v>527</v>
      </c>
      <c r="C311" s="32" t="s">
        <v>531</v>
      </c>
      <c r="D311" s="60" t="n">
        <v>468</v>
      </c>
      <c r="E311" s="60" t="n">
        <v>496</v>
      </c>
      <c r="F311" s="69" t="n">
        <f aca="false">IF(E311="","",D311-E311)</f>
        <v>-28</v>
      </c>
      <c r="G311" s="60" t="n">
        <v>463</v>
      </c>
      <c r="H311" s="60" t="n">
        <v>458</v>
      </c>
      <c r="I311" s="69" t="n">
        <f aca="false">IF(H311="","",G311-H311)</f>
        <v>5</v>
      </c>
      <c r="J311" s="40" t="n">
        <f aca="false">IF(OR(D311="",D311+G311=0),"",D311/(D311+G311))</f>
        <v>0.502685284640172</v>
      </c>
      <c r="K311" s="40" t="n">
        <f aca="false">IF(E311="","",E311/(E311+H311))</f>
        <v>0.519916142557652</v>
      </c>
      <c r="L311" s="70" t="n">
        <f aca="false">IF(OR(K311="",J311=""),"",(J311-K311)*100)</f>
        <v>-1.72308579174801</v>
      </c>
      <c r="M311" s="36" t="n">
        <v>2.45723920713557</v>
      </c>
      <c r="N311" s="36" t="n">
        <v>2.60246900897786</v>
      </c>
      <c r="O311" s="36" t="n">
        <f aca="false">SQRT(M311^2+N311^2)</f>
        <v>3.57922749539261</v>
      </c>
      <c r="P311" s="40" t="n">
        <f aca="false">IF(J311="","",MAX(0,J311-1.96*O311/100))</f>
        <v>0.432532425730477</v>
      </c>
      <c r="Q311" s="40" t="n">
        <f aca="false">IF(J311="","",MIN(1,J311+1.96*O311/100))</f>
        <v>0.572838143549867</v>
      </c>
      <c r="R311" s="32" t="str">
        <f aca="false">IF(L311="","",IF(ABS(L311)&lt;=O311,"Yes","No"))</f>
        <v>Yes</v>
      </c>
      <c r="S311" s="32" t="str">
        <f aca="false">IF(L311="","",IF(ABS(L311)&lt;=1.96*O311,"Yes","No"))</f>
        <v>Yes</v>
      </c>
      <c r="T311" s="60" t="n">
        <f aca="false">IF(D311="","",ROUND(SQRT(((D311+G311)*O311/100)^2+(J311*(D311+G311)*0.09272)^2),0))</f>
        <v>55</v>
      </c>
      <c r="U311" s="32"/>
    </row>
    <row r="312" customFormat="false" ht="15" hidden="false" customHeight="false" outlineLevel="0" collapsed="false">
      <c r="A312" s="32" t="s">
        <v>421</v>
      </c>
      <c r="B312" s="32" t="s">
        <v>527</v>
      </c>
      <c r="C312" s="32" t="s">
        <v>532</v>
      </c>
      <c r="D312" s="60" t="n">
        <v>365</v>
      </c>
      <c r="E312" s="60" t="n">
        <v>356</v>
      </c>
      <c r="F312" s="69" t="n">
        <f aca="false">IF(E312="","",D312-E312)</f>
        <v>9</v>
      </c>
      <c r="G312" s="60" t="n">
        <v>338</v>
      </c>
      <c r="H312" s="60" t="n">
        <v>335</v>
      </c>
      <c r="I312" s="69" t="n">
        <f aca="false">IF(H312="","",G312-H312)</f>
        <v>3</v>
      </c>
      <c r="J312" s="40" t="n">
        <f aca="false">IF(OR(D312="",D312+G312=0),"",D312/(D312+G312))</f>
        <v>0.519203413940256</v>
      </c>
      <c r="K312" s="40" t="n">
        <f aca="false">IF(E312="","",E312/(E312+H312))</f>
        <v>0.515195369030391</v>
      </c>
      <c r="L312" s="70" t="n">
        <f aca="false">IF(OR(K312="",J312=""),"",(J312-K312)*100)</f>
        <v>0.400804490986528</v>
      </c>
      <c r="M312" s="36" t="n">
        <v>3.56890741856077</v>
      </c>
      <c r="N312" s="36" t="n">
        <v>2.60246900897786</v>
      </c>
      <c r="O312" s="36" t="n">
        <f aca="false">SQRT(M312^2+N312^2)</f>
        <v>4.41700635101969</v>
      </c>
      <c r="P312" s="40" t="n">
        <f aca="false">IF(J312="","",MAX(0,J312-1.96*O312/100))</f>
        <v>0.43263008946027</v>
      </c>
      <c r="Q312" s="40" t="n">
        <f aca="false">IF(J312="","",MIN(1,J312+1.96*O312/100))</f>
        <v>0.605776738420242</v>
      </c>
      <c r="R312" s="32" t="str">
        <f aca="false">IF(L312="","",IF(ABS(L312)&lt;=O312,"Yes","No"))</f>
        <v>Yes</v>
      </c>
      <c r="S312" s="32" t="str">
        <f aca="false">IF(L312="","",IF(ABS(L312)&lt;=1.96*O312,"Yes","No"))</f>
        <v>Yes</v>
      </c>
      <c r="T312" s="60" t="n">
        <f aca="false">IF(D312="","",ROUND(SQRT(((D312+G312)*O312/100)^2+(J312*(D312+G312)*0.14577)^2),0))</f>
        <v>62</v>
      </c>
      <c r="U312" s="32"/>
    </row>
    <row r="313" customFormat="false" ht="15" hidden="false" customHeight="false" outlineLevel="0" collapsed="false">
      <c r="A313" s="32" t="s">
        <v>421</v>
      </c>
      <c r="B313" s="32" t="s">
        <v>527</v>
      </c>
      <c r="C313" s="32" t="s">
        <v>533</v>
      </c>
      <c r="D313" s="60" t="n">
        <v>531</v>
      </c>
      <c r="E313" s="60" t="n">
        <v>553</v>
      </c>
      <c r="F313" s="69" t="n">
        <f aca="false">IF(E313="","",D313-E313)</f>
        <v>-22</v>
      </c>
      <c r="G313" s="60" t="n">
        <v>459</v>
      </c>
      <c r="H313" s="60" t="n">
        <v>445</v>
      </c>
      <c r="I313" s="69" t="n">
        <f aca="false">IF(H313="","",G313-H313)</f>
        <v>14</v>
      </c>
      <c r="J313" s="40" t="n">
        <f aca="false">IF(OR(D313="",D313+G313=0),"",D313/(D313+G313))</f>
        <v>0.536363636363636</v>
      </c>
      <c r="K313" s="40" t="n">
        <f aca="false">IF(E313="","",E313/(E313+H313))</f>
        <v>0.554108216432866</v>
      </c>
      <c r="L313" s="70" t="n">
        <f aca="false">IF(OR(K313="",J313=""),"",(J313-K313)*100)</f>
        <v>-1.77445800692294</v>
      </c>
      <c r="M313" s="36" t="n">
        <v>2.45723920713557</v>
      </c>
      <c r="N313" s="36" t="n">
        <v>2.60246900897786</v>
      </c>
      <c r="O313" s="36" t="n">
        <f aca="false">SQRT(M313^2+N313^2)</f>
        <v>3.57922749539261</v>
      </c>
      <c r="P313" s="40" t="n">
        <f aca="false">IF(J313="","",MAX(0,J313-1.96*O313/100))</f>
        <v>0.466210777453941</v>
      </c>
      <c r="Q313" s="40" t="n">
        <f aca="false">IF(J313="","",MIN(1,J313+1.96*O313/100))</f>
        <v>0.606516495273331</v>
      </c>
      <c r="R313" s="32" t="str">
        <f aca="false">IF(L313="","",IF(ABS(L313)&lt;=O313,"Yes","No"))</f>
        <v>Yes</v>
      </c>
      <c r="S313" s="32" t="str">
        <f aca="false">IF(L313="","",IF(ABS(L313)&lt;=1.96*O313,"Yes","No"))</f>
        <v>Yes</v>
      </c>
      <c r="T313" s="60" t="n">
        <f aca="false">IF(D313="","",ROUND(SQRT(((D313+G313)*O313/100)^2+(J313*(D313+G313)*0.09272)^2),0))</f>
        <v>61</v>
      </c>
      <c r="U313" s="32"/>
    </row>
    <row r="314" customFormat="false" ht="15" hidden="false" customHeight="false" outlineLevel="0" collapsed="false">
      <c r="A314" s="32" t="s">
        <v>421</v>
      </c>
      <c r="B314" s="32" t="s">
        <v>527</v>
      </c>
      <c r="C314" s="32" t="s">
        <v>534</v>
      </c>
      <c r="D314" s="60" t="n">
        <v>177</v>
      </c>
      <c r="E314" s="60" t="n">
        <v>177</v>
      </c>
      <c r="F314" s="69" t="n">
        <f aca="false">IF(E314="","",D314-E314)</f>
        <v>0</v>
      </c>
      <c r="G314" s="60" t="n">
        <v>237</v>
      </c>
      <c r="H314" s="60" t="n">
        <v>256</v>
      </c>
      <c r="I314" s="69" t="n">
        <f aca="false">IF(H314="","",G314-H314)</f>
        <v>-19</v>
      </c>
      <c r="J314" s="40" t="n">
        <f aca="false">IF(OR(D314="",D314+G314=0),"",D314/(D314+G314))</f>
        <v>0.427536231884058</v>
      </c>
      <c r="K314" s="40" t="n">
        <f aca="false">IF(E314="","",E314/(E314+H314))</f>
        <v>0.408775981524249</v>
      </c>
      <c r="L314" s="70" t="n">
        <f aca="false">IF(OR(K314="",J314=""),"",(J314-K314)*100)</f>
        <v>1.87602503598086</v>
      </c>
      <c r="M314" s="36" t="n">
        <v>3.56890741856077</v>
      </c>
      <c r="N314" s="36" t="n">
        <v>2.60246900897786</v>
      </c>
      <c r="O314" s="36" t="n">
        <f aca="false">SQRT(M314^2+N314^2)</f>
        <v>4.41700635101969</v>
      </c>
      <c r="P314" s="40" t="n">
        <f aca="false">IF(J314="","",MAX(0,J314-1.96*O314/100))</f>
        <v>0.340962907404072</v>
      </c>
      <c r="Q314" s="40" t="n">
        <f aca="false">IF(J314="","",MIN(1,J314+1.96*O314/100))</f>
        <v>0.514109556364044</v>
      </c>
      <c r="R314" s="32" t="str">
        <f aca="false">IF(L314="","",IF(ABS(L314)&lt;=O314,"Yes","No"))</f>
        <v>Yes</v>
      </c>
      <c r="S314" s="32" t="str">
        <f aca="false">IF(L314="","",IF(ABS(L314)&lt;=1.96*O314,"Yes","No"))</f>
        <v>Yes</v>
      </c>
      <c r="T314" s="60" t="n">
        <f aca="false">IF(D314="","",ROUND(SQRT(((D314+G314)*O314/100)^2+(J314*(D314+G314)*0.14577)^2),0))</f>
        <v>32</v>
      </c>
      <c r="U314" s="32"/>
    </row>
    <row r="315" customFormat="false" ht="15" hidden="false" customHeight="false" outlineLevel="0" collapsed="false">
      <c r="A315" s="32" t="s">
        <v>421</v>
      </c>
      <c r="B315" s="32" t="s">
        <v>527</v>
      </c>
      <c r="C315" s="32" t="s">
        <v>535</v>
      </c>
      <c r="D315" s="60" t="n">
        <v>402</v>
      </c>
      <c r="E315" s="60" t="n">
        <v>423</v>
      </c>
      <c r="F315" s="69" t="n">
        <f aca="false">IF(E315="","",D315-E315)</f>
        <v>-21</v>
      </c>
      <c r="G315" s="60" t="n">
        <v>574</v>
      </c>
      <c r="H315" s="60" t="n">
        <v>592</v>
      </c>
      <c r="I315" s="69" t="n">
        <f aca="false">IF(H315="","",G315-H315)</f>
        <v>-18</v>
      </c>
      <c r="J315" s="40" t="n">
        <f aca="false">IF(OR(D315="",D315+G315=0),"",D315/(D315+G315))</f>
        <v>0.411885245901639</v>
      </c>
      <c r="K315" s="40" t="n">
        <f aca="false">IF(E315="","",E315/(E315+H315))</f>
        <v>0.416748768472906</v>
      </c>
      <c r="L315" s="70" t="n">
        <f aca="false">IF(OR(K315="",J315=""),"",(J315-K315)*100)</f>
        <v>-0.48635225712671</v>
      </c>
      <c r="M315" s="36" t="n">
        <v>2.45723920713557</v>
      </c>
      <c r="N315" s="36" t="n">
        <v>2.60246900897786</v>
      </c>
      <c r="O315" s="36" t="n">
        <f aca="false">SQRT(M315^2+N315^2)</f>
        <v>3.57922749539261</v>
      </c>
      <c r="P315" s="40" t="n">
        <f aca="false">IF(J315="","",MAX(0,J315-1.96*O315/100))</f>
        <v>0.341732386991944</v>
      </c>
      <c r="Q315" s="40" t="n">
        <f aca="false">IF(J315="","",MIN(1,J315+1.96*O315/100))</f>
        <v>0.482038104811334</v>
      </c>
      <c r="R315" s="32" t="str">
        <f aca="false">IF(L315="","",IF(ABS(L315)&lt;=O315,"Yes","No"))</f>
        <v>Yes</v>
      </c>
      <c r="S315" s="32" t="str">
        <f aca="false">IF(L315="","",IF(ABS(L315)&lt;=1.96*O315,"Yes","No"))</f>
        <v>Yes</v>
      </c>
      <c r="T315" s="60" t="n">
        <f aca="false">IF(D315="","",ROUND(SQRT(((D315+G315)*O315/100)^2+(J315*(D315+G315)*0.09272)^2),0))</f>
        <v>51</v>
      </c>
      <c r="U315" s="32"/>
    </row>
    <row r="316" customFormat="false" ht="15" hidden="false" customHeight="false" outlineLevel="0" collapsed="false">
      <c r="A316" s="32" t="s">
        <v>421</v>
      </c>
      <c r="B316" s="32" t="s">
        <v>536</v>
      </c>
      <c r="C316" s="32" t="s">
        <v>537</v>
      </c>
      <c r="D316" s="60" t="n">
        <v>379</v>
      </c>
      <c r="E316" s="60" t="n">
        <v>409</v>
      </c>
      <c r="F316" s="69" t="n">
        <f aca="false">IF(E316="","",D316-E316)</f>
        <v>-30</v>
      </c>
      <c r="G316" s="60" t="n">
        <v>782</v>
      </c>
      <c r="H316" s="60" t="n">
        <v>764</v>
      </c>
      <c r="I316" s="69" t="n">
        <f aca="false">IF(H316="","",G316-H316)</f>
        <v>18</v>
      </c>
      <c r="J316" s="40" t="n">
        <f aca="false">IF(OR(D316="",D316+G316=0),"",D316/(D316+G316))</f>
        <v>0.326442721791559</v>
      </c>
      <c r="K316" s="40" t="n">
        <f aca="false">IF(E316="","",E316/(E316+H316))</f>
        <v>0.348678601875533</v>
      </c>
      <c r="L316" s="70" t="n">
        <f aca="false">IF(OR(K316="",J316=""),"",(J316-K316)*100)</f>
        <v>-2.22358800839739</v>
      </c>
      <c r="M316" s="36" t="n">
        <v>2.45723920713557</v>
      </c>
      <c r="N316" s="36" t="n">
        <v>2.60246900897786</v>
      </c>
      <c r="O316" s="36" t="n">
        <f aca="false">SQRT(M316^2+N316^2)</f>
        <v>3.57922749539261</v>
      </c>
      <c r="P316" s="40" t="n">
        <f aca="false">IF(J316="","",MAX(0,J316-1.96*O316/100))</f>
        <v>0.256289862881864</v>
      </c>
      <c r="Q316" s="40" t="n">
        <f aca="false">IF(J316="","",MIN(1,J316+1.96*O316/100))</f>
        <v>0.396595580701254</v>
      </c>
      <c r="R316" s="32" t="str">
        <f aca="false">IF(L316="","",IF(ABS(L316)&lt;=O316,"Yes","No"))</f>
        <v>Yes</v>
      </c>
      <c r="S316" s="32" t="str">
        <f aca="false">IF(L316="","",IF(ABS(L316)&lt;=1.96*O316,"Yes","No"))</f>
        <v>Yes</v>
      </c>
      <c r="T316" s="60" t="n">
        <f aca="false">IF(D316="","",ROUND(SQRT(((D316+G316)*O316/100)^2+(J316*(D316+G316)*0.09272)^2),0))</f>
        <v>54</v>
      </c>
      <c r="U316" s="32"/>
    </row>
    <row r="317" customFormat="false" ht="15" hidden="false" customHeight="false" outlineLevel="0" collapsed="false">
      <c r="A317" s="32" t="s">
        <v>421</v>
      </c>
      <c r="B317" s="32" t="s">
        <v>536</v>
      </c>
      <c r="C317" s="32" t="s">
        <v>538</v>
      </c>
      <c r="D317" s="60" t="n">
        <v>774</v>
      </c>
      <c r="E317" s="60" t="n">
        <v>805</v>
      </c>
      <c r="F317" s="69" t="n">
        <f aca="false">IF(E317="","",D317-E317)</f>
        <v>-31</v>
      </c>
      <c r="G317" s="60" t="n">
        <v>1568</v>
      </c>
      <c r="H317" s="60" t="n">
        <v>1577</v>
      </c>
      <c r="I317" s="69" t="n">
        <f aca="false">IF(H317="","",G317-H317)</f>
        <v>-9</v>
      </c>
      <c r="J317" s="40" t="n">
        <f aca="false">IF(OR(D317="",D317+G317=0),"",D317/(D317+G317))</f>
        <v>0.330486763450043</v>
      </c>
      <c r="K317" s="40" t="n">
        <f aca="false">IF(E317="","",E317/(E317+H317))</f>
        <v>0.337951301427372</v>
      </c>
      <c r="L317" s="70" t="n">
        <f aca="false">IF(OR(K317="",J317=""),"",(J317-K317)*100)</f>
        <v>-0.746453797732927</v>
      </c>
      <c r="M317" s="36" t="n">
        <v>2.12037134723954</v>
      </c>
      <c r="N317" s="36" t="n">
        <v>2.60246900897786</v>
      </c>
      <c r="O317" s="36" t="n">
        <f aca="false">SQRT(M317^2+N317^2)</f>
        <v>3.35690625321659</v>
      </c>
      <c r="P317" s="40" t="n">
        <f aca="false">IF(J317="","",MAX(0,J317-1.96*O317/100))</f>
        <v>0.264691400886998</v>
      </c>
      <c r="Q317" s="40" t="n">
        <f aca="false">IF(J317="","",MIN(1,J317+1.96*O317/100))</f>
        <v>0.396282126013088</v>
      </c>
      <c r="R317" s="32" t="str">
        <f aca="false">IF(L317="","",IF(ABS(L317)&lt;=O317,"Yes","No"))</f>
        <v>Yes</v>
      </c>
      <c r="S317" s="32" t="str">
        <f aca="false">IF(L317="","",IF(ABS(L317)&lt;=1.96*O317,"Yes","No"))</f>
        <v>Yes</v>
      </c>
      <c r="T317" s="60" t="n">
        <f aca="false">IF(D317="","",ROUND(SQRT(((D317+G317)*O317/100)^2+(J317*(D317+G317)*0.07717)^2),0))</f>
        <v>99</v>
      </c>
      <c r="U317" s="32"/>
    </row>
    <row r="318" customFormat="false" ht="15" hidden="false" customHeight="false" outlineLevel="0" collapsed="false">
      <c r="A318" s="32" t="s">
        <v>421</v>
      </c>
      <c r="B318" s="32" t="s">
        <v>536</v>
      </c>
      <c r="C318" s="32" t="s">
        <v>539</v>
      </c>
      <c r="D318" s="60" t="n">
        <v>525</v>
      </c>
      <c r="E318" s="60" t="n">
        <v>547</v>
      </c>
      <c r="F318" s="69" t="n">
        <f aca="false">IF(E318="","",D318-E318)</f>
        <v>-22</v>
      </c>
      <c r="G318" s="60" t="n">
        <v>1156</v>
      </c>
      <c r="H318" s="60" t="n">
        <v>1179</v>
      </c>
      <c r="I318" s="69" t="n">
        <f aca="false">IF(H318="","",G318-H318)</f>
        <v>-23</v>
      </c>
      <c r="J318" s="40" t="n">
        <f aca="false">IF(OR(D318="",D318+G318=0),"",D318/(D318+G318))</f>
        <v>0.312314098750744</v>
      </c>
      <c r="K318" s="40" t="n">
        <f aca="false">IF(E318="","",E318/(E318+H318))</f>
        <v>0.316917728852839</v>
      </c>
      <c r="L318" s="70" t="n">
        <f aca="false">IF(OR(K318="",J318=""),"",(J318-K318)*100)</f>
        <v>-0.46036301020953</v>
      </c>
      <c r="M318" s="36" t="n">
        <v>2.12037134723954</v>
      </c>
      <c r="N318" s="36" t="n">
        <v>2.60246900897786</v>
      </c>
      <c r="O318" s="36" t="n">
        <f aca="false">SQRT(M318^2+N318^2)</f>
        <v>3.35690625321659</v>
      </c>
      <c r="P318" s="40" t="n">
        <f aca="false">IF(J318="","",MAX(0,J318-1.96*O318/100))</f>
        <v>0.246518736187699</v>
      </c>
      <c r="Q318" s="40" t="n">
        <f aca="false">IF(J318="","",MIN(1,J318+1.96*O318/100))</f>
        <v>0.378109461313789</v>
      </c>
      <c r="R318" s="32" t="str">
        <f aca="false">IF(L318="","",IF(ABS(L318)&lt;=O318,"Yes","No"))</f>
        <v>Yes</v>
      </c>
      <c r="S318" s="32" t="str">
        <f aca="false">IF(L318="","",IF(ABS(L318)&lt;=1.96*O318,"Yes","No"))</f>
        <v>Yes</v>
      </c>
      <c r="T318" s="60" t="n">
        <f aca="false">IF(D318="","",ROUND(SQRT(((D318+G318)*O318/100)^2+(J318*(D318+G318)*0.07717)^2),0))</f>
        <v>69</v>
      </c>
      <c r="U318" s="32"/>
    </row>
    <row r="319" customFormat="false" ht="15" hidden="false" customHeight="false" outlineLevel="0" collapsed="false">
      <c r="A319" s="32" t="s">
        <v>421</v>
      </c>
      <c r="B319" s="32" t="s">
        <v>536</v>
      </c>
      <c r="C319" s="32" t="s">
        <v>540</v>
      </c>
      <c r="D319" s="60" t="n">
        <v>248</v>
      </c>
      <c r="E319" s="60" t="n">
        <v>245</v>
      </c>
      <c r="F319" s="69" t="n">
        <f aca="false">IF(E319="","",D319-E319)</f>
        <v>3</v>
      </c>
      <c r="G319" s="60" t="n">
        <v>514</v>
      </c>
      <c r="H319" s="60" t="n">
        <v>537</v>
      </c>
      <c r="I319" s="69" t="n">
        <f aca="false">IF(H319="","",G319-H319)</f>
        <v>-23</v>
      </c>
      <c r="J319" s="40" t="n">
        <f aca="false">IF(OR(D319="",D319+G319=0),"",D319/(D319+G319))</f>
        <v>0.325459317585302</v>
      </c>
      <c r="K319" s="40" t="n">
        <f aca="false">IF(E319="","",E319/(E319+H319))</f>
        <v>0.313299232736573</v>
      </c>
      <c r="L319" s="70" t="n">
        <f aca="false">IF(OR(K319="",J319=""),"",(J319-K319)*100)</f>
        <v>1.21600848487289</v>
      </c>
      <c r="M319" s="36" t="n">
        <v>2.45723920713557</v>
      </c>
      <c r="N319" s="36" t="n">
        <v>2.60246900897786</v>
      </c>
      <c r="O319" s="36" t="n">
        <f aca="false">SQRT(M319^2+N319^2)</f>
        <v>3.57922749539261</v>
      </c>
      <c r="P319" s="40" t="n">
        <f aca="false">IF(J319="","",MAX(0,J319-1.96*O319/100))</f>
        <v>0.255306458675607</v>
      </c>
      <c r="Q319" s="40" t="n">
        <f aca="false">IF(J319="","",MIN(1,J319+1.96*O319/100))</f>
        <v>0.395612176494997</v>
      </c>
      <c r="R319" s="32" t="str">
        <f aca="false">IF(L319="","",IF(ABS(L319)&lt;=O319,"Yes","No"))</f>
        <v>Yes</v>
      </c>
      <c r="S319" s="32" t="str">
        <f aca="false">IF(L319="","",IF(ABS(L319)&lt;=1.96*O319,"Yes","No"))</f>
        <v>Yes</v>
      </c>
      <c r="T319" s="60" t="n">
        <f aca="false">IF(D319="","",ROUND(SQRT(((D319+G319)*O319/100)^2+(J319*(D319+G319)*0.09272)^2),0))</f>
        <v>36</v>
      </c>
      <c r="U319" s="32"/>
    </row>
    <row r="320" customFormat="false" ht="15" hidden="false" customHeight="false" outlineLevel="0" collapsed="false">
      <c r="A320" s="32" t="s">
        <v>421</v>
      </c>
      <c r="B320" s="32" t="s">
        <v>541</v>
      </c>
      <c r="C320" s="32" t="s">
        <v>542</v>
      </c>
      <c r="D320" s="60" t="n">
        <v>563</v>
      </c>
      <c r="E320" s="60" t="n">
        <v>601</v>
      </c>
      <c r="F320" s="69" t="n">
        <f aca="false">IF(E320="","",D320-E320)</f>
        <v>-38</v>
      </c>
      <c r="G320" s="60" t="n">
        <v>616</v>
      </c>
      <c r="H320" s="60" t="n">
        <v>605</v>
      </c>
      <c r="I320" s="69" t="n">
        <f aca="false">IF(H320="","",G320-H320)</f>
        <v>11</v>
      </c>
      <c r="J320" s="40" t="n">
        <f aca="false">IF(OR(D320="",D320+G320=0),"",D320/(D320+G320))</f>
        <v>0.477523324851569</v>
      </c>
      <c r="K320" s="40" t="n">
        <f aca="false">IF(E320="","",E320/(E320+H320))</f>
        <v>0.498341625207297</v>
      </c>
      <c r="L320" s="70" t="n">
        <f aca="false">IF(OR(K320="",J320=""),"",(J320-K320)*100)</f>
        <v>-2.08183003557277</v>
      </c>
      <c r="M320" s="36" t="n">
        <v>2.12037134723954</v>
      </c>
      <c r="N320" s="36" t="n">
        <v>2.60246900897786</v>
      </c>
      <c r="O320" s="36" t="n">
        <f aca="false">SQRT(M320^2+N320^2)</f>
        <v>3.35690625321659</v>
      </c>
      <c r="P320" s="40" t="n">
        <f aca="false">IF(J320="","",MAX(0,J320-1.96*O320/100))</f>
        <v>0.411727962288524</v>
      </c>
      <c r="Q320" s="40" t="n">
        <f aca="false">IF(J320="","",MIN(1,J320+1.96*O320/100))</f>
        <v>0.543318687414614</v>
      </c>
      <c r="R320" s="32" t="str">
        <f aca="false">IF(L320="","",IF(ABS(L320)&lt;=O320,"Yes","No"))</f>
        <v>Yes</v>
      </c>
      <c r="S320" s="32" t="str">
        <f aca="false">IF(L320="","",IF(ABS(L320)&lt;=1.96*O320,"Yes","No"))</f>
        <v>Yes</v>
      </c>
      <c r="T320" s="60" t="n">
        <f aca="false">IF(D320="","",ROUND(SQRT(((D320+G320)*O320/100)^2+(J320*(D320+G320)*0.07717)^2),0))</f>
        <v>59</v>
      </c>
      <c r="U320" s="32"/>
    </row>
    <row r="321" customFormat="false" ht="15" hidden="false" customHeight="false" outlineLevel="0" collapsed="false">
      <c r="A321" s="32" t="s">
        <v>421</v>
      </c>
      <c r="B321" s="32" t="s">
        <v>541</v>
      </c>
      <c r="C321" s="32" t="s">
        <v>543</v>
      </c>
      <c r="D321" s="60" t="n">
        <v>510</v>
      </c>
      <c r="E321" s="60" t="n">
        <v>523</v>
      </c>
      <c r="F321" s="69" t="n">
        <f aca="false">IF(E321="","",D321-E321)</f>
        <v>-13</v>
      </c>
      <c r="G321" s="60" t="n">
        <v>495</v>
      </c>
      <c r="H321" s="60" t="n">
        <v>542</v>
      </c>
      <c r="I321" s="69" t="n">
        <f aca="false">IF(H321="","",G321-H321)</f>
        <v>-47</v>
      </c>
      <c r="J321" s="40" t="n">
        <f aca="false">IF(OR(D321="",D321+G321=0),"",D321/(D321+G321))</f>
        <v>0.507462686567164</v>
      </c>
      <c r="K321" s="40" t="n">
        <f aca="false">IF(E321="","",E321/(E321+H321))</f>
        <v>0.491079812206573</v>
      </c>
      <c r="L321" s="70" t="n">
        <f aca="false">IF(OR(K321="",J321=""),"",(J321-K321)*100)</f>
        <v>1.63828743605914</v>
      </c>
      <c r="M321" s="36" t="n">
        <v>2.45723920713557</v>
      </c>
      <c r="N321" s="36" t="n">
        <v>2.60246900897786</v>
      </c>
      <c r="O321" s="36" t="n">
        <f aca="false">SQRT(M321^2+N321^2)</f>
        <v>3.57922749539261</v>
      </c>
      <c r="P321" s="40" t="n">
        <f aca="false">IF(J321="","",MAX(0,J321-1.96*O321/100))</f>
        <v>0.437309827657469</v>
      </c>
      <c r="Q321" s="40" t="n">
        <f aca="false">IF(J321="","",MIN(1,J321+1.96*O321/100))</f>
        <v>0.577615545476859</v>
      </c>
      <c r="R321" s="32" t="str">
        <f aca="false">IF(L321="","",IF(ABS(L321)&lt;=O321,"Yes","No"))</f>
        <v>Yes</v>
      </c>
      <c r="S321" s="32" t="str">
        <f aca="false">IF(L321="","",IF(ABS(L321)&lt;=1.96*O321,"Yes","No"))</f>
        <v>Yes</v>
      </c>
      <c r="T321" s="60" t="n">
        <f aca="false">IF(D321="","",ROUND(SQRT(((D321+G321)*O321/100)^2+(J321*(D321+G321)*0.09272)^2),0))</f>
        <v>59</v>
      </c>
      <c r="U321" s="32"/>
    </row>
    <row r="322" customFormat="false" ht="15" hidden="false" customHeight="false" outlineLevel="0" collapsed="false">
      <c r="A322" s="32" t="s">
        <v>421</v>
      </c>
      <c r="B322" s="32" t="s">
        <v>541</v>
      </c>
      <c r="C322" s="32" t="s">
        <v>544</v>
      </c>
      <c r="D322" s="60" t="n">
        <v>463</v>
      </c>
      <c r="E322" s="60" t="n">
        <v>472</v>
      </c>
      <c r="F322" s="69" t="n">
        <f aca="false">IF(E322="","",D322-E322)</f>
        <v>-9</v>
      </c>
      <c r="G322" s="60" t="n">
        <v>519</v>
      </c>
      <c r="H322" s="60" t="n">
        <v>517</v>
      </c>
      <c r="I322" s="69" t="n">
        <f aca="false">IF(H322="","",G322-H322)</f>
        <v>2</v>
      </c>
      <c r="J322" s="40" t="n">
        <f aca="false">IF(OR(D322="",D322+G322=0),"",D322/(D322+G322))</f>
        <v>0.471486761710794</v>
      </c>
      <c r="K322" s="40" t="n">
        <f aca="false">IF(E322="","",E322/(E322+H322))</f>
        <v>0.477249747219414</v>
      </c>
      <c r="L322" s="70" t="n">
        <f aca="false">IF(OR(K322="",J322=""),"",(J322-K322)*100)</f>
        <v>-0.576298550861926</v>
      </c>
      <c r="M322" s="36" t="n">
        <v>2.45723920713557</v>
      </c>
      <c r="N322" s="36" t="n">
        <v>2.60246900897786</v>
      </c>
      <c r="O322" s="36" t="n">
        <f aca="false">SQRT(M322^2+N322^2)</f>
        <v>3.57922749539261</v>
      </c>
      <c r="P322" s="40" t="n">
        <f aca="false">IF(J322="","",MAX(0,J322-1.96*O322/100))</f>
        <v>0.401333902801099</v>
      </c>
      <c r="Q322" s="40" t="n">
        <f aca="false">IF(J322="","",MIN(1,J322+1.96*O322/100))</f>
        <v>0.541639620620489</v>
      </c>
      <c r="R322" s="32" t="str">
        <f aca="false">IF(L322="","",IF(ABS(L322)&lt;=O322,"Yes","No"))</f>
        <v>Yes</v>
      </c>
      <c r="S322" s="32" t="str">
        <f aca="false">IF(L322="","",IF(ABS(L322)&lt;=1.96*O322,"Yes","No"))</f>
        <v>Yes</v>
      </c>
      <c r="T322" s="60" t="n">
        <f aca="false">IF(D322="","",ROUND(SQRT(((D322+G322)*O322/100)^2+(J322*(D322+G322)*0.09272)^2),0))</f>
        <v>55</v>
      </c>
      <c r="U322" s="32"/>
    </row>
    <row r="323" customFormat="false" ht="15" hidden="false" customHeight="false" outlineLevel="0" collapsed="false">
      <c r="A323" s="32" t="s">
        <v>421</v>
      </c>
      <c r="B323" s="32" t="s">
        <v>545</v>
      </c>
      <c r="C323" s="32" t="s">
        <v>546</v>
      </c>
      <c r="D323" s="60" t="n">
        <v>244</v>
      </c>
      <c r="E323" s="60" t="n">
        <v>222</v>
      </c>
      <c r="F323" s="69" t="n">
        <f aca="false">IF(E323="","",D323-E323)</f>
        <v>22</v>
      </c>
      <c r="G323" s="60" t="n">
        <v>285</v>
      </c>
      <c r="H323" s="60" t="n">
        <v>276</v>
      </c>
      <c r="I323" s="69" t="n">
        <f aca="false">IF(H323="","",G323-H323)</f>
        <v>9</v>
      </c>
      <c r="J323" s="40" t="n">
        <f aca="false">IF(OR(D323="",D323+G323=0),"",D323/(D323+G323))</f>
        <v>0.46124763705104</v>
      </c>
      <c r="K323" s="40" t="n">
        <f aca="false">IF(E323="","",E323/(E323+H323))</f>
        <v>0.445783132530121</v>
      </c>
      <c r="L323" s="70" t="n">
        <f aca="false">IF(OR(K323="",J323=""),"",(J323-K323)*100)</f>
        <v>1.54645045209192</v>
      </c>
      <c r="M323" s="36" t="n">
        <v>3.56890741856077</v>
      </c>
      <c r="N323" s="36" t="n">
        <v>2.60246900897786</v>
      </c>
      <c r="O323" s="36" t="n">
        <f aca="false">SQRT(M323^2+N323^2)</f>
        <v>4.41700635101969</v>
      </c>
      <c r="P323" s="40" t="n">
        <f aca="false">IF(J323="","",MAX(0,J323-1.96*O323/100))</f>
        <v>0.374674312571054</v>
      </c>
      <c r="Q323" s="40" t="n">
        <f aca="false">IF(J323="","",MIN(1,J323+1.96*O323/100))</f>
        <v>0.547820961531026</v>
      </c>
      <c r="R323" s="32" t="str">
        <f aca="false">IF(L323="","",IF(ABS(L323)&lt;=O323,"Yes","No"))</f>
        <v>Yes</v>
      </c>
      <c r="S323" s="32" t="str">
        <f aca="false">IF(L323="","",IF(ABS(L323)&lt;=1.96*O323,"Yes","No"))</f>
        <v>Yes</v>
      </c>
      <c r="T323" s="60" t="n">
        <f aca="false">IF(D323="","",ROUND(SQRT(((D323+G323)*O323/100)^2+(J323*(D323+G323)*0.14577)^2),0))</f>
        <v>43</v>
      </c>
      <c r="U323" s="32"/>
    </row>
    <row r="324" customFormat="false" ht="15" hidden="false" customHeight="false" outlineLevel="0" collapsed="false">
      <c r="A324" s="32" t="s">
        <v>421</v>
      </c>
      <c r="B324" s="32" t="s">
        <v>545</v>
      </c>
      <c r="C324" s="32" t="s">
        <v>547</v>
      </c>
      <c r="D324" s="60" t="n">
        <v>620</v>
      </c>
      <c r="E324" s="60" t="n">
        <v>625</v>
      </c>
      <c r="F324" s="69" t="n">
        <f aca="false">IF(E324="","",D324-E324)</f>
        <v>-5</v>
      </c>
      <c r="G324" s="60" t="n">
        <v>629</v>
      </c>
      <c r="H324" s="60" t="n">
        <v>613</v>
      </c>
      <c r="I324" s="69" t="n">
        <f aca="false">IF(H324="","",G324-H324)</f>
        <v>16</v>
      </c>
      <c r="J324" s="40" t="n">
        <f aca="false">IF(OR(D324="",D324+G324=0),"",D324/(D324+G324))</f>
        <v>0.496397117694155</v>
      </c>
      <c r="K324" s="40" t="n">
        <f aca="false">IF(E324="","",E324/(E324+H324))</f>
        <v>0.504846526655897</v>
      </c>
      <c r="L324" s="70" t="n">
        <f aca="false">IF(OR(K324="",J324=""),"",(J324-K324)*100)</f>
        <v>-0.844940896174123</v>
      </c>
      <c r="M324" s="36" t="n">
        <v>2.12037134723954</v>
      </c>
      <c r="N324" s="36" t="n">
        <v>2.60246900897786</v>
      </c>
      <c r="O324" s="36" t="n">
        <f aca="false">SQRT(M324^2+N324^2)</f>
        <v>3.35690625321659</v>
      </c>
      <c r="P324" s="40" t="n">
        <f aca="false">IF(J324="","",MAX(0,J324-1.96*O324/100))</f>
        <v>0.43060175513111</v>
      </c>
      <c r="Q324" s="40" t="n">
        <f aca="false">IF(J324="","",MIN(1,J324+1.96*O324/100))</f>
        <v>0.562192480257201</v>
      </c>
      <c r="R324" s="32" t="str">
        <f aca="false">IF(L324="","",IF(ABS(L324)&lt;=O324,"Yes","No"))</f>
        <v>Yes</v>
      </c>
      <c r="S324" s="32" t="str">
        <f aca="false">IF(L324="","",IF(ABS(L324)&lt;=1.96*O324,"Yes","No"))</f>
        <v>Yes</v>
      </c>
      <c r="T324" s="60" t="n">
        <f aca="false">IF(D324="","",ROUND(SQRT(((D324+G324)*O324/100)^2+(J324*(D324+G324)*0.07717)^2),0))</f>
        <v>64</v>
      </c>
      <c r="U324" s="32"/>
    </row>
    <row r="325" customFormat="false" ht="15" hidden="false" customHeight="false" outlineLevel="0" collapsed="false">
      <c r="A325" s="32" t="s">
        <v>421</v>
      </c>
      <c r="B325" s="32" t="s">
        <v>548</v>
      </c>
      <c r="C325" s="32" t="s">
        <v>549</v>
      </c>
      <c r="D325" s="60" t="n">
        <v>662</v>
      </c>
      <c r="E325" s="60" t="n">
        <v>628</v>
      </c>
      <c r="F325" s="69" t="n">
        <f aca="false">IF(E325="","",D325-E325)</f>
        <v>34</v>
      </c>
      <c r="G325" s="60" t="n">
        <v>736</v>
      </c>
      <c r="H325" s="60" t="n">
        <v>719</v>
      </c>
      <c r="I325" s="69" t="n">
        <f aca="false">IF(H325="","",G325-H325)</f>
        <v>17</v>
      </c>
      <c r="J325" s="40" t="n">
        <f aca="false">IF(OR(D325="",D325+G325=0),"",D325/(D325+G325))</f>
        <v>0.473533619456366</v>
      </c>
      <c r="K325" s="40" t="n">
        <f aca="false">IF(E325="","",E325/(E325+H325))</f>
        <v>0.466221232368226</v>
      </c>
      <c r="L325" s="70" t="n">
        <f aca="false">IF(OR(K325="",J325=""),"",(J325-K325)*100)</f>
        <v>0.731238708814053</v>
      </c>
      <c r="M325" s="36" t="n">
        <v>2.12037134723954</v>
      </c>
      <c r="N325" s="36" t="n">
        <v>2.60246900897786</v>
      </c>
      <c r="O325" s="36" t="n">
        <f aca="false">SQRT(M325^2+N325^2)</f>
        <v>3.35690625321659</v>
      </c>
      <c r="P325" s="40" t="n">
        <f aca="false">IF(J325="","",MAX(0,J325-1.96*O325/100))</f>
        <v>0.407738256893321</v>
      </c>
      <c r="Q325" s="40" t="n">
        <f aca="false">IF(J325="","",MIN(1,J325+1.96*O325/100))</f>
        <v>0.539328982019411</v>
      </c>
      <c r="R325" s="32" t="str">
        <f aca="false">IF(L325="","",IF(ABS(L325)&lt;=O325,"Yes","No"))</f>
        <v>Yes</v>
      </c>
      <c r="S325" s="32" t="str">
        <f aca="false">IF(L325="","",IF(ABS(L325)&lt;=1.96*O325,"Yes","No"))</f>
        <v>Yes</v>
      </c>
      <c r="T325" s="60" t="n">
        <f aca="false">IF(D325="","",ROUND(SQRT(((D325+G325)*O325/100)^2+(J325*(D325+G325)*0.07717)^2),0))</f>
        <v>69</v>
      </c>
      <c r="U325" s="32"/>
    </row>
    <row r="326" customFormat="false" ht="15" hidden="false" customHeight="false" outlineLevel="0" collapsed="false">
      <c r="A326" s="32" t="s">
        <v>421</v>
      </c>
      <c r="B326" s="32" t="s">
        <v>548</v>
      </c>
      <c r="C326" s="32" t="s">
        <v>550</v>
      </c>
      <c r="D326" s="60" t="n">
        <v>577</v>
      </c>
      <c r="E326" s="60" t="n">
        <v>588</v>
      </c>
      <c r="F326" s="69" t="n">
        <f aca="false">IF(E326="","",D326-E326)</f>
        <v>-11</v>
      </c>
      <c r="G326" s="60" t="n">
        <v>634</v>
      </c>
      <c r="H326" s="60" t="n">
        <v>628</v>
      </c>
      <c r="I326" s="69" t="n">
        <f aca="false">IF(H326="","",G326-H326)</f>
        <v>6</v>
      </c>
      <c r="J326" s="40" t="n">
        <f aca="false">IF(OR(D326="",D326+G326=0),"",D326/(D326+G326))</f>
        <v>0.476465730800991</v>
      </c>
      <c r="K326" s="40" t="n">
        <f aca="false">IF(E326="","",E326/(E326+H326))</f>
        <v>0.483552631578947</v>
      </c>
      <c r="L326" s="70" t="n">
        <f aca="false">IF(OR(K326="",J326=""),"",(J326-K326)*100)</f>
        <v>-0.708690077795643</v>
      </c>
      <c r="M326" s="36" t="n">
        <v>2.12037134723954</v>
      </c>
      <c r="N326" s="36" t="n">
        <v>2.60246900897786</v>
      </c>
      <c r="O326" s="36" t="n">
        <f aca="false">SQRT(M326^2+N326^2)</f>
        <v>3.35690625321659</v>
      </c>
      <c r="P326" s="40" t="n">
        <f aca="false">IF(J326="","",MAX(0,J326-1.96*O326/100))</f>
        <v>0.410670368237946</v>
      </c>
      <c r="Q326" s="40" t="n">
        <f aca="false">IF(J326="","",MIN(1,J326+1.96*O326/100))</f>
        <v>0.542261093364036</v>
      </c>
      <c r="R326" s="32" t="str">
        <f aca="false">IF(L326="","",IF(ABS(L326)&lt;=O326,"Yes","No"))</f>
        <v>Yes</v>
      </c>
      <c r="S326" s="32" t="str">
        <f aca="false">IF(L326="","",IF(ABS(L326)&lt;=1.96*O326,"Yes","No"))</f>
        <v>Yes</v>
      </c>
      <c r="T326" s="60" t="n">
        <f aca="false">IF(D326="","",ROUND(SQRT(((D326+G326)*O326/100)^2+(J326*(D326+G326)*0.07717)^2),0))</f>
        <v>60</v>
      </c>
      <c r="U326" s="32"/>
    </row>
    <row r="327" customFormat="false" ht="15" hidden="false" customHeight="false" outlineLevel="0" collapsed="false">
      <c r="A327" s="32" t="s">
        <v>421</v>
      </c>
      <c r="B327" s="32" t="s">
        <v>548</v>
      </c>
      <c r="C327" s="32" t="s">
        <v>551</v>
      </c>
      <c r="D327" s="60" t="n">
        <v>1210</v>
      </c>
      <c r="E327" s="60" t="n">
        <v>1120</v>
      </c>
      <c r="F327" s="69" t="n">
        <f aca="false">IF(E327="","",D327-E327)</f>
        <v>90</v>
      </c>
      <c r="G327" s="60" t="n">
        <v>1327</v>
      </c>
      <c r="H327" s="60" t="n">
        <v>1352</v>
      </c>
      <c r="I327" s="69" t="n">
        <f aca="false">IF(H327="","",G327-H327)</f>
        <v>-25</v>
      </c>
      <c r="J327" s="40" t="n">
        <f aca="false">IF(OR(D327="",D327+G327=0),"",D327/(D327+G327))</f>
        <v>0.476941269215609</v>
      </c>
      <c r="K327" s="40" t="n">
        <f aca="false">IF(E327="","",E327/(E327+H327))</f>
        <v>0.453074433656958</v>
      </c>
      <c r="L327" s="70" t="n">
        <f aca="false">IF(OR(K327="",J327=""),"",(J327-K327)*100)</f>
        <v>2.3866835558651</v>
      </c>
      <c r="M327" s="36" t="n">
        <v>2.12037134723954</v>
      </c>
      <c r="N327" s="36" t="n">
        <v>2.60246900897786</v>
      </c>
      <c r="O327" s="36" t="n">
        <f aca="false">SQRT(M327^2+N327^2)</f>
        <v>3.35690625321659</v>
      </c>
      <c r="P327" s="40" t="n">
        <f aca="false">IF(J327="","",MAX(0,J327-1.96*O327/100))</f>
        <v>0.411145906652564</v>
      </c>
      <c r="Q327" s="40" t="n">
        <f aca="false">IF(J327="","",MIN(1,J327+1.96*O327/100))</f>
        <v>0.542736631778654</v>
      </c>
      <c r="R327" s="32" t="str">
        <f aca="false">IF(L327="","",IF(ABS(L327)&lt;=O327,"Yes","No"))</f>
        <v>Yes</v>
      </c>
      <c r="S327" s="32" t="str">
        <f aca="false">IF(L327="","",IF(ABS(L327)&lt;=1.96*O327,"Yes","No"))</f>
        <v>Yes</v>
      </c>
      <c r="T327" s="60" t="n">
        <f aca="false">IF(D327="","",ROUND(SQRT(((D327+G327)*O327/100)^2+(J327*(D327+G327)*0.07717)^2),0))</f>
        <v>126</v>
      </c>
      <c r="U327" s="32"/>
    </row>
    <row r="328" customFormat="false" ht="15" hidden="false" customHeight="false" outlineLevel="0" collapsed="false">
      <c r="A328" s="32" t="s">
        <v>421</v>
      </c>
      <c r="B328" s="32" t="s">
        <v>548</v>
      </c>
      <c r="C328" s="32" t="s">
        <v>552</v>
      </c>
      <c r="D328" s="60" t="n">
        <v>261</v>
      </c>
      <c r="E328" s="60" t="n">
        <v>237</v>
      </c>
      <c r="F328" s="69" t="n">
        <f aca="false">IF(E328="","",D328-E328)</f>
        <v>24</v>
      </c>
      <c r="G328" s="60" t="n">
        <v>306</v>
      </c>
      <c r="H328" s="60" t="n">
        <v>324</v>
      </c>
      <c r="I328" s="69" t="n">
        <f aca="false">IF(H328="","",G328-H328)</f>
        <v>-18</v>
      </c>
      <c r="J328" s="40" t="n">
        <f aca="false">IF(OR(D328="",D328+G328=0),"",D328/(D328+G328))</f>
        <v>0.46031746031746</v>
      </c>
      <c r="K328" s="40" t="n">
        <f aca="false">IF(E328="","",E328/(E328+H328))</f>
        <v>0.422459893048128</v>
      </c>
      <c r="L328" s="70" t="n">
        <f aca="false">IF(OR(K328="",J328=""),"",(J328-K328)*100)</f>
        <v>3.78575672693319</v>
      </c>
      <c r="M328" s="36" t="n">
        <v>3.56890741856077</v>
      </c>
      <c r="N328" s="36" t="n">
        <v>2.60246900897786</v>
      </c>
      <c r="O328" s="36" t="n">
        <f aca="false">SQRT(M328^2+N328^2)</f>
        <v>4.41700635101969</v>
      </c>
      <c r="P328" s="40" t="n">
        <f aca="false">IF(J328="","",MAX(0,J328-1.96*O328/100))</f>
        <v>0.373744135837474</v>
      </c>
      <c r="Q328" s="40" t="n">
        <f aca="false">IF(J328="","",MIN(1,J328+1.96*O328/100))</f>
        <v>0.546890784797446</v>
      </c>
      <c r="R328" s="32" t="str">
        <f aca="false">IF(L328="","",IF(ABS(L328)&lt;=O328,"Yes","No"))</f>
        <v>Yes</v>
      </c>
      <c r="S328" s="32" t="str">
        <f aca="false">IF(L328="","",IF(ABS(L328)&lt;=1.96*O328,"Yes","No"))</f>
        <v>Yes</v>
      </c>
      <c r="T328" s="60" t="n">
        <f aca="false">IF(D328="","",ROUND(SQRT(((D328+G328)*O328/100)^2+(J328*(D328+G328)*0.14577)^2),0))</f>
        <v>46</v>
      </c>
      <c r="U328" s="32"/>
    </row>
    <row r="329" customFormat="false" ht="15" hidden="false" customHeight="false" outlineLevel="0" collapsed="false">
      <c r="A329" s="32" t="s">
        <v>421</v>
      </c>
      <c r="B329" s="32" t="s">
        <v>553</v>
      </c>
      <c r="C329" s="32" t="s">
        <v>554</v>
      </c>
      <c r="D329" s="60" t="n">
        <v>640</v>
      </c>
      <c r="E329" s="60" t="n">
        <v>600</v>
      </c>
      <c r="F329" s="69" t="n">
        <f aca="false">IF(E329="","",D329-E329)</f>
        <v>40</v>
      </c>
      <c r="G329" s="60" t="n">
        <v>685</v>
      </c>
      <c r="H329" s="60" t="n">
        <v>681</v>
      </c>
      <c r="I329" s="69" t="n">
        <f aca="false">IF(H329="","",G329-H329)</f>
        <v>4</v>
      </c>
      <c r="J329" s="40" t="n">
        <f aca="false">IF(OR(D329="",D329+G329=0),"",D329/(D329+G329))</f>
        <v>0.483018867924528</v>
      </c>
      <c r="K329" s="40" t="n">
        <f aca="false">IF(E329="","",E329/(E329+H329))</f>
        <v>0.468384074941452</v>
      </c>
      <c r="L329" s="70" t="n">
        <f aca="false">IF(OR(K329="",J329=""),"",(J329-K329)*100)</f>
        <v>1.46347929830763</v>
      </c>
      <c r="M329" s="36" t="n">
        <v>2.12037134723954</v>
      </c>
      <c r="N329" s="36" t="n">
        <v>2.60246900897786</v>
      </c>
      <c r="O329" s="36" t="n">
        <f aca="false">SQRT(M329^2+N329^2)</f>
        <v>3.35690625321659</v>
      </c>
      <c r="P329" s="40" t="n">
        <f aca="false">IF(J329="","",MAX(0,J329-1.96*O329/100))</f>
        <v>0.417223505361483</v>
      </c>
      <c r="Q329" s="40" t="n">
        <f aca="false">IF(J329="","",MIN(1,J329+1.96*O329/100))</f>
        <v>0.548814230487573</v>
      </c>
      <c r="R329" s="32" t="str">
        <f aca="false">IF(L329="","",IF(ABS(L329)&lt;=O329,"Yes","No"))</f>
        <v>Yes</v>
      </c>
      <c r="S329" s="32" t="str">
        <f aca="false">IF(L329="","",IF(ABS(L329)&lt;=1.96*O329,"Yes","No"))</f>
        <v>Yes</v>
      </c>
      <c r="T329" s="60" t="n">
        <f aca="false">IF(D329="","",ROUND(SQRT(((D329+G329)*O329/100)^2+(J329*(D329+G329)*0.07717)^2),0))</f>
        <v>66</v>
      </c>
      <c r="U329" s="32"/>
    </row>
    <row r="330" customFormat="false" ht="15" hidden="false" customHeight="false" outlineLevel="0" collapsed="false">
      <c r="A330" s="32" t="s">
        <v>421</v>
      </c>
      <c r="B330" s="32" t="s">
        <v>553</v>
      </c>
      <c r="C330" s="32" t="s">
        <v>555</v>
      </c>
      <c r="D330" s="60" t="n">
        <v>845</v>
      </c>
      <c r="E330" s="60" t="n">
        <v>824</v>
      </c>
      <c r="F330" s="69" t="n">
        <f aca="false">IF(E330="","",D330-E330)</f>
        <v>21</v>
      </c>
      <c r="G330" s="60" t="n">
        <v>802</v>
      </c>
      <c r="H330" s="60" t="n">
        <v>795</v>
      </c>
      <c r="I330" s="69" t="n">
        <f aca="false">IF(H330="","",G330-H330)</f>
        <v>7</v>
      </c>
      <c r="J330" s="40" t="n">
        <f aca="false">IF(OR(D330="",D330+G330=0),"",D330/(D330+G330))</f>
        <v>0.513054037644202</v>
      </c>
      <c r="K330" s="40" t="n">
        <f aca="false">IF(E330="","",E330/(E330+H330))</f>
        <v>0.508956145768993</v>
      </c>
      <c r="L330" s="70" t="n">
        <f aca="false">IF(OR(K330="",J330=""),"",(J330-K330)*100)</f>
        <v>0.409789187520837</v>
      </c>
      <c r="M330" s="36" t="n">
        <v>2.12037134723954</v>
      </c>
      <c r="N330" s="36" t="n">
        <v>2.60246900897786</v>
      </c>
      <c r="O330" s="36" t="n">
        <f aca="false">SQRT(M330^2+N330^2)</f>
        <v>3.35690625321659</v>
      </c>
      <c r="P330" s="40" t="n">
        <f aca="false">IF(J330="","",MAX(0,J330-1.96*O330/100))</f>
        <v>0.447258675081156</v>
      </c>
      <c r="Q330" s="40" t="n">
        <f aca="false">IF(J330="","",MIN(1,J330+1.96*O330/100))</f>
        <v>0.578849400207247</v>
      </c>
      <c r="R330" s="32" t="str">
        <f aca="false">IF(L330="","",IF(ABS(L330)&lt;=O330,"Yes","No"))</f>
        <v>Yes</v>
      </c>
      <c r="S330" s="32" t="str">
        <f aca="false">IF(L330="","",IF(ABS(L330)&lt;=1.96*O330,"Yes","No"))</f>
        <v>Yes</v>
      </c>
      <c r="T330" s="60" t="n">
        <f aca="false">IF(D330="","",ROUND(SQRT(((D330+G330)*O330/100)^2+(J330*(D330+G330)*0.07717)^2),0))</f>
        <v>85</v>
      </c>
      <c r="U330" s="32"/>
    </row>
    <row r="331" customFormat="false" ht="15" hidden="false" customHeight="false" outlineLevel="0" collapsed="false">
      <c r="A331" s="32" t="s">
        <v>421</v>
      </c>
      <c r="B331" s="32" t="s">
        <v>553</v>
      </c>
      <c r="C331" s="32" t="s">
        <v>556</v>
      </c>
      <c r="D331" s="60" t="n">
        <v>1177</v>
      </c>
      <c r="E331" s="60" t="n">
        <v>1193</v>
      </c>
      <c r="F331" s="69" t="n">
        <f aca="false">IF(E331="","",D331-E331)</f>
        <v>-16</v>
      </c>
      <c r="G331" s="60" t="n">
        <v>1308</v>
      </c>
      <c r="H331" s="60" t="n">
        <v>1334</v>
      </c>
      <c r="I331" s="69" t="n">
        <f aca="false">IF(H331="","",G331-H331)</f>
        <v>-26</v>
      </c>
      <c r="J331" s="40" t="n">
        <f aca="false">IF(OR(D331="",D331+G331=0),"",D331/(D331+G331))</f>
        <v>0.47364185110664</v>
      </c>
      <c r="K331" s="40" t="n">
        <f aca="false">IF(E331="","",E331/(E331+H331))</f>
        <v>0.47210130589632</v>
      </c>
      <c r="L331" s="70" t="n">
        <f aca="false">IF(OR(K331="",J331=""),"",(J331-K331)*100)</f>
        <v>0.15405452103201</v>
      </c>
      <c r="M331" s="36" t="n">
        <v>2.12037134723954</v>
      </c>
      <c r="N331" s="36" t="n">
        <v>2.60246900897786</v>
      </c>
      <c r="O331" s="36" t="n">
        <f aca="false">SQRT(M331^2+N331^2)</f>
        <v>3.35690625321659</v>
      </c>
      <c r="P331" s="40" t="n">
        <f aca="false">IF(J331="","",MAX(0,J331-1.96*O331/100))</f>
        <v>0.407846488543595</v>
      </c>
      <c r="Q331" s="40" t="n">
        <f aca="false">IF(J331="","",MIN(1,J331+1.96*O331/100))</f>
        <v>0.539437213669685</v>
      </c>
      <c r="R331" s="32" t="str">
        <f aca="false">IF(L331="","",IF(ABS(L331)&lt;=O331,"Yes","No"))</f>
        <v>Yes</v>
      </c>
      <c r="S331" s="32" t="str">
        <f aca="false">IF(L331="","",IF(ABS(L331)&lt;=1.96*O331,"Yes","No"))</f>
        <v>Yes</v>
      </c>
      <c r="T331" s="60" t="n">
        <f aca="false">IF(D331="","",ROUND(SQRT(((D331+G331)*O331/100)^2+(J331*(D331+G331)*0.07717)^2),0))</f>
        <v>123</v>
      </c>
      <c r="U331" s="32"/>
    </row>
    <row r="332" customFormat="false" ht="15" hidden="false" customHeight="false" outlineLevel="0" collapsed="false">
      <c r="A332" s="32" t="s">
        <v>421</v>
      </c>
      <c r="B332" s="32" t="s">
        <v>553</v>
      </c>
      <c r="C332" s="32" t="s">
        <v>557</v>
      </c>
      <c r="D332" s="60" t="n">
        <v>1860</v>
      </c>
      <c r="E332" s="60" t="n">
        <v>1923</v>
      </c>
      <c r="F332" s="69" t="n">
        <f aca="false">IF(E332="","",D332-E332)</f>
        <v>-63</v>
      </c>
      <c r="G332" s="60" t="n">
        <v>1622</v>
      </c>
      <c r="H332" s="60" t="n">
        <v>1578</v>
      </c>
      <c r="I332" s="69" t="n">
        <f aca="false">IF(H332="","",G332-H332)</f>
        <v>44</v>
      </c>
      <c r="J332" s="40" t="n">
        <f aca="false">IF(OR(D332="",D332+G332=0),"",D332/(D332+G332))</f>
        <v>0.534175761056864</v>
      </c>
      <c r="K332" s="40" t="n">
        <f aca="false">IF(E332="","",E332/(E332+H332))</f>
        <v>0.549271636675236</v>
      </c>
      <c r="L332" s="70" t="n">
        <f aca="false">IF(OR(K332="",J332=""),"",(J332-K332)*100)</f>
        <v>-1.50958756183718</v>
      </c>
      <c r="M332" s="36" t="n">
        <v>2.12037134723954</v>
      </c>
      <c r="N332" s="36" t="n">
        <v>2.60246900897786</v>
      </c>
      <c r="O332" s="36" t="n">
        <f aca="false">SQRT(M332^2+N332^2)</f>
        <v>3.35690625321659</v>
      </c>
      <c r="P332" s="40" t="n">
        <f aca="false">IF(J332="","",MAX(0,J332-1.96*O332/100))</f>
        <v>0.468380398493819</v>
      </c>
      <c r="Q332" s="40" t="n">
        <f aca="false">IF(J332="","",MIN(1,J332+1.96*O332/100))</f>
        <v>0.599971123619909</v>
      </c>
      <c r="R332" s="32" t="str">
        <f aca="false">IF(L332="","",IF(ABS(L332)&lt;=O332,"Yes","No"))</f>
        <v>Yes</v>
      </c>
      <c r="S332" s="32" t="str">
        <f aca="false">IF(L332="","",IF(ABS(L332)&lt;=1.96*O332,"Yes","No"))</f>
        <v>Yes</v>
      </c>
      <c r="T332" s="60" t="n">
        <f aca="false">IF(D332="","",ROUND(SQRT(((D332+G332)*O332/100)^2+(J332*(D332+G332)*0.07717)^2),0))</f>
        <v>185</v>
      </c>
      <c r="U332" s="32"/>
    </row>
    <row r="333" customFormat="false" ht="15" hidden="false" customHeight="false" outlineLevel="0" collapsed="false">
      <c r="A333" s="32" t="s">
        <v>421</v>
      </c>
      <c r="B333" s="32" t="s">
        <v>553</v>
      </c>
      <c r="C333" s="32" t="s">
        <v>558</v>
      </c>
      <c r="D333" s="60" t="n">
        <v>744</v>
      </c>
      <c r="E333" s="60" t="n">
        <v>755</v>
      </c>
      <c r="F333" s="69" t="n">
        <f aca="false">IF(E333="","",D333-E333)</f>
        <v>-11</v>
      </c>
      <c r="G333" s="60" t="n">
        <v>811</v>
      </c>
      <c r="H333" s="60" t="n">
        <v>789</v>
      </c>
      <c r="I333" s="69" t="n">
        <f aca="false">IF(H333="","",G333-H333)</f>
        <v>22</v>
      </c>
      <c r="J333" s="40" t="n">
        <f aca="false">IF(OR(D333="",D333+G333=0),"",D333/(D333+G333))</f>
        <v>0.478456591639871</v>
      </c>
      <c r="K333" s="40" t="n">
        <f aca="false">IF(E333="","",E333/(E333+H333))</f>
        <v>0.4889896373057</v>
      </c>
      <c r="L333" s="70" t="n">
        <f aca="false">IF(OR(K333="",J333=""),"",(J333-K333)*100)</f>
        <v>-1.05330456658281</v>
      </c>
      <c r="M333" s="36" t="n">
        <v>2.12037134723954</v>
      </c>
      <c r="N333" s="36" t="n">
        <v>2.60246900897786</v>
      </c>
      <c r="O333" s="36" t="n">
        <f aca="false">SQRT(M333^2+N333^2)</f>
        <v>3.35690625321659</v>
      </c>
      <c r="P333" s="40" t="n">
        <f aca="false">IF(J333="","",MAX(0,J333-1.96*O333/100))</f>
        <v>0.412661229076826</v>
      </c>
      <c r="Q333" s="40" t="n">
        <f aca="false">IF(J333="","",MIN(1,J333+1.96*O333/100))</f>
        <v>0.544251954202917</v>
      </c>
      <c r="R333" s="32" t="str">
        <f aca="false">IF(L333="","",IF(ABS(L333)&lt;=O333,"Yes","No"))</f>
        <v>Yes</v>
      </c>
      <c r="S333" s="32" t="str">
        <f aca="false">IF(L333="","",IF(ABS(L333)&lt;=1.96*O333,"Yes","No"))</f>
        <v>Yes</v>
      </c>
      <c r="T333" s="60" t="n">
        <f aca="false">IF(D333="","",ROUND(SQRT(((D333+G333)*O333/100)^2+(J333*(D333+G333)*0.07717)^2),0))</f>
        <v>78</v>
      </c>
      <c r="U333" s="32"/>
    </row>
    <row r="334" customFormat="false" ht="15" hidden="false" customHeight="false" outlineLevel="0" collapsed="false">
      <c r="A334" s="32" t="s">
        <v>421</v>
      </c>
      <c r="B334" s="32" t="s">
        <v>553</v>
      </c>
      <c r="C334" s="32" t="s">
        <v>559</v>
      </c>
      <c r="D334" s="60" t="n">
        <v>376</v>
      </c>
      <c r="E334" s="60" t="n">
        <v>358</v>
      </c>
      <c r="F334" s="69" t="n">
        <f aca="false">IF(E334="","",D334-E334)</f>
        <v>18</v>
      </c>
      <c r="G334" s="60" t="n">
        <v>435</v>
      </c>
      <c r="H334" s="60" t="n">
        <v>461</v>
      </c>
      <c r="I334" s="69" t="n">
        <f aca="false">IF(H334="","",G334-H334)</f>
        <v>-26</v>
      </c>
      <c r="J334" s="40" t="n">
        <f aca="false">IF(OR(D334="",D334+G334=0),"",D334/(D334+G334))</f>
        <v>0.463625154130703</v>
      </c>
      <c r="K334" s="40" t="n">
        <f aca="false">IF(E334="","",E334/(E334+H334))</f>
        <v>0.437118437118437</v>
      </c>
      <c r="L334" s="70" t="n">
        <f aca="false">IF(OR(K334="",J334=""),"",(J334-K334)*100)</f>
        <v>2.65067170122657</v>
      </c>
      <c r="M334" s="36" t="n">
        <v>2.45723920713557</v>
      </c>
      <c r="N334" s="36" t="n">
        <v>2.60246900897786</v>
      </c>
      <c r="O334" s="36" t="n">
        <f aca="false">SQRT(M334^2+N334^2)</f>
        <v>3.57922749539261</v>
      </c>
      <c r="P334" s="40" t="n">
        <f aca="false">IF(J334="","",MAX(0,J334-1.96*O334/100))</f>
        <v>0.393472295221008</v>
      </c>
      <c r="Q334" s="40" t="n">
        <f aca="false">IF(J334="","",MIN(1,J334+1.96*O334/100))</f>
        <v>0.533778013040398</v>
      </c>
      <c r="R334" s="32" t="str">
        <f aca="false">IF(L334="","",IF(ABS(L334)&lt;=O334,"Yes","No"))</f>
        <v>Yes</v>
      </c>
      <c r="S334" s="32" t="str">
        <f aca="false">IF(L334="","",IF(ABS(L334)&lt;=1.96*O334,"Yes","No"))</f>
        <v>Yes</v>
      </c>
      <c r="T334" s="60" t="n">
        <f aca="false">IF(D334="","",ROUND(SQRT(((D334+G334)*O334/100)^2+(J334*(D334+G334)*0.09272)^2),0))</f>
        <v>45</v>
      </c>
      <c r="U334" s="32"/>
    </row>
    <row r="335" customFormat="false" ht="15" hidden="false" customHeight="false" outlineLevel="0" collapsed="false">
      <c r="A335" s="32" t="s">
        <v>421</v>
      </c>
      <c r="B335" s="32" t="s">
        <v>553</v>
      </c>
      <c r="C335" s="32" t="s">
        <v>560</v>
      </c>
      <c r="D335" s="60" t="n">
        <v>1370</v>
      </c>
      <c r="E335" s="60" t="n">
        <v>1321</v>
      </c>
      <c r="F335" s="69" t="n">
        <f aca="false">IF(E335="","",D335-E335)</f>
        <v>49</v>
      </c>
      <c r="G335" s="60" t="n">
        <v>1121</v>
      </c>
      <c r="H335" s="60" t="n">
        <v>1098</v>
      </c>
      <c r="I335" s="69" t="n">
        <f aca="false">IF(H335="","",G335-H335)</f>
        <v>23</v>
      </c>
      <c r="J335" s="40" t="n">
        <f aca="false">IF(OR(D335="",D335+G335=0),"",D335/(D335+G335))</f>
        <v>0.549979927739864</v>
      </c>
      <c r="K335" s="40" t="n">
        <f aca="false">IF(E335="","",E335/(E335+H335))</f>
        <v>0.546093427035965</v>
      </c>
      <c r="L335" s="70" t="n">
        <f aca="false">IF(OR(K335="",J335=""),"",(J335-K335)*100)</f>
        <v>0.388650070389818</v>
      </c>
      <c r="M335" s="36" t="n">
        <v>2.12037134723954</v>
      </c>
      <c r="N335" s="36" t="n">
        <v>2.60246900897786</v>
      </c>
      <c r="O335" s="36" t="n">
        <f aca="false">SQRT(M335^2+N335^2)</f>
        <v>3.35690625321659</v>
      </c>
      <c r="P335" s="40" t="n">
        <f aca="false">IF(J335="","",MAX(0,J335-1.96*O335/100))</f>
        <v>0.484184565176818</v>
      </c>
      <c r="Q335" s="40" t="n">
        <f aca="false">IF(J335="","",MIN(1,J335+1.96*O335/100))</f>
        <v>0.615775290302909</v>
      </c>
      <c r="R335" s="32" t="str">
        <f aca="false">IF(L335="","",IF(ABS(L335)&lt;=O335,"Yes","No"))</f>
        <v>Yes</v>
      </c>
      <c r="S335" s="32" t="str">
        <f aca="false">IF(L335="","",IF(ABS(L335)&lt;=1.96*O335,"Yes","No"))</f>
        <v>Yes</v>
      </c>
      <c r="T335" s="60" t="n">
        <f aca="false">IF(D335="","",ROUND(SQRT(((D335+G335)*O335/100)^2+(J335*(D335+G335)*0.07717)^2),0))</f>
        <v>135</v>
      </c>
      <c r="U335" s="32"/>
    </row>
    <row r="336" customFormat="false" ht="15" hidden="false" customHeight="false" outlineLevel="0" collapsed="false">
      <c r="A336" s="32" t="s">
        <v>421</v>
      </c>
      <c r="B336" s="32" t="s">
        <v>561</v>
      </c>
      <c r="C336" s="32" t="s">
        <v>562</v>
      </c>
      <c r="D336" s="60" t="n">
        <v>112</v>
      </c>
      <c r="E336" s="60" t="n">
        <v>112</v>
      </c>
      <c r="F336" s="69" t="n">
        <f aca="false">IF(E336="","",D336-E336)</f>
        <v>0</v>
      </c>
      <c r="G336" s="60" t="n">
        <v>184</v>
      </c>
      <c r="H336" s="60" t="n">
        <v>199</v>
      </c>
      <c r="I336" s="69" t="n">
        <f aca="false">IF(H336="","",G336-H336)</f>
        <v>-15</v>
      </c>
      <c r="J336" s="40" t="n">
        <f aca="false">IF(OR(D336="",D336+G336=0),"",D336/(D336+G336))</f>
        <v>0.378378378378378</v>
      </c>
      <c r="K336" s="40" t="n">
        <f aca="false">IF(E336="","",E336/(E336+H336))</f>
        <v>0.360128617363344</v>
      </c>
      <c r="L336" s="70" t="n">
        <f aca="false">IF(OR(K336="",J336=""),"",(J336-K336)*100)</f>
        <v>1.82497610150343</v>
      </c>
      <c r="M336" s="36" t="n">
        <v>3.56890741856077</v>
      </c>
      <c r="N336" s="36" t="n">
        <v>2.60246900897786</v>
      </c>
      <c r="O336" s="36" t="n">
        <f aca="false">SQRT(M336^2+N336^2)</f>
        <v>4.41700635101969</v>
      </c>
      <c r="P336" s="40" t="n">
        <f aca="false">IF(J336="","",MAX(0,J336-1.96*O336/100))</f>
        <v>0.291805053898393</v>
      </c>
      <c r="Q336" s="40" t="n">
        <f aca="false">IF(J336="","",MIN(1,J336+1.96*O336/100))</f>
        <v>0.464951702858364</v>
      </c>
      <c r="R336" s="32" t="str">
        <f aca="false">IF(L336="","",IF(ABS(L336)&lt;=O336,"Yes","No"))</f>
        <v>Yes</v>
      </c>
      <c r="S336" s="32" t="str">
        <f aca="false">IF(L336="","",IF(ABS(L336)&lt;=1.96*O336,"Yes","No"))</f>
        <v>Yes</v>
      </c>
      <c r="T336" s="60" t="n">
        <f aca="false">IF(D336="","",ROUND(SQRT(((D336+G336)*O336/100)^2+(J336*(D336+G336)*0.14577)^2),0))</f>
        <v>21</v>
      </c>
      <c r="U336" s="32"/>
    </row>
    <row r="337" customFormat="false" ht="15" hidden="false" customHeight="false" outlineLevel="0" collapsed="false">
      <c r="A337" s="32" t="s">
        <v>421</v>
      </c>
      <c r="B337" s="32" t="s">
        <v>561</v>
      </c>
      <c r="C337" s="32" t="s">
        <v>563</v>
      </c>
      <c r="D337" s="60" t="n">
        <v>242</v>
      </c>
      <c r="E337" s="60" t="n">
        <v>259</v>
      </c>
      <c r="F337" s="69" t="n">
        <f aca="false">IF(E337="","",D337-E337)</f>
        <v>-17</v>
      </c>
      <c r="G337" s="60" t="n">
        <v>471</v>
      </c>
      <c r="H337" s="60" t="n">
        <v>480</v>
      </c>
      <c r="I337" s="69" t="n">
        <f aca="false">IF(H337="","",G337-H337)</f>
        <v>-9</v>
      </c>
      <c r="J337" s="40" t="n">
        <f aca="false">IF(OR(D337="",D337+G337=0),"",D337/(D337+G337))</f>
        <v>0.339410939691445</v>
      </c>
      <c r="K337" s="40" t="n">
        <f aca="false">IF(E337="","",E337/(E337+H337))</f>
        <v>0.350473612990528</v>
      </c>
      <c r="L337" s="70" t="n">
        <f aca="false">IF(OR(K337="",J337=""),"",(J337-K337)*100)</f>
        <v>-1.10626732990832</v>
      </c>
      <c r="M337" s="36" t="n">
        <v>3.56890741856077</v>
      </c>
      <c r="N337" s="36" t="n">
        <v>2.60246900897786</v>
      </c>
      <c r="O337" s="36" t="n">
        <f aca="false">SQRT(M337^2+N337^2)</f>
        <v>4.41700635101969</v>
      </c>
      <c r="P337" s="40" t="n">
        <f aca="false">IF(J337="","",MAX(0,J337-1.96*O337/100))</f>
        <v>0.252837615211459</v>
      </c>
      <c r="Q337" s="40" t="n">
        <f aca="false">IF(J337="","",MIN(1,J337+1.96*O337/100))</f>
        <v>0.425984264171431</v>
      </c>
      <c r="R337" s="32" t="str">
        <f aca="false">IF(L337="","",IF(ABS(L337)&lt;=O337,"Yes","No"))</f>
        <v>Yes</v>
      </c>
      <c r="S337" s="32" t="str">
        <f aca="false">IF(L337="","",IF(ABS(L337)&lt;=1.96*O337,"Yes","No"))</f>
        <v>Yes</v>
      </c>
      <c r="T337" s="60" t="n">
        <f aca="false">IF(D337="","",ROUND(SQRT(((D337+G337)*O337/100)^2+(J337*(D337+G337)*0.14577)^2),0))</f>
        <v>47</v>
      </c>
      <c r="U337" s="32"/>
    </row>
    <row r="338" customFormat="false" ht="15" hidden="false" customHeight="false" outlineLevel="0" collapsed="false">
      <c r="A338" s="32" t="s">
        <v>421</v>
      </c>
      <c r="B338" s="32" t="s">
        <v>561</v>
      </c>
      <c r="C338" s="32" t="s">
        <v>564</v>
      </c>
      <c r="D338" s="60" t="n">
        <v>201</v>
      </c>
      <c r="E338" s="60" t="n">
        <v>204</v>
      </c>
      <c r="F338" s="69" t="n">
        <f aca="false">IF(E338="","",D338-E338)</f>
        <v>-3</v>
      </c>
      <c r="G338" s="60" t="n">
        <v>295</v>
      </c>
      <c r="H338" s="60" t="n">
        <v>301</v>
      </c>
      <c r="I338" s="69" t="n">
        <f aca="false">IF(H338="","",G338-H338)</f>
        <v>-6</v>
      </c>
      <c r="J338" s="40" t="n">
        <f aca="false">IF(OR(D338="",D338+G338=0),"",D338/(D338+G338))</f>
        <v>0.405241935483871</v>
      </c>
      <c r="K338" s="40" t="n">
        <f aca="false">IF(E338="","",E338/(E338+H338))</f>
        <v>0.403960396039604</v>
      </c>
      <c r="L338" s="70" t="n">
        <f aca="false">IF(OR(K338="",J338=""),"",(J338-K338)*100)</f>
        <v>0.128153944426695</v>
      </c>
      <c r="M338" s="36" t="n">
        <v>3.56890741856077</v>
      </c>
      <c r="N338" s="36" t="n">
        <v>2.60246900897786</v>
      </c>
      <c r="O338" s="36" t="n">
        <f aca="false">SQRT(M338^2+N338^2)</f>
        <v>4.41700635101969</v>
      </c>
      <c r="P338" s="40" t="n">
        <f aca="false">IF(J338="","",MAX(0,J338-1.96*O338/100))</f>
        <v>0.318668611003885</v>
      </c>
      <c r="Q338" s="40" t="n">
        <f aca="false">IF(J338="","",MIN(1,J338+1.96*O338/100))</f>
        <v>0.491815259963857</v>
      </c>
      <c r="R338" s="32" t="str">
        <f aca="false">IF(L338="","",IF(ABS(L338)&lt;=O338,"Yes","No"))</f>
        <v>Yes</v>
      </c>
      <c r="S338" s="32" t="str">
        <f aca="false">IF(L338="","",IF(ABS(L338)&lt;=1.96*O338,"Yes","No"))</f>
        <v>Yes</v>
      </c>
      <c r="T338" s="60" t="n">
        <f aca="false">IF(D338="","",ROUND(SQRT(((D338+G338)*O338/100)^2+(J338*(D338+G338)*0.14577)^2),0))</f>
        <v>37</v>
      </c>
      <c r="U338" s="32"/>
    </row>
    <row r="339" customFormat="false" ht="15" hidden="false" customHeight="false" outlineLevel="0" collapsed="false">
      <c r="A339" s="32" t="s">
        <v>421</v>
      </c>
      <c r="B339" s="32" t="s">
        <v>561</v>
      </c>
      <c r="C339" s="32" t="s">
        <v>565</v>
      </c>
      <c r="D339" s="60" t="n">
        <v>141</v>
      </c>
      <c r="E339" s="60" t="n">
        <v>128</v>
      </c>
      <c r="F339" s="69" t="n">
        <f aca="false">IF(E339="","",D339-E339)</f>
        <v>13</v>
      </c>
      <c r="G339" s="60" t="n">
        <v>195</v>
      </c>
      <c r="H339" s="60" t="n">
        <v>200</v>
      </c>
      <c r="I339" s="69" t="n">
        <f aca="false">IF(H339="","",G339-H339)</f>
        <v>-5</v>
      </c>
      <c r="J339" s="40" t="n">
        <f aca="false">IF(OR(D339="",D339+G339=0),"",D339/(D339+G339))</f>
        <v>0.419642857142857</v>
      </c>
      <c r="K339" s="40" t="n">
        <f aca="false">IF(E339="","",E339/(E339+H339))</f>
        <v>0.390243902439024</v>
      </c>
      <c r="L339" s="70" t="n">
        <f aca="false">IF(OR(K339="",J339=""),"",(J339-K339)*100)</f>
        <v>2.93989547038327</v>
      </c>
      <c r="M339" s="36" t="n">
        <v>3.56890741856077</v>
      </c>
      <c r="N339" s="36" t="n">
        <v>2.60246900897786</v>
      </c>
      <c r="O339" s="36" t="n">
        <f aca="false">SQRT(M339^2+N339^2)</f>
        <v>4.41700635101969</v>
      </c>
      <c r="P339" s="40" t="n">
        <f aca="false">IF(J339="","",MAX(0,J339-1.96*O339/100))</f>
        <v>0.333069532662871</v>
      </c>
      <c r="Q339" s="40" t="n">
        <f aca="false">IF(J339="","",MIN(1,J339+1.96*O339/100))</f>
        <v>0.506216181622843</v>
      </c>
      <c r="R339" s="32" t="str">
        <f aca="false">IF(L339="","",IF(ABS(L339)&lt;=O339,"Yes","No"))</f>
        <v>Yes</v>
      </c>
      <c r="S339" s="32" t="str">
        <f aca="false">IF(L339="","",IF(ABS(L339)&lt;=1.96*O339,"Yes","No"))</f>
        <v>Yes</v>
      </c>
      <c r="T339" s="60" t="n">
        <f aca="false">IF(D339="","",ROUND(SQRT(((D339+G339)*O339/100)^2+(J339*(D339+G339)*0.14577)^2),0))</f>
        <v>25</v>
      </c>
      <c r="U339" s="32"/>
    </row>
    <row r="340" customFormat="false" ht="15" hidden="false" customHeight="false" outlineLevel="0" collapsed="false">
      <c r="A340" s="32" t="s">
        <v>421</v>
      </c>
      <c r="B340" s="32" t="s">
        <v>566</v>
      </c>
      <c r="C340" s="32" t="s">
        <v>567</v>
      </c>
      <c r="D340" s="60" t="n">
        <v>390</v>
      </c>
      <c r="E340" s="60" t="n">
        <v>412</v>
      </c>
      <c r="F340" s="69" t="n">
        <f aca="false">IF(E340="","",D340-E340)</f>
        <v>-22</v>
      </c>
      <c r="G340" s="60" t="n">
        <v>802</v>
      </c>
      <c r="H340" s="60" t="n">
        <v>767</v>
      </c>
      <c r="I340" s="69" t="n">
        <f aca="false">IF(H340="","",G340-H340)</f>
        <v>35</v>
      </c>
      <c r="J340" s="40" t="n">
        <f aca="false">IF(OR(D340="",D340+G340=0),"",D340/(D340+G340))</f>
        <v>0.327181208053691</v>
      </c>
      <c r="K340" s="40" t="n">
        <f aca="false">IF(E340="","",E340/(E340+H340))</f>
        <v>0.349448685326548</v>
      </c>
      <c r="L340" s="70" t="n">
        <f aca="false">IF(OR(K340="",J340=""),"",(J340-K340)*100)</f>
        <v>-2.22674772728567</v>
      </c>
      <c r="M340" s="36" t="n">
        <v>2.12037134723954</v>
      </c>
      <c r="N340" s="36" t="n">
        <v>2.60246900897786</v>
      </c>
      <c r="O340" s="36" t="n">
        <f aca="false">SQRT(M340^2+N340^2)</f>
        <v>3.35690625321659</v>
      </c>
      <c r="P340" s="40" t="n">
        <f aca="false">IF(J340="","",MAX(0,J340-1.96*O340/100))</f>
        <v>0.261385845490646</v>
      </c>
      <c r="Q340" s="40" t="n">
        <f aca="false">IF(J340="","",MIN(1,J340+1.96*O340/100))</f>
        <v>0.392976570616736</v>
      </c>
      <c r="R340" s="32" t="str">
        <f aca="false">IF(L340="","",IF(ABS(L340)&lt;=O340,"Yes","No"))</f>
        <v>Yes</v>
      </c>
      <c r="S340" s="32" t="str">
        <f aca="false">IF(L340="","",IF(ABS(L340)&lt;=1.96*O340,"Yes","No"))</f>
        <v>Yes</v>
      </c>
      <c r="T340" s="60" t="n">
        <f aca="false">IF(D340="","",ROUND(SQRT(((D340+G340)*O340/100)^2+(J340*(D340+G340)*0.07717)^2),0))</f>
        <v>50</v>
      </c>
      <c r="U340" s="32"/>
    </row>
    <row r="341" customFormat="false" ht="15" hidden="false" customHeight="false" outlineLevel="0" collapsed="false">
      <c r="A341" s="32" t="s">
        <v>421</v>
      </c>
      <c r="B341" s="32" t="s">
        <v>566</v>
      </c>
      <c r="C341" s="32" t="s">
        <v>568</v>
      </c>
      <c r="D341" s="60" t="n">
        <v>333</v>
      </c>
      <c r="E341" s="60" t="n">
        <v>361</v>
      </c>
      <c r="F341" s="69" t="n">
        <f aca="false">IF(E341="","",D341-E341)</f>
        <v>-28</v>
      </c>
      <c r="G341" s="60" t="n">
        <v>653</v>
      </c>
      <c r="H341" s="60" t="n">
        <v>633</v>
      </c>
      <c r="I341" s="69" t="n">
        <f aca="false">IF(H341="","",G341-H341)</f>
        <v>20</v>
      </c>
      <c r="J341" s="40" t="n">
        <f aca="false">IF(OR(D341="",D341+G341=0),"",D341/(D341+G341))</f>
        <v>0.337728194726166</v>
      </c>
      <c r="K341" s="40" t="n">
        <f aca="false">IF(E341="","",E341/(E341+H341))</f>
        <v>0.36317907444668</v>
      </c>
      <c r="L341" s="70" t="n">
        <f aca="false">IF(OR(K341="",J341=""),"",(J341-K341)*100)</f>
        <v>-2.54508797205137</v>
      </c>
      <c r="M341" s="36" t="n">
        <v>2.45723920713557</v>
      </c>
      <c r="N341" s="36" t="n">
        <v>2.60246900897786</v>
      </c>
      <c r="O341" s="36" t="n">
        <f aca="false">SQRT(M341^2+N341^2)</f>
        <v>3.57922749539261</v>
      </c>
      <c r="P341" s="40" t="n">
        <f aca="false">IF(J341="","",MAX(0,J341-1.96*O341/100))</f>
        <v>0.267575335816471</v>
      </c>
      <c r="Q341" s="40" t="n">
        <f aca="false">IF(J341="","",MIN(1,J341+1.96*O341/100))</f>
        <v>0.407881053635861</v>
      </c>
      <c r="R341" s="32" t="str">
        <f aca="false">IF(L341="","",IF(ABS(L341)&lt;=O341,"Yes","No"))</f>
        <v>Yes</v>
      </c>
      <c r="S341" s="32" t="str">
        <f aca="false">IF(L341="","",IF(ABS(L341)&lt;=1.96*O341,"Yes","No"))</f>
        <v>Yes</v>
      </c>
      <c r="T341" s="60" t="n">
        <f aca="false">IF(D341="","",ROUND(SQRT(((D341+G341)*O341/100)^2+(J341*(D341+G341)*0.09272)^2),0))</f>
        <v>47</v>
      </c>
      <c r="U341" s="32"/>
    </row>
    <row r="342" customFormat="false" ht="15" hidden="false" customHeight="false" outlineLevel="0" collapsed="false">
      <c r="A342" s="32" t="s">
        <v>421</v>
      </c>
      <c r="B342" s="32" t="s">
        <v>566</v>
      </c>
      <c r="C342" s="32" t="s">
        <v>569</v>
      </c>
      <c r="D342" s="60" t="n">
        <v>282</v>
      </c>
      <c r="E342" s="60" t="n">
        <v>286</v>
      </c>
      <c r="F342" s="69" t="n">
        <f aca="false">IF(E342="","",D342-E342)</f>
        <v>-4</v>
      </c>
      <c r="G342" s="60" t="n">
        <v>594</v>
      </c>
      <c r="H342" s="60" t="n">
        <v>553</v>
      </c>
      <c r="I342" s="69" t="n">
        <f aca="false">IF(H342="","",G342-H342)</f>
        <v>41</v>
      </c>
      <c r="J342" s="40" t="n">
        <f aca="false">IF(OR(D342="",D342+G342=0),"",D342/(D342+G342))</f>
        <v>0.321917808219178</v>
      </c>
      <c r="K342" s="40" t="n">
        <f aca="false">IF(E342="","",E342/(E342+H342))</f>
        <v>0.34088200238379</v>
      </c>
      <c r="L342" s="70" t="n">
        <f aca="false">IF(OR(K342="",J342=""),"",(J342-K342)*100)</f>
        <v>-1.89641941646121</v>
      </c>
      <c r="M342" s="36" t="n">
        <v>2.45723920713557</v>
      </c>
      <c r="N342" s="36" t="n">
        <v>2.60246900897786</v>
      </c>
      <c r="O342" s="36" t="n">
        <f aca="false">SQRT(M342^2+N342^2)</f>
        <v>3.57922749539261</v>
      </c>
      <c r="P342" s="40" t="n">
        <f aca="false">IF(J342="","",MAX(0,J342-1.96*O342/100))</f>
        <v>0.251764949309483</v>
      </c>
      <c r="Q342" s="40" t="n">
        <f aca="false">IF(J342="","",MIN(1,J342+1.96*O342/100))</f>
        <v>0.392070667128873</v>
      </c>
      <c r="R342" s="32" t="str">
        <f aca="false">IF(L342="","",IF(ABS(L342)&lt;=O342,"Yes","No"))</f>
        <v>Yes</v>
      </c>
      <c r="S342" s="32" t="str">
        <f aca="false">IF(L342="","",IF(ABS(L342)&lt;=1.96*O342,"Yes","No"))</f>
        <v>Yes</v>
      </c>
      <c r="T342" s="60" t="n">
        <f aca="false">IF(D342="","",ROUND(SQRT(((D342+G342)*O342/100)^2+(J342*(D342+G342)*0.09272)^2),0))</f>
        <v>41</v>
      </c>
      <c r="U342" s="32"/>
    </row>
    <row r="343" customFormat="false" ht="15" hidden="false" customHeight="false" outlineLevel="0" collapsed="false">
      <c r="A343" s="32" t="s">
        <v>421</v>
      </c>
      <c r="B343" s="32" t="s">
        <v>566</v>
      </c>
      <c r="C343" s="32" t="s">
        <v>570</v>
      </c>
      <c r="D343" s="60" t="n">
        <v>291</v>
      </c>
      <c r="E343" s="60" t="n">
        <v>302</v>
      </c>
      <c r="F343" s="69" t="n">
        <f aca="false">IF(E343="","",D343-E343)</f>
        <v>-11</v>
      </c>
      <c r="G343" s="60" t="n">
        <v>605</v>
      </c>
      <c r="H343" s="60" t="n">
        <v>608</v>
      </c>
      <c r="I343" s="69" t="n">
        <f aca="false">IF(H343="","",G343-H343)</f>
        <v>-3</v>
      </c>
      <c r="J343" s="40" t="n">
        <f aca="false">IF(OR(D343="",D343+G343=0),"",D343/(D343+G343))</f>
        <v>0.324776785714286</v>
      </c>
      <c r="K343" s="40" t="n">
        <f aca="false">IF(E343="","",E343/(E343+H343))</f>
        <v>0.331868131868132</v>
      </c>
      <c r="L343" s="70" t="n">
        <f aca="false">IF(OR(K343="",J343=""),"",(J343-K343)*100)</f>
        <v>-0.709134615384616</v>
      </c>
      <c r="M343" s="36" t="n">
        <v>2.45723920713557</v>
      </c>
      <c r="N343" s="36" t="n">
        <v>2.60246900897786</v>
      </c>
      <c r="O343" s="36" t="n">
        <f aca="false">SQRT(M343^2+N343^2)</f>
        <v>3.57922749539261</v>
      </c>
      <c r="P343" s="40" t="n">
        <f aca="false">IF(J343="","",MAX(0,J343-1.96*O343/100))</f>
        <v>0.254623926804591</v>
      </c>
      <c r="Q343" s="40" t="n">
        <f aca="false">IF(J343="","",MIN(1,J343+1.96*O343/100))</f>
        <v>0.394929644623981</v>
      </c>
      <c r="R343" s="32" t="str">
        <f aca="false">IF(L343="","",IF(ABS(L343)&lt;=O343,"Yes","No"))</f>
        <v>Yes</v>
      </c>
      <c r="S343" s="32" t="str">
        <f aca="false">IF(L343="","",IF(ABS(L343)&lt;=1.96*O343,"Yes","No"))</f>
        <v>Yes</v>
      </c>
      <c r="T343" s="60" t="n">
        <f aca="false">IF(D343="","",ROUND(SQRT(((D343+G343)*O343/100)^2+(J343*(D343+G343)*0.09272)^2),0))</f>
        <v>42</v>
      </c>
      <c r="U343" s="32"/>
    </row>
    <row r="344" customFormat="false" ht="15" hidden="false" customHeight="false" outlineLevel="0" collapsed="false">
      <c r="A344" s="32" t="s">
        <v>421</v>
      </c>
      <c r="B344" s="32" t="s">
        <v>571</v>
      </c>
      <c r="C344" s="32" t="s">
        <v>572</v>
      </c>
      <c r="D344" s="60" t="n">
        <v>79</v>
      </c>
      <c r="E344" s="60" t="n">
        <v>92</v>
      </c>
      <c r="F344" s="69" t="n">
        <f aca="false">IF(E344="","",D344-E344)</f>
        <v>-13</v>
      </c>
      <c r="G344" s="60" t="n">
        <v>170</v>
      </c>
      <c r="H344" s="60" t="n">
        <v>167</v>
      </c>
      <c r="I344" s="69" t="n">
        <f aca="false">IF(H344="","",G344-H344)</f>
        <v>3</v>
      </c>
      <c r="J344" s="40" t="n">
        <f aca="false">IF(OR(D344="",D344+G344=0),"",D344/(D344+G344))</f>
        <v>0.317269076305221</v>
      </c>
      <c r="K344" s="40" t="n">
        <f aca="false">IF(E344="","",E344/(E344+H344))</f>
        <v>0.355212355212355</v>
      </c>
      <c r="L344" s="70" t="n">
        <f aca="false">IF(OR(K344="",J344=""),"",(J344-K344)*100)</f>
        <v>-3.79432789071343</v>
      </c>
      <c r="M344" s="36" t="n">
        <v>3.56890741856077</v>
      </c>
      <c r="N344" s="36" t="n">
        <v>2.60246900897786</v>
      </c>
      <c r="O344" s="36" t="n">
        <f aca="false">SQRT(M344^2+N344^2)</f>
        <v>4.41700635101969</v>
      </c>
      <c r="P344" s="40" t="n">
        <f aca="false">IF(J344="","",MAX(0,J344-1.96*O344/100))</f>
        <v>0.230695751825235</v>
      </c>
      <c r="Q344" s="40" t="n">
        <f aca="false">IF(J344="","",MIN(1,J344+1.96*O344/100))</f>
        <v>0.403842400785207</v>
      </c>
      <c r="R344" s="32" t="str">
        <f aca="false">IF(L344="","",IF(ABS(L344)&lt;=O344,"Yes","No"))</f>
        <v>Yes</v>
      </c>
      <c r="S344" s="32" t="str">
        <f aca="false">IF(L344="","",IF(ABS(L344)&lt;=1.96*O344,"Yes","No"))</f>
        <v>Yes</v>
      </c>
      <c r="T344" s="60" t="n">
        <f aca="false">IF(D344="","",ROUND(SQRT(((D344+G344)*O344/100)^2+(J344*(D344+G344)*0.14577)^2),0))</f>
        <v>16</v>
      </c>
      <c r="U344" s="32"/>
    </row>
    <row r="345" customFormat="false" ht="15" hidden="false" customHeight="false" outlineLevel="0" collapsed="false">
      <c r="A345" s="32" t="s">
        <v>421</v>
      </c>
      <c r="B345" s="32" t="s">
        <v>573</v>
      </c>
      <c r="C345" s="32" t="s">
        <v>574</v>
      </c>
      <c r="D345" s="60" t="n">
        <v>350</v>
      </c>
      <c r="E345" s="60" t="n">
        <v>335</v>
      </c>
      <c r="F345" s="69" t="n">
        <f aca="false">IF(E345="","",D345-E345)</f>
        <v>15</v>
      </c>
      <c r="G345" s="60" t="n">
        <v>582</v>
      </c>
      <c r="H345" s="60" t="n">
        <v>581</v>
      </c>
      <c r="I345" s="69" t="n">
        <f aca="false">IF(H345="","",G345-H345)</f>
        <v>1</v>
      </c>
      <c r="J345" s="40" t="n">
        <f aca="false">IF(OR(D345="",D345+G345=0),"",D345/(D345+G345))</f>
        <v>0.375536480686695</v>
      </c>
      <c r="K345" s="40" t="n">
        <f aca="false">IF(E345="","",E345/(E345+H345))</f>
        <v>0.365720524017467</v>
      </c>
      <c r="L345" s="70" t="n">
        <f aca="false">IF(OR(K345="",J345=""),"",(J345-K345)*100)</f>
        <v>0.981595666922802</v>
      </c>
      <c r="M345" s="36" t="n">
        <v>2.45723920713557</v>
      </c>
      <c r="N345" s="36" t="n">
        <v>2.60246900897786</v>
      </c>
      <c r="O345" s="36" t="n">
        <f aca="false">SQRT(M345^2+N345^2)</f>
        <v>3.57922749539261</v>
      </c>
      <c r="P345" s="40" t="n">
        <f aca="false">IF(J345="","",MAX(0,J345-1.96*O345/100))</f>
        <v>0.305383621777</v>
      </c>
      <c r="Q345" s="40" t="n">
        <f aca="false">IF(J345="","",MIN(1,J345+1.96*O345/100))</f>
        <v>0.44568933959639</v>
      </c>
      <c r="R345" s="32" t="str">
        <f aca="false">IF(L345="","",IF(ABS(L345)&lt;=O345,"Yes","No"))</f>
        <v>Yes</v>
      </c>
      <c r="S345" s="32" t="str">
        <f aca="false">IF(L345="","",IF(ABS(L345)&lt;=1.96*O345,"Yes","No"))</f>
        <v>Yes</v>
      </c>
      <c r="T345" s="60" t="n">
        <f aca="false">IF(D345="","",ROUND(SQRT(((D345+G345)*O345/100)^2+(J345*(D345+G345)*0.09272)^2),0))</f>
        <v>47</v>
      </c>
      <c r="U345" s="32"/>
    </row>
    <row r="346" customFormat="false" ht="15" hidden="false" customHeight="false" outlineLevel="0" collapsed="false">
      <c r="A346" s="32" t="s">
        <v>421</v>
      </c>
      <c r="B346" s="32" t="s">
        <v>575</v>
      </c>
      <c r="C346" s="32" t="s">
        <v>576</v>
      </c>
      <c r="D346" s="60" t="n">
        <v>213</v>
      </c>
      <c r="E346" s="60" t="n">
        <v>210</v>
      </c>
      <c r="F346" s="69" t="n">
        <f aca="false">IF(E346="","",D346-E346)</f>
        <v>3</v>
      </c>
      <c r="G346" s="60" t="n">
        <v>301</v>
      </c>
      <c r="H346" s="60" t="n">
        <v>309</v>
      </c>
      <c r="I346" s="69" t="n">
        <f aca="false">IF(H346="","",G346-H346)</f>
        <v>-8</v>
      </c>
      <c r="J346" s="40" t="n">
        <f aca="false">IF(OR(D346="",D346+G346=0),"",D346/(D346+G346))</f>
        <v>0.414396887159533</v>
      </c>
      <c r="K346" s="40" t="n">
        <f aca="false">IF(E346="","",E346/(E346+H346))</f>
        <v>0.404624277456647</v>
      </c>
      <c r="L346" s="70" t="n">
        <f aca="false">IF(OR(K346="",J346=""),"",(J346-K346)*100)</f>
        <v>0.977260970288568</v>
      </c>
      <c r="M346" s="36" t="n">
        <v>3.56890741856077</v>
      </c>
      <c r="N346" s="36" t="n">
        <v>2.60246900897786</v>
      </c>
      <c r="O346" s="36" t="n">
        <f aca="false">SQRT(M346^2+N346^2)</f>
        <v>4.41700635101969</v>
      </c>
      <c r="P346" s="40" t="n">
        <f aca="false">IF(J346="","",MAX(0,J346-1.96*O346/100))</f>
        <v>0.327823562679547</v>
      </c>
      <c r="Q346" s="40" t="n">
        <f aca="false">IF(J346="","",MIN(1,J346+1.96*O346/100))</f>
        <v>0.500970211639519</v>
      </c>
      <c r="R346" s="32" t="str">
        <f aca="false">IF(L346="","",IF(ABS(L346)&lt;=O346,"Yes","No"))</f>
        <v>Yes</v>
      </c>
      <c r="S346" s="32" t="str">
        <f aca="false">IF(L346="","",IF(ABS(L346)&lt;=1.96*O346,"Yes","No"))</f>
        <v>Yes</v>
      </c>
      <c r="T346" s="60" t="n">
        <f aca="false">IF(D346="","",ROUND(SQRT(((D346+G346)*O346/100)^2+(J346*(D346+G346)*0.14577)^2),0))</f>
        <v>38</v>
      </c>
      <c r="U346" s="32"/>
    </row>
    <row r="347" customFormat="false" ht="15" hidden="false" customHeight="false" outlineLevel="0" collapsed="false">
      <c r="A347" s="32" t="s">
        <v>421</v>
      </c>
      <c r="B347" s="32" t="s">
        <v>577</v>
      </c>
      <c r="C347" s="32" t="s">
        <v>578</v>
      </c>
      <c r="D347" s="60" t="n">
        <v>335</v>
      </c>
      <c r="E347" s="60" t="n">
        <v>331</v>
      </c>
      <c r="F347" s="69" t="n">
        <f aca="false">IF(E347="","",D347-E347)</f>
        <v>4</v>
      </c>
      <c r="G347" s="60" t="n">
        <v>437</v>
      </c>
      <c r="H347" s="60" t="n">
        <v>458</v>
      </c>
      <c r="I347" s="69" t="n">
        <f aca="false">IF(H347="","",G347-H347)</f>
        <v>-21</v>
      </c>
      <c r="J347" s="40" t="n">
        <f aca="false">IF(OR(D347="",D347+G347=0),"",D347/(D347+G347))</f>
        <v>0.433937823834197</v>
      </c>
      <c r="K347" s="40" t="n">
        <f aca="false">IF(E347="","",E347/(E347+H347))</f>
        <v>0.419518377693283</v>
      </c>
      <c r="L347" s="70" t="n">
        <f aca="false">IF(OR(K347="",J347=""),"",(J347-K347)*100)</f>
        <v>1.44194461409142</v>
      </c>
      <c r="M347" s="36" t="n">
        <v>2.45723920713557</v>
      </c>
      <c r="N347" s="36" t="n">
        <v>2.60246900897786</v>
      </c>
      <c r="O347" s="36" t="n">
        <f aca="false">SQRT(M347^2+N347^2)</f>
        <v>3.57922749539261</v>
      </c>
      <c r="P347" s="40" t="n">
        <f aca="false">IF(J347="","",MAX(0,J347-1.96*O347/100))</f>
        <v>0.363784964924502</v>
      </c>
      <c r="Q347" s="40" t="n">
        <f aca="false">IF(J347="","",MIN(1,J347+1.96*O347/100))</f>
        <v>0.504090682743892</v>
      </c>
      <c r="R347" s="32" t="str">
        <f aca="false">IF(L347="","",IF(ABS(L347)&lt;=O347,"Yes","No"))</f>
        <v>Yes</v>
      </c>
      <c r="S347" s="32" t="str">
        <f aca="false">IF(L347="","",IF(ABS(L347)&lt;=1.96*O347,"Yes","No"))</f>
        <v>Yes</v>
      </c>
      <c r="T347" s="60" t="n">
        <f aca="false">IF(D347="","",ROUND(SQRT(((D347+G347)*O347/100)^2+(J347*(D347+G347)*0.09272)^2),0))</f>
        <v>42</v>
      </c>
      <c r="U347" s="32"/>
    </row>
    <row r="348" customFormat="false" ht="15" hidden="false" customHeight="false" outlineLevel="0" collapsed="false">
      <c r="A348" s="32" t="s">
        <v>421</v>
      </c>
      <c r="B348" s="32" t="s">
        <v>579</v>
      </c>
      <c r="C348" s="32" t="s">
        <v>580</v>
      </c>
      <c r="D348" s="60" t="n">
        <v>295</v>
      </c>
      <c r="E348" s="60" t="n">
        <v>307</v>
      </c>
      <c r="F348" s="69" t="n">
        <f aca="false">IF(E348="","",D348-E348)</f>
        <v>-12</v>
      </c>
      <c r="G348" s="60" t="n">
        <v>744</v>
      </c>
      <c r="H348" s="60" t="n">
        <v>746</v>
      </c>
      <c r="I348" s="69" t="n">
        <f aca="false">IF(H348="","",G348-H348)</f>
        <v>-2</v>
      </c>
      <c r="J348" s="40" t="n">
        <f aca="false">IF(OR(D348="",D348+G348=0),"",D348/(D348+G348))</f>
        <v>0.283926852743022</v>
      </c>
      <c r="K348" s="40" t="n">
        <f aca="false">IF(E348="","",E348/(E348+H348))</f>
        <v>0.291547958214625</v>
      </c>
      <c r="L348" s="70" t="n">
        <f aca="false">IF(OR(K348="",J348=""),"",(J348-K348)*100)</f>
        <v>-0.762110547160272</v>
      </c>
      <c r="M348" s="36" t="n">
        <v>2.45723920713557</v>
      </c>
      <c r="N348" s="36" t="n">
        <v>2.60246900897786</v>
      </c>
      <c r="O348" s="36" t="n">
        <f aca="false">SQRT(M348^2+N348^2)</f>
        <v>3.57922749539261</v>
      </c>
      <c r="P348" s="40" t="n">
        <f aca="false">IF(J348="","",MAX(0,J348-1.96*O348/100))</f>
        <v>0.213773993833327</v>
      </c>
      <c r="Q348" s="40" t="n">
        <f aca="false">IF(J348="","",MIN(1,J348+1.96*O348/100))</f>
        <v>0.354079711652717</v>
      </c>
      <c r="R348" s="32" t="str">
        <f aca="false">IF(L348="","",IF(ABS(L348)&lt;=O348,"Yes","No"))</f>
        <v>Yes</v>
      </c>
      <c r="S348" s="32" t="str">
        <f aca="false">IF(L348="","",IF(ABS(L348)&lt;=1.96*O348,"Yes","No"))</f>
        <v>Yes</v>
      </c>
      <c r="T348" s="60" t="n">
        <f aca="false">IF(D348="","",ROUND(SQRT(((D348+G348)*O348/100)^2+(J348*(D348+G348)*0.09272)^2),0))</f>
        <v>46</v>
      </c>
      <c r="U348" s="32"/>
    </row>
    <row r="349" customFormat="false" ht="15" hidden="false" customHeight="false" outlineLevel="0" collapsed="false">
      <c r="A349" s="32" t="s">
        <v>421</v>
      </c>
      <c r="B349" s="32" t="s">
        <v>579</v>
      </c>
      <c r="C349" s="32" t="s">
        <v>581</v>
      </c>
      <c r="D349" s="60" t="n">
        <v>220</v>
      </c>
      <c r="E349" s="60" t="n">
        <v>232</v>
      </c>
      <c r="F349" s="69" t="n">
        <f aca="false">IF(E349="","",D349-E349)</f>
        <v>-12</v>
      </c>
      <c r="G349" s="60" t="n">
        <v>497</v>
      </c>
      <c r="H349" s="60" t="n">
        <v>487</v>
      </c>
      <c r="I349" s="69" t="n">
        <f aca="false">IF(H349="","",G349-H349)</f>
        <v>10</v>
      </c>
      <c r="J349" s="40" t="n">
        <f aca="false">IF(OR(D349="",D349+G349=0),"",D349/(D349+G349))</f>
        <v>0.306834030683403</v>
      </c>
      <c r="K349" s="40" t="n">
        <f aca="false">IF(E349="","",E349/(E349+H349))</f>
        <v>0.322670375521558</v>
      </c>
      <c r="L349" s="70" t="n">
        <f aca="false">IF(OR(K349="",J349=""),"",(J349-K349)*100)</f>
        <v>-1.58363448381546</v>
      </c>
      <c r="M349" s="36" t="n">
        <v>3.56890741856077</v>
      </c>
      <c r="N349" s="36" t="n">
        <v>2.60246900897786</v>
      </c>
      <c r="O349" s="36" t="n">
        <f aca="false">SQRT(M349^2+N349^2)</f>
        <v>4.41700635101969</v>
      </c>
      <c r="P349" s="40" t="n">
        <f aca="false">IF(J349="","",MAX(0,J349-1.96*O349/100))</f>
        <v>0.220260706203417</v>
      </c>
      <c r="Q349" s="40" t="n">
        <f aca="false">IF(J349="","",MIN(1,J349+1.96*O349/100))</f>
        <v>0.393407355163389</v>
      </c>
      <c r="R349" s="32" t="str">
        <f aca="false">IF(L349="","",IF(ABS(L349)&lt;=O349,"Yes","No"))</f>
        <v>Yes</v>
      </c>
      <c r="S349" s="32" t="str">
        <f aca="false">IF(L349="","",IF(ABS(L349)&lt;=1.96*O349,"Yes","No"))</f>
        <v>Yes</v>
      </c>
      <c r="T349" s="60" t="n">
        <f aca="false">IF(D349="","",ROUND(SQRT(((D349+G349)*O349/100)^2+(J349*(D349+G349)*0.14577)^2),0))</f>
        <v>45</v>
      </c>
      <c r="U349" s="32"/>
    </row>
    <row r="350" customFormat="false" ht="15" hidden="false" customHeight="false" outlineLevel="0" collapsed="false">
      <c r="A350" s="32" t="s">
        <v>421</v>
      </c>
      <c r="B350" s="32" t="s">
        <v>579</v>
      </c>
      <c r="C350" s="32" t="s">
        <v>582</v>
      </c>
      <c r="D350" s="60" t="n">
        <v>180</v>
      </c>
      <c r="E350" s="60" t="n">
        <v>178</v>
      </c>
      <c r="F350" s="69" t="n">
        <f aca="false">IF(E350="","",D350-E350)</f>
        <v>2</v>
      </c>
      <c r="G350" s="60" t="n">
        <v>438</v>
      </c>
      <c r="H350" s="60" t="n">
        <v>480</v>
      </c>
      <c r="I350" s="69" t="n">
        <f aca="false">IF(H350="","",G350-H350)</f>
        <v>-42</v>
      </c>
      <c r="J350" s="40" t="n">
        <f aca="false">IF(OR(D350="",D350+G350=0),"",D350/(D350+G350))</f>
        <v>0.29126213592233</v>
      </c>
      <c r="K350" s="40" t="n">
        <f aca="false">IF(E350="","",E350/(E350+H350))</f>
        <v>0.270516717325228</v>
      </c>
      <c r="L350" s="70" t="n">
        <f aca="false">IF(OR(K350="",J350=""),"",(J350-K350)*100)</f>
        <v>2.07454185971021</v>
      </c>
      <c r="M350" s="36" t="n">
        <v>3.56890741856077</v>
      </c>
      <c r="N350" s="36" t="n">
        <v>2.60246900897786</v>
      </c>
      <c r="O350" s="36" t="n">
        <f aca="false">SQRT(M350^2+N350^2)</f>
        <v>4.41700635101969</v>
      </c>
      <c r="P350" s="40" t="n">
        <f aca="false">IF(J350="","",MAX(0,J350-1.96*O350/100))</f>
        <v>0.204688811442344</v>
      </c>
      <c r="Q350" s="40" t="n">
        <f aca="false">IF(J350="","",MIN(1,J350+1.96*O350/100))</f>
        <v>0.377835460402316</v>
      </c>
      <c r="R350" s="32" t="str">
        <f aca="false">IF(L350="","",IF(ABS(L350)&lt;=O350,"Yes","No"))</f>
        <v>Yes</v>
      </c>
      <c r="S350" s="32" t="str">
        <f aca="false">IF(L350="","",IF(ABS(L350)&lt;=1.96*O350,"Yes","No"))</f>
        <v>Yes</v>
      </c>
      <c r="T350" s="60" t="n">
        <f aca="false">IF(D350="","",ROUND(SQRT(((D350+G350)*O350/100)^2+(J350*(D350+G350)*0.14577)^2),0))</f>
        <v>38</v>
      </c>
      <c r="U350" s="32"/>
    </row>
    <row r="351" customFormat="false" ht="15" hidden="false" customHeight="false" outlineLevel="0" collapsed="false">
      <c r="A351" s="32" t="s">
        <v>421</v>
      </c>
      <c r="B351" s="32" t="s">
        <v>579</v>
      </c>
      <c r="C351" s="32" t="s">
        <v>583</v>
      </c>
      <c r="D351" s="60" t="n">
        <v>188</v>
      </c>
      <c r="E351" s="60" t="n">
        <v>180</v>
      </c>
      <c r="F351" s="69" t="n">
        <f aca="false">IF(E351="","",D351-E351)</f>
        <v>8</v>
      </c>
      <c r="G351" s="60" t="n">
        <v>412</v>
      </c>
      <c r="H351" s="60" t="n">
        <v>430</v>
      </c>
      <c r="I351" s="69" t="n">
        <f aca="false">IF(H351="","",G351-H351)</f>
        <v>-18</v>
      </c>
      <c r="J351" s="40" t="n">
        <f aca="false">IF(OR(D351="",D351+G351=0),"",D351/(D351+G351))</f>
        <v>0.313333333333333</v>
      </c>
      <c r="K351" s="40" t="n">
        <f aca="false">IF(E351="","",E351/(E351+H351))</f>
        <v>0.295081967213115</v>
      </c>
      <c r="L351" s="70" t="n">
        <f aca="false">IF(OR(K351="",J351=""),"",(J351-K351)*100)</f>
        <v>1.82513661202186</v>
      </c>
      <c r="M351" s="36" t="n">
        <v>3.56890741856077</v>
      </c>
      <c r="N351" s="36" t="n">
        <v>2.60246900897786</v>
      </c>
      <c r="O351" s="36" t="n">
        <f aca="false">SQRT(M351^2+N351^2)</f>
        <v>4.41700635101969</v>
      </c>
      <c r="P351" s="40" t="n">
        <f aca="false">IF(J351="","",MAX(0,J351-1.96*O351/100))</f>
        <v>0.226760008853347</v>
      </c>
      <c r="Q351" s="40" t="n">
        <f aca="false">IF(J351="","",MIN(1,J351+1.96*O351/100))</f>
        <v>0.399906657813319</v>
      </c>
      <c r="R351" s="32" t="str">
        <f aca="false">IF(L351="","",IF(ABS(L351)&lt;=O351,"Yes","No"))</f>
        <v>Yes</v>
      </c>
      <c r="S351" s="32" t="str">
        <f aca="false">IF(L351="","",IF(ABS(L351)&lt;=1.96*O351,"Yes","No"))</f>
        <v>Yes</v>
      </c>
      <c r="T351" s="60" t="n">
        <f aca="false">IF(D351="","",ROUND(SQRT(((D351+G351)*O351/100)^2+(J351*(D351+G351)*0.14577)^2),0))</f>
        <v>38</v>
      </c>
      <c r="U351" s="32"/>
    </row>
    <row r="352" customFormat="false" ht="15" hidden="false" customHeight="false" outlineLevel="0" collapsed="false">
      <c r="A352" s="32" t="s">
        <v>421</v>
      </c>
      <c r="B352" s="32" t="s">
        <v>579</v>
      </c>
      <c r="C352" s="32" t="s">
        <v>584</v>
      </c>
      <c r="D352" s="60" t="n">
        <v>318</v>
      </c>
      <c r="E352" s="60" t="n">
        <v>345</v>
      </c>
      <c r="F352" s="69" t="n">
        <f aca="false">IF(E352="","",D352-E352)</f>
        <v>-27</v>
      </c>
      <c r="G352" s="60" t="n">
        <v>570</v>
      </c>
      <c r="H352" s="60" t="n">
        <v>573</v>
      </c>
      <c r="I352" s="69" t="n">
        <f aca="false">IF(H352="","",G352-H352)</f>
        <v>-3</v>
      </c>
      <c r="J352" s="40" t="n">
        <f aca="false">IF(OR(D352="",D352+G352=0),"",D352/(D352+G352))</f>
        <v>0.358108108108108</v>
      </c>
      <c r="K352" s="40" t="n">
        <f aca="false">IF(E352="","",E352/(E352+H352))</f>
        <v>0.375816993464052</v>
      </c>
      <c r="L352" s="70" t="n">
        <f aca="false">IF(OR(K352="",J352=""),"",(J352-K352)*100)</f>
        <v>-1.77088853559442</v>
      </c>
      <c r="M352" s="36" t="n">
        <v>2.45723920713557</v>
      </c>
      <c r="N352" s="36" t="n">
        <v>2.60246900897786</v>
      </c>
      <c r="O352" s="36" t="n">
        <f aca="false">SQRT(M352^2+N352^2)</f>
        <v>3.57922749539261</v>
      </c>
      <c r="P352" s="40" t="n">
        <f aca="false">IF(J352="","",MAX(0,J352-1.96*O352/100))</f>
        <v>0.287955249198413</v>
      </c>
      <c r="Q352" s="40" t="n">
        <f aca="false">IF(J352="","",MIN(1,J352+1.96*O352/100))</f>
        <v>0.428260967017803</v>
      </c>
      <c r="R352" s="32" t="str">
        <f aca="false">IF(L352="","",IF(ABS(L352)&lt;=O352,"Yes","No"))</f>
        <v>Yes</v>
      </c>
      <c r="S352" s="32" t="str">
        <f aca="false">IF(L352="","",IF(ABS(L352)&lt;=1.96*O352,"Yes","No"))</f>
        <v>Yes</v>
      </c>
      <c r="T352" s="60" t="n">
        <f aca="false">IF(D352="","",ROUND(SQRT(((D352+G352)*O352/100)^2+(J352*(D352+G352)*0.09272)^2),0))</f>
        <v>43</v>
      </c>
      <c r="U352" s="32"/>
    </row>
    <row r="353" customFormat="false" ht="15" hidden="false" customHeight="false" outlineLevel="0" collapsed="false">
      <c r="A353" s="32" t="s">
        <v>421</v>
      </c>
      <c r="B353" s="32" t="s">
        <v>585</v>
      </c>
      <c r="C353" s="32" t="s">
        <v>586</v>
      </c>
      <c r="D353" s="60" t="n">
        <v>1070</v>
      </c>
      <c r="E353" s="60" t="n">
        <v>1084</v>
      </c>
      <c r="F353" s="69" t="n">
        <f aca="false">IF(E353="","",D353-E353)</f>
        <v>-14</v>
      </c>
      <c r="G353" s="60" t="n">
        <v>1165</v>
      </c>
      <c r="H353" s="60" t="n">
        <v>1187</v>
      </c>
      <c r="I353" s="69" t="n">
        <f aca="false">IF(H353="","",G353-H353)</f>
        <v>-22</v>
      </c>
      <c r="J353" s="40" t="n">
        <f aca="false">IF(OR(D353="",D353+G353=0),"",D353/(D353+G353))</f>
        <v>0.478747203579418</v>
      </c>
      <c r="K353" s="40" t="n">
        <f aca="false">IF(E353="","",E353/(E353+H353))</f>
        <v>0.477322765301629</v>
      </c>
      <c r="L353" s="70" t="n">
        <f aca="false">IF(OR(K353="",J353=""),"",(J353-K353)*100)</f>
        <v>0.14244382777891</v>
      </c>
      <c r="M353" s="36" t="n">
        <v>2.12037134723954</v>
      </c>
      <c r="N353" s="36" t="n">
        <v>2.60246900897786</v>
      </c>
      <c r="O353" s="36" t="n">
        <f aca="false">SQRT(M353^2+N353^2)</f>
        <v>3.35690625321659</v>
      </c>
      <c r="P353" s="40" t="n">
        <f aca="false">IF(J353="","",MAX(0,J353-1.96*O353/100))</f>
        <v>0.412951841016373</v>
      </c>
      <c r="Q353" s="40" t="n">
        <f aca="false">IF(J353="","",MIN(1,J353+1.96*O353/100))</f>
        <v>0.544542566142463</v>
      </c>
      <c r="R353" s="32" t="str">
        <f aca="false">IF(L353="","",IF(ABS(L353)&lt;=O353,"Yes","No"))</f>
        <v>Yes</v>
      </c>
      <c r="S353" s="32" t="str">
        <f aca="false">IF(L353="","",IF(ABS(L353)&lt;=1.96*O353,"Yes","No"))</f>
        <v>Yes</v>
      </c>
      <c r="T353" s="60" t="n">
        <f aca="false">IF(D353="","",ROUND(SQRT(((D353+G353)*O353/100)^2+(J353*(D353+G353)*0.07717)^2),0))</f>
        <v>112</v>
      </c>
      <c r="U353" s="32"/>
    </row>
    <row r="354" customFormat="false" ht="15" hidden="false" customHeight="false" outlineLevel="0" collapsed="false">
      <c r="A354" s="32" t="s">
        <v>421</v>
      </c>
      <c r="B354" s="32" t="s">
        <v>585</v>
      </c>
      <c r="C354" s="32" t="s">
        <v>587</v>
      </c>
      <c r="D354" s="60" t="n">
        <v>861</v>
      </c>
      <c r="E354" s="60" t="n">
        <v>880</v>
      </c>
      <c r="F354" s="69" t="n">
        <f aca="false">IF(E354="","",D354-E354)</f>
        <v>-19</v>
      </c>
      <c r="G354" s="60" t="n">
        <v>973</v>
      </c>
      <c r="H354" s="60" t="n">
        <v>960</v>
      </c>
      <c r="I354" s="69" t="n">
        <f aca="false">IF(H354="","",G354-H354)</f>
        <v>13</v>
      </c>
      <c r="J354" s="40" t="n">
        <f aca="false">IF(OR(D354="",D354+G354=0),"",D354/(D354+G354))</f>
        <v>0.469465648854962</v>
      </c>
      <c r="K354" s="40" t="n">
        <f aca="false">IF(E354="","",E354/(E354+H354))</f>
        <v>0.478260869565217</v>
      </c>
      <c r="L354" s="70" t="n">
        <f aca="false">IF(OR(K354="",J354=""),"",(J354-K354)*100)</f>
        <v>-0.879522071025557</v>
      </c>
      <c r="M354" s="36" t="n">
        <v>2.12037134723954</v>
      </c>
      <c r="N354" s="36" t="n">
        <v>2.60246900897786</v>
      </c>
      <c r="O354" s="36" t="n">
        <f aca="false">SQRT(M354^2+N354^2)</f>
        <v>3.35690625321659</v>
      </c>
      <c r="P354" s="40" t="n">
        <f aca="false">IF(J354="","",MAX(0,J354-1.96*O354/100))</f>
        <v>0.403670286291917</v>
      </c>
      <c r="Q354" s="40" t="n">
        <f aca="false">IF(J354="","",MIN(1,J354+1.96*O354/100))</f>
        <v>0.535261011418007</v>
      </c>
      <c r="R354" s="32" t="str">
        <f aca="false">IF(L354="","",IF(ABS(L354)&lt;=O354,"Yes","No"))</f>
        <v>Yes</v>
      </c>
      <c r="S354" s="32" t="str">
        <f aca="false">IF(L354="","",IF(ABS(L354)&lt;=1.96*O354,"Yes","No"))</f>
        <v>Yes</v>
      </c>
      <c r="T354" s="60" t="n">
        <f aca="false">IF(D354="","",ROUND(SQRT(((D354+G354)*O354/100)^2+(J354*(D354+G354)*0.07717)^2),0))</f>
        <v>91</v>
      </c>
      <c r="U354" s="32"/>
    </row>
    <row r="355" customFormat="false" ht="15" hidden="false" customHeight="false" outlineLevel="0" collapsed="false">
      <c r="A355" s="32" t="s">
        <v>421</v>
      </c>
      <c r="B355" s="32" t="s">
        <v>588</v>
      </c>
      <c r="C355" s="32" t="s">
        <v>589</v>
      </c>
      <c r="D355" s="60" t="n">
        <v>421</v>
      </c>
      <c r="E355" s="60" t="n">
        <v>416</v>
      </c>
      <c r="F355" s="69" t="n">
        <f aca="false">IF(E355="","",D355-E355)</f>
        <v>5</v>
      </c>
      <c r="G355" s="60" t="n">
        <v>640</v>
      </c>
      <c r="H355" s="60" t="n">
        <v>658</v>
      </c>
      <c r="I355" s="69" t="n">
        <f aca="false">IF(H355="","",G355-H355)</f>
        <v>-18</v>
      </c>
      <c r="J355" s="40" t="n">
        <f aca="false">IF(OR(D355="",D355+G355=0),"",D355/(D355+G355))</f>
        <v>0.39679547596607</v>
      </c>
      <c r="K355" s="40" t="n">
        <f aca="false">IF(E355="","",E355/(E355+H355))</f>
        <v>0.387337057728119</v>
      </c>
      <c r="L355" s="70" t="n">
        <f aca="false">IF(OR(K355="",J355=""),"",(J355-K355)*100)</f>
        <v>0.945841823795057</v>
      </c>
      <c r="M355" s="36" t="n">
        <v>2.45723920713557</v>
      </c>
      <c r="N355" s="36" t="n">
        <v>2.60246900897786</v>
      </c>
      <c r="O355" s="36" t="n">
        <f aca="false">SQRT(M355^2+N355^2)</f>
        <v>3.57922749539261</v>
      </c>
      <c r="P355" s="40" t="n">
        <f aca="false">IF(J355="","",MAX(0,J355-1.96*O355/100))</f>
        <v>0.326642617056375</v>
      </c>
      <c r="Q355" s="40" t="n">
        <f aca="false">IF(J355="","",MIN(1,J355+1.96*O355/100))</f>
        <v>0.466948334875765</v>
      </c>
      <c r="R355" s="32" t="str">
        <f aca="false">IF(L355="","",IF(ABS(L355)&lt;=O355,"Yes","No"))</f>
        <v>Yes</v>
      </c>
      <c r="S355" s="32" t="str">
        <f aca="false">IF(L355="","",IF(ABS(L355)&lt;=1.96*O355,"Yes","No"))</f>
        <v>Yes</v>
      </c>
      <c r="T355" s="60" t="n">
        <f aca="false">IF(D355="","",ROUND(SQRT(((D355+G355)*O355/100)^2+(J355*(D355+G355)*0.09272)^2),0))</f>
        <v>54</v>
      </c>
      <c r="U355" s="32"/>
    </row>
    <row r="356" customFormat="false" ht="15" hidden="false" customHeight="false" outlineLevel="0" collapsed="false">
      <c r="A356" s="32" t="s">
        <v>421</v>
      </c>
      <c r="B356" s="32" t="s">
        <v>396</v>
      </c>
      <c r="C356" s="32" t="s">
        <v>590</v>
      </c>
      <c r="D356" s="60" t="n">
        <v>536</v>
      </c>
      <c r="E356" s="60" t="n">
        <v>541</v>
      </c>
      <c r="F356" s="69" t="n">
        <f aca="false">IF(E356="","",D356-E356)</f>
        <v>-5</v>
      </c>
      <c r="G356" s="60" t="n">
        <v>1090</v>
      </c>
      <c r="H356" s="60" t="n">
        <v>1106</v>
      </c>
      <c r="I356" s="69" t="n">
        <f aca="false">IF(H356="","",G356-H356)</f>
        <v>-16</v>
      </c>
      <c r="J356" s="40" t="n">
        <f aca="false">IF(OR(D356="",D356+G356=0),"",D356/(D356+G356))</f>
        <v>0.329643296432964</v>
      </c>
      <c r="K356" s="40" t="n">
        <f aca="false">IF(E356="","",E356/(E356+H356))</f>
        <v>0.328476017000607</v>
      </c>
      <c r="L356" s="70" t="n">
        <f aca="false">IF(OR(K356="",J356=""),"",(J356-K356)*100)</f>
        <v>0.116727943235712</v>
      </c>
      <c r="M356" s="36" t="n">
        <v>2.12037134723954</v>
      </c>
      <c r="N356" s="36" t="n">
        <v>2.60246900897786</v>
      </c>
      <c r="O356" s="36" t="n">
        <f aca="false">SQRT(M356^2+N356^2)</f>
        <v>3.35690625321659</v>
      </c>
      <c r="P356" s="40" t="n">
        <f aca="false">IF(J356="","",MAX(0,J356-1.96*O356/100))</f>
        <v>0.263847933869919</v>
      </c>
      <c r="Q356" s="40" t="n">
        <f aca="false">IF(J356="","",MIN(1,J356+1.96*O356/100))</f>
        <v>0.395438658996009</v>
      </c>
      <c r="R356" s="32" t="str">
        <f aca="false">IF(L356="","",IF(ABS(L356)&lt;=O356,"Yes","No"))</f>
        <v>Yes</v>
      </c>
      <c r="S356" s="32" t="str">
        <f aca="false">IF(L356="","",IF(ABS(L356)&lt;=1.96*O356,"Yes","No"))</f>
        <v>Yes</v>
      </c>
      <c r="T356" s="60" t="n">
        <f aca="false">IF(D356="","",ROUND(SQRT(((D356+G356)*O356/100)^2+(J356*(D356+G356)*0.07717)^2),0))</f>
        <v>68</v>
      </c>
      <c r="U356" s="32"/>
    </row>
    <row r="357" customFormat="false" ht="15" hidden="false" customHeight="false" outlineLevel="0" collapsed="false">
      <c r="A357" s="32" t="s">
        <v>421</v>
      </c>
      <c r="B357" s="32" t="s">
        <v>396</v>
      </c>
      <c r="C357" s="32" t="s">
        <v>591</v>
      </c>
      <c r="D357" s="60" t="n">
        <v>581</v>
      </c>
      <c r="E357" s="60" t="n">
        <v>500</v>
      </c>
      <c r="F357" s="69" t="n">
        <f aca="false">IF(E357="","",D357-E357)</f>
        <v>81</v>
      </c>
      <c r="G357" s="60" t="n">
        <v>1216</v>
      </c>
      <c r="H357" s="60" t="n">
        <v>982</v>
      </c>
      <c r="I357" s="69" t="n">
        <f aca="false">IF(H357="","",G357-H357)</f>
        <v>234</v>
      </c>
      <c r="J357" s="40" t="n">
        <f aca="false">IF(OR(D357="",D357+G357=0),"",D357/(D357+G357))</f>
        <v>0.323316638842515</v>
      </c>
      <c r="K357" s="40" t="n">
        <f aca="false">IF(E357="","",E357/(E357+H357))</f>
        <v>0.337381916329285</v>
      </c>
      <c r="L357" s="70" t="n">
        <f aca="false">IF(OR(K357="",J357=""),"",(J357-K357)*100)</f>
        <v>-1.40652774867694</v>
      </c>
      <c r="M357" s="36" t="n">
        <v>2.12037134723954</v>
      </c>
      <c r="N357" s="36" t="n">
        <v>2.60246900897786</v>
      </c>
      <c r="O357" s="36" t="n">
        <f aca="false">SQRT(M357^2+N357^2)</f>
        <v>3.35690625321659</v>
      </c>
      <c r="P357" s="40" t="n">
        <f aca="false">IF(J357="","",MAX(0,J357-1.96*O357/100))</f>
        <v>0.25752127627947</v>
      </c>
      <c r="Q357" s="40" t="n">
        <f aca="false">IF(J357="","",MIN(1,J357+1.96*O357/100))</f>
        <v>0.38911200140556</v>
      </c>
      <c r="R357" s="32" t="str">
        <f aca="false">IF(L357="","",IF(ABS(L357)&lt;=O357,"Yes","No"))</f>
        <v>Yes</v>
      </c>
      <c r="S357" s="32" t="str">
        <f aca="false">IF(L357="","",IF(ABS(L357)&lt;=1.96*O357,"Yes","No"))</f>
        <v>Yes</v>
      </c>
      <c r="T357" s="60" t="n">
        <f aca="false">IF(D357="","",ROUND(SQRT(((D357+G357)*O357/100)^2+(J357*(D357+G357)*0.07717)^2),0))</f>
        <v>75</v>
      </c>
      <c r="U357" s="32"/>
    </row>
    <row r="358" customFormat="false" ht="15" hidden="false" customHeight="false" outlineLevel="0" collapsed="false">
      <c r="A358" s="32" t="s">
        <v>421</v>
      </c>
      <c r="B358" s="32" t="s">
        <v>593</v>
      </c>
      <c r="C358" s="32" t="s">
        <v>593</v>
      </c>
      <c r="D358" s="60" t="n">
        <v>280</v>
      </c>
      <c r="E358" s="60" t="n">
        <v>281</v>
      </c>
      <c r="F358" s="69" t="n">
        <f aca="false">IF(E358="","",D358-E358)</f>
        <v>-1</v>
      </c>
      <c r="G358" s="60" t="n">
        <v>327</v>
      </c>
      <c r="H358" s="60" t="n">
        <v>310</v>
      </c>
      <c r="I358" s="69" t="n">
        <f aca="false">IF(H358="","",G358-H358)</f>
        <v>17</v>
      </c>
      <c r="J358" s="40" t="n">
        <f aca="false">IF(OR(D358="",D358+G358=0),"",D358/(D358+G358))</f>
        <v>0.461285008237232</v>
      </c>
      <c r="K358" s="40" t="n">
        <f aca="false">IF(E358="","",E358/(E358+H358))</f>
        <v>0.475465313028765</v>
      </c>
      <c r="L358" s="70" t="n">
        <f aca="false">IF(OR(K358="",J358=""),"",(J358-K358)*100)</f>
        <v>-1.41803047915325</v>
      </c>
      <c r="M358" s="36" t="n">
        <v>3.56890741856077</v>
      </c>
      <c r="N358" s="36" t="n">
        <v>2.60246900897786</v>
      </c>
      <c r="O358" s="36" t="n">
        <f aca="false">SQRT(M358^2+N358^2)</f>
        <v>4.41700635101969</v>
      </c>
      <c r="P358" s="40" t="n">
        <f aca="false">IF(J358="","",MAX(0,J358-1.96*O358/100))</f>
        <v>0.374711683757246</v>
      </c>
      <c r="Q358" s="40" t="n">
        <f aca="false">IF(J358="","",MIN(1,J358+1.96*O358/100))</f>
        <v>0.547858332717218</v>
      </c>
      <c r="R358" s="32" t="str">
        <f aca="false">IF(L358="","",IF(ABS(L358)&lt;=O358,"Yes","No"))</f>
        <v>Yes</v>
      </c>
      <c r="S358" s="32" t="str">
        <f aca="false">IF(L358="","",IF(ABS(L358)&lt;=1.96*O358,"Yes","No"))</f>
        <v>Yes</v>
      </c>
      <c r="T358" s="60" t="n">
        <f aca="false">IF(D358="","",ROUND(SQRT(((D358+G358)*O358/100)^2+(J358*(D358+G358)*0.14577)^2),0))</f>
        <v>49</v>
      </c>
      <c r="U358" s="32"/>
    </row>
    <row r="359" customFormat="false" ht="15" hidden="false" customHeight="false" outlineLevel="0" collapsed="false">
      <c r="A359" s="32" t="s">
        <v>421</v>
      </c>
      <c r="B359" s="32" t="s">
        <v>594</v>
      </c>
      <c r="C359" s="32" t="s">
        <v>595</v>
      </c>
      <c r="D359" s="60" t="n">
        <v>489</v>
      </c>
      <c r="E359" s="60" t="n">
        <v>514</v>
      </c>
      <c r="F359" s="69" t="n">
        <f aca="false">IF(E359="","",D359-E359)</f>
        <v>-25</v>
      </c>
      <c r="G359" s="60" t="n">
        <v>709</v>
      </c>
      <c r="H359" s="60" t="n">
        <v>713</v>
      </c>
      <c r="I359" s="69" t="n">
        <f aca="false">IF(H359="","",G359-H359)</f>
        <v>-4</v>
      </c>
      <c r="J359" s="40" t="n">
        <f aca="false">IF(OR(D359="",D359+G359=0),"",D359/(D359+G359))</f>
        <v>0.408180300500835</v>
      </c>
      <c r="K359" s="40" t="n">
        <f aca="false">IF(E359="","",E359/(E359+H359))</f>
        <v>0.418907905460473</v>
      </c>
      <c r="L359" s="70" t="n">
        <f aca="false">IF(OR(K359="",J359=""),"",(J359-K359)*100)</f>
        <v>-1.0727604959638</v>
      </c>
      <c r="M359" s="36" t="n">
        <v>2.12037134723954</v>
      </c>
      <c r="N359" s="36" t="n">
        <v>2.60246900897786</v>
      </c>
      <c r="O359" s="36" t="n">
        <f aca="false">SQRT(M359^2+N359^2)</f>
        <v>3.35690625321659</v>
      </c>
      <c r="P359" s="40" t="n">
        <f aca="false">IF(J359="","",MAX(0,J359-1.96*O359/100))</f>
        <v>0.34238493793779</v>
      </c>
      <c r="Q359" s="40" t="n">
        <f aca="false">IF(J359="","",MIN(1,J359+1.96*O359/100))</f>
        <v>0.47397566306388</v>
      </c>
      <c r="R359" s="32" t="str">
        <f aca="false">IF(L359="","",IF(ABS(L359)&lt;=O359,"Yes","No"))</f>
        <v>Yes</v>
      </c>
      <c r="S359" s="32" t="str">
        <f aca="false">IF(L359="","",IF(ABS(L359)&lt;=1.96*O359,"Yes","No"))</f>
        <v>Yes</v>
      </c>
      <c r="T359" s="60" t="n">
        <f aca="false">IF(D359="","",ROUND(SQRT(((D359+G359)*O359/100)^2+(J359*(D359+G359)*0.07717)^2),0))</f>
        <v>55</v>
      </c>
      <c r="U359" s="32"/>
    </row>
    <row r="360" customFormat="false" ht="15" hidden="false" customHeight="false" outlineLevel="0" collapsed="false">
      <c r="A360" s="32" t="s">
        <v>421</v>
      </c>
      <c r="B360" s="32" t="s">
        <v>594</v>
      </c>
      <c r="C360" s="32" t="s">
        <v>596</v>
      </c>
      <c r="D360" s="60" t="n">
        <v>417</v>
      </c>
      <c r="E360" s="60" t="n">
        <v>425</v>
      </c>
      <c r="F360" s="69" t="n">
        <f aca="false">IF(E360="","",D360-E360)</f>
        <v>-8</v>
      </c>
      <c r="G360" s="60" t="n">
        <v>668</v>
      </c>
      <c r="H360" s="60" t="n">
        <v>656</v>
      </c>
      <c r="I360" s="69" t="n">
        <f aca="false">IF(H360="","",G360-H360)</f>
        <v>12</v>
      </c>
      <c r="J360" s="40" t="n">
        <f aca="false">IF(OR(D360="",D360+G360=0),"",D360/(D360+G360))</f>
        <v>0.384331797235023</v>
      </c>
      <c r="K360" s="40" t="n">
        <f aca="false">IF(E360="","",E360/(E360+H360))</f>
        <v>0.393154486586494</v>
      </c>
      <c r="L360" s="70" t="n">
        <f aca="false">IF(OR(K360="",J360=""),"",(J360-K360)*100)</f>
        <v>-0.882268935147096</v>
      </c>
      <c r="M360" s="36" t="n">
        <v>2.45723920713557</v>
      </c>
      <c r="N360" s="36" t="n">
        <v>2.60246900897786</v>
      </c>
      <c r="O360" s="36" t="n">
        <f aca="false">SQRT(M360^2+N360^2)</f>
        <v>3.57922749539261</v>
      </c>
      <c r="P360" s="40" t="n">
        <f aca="false">IF(J360="","",MAX(0,J360-1.96*O360/100))</f>
        <v>0.314178938325328</v>
      </c>
      <c r="Q360" s="40" t="n">
        <f aca="false">IF(J360="","",MIN(1,J360+1.96*O360/100))</f>
        <v>0.454484656144718</v>
      </c>
      <c r="R360" s="32" t="str">
        <f aca="false">IF(L360="","",IF(ABS(L360)&lt;=O360,"Yes","No"))</f>
        <v>Yes</v>
      </c>
      <c r="S360" s="32" t="str">
        <f aca="false">IF(L360="","",IF(ABS(L360)&lt;=1.96*O360,"Yes","No"))</f>
        <v>Yes</v>
      </c>
      <c r="T360" s="60" t="n">
        <f aca="false">IF(D360="","",ROUND(SQRT(((D360+G360)*O360/100)^2+(J360*(D360+G360)*0.09272)^2),0))</f>
        <v>55</v>
      </c>
      <c r="U360" s="32"/>
    </row>
    <row r="361" customFormat="false" ht="15" hidden="false" customHeight="false" outlineLevel="0" collapsed="false">
      <c r="A361" s="32" t="s">
        <v>421</v>
      </c>
      <c r="B361" s="32" t="s">
        <v>594</v>
      </c>
      <c r="C361" s="32" t="s">
        <v>597</v>
      </c>
      <c r="D361" s="60" t="n">
        <v>580</v>
      </c>
      <c r="E361" s="60" t="n">
        <v>624</v>
      </c>
      <c r="F361" s="69" t="n">
        <f aca="false">IF(E361="","",D361-E361)</f>
        <v>-44</v>
      </c>
      <c r="G361" s="60" t="n">
        <v>640</v>
      </c>
      <c r="H361" s="60" t="n">
        <v>618</v>
      </c>
      <c r="I361" s="69" t="n">
        <f aca="false">IF(H361="","",G361-H361)</f>
        <v>22</v>
      </c>
      <c r="J361" s="40" t="n">
        <f aca="false">IF(OR(D361="",D361+G361=0),"",D361/(D361+G361))</f>
        <v>0.475409836065574</v>
      </c>
      <c r="K361" s="40" t="n">
        <f aca="false">IF(E361="","",E361/(E361+H361))</f>
        <v>0.502415458937198</v>
      </c>
      <c r="L361" s="70" t="n">
        <f aca="false">IF(OR(K361="",J361=""),"",(J361-K361)*100)</f>
        <v>-2.70056228716243</v>
      </c>
      <c r="M361" s="36" t="n">
        <v>2.12037134723954</v>
      </c>
      <c r="N361" s="36" t="n">
        <v>2.60246900897786</v>
      </c>
      <c r="O361" s="36" t="n">
        <f aca="false">SQRT(M361^2+N361^2)</f>
        <v>3.35690625321659</v>
      </c>
      <c r="P361" s="40" t="n">
        <f aca="false">IF(J361="","",MAX(0,J361-1.96*O361/100))</f>
        <v>0.409614473502529</v>
      </c>
      <c r="Q361" s="40" t="n">
        <f aca="false">IF(J361="","",MIN(1,J361+1.96*O361/100))</f>
        <v>0.541205198628619</v>
      </c>
      <c r="R361" s="32" t="str">
        <f aca="false">IF(L361="","",IF(ABS(L361)&lt;=O361,"Yes","No"))</f>
        <v>Yes</v>
      </c>
      <c r="S361" s="32" t="str">
        <f aca="false">IF(L361="","",IF(ABS(L361)&lt;=1.96*O361,"Yes","No"))</f>
        <v>Yes</v>
      </c>
      <c r="T361" s="60" t="n">
        <f aca="false">IF(D361="","",ROUND(SQRT(((D361+G361)*O361/100)^2+(J361*(D361+G361)*0.07717)^2),0))</f>
        <v>61</v>
      </c>
      <c r="U361" s="32"/>
    </row>
    <row r="362" customFormat="false" ht="15" hidden="false" customHeight="false" outlineLevel="0" collapsed="false">
      <c r="A362" s="32" t="s">
        <v>421</v>
      </c>
      <c r="B362" s="32" t="s">
        <v>594</v>
      </c>
      <c r="C362" s="32" t="s">
        <v>598</v>
      </c>
      <c r="D362" s="60" t="n">
        <v>288</v>
      </c>
      <c r="E362" s="60" t="n">
        <v>284</v>
      </c>
      <c r="F362" s="69" t="n">
        <f aca="false">IF(E362="","",D362-E362)</f>
        <v>4</v>
      </c>
      <c r="G362" s="60" t="n">
        <v>407</v>
      </c>
      <c r="H362" s="60" t="n">
        <v>414</v>
      </c>
      <c r="I362" s="69" t="n">
        <f aca="false">IF(H362="","",G362-H362)</f>
        <v>-7</v>
      </c>
      <c r="J362" s="40" t="n">
        <f aca="false">IF(OR(D362="",D362+G362=0),"",D362/(D362+G362))</f>
        <v>0.414388489208633</v>
      </c>
      <c r="K362" s="40" t="n">
        <f aca="false">IF(E362="","",E362/(E362+H362))</f>
        <v>0.406876790830946</v>
      </c>
      <c r="L362" s="70" t="n">
        <f aca="false">IF(OR(K362="",J362=""),"",(J362-K362)*100)</f>
        <v>0.75116983776875</v>
      </c>
      <c r="M362" s="36" t="n">
        <v>3.56890741856077</v>
      </c>
      <c r="N362" s="36" t="n">
        <v>2.60246900897786</v>
      </c>
      <c r="O362" s="36" t="n">
        <f aca="false">SQRT(M362^2+N362^2)</f>
        <v>4.41700635101969</v>
      </c>
      <c r="P362" s="40" t="n">
        <f aca="false">IF(J362="","",MAX(0,J362-1.96*O362/100))</f>
        <v>0.327815164728647</v>
      </c>
      <c r="Q362" s="40" t="n">
        <f aca="false">IF(J362="","",MIN(1,J362+1.96*O362/100))</f>
        <v>0.500961813688619</v>
      </c>
      <c r="R362" s="32" t="str">
        <f aca="false">IF(L362="","",IF(ABS(L362)&lt;=O362,"Yes","No"))</f>
        <v>Yes</v>
      </c>
      <c r="S362" s="32" t="str">
        <f aca="false">IF(L362="","",IF(ABS(L362)&lt;=1.96*O362,"Yes","No"))</f>
        <v>Yes</v>
      </c>
      <c r="T362" s="60" t="n">
        <f aca="false">IF(D362="","",ROUND(SQRT(((D362+G362)*O362/100)^2+(J362*(D362+G362)*0.14577)^2),0))</f>
        <v>52</v>
      </c>
      <c r="U362" s="32"/>
    </row>
    <row r="363" customFormat="false" ht="15" hidden="false" customHeight="false" outlineLevel="0" collapsed="false">
      <c r="A363" s="32" t="s">
        <v>421</v>
      </c>
      <c r="B363" s="32" t="s">
        <v>599</v>
      </c>
      <c r="C363" s="32" t="s">
        <v>600</v>
      </c>
      <c r="D363" s="60" t="n">
        <v>631</v>
      </c>
      <c r="E363" s="60" t="n">
        <v>648</v>
      </c>
      <c r="F363" s="69" t="n">
        <f aca="false">IF(E363="","",D363-E363)</f>
        <v>-17</v>
      </c>
      <c r="G363" s="60" t="n">
        <v>451</v>
      </c>
      <c r="H363" s="60" t="n">
        <v>462</v>
      </c>
      <c r="I363" s="69" t="n">
        <f aca="false">IF(H363="","",G363-H363)</f>
        <v>-11</v>
      </c>
      <c r="J363" s="40" t="n">
        <f aca="false">IF(OR(D363="",D363+G363=0),"",D363/(D363+G363))</f>
        <v>0.583179297597043</v>
      </c>
      <c r="K363" s="40" t="n">
        <f aca="false">IF(E363="","",E363/(E363+H363))</f>
        <v>0.583783783783784</v>
      </c>
      <c r="L363" s="70" t="n">
        <f aca="false">IF(OR(K363="",J363=""),"",(J363-K363)*100)</f>
        <v>-0.0604486186741249</v>
      </c>
      <c r="M363" s="36" t="n">
        <v>2.45723920713557</v>
      </c>
      <c r="N363" s="36" t="n">
        <v>2.60246900897786</v>
      </c>
      <c r="O363" s="36" t="n">
        <f aca="false">SQRT(M363^2+N363^2)</f>
        <v>3.57922749539261</v>
      </c>
      <c r="P363" s="40" t="n">
        <f aca="false">IF(J363="","",MAX(0,J363-1.96*O363/100))</f>
        <v>0.513026438687348</v>
      </c>
      <c r="Q363" s="40" t="n">
        <f aca="false">IF(J363="","",MIN(1,J363+1.96*O363/100))</f>
        <v>0.653332156506738</v>
      </c>
      <c r="R363" s="32" t="str">
        <f aca="false">IF(L363="","",IF(ABS(L363)&lt;=O363,"Yes","No"))</f>
        <v>Yes</v>
      </c>
      <c r="S363" s="32" t="str">
        <f aca="false">IF(L363="","",IF(ABS(L363)&lt;=1.96*O363,"Yes","No"))</f>
        <v>Yes</v>
      </c>
      <c r="T363" s="60" t="n">
        <f aca="false">IF(D363="","",ROUND(SQRT(((D363+G363)*O363/100)^2+(J363*(D363+G363)*0.09272)^2),0))</f>
        <v>70</v>
      </c>
      <c r="U363" s="32"/>
    </row>
    <row r="364" customFormat="false" ht="15" hidden="false" customHeight="false" outlineLevel="0" collapsed="false">
      <c r="A364" s="32" t="s">
        <v>421</v>
      </c>
      <c r="B364" s="32" t="s">
        <v>599</v>
      </c>
      <c r="C364" s="32" t="s">
        <v>601</v>
      </c>
      <c r="D364" s="60" t="n">
        <v>489</v>
      </c>
      <c r="E364" s="60" t="n">
        <v>491</v>
      </c>
      <c r="F364" s="69" t="n">
        <f aca="false">IF(E364="","",D364-E364)</f>
        <v>-2</v>
      </c>
      <c r="G364" s="60" t="n">
        <v>394</v>
      </c>
      <c r="H364" s="60" t="n">
        <v>402</v>
      </c>
      <c r="I364" s="69" t="n">
        <f aca="false">IF(H364="","",G364-H364)</f>
        <v>-8</v>
      </c>
      <c r="J364" s="40" t="n">
        <f aca="false">IF(OR(D364="",D364+G364=0),"",D364/(D364+G364))</f>
        <v>0.553793884484711</v>
      </c>
      <c r="K364" s="40" t="n">
        <f aca="false">IF(E364="","",E364/(E364+H364))</f>
        <v>0.5498320268757</v>
      </c>
      <c r="L364" s="70" t="n">
        <f aca="false">IF(OR(K364="",J364=""),"",(J364-K364)*100)</f>
        <v>0.396185760901135</v>
      </c>
      <c r="M364" s="36" t="n">
        <v>2.45723920713557</v>
      </c>
      <c r="N364" s="36" t="n">
        <v>2.60246900897786</v>
      </c>
      <c r="O364" s="36" t="n">
        <f aca="false">SQRT(M364^2+N364^2)</f>
        <v>3.57922749539261</v>
      </c>
      <c r="P364" s="40" t="n">
        <f aca="false">IF(J364="","",MAX(0,J364-1.96*O364/100))</f>
        <v>0.483641025575016</v>
      </c>
      <c r="Q364" s="40" t="n">
        <f aca="false">IF(J364="","",MIN(1,J364+1.96*O364/100))</f>
        <v>0.623946743394406</v>
      </c>
      <c r="R364" s="32" t="str">
        <f aca="false">IF(L364="","",IF(ABS(L364)&lt;=O364,"Yes","No"))</f>
        <v>Yes</v>
      </c>
      <c r="S364" s="32" t="str">
        <f aca="false">IF(L364="","",IF(ABS(L364)&lt;=1.96*O364,"Yes","No"))</f>
        <v>Yes</v>
      </c>
      <c r="T364" s="60" t="n">
        <f aca="false">IF(D364="","",ROUND(SQRT(((D364+G364)*O364/100)^2+(J364*(D364+G364)*0.09272)^2),0))</f>
        <v>55</v>
      </c>
      <c r="U364" s="32"/>
    </row>
    <row r="365" customFormat="false" ht="15" hidden="false" customHeight="false" outlineLevel="0" collapsed="false">
      <c r="A365" s="32" t="s">
        <v>421</v>
      </c>
      <c r="B365" s="32" t="s">
        <v>599</v>
      </c>
      <c r="C365" s="32" t="s">
        <v>602</v>
      </c>
      <c r="D365" s="60" t="n">
        <v>786</v>
      </c>
      <c r="E365" s="60" t="n">
        <v>758</v>
      </c>
      <c r="F365" s="69" t="n">
        <f aca="false">IF(E365="","",D365-E365)</f>
        <v>28</v>
      </c>
      <c r="G365" s="60" t="n">
        <v>654</v>
      </c>
      <c r="H365" s="60" t="n">
        <v>674</v>
      </c>
      <c r="I365" s="69" t="n">
        <f aca="false">IF(H365="","",G365-H365)</f>
        <v>-20</v>
      </c>
      <c r="J365" s="40" t="n">
        <f aca="false">IF(OR(D365="",D365+G365=0),"",D365/(D365+G365))</f>
        <v>0.545833333333333</v>
      </c>
      <c r="K365" s="40" t="n">
        <f aca="false">IF(E365="","",E365/(E365+H365))</f>
        <v>0.529329608938548</v>
      </c>
      <c r="L365" s="70" t="n">
        <f aca="false">IF(OR(K365="",J365=""),"",(J365-K365)*100)</f>
        <v>1.65037243947858</v>
      </c>
      <c r="M365" s="36" t="n">
        <v>2.12037134723954</v>
      </c>
      <c r="N365" s="36" t="n">
        <v>2.60246900897786</v>
      </c>
      <c r="O365" s="36" t="n">
        <f aca="false">SQRT(M365^2+N365^2)</f>
        <v>3.35690625321659</v>
      </c>
      <c r="P365" s="40" t="n">
        <f aca="false">IF(J365="","",MAX(0,J365-1.96*O365/100))</f>
        <v>0.480037970770288</v>
      </c>
      <c r="Q365" s="40" t="n">
        <f aca="false">IF(J365="","",MIN(1,J365+1.96*O365/100))</f>
        <v>0.611628695896378</v>
      </c>
      <c r="R365" s="32" t="str">
        <f aca="false">IF(L365="","",IF(ABS(L365)&lt;=O365,"Yes","No"))</f>
        <v>Yes</v>
      </c>
      <c r="S365" s="32" t="str">
        <f aca="false">IF(L365="","",IF(ABS(L365)&lt;=1.96*O365,"Yes","No"))</f>
        <v>Yes</v>
      </c>
      <c r="T365" s="60" t="n">
        <f aca="false">IF(D365="","",ROUND(SQRT(((D365+G365)*O365/100)^2+(J365*(D365+G365)*0.07717)^2),0))</f>
        <v>78</v>
      </c>
      <c r="U365" s="32"/>
    </row>
    <row r="366" customFormat="false" ht="15" hidden="false" customHeight="false" outlineLevel="0" collapsed="false">
      <c r="A366" s="32" t="s">
        <v>421</v>
      </c>
      <c r="B366" s="32" t="s">
        <v>603</v>
      </c>
      <c r="C366" s="32" t="s">
        <v>603</v>
      </c>
      <c r="D366" s="60" t="n">
        <v>645</v>
      </c>
      <c r="E366" s="60" t="n">
        <v>634</v>
      </c>
      <c r="F366" s="69" t="n">
        <f aca="false">IF(E366="","",D366-E366)</f>
        <v>11</v>
      </c>
      <c r="G366" s="60" t="n">
        <v>881</v>
      </c>
      <c r="H366" s="60" t="n">
        <v>856</v>
      </c>
      <c r="I366" s="69" t="n">
        <f aca="false">IF(H366="","",G366-H366)</f>
        <v>25</v>
      </c>
      <c r="J366" s="40" t="n">
        <f aca="false">IF(OR(D366="",D366+G366=0),"",D366/(D366+G366))</f>
        <v>0.422673656618611</v>
      </c>
      <c r="K366" s="40" t="n">
        <f aca="false">IF(E366="","",E366/(E366+H366))</f>
        <v>0.425503355704698</v>
      </c>
      <c r="L366" s="70" t="n">
        <f aca="false">IF(OR(K366="",J366=""),"",(J366-K366)*100)</f>
        <v>-0.282969908608727</v>
      </c>
      <c r="M366" s="36" t="n">
        <v>2.12037134723954</v>
      </c>
      <c r="N366" s="36" t="n">
        <v>2.60246900897786</v>
      </c>
      <c r="O366" s="36" t="n">
        <f aca="false">SQRT(M366^2+N366^2)</f>
        <v>3.35690625321659</v>
      </c>
      <c r="P366" s="40" t="n">
        <f aca="false">IF(J366="","",MAX(0,J366-1.96*O366/100))</f>
        <v>0.356878294055566</v>
      </c>
      <c r="Q366" s="40" t="n">
        <f aca="false">IF(J366="","",MIN(1,J366+1.96*O366/100))</f>
        <v>0.488469019181656</v>
      </c>
      <c r="R366" s="32" t="str">
        <f aca="false">IF(L366="","",IF(ABS(L366)&lt;=O366,"Yes","No"))</f>
        <v>Yes</v>
      </c>
      <c r="S366" s="32" t="str">
        <f aca="false">IF(L366="","",IF(ABS(L366)&lt;=1.96*O366,"Yes","No"))</f>
        <v>Yes</v>
      </c>
      <c r="T366" s="60" t="n">
        <f aca="false">IF(D366="","",ROUND(SQRT(((D366+G366)*O366/100)^2+(J366*(D366+G366)*0.07717)^2),0))</f>
        <v>71</v>
      </c>
      <c r="U366" s="32"/>
    </row>
    <row r="368" customFormat="false" ht="15" hidden="false" customHeight="false" outlineLevel="0" collapsed="false">
      <c r="A368" s="20" t="s">
        <v>733</v>
      </c>
      <c r="B368" s="71"/>
      <c r="C368" s="71"/>
      <c r="D368" s="72" t="n">
        <f aca="false">SUMIF(E2:E366,"&lt;&gt;",D2:D366)</f>
        <v>194369</v>
      </c>
      <c r="E368" s="72" t="n">
        <f aca="false">SUM(E2:E366)</f>
        <v>195077</v>
      </c>
      <c r="F368" s="73" t="n">
        <f aca="false">D368-E368</f>
        <v>-708</v>
      </c>
      <c r="G368" s="72" t="n">
        <f aca="false">SUMIF(H2:H366,"&lt;&gt;",G2:G366)</f>
        <v>199549</v>
      </c>
      <c r="H368" s="72" t="n">
        <f aca="false">SUM(H2:H366)</f>
        <v>200918</v>
      </c>
      <c r="I368" s="73" t="n">
        <f aca="false">G368-H368</f>
        <v>-1369</v>
      </c>
      <c r="J368" s="74" t="n">
        <f aca="false">D368/(D368+G368)</f>
        <v>0.493425027543804</v>
      </c>
      <c r="K368" s="74" t="n">
        <f aca="false">E368/(E368+H368)</f>
        <v>0.492624906880137</v>
      </c>
      <c r="L368" s="75" t="n">
        <f aca="false">(J368-K368)*100</f>
        <v>0.0800120663666137</v>
      </c>
      <c r="M368" s="76" t="n">
        <v>0</v>
      </c>
      <c r="N368" s="76" t="n">
        <v>2.60246900897786</v>
      </c>
      <c r="O368" s="76" t="n">
        <f aca="false">SQRT(M368^2+N368^2)</f>
        <v>2.60246900897786</v>
      </c>
      <c r="P368" s="74" t="n">
        <f aca="false">J368-1.96*O368/100</f>
        <v>0.442416634967838</v>
      </c>
      <c r="Q368" s="74" t="n">
        <f aca="false">J368+1.96*O368/100</f>
        <v>0.54443342011977</v>
      </c>
      <c r="R368" s="71" t="str">
        <f aca="false">IF(ABS(L368)&lt;=O368,"Yes","No")</f>
        <v>Yes</v>
      </c>
      <c r="S368" s="71" t="str">
        <f aca="false">IF(ABS(L368)&lt;=1.96*O368,"Yes","No")</f>
        <v>Yes</v>
      </c>
      <c r="T368" s="72" t="n">
        <f aca="false">ROUND(SQRT(((D368+G368)*O368/100)^2+(J368*(D368+G368)*0.04477)^2),0)</f>
        <v>13447</v>
      </c>
    </row>
    <row r="369" customFormat="false" ht="15" hidden="false" customHeight="false" outlineLevel="0" collapsed="false">
      <c r="A369" s="20" t="s">
        <v>734</v>
      </c>
      <c r="B369" s="71"/>
      <c r="C369" s="71"/>
      <c r="D369" s="72" t="n">
        <f aca="false">SUM(D2:D366)</f>
        <v>197251</v>
      </c>
      <c r="E369" s="72"/>
      <c r="F369" s="73"/>
      <c r="G369" s="72" t="n">
        <f aca="false">SUM(G2:G366)</f>
        <v>201069</v>
      </c>
      <c r="H369" s="72"/>
      <c r="I369" s="73"/>
      <c r="J369" s="74" t="n">
        <f aca="false">D369/(D369+G369)</f>
        <v>0.495207370958024</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26.0168067226891</v>
      </c>
    </row>
    <row r="372" customFormat="false" ht="15" hidden="false" customHeight="false" outlineLevel="0" collapsed="false">
      <c r="A372" s="2" t="s">
        <v>736</v>
      </c>
      <c r="F372" s="77" t="n">
        <f aca="false">(SUMIF(I2:I366,"&gt;0")-SUMIF(I2:I366,"&lt;0"))/COUNT(I2:I366)</f>
        <v>21.8067226890756</v>
      </c>
    </row>
    <row r="373" customFormat="false" ht="15" hidden="false" customHeight="false" outlineLevel="0" collapsed="false">
      <c r="A373" s="2" t="s">
        <v>737</v>
      </c>
      <c r="F373" s="78" t="n">
        <f aca="false">(SUMIF(L2:L366,"&gt;0")-SUMIF(L2:L366,"&lt;0"))/COUNT(L2:L366)</f>
        <v>1.68213829413861</v>
      </c>
    </row>
    <row r="374" customFormat="false" ht="15" hidden="false" customHeight="false" outlineLevel="0" collapsed="false">
      <c r="A374" s="5" t="s">
        <v>738</v>
      </c>
      <c r="F374" s="79" t="n">
        <f aca="false">SQRT(SUMSQ(L2:L366)/COUNT(L2:L366))</f>
        <v>2.38469220939474</v>
      </c>
    </row>
    <row r="375" customFormat="false" ht="15" hidden="false" customHeight="false" outlineLevel="0" collapsed="false">
      <c r="A375" s="5" t="s">
        <v>739</v>
      </c>
      <c r="F375" s="80" t="n">
        <f aca="false">L368</f>
        <v>0.0800120663666137</v>
      </c>
    </row>
    <row r="376" customFormat="false" ht="15" hidden="false" customHeight="false" outlineLevel="0" collapsed="false">
      <c r="A376" s="5" t="s">
        <v>740</v>
      </c>
      <c r="F376" s="79" t="n">
        <f aca="false">SQRT((SUMSQ(L2:L366)-2*L368*SUM(L2:L366)+COUNT(L2:L366)*L368^2)/COUNT(L2:L366))</f>
        <v>2.37484362350979</v>
      </c>
    </row>
    <row r="377" customFormat="false" ht="15" hidden="false" customHeight="false" outlineLevel="0" collapsed="false">
      <c r="A377" s="2" t="s">
        <v>741</v>
      </c>
      <c r="F377" s="81" t="n">
        <f aca="false">D368/E368-1</f>
        <v>-0.00362933610830596</v>
      </c>
    </row>
    <row r="378" customFormat="false" ht="15" hidden="false" customHeight="false" outlineLevel="0" collapsed="false">
      <c r="A378" s="5" t="s">
        <v>742</v>
      </c>
      <c r="F378" s="82" t="n">
        <f aca="false">G368/H368-1</f>
        <v>-0.00681372500223976</v>
      </c>
    </row>
    <row r="379" customFormat="false" ht="15" hidden="false" customHeight="false" outlineLevel="0" collapsed="false">
      <c r="A379" s="2" t="s">
        <v>743</v>
      </c>
      <c r="F379" s="81" t="n">
        <f aca="false">(D368+G368)/(E368+H368)-1</f>
        <v>-0.00524501571989544</v>
      </c>
    </row>
    <row r="380" customFormat="false" ht="15" hidden="false" customHeight="false" outlineLevel="0" collapsed="false">
      <c r="A380" s="2" t="s">
        <v>744</v>
      </c>
      <c r="F380" s="78" t="n">
        <f aca="false">AVERAGE(O2:O366)</f>
        <v>3.78494209495707</v>
      </c>
    </row>
    <row r="381" customFormat="false" ht="15" hidden="false" customHeight="false" outlineLevel="0" collapsed="false">
      <c r="A381" s="5" t="s">
        <v>745</v>
      </c>
      <c r="F381" s="83" t="n">
        <f aca="false">COUNTIF(R2:R366,"Yes")/(COUNTIF(R2:R366,"Yes")+COUNTIF(R2:R366,"No"))</f>
        <v>0.910364145658263</v>
      </c>
    </row>
    <row r="382" customFormat="false" ht="15" hidden="false" customHeight="false" outlineLevel="0" collapsed="false">
      <c r="A382" s="5" t="s">
        <v>746</v>
      </c>
      <c r="F382" s="83" t="n">
        <f aca="false">COUNTIF(S2:S366,"Yes")/(COUNTIF(S2:S366,"Yes")+COUNTIF(S2:S366,"No"))</f>
        <v>0.994397759103642</v>
      </c>
    </row>
    <row r="383" customFormat="false" ht="15" hidden="false" customHeight="false" outlineLevel="0" collapsed="false">
      <c r="A383" s="2" t="s">
        <v>747</v>
      </c>
      <c r="F383" s="84" t="n">
        <f aca="false">COUNTIFS(L2:L366,"&gt;=-3",L2:L366,"&lt;=3")/COUNT(L2:L366)</f>
        <v>0.862745098039216</v>
      </c>
    </row>
    <row r="384" customFormat="false" ht="15" hidden="false" customHeight="false" outlineLevel="0" collapsed="false">
      <c r="A384" s="2" t="s">
        <v>748</v>
      </c>
      <c r="F384" s="85" t="n">
        <f aca="false">COUNT(E2:E366)</f>
        <v>357</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-1023.18193159005</v>
      </c>
    </row>
    <row r="388" customFormat="false" ht="15" hidden="false" customHeight="false" outlineLevel="0" collapsed="false">
      <c r="A388" s="2" t="s">
        <v>752</v>
      </c>
      <c r="F388" s="86" t="n">
        <f aca="false">F368-((D368+G368)-(E368+H368))*K368</f>
        <v>315.181931590045</v>
      </c>
    </row>
    <row r="389" customFormat="false" ht="15" hidden="false" customHeight="false" outlineLevel="0" collapsed="false">
      <c r="A389" s="2" t="s">
        <v>753</v>
      </c>
      <c r="F389" s="86" t="n">
        <f aca="false">((D368+G368)-(E368+H368))*(1-K368)</f>
        <v>-1053.81806840995</v>
      </c>
    </row>
    <row r="390" customFormat="false" ht="15" hidden="false" customHeight="false" outlineLevel="0" collapsed="false">
      <c r="A390" s="2" t="s">
        <v>754</v>
      </c>
      <c r="F390" s="86" t="n">
        <f aca="false">I368-((D368+G368)-(E368+H368))*(1-K368)</f>
        <v>-315.181931590045</v>
      </c>
    </row>
    <row r="391" customFormat="false" ht="15" hidden="false" customHeight="false" outlineLevel="0" collapsed="false">
      <c r="A391" s="2" t="s">
        <v>755</v>
      </c>
      <c r="F391" s="81" t="n">
        <f aca="false">(F368-((D368+G368)-(E368+H368))*K368)/E368</f>
        <v>0.0016156796115895</v>
      </c>
    </row>
    <row r="392" customFormat="false" ht="15" hidden="false" customHeight="false" outlineLevel="0" collapsed="false">
      <c r="A392" s="2" t="s">
        <v>756</v>
      </c>
      <c r="F392" s="81" t="n">
        <f aca="false">(I368-((D368+G368)-(E368+H368))*(1-K368))/H368</f>
        <v>-0.00156870928234427</v>
      </c>
    </row>
    <row r="394" customFormat="false" ht="15" hidden="false" customHeight="false" outlineLevel="0" collapsed="false">
      <c r="U394" s="5" t="s">
        <v>139</v>
      </c>
    </row>
    <row r="395" customFormat="false" ht="28.35" hidden="false" customHeight="false" outlineLevel="0" collapsed="false">
      <c r="U395" s="68" t="s">
        <v>757</v>
      </c>
    </row>
    <row r="396" customFormat="false" ht="15" hidden="false" customHeight="false" outlineLevel="0" collapsed="false">
      <c r="U396" s="68" t="s">
        <v>758</v>
      </c>
    </row>
    <row r="397" customFormat="false" ht="15" hidden="false" customHeight="false" outlineLevel="0" collapsed="false">
      <c r="U397" s="68" t="s">
        <v>759</v>
      </c>
    </row>
    <row r="398" customFormat="false" ht="15" hidden="false" customHeight="false" outlineLevel="0" collapsed="false">
      <c r="U398" s="68" t="s">
        <v>760</v>
      </c>
    </row>
    <row r="399" customFormat="false" ht="41.75" hidden="false" customHeight="false" outlineLevel="0" collapsed="false">
      <c r="U399" s="68" t="s">
        <v>761</v>
      </c>
    </row>
    <row r="400" customFormat="false" ht="28.35" hidden="false" customHeight="false" outlineLevel="0" collapsed="false">
      <c r="U400" s="68" t="s">
        <v>762</v>
      </c>
    </row>
    <row r="401" customFormat="false" ht="28.35" hidden="false" customHeight="false" outlineLevel="0" collapsed="false">
      <c r="U401" s="68" t="s">
        <v>763</v>
      </c>
    </row>
    <row r="402" customFormat="false" ht="41.75" hidden="false" customHeight="false" outlineLevel="0" collapsed="false">
      <c r="U402" s="68" t="s">
        <v>764</v>
      </c>
    </row>
    <row r="403" customFormat="false" ht="28.35" hidden="false" customHeight="false" outlineLevel="0" collapsed="false">
      <c r="U403" s="68" t="s">
        <v>765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718</v>
      </c>
      <c r="H1" s="8" t="s">
        <v>719</v>
      </c>
      <c r="I1" s="8" t="s">
        <v>720</v>
      </c>
      <c r="J1" s="8" t="s">
        <v>721</v>
      </c>
      <c r="K1" s="8" t="s">
        <v>722</v>
      </c>
      <c r="L1" s="8" t="s">
        <v>723</v>
      </c>
      <c r="M1" s="8" t="s">
        <v>724</v>
      </c>
      <c r="N1" s="8" t="s">
        <v>725</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152</v>
      </c>
      <c r="E2" s="60" t="n">
        <v>181</v>
      </c>
      <c r="F2" s="69" t="n">
        <f aca="false">IF(E2="","",D2-E2)</f>
        <v>-29</v>
      </c>
      <c r="G2" s="60" t="n">
        <v>286</v>
      </c>
      <c r="H2" s="60" t="n">
        <v>284</v>
      </c>
      <c r="I2" s="69" t="n">
        <f aca="false">IF(H2="","",G2-H2)</f>
        <v>2</v>
      </c>
      <c r="J2" s="40" t="n">
        <f aca="false">IF(OR(D2="",D2+G2=0),"",D2/(D2+G2))</f>
        <v>0.34703196347032</v>
      </c>
      <c r="K2" s="40" t="n">
        <f aca="false">IF(E2="","",E2/(E2+H2))</f>
        <v>0.389247311827957</v>
      </c>
      <c r="L2" s="70" t="n">
        <f aca="false">IF(OR(K2="",J2=""),"",(J2-K2)*100)</f>
        <v>-4.22153483576374</v>
      </c>
      <c r="M2" s="36" t="n">
        <v>3.4869830246268</v>
      </c>
      <c r="N2" s="36" t="n">
        <v>2.602784435621</v>
      </c>
      <c r="O2" s="36" t="n">
        <f aca="false">SQRT(M2^2+N2^2)</f>
        <v>4.35126848543575</v>
      </c>
      <c r="P2" s="40" t="n">
        <f aca="false">IF(J2="","",MAX(0,J2-1.96*O2/100))</f>
        <v>0.261747101155779</v>
      </c>
      <c r="Q2" s="40" t="n">
        <f aca="false">IF(J2="","",MIN(1,J2+1.96*O2/100))</f>
        <v>0.43231682578486</v>
      </c>
      <c r="R2" s="32" t="str">
        <f aca="false">IF(L2="","",IF(ABS(L2)&lt;=O2,"Yes","No"))</f>
        <v>Yes</v>
      </c>
      <c r="S2" s="32" t="str">
        <f aca="false">IF(L2="","",IF(ABS(L2)&lt;=1.96*O2,"Yes","No"))</f>
        <v>Yes</v>
      </c>
      <c r="T2" s="60" t="n">
        <f aca="false">IF(D2="","",ROUND(SQRT(((D2+G2)*O2/100)^2+(J2*(D2+G2)*0.14577)^2),0))</f>
        <v>29</v>
      </c>
      <c r="U2" s="32"/>
    </row>
    <row r="3" customFormat="false" ht="15" hidden="false" customHeight="false" outlineLevel="0" collapsed="false">
      <c r="A3" s="32" t="s">
        <v>162</v>
      </c>
      <c r="B3" s="32" t="s">
        <v>167</v>
      </c>
      <c r="C3" s="32" t="s">
        <v>167</v>
      </c>
      <c r="D3" s="60" t="n">
        <v>106</v>
      </c>
      <c r="E3" s="60" t="n">
        <v>118</v>
      </c>
      <c r="F3" s="69" t="n">
        <f aca="false">IF(E3="","",D3-E3)</f>
        <v>-12</v>
      </c>
      <c r="G3" s="60" t="n">
        <v>298</v>
      </c>
      <c r="H3" s="60" t="n">
        <v>298</v>
      </c>
      <c r="I3" s="69" t="n">
        <f aca="false">IF(H3="","",G3-H3)</f>
        <v>0</v>
      </c>
      <c r="J3" s="40" t="n">
        <f aca="false">IF(OR(D3="",D3+G3=0),"",D3/(D3+G3))</f>
        <v>0.262376237623762</v>
      </c>
      <c r="K3" s="40" t="n">
        <f aca="false">IF(E3="","",E3/(E3+H3))</f>
        <v>0.283653846153846</v>
      </c>
      <c r="L3" s="70" t="n">
        <f aca="false">IF(OR(K3="",J3=""),"",(J3-K3)*100)</f>
        <v>-2.12776085300838</v>
      </c>
      <c r="M3" s="36" t="n">
        <v>3.4869830246268</v>
      </c>
      <c r="N3" s="36" t="n">
        <v>2.602784435621</v>
      </c>
      <c r="O3" s="36" t="n">
        <f aca="false">SQRT(M3^2+N3^2)</f>
        <v>4.35126848543575</v>
      </c>
      <c r="P3" s="40" t="n">
        <f aca="false">IF(J3="","",MAX(0,J3-1.96*O3/100))</f>
        <v>0.177091375309222</v>
      </c>
      <c r="Q3" s="40" t="n">
        <f aca="false">IF(J3="","",MIN(1,J3+1.96*O3/100))</f>
        <v>0.347661099938303</v>
      </c>
      <c r="R3" s="32" t="str">
        <f aca="false">IF(L3="","",IF(ABS(L3)&lt;=O3,"Yes","No"))</f>
        <v>Yes</v>
      </c>
      <c r="S3" s="32" t="str">
        <f aca="false">IF(L3="","",IF(ABS(L3)&lt;=1.96*O3,"Yes","No"))</f>
        <v>Yes</v>
      </c>
      <c r="T3" s="60" t="n">
        <f aca="false">IF(D3="","",ROUND(SQRT(((D3+G3)*O3/100)^2+(J3*(D3+G3)*0.14577)^2),0))</f>
        <v>23</v>
      </c>
      <c r="U3" s="32"/>
    </row>
    <row r="4" customFormat="false" ht="15" hidden="false" customHeight="false" outlineLevel="0" collapsed="false">
      <c r="A4" s="32" t="s">
        <v>162</v>
      </c>
      <c r="B4" s="32" t="s">
        <v>168</v>
      </c>
      <c r="C4" s="32" t="s">
        <v>168</v>
      </c>
      <c r="D4" s="60" t="n">
        <v>135</v>
      </c>
      <c r="E4" s="60" t="n">
        <v>143</v>
      </c>
      <c r="F4" s="69" t="n">
        <f aca="false">IF(E4="","",D4-E4)</f>
        <v>-8</v>
      </c>
      <c r="G4" s="60" t="n">
        <v>268</v>
      </c>
      <c r="H4" s="60" t="n">
        <v>309</v>
      </c>
      <c r="I4" s="69" t="n">
        <f aca="false">IF(H4="","",G4-H4)</f>
        <v>-41</v>
      </c>
      <c r="J4" s="40" t="n">
        <f aca="false">IF(OR(D4="",D4+G4=0),"",D4/(D4+G4))</f>
        <v>0.334987593052109</v>
      </c>
      <c r="K4" s="40" t="n">
        <f aca="false">IF(E4="","",E4/(E4+H4))</f>
        <v>0.316371681415929</v>
      </c>
      <c r="L4" s="70" t="n">
        <f aca="false">IF(OR(K4="",J4=""),"",(J4-K4)*100)</f>
        <v>1.861591163618</v>
      </c>
      <c r="M4" s="36" t="n">
        <v>3.4869830246268</v>
      </c>
      <c r="N4" s="36" t="n">
        <v>2.602784435621</v>
      </c>
      <c r="O4" s="36" t="n">
        <f aca="false">SQRT(M4^2+N4^2)</f>
        <v>4.35126848543575</v>
      </c>
      <c r="P4" s="40" t="n">
        <f aca="false">IF(J4="","",MAX(0,J4-1.96*O4/100))</f>
        <v>0.249702730737568</v>
      </c>
      <c r="Q4" s="40" t="n">
        <f aca="false">IF(J4="","",MIN(1,J4+1.96*O4/100))</f>
        <v>0.42027245536665</v>
      </c>
      <c r="R4" s="32" t="str">
        <f aca="false">IF(L4="","",IF(ABS(L4)&lt;=O4,"Yes","No"))</f>
        <v>Yes</v>
      </c>
      <c r="S4" s="32" t="str">
        <f aca="false">IF(L4="","",IF(ABS(L4)&lt;=1.96*O4,"Yes","No"))</f>
        <v>Yes</v>
      </c>
      <c r="T4" s="60" t="n">
        <f aca="false">IF(D4="","",ROUND(SQRT(((D4+G4)*O4/100)^2+(J4*(D4+G4)*0.14577)^2),0))</f>
        <v>26</v>
      </c>
      <c r="U4" s="32"/>
    </row>
    <row r="5" customFormat="false" ht="15" hidden="false" customHeight="false" outlineLevel="0" collapsed="false">
      <c r="A5" s="32" t="s">
        <v>162</v>
      </c>
      <c r="B5" s="32" t="s">
        <v>169</v>
      </c>
      <c r="C5" s="32" t="s">
        <v>170</v>
      </c>
      <c r="D5" s="60" t="n">
        <v>204</v>
      </c>
      <c r="E5" s="60" t="n">
        <v>202</v>
      </c>
      <c r="F5" s="69" t="n">
        <f aca="false">IF(E5="","",D5-E5)</f>
        <v>2</v>
      </c>
      <c r="G5" s="60" t="n">
        <v>588</v>
      </c>
      <c r="H5" s="60" t="n">
        <v>640</v>
      </c>
      <c r="I5" s="69" t="n">
        <f aca="false">IF(H5="","",G5-H5)</f>
        <v>-52</v>
      </c>
      <c r="J5" s="40" t="n">
        <f aca="false">IF(OR(D5="",D5+G5=0),"",D5/(D5+G5))</f>
        <v>0.257575757575758</v>
      </c>
      <c r="K5" s="40" t="n">
        <f aca="false">IF(E5="","",E5/(E5+H5))</f>
        <v>0.239904988123515</v>
      </c>
      <c r="L5" s="70" t="n">
        <f aca="false">IF(OR(K5="",J5=""),"",(J5-K5)*100)</f>
        <v>1.76707694522421</v>
      </c>
      <c r="M5" s="36" t="n">
        <v>2.4178751410629</v>
      </c>
      <c r="N5" s="36" t="n">
        <v>2.602784435621</v>
      </c>
      <c r="O5" s="36" t="n">
        <f aca="false">SQRT(M5^2+N5^2)</f>
        <v>3.55254936856349</v>
      </c>
      <c r="P5" s="40" t="n">
        <f aca="false">IF(J5="","",MAX(0,J5-1.96*O5/100))</f>
        <v>0.187945789951913</v>
      </c>
      <c r="Q5" s="40" t="n">
        <f aca="false">IF(J5="","",MIN(1,J5+1.96*O5/100))</f>
        <v>0.327205725199602</v>
      </c>
      <c r="R5" s="32" t="str">
        <f aca="false">IF(L5="","",IF(ABS(L5)&lt;=O5,"Yes","No"))</f>
        <v>Yes</v>
      </c>
      <c r="S5" s="32" t="str">
        <f aca="false">IF(L5="","",IF(ABS(L5)&lt;=1.96*O5,"Yes","No"))</f>
        <v>Yes</v>
      </c>
      <c r="T5" s="60" t="n">
        <f aca="false">IF(D5="","",ROUND(SQRT(((D5+G5)*O5/100)^2+(J5*(D5+G5)*0.09272)^2),0))</f>
        <v>34</v>
      </c>
      <c r="U5" s="32"/>
    </row>
    <row r="6" customFormat="false" ht="15" hidden="false" customHeight="false" outlineLevel="0" collapsed="false">
      <c r="A6" s="32" t="s">
        <v>162</v>
      </c>
      <c r="B6" s="32" t="s">
        <v>169</v>
      </c>
      <c r="C6" s="32" t="s">
        <v>172</v>
      </c>
      <c r="D6" s="60" t="n">
        <v>205</v>
      </c>
      <c r="E6" s="60" t="n">
        <v>232</v>
      </c>
      <c r="F6" s="69" t="n">
        <f aca="false">IF(E6="","",D6-E6)</f>
        <v>-27</v>
      </c>
      <c r="G6" s="60" t="n">
        <v>578</v>
      </c>
      <c r="H6" s="60" t="n">
        <v>603</v>
      </c>
      <c r="I6" s="69" t="n">
        <f aca="false">IF(H6="","",G6-H6)</f>
        <v>-25</v>
      </c>
      <c r="J6" s="40" t="n">
        <f aca="false">IF(OR(D6="",D6+G6=0),"",D6/(D6+G6))</f>
        <v>0.261813537675607</v>
      </c>
      <c r="K6" s="40" t="n">
        <f aca="false">IF(E6="","",E6/(E6+H6))</f>
        <v>0.277844311377246</v>
      </c>
      <c r="L6" s="70" t="n">
        <f aca="false">IF(OR(K6="",J6=""),"",(J6-K6)*100)</f>
        <v>-1.60307737016389</v>
      </c>
      <c r="M6" s="36" t="n">
        <v>2.4178751410629</v>
      </c>
      <c r="N6" s="36" t="n">
        <v>2.602784435621</v>
      </c>
      <c r="O6" s="36" t="n">
        <f aca="false">SQRT(M6^2+N6^2)</f>
        <v>3.55254936856349</v>
      </c>
      <c r="P6" s="40" t="n">
        <f aca="false">IF(J6="","",MAX(0,J6-1.96*O6/100))</f>
        <v>0.192183570051762</v>
      </c>
      <c r="Q6" s="40" t="n">
        <f aca="false">IF(J6="","",MIN(1,J6+1.96*O6/100))</f>
        <v>0.331443505299451</v>
      </c>
      <c r="R6" s="32" t="str">
        <f aca="false">IF(L6="","",IF(ABS(L6)&lt;=O6,"Yes","No"))</f>
        <v>Yes</v>
      </c>
      <c r="S6" s="32" t="str">
        <f aca="false">IF(L6="","",IF(ABS(L6)&lt;=1.96*O6,"Yes","No"))</f>
        <v>Yes</v>
      </c>
      <c r="T6" s="60" t="n">
        <f aca="false">IF(D6="","",ROUND(SQRT(((D6+G6)*O6/100)^2+(J6*(D6+G6)*0.09272)^2),0))</f>
        <v>34</v>
      </c>
      <c r="U6" s="32"/>
    </row>
    <row r="7" customFormat="false" ht="15" hidden="false" customHeight="false" outlineLevel="0" collapsed="false">
      <c r="A7" s="32" t="s">
        <v>162</v>
      </c>
      <c r="B7" s="32" t="s">
        <v>173</v>
      </c>
      <c r="C7" s="32" t="s">
        <v>173</v>
      </c>
      <c r="D7" s="60" t="n">
        <v>39</v>
      </c>
      <c r="E7" s="60" t="n">
        <v>38</v>
      </c>
      <c r="F7" s="69" t="n">
        <f aca="false">IF(E7="","",D7-E7)</f>
        <v>1</v>
      </c>
      <c r="G7" s="60" t="n">
        <v>73</v>
      </c>
      <c r="H7" s="60" t="n">
        <v>78</v>
      </c>
      <c r="I7" s="69" t="n">
        <f aca="false">IF(H7="","",G7-H7)</f>
        <v>-5</v>
      </c>
      <c r="J7" s="40" t="n">
        <f aca="false">IF(OR(D7="",D7+G7=0),"",D7/(D7+G7))</f>
        <v>0.348214285714286</v>
      </c>
      <c r="K7" s="40" t="n">
        <f aca="false">IF(E7="","",E7/(E7+H7))</f>
        <v>0.327586206896552</v>
      </c>
      <c r="L7" s="70" t="n">
        <f aca="false">IF(OR(K7="",J7=""),"",(J7-K7)*100)</f>
        <v>2.0628078817734</v>
      </c>
      <c r="M7" s="36" t="n">
        <v>3.4869830246268</v>
      </c>
      <c r="N7" s="36" t="n">
        <v>2.602784435621</v>
      </c>
      <c r="O7" s="36" t="n">
        <f aca="false">SQRT(M7^2+N7^2)</f>
        <v>4.35126848543575</v>
      </c>
      <c r="P7" s="40" t="n">
        <f aca="false">IF(J7="","",MAX(0,J7-1.96*O7/100))</f>
        <v>0.262929423399745</v>
      </c>
      <c r="Q7" s="40" t="n">
        <f aca="false">IF(J7="","",MIN(1,J7+1.96*O7/100))</f>
        <v>0.433499148028826</v>
      </c>
      <c r="R7" s="32" t="str">
        <f aca="false">IF(L7="","",IF(ABS(L7)&lt;=O7,"Yes","No"))</f>
        <v>Yes</v>
      </c>
      <c r="S7" s="32" t="str">
        <f aca="false">IF(L7="","",IF(ABS(L7)&lt;=1.96*O7,"Yes","No"))</f>
        <v>Yes</v>
      </c>
      <c r="T7" s="60" t="n">
        <f aca="false">IF(D7="","",ROUND(SQRT(((D7+G7)*O7/100)^2+(J7*(D7+G7)*0.14577)^2),0))</f>
        <v>7</v>
      </c>
      <c r="U7" s="32"/>
    </row>
    <row r="8" customFormat="false" ht="15" hidden="false" customHeight="false" outlineLevel="0" collapsed="false">
      <c r="A8" s="32" t="s">
        <v>162</v>
      </c>
      <c r="B8" s="32" t="s">
        <v>174</v>
      </c>
      <c r="C8" s="32" t="s">
        <v>175</v>
      </c>
      <c r="D8" s="60" t="n">
        <v>272</v>
      </c>
      <c r="E8" s="60" t="n">
        <v>301</v>
      </c>
      <c r="F8" s="69" t="n">
        <f aca="false">IF(E8="","",D8-E8)</f>
        <v>-29</v>
      </c>
      <c r="G8" s="60" t="n">
        <v>737</v>
      </c>
      <c r="H8" s="60" t="n">
        <v>760</v>
      </c>
      <c r="I8" s="69" t="n">
        <f aca="false">IF(H8="","",G8-H8)</f>
        <v>-23</v>
      </c>
      <c r="J8" s="40" t="n">
        <f aca="false">IF(OR(D8="",D8+G8=0),"",D8/(D8+G8))</f>
        <v>0.269573835480674</v>
      </c>
      <c r="K8" s="40" t="n">
        <f aca="false">IF(E8="","",E8/(E8+H8))</f>
        <v>0.283694627709708</v>
      </c>
      <c r="L8" s="70" t="n">
        <f aca="false">IF(OR(K8="",J8=""),"",(J8-K8)*100)</f>
        <v>-1.41207922290339</v>
      </c>
      <c r="M8" s="36" t="n">
        <v>2.4178751410629</v>
      </c>
      <c r="N8" s="36" t="n">
        <v>2.602784435621</v>
      </c>
      <c r="O8" s="36" t="n">
        <f aca="false">SQRT(M8^2+N8^2)</f>
        <v>3.55254936856349</v>
      </c>
      <c r="P8" s="40" t="n">
        <f aca="false">IF(J8="","",MAX(0,J8-1.96*O8/100))</f>
        <v>0.19994386785683</v>
      </c>
      <c r="Q8" s="40" t="n">
        <f aca="false">IF(J8="","",MIN(1,J8+1.96*O8/100))</f>
        <v>0.339203803104518</v>
      </c>
      <c r="R8" s="32" t="str">
        <f aca="false">IF(L8="","",IF(ABS(L8)&lt;=O8,"Yes","No"))</f>
        <v>Yes</v>
      </c>
      <c r="S8" s="32" t="str">
        <f aca="false">IF(L8="","",IF(ABS(L8)&lt;=1.96*O8,"Yes","No"))</f>
        <v>Yes</v>
      </c>
      <c r="T8" s="60" t="n">
        <f aca="false">IF(D8="","",ROUND(SQRT(((D8+G8)*O8/100)^2+(J8*(D8+G8)*0.09272)^2),0))</f>
        <v>44</v>
      </c>
      <c r="U8" s="32"/>
    </row>
    <row r="9" customFormat="false" ht="15" hidden="false" customHeight="false" outlineLevel="0" collapsed="false">
      <c r="A9" s="32" t="s">
        <v>162</v>
      </c>
      <c r="B9" s="32" t="s">
        <v>174</v>
      </c>
      <c r="C9" s="32" t="s">
        <v>176</v>
      </c>
      <c r="D9" s="60" t="n">
        <v>160</v>
      </c>
      <c r="E9" s="60" t="n">
        <v>164</v>
      </c>
      <c r="F9" s="69" t="n">
        <f aca="false">IF(E9="","",D9-E9)</f>
        <v>-4</v>
      </c>
      <c r="G9" s="60" t="n">
        <v>428</v>
      </c>
      <c r="H9" s="60" t="n">
        <v>450</v>
      </c>
      <c r="I9" s="69" t="n">
        <f aca="false">IF(H9="","",G9-H9)</f>
        <v>-22</v>
      </c>
      <c r="J9" s="40" t="n">
        <f aca="false">IF(OR(D9="",D9+G9=0),"",D9/(D9+G9))</f>
        <v>0.272108843537415</v>
      </c>
      <c r="K9" s="40" t="n">
        <f aca="false">IF(E9="","",E9/(E9+H9))</f>
        <v>0.267100977198697</v>
      </c>
      <c r="L9" s="70" t="n">
        <f aca="false">IF(OR(K9="",J9=""),"",(J9-K9)*100)</f>
        <v>0.500786633871792</v>
      </c>
      <c r="M9" s="36" t="n">
        <v>3.4869830246268</v>
      </c>
      <c r="N9" s="36" t="n">
        <v>2.602784435621</v>
      </c>
      <c r="O9" s="36" t="n">
        <f aca="false">SQRT(M9^2+N9^2)</f>
        <v>4.35126848543575</v>
      </c>
      <c r="P9" s="40" t="n">
        <f aca="false">IF(J9="","",MAX(0,J9-1.96*O9/100))</f>
        <v>0.186823981222874</v>
      </c>
      <c r="Q9" s="40" t="n">
        <f aca="false">IF(J9="","",MIN(1,J9+1.96*O9/100))</f>
        <v>0.357393705851956</v>
      </c>
      <c r="R9" s="32" t="str">
        <f aca="false">IF(L9="","",IF(ABS(L9)&lt;=O9,"Yes","No"))</f>
        <v>Yes</v>
      </c>
      <c r="S9" s="32" t="str">
        <f aca="false">IF(L9="","",IF(ABS(L9)&lt;=1.96*O9,"Yes","No"))</f>
        <v>Yes</v>
      </c>
      <c r="T9" s="60" t="n">
        <f aca="false">IF(D9="","",ROUND(SQRT(((D9+G9)*O9/100)^2+(J9*(D9+G9)*0.14577)^2),0))</f>
        <v>35</v>
      </c>
      <c r="U9" s="32"/>
    </row>
    <row r="10" customFormat="false" ht="15" hidden="false" customHeight="false" outlineLevel="0" collapsed="false">
      <c r="A10" s="32" t="s">
        <v>162</v>
      </c>
      <c r="B10" s="32" t="s">
        <v>174</v>
      </c>
      <c r="C10" s="32" t="s">
        <v>177</v>
      </c>
      <c r="D10" s="60" t="n">
        <v>215</v>
      </c>
      <c r="E10" s="60" t="n">
        <v>235</v>
      </c>
      <c r="F10" s="69" t="n">
        <f aca="false">IF(E10="","",D10-E10)</f>
        <v>-20</v>
      </c>
      <c r="G10" s="60" t="n">
        <v>623</v>
      </c>
      <c r="H10" s="60" t="n">
        <v>626</v>
      </c>
      <c r="I10" s="69" t="n">
        <f aca="false">IF(H10="","",G10-H10)</f>
        <v>-3</v>
      </c>
      <c r="J10" s="40" t="n">
        <f aca="false">IF(OR(D10="",D10+G10=0),"",D10/(D10+G10))</f>
        <v>0.256563245823389</v>
      </c>
      <c r="K10" s="40" t="n">
        <f aca="false">IF(E10="","",E10/(E10+H10))</f>
        <v>0.272938443670151</v>
      </c>
      <c r="L10" s="70" t="n">
        <f aca="false">IF(OR(K10="",J10=""),"",(J10-K10)*100)</f>
        <v>-1.63751978467619</v>
      </c>
      <c r="M10" s="36" t="n">
        <v>2.4178751410629</v>
      </c>
      <c r="N10" s="36" t="n">
        <v>2.602784435621</v>
      </c>
      <c r="O10" s="36" t="n">
        <f aca="false">SQRT(M10^2+N10^2)</f>
        <v>3.55254936856349</v>
      </c>
      <c r="P10" s="40" t="n">
        <f aca="false">IF(J10="","",MAX(0,J10-1.96*O10/100))</f>
        <v>0.186933278199545</v>
      </c>
      <c r="Q10" s="40" t="n">
        <f aca="false">IF(J10="","",MIN(1,J10+1.96*O10/100))</f>
        <v>0.326193213447233</v>
      </c>
      <c r="R10" s="32" t="str">
        <f aca="false">IF(L10="","",IF(ABS(L10)&lt;=O10,"Yes","No"))</f>
        <v>Yes</v>
      </c>
      <c r="S10" s="32" t="str">
        <f aca="false">IF(L10="","",IF(ABS(L10)&lt;=1.96*O10,"Yes","No"))</f>
        <v>Yes</v>
      </c>
      <c r="T10" s="60" t="n">
        <f aca="false">IF(D10="","",ROUND(SQRT(((D10+G10)*O10/100)^2+(J10*(D10+G10)*0.09272)^2),0))</f>
        <v>36</v>
      </c>
      <c r="U10" s="32"/>
    </row>
    <row r="11" customFormat="false" ht="15" hidden="false" customHeight="false" outlineLevel="0" collapsed="false">
      <c r="A11" s="32" t="s">
        <v>162</v>
      </c>
      <c r="B11" s="32" t="s">
        <v>178</v>
      </c>
      <c r="C11" s="32" t="s">
        <v>179</v>
      </c>
      <c r="D11" s="60" t="n">
        <v>224</v>
      </c>
      <c r="E11" s="60" t="n">
        <v>229</v>
      </c>
      <c r="F11" s="69" t="n">
        <f aca="false">IF(E11="","",D11-E11)</f>
        <v>-5</v>
      </c>
      <c r="G11" s="60" t="n">
        <v>271</v>
      </c>
      <c r="H11" s="60" t="n">
        <v>297</v>
      </c>
      <c r="I11" s="69" t="n">
        <f aca="false">IF(H11="","",G11-H11)</f>
        <v>-26</v>
      </c>
      <c r="J11" s="40" t="n">
        <f aca="false">IF(OR(D11="",D11+G11=0),"",D11/(D11+G11))</f>
        <v>0.452525252525253</v>
      </c>
      <c r="K11" s="40" t="n">
        <f aca="false">IF(E11="","",E11/(E11+H11))</f>
        <v>0.435361216730038</v>
      </c>
      <c r="L11" s="70" t="n">
        <f aca="false">IF(OR(K11="",J11=""),"",(J11-K11)*100)</f>
        <v>1.71640357952145</v>
      </c>
      <c r="M11" s="36" t="n">
        <v>3.4869830246268</v>
      </c>
      <c r="N11" s="36" t="n">
        <v>2.602784435621</v>
      </c>
      <c r="O11" s="36" t="n">
        <f aca="false">SQRT(M11^2+N11^2)</f>
        <v>4.35126848543575</v>
      </c>
      <c r="P11" s="40" t="n">
        <f aca="false">IF(J11="","",MAX(0,J11-1.96*O11/100))</f>
        <v>0.367240390210712</v>
      </c>
      <c r="Q11" s="40" t="n">
        <f aca="false">IF(J11="","",MIN(1,J11+1.96*O11/100))</f>
        <v>0.537810114839793</v>
      </c>
      <c r="R11" s="32" t="str">
        <f aca="false">IF(L11="","",IF(ABS(L11)&lt;=O11,"Yes","No"))</f>
        <v>Yes</v>
      </c>
      <c r="S11" s="32" t="str">
        <f aca="false">IF(L11="","",IF(ABS(L11)&lt;=1.96*O11,"Yes","No"))</f>
        <v>Yes</v>
      </c>
      <c r="T11" s="60" t="n">
        <f aca="false">IF(D11="","",ROUND(SQRT(((D11+G11)*O11/100)^2+(J11*(D11+G11)*0.14577)^2),0))</f>
        <v>39</v>
      </c>
      <c r="U11" s="32"/>
    </row>
    <row r="12" customFormat="false" ht="15" hidden="false" customHeight="false" outlineLevel="0" collapsed="false">
      <c r="A12" s="32" t="s">
        <v>162</v>
      </c>
      <c r="B12" s="32" t="s">
        <v>178</v>
      </c>
      <c r="C12" s="32" t="s">
        <v>180</v>
      </c>
      <c r="D12" s="60" t="n">
        <v>154</v>
      </c>
      <c r="E12" s="60" t="n">
        <v>163</v>
      </c>
      <c r="F12" s="69" t="n">
        <f aca="false">IF(E12="","",D12-E12)</f>
        <v>-9</v>
      </c>
      <c r="G12" s="60" t="n">
        <v>216</v>
      </c>
      <c r="H12" s="60" t="n">
        <v>226</v>
      </c>
      <c r="I12" s="69" t="n">
        <f aca="false">IF(H12="","",G12-H12)</f>
        <v>-10</v>
      </c>
      <c r="J12" s="40" t="n">
        <f aca="false">IF(OR(D12="",D12+G12=0),"",D12/(D12+G12))</f>
        <v>0.416216216216216</v>
      </c>
      <c r="K12" s="40" t="n">
        <f aca="false">IF(E12="","",E12/(E12+H12))</f>
        <v>0.419023136246787</v>
      </c>
      <c r="L12" s="70" t="n">
        <f aca="false">IF(OR(K12="",J12=""),"",(J12-K12)*100)</f>
        <v>-0.280692003057037</v>
      </c>
      <c r="M12" s="36" t="n">
        <v>3.4869830246268</v>
      </c>
      <c r="N12" s="36" t="n">
        <v>2.602784435621</v>
      </c>
      <c r="O12" s="36" t="n">
        <f aca="false">SQRT(M12^2+N12^2)</f>
        <v>4.35126848543575</v>
      </c>
      <c r="P12" s="40" t="n">
        <f aca="false">IF(J12="","",MAX(0,J12-1.96*O12/100))</f>
        <v>0.330931353901676</v>
      </c>
      <c r="Q12" s="40" t="n">
        <f aca="false">IF(J12="","",MIN(1,J12+1.96*O12/100))</f>
        <v>0.501501078530757</v>
      </c>
      <c r="R12" s="32" t="str">
        <f aca="false">IF(L12="","",IF(ABS(L12)&lt;=O12,"Yes","No"))</f>
        <v>Yes</v>
      </c>
      <c r="S12" s="32" t="str">
        <f aca="false">IF(L12="","",IF(ABS(L12)&lt;=1.96*O12,"Yes","No"))</f>
        <v>Yes</v>
      </c>
      <c r="T12" s="60" t="n">
        <f aca="false">IF(D12="","",ROUND(SQRT(((D12+G12)*O12/100)^2+(J12*(D12+G12)*0.14577)^2),0))</f>
        <v>28</v>
      </c>
      <c r="U12" s="32"/>
    </row>
    <row r="13" customFormat="false" ht="15" hidden="false" customHeight="false" outlineLevel="0" collapsed="false">
      <c r="A13" s="32" t="s">
        <v>162</v>
      </c>
      <c r="B13" s="32" t="s">
        <v>178</v>
      </c>
      <c r="C13" s="32" t="s">
        <v>181</v>
      </c>
      <c r="D13" s="60" t="n">
        <v>276</v>
      </c>
      <c r="E13" s="60" t="n">
        <v>286</v>
      </c>
      <c r="F13" s="69" t="n">
        <f aca="false">IF(E13="","",D13-E13)</f>
        <v>-10</v>
      </c>
      <c r="G13" s="60" t="n">
        <v>449</v>
      </c>
      <c r="H13" s="60" t="n">
        <v>464</v>
      </c>
      <c r="I13" s="69" t="n">
        <f aca="false">IF(H13="","",G13-H13)</f>
        <v>-15</v>
      </c>
      <c r="J13" s="40" t="n">
        <f aca="false">IF(OR(D13="",D13+G13=0),"",D13/(D13+G13))</f>
        <v>0.380689655172414</v>
      </c>
      <c r="K13" s="40" t="n">
        <f aca="false">IF(E13="","",E13/(E13+H13))</f>
        <v>0.381333333333333</v>
      </c>
      <c r="L13" s="70" t="n">
        <f aca="false">IF(OR(K13="",J13=""),"",(J13-K13)*100)</f>
        <v>-0.0643678160919592</v>
      </c>
      <c r="M13" s="36" t="n">
        <v>3.4869830246268</v>
      </c>
      <c r="N13" s="36" t="n">
        <v>2.602784435621</v>
      </c>
      <c r="O13" s="36" t="n">
        <f aca="false">SQRT(M13^2+N13^2)</f>
        <v>4.35126848543575</v>
      </c>
      <c r="P13" s="40" t="n">
        <f aca="false">IF(J13="","",MAX(0,J13-1.96*O13/100))</f>
        <v>0.295404792857873</v>
      </c>
      <c r="Q13" s="40" t="n">
        <f aca="false">IF(J13="","",MIN(1,J13+1.96*O13/100))</f>
        <v>0.465974517486955</v>
      </c>
      <c r="R13" s="32" t="str">
        <f aca="false">IF(L13="","",IF(ABS(L13)&lt;=O13,"Yes","No"))</f>
        <v>Yes</v>
      </c>
      <c r="S13" s="32" t="str">
        <f aca="false">IF(L13="","",IF(ABS(L13)&lt;=1.96*O13,"Yes","No"))</f>
        <v>Yes</v>
      </c>
      <c r="T13" s="60" t="n">
        <f aca="false">IF(D13="","",ROUND(SQRT(((D13+G13)*O13/100)^2+(J13*(D13+G13)*0.14577)^2),0))</f>
        <v>51</v>
      </c>
      <c r="U13" s="32"/>
    </row>
    <row r="14" customFormat="false" ht="15" hidden="false" customHeight="false" outlineLevel="0" collapsed="false">
      <c r="A14" s="32" t="s">
        <v>162</v>
      </c>
      <c r="B14" s="32" t="s">
        <v>178</v>
      </c>
      <c r="C14" s="32" t="s">
        <v>182</v>
      </c>
      <c r="D14" s="60" t="n">
        <v>127</v>
      </c>
      <c r="E14" s="60" t="n">
        <v>138</v>
      </c>
      <c r="F14" s="69" t="n">
        <f aca="false">IF(E14="","",D14-E14)</f>
        <v>-11</v>
      </c>
      <c r="G14" s="60" t="n">
        <v>122</v>
      </c>
      <c r="H14" s="60" t="n">
        <v>134</v>
      </c>
      <c r="I14" s="69" t="n">
        <f aca="false">IF(H14="","",G14-H14)</f>
        <v>-12</v>
      </c>
      <c r="J14" s="40" t="n">
        <f aca="false">IF(OR(D14="",D14+G14=0),"",D14/(D14+G14))</f>
        <v>0.51004016064257</v>
      </c>
      <c r="K14" s="40" t="n">
        <f aca="false">IF(E14="","",E14/(E14+H14))</f>
        <v>0.507352941176471</v>
      </c>
      <c r="L14" s="70" t="n">
        <f aca="false">IF(OR(K14="",J14=""),"",(J14-K14)*100)</f>
        <v>0.268721946609973</v>
      </c>
      <c r="M14" s="36" t="n">
        <v>3.4869830246268</v>
      </c>
      <c r="N14" s="36" t="n">
        <v>2.602784435621</v>
      </c>
      <c r="O14" s="36" t="n">
        <f aca="false">SQRT(M14^2+N14^2)</f>
        <v>4.35126848543575</v>
      </c>
      <c r="P14" s="40" t="n">
        <f aca="false">IF(J14="","",MAX(0,J14-1.96*O14/100))</f>
        <v>0.42475529832803</v>
      </c>
      <c r="Q14" s="40" t="n">
        <f aca="false">IF(J14="","",MIN(1,J14+1.96*O14/100))</f>
        <v>0.595325022957111</v>
      </c>
      <c r="R14" s="32" t="str">
        <f aca="false">IF(L14="","",IF(ABS(L14)&lt;=O14,"Yes","No"))</f>
        <v>Yes</v>
      </c>
      <c r="S14" s="32" t="str">
        <f aca="false">IF(L14="","",IF(ABS(L14)&lt;=1.96*O14,"Yes","No"))</f>
        <v>Yes</v>
      </c>
      <c r="T14" s="60" t="n">
        <f aca="false">IF(D14="","",ROUND(SQRT(((D14+G14)*O14/100)^2+(J14*(D14+G14)*0.14577)^2),0))</f>
        <v>21</v>
      </c>
      <c r="U14" s="32"/>
    </row>
    <row r="15" customFormat="false" ht="15" hidden="false" customHeight="false" outlineLevel="0" collapsed="false">
      <c r="A15" s="32" t="s">
        <v>162</v>
      </c>
      <c r="B15" s="32" t="s">
        <v>178</v>
      </c>
      <c r="C15" s="32" t="s">
        <v>183</v>
      </c>
      <c r="D15" s="60" t="n">
        <v>267</v>
      </c>
      <c r="E15" s="60" t="n">
        <v>275</v>
      </c>
      <c r="F15" s="69" t="n">
        <f aca="false">IF(E15="","",D15-E15)</f>
        <v>-8</v>
      </c>
      <c r="G15" s="60" t="n">
        <v>325</v>
      </c>
      <c r="H15" s="60" t="n">
        <v>352</v>
      </c>
      <c r="I15" s="69" t="n">
        <f aca="false">IF(H15="","",G15-H15)</f>
        <v>-27</v>
      </c>
      <c r="J15" s="40" t="n">
        <f aca="false">IF(OR(D15="",D15+G15=0),"",D15/(D15+G15))</f>
        <v>0.451013513513514</v>
      </c>
      <c r="K15" s="40" t="n">
        <f aca="false">IF(E15="","",E15/(E15+H15))</f>
        <v>0.43859649122807</v>
      </c>
      <c r="L15" s="70" t="n">
        <f aca="false">IF(OR(K15="",J15=""),"",(J15-K15)*100)</f>
        <v>1.24170222854433</v>
      </c>
      <c r="M15" s="36" t="n">
        <v>3.4869830246268</v>
      </c>
      <c r="N15" s="36" t="n">
        <v>2.602784435621</v>
      </c>
      <c r="O15" s="36" t="n">
        <f aca="false">SQRT(M15^2+N15^2)</f>
        <v>4.35126848543575</v>
      </c>
      <c r="P15" s="40" t="n">
        <f aca="false">IF(J15="","",MAX(0,J15-1.96*O15/100))</f>
        <v>0.365728651198973</v>
      </c>
      <c r="Q15" s="40" t="n">
        <f aca="false">IF(J15="","",MIN(1,J15+1.96*O15/100))</f>
        <v>0.536298375828054</v>
      </c>
      <c r="R15" s="32" t="str">
        <f aca="false">IF(L15="","",IF(ABS(L15)&lt;=O15,"Yes","No"))</f>
        <v>Yes</v>
      </c>
      <c r="S15" s="32" t="str">
        <f aca="false">IF(L15="","",IF(ABS(L15)&lt;=1.96*O15,"Yes","No"))</f>
        <v>Yes</v>
      </c>
      <c r="T15" s="60" t="n">
        <f aca="false">IF(D15="","",ROUND(SQRT(((D15+G15)*O15/100)^2+(J15*(D15+G15)*0.14577)^2),0))</f>
        <v>47</v>
      </c>
      <c r="U15" s="32"/>
    </row>
    <row r="16" customFormat="false" ht="15" hidden="false" customHeight="false" outlineLevel="0" collapsed="false">
      <c r="A16" s="32" t="s">
        <v>162</v>
      </c>
      <c r="B16" s="32" t="s">
        <v>184</v>
      </c>
      <c r="C16" s="32" t="s">
        <v>185</v>
      </c>
      <c r="D16" s="60" t="n">
        <v>109</v>
      </c>
      <c r="E16" s="60" t="n">
        <v>120</v>
      </c>
      <c r="F16" s="69" t="n">
        <f aca="false">IF(E16="","",D16-E16)</f>
        <v>-11</v>
      </c>
      <c r="G16" s="60" t="n">
        <v>217</v>
      </c>
      <c r="H16" s="60" t="n">
        <v>202</v>
      </c>
      <c r="I16" s="69" t="n">
        <f aca="false">IF(H16="","",G16-H16)</f>
        <v>15</v>
      </c>
      <c r="J16" s="40" t="n">
        <f aca="false">IF(OR(D16="",D16+G16=0),"",D16/(D16+G16))</f>
        <v>0.334355828220859</v>
      </c>
      <c r="K16" s="40" t="n">
        <f aca="false">IF(E16="","",E16/(E16+H16))</f>
        <v>0.372670807453416</v>
      </c>
      <c r="L16" s="70" t="n">
        <f aca="false">IF(OR(K16="",J16=""),"",(J16-K16)*100)</f>
        <v>-3.83149792325572</v>
      </c>
      <c r="M16" s="36" t="n">
        <v>3.4869830246268</v>
      </c>
      <c r="N16" s="36" t="n">
        <v>2.602784435621</v>
      </c>
      <c r="O16" s="36" t="n">
        <f aca="false">SQRT(M16^2+N16^2)</f>
        <v>4.35126848543575</v>
      </c>
      <c r="P16" s="40" t="n">
        <f aca="false">IF(J16="","",MAX(0,J16-1.96*O16/100))</f>
        <v>0.249070965906318</v>
      </c>
      <c r="Q16" s="40" t="n">
        <f aca="false">IF(J16="","",MIN(1,J16+1.96*O16/100))</f>
        <v>0.4196406905354</v>
      </c>
      <c r="R16" s="32" t="str">
        <f aca="false">IF(L16="","",IF(ABS(L16)&lt;=O16,"Yes","No"))</f>
        <v>Yes</v>
      </c>
      <c r="S16" s="32" t="str">
        <f aca="false">IF(L16="","",IF(ABS(L16)&lt;=1.96*O16,"Yes","No"))</f>
        <v>Yes</v>
      </c>
      <c r="T16" s="60" t="n">
        <f aca="false">IF(D16="","",ROUND(SQRT(((D16+G16)*O16/100)^2+(J16*(D16+G16)*0.14577)^2),0))</f>
        <v>21</v>
      </c>
      <c r="U16" s="32"/>
    </row>
    <row r="17" customFormat="false" ht="15" hidden="false" customHeight="false" outlineLevel="0" collapsed="false">
      <c r="A17" s="32" t="s">
        <v>162</v>
      </c>
      <c r="B17" s="32" t="s">
        <v>184</v>
      </c>
      <c r="C17" s="32" t="s">
        <v>186</v>
      </c>
      <c r="D17" s="60" t="n">
        <v>226</v>
      </c>
      <c r="E17" s="60" t="n">
        <v>227</v>
      </c>
      <c r="F17" s="69" t="n">
        <f aca="false">IF(E17="","",D17-E17)</f>
        <v>-1</v>
      </c>
      <c r="G17" s="60" t="n">
        <v>490</v>
      </c>
      <c r="H17" s="60" t="n">
        <v>484</v>
      </c>
      <c r="I17" s="69" t="n">
        <f aca="false">IF(H17="","",G17-H17)</f>
        <v>6</v>
      </c>
      <c r="J17" s="40" t="n">
        <f aca="false">IF(OR(D17="",D17+G17=0),"",D17/(D17+G17))</f>
        <v>0.315642458100559</v>
      </c>
      <c r="K17" s="40" t="n">
        <f aca="false">IF(E17="","",E17/(E17+H17))</f>
        <v>0.319268635724332</v>
      </c>
      <c r="L17" s="70" t="n">
        <f aca="false">IF(OR(K17="",J17=""),"",(J17-K17)*100)</f>
        <v>-0.362617762377332</v>
      </c>
      <c r="M17" s="36" t="n">
        <v>3.4869830246268</v>
      </c>
      <c r="N17" s="36" t="n">
        <v>2.602784435621</v>
      </c>
      <c r="O17" s="36" t="n">
        <f aca="false">SQRT(M17^2+N17^2)</f>
        <v>4.35126848543575</v>
      </c>
      <c r="P17" s="40" t="n">
        <f aca="false">IF(J17="","",MAX(0,J17-1.96*O17/100))</f>
        <v>0.230357595786018</v>
      </c>
      <c r="Q17" s="40" t="n">
        <f aca="false">IF(J17="","",MIN(1,J17+1.96*O17/100))</f>
        <v>0.400927320415099</v>
      </c>
      <c r="R17" s="32" t="str">
        <f aca="false">IF(L17="","",IF(ABS(L17)&lt;=O17,"Yes","No"))</f>
        <v>Yes</v>
      </c>
      <c r="S17" s="32" t="str">
        <f aca="false">IF(L17="","",IF(ABS(L17)&lt;=1.96*O17,"Yes","No"))</f>
        <v>Yes</v>
      </c>
      <c r="T17" s="60" t="n">
        <f aca="false">IF(D17="","",ROUND(SQRT(((D17+G17)*O17/100)^2+(J17*(D17+G17)*0.14577)^2),0))</f>
        <v>45</v>
      </c>
      <c r="U17" s="32"/>
    </row>
    <row r="18" customFormat="false" ht="15" hidden="false" customHeight="false" outlineLevel="0" collapsed="false">
      <c r="A18" s="32" t="s">
        <v>162</v>
      </c>
      <c r="B18" s="32" t="s">
        <v>187</v>
      </c>
      <c r="C18" s="32" t="s">
        <v>188</v>
      </c>
      <c r="D18" s="60" t="n">
        <v>258</v>
      </c>
      <c r="E18" s="60" t="n">
        <v>249</v>
      </c>
      <c r="F18" s="69" t="n">
        <f aca="false">IF(E18="","",D18-E18)</f>
        <v>9</v>
      </c>
      <c r="G18" s="60" t="n">
        <v>395</v>
      </c>
      <c r="H18" s="60" t="n">
        <v>392</v>
      </c>
      <c r="I18" s="69" t="n">
        <f aca="false">IF(H18="","",G18-H18)</f>
        <v>3</v>
      </c>
      <c r="J18" s="40" t="n">
        <f aca="false">IF(OR(D18="",D18+G18=0),"",D18/(D18+G18))</f>
        <v>0.39509954058193</v>
      </c>
      <c r="K18" s="40" t="n">
        <f aca="false">IF(E18="","",E18/(E18+H18))</f>
        <v>0.388455538221529</v>
      </c>
      <c r="L18" s="70" t="n">
        <f aca="false">IF(OR(K18="",J18=""),"",(J18-K18)*100)</f>
        <v>0.664400236040069</v>
      </c>
      <c r="M18" s="36" t="n">
        <v>3.4869830246268</v>
      </c>
      <c r="N18" s="36" t="n">
        <v>2.602784435621</v>
      </c>
      <c r="O18" s="36" t="n">
        <f aca="false">SQRT(M18^2+N18^2)</f>
        <v>4.35126848543575</v>
      </c>
      <c r="P18" s="40" t="n">
        <f aca="false">IF(J18="","",MAX(0,J18-1.96*O18/100))</f>
        <v>0.309814678267389</v>
      </c>
      <c r="Q18" s="40" t="n">
        <f aca="false">IF(J18="","",MIN(1,J18+1.96*O18/100))</f>
        <v>0.48038440289647</v>
      </c>
      <c r="R18" s="32" t="str">
        <f aca="false">IF(L18="","",IF(ABS(L18)&lt;=O18,"Yes","No"))</f>
        <v>Yes</v>
      </c>
      <c r="S18" s="32" t="str">
        <f aca="false">IF(L18="","",IF(ABS(L18)&lt;=1.96*O18,"Yes","No"))</f>
        <v>Yes</v>
      </c>
      <c r="T18" s="60" t="n">
        <f aca="false">IF(D18="","",ROUND(SQRT(((D18+G18)*O18/100)^2+(J18*(D18+G18)*0.14577)^2),0))</f>
        <v>47</v>
      </c>
      <c r="U18" s="32"/>
    </row>
    <row r="19" customFormat="false" ht="15" hidden="false" customHeight="false" outlineLevel="0" collapsed="false">
      <c r="A19" s="32" t="s">
        <v>162</v>
      </c>
      <c r="B19" s="32" t="s">
        <v>187</v>
      </c>
      <c r="C19" s="32" t="s">
        <v>189</v>
      </c>
      <c r="D19" s="60" t="n">
        <v>168</v>
      </c>
      <c r="E19" s="60" t="n">
        <v>152</v>
      </c>
      <c r="F19" s="69" t="n">
        <f aca="false">IF(E19="","",D19-E19)</f>
        <v>16</v>
      </c>
      <c r="G19" s="60" t="n">
        <v>241</v>
      </c>
      <c r="H19" s="60" t="n">
        <v>246</v>
      </c>
      <c r="I19" s="69" t="n">
        <f aca="false">IF(H19="","",G19-H19)</f>
        <v>-5</v>
      </c>
      <c r="J19" s="40" t="n">
        <f aca="false">IF(OR(D19="",D19+G19=0),"",D19/(D19+G19))</f>
        <v>0.410757946210269</v>
      </c>
      <c r="K19" s="40" t="n">
        <f aca="false">IF(E19="","",E19/(E19+H19))</f>
        <v>0.381909547738693</v>
      </c>
      <c r="L19" s="70" t="n">
        <f aca="false">IF(OR(K19="",J19=""),"",(J19-K19)*100)</f>
        <v>2.88483984715755</v>
      </c>
      <c r="M19" s="36" t="n">
        <v>3.4869830246268</v>
      </c>
      <c r="N19" s="36" t="n">
        <v>2.602784435621</v>
      </c>
      <c r="O19" s="36" t="n">
        <f aca="false">SQRT(M19^2+N19^2)</f>
        <v>4.35126848543575</v>
      </c>
      <c r="P19" s="40" t="n">
        <f aca="false">IF(J19="","",MAX(0,J19-1.96*O19/100))</f>
        <v>0.325473083895728</v>
      </c>
      <c r="Q19" s="40" t="n">
        <f aca="false">IF(J19="","",MIN(1,J19+1.96*O19/100))</f>
        <v>0.49604280852481</v>
      </c>
      <c r="R19" s="32" t="str">
        <f aca="false">IF(L19="","",IF(ABS(L19)&lt;=O19,"Yes","No"))</f>
        <v>Yes</v>
      </c>
      <c r="S19" s="32" t="str">
        <f aca="false">IF(L19="","",IF(ABS(L19)&lt;=1.96*O19,"Yes","No"))</f>
        <v>Yes</v>
      </c>
      <c r="T19" s="60" t="n">
        <f aca="false">IF(D19="","",ROUND(SQRT(((D19+G19)*O19/100)^2+(J19*(D19+G19)*0.14577)^2),0))</f>
        <v>30</v>
      </c>
      <c r="U19" s="32"/>
    </row>
    <row r="20" customFormat="false" ht="15" hidden="false" customHeight="false" outlineLevel="0" collapsed="false">
      <c r="A20" s="32" t="s">
        <v>162</v>
      </c>
      <c r="B20" s="32" t="s">
        <v>187</v>
      </c>
      <c r="C20" s="32" t="s">
        <v>190</v>
      </c>
      <c r="D20" s="60" t="n">
        <v>146</v>
      </c>
      <c r="E20" s="60" t="n">
        <v>165</v>
      </c>
      <c r="F20" s="69" t="n">
        <f aca="false">IF(E20="","",D20-E20)</f>
        <v>-19</v>
      </c>
      <c r="G20" s="60" t="n">
        <v>201</v>
      </c>
      <c r="H20" s="60" t="n">
        <v>237</v>
      </c>
      <c r="I20" s="69" t="n">
        <f aca="false">IF(H20="","",G20-H20)</f>
        <v>-36</v>
      </c>
      <c r="J20" s="40" t="n">
        <f aca="false">IF(OR(D20="",D20+G20=0),"",D20/(D20+G20))</f>
        <v>0.420749279538905</v>
      </c>
      <c r="K20" s="40" t="n">
        <f aca="false">IF(E20="","",E20/(E20+H20))</f>
        <v>0.41044776119403</v>
      </c>
      <c r="L20" s="70" t="n">
        <f aca="false">IF(OR(K20="",J20=""),"",(J20-K20)*100)</f>
        <v>1.0301518344875</v>
      </c>
      <c r="M20" s="36" t="n">
        <v>3.4869830246268</v>
      </c>
      <c r="N20" s="36" t="n">
        <v>2.602784435621</v>
      </c>
      <c r="O20" s="36" t="n">
        <f aca="false">SQRT(M20^2+N20^2)</f>
        <v>4.35126848543575</v>
      </c>
      <c r="P20" s="40" t="n">
        <f aca="false">IF(J20="","",MAX(0,J20-1.96*O20/100))</f>
        <v>0.335464417224364</v>
      </c>
      <c r="Q20" s="40" t="n">
        <f aca="false">IF(J20="","",MIN(1,J20+1.96*O20/100))</f>
        <v>0.506034141853446</v>
      </c>
      <c r="R20" s="32" t="str">
        <f aca="false">IF(L20="","",IF(ABS(L20)&lt;=O20,"Yes","No"))</f>
        <v>Yes</v>
      </c>
      <c r="S20" s="32" t="str">
        <f aca="false">IF(L20="","",IF(ABS(L20)&lt;=1.96*O20,"Yes","No"))</f>
        <v>Yes</v>
      </c>
      <c r="T20" s="60" t="n">
        <f aca="false">IF(D20="","",ROUND(SQRT(((D20+G20)*O20/100)^2+(J20*(D20+G20)*0.14577)^2),0))</f>
        <v>26</v>
      </c>
      <c r="U20" s="32"/>
    </row>
    <row r="21" customFormat="false" ht="15" hidden="false" customHeight="false" outlineLevel="0" collapsed="false">
      <c r="A21" s="32" t="s">
        <v>162</v>
      </c>
      <c r="B21" s="32" t="s">
        <v>191</v>
      </c>
      <c r="C21" s="32" t="s">
        <v>191</v>
      </c>
      <c r="D21" s="60" t="n">
        <v>40</v>
      </c>
      <c r="E21" s="60" t="n">
        <v>38</v>
      </c>
      <c r="F21" s="69" t="n">
        <f aca="false">IF(E21="","",D21-E21)</f>
        <v>2</v>
      </c>
      <c r="G21" s="60" t="n">
        <v>99</v>
      </c>
      <c r="H21" s="60" t="n">
        <v>106</v>
      </c>
      <c r="I21" s="69" t="n">
        <f aca="false">IF(H21="","",G21-H21)</f>
        <v>-7</v>
      </c>
      <c r="J21" s="40" t="n">
        <f aca="false">IF(OR(D21="",D21+G21=0),"",D21/(D21+G21))</f>
        <v>0.287769784172662</v>
      </c>
      <c r="K21" s="40" t="n">
        <f aca="false">IF(E21="","",E21/(E21+H21))</f>
        <v>0.263888888888889</v>
      </c>
      <c r="L21" s="70" t="n">
        <f aca="false">IF(OR(K21="",J21=""),"",(J21-K21)*100)</f>
        <v>2.3880895283773</v>
      </c>
      <c r="M21" s="36" t="n">
        <v>3.4869830246268</v>
      </c>
      <c r="N21" s="36" t="n">
        <v>2.602784435621</v>
      </c>
      <c r="O21" s="36" t="n">
        <f aca="false">SQRT(M21^2+N21^2)</f>
        <v>4.35126848543575</v>
      </c>
      <c r="P21" s="40" t="n">
        <f aca="false">IF(J21="","",MAX(0,J21-1.96*O21/100))</f>
        <v>0.202484921858121</v>
      </c>
      <c r="Q21" s="40" t="n">
        <f aca="false">IF(J21="","",MIN(1,J21+1.96*O21/100))</f>
        <v>0.373054646487203</v>
      </c>
      <c r="R21" s="32" t="str">
        <f aca="false">IF(L21="","",IF(ABS(L21)&lt;=O21,"Yes","No"))</f>
        <v>Yes</v>
      </c>
      <c r="S21" s="32" t="str">
        <f aca="false">IF(L21="","",IF(ABS(L21)&lt;=1.96*O21,"Yes","No"))</f>
        <v>Yes</v>
      </c>
      <c r="T21" s="60" t="n">
        <f aca="false">IF(D21="","",ROUND(SQRT(((D21+G21)*O21/100)^2+(J21*(D21+G21)*0.14577)^2),0))</f>
        <v>8</v>
      </c>
      <c r="U21" s="32"/>
    </row>
    <row r="22" customFormat="false" ht="15" hidden="false" customHeight="false" outlineLevel="0" collapsed="false">
      <c r="A22" s="32" t="s">
        <v>162</v>
      </c>
      <c r="B22" s="32" t="s">
        <v>192</v>
      </c>
      <c r="C22" s="32" t="s">
        <v>192</v>
      </c>
      <c r="D22" s="60" t="n">
        <v>50</v>
      </c>
      <c r="E22" s="60" t="n">
        <v>58</v>
      </c>
      <c r="F22" s="69" t="n">
        <f aca="false">IF(E22="","",D22-E22)</f>
        <v>-8</v>
      </c>
      <c r="G22" s="60" t="n">
        <v>214</v>
      </c>
      <c r="H22" s="60" t="n">
        <v>214</v>
      </c>
      <c r="I22" s="69" t="n">
        <f aca="false">IF(H22="","",G22-H22)</f>
        <v>0</v>
      </c>
      <c r="J22" s="40" t="n">
        <f aca="false">IF(OR(D22="",D22+G22=0),"",D22/(D22+G22))</f>
        <v>0.189393939393939</v>
      </c>
      <c r="K22" s="40" t="n">
        <f aca="false">IF(E22="","",E22/(E22+H22))</f>
        <v>0.213235294117647</v>
      </c>
      <c r="L22" s="70" t="n">
        <f aca="false">IF(OR(K22="",J22=""),"",(J22-K22)*100)</f>
        <v>-2.38413547237077</v>
      </c>
      <c r="M22" s="36" t="n">
        <v>3.4869830246268</v>
      </c>
      <c r="N22" s="36" t="n">
        <v>2.602784435621</v>
      </c>
      <c r="O22" s="36" t="n">
        <f aca="false">SQRT(M22^2+N22^2)</f>
        <v>4.35126848543575</v>
      </c>
      <c r="P22" s="40" t="n">
        <f aca="false">IF(J22="","",MAX(0,J22-1.96*O22/100))</f>
        <v>0.104109077079399</v>
      </c>
      <c r="Q22" s="40" t="n">
        <f aca="false">IF(J22="","",MIN(1,J22+1.96*O22/100))</f>
        <v>0.27467880170848</v>
      </c>
      <c r="R22" s="32" t="str">
        <f aca="false">IF(L22="","",IF(ABS(L22)&lt;=O22,"Yes","No"))</f>
        <v>Yes</v>
      </c>
      <c r="S22" s="32" t="str">
        <f aca="false">IF(L22="","",IF(ABS(L22)&lt;=1.96*O22,"Yes","No"))</f>
        <v>Yes</v>
      </c>
      <c r="T22" s="60" t="n">
        <f aca="false">IF(D22="","",ROUND(SQRT(((D22+G22)*O22/100)^2+(J22*(D22+G22)*0.14577)^2),0))</f>
        <v>14</v>
      </c>
      <c r="U22" s="32"/>
    </row>
    <row r="23" customFormat="false" ht="15" hidden="false" customHeight="false" outlineLevel="0" collapsed="false">
      <c r="A23" s="32" t="s">
        <v>162</v>
      </c>
      <c r="B23" s="32" t="s">
        <v>193</v>
      </c>
      <c r="C23" s="32" t="s">
        <v>194</v>
      </c>
      <c r="D23" s="60" t="n">
        <v>309</v>
      </c>
      <c r="E23" s="60" t="n">
        <v>321</v>
      </c>
      <c r="F23" s="69" t="n">
        <f aca="false">IF(E23="","",D23-E23)</f>
        <v>-12</v>
      </c>
      <c r="G23" s="60" t="n">
        <v>476</v>
      </c>
      <c r="H23" s="60" t="n">
        <v>498</v>
      </c>
      <c r="I23" s="69" t="n">
        <f aca="false">IF(H23="","",G23-H23)</f>
        <v>-22</v>
      </c>
      <c r="J23" s="40" t="n">
        <f aca="false">IF(OR(D23="",D23+G23=0),"",D23/(D23+G23))</f>
        <v>0.393630573248408</v>
      </c>
      <c r="K23" s="40" t="n">
        <f aca="false">IF(E23="","",E23/(E23+H23))</f>
        <v>0.391941391941392</v>
      </c>
      <c r="L23" s="70" t="n">
        <f aca="false">IF(OR(K23="",J23=""),"",(J23-K23)*100)</f>
        <v>0.168918130701573</v>
      </c>
      <c r="M23" s="36" t="n">
        <v>2.4178751410629</v>
      </c>
      <c r="N23" s="36" t="n">
        <v>2.602784435621</v>
      </c>
      <c r="O23" s="36" t="n">
        <f aca="false">SQRT(M23^2+N23^2)</f>
        <v>3.55254936856349</v>
      </c>
      <c r="P23" s="40" t="n">
        <f aca="false">IF(J23="","",MAX(0,J23-1.96*O23/100))</f>
        <v>0.324000605624563</v>
      </c>
      <c r="Q23" s="40" t="n">
        <f aca="false">IF(J23="","",MIN(1,J23+1.96*O23/100))</f>
        <v>0.463260540872252</v>
      </c>
      <c r="R23" s="32" t="str">
        <f aca="false">IF(L23="","",IF(ABS(L23)&lt;=O23,"Yes","No"))</f>
        <v>Yes</v>
      </c>
      <c r="S23" s="32" t="str">
        <f aca="false">IF(L23="","",IF(ABS(L23)&lt;=1.96*O23,"Yes","No"))</f>
        <v>Yes</v>
      </c>
      <c r="T23" s="60" t="n">
        <f aca="false">IF(D23="","",ROUND(SQRT(((D23+G23)*O23/100)^2+(J23*(D23+G23)*0.09272)^2),0))</f>
        <v>40</v>
      </c>
      <c r="U23" s="32"/>
    </row>
    <row r="24" customFormat="false" ht="15" hidden="false" customHeight="false" outlineLevel="0" collapsed="false">
      <c r="A24" s="32" t="s">
        <v>162</v>
      </c>
      <c r="B24" s="32" t="s">
        <v>193</v>
      </c>
      <c r="C24" s="32" t="s">
        <v>195</v>
      </c>
      <c r="D24" s="60" t="n">
        <v>287</v>
      </c>
      <c r="E24" s="60" t="n">
        <v>288</v>
      </c>
      <c r="F24" s="69" t="n">
        <f aca="false">IF(E24="","",D24-E24)</f>
        <v>-1</v>
      </c>
      <c r="G24" s="60" t="n">
        <v>417</v>
      </c>
      <c r="H24" s="60" t="n">
        <v>448</v>
      </c>
      <c r="I24" s="69" t="n">
        <f aca="false">IF(H24="","",G24-H24)</f>
        <v>-31</v>
      </c>
      <c r="J24" s="40" t="n">
        <f aca="false">IF(OR(D24="",D24+G24=0),"",D24/(D24+G24))</f>
        <v>0.407670454545455</v>
      </c>
      <c r="K24" s="40" t="n">
        <f aca="false">IF(E24="","",E24/(E24+H24))</f>
        <v>0.391304347826087</v>
      </c>
      <c r="L24" s="70" t="n">
        <f aca="false">IF(OR(K24="",J24=""),"",(J24-K24)*100)</f>
        <v>1.63661067193676</v>
      </c>
      <c r="M24" s="36" t="n">
        <v>3.4869830246268</v>
      </c>
      <c r="N24" s="36" t="n">
        <v>2.602784435621</v>
      </c>
      <c r="O24" s="36" t="n">
        <f aca="false">SQRT(M24^2+N24^2)</f>
        <v>4.35126848543575</v>
      </c>
      <c r="P24" s="40" t="n">
        <f aca="false">IF(J24="","",MAX(0,J24-1.96*O24/100))</f>
        <v>0.322385592230914</v>
      </c>
      <c r="Q24" s="40" t="n">
        <f aca="false">IF(J24="","",MIN(1,J24+1.96*O24/100))</f>
        <v>0.492955316859995</v>
      </c>
      <c r="R24" s="32" t="str">
        <f aca="false">IF(L24="","",IF(ABS(L24)&lt;=O24,"Yes","No"))</f>
        <v>Yes</v>
      </c>
      <c r="S24" s="32" t="str">
        <f aca="false">IF(L24="","",IF(ABS(L24)&lt;=1.96*O24,"Yes","No"))</f>
        <v>Yes</v>
      </c>
      <c r="T24" s="60" t="n">
        <f aca="false">IF(D24="","",ROUND(SQRT(((D24+G24)*O24/100)^2+(J24*(D24+G24)*0.14577)^2),0))</f>
        <v>52</v>
      </c>
      <c r="U24" s="32"/>
    </row>
    <row r="25" customFormat="false" ht="15" hidden="false" customHeight="false" outlineLevel="0" collapsed="false">
      <c r="A25" s="32" t="s">
        <v>162</v>
      </c>
      <c r="B25" s="32" t="s">
        <v>193</v>
      </c>
      <c r="C25" s="32" t="s">
        <v>196</v>
      </c>
      <c r="D25" s="60" t="n">
        <v>311</v>
      </c>
      <c r="E25" s="60" t="n">
        <v>317</v>
      </c>
      <c r="F25" s="69" t="n">
        <f aca="false">IF(E25="","",D25-E25)</f>
        <v>-6</v>
      </c>
      <c r="G25" s="60" t="n">
        <v>464</v>
      </c>
      <c r="H25" s="60" t="n">
        <v>527</v>
      </c>
      <c r="I25" s="69" t="n">
        <f aca="false">IF(H25="","",G25-H25)</f>
        <v>-63</v>
      </c>
      <c r="J25" s="40" t="n">
        <f aca="false">IF(OR(D25="",D25+G25=0),"",D25/(D25+G25))</f>
        <v>0.401290322580645</v>
      </c>
      <c r="K25" s="40" t="n">
        <f aca="false">IF(E25="","",E25/(E25+H25))</f>
        <v>0.375592417061611</v>
      </c>
      <c r="L25" s="70" t="n">
        <f aca="false">IF(OR(K25="",J25=""),"",(J25-K25)*100)</f>
        <v>2.56979055190338</v>
      </c>
      <c r="M25" s="36" t="n">
        <v>2.4178751410629</v>
      </c>
      <c r="N25" s="36" t="n">
        <v>2.602784435621</v>
      </c>
      <c r="O25" s="36" t="n">
        <f aca="false">SQRT(M25^2+N25^2)</f>
        <v>3.55254936856349</v>
      </c>
      <c r="P25" s="40" t="n">
        <f aca="false">IF(J25="","",MAX(0,J25-1.96*O25/100))</f>
        <v>0.331660354956801</v>
      </c>
      <c r="Q25" s="40" t="n">
        <f aca="false">IF(J25="","",MIN(1,J25+1.96*O25/100))</f>
        <v>0.47092029020449</v>
      </c>
      <c r="R25" s="32" t="str">
        <f aca="false">IF(L25="","",IF(ABS(L25)&lt;=O25,"Yes","No"))</f>
        <v>Yes</v>
      </c>
      <c r="S25" s="32" t="str">
        <f aca="false">IF(L25="","",IF(ABS(L25)&lt;=1.96*O25,"Yes","No"))</f>
        <v>Yes</v>
      </c>
      <c r="T25" s="60" t="n">
        <f aca="false">IF(D25="","",ROUND(SQRT(((D25+G25)*O25/100)^2+(J25*(D25+G25)*0.09272)^2),0))</f>
        <v>40</v>
      </c>
      <c r="U25" s="32"/>
    </row>
    <row r="26" customFormat="false" ht="15" hidden="false" customHeight="false" outlineLevel="0" collapsed="false">
      <c r="A26" s="32" t="s">
        <v>162</v>
      </c>
      <c r="B26" s="32" t="s">
        <v>197</v>
      </c>
      <c r="C26" s="32" t="s">
        <v>198</v>
      </c>
      <c r="D26" s="60" t="n">
        <v>297</v>
      </c>
      <c r="E26" s="60" t="n">
        <v>285</v>
      </c>
      <c r="F26" s="69" t="n">
        <f aca="false">IF(E26="","",D26-E26)</f>
        <v>12</v>
      </c>
      <c r="G26" s="60" t="n">
        <v>708</v>
      </c>
      <c r="H26" s="60" t="n">
        <v>760</v>
      </c>
      <c r="I26" s="69" t="n">
        <f aca="false">IF(H26="","",G26-H26)</f>
        <v>-52</v>
      </c>
      <c r="J26" s="40" t="n">
        <f aca="false">IF(OR(D26="",D26+G26=0),"",D26/(D26+G26))</f>
        <v>0.295522388059702</v>
      </c>
      <c r="K26" s="40" t="n">
        <f aca="false">IF(E26="","",E26/(E26+H26))</f>
        <v>0.272727272727273</v>
      </c>
      <c r="L26" s="70" t="n">
        <f aca="false">IF(OR(K26="",J26=""),"",(J26-K26)*100)</f>
        <v>2.27951153324288</v>
      </c>
      <c r="M26" s="36" t="n">
        <v>2.4178751410629</v>
      </c>
      <c r="N26" s="36" t="n">
        <v>2.602784435621</v>
      </c>
      <c r="O26" s="36" t="n">
        <f aca="false">SQRT(M26^2+N26^2)</f>
        <v>3.55254936856349</v>
      </c>
      <c r="P26" s="40" t="n">
        <f aca="false">IF(J26="","",MAX(0,J26-1.96*O26/100))</f>
        <v>0.225892420435857</v>
      </c>
      <c r="Q26" s="40" t="n">
        <f aca="false">IF(J26="","",MIN(1,J26+1.96*O26/100))</f>
        <v>0.365152355683546</v>
      </c>
      <c r="R26" s="32" t="str">
        <f aca="false">IF(L26="","",IF(ABS(L26)&lt;=O26,"Yes","No"))</f>
        <v>Yes</v>
      </c>
      <c r="S26" s="32" t="str">
        <f aca="false">IF(L26="","",IF(ABS(L26)&lt;=1.96*O26,"Yes","No"))</f>
        <v>Yes</v>
      </c>
      <c r="T26" s="60" t="n">
        <f aca="false">IF(D26="","",ROUND(SQRT(((D26+G26)*O26/100)^2+(J26*(D26+G26)*0.09272)^2),0))</f>
        <v>45</v>
      </c>
      <c r="U26" s="32"/>
    </row>
    <row r="27" customFormat="false" ht="15" hidden="false" customHeight="false" outlineLevel="0" collapsed="false">
      <c r="A27" s="32" t="s">
        <v>162</v>
      </c>
      <c r="B27" s="32" t="s">
        <v>197</v>
      </c>
      <c r="C27" s="32" t="s">
        <v>199</v>
      </c>
      <c r="D27" s="60" t="n">
        <v>206</v>
      </c>
      <c r="E27" s="60" t="n">
        <v>228</v>
      </c>
      <c r="F27" s="69" t="n">
        <f aca="false">IF(E27="","",D27-E27)</f>
        <v>-22</v>
      </c>
      <c r="G27" s="60" t="n">
        <v>469</v>
      </c>
      <c r="H27" s="60" t="n">
        <v>522</v>
      </c>
      <c r="I27" s="69" t="n">
        <f aca="false">IF(H27="","",G27-H27)</f>
        <v>-53</v>
      </c>
      <c r="J27" s="40" t="n">
        <f aca="false">IF(OR(D27="",D27+G27=0),"",D27/(D27+G27))</f>
        <v>0.305185185185185</v>
      </c>
      <c r="K27" s="40" t="n">
        <f aca="false">IF(E27="","",E27/(E27+H27))</f>
        <v>0.304</v>
      </c>
      <c r="L27" s="70" t="n">
        <f aca="false">IF(OR(K27="",J27=""),"",(J27-K27)*100)</f>
        <v>0.118518518518518</v>
      </c>
      <c r="M27" s="36" t="n">
        <v>3.4869830246268</v>
      </c>
      <c r="N27" s="36" t="n">
        <v>2.602784435621</v>
      </c>
      <c r="O27" s="36" t="n">
        <f aca="false">SQRT(M27^2+N27^2)</f>
        <v>4.35126848543575</v>
      </c>
      <c r="P27" s="40" t="n">
        <f aca="false">IF(J27="","",MAX(0,J27-1.96*O27/100))</f>
        <v>0.219900322870644</v>
      </c>
      <c r="Q27" s="40" t="n">
        <f aca="false">IF(J27="","",MIN(1,J27+1.96*O27/100))</f>
        <v>0.390470047499726</v>
      </c>
      <c r="R27" s="32" t="str">
        <f aca="false">IF(L27="","",IF(ABS(L27)&lt;=O27,"Yes","No"))</f>
        <v>Yes</v>
      </c>
      <c r="S27" s="32" t="str">
        <f aca="false">IF(L27="","",IF(ABS(L27)&lt;=1.96*O27,"Yes","No"))</f>
        <v>Yes</v>
      </c>
      <c r="T27" s="60" t="n">
        <f aca="false">IF(D27="","",ROUND(SQRT(((D27+G27)*O27/100)^2+(J27*(D27+G27)*0.14577)^2),0))</f>
        <v>42</v>
      </c>
      <c r="U27" s="32"/>
    </row>
    <row r="28" customFormat="false" ht="15" hidden="false" customHeight="false" outlineLevel="0" collapsed="false">
      <c r="A28" s="32" t="s">
        <v>162</v>
      </c>
      <c r="B28" s="32" t="s">
        <v>200</v>
      </c>
      <c r="C28" s="32" t="s">
        <v>201</v>
      </c>
      <c r="D28" s="60" t="n">
        <v>135</v>
      </c>
      <c r="E28" s="60" t="n">
        <v>135</v>
      </c>
      <c r="F28" s="69" t="n">
        <f aca="false">IF(E28="","",D28-E28)</f>
        <v>0</v>
      </c>
      <c r="G28" s="60" t="n">
        <v>382</v>
      </c>
      <c r="H28" s="60" t="n">
        <v>395</v>
      </c>
      <c r="I28" s="69" t="n">
        <f aca="false">IF(H28="","",G28-H28)</f>
        <v>-13</v>
      </c>
      <c r="J28" s="40" t="n">
        <f aca="false">IF(OR(D28="",D28+G28=0),"",D28/(D28+G28))</f>
        <v>0.261121856866538</v>
      </c>
      <c r="K28" s="40" t="n">
        <f aca="false">IF(E28="","",E28/(E28+H28))</f>
        <v>0.254716981132075</v>
      </c>
      <c r="L28" s="70" t="n">
        <f aca="false">IF(OR(K28="",J28=""),"",(J28-K28)*100)</f>
        <v>0.640487573446225</v>
      </c>
      <c r="M28" s="36" t="n">
        <v>3.4869830246268</v>
      </c>
      <c r="N28" s="36" t="n">
        <v>2.602784435621</v>
      </c>
      <c r="O28" s="36" t="n">
        <f aca="false">SQRT(M28^2+N28^2)</f>
        <v>4.35126848543575</v>
      </c>
      <c r="P28" s="40" t="n">
        <f aca="false">IF(J28="","",MAX(0,J28-1.96*O28/100))</f>
        <v>0.175836994551997</v>
      </c>
      <c r="Q28" s="40" t="n">
        <f aca="false">IF(J28="","",MIN(1,J28+1.96*O28/100))</f>
        <v>0.346406719181078</v>
      </c>
      <c r="R28" s="32" t="str">
        <f aca="false">IF(L28="","",IF(ABS(L28)&lt;=O28,"Yes","No"))</f>
        <v>Yes</v>
      </c>
      <c r="S28" s="32" t="str">
        <f aca="false">IF(L28="","",IF(ABS(L28)&lt;=1.96*O28,"Yes","No"))</f>
        <v>Yes</v>
      </c>
      <c r="T28" s="60" t="n">
        <f aca="false">IF(D28="","",ROUND(SQRT(((D28+G28)*O28/100)^2+(J28*(D28+G28)*0.14577)^2),0))</f>
        <v>30</v>
      </c>
      <c r="U28" s="32"/>
    </row>
    <row r="29" customFormat="false" ht="15" hidden="false" customHeight="false" outlineLevel="0" collapsed="false">
      <c r="A29" s="32" t="s">
        <v>162</v>
      </c>
      <c r="B29" s="32" t="s">
        <v>200</v>
      </c>
      <c r="C29" s="32" t="s">
        <v>202</v>
      </c>
      <c r="D29" s="60" t="n">
        <v>112</v>
      </c>
      <c r="E29" s="60" t="n">
        <v>124</v>
      </c>
      <c r="F29" s="69" t="n">
        <f aca="false">IF(E29="","",D29-E29)</f>
        <v>-12</v>
      </c>
      <c r="G29" s="60" t="n">
        <v>283</v>
      </c>
      <c r="H29" s="60" t="n">
        <v>298</v>
      </c>
      <c r="I29" s="69" t="n">
        <f aca="false">IF(H29="","",G29-H29)</f>
        <v>-15</v>
      </c>
      <c r="J29" s="40" t="n">
        <f aca="false">IF(OR(D29="",D29+G29=0),"",D29/(D29+G29))</f>
        <v>0.283544303797468</v>
      </c>
      <c r="K29" s="40" t="n">
        <f aca="false">IF(E29="","",E29/(E29+H29))</f>
        <v>0.293838862559242</v>
      </c>
      <c r="L29" s="70" t="n">
        <f aca="false">IF(OR(K29="",J29=""),"",(J29-K29)*100)</f>
        <v>-1.02945587617733</v>
      </c>
      <c r="M29" s="36" t="n">
        <v>3.4869830246268</v>
      </c>
      <c r="N29" s="36" t="n">
        <v>2.602784435621</v>
      </c>
      <c r="O29" s="36" t="n">
        <f aca="false">SQRT(M29^2+N29^2)</f>
        <v>4.35126848543575</v>
      </c>
      <c r="P29" s="40" t="n">
        <f aca="false">IF(J29="","",MAX(0,J29-1.96*O29/100))</f>
        <v>0.198259441482928</v>
      </c>
      <c r="Q29" s="40" t="n">
        <f aca="false">IF(J29="","",MIN(1,J29+1.96*O29/100))</f>
        <v>0.368829166112009</v>
      </c>
      <c r="R29" s="32" t="str">
        <f aca="false">IF(L29="","",IF(ABS(L29)&lt;=O29,"Yes","No"))</f>
        <v>Yes</v>
      </c>
      <c r="S29" s="32" t="str">
        <f aca="false">IF(L29="","",IF(ABS(L29)&lt;=1.96*O29,"Yes","No"))</f>
        <v>Yes</v>
      </c>
      <c r="T29" s="60" t="n">
        <f aca="false">IF(D29="","",ROUND(SQRT(((D29+G29)*O29/100)^2+(J29*(D29+G29)*0.14577)^2),0))</f>
        <v>24</v>
      </c>
      <c r="U29" s="32"/>
    </row>
    <row r="30" customFormat="false" ht="15" hidden="false" customHeight="false" outlineLevel="0" collapsed="false">
      <c r="A30" s="32" t="s">
        <v>162</v>
      </c>
      <c r="B30" s="32" t="s">
        <v>200</v>
      </c>
      <c r="C30" s="32" t="s">
        <v>203</v>
      </c>
      <c r="D30" s="60" t="n">
        <v>345</v>
      </c>
      <c r="E30" s="60" t="n">
        <v>424</v>
      </c>
      <c r="F30" s="69" t="n">
        <f aca="false">IF(E30="","",D30-E30)</f>
        <v>-79</v>
      </c>
      <c r="G30" s="60" t="n">
        <v>932</v>
      </c>
      <c r="H30" s="60" t="n">
        <v>988</v>
      </c>
      <c r="I30" s="69" t="n">
        <f aca="false">IF(H30="","",G30-H30)</f>
        <v>-56</v>
      </c>
      <c r="J30" s="40" t="n">
        <f aca="false">IF(OR(D30="",D30+G30=0),"",D30/(D30+G30))</f>
        <v>0.270164447924824</v>
      </c>
      <c r="K30" s="40" t="n">
        <f aca="false">IF(E30="","",E30/(E30+H30))</f>
        <v>0.30028328611898</v>
      </c>
      <c r="L30" s="70" t="n">
        <f aca="false">IF(OR(K30="",J30=""),"",(J30-K30)*100)</f>
        <v>-3.01188381941564</v>
      </c>
      <c r="M30" s="36" t="n">
        <v>2.13467328733734</v>
      </c>
      <c r="N30" s="36" t="n">
        <v>2.602784435621</v>
      </c>
      <c r="O30" s="36" t="n">
        <f aca="false">SQRT(M30^2+N30^2)</f>
        <v>3.36620214217485</v>
      </c>
      <c r="P30" s="40" t="n">
        <f aca="false">IF(J30="","",MAX(0,J30-1.96*O30/100))</f>
        <v>0.204186885938197</v>
      </c>
      <c r="Q30" s="40" t="n">
        <f aca="false">IF(J30="","",MIN(1,J30+1.96*O30/100))</f>
        <v>0.336142009911451</v>
      </c>
      <c r="R30" s="32" t="str">
        <f aca="false">IF(L30="","",IF(ABS(L30)&lt;=O30,"Yes","No"))</f>
        <v>Yes</v>
      </c>
      <c r="S30" s="32" t="str">
        <f aca="false">IF(L30="","",IF(ABS(L30)&lt;=1.96*O30,"Yes","No"))</f>
        <v>Yes</v>
      </c>
      <c r="T30" s="60" t="n">
        <f aca="false">IF(D30="","",ROUND(SQRT(((D30+G30)*O30/100)^2+(J30*(D30+G30)*0.07717)^2),0))</f>
        <v>51</v>
      </c>
      <c r="U30" s="32"/>
    </row>
    <row r="31" customFormat="false" ht="15" hidden="false" customHeight="false" outlineLevel="0" collapsed="false">
      <c r="A31" s="32" t="s">
        <v>162</v>
      </c>
      <c r="B31" s="32" t="s">
        <v>205</v>
      </c>
      <c r="C31" s="32" t="s">
        <v>206</v>
      </c>
      <c r="D31" s="60" t="n">
        <v>276</v>
      </c>
      <c r="E31" s="60" t="n">
        <v>279</v>
      </c>
      <c r="F31" s="69" t="n">
        <f aca="false">IF(E31="","",D31-E31)</f>
        <v>-3</v>
      </c>
      <c r="G31" s="60" t="n">
        <v>428</v>
      </c>
      <c r="H31" s="60" t="n">
        <v>445</v>
      </c>
      <c r="I31" s="69" t="n">
        <f aca="false">IF(H31="","",G31-H31)</f>
        <v>-17</v>
      </c>
      <c r="J31" s="40" t="n">
        <f aca="false">IF(OR(D31="",D31+G31=0),"",D31/(D31+G31))</f>
        <v>0.392045454545455</v>
      </c>
      <c r="K31" s="40" t="n">
        <f aca="false">IF(E31="","",E31/(E31+H31))</f>
        <v>0.385359116022099</v>
      </c>
      <c r="L31" s="70" t="n">
        <f aca="false">IF(OR(K31="",J31=""),"",(J31-K31)*100)</f>
        <v>0.66863385233551</v>
      </c>
      <c r="M31" s="36" t="n">
        <v>3.4869830246268</v>
      </c>
      <c r="N31" s="36" t="n">
        <v>2.602784435621</v>
      </c>
      <c r="O31" s="36" t="n">
        <f aca="false">SQRT(M31^2+N31^2)</f>
        <v>4.35126848543575</v>
      </c>
      <c r="P31" s="40" t="n">
        <f aca="false">IF(J31="","",MAX(0,J31-1.96*O31/100))</f>
        <v>0.306760592230914</v>
      </c>
      <c r="Q31" s="40" t="n">
        <f aca="false">IF(J31="","",MIN(1,J31+1.96*O31/100))</f>
        <v>0.477330316859995</v>
      </c>
      <c r="R31" s="32" t="str">
        <f aca="false">IF(L31="","",IF(ABS(L31)&lt;=O31,"Yes","No"))</f>
        <v>Yes</v>
      </c>
      <c r="S31" s="32" t="str">
        <f aca="false">IF(L31="","",IF(ABS(L31)&lt;=1.96*O31,"Yes","No"))</f>
        <v>Yes</v>
      </c>
      <c r="T31" s="60" t="n">
        <f aca="false">IF(D31="","",ROUND(SQRT(((D31+G31)*O31/100)^2+(J31*(D31+G31)*0.14577)^2),0))</f>
        <v>51</v>
      </c>
      <c r="U31" s="32"/>
    </row>
    <row r="32" customFormat="false" ht="15" hidden="false" customHeight="false" outlineLevel="0" collapsed="false">
      <c r="A32" s="32" t="s">
        <v>162</v>
      </c>
      <c r="B32" s="32" t="s">
        <v>205</v>
      </c>
      <c r="C32" s="32" t="s">
        <v>207</v>
      </c>
      <c r="D32" s="60" t="n">
        <v>289</v>
      </c>
      <c r="E32" s="60" t="n">
        <v>309</v>
      </c>
      <c r="F32" s="69" t="n">
        <f aca="false">IF(E32="","",D32-E32)</f>
        <v>-20</v>
      </c>
      <c r="G32" s="60" t="n">
        <v>464</v>
      </c>
      <c r="H32" s="60" t="n">
        <v>488</v>
      </c>
      <c r="I32" s="69" t="n">
        <f aca="false">IF(H32="","",G32-H32)</f>
        <v>-24</v>
      </c>
      <c r="J32" s="40" t="n">
        <f aca="false">IF(OR(D32="",D32+G32=0),"",D32/(D32+G32))</f>
        <v>0.383798140770252</v>
      </c>
      <c r="K32" s="40" t="n">
        <f aca="false">IF(E32="","",E32/(E32+H32))</f>
        <v>0.387703889585947</v>
      </c>
      <c r="L32" s="70" t="n">
        <f aca="false">IF(OR(K32="",J32=""),"",(J32-K32)*100)</f>
        <v>-0.3905748815695</v>
      </c>
      <c r="M32" s="36" t="n">
        <v>2.4178751410629</v>
      </c>
      <c r="N32" s="36" t="n">
        <v>2.602784435621</v>
      </c>
      <c r="O32" s="36" t="n">
        <f aca="false">SQRT(M32^2+N32^2)</f>
        <v>3.55254936856349</v>
      </c>
      <c r="P32" s="40" t="n">
        <f aca="false">IF(J32="","",MAX(0,J32-1.96*O32/100))</f>
        <v>0.314168173146408</v>
      </c>
      <c r="Q32" s="40" t="n">
        <f aca="false">IF(J32="","",MIN(1,J32+1.96*O32/100))</f>
        <v>0.453428108394097</v>
      </c>
      <c r="R32" s="32" t="str">
        <f aca="false">IF(L32="","",IF(ABS(L32)&lt;=O32,"Yes","No"))</f>
        <v>Yes</v>
      </c>
      <c r="S32" s="32" t="str">
        <f aca="false">IF(L32="","",IF(ABS(L32)&lt;=1.96*O32,"Yes","No"))</f>
        <v>Yes</v>
      </c>
      <c r="T32" s="60" t="n">
        <f aca="false">IF(D32="","",ROUND(SQRT(((D32+G32)*O32/100)^2+(J32*(D32+G32)*0.09272)^2),0))</f>
        <v>38</v>
      </c>
      <c r="U32" s="32"/>
    </row>
    <row r="33" customFormat="false" ht="15" hidden="false" customHeight="false" outlineLevel="0" collapsed="false">
      <c r="A33" s="32" t="s">
        <v>162</v>
      </c>
      <c r="B33" s="32" t="s">
        <v>208</v>
      </c>
      <c r="C33" s="32" t="s">
        <v>208</v>
      </c>
      <c r="D33" s="60" t="n">
        <v>111</v>
      </c>
      <c r="E33" s="60" t="n">
        <v>134</v>
      </c>
      <c r="F33" s="69" t="n">
        <f aca="false">IF(E33="","",D33-E33)</f>
        <v>-23</v>
      </c>
      <c r="G33" s="60" t="n">
        <v>484</v>
      </c>
      <c r="H33" s="60" t="n">
        <v>503</v>
      </c>
      <c r="I33" s="69" t="n">
        <f aca="false">IF(H33="","",G33-H33)</f>
        <v>-19</v>
      </c>
      <c r="J33" s="40" t="n">
        <f aca="false">IF(OR(D33="",D33+G33=0),"",D33/(D33+G33))</f>
        <v>0.18655462184874</v>
      </c>
      <c r="K33" s="40" t="n">
        <f aca="false">IF(E33="","",E33/(E33+H33))</f>
        <v>0.210361067503925</v>
      </c>
      <c r="L33" s="70" t="n">
        <f aca="false">IF(OR(K33="",J33=""),"",(J33-K33)*100)</f>
        <v>-2.38064456551851</v>
      </c>
      <c r="M33" s="36" t="n">
        <v>3.4869830246268</v>
      </c>
      <c r="N33" s="36" t="n">
        <v>2.602784435621</v>
      </c>
      <c r="O33" s="36" t="n">
        <f aca="false">SQRT(M33^2+N33^2)</f>
        <v>4.35126848543575</v>
      </c>
      <c r="P33" s="40" t="n">
        <f aca="false">IF(J33="","",MAX(0,J33-1.96*O33/100))</f>
        <v>0.101269759534199</v>
      </c>
      <c r="Q33" s="40" t="n">
        <f aca="false">IF(J33="","",MIN(1,J33+1.96*O33/100))</f>
        <v>0.27183948416328</v>
      </c>
      <c r="R33" s="32" t="str">
        <f aca="false">IF(L33="","",IF(ABS(L33)&lt;=O33,"Yes","No"))</f>
        <v>Yes</v>
      </c>
      <c r="S33" s="32" t="str">
        <f aca="false">IF(L33="","",IF(ABS(L33)&lt;=1.96*O33,"Yes","No"))</f>
        <v>Yes</v>
      </c>
      <c r="T33" s="60" t="n">
        <f aca="false">IF(D33="","",ROUND(SQRT(((D33+G33)*O33/100)^2+(J33*(D33+G33)*0.14577)^2),0))</f>
        <v>31</v>
      </c>
      <c r="U33" s="32"/>
    </row>
    <row r="34" customFormat="false" ht="15" hidden="false" customHeight="false" outlineLevel="0" collapsed="false">
      <c r="A34" s="32" t="s">
        <v>162</v>
      </c>
      <c r="B34" s="32" t="s">
        <v>209</v>
      </c>
      <c r="C34" s="32" t="s">
        <v>210</v>
      </c>
      <c r="D34" s="60" t="n">
        <v>293</v>
      </c>
      <c r="E34" s="60" t="n">
        <v>281</v>
      </c>
      <c r="F34" s="69" t="n">
        <f aca="false">IF(E34="","",D34-E34)</f>
        <v>12</v>
      </c>
      <c r="G34" s="60" t="n">
        <v>576</v>
      </c>
      <c r="H34" s="60" t="n">
        <v>592</v>
      </c>
      <c r="I34" s="69" t="n">
        <f aca="false">IF(H34="","",G34-H34)</f>
        <v>-16</v>
      </c>
      <c r="J34" s="40" t="n">
        <f aca="false">IF(OR(D34="",D34+G34=0),"",D34/(D34+G34))</f>
        <v>0.33716915995397</v>
      </c>
      <c r="K34" s="40" t="n">
        <f aca="false">IF(E34="","",E34/(E34+H34))</f>
        <v>0.321878579610538</v>
      </c>
      <c r="L34" s="70" t="n">
        <f aca="false">IF(OR(K34="",J34=""),"",(J34-K34)*100)</f>
        <v>1.52905803434317</v>
      </c>
      <c r="M34" s="36" t="n">
        <v>2.4178751410629</v>
      </c>
      <c r="N34" s="36" t="n">
        <v>2.602784435621</v>
      </c>
      <c r="O34" s="36" t="n">
        <f aca="false">SQRT(M34^2+N34^2)</f>
        <v>3.55254936856349</v>
      </c>
      <c r="P34" s="40" t="n">
        <f aca="false">IF(J34="","",MAX(0,J34-1.96*O34/100))</f>
        <v>0.267539192330126</v>
      </c>
      <c r="Q34" s="40" t="n">
        <f aca="false">IF(J34="","",MIN(1,J34+1.96*O34/100))</f>
        <v>0.406799127577815</v>
      </c>
      <c r="R34" s="32" t="str">
        <f aca="false">IF(L34="","",IF(ABS(L34)&lt;=O34,"Yes","No"))</f>
        <v>Yes</v>
      </c>
      <c r="S34" s="32" t="str">
        <f aca="false">IF(L34="","",IF(ABS(L34)&lt;=1.96*O34,"Yes","No"))</f>
        <v>Yes</v>
      </c>
      <c r="T34" s="60" t="n">
        <f aca="false">IF(D34="","",ROUND(SQRT(((D34+G34)*O34/100)^2+(J34*(D34+G34)*0.09272)^2),0))</f>
        <v>41</v>
      </c>
      <c r="U34" s="32"/>
    </row>
    <row r="35" customFormat="false" ht="15" hidden="false" customHeight="false" outlineLevel="0" collapsed="false">
      <c r="A35" s="32" t="s">
        <v>162</v>
      </c>
      <c r="B35" s="32" t="s">
        <v>209</v>
      </c>
      <c r="C35" s="32" t="s">
        <v>211</v>
      </c>
      <c r="D35" s="60" t="n">
        <v>506</v>
      </c>
      <c r="E35" s="60" t="n">
        <v>467</v>
      </c>
      <c r="F35" s="69" t="n">
        <f aca="false">IF(E35="","",D35-E35)</f>
        <v>39</v>
      </c>
      <c r="G35" s="60" t="n">
        <v>770</v>
      </c>
      <c r="H35" s="60" t="n">
        <v>782</v>
      </c>
      <c r="I35" s="69" t="n">
        <f aca="false">IF(H35="","",G35-H35)</f>
        <v>-12</v>
      </c>
      <c r="J35" s="40" t="n">
        <f aca="false">IF(OR(D35="",D35+G35=0),"",D35/(D35+G35))</f>
        <v>0.396551724137931</v>
      </c>
      <c r="K35" s="40" t="n">
        <f aca="false">IF(E35="","",E35/(E35+H35))</f>
        <v>0.373899119295436</v>
      </c>
      <c r="L35" s="70" t="n">
        <f aca="false">IF(OR(K35="",J35=""),"",(J35-K35)*100)</f>
        <v>2.26526048424947</v>
      </c>
      <c r="M35" s="36" t="n">
        <v>2.13467328733734</v>
      </c>
      <c r="N35" s="36" t="n">
        <v>2.602784435621</v>
      </c>
      <c r="O35" s="36" t="n">
        <f aca="false">SQRT(M35^2+N35^2)</f>
        <v>3.36620214217485</v>
      </c>
      <c r="P35" s="40" t="n">
        <f aca="false">IF(J35="","",MAX(0,J35-1.96*O35/100))</f>
        <v>0.330574162151304</v>
      </c>
      <c r="Q35" s="40" t="n">
        <f aca="false">IF(J35="","",MIN(1,J35+1.96*O35/100))</f>
        <v>0.462529286124558</v>
      </c>
      <c r="R35" s="32" t="str">
        <f aca="false">IF(L35="","",IF(ABS(L35)&lt;=O35,"Yes","No"))</f>
        <v>Yes</v>
      </c>
      <c r="S35" s="32" t="str">
        <f aca="false">IF(L35="","",IF(ABS(L35)&lt;=1.96*O35,"Yes","No"))</f>
        <v>Yes</v>
      </c>
      <c r="T35" s="60" t="n">
        <f aca="false">IF(D35="","",ROUND(SQRT(((D35+G35)*O35/100)^2+(J35*(D35+G35)*0.07717)^2),0))</f>
        <v>58</v>
      </c>
      <c r="U35" s="32"/>
    </row>
    <row r="36" customFormat="false" ht="15" hidden="false" customHeight="false" outlineLevel="0" collapsed="false">
      <c r="A36" s="32" t="s">
        <v>162</v>
      </c>
      <c r="B36" s="32" t="s">
        <v>209</v>
      </c>
      <c r="C36" s="32" t="s">
        <v>212</v>
      </c>
      <c r="D36" s="60" t="n">
        <v>146</v>
      </c>
      <c r="E36" s="60" t="n">
        <v>136</v>
      </c>
      <c r="F36" s="69" t="n">
        <f aca="false">IF(E36="","",D36-E36)</f>
        <v>10</v>
      </c>
      <c r="G36" s="60" t="n">
        <v>269</v>
      </c>
      <c r="H36" s="60" t="n">
        <v>278</v>
      </c>
      <c r="I36" s="69" t="n">
        <f aca="false">IF(H36="","",G36-H36)</f>
        <v>-9</v>
      </c>
      <c r="J36" s="40" t="n">
        <f aca="false">IF(OR(D36="",D36+G36=0),"",D36/(D36+G36))</f>
        <v>0.351807228915663</v>
      </c>
      <c r="K36" s="40" t="n">
        <f aca="false">IF(E36="","",E36/(E36+H36))</f>
        <v>0.328502415458937</v>
      </c>
      <c r="L36" s="70" t="n">
        <f aca="false">IF(OR(K36="",J36=""),"",(J36-K36)*100)</f>
        <v>2.33048134567254</v>
      </c>
      <c r="M36" s="36" t="n">
        <v>3.4869830246268</v>
      </c>
      <c r="N36" s="36" t="n">
        <v>2.602784435621</v>
      </c>
      <c r="O36" s="36" t="n">
        <f aca="false">SQRT(M36^2+N36^2)</f>
        <v>4.35126848543575</v>
      </c>
      <c r="P36" s="40" t="n">
        <f aca="false">IF(J36="","",MAX(0,J36-1.96*O36/100))</f>
        <v>0.266522366601122</v>
      </c>
      <c r="Q36" s="40" t="n">
        <f aca="false">IF(J36="","",MIN(1,J36+1.96*O36/100))</f>
        <v>0.437092091230203</v>
      </c>
      <c r="R36" s="32" t="str">
        <f aca="false">IF(L36="","",IF(ABS(L36)&lt;=O36,"Yes","No"))</f>
        <v>Yes</v>
      </c>
      <c r="S36" s="32" t="str">
        <f aca="false">IF(L36="","",IF(ABS(L36)&lt;=1.96*O36,"Yes","No"))</f>
        <v>Yes</v>
      </c>
      <c r="T36" s="60" t="n">
        <f aca="false">IF(D36="","",ROUND(SQRT(((D36+G36)*O36/100)^2+(J36*(D36+G36)*0.14577)^2),0))</f>
        <v>28</v>
      </c>
      <c r="U36" s="32"/>
    </row>
    <row r="37" customFormat="false" ht="15" hidden="false" customHeight="false" outlineLevel="0" collapsed="false">
      <c r="A37" s="32" t="s">
        <v>162</v>
      </c>
      <c r="B37" s="32" t="s">
        <v>213</v>
      </c>
      <c r="C37" s="32" t="s">
        <v>213</v>
      </c>
      <c r="D37" s="60" t="n">
        <v>59</v>
      </c>
      <c r="E37" s="60" t="n">
        <v>68</v>
      </c>
      <c r="F37" s="69" t="n">
        <f aca="false">IF(E37="","",D37-E37)</f>
        <v>-9</v>
      </c>
      <c r="G37" s="60" t="n">
        <v>156</v>
      </c>
      <c r="H37" s="60" t="n">
        <v>153</v>
      </c>
      <c r="I37" s="69" t="n">
        <f aca="false">IF(H37="","",G37-H37)</f>
        <v>3</v>
      </c>
      <c r="J37" s="40" t="n">
        <f aca="false">IF(OR(D37="",D37+G37=0),"",D37/(D37+G37))</f>
        <v>0.274418604651163</v>
      </c>
      <c r="K37" s="40" t="n">
        <f aca="false">IF(E37="","",E37/(E37+H37))</f>
        <v>0.307692307692308</v>
      </c>
      <c r="L37" s="70" t="n">
        <f aca="false">IF(OR(K37="",J37=""),"",(J37-K37)*100)</f>
        <v>-3.32737030411449</v>
      </c>
      <c r="M37" s="36" t="n">
        <v>3.4869830246268</v>
      </c>
      <c r="N37" s="36" t="n">
        <v>2.602784435621</v>
      </c>
      <c r="O37" s="36" t="n">
        <f aca="false">SQRT(M37^2+N37^2)</f>
        <v>4.35126848543575</v>
      </c>
      <c r="P37" s="40" t="n">
        <f aca="false">IF(J37="","",MAX(0,J37-1.96*O37/100))</f>
        <v>0.189133742336622</v>
      </c>
      <c r="Q37" s="40" t="n">
        <f aca="false">IF(J37="","",MIN(1,J37+1.96*O37/100))</f>
        <v>0.359703466965704</v>
      </c>
      <c r="R37" s="32" t="str">
        <f aca="false">IF(L37="","",IF(ABS(L37)&lt;=O37,"Yes","No"))</f>
        <v>Yes</v>
      </c>
      <c r="S37" s="32" t="str">
        <f aca="false">IF(L37="","",IF(ABS(L37)&lt;=1.96*O37,"Yes","No"))</f>
        <v>Yes</v>
      </c>
      <c r="T37" s="60" t="n">
        <f aca="false">IF(D37="","",ROUND(SQRT(((D37+G37)*O37/100)^2+(J37*(D37+G37)*0.14577)^2),0))</f>
        <v>13</v>
      </c>
      <c r="U37" s="32"/>
    </row>
    <row r="38" customFormat="false" ht="15" hidden="false" customHeight="false" outlineLevel="0" collapsed="false">
      <c r="A38" s="32" t="s">
        <v>162</v>
      </c>
      <c r="B38" s="32" t="s">
        <v>214</v>
      </c>
      <c r="C38" s="32" t="s">
        <v>215</v>
      </c>
      <c r="D38" s="60" t="n">
        <v>385</v>
      </c>
      <c r="E38" s="60" t="n">
        <v>432</v>
      </c>
      <c r="F38" s="69" t="n">
        <f aca="false">IF(E38="","",D38-E38)</f>
        <v>-47</v>
      </c>
      <c r="G38" s="60" t="n">
        <v>651</v>
      </c>
      <c r="H38" s="60" t="n">
        <v>705</v>
      </c>
      <c r="I38" s="69" t="n">
        <f aca="false">IF(H38="","",G38-H38)</f>
        <v>-54</v>
      </c>
      <c r="J38" s="40" t="n">
        <f aca="false">IF(OR(D38="",D38+G38=0),"",D38/(D38+G38))</f>
        <v>0.371621621621622</v>
      </c>
      <c r="K38" s="40" t="n">
        <f aca="false">IF(E38="","",E38/(E38+H38))</f>
        <v>0.379947229551451</v>
      </c>
      <c r="L38" s="70" t="n">
        <f aca="false">IF(OR(K38="",J38=""),"",(J38-K38)*100)</f>
        <v>-0.832560792982956</v>
      </c>
      <c r="M38" s="36" t="n">
        <v>2.4178751410629</v>
      </c>
      <c r="N38" s="36" t="n">
        <v>2.602784435621</v>
      </c>
      <c r="O38" s="36" t="n">
        <f aca="false">SQRT(M38^2+N38^2)</f>
        <v>3.55254936856349</v>
      </c>
      <c r="P38" s="40" t="n">
        <f aca="false">IF(J38="","",MAX(0,J38-1.96*O38/100))</f>
        <v>0.301991653997777</v>
      </c>
      <c r="Q38" s="40" t="n">
        <f aca="false">IF(J38="","",MIN(1,J38+1.96*O38/100))</f>
        <v>0.441251589245466</v>
      </c>
      <c r="R38" s="32" t="str">
        <f aca="false">IF(L38="","",IF(ABS(L38)&lt;=O38,"Yes","No"))</f>
        <v>Yes</v>
      </c>
      <c r="S38" s="32" t="str">
        <f aca="false">IF(L38="","",IF(ABS(L38)&lt;=1.96*O38,"Yes","No"))</f>
        <v>Yes</v>
      </c>
      <c r="T38" s="60" t="n">
        <f aca="false">IF(D38="","",ROUND(SQRT(((D38+G38)*O38/100)^2+(J38*(D38+G38)*0.09272)^2),0))</f>
        <v>51</v>
      </c>
      <c r="U38" s="32"/>
    </row>
    <row r="39" customFormat="false" ht="15" hidden="false" customHeight="false" outlineLevel="0" collapsed="false">
      <c r="A39" s="32" t="s">
        <v>162</v>
      </c>
      <c r="B39" s="32" t="s">
        <v>214</v>
      </c>
      <c r="C39" s="32" t="s">
        <v>216</v>
      </c>
      <c r="D39" s="60" t="n">
        <v>292</v>
      </c>
      <c r="E39" s="60" t="n">
        <v>296</v>
      </c>
      <c r="F39" s="69" t="n">
        <f aca="false">IF(E39="","",D39-E39)</f>
        <v>-4</v>
      </c>
      <c r="G39" s="60" t="n">
        <v>513</v>
      </c>
      <c r="H39" s="60" t="n">
        <v>529</v>
      </c>
      <c r="I39" s="69" t="n">
        <f aca="false">IF(H39="","",G39-H39)</f>
        <v>-16</v>
      </c>
      <c r="J39" s="40" t="n">
        <f aca="false">IF(OR(D39="",D39+G39=0),"",D39/(D39+G39))</f>
        <v>0.362732919254658</v>
      </c>
      <c r="K39" s="40" t="n">
        <f aca="false">IF(E39="","",E39/(E39+H39))</f>
        <v>0.358787878787879</v>
      </c>
      <c r="L39" s="70" t="n">
        <f aca="false">IF(OR(K39="",J39=""),"",(J39-K39)*100)</f>
        <v>0.394504046677963</v>
      </c>
      <c r="M39" s="36" t="n">
        <v>2.4178751410629</v>
      </c>
      <c r="N39" s="36" t="n">
        <v>2.602784435621</v>
      </c>
      <c r="O39" s="36" t="n">
        <f aca="false">SQRT(M39^2+N39^2)</f>
        <v>3.55254936856349</v>
      </c>
      <c r="P39" s="40" t="n">
        <f aca="false">IF(J39="","",MAX(0,J39-1.96*O39/100))</f>
        <v>0.293102951630814</v>
      </c>
      <c r="Q39" s="40" t="n">
        <f aca="false">IF(J39="","",MIN(1,J39+1.96*O39/100))</f>
        <v>0.432362886878503</v>
      </c>
      <c r="R39" s="32" t="str">
        <f aca="false">IF(L39="","",IF(ABS(L39)&lt;=O39,"Yes","No"))</f>
        <v>Yes</v>
      </c>
      <c r="S39" s="32" t="str">
        <f aca="false">IF(L39="","",IF(ABS(L39)&lt;=1.96*O39,"Yes","No"))</f>
        <v>Yes</v>
      </c>
      <c r="T39" s="60" t="n">
        <f aca="false">IF(D39="","",ROUND(SQRT(((D39+G39)*O39/100)^2+(J39*(D39+G39)*0.09272)^2),0))</f>
        <v>39</v>
      </c>
      <c r="U39" s="32"/>
    </row>
    <row r="40" customFormat="false" ht="15" hidden="false" customHeight="false" outlineLevel="0" collapsed="false">
      <c r="A40" s="32" t="s">
        <v>162</v>
      </c>
      <c r="B40" s="32" t="s">
        <v>214</v>
      </c>
      <c r="C40" s="32" t="s">
        <v>217</v>
      </c>
      <c r="D40" s="60" t="n">
        <v>430</v>
      </c>
      <c r="E40" s="60" t="n">
        <v>460</v>
      </c>
      <c r="F40" s="69" t="n">
        <f aca="false">IF(E40="","",D40-E40)</f>
        <v>-30</v>
      </c>
      <c r="G40" s="60" t="n">
        <v>730</v>
      </c>
      <c r="H40" s="60" t="n">
        <v>791</v>
      </c>
      <c r="I40" s="69" t="n">
        <f aca="false">IF(H40="","",G40-H40)</f>
        <v>-61</v>
      </c>
      <c r="J40" s="40" t="n">
        <f aca="false">IF(OR(D40="",D40+G40=0),"",D40/(D40+G40))</f>
        <v>0.370689655172414</v>
      </c>
      <c r="K40" s="40" t="n">
        <f aca="false">IF(E40="","",E40/(E40+H40))</f>
        <v>0.367705835331735</v>
      </c>
      <c r="L40" s="70" t="n">
        <f aca="false">IF(OR(K40="",J40=""),"",(J40-K40)*100)</f>
        <v>0.298381984067919</v>
      </c>
      <c r="M40" s="36" t="n">
        <v>2.4178751410629</v>
      </c>
      <c r="N40" s="36" t="n">
        <v>2.602784435621</v>
      </c>
      <c r="O40" s="36" t="n">
        <f aca="false">SQRT(M40^2+N40^2)</f>
        <v>3.55254936856349</v>
      </c>
      <c r="P40" s="40" t="n">
        <f aca="false">IF(J40="","",MAX(0,J40-1.96*O40/100))</f>
        <v>0.301059687548569</v>
      </c>
      <c r="Q40" s="40" t="n">
        <f aca="false">IF(J40="","",MIN(1,J40+1.96*O40/100))</f>
        <v>0.440319622796258</v>
      </c>
      <c r="R40" s="32" t="str">
        <f aca="false">IF(L40="","",IF(ABS(L40)&lt;=O40,"Yes","No"))</f>
        <v>Yes</v>
      </c>
      <c r="S40" s="32" t="str">
        <f aca="false">IF(L40="","",IF(ABS(L40)&lt;=1.96*O40,"Yes","No"))</f>
        <v>Yes</v>
      </c>
      <c r="T40" s="60" t="n">
        <f aca="false">IF(D40="","",ROUND(SQRT(((D40+G40)*O40/100)^2+(J40*(D40+G40)*0.09272)^2),0))</f>
        <v>57</v>
      </c>
      <c r="U40" s="32"/>
    </row>
    <row r="41" customFormat="false" ht="15" hidden="false" customHeight="false" outlineLevel="0" collapsed="false">
      <c r="A41" s="32" t="s">
        <v>162</v>
      </c>
      <c r="B41" s="32" t="s">
        <v>214</v>
      </c>
      <c r="C41" s="32" t="s">
        <v>218</v>
      </c>
      <c r="D41" s="60" t="n">
        <v>370</v>
      </c>
      <c r="E41" s="60" t="n">
        <v>425</v>
      </c>
      <c r="F41" s="69" t="n">
        <f aca="false">IF(E41="","",D41-E41)</f>
        <v>-55</v>
      </c>
      <c r="G41" s="60" t="n">
        <v>825</v>
      </c>
      <c r="H41" s="60" t="n">
        <v>920</v>
      </c>
      <c r="I41" s="69" t="n">
        <f aca="false">IF(H41="","",G41-H41)</f>
        <v>-95</v>
      </c>
      <c r="J41" s="40" t="n">
        <f aca="false">IF(OR(D41="",D41+G41=0),"",D41/(D41+G41))</f>
        <v>0.309623430962343</v>
      </c>
      <c r="K41" s="40" t="n">
        <f aca="false">IF(E41="","",E41/(E41+H41))</f>
        <v>0.315985130111524</v>
      </c>
      <c r="L41" s="70" t="n">
        <f aca="false">IF(OR(K41="",J41=""),"",(J41-K41)*100)</f>
        <v>-0.636169914918111</v>
      </c>
      <c r="M41" s="36" t="n">
        <v>2.13467328733734</v>
      </c>
      <c r="N41" s="36" t="n">
        <v>2.602784435621</v>
      </c>
      <c r="O41" s="36" t="n">
        <f aca="false">SQRT(M41^2+N41^2)</f>
        <v>3.36620214217485</v>
      </c>
      <c r="P41" s="40" t="n">
        <f aca="false">IF(J41="","",MAX(0,J41-1.96*O41/100))</f>
        <v>0.243645868975716</v>
      </c>
      <c r="Q41" s="40" t="n">
        <f aca="false">IF(J41="","",MIN(1,J41+1.96*O41/100))</f>
        <v>0.37560099294897</v>
      </c>
      <c r="R41" s="32" t="str">
        <f aca="false">IF(L41="","",IF(ABS(L41)&lt;=O41,"Yes","No"))</f>
        <v>Yes</v>
      </c>
      <c r="S41" s="32" t="str">
        <f aca="false">IF(L41="","",IF(ABS(L41)&lt;=1.96*O41,"Yes","No"))</f>
        <v>Yes</v>
      </c>
      <c r="T41" s="60" t="n">
        <f aca="false">IF(D41="","",ROUND(SQRT(((D41+G41)*O41/100)^2+(J41*(D41+G41)*0.07717)^2),0))</f>
        <v>49</v>
      </c>
      <c r="U41" s="32"/>
    </row>
    <row r="42" customFormat="false" ht="15" hidden="false" customHeight="false" outlineLevel="0" collapsed="false">
      <c r="A42" s="32" t="s">
        <v>162</v>
      </c>
      <c r="B42" s="32" t="s">
        <v>214</v>
      </c>
      <c r="C42" s="32" t="s">
        <v>219</v>
      </c>
      <c r="D42" s="60" t="n">
        <v>359</v>
      </c>
      <c r="E42" s="60" t="n">
        <v>397</v>
      </c>
      <c r="F42" s="69" t="n">
        <f aca="false">IF(E42="","",D42-E42)</f>
        <v>-38</v>
      </c>
      <c r="G42" s="60" t="n">
        <v>690</v>
      </c>
      <c r="H42" s="60" t="n">
        <v>692</v>
      </c>
      <c r="I42" s="69" t="n">
        <f aca="false">IF(H42="","",G42-H42)</f>
        <v>-2</v>
      </c>
      <c r="J42" s="40" t="n">
        <f aca="false">IF(OR(D42="",D42+G42=0),"",D42/(D42+G42))</f>
        <v>0.342230695900858</v>
      </c>
      <c r="K42" s="40" t="n">
        <f aca="false">IF(E42="","",E42/(E42+H42))</f>
        <v>0.36455463728191</v>
      </c>
      <c r="L42" s="70" t="n">
        <f aca="false">IF(OR(K42="",J42=""),"",(J42-K42)*100)</f>
        <v>-2.2323941381052</v>
      </c>
      <c r="M42" s="36" t="n">
        <v>2.4178751410629</v>
      </c>
      <c r="N42" s="36" t="n">
        <v>2.602784435621</v>
      </c>
      <c r="O42" s="36" t="n">
        <f aca="false">SQRT(M42^2+N42^2)</f>
        <v>3.55254936856349</v>
      </c>
      <c r="P42" s="40" t="n">
        <f aca="false">IF(J42="","",MAX(0,J42-1.96*O42/100))</f>
        <v>0.272600728277014</v>
      </c>
      <c r="Q42" s="40" t="n">
        <f aca="false">IF(J42="","",MIN(1,J42+1.96*O42/100))</f>
        <v>0.411860663524702</v>
      </c>
      <c r="R42" s="32" t="str">
        <f aca="false">IF(L42="","",IF(ABS(L42)&lt;=O42,"Yes","No"))</f>
        <v>Yes</v>
      </c>
      <c r="S42" s="32" t="str">
        <f aca="false">IF(L42="","",IF(ABS(L42)&lt;=1.96*O42,"Yes","No"))</f>
        <v>Yes</v>
      </c>
      <c r="T42" s="60" t="n">
        <f aca="false">IF(D42="","",ROUND(SQRT(((D42+G42)*O42/100)^2+(J42*(D42+G42)*0.09272)^2),0))</f>
        <v>50</v>
      </c>
      <c r="U42" s="32"/>
    </row>
    <row r="43" customFormat="false" ht="15" hidden="false" customHeight="false" outlineLevel="0" collapsed="false">
      <c r="A43" s="32" t="s">
        <v>162</v>
      </c>
      <c r="B43" s="32" t="s">
        <v>220</v>
      </c>
      <c r="C43" s="32" t="s">
        <v>221</v>
      </c>
      <c r="D43" s="60" t="n">
        <v>174</v>
      </c>
      <c r="E43" s="60" t="n">
        <v>175</v>
      </c>
      <c r="F43" s="69" t="n">
        <f aca="false">IF(E43="","",D43-E43)</f>
        <v>-1</v>
      </c>
      <c r="G43" s="60" t="n">
        <v>206</v>
      </c>
      <c r="H43" s="60" t="n">
        <v>212</v>
      </c>
      <c r="I43" s="69" t="n">
        <f aca="false">IF(H43="","",G43-H43)</f>
        <v>-6</v>
      </c>
      <c r="J43" s="40" t="n">
        <f aca="false">IF(OR(D43="",D43+G43=0),"",D43/(D43+G43))</f>
        <v>0.457894736842105</v>
      </c>
      <c r="K43" s="40" t="n">
        <f aca="false">IF(E43="","",E43/(E43+H43))</f>
        <v>0.452196382428941</v>
      </c>
      <c r="L43" s="70" t="n">
        <f aca="false">IF(OR(K43="",J43=""),"",(J43-K43)*100)</f>
        <v>0.569835441316469</v>
      </c>
      <c r="M43" s="36" t="n">
        <v>3.4869830246268</v>
      </c>
      <c r="N43" s="36" t="n">
        <v>2.602784435621</v>
      </c>
      <c r="O43" s="36" t="n">
        <f aca="false">SQRT(M43^2+N43^2)</f>
        <v>4.35126848543575</v>
      </c>
      <c r="P43" s="40" t="n">
        <f aca="false">IF(J43="","",MAX(0,J43-1.96*O43/100))</f>
        <v>0.372609874527565</v>
      </c>
      <c r="Q43" s="40" t="n">
        <f aca="false">IF(J43="","",MIN(1,J43+1.96*O43/100))</f>
        <v>0.543179599156646</v>
      </c>
      <c r="R43" s="32" t="str">
        <f aca="false">IF(L43="","",IF(ABS(L43)&lt;=O43,"Yes","No"))</f>
        <v>Yes</v>
      </c>
      <c r="S43" s="32" t="str">
        <f aca="false">IF(L43="","",IF(ABS(L43)&lt;=1.96*O43,"Yes","No"))</f>
        <v>Yes</v>
      </c>
      <c r="T43" s="60" t="n">
        <f aca="false">IF(D43="","",ROUND(SQRT(((D43+G43)*O43/100)^2+(J43*(D43+G43)*0.14577)^2),0))</f>
        <v>30</v>
      </c>
      <c r="U43" s="32"/>
    </row>
    <row r="44" customFormat="false" ht="15" hidden="false" customHeight="false" outlineLevel="0" collapsed="false">
      <c r="A44" s="32" t="s">
        <v>162</v>
      </c>
      <c r="B44" s="32" t="s">
        <v>220</v>
      </c>
      <c r="C44" s="32" t="s">
        <v>222</v>
      </c>
      <c r="D44" s="60" t="n">
        <v>176</v>
      </c>
      <c r="E44" s="60" t="n">
        <v>184</v>
      </c>
      <c r="F44" s="69" t="n">
        <f aca="false">IF(E44="","",D44-E44)</f>
        <v>-8</v>
      </c>
      <c r="G44" s="60" t="n">
        <v>215</v>
      </c>
      <c r="H44" s="60" t="n">
        <v>208</v>
      </c>
      <c r="I44" s="69" t="n">
        <f aca="false">IF(H44="","",G44-H44)</f>
        <v>7</v>
      </c>
      <c r="J44" s="40" t="n">
        <f aca="false">IF(OR(D44="",D44+G44=0),"",D44/(D44+G44))</f>
        <v>0.450127877237852</v>
      </c>
      <c r="K44" s="40" t="n">
        <f aca="false">IF(E44="","",E44/(E44+H44))</f>
        <v>0.469387755102041</v>
      </c>
      <c r="L44" s="70" t="n">
        <f aca="false">IF(OR(K44="",J44=""),"",(J44-K44)*100)</f>
        <v>-1.92598778641892</v>
      </c>
      <c r="M44" s="36" t="n">
        <v>3.4869830246268</v>
      </c>
      <c r="N44" s="36" t="n">
        <v>2.602784435621</v>
      </c>
      <c r="O44" s="36" t="n">
        <f aca="false">SQRT(M44^2+N44^2)</f>
        <v>4.35126848543575</v>
      </c>
      <c r="P44" s="40" t="n">
        <f aca="false">IF(J44="","",MAX(0,J44-1.96*O44/100))</f>
        <v>0.364843014923311</v>
      </c>
      <c r="Q44" s="40" t="n">
        <f aca="false">IF(J44="","",MIN(1,J44+1.96*O44/100))</f>
        <v>0.535412739552392</v>
      </c>
      <c r="R44" s="32" t="str">
        <f aca="false">IF(L44="","",IF(ABS(L44)&lt;=O44,"Yes","No"))</f>
        <v>Yes</v>
      </c>
      <c r="S44" s="32" t="str">
        <f aca="false">IF(L44="","",IF(ABS(L44)&lt;=1.96*O44,"Yes","No"))</f>
        <v>Yes</v>
      </c>
      <c r="T44" s="60" t="n">
        <f aca="false">IF(D44="","",ROUND(SQRT(((D44+G44)*O44/100)^2+(J44*(D44+G44)*0.14577)^2),0))</f>
        <v>31</v>
      </c>
      <c r="U44" s="32"/>
    </row>
    <row r="45" customFormat="false" ht="15" hidden="false" customHeight="false" outlineLevel="0" collapsed="false">
      <c r="A45" s="32" t="s">
        <v>162</v>
      </c>
      <c r="B45" s="32" t="s">
        <v>220</v>
      </c>
      <c r="C45" s="32" t="s">
        <v>223</v>
      </c>
      <c r="D45" s="60" t="n">
        <v>120</v>
      </c>
      <c r="E45" s="60" t="n">
        <v>102</v>
      </c>
      <c r="F45" s="69" t="n">
        <f aca="false">IF(E45="","",D45-E45)</f>
        <v>18</v>
      </c>
      <c r="G45" s="60" t="n">
        <v>185</v>
      </c>
      <c r="H45" s="60" t="n">
        <v>192</v>
      </c>
      <c r="I45" s="69" t="n">
        <f aca="false">IF(H45="","",G45-H45)</f>
        <v>-7</v>
      </c>
      <c r="J45" s="40" t="n">
        <f aca="false">IF(OR(D45="",D45+G45=0),"",D45/(D45+G45))</f>
        <v>0.39344262295082</v>
      </c>
      <c r="K45" s="40" t="n">
        <f aca="false">IF(E45="","",E45/(E45+H45))</f>
        <v>0.346938775510204</v>
      </c>
      <c r="L45" s="70" t="n">
        <f aca="false">IF(OR(K45="",J45=""),"",(J45-K45)*100)</f>
        <v>4.65038474406156</v>
      </c>
      <c r="M45" s="36" t="n">
        <v>3.4869830246268</v>
      </c>
      <c r="N45" s="36" t="n">
        <v>2.602784435621</v>
      </c>
      <c r="O45" s="36" t="n">
        <f aca="false">SQRT(M45^2+N45^2)</f>
        <v>4.35126848543575</v>
      </c>
      <c r="P45" s="40" t="n">
        <f aca="false">IF(J45="","",MAX(0,J45-1.96*O45/100))</f>
        <v>0.308157760636279</v>
      </c>
      <c r="Q45" s="40" t="n">
        <f aca="false">IF(J45="","",MIN(1,J45+1.96*O45/100))</f>
        <v>0.47872748526536</v>
      </c>
      <c r="R45" s="32" t="str">
        <f aca="false">IF(L45="","",IF(ABS(L45)&lt;=O45,"Yes","No"))</f>
        <v>No</v>
      </c>
      <c r="S45" s="32" t="str">
        <f aca="false">IF(L45="","",IF(ABS(L45)&lt;=1.96*O45,"Yes","No"))</f>
        <v>Yes</v>
      </c>
      <c r="T45" s="60" t="n">
        <f aca="false">IF(D45="","",ROUND(SQRT(((D45+G45)*O45/100)^2+(J45*(D45+G45)*0.14577)^2),0))</f>
        <v>22</v>
      </c>
      <c r="U45" s="32"/>
    </row>
    <row r="46" customFormat="false" ht="15" hidden="false" customHeight="false" outlineLevel="0" collapsed="false">
      <c r="A46" s="32" t="s">
        <v>162</v>
      </c>
      <c r="B46" s="32" t="s">
        <v>220</v>
      </c>
      <c r="C46" s="32" t="s">
        <v>224</v>
      </c>
      <c r="D46" s="60" t="n">
        <v>182</v>
      </c>
      <c r="E46" s="60" t="n">
        <v>194</v>
      </c>
      <c r="F46" s="69" t="n">
        <f aca="false">IF(E46="","",D46-E46)</f>
        <v>-12</v>
      </c>
      <c r="G46" s="60" t="n">
        <v>281</v>
      </c>
      <c r="H46" s="60" t="n">
        <v>296</v>
      </c>
      <c r="I46" s="69" t="n">
        <f aca="false">IF(H46="","",G46-H46)</f>
        <v>-15</v>
      </c>
      <c r="J46" s="40" t="n">
        <f aca="false">IF(OR(D46="",D46+G46=0),"",D46/(D46+G46))</f>
        <v>0.393088552915767</v>
      </c>
      <c r="K46" s="40" t="n">
        <f aca="false">IF(E46="","",E46/(E46+H46))</f>
        <v>0.395918367346939</v>
      </c>
      <c r="L46" s="70" t="n">
        <f aca="false">IF(OR(K46="",J46=""),"",(J46-K46)*100)</f>
        <v>-0.282981443117203</v>
      </c>
      <c r="M46" s="36" t="n">
        <v>3.4869830246268</v>
      </c>
      <c r="N46" s="36" t="n">
        <v>2.602784435621</v>
      </c>
      <c r="O46" s="36" t="n">
        <f aca="false">SQRT(M46^2+N46^2)</f>
        <v>4.35126848543575</v>
      </c>
      <c r="P46" s="40" t="n">
        <f aca="false">IF(J46="","",MAX(0,J46-1.96*O46/100))</f>
        <v>0.307803690601226</v>
      </c>
      <c r="Q46" s="40" t="n">
        <f aca="false">IF(J46="","",MIN(1,J46+1.96*O46/100))</f>
        <v>0.478373415230307</v>
      </c>
      <c r="R46" s="32" t="str">
        <f aca="false">IF(L46="","",IF(ABS(L46)&lt;=O46,"Yes","No"))</f>
        <v>Yes</v>
      </c>
      <c r="S46" s="32" t="str">
        <f aca="false">IF(L46="","",IF(ABS(L46)&lt;=1.96*O46,"Yes","No"))</f>
        <v>Yes</v>
      </c>
      <c r="T46" s="60" t="n">
        <f aca="false">IF(D46="","",ROUND(SQRT(((D46+G46)*O46/100)^2+(J46*(D46+G46)*0.14577)^2),0))</f>
        <v>33</v>
      </c>
      <c r="U46" s="32"/>
    </row>
    <row r="47" customFormat="false" ht="15" hidden="false" customHeight="false" outlineLevel="0" collapsed="false">
      <c r="A47" s="32" t="s">
        <v>162</v>
      </c>
      <c r="B47" s="32" t="s">
        <v>225</v>
      </c>
      <c r="C47" s="32" t="s">
        <v>226</v>
      </c>
      <c r="D47" s="60" t="n">
        <v>268</v>
      </c>
      <c r="E47" s="60" t="n">
        <v>298</v>
      </c>
      <c r="F47" s="69" t="n">
        <f aca="false">IF(E47="","",D47-E47)</f>
        <v>-30</v>
      </c>
      <c r="G47" s="60" t="n">
        <v>656</v>
      </c>
      <c r="H47" s="60" t="n">
        <v>649</v>
      </c>
      <c r="I47" s="69" t="n">
        <f aca="false">IF(H47="","",G47-H47)</f>
        <v>7</v>
      </c>
      <c r="J47" s="40" t="n">
        <f aca="false">IF(OR(D47="",D47+G47=0),"",D47/(D47+G47))</f>
        <v>0.29004329004329</v>
      </c>
      <c r="K47" s="40" t="n">
        <f aca="false">IF(E47="","",E47/(E47+H47))</f>
        <v>0.31467793030623</v>
      </c>
      <c r="L47" s="70" t="n">
        <f aca="false">IF(OR(K47="",J47=""),"",(J47-K47)*100)</f>
        <v>-2.46346402629402</v>
      </c>
      <c r="M47" s="36" t="n">
        <v>2.4178751410629</v>
      </c>
      <c r="N47" s="36" t="n">
        <v>2.602784435621</v>
      </c>
      <c r="O47" s="36" t="n">
        <f aca="false">SQRT(M47^2+N47^2)</f>
        <v>3.55254936856349</v>
      </c>
      <c r="P47" s="40" t="n">
        <f aca="false">IF(J47="","",MAX(0,J47-1.96*O47/100))</f>
        <v>0.220413322419446</v>
      </c>
      <c r="Q47" s="40" t="n">
        <f aca="false">IF(J47="","",MIN(1,J47+1.96*O47/100))</f>
        <v>0.359673257667135</v>
      </c>
      <c r="R47" s="32" t="str">
        <f aca="false">IF(L47="","",IF(ABS(L47)&lt;=O47,"Yes","No"))</f>
        <v>Yes</v>
      </c>
      <c r="S47" s="32" t="str">
        <f aca="false">IF(L47="","",IF(ABS(L47)&lt;=1.96*O47,"Yes","No"))</f>
        <v>Yes</v>
      </c>
      <c r="T47" s="60" t="n">
        <f aca="false">IF(D47="","",ROUND(SQRT(((D47+G47)*O47/100)^2+(J47*(D47+G47)*0.09272)^2),0))</f>
        <v>41</v>
      </c>
      <c r="U47" s="32"/>
    </row>
    <row r="48" customFormat="false" ht="15" hidden="false" customHeight="false" outlineLevel="0" collapsed="false">
      <c r="A48" s="32" t="s">
        <v>162</v>
      </c>
      <c r="B48" s="32" t="s">
        <v>225</v>
      </c>
      <c r="C48" s="32" t="s">
        <v>227</v>
      </c>
      <c r="D48" s="60" t="n">
        <v>244</v>
      </c>
      <c r="E48" s="60" t="n">
        <v>253</v>
      </c>
      <c r="F48" s="69" t="n">
        <f aca="false">IF(E48="","",D48-E48)</f>
        <v>-9</v>
      </c>
      <c r="G48" s="60" t="n">
        <v>657</v>
      </c>
      <c r="H48" s="60" t="n">
        <v>710</v>
      </c>
      <c r="I48" s="69" t="n">
        <f aca="false">IF(H48="","",G48-H48)</f>
        <v>-53</v>
      </c>
      <c r="J48" s="40" t="n">
        <f aca="false">IF(OR(D48="",D48+G48=0),"",D48/(D48+G48))</f>
        <v>0.270810210876804</v>
      </c>
      <c r="K48" s="40" t="n">
        <f aca="false">IF(E48="","",E48/(E48+H48))</f>
        <v>0.262720664589823</v>
      </c>
      <c r="L48" s="70" t="n">
        <f aca="false">IF(OR(K48="",J48=""),"",(J48-K48)*100)</f>
        <v>0.808954628698011</v>
      </c>
      <c r="M48" s="36" t="n">
        <v>2.4178751410629</v>
      </c>
      <c r="N48" s="36" t="n">
        <v>2.602784435621</v>
      </c>
      <c r="O48" s="36" t="n">
        <f aca="false">SQRT(M48^2+N48^2)</f>
        <v>3.55254936856349</v>
      </c>
      <c r="P48" s="40" t="n">
        <f aca="false">IF(J48="","",MAX(0,J48-1.96*O48/100))</f>
        <v>0.201180243252959</v>
      </c>
      <c r="Q48" s="40" t="n">
        <f aca="false">IF(J48="","",MIN(1,J48+1.96*O48/100))</f>
        <v>0.340440178500648</v>
      </c>
      <c r="R48" s="32" t="str">
        <f aca="false">IF(L48="","",IF(ABS(L48)&lt;=O48,"Yes","No"))</f>
        <v>Yes</v>
      </c>
      <c r="S48" s="32" t="str">
        <f aca="false">IF(L48="","",IF(ABS(L48)&lt;=1.96*O48,"Yes","No"))</f>
        <v>Yes</v>
      </c>
      <c r="T48" s="60" t="n">
        <f aca="false">IF(D48="","",ROUND(SQRT(((D48+G48)*O48/100)^2+(J48*(D48+G48)*0.09272)^2),0))</f>
        <v>39</v>
      </c>
      <c r="U48" s="32"/>
    </row>
    <row r="49" customFormat="false" ht="15" hidden="false" customHeight="false" outlineLevel="0" collapsed="false">
      <c r="A49" s="32" t="s">
        <v>162</v>
      </c>
      <c r="B49" s="32" t="s">
        <v>225</v>
      </c>
      <c r="C49" s="32" t="s">
        <v>228</v>
      </c>
      <c r="D49" s="60" t="n">
        <v>221</v>
      </c>
      <c r="E49" s="60" t="n">
        <v>238</v>
      </c>
      <c r="F49" s="69" t="n">
        <f aca="false">IF(E49="","",D49-E49)</f>
        <v>-17</v>
      </c>
      <c r="G49" s="60" t="n">
        <v>597</v>
      </c>
      <c r="H49" s="60" t="n">
        <v>586</v>
      </c>
      <c r="I49" s="69" t="n">
        <f aca="false">IF(H49="","",G49-H49)</f>
        <v>11</v>
      </c>
      <c r="J49" s="40" t="n">
        <f aca="false">IF(OR(D49="",D49+G49=0),"",D49/(D49+G49))</f>
        <v>0.270171149144254</v>
      </c>
      <c r="K49" s="40" t="n">
        <f aca="false">IF(E49="","",E49/(E49+H49))</f>
        <v>0.288834951456311</v>
      </c>
      <c r="L49" s="70" t="n">
        <f aca="false">IF(OR(K49="",J49=""),"",(J49-K49)*100)</f>
        <v>-1.86638023120564</v>
      </c>
      <c r="M49" s="36" t="n">
        <v>2.4178751410629</v>
      </c>
      <c r="N49" s="36" t="n">
        <v>2.602784435621</v>
      </c>
      <c r="O49" s="36" t="n">
        <f aca="false">SQRT(M49^2+N49^2)</f>
        <v>3.55254936856349</v>
      </c>
      <c r="P49" s="40" t="n">
        <f aca="false">IF(J49="","",MAX(0,J49-1.96*O49/100))</f>
        <v>0.20054118152041</v>
      </c>
      <c r="Q49" s="40" t="n">
        <f aca="false">IF(J49="","",MIN(1,J49+1.96*O49/100))</f>
        <v>0.339801116768099</v>
      </c>
      <c r="R49" s="32" t="str">
        <f aca="false">IF(L49="","",IF(ABS(L49)&lt;=O49,"Yes","No"))</f>
        <v>Yes</v>
      </c>
      <c r="S49" s="32" t="str">
        <f aca="false">IF(L49="","",IF(ABS(L49)&lt;=1.96*O49,"Yes","No"))</f>
        <v>Yes</v>
      </c>
      <c r="T49" s="60" t="n">
        <f aca="false">IF(D49="","",ROUND(SQRT(((D49+G49)*O49/100)^2+(J49*(D49+G49)*0.09272)^2),0))</f>
        <v>36</v>
      </c>
      <c r="U49" s="32"/>
    </row>
    <row r="50" customFormat="false" ht="15" hidden="false" customHeight="false" outlineLevel="0" collapsed="false">
      <c r="A50" s="32" t="s">
        <v>162</v>
      </c>
      <c r="B50" s="32" t="s">
        <v>229</v>
      </c>
      <c r="C50" s="32" t="s">
        <v>230</v>
      </c>
      <c r="D50" s="60" t="n">
        <v>219</v>
      </c>
      <c r="E50" s="60" t="n">
        <v>238</v>
      </c>
      <c r="F50" s="69" t="n">
        <f aca="false">IF(E50="","",D50-E50)</f>
        <v>-19</v>
      </c>
      <c r="G50" s="60" t="n">
        <v>574</v>
      </c>
      <c r="H50" s="60" t="n">
        <v>541</v>
      </c>
      <c r="I50" s="69" t="n">
        <f aca="false">IF(H50="","",G50-H50)</f>
        <v>33</v>
      </c>
      <c r="J50" s="40" t="n">
        <f aca="false">IF(OR(D50="",D50+G50=0),"",D50/(D50+G50))</f>
        <v>0.276166456494325</v>
      </c>
      <c r="K50" s="40" t="n">
        <f aca="false">IF(E50="","",E50/(E50+H50))</f>
        <v>0.305519897304236</v>
      </c>
      <c r="L50" s="70" t="n">
        <f aca="false">IF(OR(K50="",J50=""),"",(J50-K50)*100)</f>
        <v>-2.93534408099108</v>
      </c>
      <c r="M50" s="36" t="n">
        <v>2.4178751410629</v>
      </c>
      <c r="N50" s="36" t="n">
        <v>2.602784435621</v>
      </c>
      <c r="O50" s="36" t="n">
        <f aca="false">SQRT(M50^2+N50^2)</f>
        <v>3.55254936856349</v>
      </c>
      <c r="P50" s="40" t="n">
        <f aca="false">IF(J50="","",MAX(0,J50-1.96*O50/100))</f>
        <v>0.206536488870481</v>
      </c>
      <c r="Q50" s="40" t="n">
        <f aca="false">IF(J50="","",MIN(1,J50+1.96*O50/100))</f>
        <v>0.34579642411817</v>
      </c>
      <c r="R50" s="32" t="str">
        <f aca="false">IF(L50="","",IF(ABS(L50)&lt;=O50,"Yes","No"))</f>
        <v>Yes</v>
      </c>
      <c r="S50" s="32" t="str">
        <f aca="false">IF(L50="","",IF(ABS(L50)&lt;=1.96*O50,"Yes","No"))</f>
        <v>Yes</v>
      </c>
      <c r="T50" s="60" t="n">
        <f aca="false">IF(D50="","",ROUND(SQRT(((D50+G50)*O50/100)^2+(J50*(D50+G50)*0.09272)^2),0))</f>
        <v>35</v>
      </c>
      <c r="U50" s="32"/>
    </row>
    <row r="51" customFormat="false" ht="15" hidden="false" customHeight="false" outlineLevel="0" collapsed="false">
      <c r="A51" s="32" t="s">
        <v>162</v>
      </c>
      <c r="B51" s="32" t="s">
        <v>229</v>
      </c>
      <c r="C51" s="32" t="s">
        <v>231</v>
      </c>
      <c r="D51" s="60" t="n">
        <v>106</v>
      </c>
      <c r="E51" s="60" t="n">
        <v>103</v>
      </c>
      <c r="F51" s="69" t="n">
        <f aca="false">IF(E51="","",D51-E51)</f>
        <v>3</v>
      </c>
      <c r="G51" s="60" t="n">
        <v>290</v>
      </c>
      <c r="H51" s="60" t="n">
        <v>292</v>
      </c>
      <c r="I51" s="69" t="n">
        <f aca="false">IF(H51="","",G51-H51)</f>
        <v>-2</v>
      </c>
      <c r="J51" s="40" t="n">
        <f aca="false">IF(OR(D51="",D51+G51=0),"",D51/(D51+G51))</f>
        <v>0.267676767676768</v>
      </c>
      <c r="K51" s="40" t="n">
        <f aca="false">IF(E51="","",E51/(E51+H51))</f>
        <v>0.260759493670886</v>
      </c>
      <c r="L51" s="70" t="n">
        <f aca="false">IF(OR(K51="",J51=""),"",(J51-K51)*100)</f>
        <v>0.69172740058816</v>
      </c>
      <c r="M51" s="36" t="n">
        <v>3.4869830246268</v>
      </c>
      <c r="N51" s="36" t="n">
        <v>2.602784435621</v>
      </c>
      <c r="O51" s="36" t="n">
        <f aca="false">SQRT(M51^2+N51^2)</f>
        <v>4.35126848543575</v>
      </c>
      <c r="P51" s="40" t="n">
        <f aca="false">IF(J51="","",MAX(0,J51-1.96*O51/100))</f>
        <v>0.182391905362227</v>
      </c>
      <c r="Q51" s="40" t="n">
        <f aca="false">IF(J51="","",MIN(1,J51+1.96*O51/100))</f>
        <v>0.352961629991308</v>
      </c>
      <c r="R51" s="32" t="str">
        <f aca="false">IF(L51="","",IF(ABS(L51)&lt;=O51,"Yes","No"))</f>
        <v>Yes</v>
      </c>
      <c r="S51" s="32" t="str">
        <f aca="false">IF(L51="","",IF(ABS(L51)&lt;=1.96*O51,"Yes","No"))</f>
        <v>Yes</v>
      </c>
      <c r="T51" s="60" t="n">
        <f aca="false">IF(D51="","",ROUND(SQRT(((D51+G51)*O51/100)^2+(J51*(D51+G51)*0.14577)^2),0))</f>
        <v>23</v>
      </c>
      <c r="U51" s="32"/>
    </row>
    <row r="52" customFormat="false" ht="15" hidden="false" customHeight="false" outlineLevel="0" collapsed="false">
      <c r="A52" s="32" t="s">
        <v>162</v>
      </c>
      <c r="B52" s="32" t="s">
        <v>232</v>
      </c>
      <c r="C52" s="32" t="s">
        <v>232</v>
      </c>
      <c r="D52" s="60" t="n">
        <v>56</v>
      </c>
      <c r="E52" s="60" t="n">
        <v>53</v>
      </c>
      <c r="F52" s="69" t="n">
        <f aca="false">IF(E52="","",D52-E52)</f>
        <v>3</v>
      </c>
      <c r="G52" s="60" t="n">
        <v>87</v>
      </c>
      <c r="H52" s="60" t="n">
        <v>99</v>
      </c>
      <c r="I52" s="69" t="n">
        <f aca="false">IF(H52="","",G52-H52)</f>
        <v>-12</v>
      </c>
      <c r="J52" s="40" t="n">
        <f aca="false">IF(OR(D52="",D52+G52=0),"",D52/(D52+G52))</f>
        <v>0.391608391608392</v>
      </c>
      <c r="K52" s="40" t="n">
        <f aca="false">IF(E52="","",E52/(E52+H52))</f>
        <v>0.348684210526316</v>
      </c>
      <c r="L52" s="70" t="n">
        <f aca="false">IF(OR(K52="",J52=""),"",(J52-K52)*100)</f>
        <v>4.29241810820759</v>
      </c>
      <c r="M52" s="36" t="n">
        <v>3.4869830246268</v>
      </c>
      <c r="N52" s="36" t="n">
        <v>2.602784435621</v>
      </c>
      <c r="O52" s="36" t="n">
        <f aca="false">SQRT(M52^2+N52^2)</f>
        <v>4.35126848543575</v>
      </c>
      <c r="P52" s="40" t="n">
        <f aca="false">IF(J52="","",MAX(0,J52-1.96*O52/100))</f>
        <v>0.306323529293851</v>
      </c>
      <c r="Q52" s="40" t="n">
        <f aca="false">IF(J52="","",MIN(1,J52+1.96*O52/100))</f>
        <v>0.476893253922932</v>
      </c>
      <c r="R52" s="32" t="str">
        <f aca="false">IF(L52="","",IF(ABS(L52)&lt;=O52,"Yes","No"))</f>
        <v>Yes</v>
      </c>
      <c r="S52" s="32" t="str">
        <f aca="false">IF(L52="","",IF(ABS(L52)&lt;=1.96*O52,"Yes","No"))</f>
        <v>Yes</v>
      </c>
      <c r="T52" s="60" t="n">
        <f aca="false">IF(D52="","",ROUND(SQRT(((D52+G52)*O52/100)^2+(J52*(D52+G52)*0.14577)^2),0))</f>
        <v>10</v>
      </c>
      <c r="U52" s="32"/>
    </row>
    <row r="53" customFormat="false" ht="15" hidden="false" customHeight="false" outlineLevel="0" collapsed="false">
      <c r="A53" s="32" t="s">
        <v>233</v>
      </c>
      <c r="B53" s="32" t="s">
        <v>234</v>
      </c>
      <c r="C53" s="32" t="s">
        <v>234</v>
      </c>
      <c r="D53" s="60" t="n">
        <v>672</v>
      </c>
      <c r="E53" s="60" t="n">
        <v>601</v>
      </c>
      <c r="F53" s="69" t="n">
        <f aca="false">IF(E53="","",D53-E53)</f>
        <v>71</v>
      </c>
      <c r="G53" s="60" t="n">
        <v>747</v>
      </c>
      <c r="H53" s="60" t="n">
        <v>766</v>
      </c>
      <c r="I53" s="69" t="n">
        <f aca="false">IF(H53="","",G53-H53)</f>
        <v>-19</v>
      </c>
      <c r="J53" s="40" t="n">
        <f aca="false">IF(OR(D53="",D53+G53=0),"",D53/(D53+G53))</f>
        <v>0.473572938689218</v>
      </c>
      <c r="K53" s="40" t="n">
        <f aca="false">IF(E53="","",E53/(E53+H53))</f>
        <v>0.439648866130212</v>
      </c>
      <c r="L53" s="70" t="n">
        <f aca="false">IF(OR(K53="",J53=""),"",(J53-K53)*100)</f>
        <v>3.39240725590056</v>
      </c>
      <c r="M53" s="36" t="n">
        <v>2.13467328733734</v>
      </c>
      <c r="N53" s="36" t="n">
        <v>2.602784435621</v>
      </c>
      <c r="O53" s="36" t="n">
        <f aca="false">SQRT(M53^2+N53^2)</f>
        <v>3.36620214217485</v>
      </c>
      <c r="P53" s="40" t="n">
        <f aca="false">IF(J53="","",MAX(0,J53-1.96*O53/100))</f>
        <v>0.407595376702591</v>
      </c>
      <c r="Q53" s="40" t="n">
        <f aca="false">IF(J53="","",MIN(1,J53+1.96*O53/100))</f>
        <v>0.539550500675845</v>
      </c>
      <c r="R53" s="32" t="str">
        <f aca="false">IF(L53="","",IF(ABS(L53)&lt;=O53,"Yes","No"))</f>
        <v>No</v>
      </c>
      <c r="S53" s="32" t="str">
        <f aca="false">IF(L53="","",IF(ABS(L53)&lt;=1.96*O53,"Yes","No"))</f>
        <v>Yes</v>
      </c>
      <c r="T53" s="60" t="n">
        <f aca="false">IF(D53="","",ROUND(SQRT(((D53+G53)*O53/100)^2+(J53*(D53+G53)*0.07717)^2),0))</f>
        <v>71</v>
      </c>
      <c r="U53" s="32"/>
    </row>
    <row r="54" customFormat="false" ht="15" hidden="false" customHeight="false" outlineLevel="0" collapsed="false">
      <c r="A54" s="32" t="s">
        <v>233</v>
      </c>
      <c r="B54" s="32" t="s">
        <v>235</v>
      </c>
      <c r="C54" s="32" t="s">
        <v>236</v>
      </c>
      <c r="D54" s="60" t="n">
        <v>552</v>
      </c>
      <c r="E54" s="60" t="n">
        <v>437</v>
      </c>
      <c r="F54" s="69" t="n">
        <f aca="false">IF(E54="","",D54-E54)</f>
        <v>115</v>
      </c>
      <c r="G54" s="60" t="n">
        <v>162</v>
      </c>
      <c r="H54" s="60" t="n">
        <v>173</v>
      </c>
      <c r="I54" s="69" t="n">
        <f aca="false">IF(H54="","",G54-H54)</f>
        <v>-11</v>
      </c>
      <c r="J54" s="40" t="n">
        <f aca="false">IF(OR(D54="",D54+G54=0),"",D54/(D54+G54))</f>
        <v>0.773109243697479</v>
      </c>
      <c r="K54" s="40" t="n">
        <f aca="false">IF(E54="","",E54/(E54+H54))</f>
        <v>0.716393442622951</v>
      </c>
      <c r="L54" s="70" t="n">
        <f aca="false">IF(OR(K54="",J54=""),"",(J54-K54)*100)</f>
        <v>5.67158010745282</v>
      </c>
      <c r="M54" s="36" t="n">
        <v>3.4869830246268</v>
      </c>
      <c r="N54" s="36" t="n">
        <v>2.602784435621</v>
      </c>
      <c r="O54" s="36" t="n">
        <f aca="false">SQRT(M54^2+N54^2)</f>
        <v>4.35126848543575</v>
      </c>
      <c r="P54" s="40" t="n">
        <f aca="false">IF(J54="","",MAX(0,J54-1.96*O54/100))</f>
        <v>0.687824381382938</v>
      </c>
      <c r="Q54" s="40" t="n">
        <f aca="false">IF(J54="","",MIN(1,J54+1.96*O54/100))</f>
        <v>0.85839410601202</v>
      </c>
      <c r="R54" s="32" t="str">
        <f aca="false">IF(L54="","",IF(ABS(L54)&lt;=O54,"Yes","No"))</f>
        <v>No</v>
      </c>
      <c r="S54" s="32" t="str">
        <f aca="false">IF(L54="","",IF(ABS(L54)&lt;=1.96*O54,"Yes","No"))</f>
        <v>Yes</v>
      </c>
      <c r="T54" s="60" t="n">
        <f aca="false">IF(D54="","",ROUND(SQRT(((D54+G54)*O54/100)^2+(J54*(D54+G54)*0.14577)^2),0))</f>
        <v>86</v>
      </c>
      <c r="U54" s="32"/>
    </row>
    <row r="55" customFormat="false" ht="15" hidden="false" customHeight="false" outlineLevel="0" collapsed="false">
      <c r="A55" s="32" t="s">
        <v>233</v>
      </c>
      <c r="B55" s="32" t="s">
        <v>235</v>
      </c>
      <c r="C55" s="32" t="s">
        <v>237</v>
      </c>
      <c r="D55" s="60" t="n">
        <v>343</v>
      </c>
      <c r="E55" s="60" t="n">
        <v>328</v>
      </c>
      <c r="F55" s="69" t="n">
        <f aca="false">IF(E55="","",D55-E55)</f>
        <v>15</v>
      </c>
      <c r="G55" s="60" t="n">
        <v>133</v>
      </c>
      <c r="H55" s="60" t="n">
        <v>173</v>
      </c>
      <c r="I55" s="69" t="n">
        <f aca="false">IF(H55="","",G55-H55)</f>
        <v>-40</v>
      </c>
      <c r="J55" s="40" t="n">
        <f aca="false">IF(OR(D55="",D55+G55=0),"",D55/(D55+G55))</f>
        <v>0.720588235294118</v>
      </c>
      <c r="K55" s="40" t="n">
        <f aca="false">IF(E55="","",E55/(E55+H55))</f>
        <v>0.654690618762475</v>
      </c>
      <c r="L55" s="70" t="n">
        <f aca="false">IF(OR(K55="",J55=""),"",(J55-K55)*100)</f>
        <v>6.58976165316426</v>
      </c>
      <c r="M55" s="36" t="n">
        <v>3.4869830246268</v>
      </c>
      <c r="N55" s="36" t="n">
        <v>2.602784435621</v>
      </c>
      <c r="O55" s="36" t="n">
        <f aca="false">SQRT(M55^2+N55^2)</f>
        <v>4.35126848543575</v>
      </c>
      <c r="P55" s="40" t="n">
        <f aca="false">IF(J55="","",MAX(0,J55-1.96*O55/100))</f>
        <v>0.635303372979577</v>
      </c>
      <c r="Q55" s="40" t="n">
        <f aca="false">IF(J55="","",MIN(1,J55+1.96*O55/100))</f>
        <v>0.805873097608658</v>
      </c>
      <c r="R55" s="32" t="str">
        <f aca="false">IF(L55="","",IF(ABS(L55)&lt;=O55,"Yes","No"))</f>
        <v>No</v>
      </c>
      <c r="S55" s="32" t="str">
        <f aca="false">IF(L55="","",IF(ABS(L55)&lt;=1.96*O55,"Yes","No"))</f>
        <v>Yes</v>
      </c>
      <c r="T55" s="60" t="n">
        <f aca="false">IF(D55="","",ROUND(SQRT(((D55+G55)*O55/100)^2+(J55*(D55+G55)*0.14577)^2),0))</f>
        <v>54</v>
      </c>
      <c r="U55" s="32"/>
    </row>
    <row r="56" customFormat="false" ht="15" hidden="false" customHeight="false" outlineLevel="0" collapsed="false">
      <c r="A56" s="32" t="s">
        <v>233</v>
      </c>
      <c r="B56" s="32" t="s">
        <v>235</v>
      </c>
      <c r="C56" s="32" t="s">
        <v>238</v>
      </c>
      <c r="D56" s="60" t="n">
        <v>395</v>
      </c>
      <c r="E56" s="60" t="n">
        <v>347</v>
      </c>
      <c r="F56" s="69" t="n">
        <f aca="false">IF(E56="","",D56-E56)</f>
        <v>48</v>
      </c>
      <c r="G56" s="60" t="n">
        <v>118</v>
      </c>
      <c r="H56" s="60" t="n">
        <v>147</v>
      </c>
      <c r="I56" s="69" t="n">
        <f aca="false">IF(H56="","",G56-H56)</f>
        <v>-29</v>
      </c>
      <c r="J56" s="40" t="n">
        <f aca="false">IF(OR(D56="",D56+G56=0),"",D56/(D56+G56))</f>
        <v>0.769980506822612</v>
      </c>
      <c r="K56" s="40" t="n">
        <f aca="false">IF(E56="","",E56/(E56+H56))</f>
        <v>0.702429149797571</v>
      </c>
      <c r="L56" s="70" t="n">
        <f aca="false">IF(OR(K56="",J56=""),"",(J56-K56)*100)</f>
        <v>6.75513570250412</v>
      </c>
      <c r="M56" s="36" t="n">
        <v>3.4869830246268</v>
      </c>
      <c r="N56" s="36" t="n">
        <v>2.602784435621</v>
      </c>
      <c r="O56" s="36" t="n">
        <f aca="false">SQRT(M56^2+N56^2)</f>
        <v>4.35126848543575</v>
      </c>
      <c r="P56" s="40" t="n">
        <f aca="false">IF(J56="","",MAX(0,J56-1.96*O56/100))</f>
        <v>0.684695644508071</v>
      </c>
      <c r="Q56" s="40" t="n">
        <f aca="false">IF(J56="","",MIN(1,J56+1.96*O56/100))</f>
        <v>0.855265369137153</v>
      </c>
      <c r="R56" s="32" t="str">
        <f aca="false">IF(L56="","",IF(ABS(L56)&lt;=O56,"Yes","No"))</f>
        <v>No</v>
      </c>
      <c r="S56" s="32" t="str">
        <f aca="false">IF(L56="","",IF(ABS(L56)&lt;=1.96*O56,"Yes","No"))</f>
        <v>Yes</v>
      </c>
      <c r="T56" s="60" t="n">
        <f aca="false">IF(D56="","",ROUND(SQRT(((D56+G56)*O56/100)^2+(J56*(D56+G56)*0.14577)^2),0))</f>
        <v>62</v>
      </c>
      <c r="U56" s="32"/>
    </row>
    <row r="57" customFormat="false" ht="15" hidden="false" customHeight="false" outlineLevel="0" collapsed="false">
      <c r="A57" s="32" t="s">
        <v>233</v>
      </c>
      <c r="B57" s="32" t="s">
        <v>235</v>
      </c>
      <c r="C57" s="32" t="s">
        <v>239</v>
      </c>
      <c r="D57" s="60" t="n">
        <v>340</v>
      </c>
      <c r="E57" s="60" t="n">
        <v>314</v>
      </c>
      <c r="F57" s="69" t="n">
        <f aca="false">IF(E57="","",D57-E57)</f>
        <v>26</v>
      </c>
      <c r="G57" s="60" t="n">
        <v>134</v>
      </c>
      <c r="H57" s="60" t="n">
        <v>149</v>
      </c>
      <c r="I57" s="69" t="n">
        <f aca="false">IF(H57="","",G57-H57)</f>
        <v>-15</v>
      </c>
      <c r="J57" s="40" t="n">
        <f aca="false">IF(OR(D57="",D57+G57=0),"",D57/(D57+G57))</f>
        <v>0.717299578059072</v>
      </c>
      <c r="K57" s="40" t="n">
        <f aca="false">IF(E57="","",E57/(E57+H57))</f>
        <v>0.678185745140389</v>
      </c>
      <c r="L57" s="70" t="n">
        <f aca="false">IF(OR(K57="",J57=""),"",(J57-K57)*100)</f>
        <v>3.9113832918683</v>
      </c>
      <c r="M57" s="36" t="n">
        <v>3.4869830246268</v>
      </c>
      <c r="N57" s="36" t="n">
        <v>2.602784435621</v>
      </c>
      <c r="O57" s="36" t="n">
        <f aca="false">SQRT(M57^2+N57^2)</f>
        <v>4.35126848543575</v>
      </c>
      <c r="P57" s="40" t="n">
        <f aca="false">IF(J57="","",MAX(0,J57-1.96*O57/100))</f>
        <v>0.632014715744531</v>
      </c>
      <c r="Q57" s="40" t="n">
        <f aca="false">IF(J57="","",MIN(1,J57+1.96*O57/100))</f>
        <v>0.802584440373613</v>
      </c>
      <c r="R57" s="32" t="str">
        <f aca="false">IF(L57="","",IF(ABS(L57)&lt;=O57,"Yes","No"))</f>
        <v>Yes</v>
      </c>
      <c r="S57" s="32" t="str">
        <f aca="false">IF(L57="","",IF(ABS(L57)&lt;=1.96*O57,"Yes","No"))</f>
        <v>Yes</v>
      </c>
      <c r="T57" s="60" t="n">
        <f aca="false">IF(D57="","",ROUND(SQRT(((D57+G57)*O57/100)^2+(J57*(D57+G57)*0.14577)^2),0))</f>
        <v>54</v>
      </c>
      <c r="U57" s="32"/>
    </row>
    <row r="58" customFormat="false" ht="15" hidden="false" customHeight="false" outlineLevel="0" collapsed="false">
      <c r="A58" s="32" t="s">
        <v>233</v>
      </c>
      <c r="B58" s="32" t="s">
        <v>235</v>
      </c>
      <c r="C58" s="32" t="s">
        <v>240</v>
      </c>
      <c r="D58" s="60" t="n">
        <v>394</v>
      </c>
      <c r="E58" s="60" t="n">
        <v>364</v>
      </c>
      <c r="F58" s="69" t="n">
        <f aca="false">IF(E58="","",D58-E58)</f>
        <v>30</v>
      </c>
      <c r="G58" s="60" t="n">
        <v>126</v>
      </c>
      <c r="H58" s="60" t="n">
        <v>137</v>
      </c>
      <c r="I58" s="69" t="n">
        <f aca="false">IF(H58="","",G58-H58)</f>
        <v>-11</v>
      </c>
      <c r="J58" s="40" t="n">
        <f aca="false">IF(OR(D58="",D58+G58=0),"",D58/(D58+G58))</f>
        <v>0.757692307692308</v>
      </c>
      <c r="K58" s="40" t="n">
        <f aca="false">IF(E58="","",E58/(E58+H58))</f>
        <v>0.726546906187625</v>
      </c>
      <c r="L58" s="70" t="n">
        <f aca="false">IF(OR(K58="",J58=""),"",(J58-K58)*100)</f>
        <v>3.11454015046829</v>
      </c>
      <c r="M58" s="36" t="n">
        <v>3.4869830246268</v>
      </c>
      <c r="N58" s="36" t="n">
        <v>2.602784435621</v>
      </c>
      <c r="O58" s="36" t="n">
        <f aca="false">SQRT(M58^2+N58^2)</f>
        <v>4.35126848543575</v>
      </c>
      <c r="P58" s="40" t="n">
        <f aca="false">IF(J58="","",MAX(0,J58-1.96*O58/100))</f>
        <v>0.672407445377767</v>
      </c>
      <c r="Q58" s="40" t="n">
        <f aca="false">IF(J58="","",MIN(1,J58+1.96*O58/100))</f>
        <v>0.842977170006849</v>
      </c>
      <c r="R58" s="32" t="str">
        <f aca="false">IF(L58="","",IF(ABS(L58)&lt;=O58,"Yes","No"))</f>
        <v>Yes</v>
      </c>
      <c r="S58" s="32" t="str">
        <f aca="false">IF(L58="","",IF(ABS(L58)&lt;=1.96*O58,"Yes","No"))</f>
        <v>Yes</v>
      </c>
      <c r="T58" s="60" t="n">
        <f aca="false">IF(D58="","",ROUND(SQRT(((D58+G58)*O58/100)^2+(J58*(D58+G58)*0.14577)^2),0))</f>
        <v>62</v>
      </c>
      <c r="U58" s="32"/>
    </row>
    <row r="59" customFormat="false" ht="15" hidden="false" customHeight="false" outlineLevel="0" collapsed="false">
      <c r="A59" s="32" t="s">
        <v>233</v>
      </c>
      <c r="B59" s="32" t="s">
        <v>235</v>
      </c>
      <c r="C59" s="32" t="s">
        <v>241</v>
      </c>
      <c r="D59" s="60" t="n">
        <v>455</v>
      </c>
      <c r="E59" s="60" t="n">
        <v>399</v>
      </c>
      <c r="F59" s="69" t="n">
        <f aca="false">IF(E59="","",D59-E59)</f>
        <v>56</v>
      </c>
      <c r="G59" s="60" t="n">
        <v>182</v>
      </c>
      <c r="H59" s="60" t="n">
        <v>171</v>
      </c>
      <c r="I59" s="69" t="n">
        <f aca="false">IF(H59="","",G59-H59)</f>
        <v>11</v>
      </c>
      <c r="J59" s="40" t="n">
        <f aca="false">IF(OR(D59="",D59+G59=0),"",D59/(D59+G59))</f>
        <v>0.714285714285714</v>
      </c>
      <c r="K59" s="40" t="n">
        <f aca="false">IF(E59="","",E59/(E59+H59))</f>
        <v>0.7</v>
      </c>
      <c r="L59" s="70" t="n">
        <f aca="false">IF(OR(K59="",J59=""),"",(J59-K59)*100)</f>
        <v>1.42857142857143</v>
      </c>
      <c r="M59" s="36" t="n">
        <v>3.4869830246268</v>
      </c>
      <c r="N59" s="36" t="n">
        <v>2.602784435621</v>
      </c>
      <c r="O59" s="36" t="n">
        <f aca="false">SQRT(M59^2+N59^2)</f>
        <v>4.35126848543575</v>
      </c>
      <c r="P59" s="40" t="n">
        <f aca="false">IF(J59="","",MAX(0,J59-1.96*O59/100))</f>
        <v>0.629000851971174</v>
      </c>
      <c r="Q59" s="40" t="n">
        <f aca="false">IF(J59="","",MIN(1,J59+1.96*O59/100))</f>
        <v>0.799570576600255</v>
      </c>
      <c r="R59" s="32" t="str">
        <f aca="false">IF(L59="","",IF(ABS(L59)&lt;=O59,"Yes","No"))</f>
        <v>Yes</v>
      </c>
      <c r="S59" s="32" t="str">
        <f aca="false">IF(L59="","",IF(ABS(L59)&lt;=1.96*O59,"Yes","No"))</f>
        <v>Yes</v>
      </c>
      <c r="T59" s="60" t="n">
        <f aca="false">IF(D59="","",ROUND(SQRT(((D59+G59)*O59/100)^2+(J59*(D59+G59)*0.14577)^2),0))</f>
        <v>72</v>
      </c>
      <c r="U59" s="32"/>
    </row>
    <row r="60" customFormat="false" ht="15" hidden="false" customHeight="false" outlineLevel="0" collapsed="false">
      <c r="A60" s="32" t="s">
        <v>233</v>
      </c>
      <c r="B60" s="32" t="s">
        <v>235</v>
      </c>
      <c r="C60" s="32" t="s">
        <v>242</v>
      </c>
      <c r="D60" s="60" t="n">
        <v>971</v>
      </c>
      <c r="E60" s="60" t="n">
        <v>1034</v>
      </c>
      <c r="F60" s="69" t="n">
        <f aca="false">IF(E60="","",D60-E60)</f>
        <v>-63</v>
      </c>
      <c r="G60" s="60" t="n">
        <v>302</v>
      </c>
      <c r="H60" s="60" t="n">
        <v>285</v>
      </c>
      <c r="I60" s="69" t="n">
        <f aca="false">IF(H60="","",G60-H60)</f>
        <v>17</v>
      </c>
      <c r="J60" s="40" t="n">
        <f aca="false">IF(OR(D60="",D60+G60=0),"",D60/(D60+G60))</f>
        <v>0.762765121759623</v>
      </c>
      <c r="K60" s="40" t="n">
        <f aca="false">IF(E60="","",E60/(E60+H60))</f>
        <v>0.783927217589083</v>
      </c>
      <c r="L60" s="70" t="n">
        <f aca="false">IF(OR(K60="",J60=""),"",(J60-K60)*100)</f>
        <v>-2.11620958294597</v>
      </c>
      <c r="M60" s="36" t="n">
        <v>2.13467328733734</v>
      </c>
      <c r="N60" s="36" t="n">
        <v>2.602784435621</v>
      </c>
      <c r="O60" s="36" t="n">
        <f aca="false">SQRT(M60^2+N60^2)</f>
        <v>3.36620214217485</v>
      </c>
      <c r="P60" s="40" t="n">
        <f aca="false">IF(J60="","",MAX(0,J60-1.96*O60/100))</f>
        <v>0.696787559772996</v>
      </c>
      <c r="Q60" s="40" t="n">
        <f aca="false">IF(J60="","",MIN(1,J60+1.96*O60/100))</f>
        <v>0.82874268374625</v>
      </c>
      <c r="R60" s="32" t="str">
        <f aca="false">IF(L60="","",IF(ABS(L60)&lt;=O60,"Yes","No"))</f>
        <v>Yes</v>
      </c>
      <c r="S60" s="32" t="str">
        <f aca="false">IF(L60="","",IF(ABS(L60)&lt;=1.96*O60,"Yes","No"))</f>
        <v>Yes</v>
      </c>
      <c r="T60" s="60" t="n">
        <f aca="false">IF(D60="","",ROUND(SQRT(((D60+G60)*O60/100)^2+(J60*(D60+G60)*0.07717)^2),0))</f>
        <v>86</v>
      </c>
      <c r="U60" s="32"/>
    </row>
    <row r="61" customFormat="false" ht="15" hidden="false" customHeight="false" outlineLevel="0" collapsed="false">
      <c r="A61" s="32" t="s">
        <v>233</v>
      </c>
      <c r="B61" s="32" t="s">
        <v>235</v>
      </c>
      <c r="C61" s="32" t="s">
        <v>243</v>
      </c>
      <c r="D61" s="60" t="n">
        <v>388</v>
      </c>
      <c r="E61" s="60" t="n">
        <v>377</v>
      </c>
      <c r="F61" s="69" t="n">
        <f aca="false">IF(E61="","",D61-E61)</f>
        <v>11</v>
      </c>
      <c r="G61" s="60" t="n">
        <v>217</v>
      </c>
      <c r="H61" s="60" t="n">
        <v>190</v>
      </c>
      <c r="I61" s="69" t="n">
        <f aca="false">IF(H61="","",G61-H61)</f>
        <v>27</v>
      </c>
      <c r="J61" s="40" t="n">
        <f aca="false">IF(OR(D61="",D61+G61=0),"",D61/(D61+G61))</f>
        <v>0.641322314049587</v>
      </c>
      <c r="K61" s="40" t="n">
        <f aca="false">IF(E61="","",E61/(E61+H61))</f>
        <v>0.664902998236332</v>
      </c>
      <c r="L61" s="70" t="n">
        <f aca="false">IF(OR(K61="",J61=""),"",(J61-K61)*100)</f>
        <v>-2.35806841867449</v>
      </c>
      <c r="M61" s="36" t="n">
        <v>3.4869830246268</v>
      </c>
      <c r="N61" s="36" t="n">
        <v>2.602784435621</v>
      </c>
      <c r="O61" s="36" t="n">
        <f aca="false">SQRT(M61^2+N61^2)</f>
        <v>4.35126848543575</v>
      </c>
      <c r="P61" s="40" t="n">
        <f aca="false">IF(J61="","",MAX(0,J61-1.96*O61/100))</f>
        <v>0.556037451735046</v>
      </c>
      <c r="Q61" s="40" t="n">
        <f aca="false">IF(J61="","",MIN(1,J61+1.96*O61/100))</f>
        <v>0.726607176364128</v>
      </c>
      <c r="R61" s="32" t="str">
        <f aca="false">IF(L61="","",IF(ABS(L61)&lt;=O61,"Yes","No"))</f>
        <v>Yes</v>
      </c>
      <c r="S61" s="32" t="str">
        <f aca="false">IF(L61="","",IF(ABS(L61)&lt;=1.96*O61,"Yes","No"))</f>
        <v>Yes</v>
      </c>
      <c r="T61" s="60" t="n">
        <f aca="false">IF(D61="","",ROUND(SQRT(((D61+G61)*O61/100)^2+(J61*(D61+G61)*0.14577)^2),0))</f>
        <v>62</v>
      </c>
      <c r="U61" s="32"/>
    </row>
    <row r="62" customFormat="false" ht="15" hidden="false" customHeight="false" outlineLevel="0" collapsed="false">
      <c r="A62" s="32" t="s">
        <v>233</v>
      </c>
      <c r="B62" s="32" t="s">
        <v>235</v>
      </c>
      <c r="C62" s="32" t="s">
        <v>244</v>
      </c>
      <c r="D62" s="60" t="n">
        <v>616</v>
      </c>
      <c r="E62" s="60" t="n">
        <v>619</v>
      </c>
      <c r="F62" s="69" t="n">
        <f aca="false">IF(E62="","",D62-E62)</f>
        <v>-3</v>
      </c>
      <c r="G62" s="60" t="n">
        <v>382</v>
      </c>
      <c r="H62" s="60" t="n">
        <v>400</v>
      </c>
      <c r="I62" s="69" t="n">
        <f aca="false">IF(H62="","",G62-H62)</f>
        <v>-18</v>
      </c>
      <c r="J62" s="40" t="n">
        <f aca="false">IF(OR(D62="",D62+G62=0),"",D62/(D62+G62))</f>
        <v>0.617234468937876</v>
      </c>
      <c r="K62" s="40" t="n">
        <f aca="false">IF(E62="","",E62/(E62+H62))</f>
        <v>0.607458292443572</v>
      </c>
      <c r="L62" s="70" t="n">
        <f aca="false">IF(OR(K62="",J62=""),"",(J62-K62)*100)</f>
        <v>0.977617649430362</v>
      </c>
      <c r="M62" s="36" t="n">
        <v>2.4178751410629</v>
      </c>
      <c r="N62" s="36" t="n">
        <v>2.602784435621</v>
      </c>
      <c r="O62" s="36" t="n">
        <f aca="false">SQRT(M62^2+N62^2)</f>
        <v>3.55254936856349</v>
      </c>
      <c r="P62" s="40" t="n">
        <f aca="false">IF(J62="","",MAX(0,J62-1.96*O62/100))</f>
        <v>0.547604501314031</v>
      </c>
      <c r="Q62" s="40" t="n">
        <f aca="false">IF(J62="","",MIN(1,J62+1.96*O62/100))</f>
        <v>0.68686443656172</v>
      </c>
      <c r="R62" s="32" t="str">
        <f aca="false">IF(L62="","",IF(ABS(L62)&lt;=O62,"Yes","No"))</f>
        <v>Yes</v>
      </c>
      <c r="S62" s="32" t="str">
        <f aca="false">IF(L62="","",IF(ABS(L62)&lt;=1.96*O62,"Yes","No"))</f>
        <v>Yes</v>
      </c>
      <c r="T62" s="60" t="n">
        <f aca="false">IF(D62="","",ROUND(SQRT(((D62+G62)*O62/100)^2+(J62*(D62+G62)*0.09272)^2),0))</f>
        <v>67</v>
      </c>
      <c r="U62" s="32"/>
    </row>
    <row r="63" customFormat="false" ht="15" hidden="false" customHeight="false" outlineLevel="0" collapsed="false">
      <c r="A63" s="32" t="s">
        <v>233</v>
      </c>
      <c r="B63" s="32" t="s">
        <v>235</v>
      </c>
      <c r="C63" s="32" t="s">
        <v>245</v>
      </c>
      <c r="D63" s="60" t="n">
        <v>441</v>
      </c>
      <c r="E63" s="60" t="n">
        <v>438</v>
      </c>
      <c r="F63" s="69" t="n">
        <f aca="false">IF(E63="","",D63-E63)</f>
        <v>3</v>
      </c>
      <c r="G63" s="60" t="n">
        <v>275</v>
      </c>
      <c r="H63" s="60" t="n">
        <v>259</v>
      </c>
      <c r="I63" s="69" t="n">
        <f aca="false">IF(H63="","",G63-H63)</f>
        <v>16</v>
      </c>
      <c r="J63" s="40" t="n">
        <f aca="false">IF(OR(D63="",D63+G63=0),"",D63/(D63+G63))</f>
        <v>0.615921787709497</v>
      </c>
      <c r="K63" s="40" t="n">
        <f aca="false">IF(E63="","",E63/(E63+H63))</f>
        <v>0.628407460545194</v>
      </c>
      <c r="L63" s="70" t="n">
        <f aca="false">IF(OR(K63="",J63=""),"",(J63-K63)*100)</f>
        <v>-1.24856728356965</v>
      </c>
      <c r="M63" s="36" t="n">
        <v>3.4869830246268</v>
      </c>
      <c r="N63" s="36" t="n">
        <v>2.602784435621</v>
      </c>
      <c r="O63" s="36" t="n">
        <f aca="false">SQRT(M63^2+N63^2)</f>
        <v>4.35126848543575</v>
      </c>
      <c r="P63" s="40" t="n">
        <f aca="false">IF(J63="","",MAX(0,J63-1.96*O63/100))</f>
        <v>0.530636925394956</v>
      </c>
      <c r="Q63" s="40" t="n">
        <f aca="false">IF(J63="","",MIN(1,J63+1.96*O63/100))</f>
        <v>0.701206650024038</v>
      </c>
      <c r="R63" s="32" t="str">
        <f aca="false">IF(L63="","",IF(ABS(L63)&lt;=O63,"Yes","No"))</f>
        <v>Yes</v>
      </c>
      <c r="S63" s="32" t="str">
        <f aca="false">IF(L63="","",IF(ABS(L63)&lt;=1.96*O63,"Yes","No"))</f>
        <v>Yes</v>
      </c>
      <c r="T63" s="60" t="n">
        <f aca="false">IF(D63="","",ROUND(SQRT(((D63+G63)*O63/100)^2+(J63*(D63+G63)*0.14577)^2),0))</f>
        <v>71</v>
      </c>
      <c r="U63" s="32"/>
    </row>
    <row r="64" customFormat="false" ht="15" hidden="false" customHeight="false" outlineLevel="0" collapsed="false">
      <c r="A64" s="32" t="s">
        <v>233</v>
      </c>
      <c r="B64" s="32" t="s">
        <v>235</v>
      </c>
      <c r="C64" s="32" t="s">
        <v>246</v>
      </c>
      <c r="D64" s="60" t="n">
        <v>468</v>
      </c>
      <c r="E64" s="60" t="n">
        <v>428</v>
      </c>
      <c r="F64" s="69" t="n">
        <f aca="false">IF(E64="","",D64-E64)</f>
        <v>40</v>
      </c>
      <c r="G64" s="60" t="n">
        <v>192</v>
      </c>
      <c r="H64" s="60" t="n">
        <v>195</v>
      </c>
      <c r="I64" s="69" t="n">
        <f aca="false">IF(H64="","",G64-H64)</f>
        <v>-3</v>
      </c>
      <c r="J64" s="40" t="n">
        <f aca="false">IF(OR(D64="",D64+G64=0),"",D64/(D64+G64))</f>
        <v>0.709090909090909</v>
      </c>
      <c r="K64" s="40" t="n">
        <f aca="false">IF(E64="","",E64/(E64+H64))</f>
        <v>0.686998394863563</v>
      </c>
      <c r="L64" s="70" t="n">
        <f aca="false">IF(OR(K64="",J64=""),"",(J64-K64)*100)</f>
        <v>2.20925142273457</v>
      </c>
      <c r="M64" s="36" t="n">
        <v>3.4869830246268</v>
      </c>
      <c r="N64" s="36" t="n">
        <v>2.602784435621</v>
      </c>
      <c r="O64" s="36" t="n">
        <f aca="false">SQRT(M64^2+N64^2)</f>
        <v>4.35126848543575</v>
      </c>
      <c r="P64" s="40" t="n">
        <f aca="false">IF(J64="","",MAX(0,J64-1.96*O64/100))</f>
        <v>0.623806046776368</v>
      </c>
      <c r="Q64" s="40" t="n">
        <f aca="false">IF(J64="","",MIN(1,J64+1.96*O64/100))</f>
        <v>0.79437577140545</v>
      </c>
      <c r="R64" s="32" t="str">
        <f aca="false">IF(L64="","",IF(ABS(L64)&lt;=O64,"Yes","No"))</f>
        <v>Yes</v>
      </c>
      <c r="S64" s="32" t="str">
        <f aca="false">IF(L64="","",IF(ABS(L64)&lt;=1.96*O64,"Yes","No"))</f>
        <v>Yes</v>
      </c>
      <c r="T64" s="60" t="n">
        <f aca="false">IF(D64="","",ROUND(SQRT(((D64+G64)*O64/100)^2+(J64*(D64+G64)*0.14577)^2),0))</f>
        <v>74</v>
      </c>
      <c r="U64" s="32"/>
    </row>
    <row r="65" customFormat="false" ht="15" hidden="false" customHeight="false" outlineLevel="0" collapsed="false">
      <c r="A65" s="32" t="s">
        <v>233</v>
      </c>
      <c r="B65" s="32" t="s">
        <v>235</v>
      </c>
      <c r="C65" s="32" t="s">
        <v>247</v>
      </c>
      <c r="D65" s="60" t="n">
        <v>543</v>
      </c>
      <c r="E65" s="60" t="n">
        <v>563</v>
      </c>
      <c r="F65" s="69" t="n">
        <f aca="false">IF(E65="","",D65-E65)</f>
        <v>-20</v>
      </c>
      <c r="G65" s="60" t="n">
        <v>304</v>
      </c>
      <c r="H65" s="60" t="n">
        <v>322</v>
      </c>
      <c r="I65" s="69" t="n">
        <f aca="false">IF(H65="","",G65-H65)</f>
        <v>-18</v>
      </c>
      <c r="J65" s="40" t="n">
        <f aca="false">IF(OR(D65="",D65+G65=0),"",D65/(D65+G65))</f>
        <v>0.641086186540732</v>
      </c>
      <c r="K65" s="40" t="n">
        <f aca="false">IF(E65="","",E65/(E65+H65))</f>
        <v>0.636158192090396</v>
      </c>
      <c r="L65" s="70" t="n">
        <f aca="false">IF(OR(K65="",J65=""),"",(J65-K65)*100)</f>
        <v>0.492799445033654</v>
      </c>
      <c r="M65" s="36" t="n">
        <v>2.4178751410629</v>
      </c>
      <c r="N65" s="36" t="n">
        <v>2.602784435621</v>
      </c>
      <c r="O65" s="36" t="n">
        <f aca="false">SQRT(M65^2+N65^2)</f>
        <v>3.55254936856349</v>
      </c>
      <c r="P65" s="40" t="n">
        <f aca="false">IF(J65="","",MAX(0,J65-1.96*O65/100))</f>
        <v>0.571456218916888</v>
      </c>
      <c r="Q65" s="40" t="n">
        <f aca="false">IF(J65="","",MIN(1,J65+1.96*O65/100))</f>
        <v>0.710716154164577</v>
      </c>
      <c r="R65" s="32" t="str">
        <f aca="false">IF(L65="","",IF(ABS(L65)&lt;=O65,"Yes","No"))</f>
        <v>Yes</v>
      </c>
      <c r="S65" s="32" t="str">
        <f aca="false">IF(L65="","",IF(ABS(L65)&lt;=1.96*O65,"Yes","No"))</f>
        <v>Yes</v>
      </c>
      <c r="T65" s="60" t="n">
        <f aca="false">IF(D65="","",ROUND(SQRT(((D65+G65)*O65/100)^2+(J65*(D65+G65)*0.09272)^2),0))</f>
        <v>59</v>
      </c>
      <c r="U65" s="32"/>
    </row>
    <row r="66" customFormat="false" ht="15" hidden="false" customHeight="false" outlineLevel="0" collapsed="false">
      <c r="A66" s="32" t="s">
        <v>233</v>
      </c>
      <c r="B66" s="32" t="s">
        <v>235</v>
      </c>
      <c r="C66" s="32" t="s">
        <v>248</v>
      </c>
      <c r="D66" s="60" t="n">
        <v>482</v>
      </c>
      <c r="E66" s="60" t="n">
        <v>472</v>
      </c>
      <c r="F66" s="69" t="n">
        <f aca="false">IF(E66="","",D66-E66)</f>
        <v>10</v>
      </c>
      <c r="G66" s="60" t="n">
        <v>286</v>
      </c>
      <c r="H66" s="60" t="n">
        <v>273</v>
      </c>
      <c r="I66" s="69" t="n">
        <f aca="false">IF(H66="","",G66-H66)</f>
        <v>13</v>
      </c>
      <c r="J66" s="40" t="n">
        <f aca="false">IF(OR(D66="",D66+G66=0),"",D66/(D66+G66))</f>
        <v>0.627604166666667</v>
      </c>
      <c r="K66" s="40" t="n">
        <f aca="false">IF(E66="","",E66/(E66+H66))</f>
        <v>0.633557046979866</v>
      </c>
      <c r="L66" s="70" t="n">
        <f aca="false">IF(OR(K66="",J66=""),"",(J66-K66)*100)</f>
        <v>-0.595288031319918</v>
      </c>
      <c r="M66" s="36" t="n">
        <v>2.4178751410629</v>
      </c>
      <c r="N66" s="36" t="n">
        <v>2.602784435621</v>
      </c>
      <c r="O66" s="36" t="n">
        <f aca="false">SQRT(M66^2+N66^2)</f>
        <v>3.55254936856349</v>
      </c>
      <c r="P66" s="40" t="n">
        <f aca="false">IF(J66="","",MAX(0,J66-1.96*O66/100))</f>
        <v>0.557974199042822</v>
      </c>
      <c r="Q66" s="40" t="n">
        <f aca="false">IF(J66="","",MIN(1,J66+1.96*O66/100))</f>
        <v>0.697234134290511</v>
      </c>
      <c r="R66" s="32" t="str">
        <f aca="false">IF(L66="","",IF(ABS(L66)&lt;=O66,"Yes","No"))</f>
        <v>Yes</v>
      </c>
      <c r="S66" s="32" t="str">
        <f aca="false">IF(L66="","",IF(ABS(L66)&lt;=1.96*O66,"Yes","No"))</f>
        <v>Yes</v>
      </c>
      <c r="T66" s="60" t="n">
        <f aca="false">IF(D66="","",ROUND(SQRT(((D66+G66)*O66/100)^2+(J66*(D66+G66)*0.09272)^2),0))</f>
        <v>52</v>
      </c>
      <c r="U66" s="32"/>
    </row>
    <row r="67" customFormat="false" ht="15" hidden="false" customHeight="false" outlineLevel="0" collapsed="false">
      <c r="A67" s="32" t="s">
        <v>233</v>
      </c>
      <c r="B67" s="32" t="s">
        <v>235</v>
      </c>
      <c r="C67" s="32" t="s">
        <v>249</v>
      </c>
      <c r="D67" s="60" t="n">
        <v>426</v>
      </c>
      <c r="E67" s="60" t="n">
        <v>426</v>
      </c>
      <c r="F67" s="69" t="n">
        <f aca="false">IF(E67="","",D67-E67)</f>
        <v>0</v>
      </c>
      <c r="G67" s="60" t="n">
        <v>332</v>
      </c>
      <c r="H67" s="60" t="n">
        <v>331</v>
      </c>
      <c r="I67" s="69" t="n">
        <f aca="false">IF(H67="","",G67-H67)</f>
        <v>1</v>
      </c>
      <c r="J67" s="40" t="n">
        <f aca="false">IF(OR(D67="",D67+G67=0),"",D67/(D67+G67))</f>
        <v>0.562005277044855</v>
      </c>
      <c r="K67" s="40" t="n">
        <f aca="false">IF(E67="","",E67/(E67+H67))</f>
        <v>0.562747688243065</v>
      </c>
      <c r="L67" s="70" t="n">
        <f aca="false">IF(OR(K67="",J67=""),"",(J67-K67)*100)</f>
        <v>-0.0742411198209836</v>
      </c>
      <c r="M67" s="36" t="n">
        <v>2.4178751410629</v>
      </c>
      <c r="N67" s="36" t="n">
        <v>2.602784435621</v>
      </c>
      <c r="O67" s="36" t="n">
        <f aca="false">SQRT(M67^2+N67^2)</f>
        <v>3.55254936856349</v>
      </c>
      <c r="P67" s="40" t="n">
        <f aca="false">IF(J67="","",MAX(0,J67-1.96*O67/100))</f>
        <v>0.492375309421011</v>
      </c>
      <c r="Q67" s="40" t="n">
        <f aca="false">IF(J67="","",MIN(1,J67+1.96*O67/100))</f>
        <v>0.631635244668699</v>
      </c>
      <c r="R67" s="32" t="str">
        <f aca="false">IF(L67="","",IF(ABS(L67)&lt;=O67,"Yes","No"))</f>
        <v>Yes</v>
      </c>
      <c r="S67" s="32" t="str">
        <f aca="false">IF(L67="","",IF(ABS(L67)&lt;=1.96*O67,"Yes","No"))</f>
        <v>Yes</v>
      </c>
      <c r="T67" s="60" t="n">
        <f aca="false">IF(D67="","",ROUND(SQRT(((D67+G67)*O67/100)^2+(J67*(D67+G67)*0.09272)^2),0))</f>
        <v>48</v>
      </c>
      <c r="U67" s="32"/>
    </row>
    <row r="68" customFormat="false" ht="15" hidden="false" customHeight="false" outlineLevel="0" collapsed="false">
      <c r="A68" s="32" t="s">
        <v>233</v>
      </c>
      <c r="B68" s="32" t="s">
        <v>235</v>
      </c>
      <c r="C68" s="32" t="s">
        <v>250</v>
      </c>
      <c r="D68" s="60" t="n">
        <v>441</v>
      </c>
      <c r="E68" s="60" t="n">
        <v>418</v>
      </c>
      <c r="F68" s="69" t="n">
        <f aca="false">IF(E68="","",D68-E68)</f>
        <v>23</v>
      </c>
      <c r="G68" s="60" t="n">
        <v>276</v>
      </c>
      <c r="H68" s="60" t="n">
        <v>278</v>
      </c>
      <c r="I68" s="69" t="n">
        <f aca="false">IF(H68="","",G68-H68)</f>
        <v>-2</v>
      </c>
      <c r="J68" s="40" t="n">
        <f aca="false">IF(OR(D68="",D68+G68=0),"",D68/(D68+G68))</f>
        <v>0.615062761506276</v>
      </c>
      <c r="K68" s="40" t="n">
        <f aca="false">IF(E68="","",E68/(E68+H68))</f>
        <v>0.600574712643678</v>
      </c>
      <c r="L68" s="70" t="n">
        <f aca="false">IF(OR(K68="",J68=""),"",(J68-K68)*100)</f>
        <v>1.4488048862598</v>
      </c>
      <c r="M68" s="36" t="n">
        <v>3.4869830246268</v>
      </c>
      <c r="N68" s="36" t="n">
        <v>2.602784435621</v>
      </c>
      <c r="O68" s="36" t="n">
        <f aca="false">SQRT(M68^2+N68^2)</f>
        <v>4.35126848543575</v>
      </c>
      <c r="P68" s="40" t="n">
        <f aca="false">IF(J68="","",MAX(0,J68-1.96*O68/100))</f>
        <v>0.529777899191735</v>
      </c>
      <c r="Q68" s="40" t="n">
        <f aca="false">IF(J68="","",MIN(1,J68+1.96*O68/100))</f>
        <v>0.700347623820817</v>
      </c>
      <c r="R68" s="32" t="str">
        <f aca="false">IF(L68="","",IF(ABS(L68)&lt;=O68,"Yes","No"))</f>
        <v>Yes</v>
      </c>
      <c r="S68" s="32" t="str">
        <f aca="false">IF(L68="","",IF(ABS(L68)&lt;=1.96*O68,"Yes","No"))</f>
        <v>Yes</v>
      </c>
      <c r="T68" s="60" t="n">
        <f aca="false">IF(D68="","",ROUND(SQRT(((D68+G68)*O68/100)^2+(J68*(D68+G68)*0.14577)^2),0))</f>
        <v>71</v>
      </c>
      <c r="U68" s="32"/>
    </row>
    <row r="69" customFormat="false" ht="15" hidden="false" customHeight="false" outlineLevel="0" collapsed="false">
      <c r="A69" s="32" t="s">
        <v>233</v>
      </c>
      <c r="B69" s="32" t="s">
        <v>235</v>
      </c>
      <c r="C69" s="32" t="s">
        <v>251</v>
      </c>
      <c r="D69" s="60" t="n">
        <v>471</v>
      </c>
      <c r="E69" s="60" t="n">
        <v>424</v>
      </c>
      <c r="F69" s="69" t="n">
        <f aca="false">IF(E69="","",D69-E69)</f>
        <v>47</v>
      </c>
      <c r="G69" s="60" t="n">
        <v>157</v>
      </c>
      <c r="H69" s="60" t="n">
        <v>188</v>
      </c>
      <c r="I69" s="69" t="n">
        <f aca="false">IF(H69="","",G69-H69)</f>
        <v>-31</v>
      </c>
      <c r="J69" s="40" t="n">
        <f aca="false">IF(OR(D69="",D69+G69=0),"",D69/(D69+G69))</f>
        <v>0.75</v>
      </c>
      <c r="K69" s="40" t="n">
        <f aca="false">IF(E69="","",E69/(E69+H69))</f>
        <v>0.69281045751634</v>
      </c>
      <c r="L69" s="70" t="n">
        <f aca="false">IF(OR(K69="",J69=""),"",(J69-K69)*100)</f>
        <v>5.71895424836602</v>
      </c>
      <c r="M69" s="36" t="n">
        <v>3.4869830246268</v>
      </c>
      <c r="N69" s="36" t="n">
        <v>2.602784435621</v>
      </c>
      <c r="O69" s="36" t="n">
        <f aca="false">SQRT(M69^2+N69^2)</f>
        <v>4.35126848543575</v>
      </c>
      <c r="P69" s="40" t="n">
        <f aca="false">IF(J69="","",MAX(0,J69-1.96*O69/100))</f>
        <v>0.664715137685459</v>
      </c>
      <c r="Q69" s="40" t="n">
        <f aca="false">IF(J69="","",MIN(1,J69+1.96*O69/100))</f>
        <v>0.835284862314541</v>
      </c>
      <c r="R69" s="32" t="str">
        <f aca="false">IF(L69="","",IF(ABS(L69)&lt;=O69,"Yes","No"))</f>
        <v>No</v>
      </c>
      <c r="S69" s="32" t="str">
        <f aca="false">IF(L69="","",IF(ABS(L69)&lt;=1.96*O69,"Yes","No"))</f>
        <v>Yes</v>
      </c>
      <c r="T69" s="60" t="n">
        <f aca="false">IF(D69="","",ROUND(SQRT(((D69+G69)*O69/100)^2+(J69*(D69+G69)*0.14577)^2),0))</f>
        <v>74</v>
      </c>
      <c r="U69" s="32"/>
    </row>
    <row r="70" customFormat="false" ht="15" hidden="false" customHeight="false" outlineLevel="0" collapsed="false">
      <c r="A70" s="32" t="s">
        <v>233</v>
      </c>
      <c r="B70" s="32" t="s">
        <v>235</v>
      </c>
      <c r="C70" s="32" t="s">
        <v>252</v>
      </c>
      <c r="D70" s="60" t="n">
        <v>364</v>
      </c>
      <c r="E70" s="60" t="n">
        <v>330</v>
      </c>
      <c r="F70" s="69" t="n">
        <f aca="false">IF(E70="","",D70-E70)</f>
        <v>34</v>
      </c>
      <c r="G70" s="60" t="n">
        <v>179</v>
      </c>
      <c r="H70" s="60" t="n">
        <v>195</v>
      </c>
      <c r="I70" s="69" t="n">
        <f aca="false">IF(H70="","",G70-H70)</f>
        <v>-16</v>
      </c>
      <c r="J70" s="40" t="n">
        <f aca="false">IF(OR(D70="",D70+G70=0),"",D70/(D70+G70))</f>
        <v>0.670349907918969</v>
      </c>
      <c r="K70" s="40" t="n">
        <f aca="false">IF(E70="","",E70/(E70+H70))</f>
        <v>0.628571428571429</v>
      </c>
      <c r="L70" s="70" t="n">
        <f aca="false">IF(OR(K70="",J70=""),"",(J70-K70)*100)</f>
        <v>4.17784793475401</v>
      </c>
      <c r="M70" s="36" t="n">
        <v>3.4869830246268</v>
      </c>
      <c r="N70" s="36" t="n">
        <v>2.602784435621</v>
      </c>
      <c r="O70" s="36" t="n">
        <f aca="false">SQRT(M70^2+N70^2)</f>
        <v>4.35126848543575</v>
      </c>
      <c r="P70" s="40" t="n">
        <f aca="false">IF(J70="","",MAX(0,J70-1.96*O70/100))</f>
        <v>0.585065045604428</v>
      </c>
      <c r="Q70" s="40" t="n">
        <f aca="false">IF(J70="","",MIN(1,J70+1.96*O70/100))</f>
        <v>0.755634770233509</v>
      </c>
      <c r="R70" s="32" t="str">
        <f aca="false">IF(L70="","",IF(ABS(L70)&lt;=O70,"Yes","No"))</f>
        <v>Yes</v>
      </c>
      <c r="S70" s="32" t="str">
        <f aca="false">IF(L70="","",IF(ABS(L70)&lt;=1.96*O70,"Yes","No"))</f>
        <v>Yes</v>
      </c>
      <c r="T70" s="60" t="n">
        <f aca="false">IF(D70="","",ROUND(SQRT(((D70+G70)*O70/100)^2+(J70*(D70+G70)*0.14577)^2),0))</f>
        <v>58</v>
      </c>
      <c r="U70" s="32"/>
    </row>
    <row r="71" customFormat="false" ht="15" hidden="false" customHeight="false" outlineLevel="0" collapsed="false">
      <c r="A71" s="32" t="s">
        <v>233</v>
      </c>
      <c r="B71" s="32" t="s">
        <v>235</v>
      </c>
      <c r="C71" s="32" t="s">
        <v>253</v>
      </c>
      <c r="D71" s="60" t="n">
        <v>444</v>
      </c>
      <c r="E71" s="60" t="n">
        <v>441</v>
      </c>
      <c r="F71" s="69" t="n">
        <f aca="false">IF(E71="","",D71-E71)</f>
        <v>3</v>
      </c>
      <c r="G71" s="60" t="n">
        <v>246</v>
      </c>
      <c r="H71" s="60" t="n">
        <v>232</v>
      </c>
      <c r="I71" s="69" t="n">
        <f aca="false">IF(H71="","",G71-H71)</f>
        <v>14</v>
      </c>
      <c r="J71" s="40" t="n">
        <f aca="false">IF(OR(D71="",D71+G71=0),"",D71/(D71+G71))</f>
        <v>0.643478260869565</v>
      </c>
      <c r="K71" s="40" t="n">
        <f aca="false">IF(E71="","",E71/(E71+H71))</f>
        <v>0.655274888558692</v>
      </c>
      <c r="L71" s="70" t="n">
        <f aca="false">IF(OR(K71="",J71=""),"",(J71-K71)*100)</f>
        <v>-1.17966276891273</v>
      </c>
      <c r="M71" s="36" t="n">
        <v>3.4869830246268</v>
      </c>
      <c r="N71" s="36" t="n">
        <v>2.602784435621</v>
      </c>
      <c r="O71" s="36" t="n">
        <f aca="false">SQRT(M71^2+N71^2)</f>
        <v>4.35126848543575</v>
      </c>
      <c r="P71" s="40" t="n">
        <f aca="false">IF(J71="","",MAX(0,J71-1.96*O71/100))</f>
        <v>0.558193398555024</v>
      </c>
      <c r="Q71" s="40" t="n">
        <f aca="false">IF(J71="","",MIN(1,J71+1.96*O71/100))</f>
        <v>0.728763123184106</v>
      </c>
      <c r="R71" s="32" t="str">
        <f aca="false">IF(L71="","",IF(ABS(L71)&lt;=O71,"Yes","No"))</f>
        <v>Yes</v>
      </c>
      <c r="S71" s="32" t="str">
        <f aca="false">IF(L71="","",IF(ABS(L71)&lt;=1.96*O71,"Yes","No"))</f>
        <v>Yes</v>
      </c>
      <c r="T71" s="60" t="n">
        <f aca="false">IF(D71="","",ROUND(SQRT(((D71+G71)*O71/100)^2+(J71*(D71+G71)*0.14577)^2),0))</f>
        <v>71</v>
      </c>
      <c r="U71" s="32"/>
    </row>
    <row r="72" customFormat="false" ht="15" hidden="false" customHeight="false" outlineLevel="0" collapsed="false">
      <c r="A72" s="32" t="s">
        <v>233</v>
      </c>
      <c r="B72" s="32" t="s">
        <v>235</v>
      </c>
      <c r="C72" s="32" t="s">
        <v>254</v>
      </c>
      <c r="D72" s="60" t="n">
        <v>322</v>
      </c>
      <c r="E72" s="60" t="n">
        <v>313</v>
      </c>
      <c r="F72" s="69" t="n">
        <f aca="false">IF(E72="","",D72-E72)</f>
        <v>9</v>
      </c>
      <c r="G72" s="60" t="n">
        <v>136</v>
      </c>
      <c r="H72" s="60" t="n">
        <v>155</v>
      </c>
      <c r="I72" s="69" t="n">
        <f aca="false">IF(H72="","",G72-H72)</f>
        <v>-19</v>
      </c>
      <c r="J72" s="40" t="n">
        <f aca="false">IF(OR(D72="",D72+G72=0),"",D72/(D72+G72))</f>
        <v>0.703056768558952</v>
      </c>
      <c r="K72" s="40" t="n">
        <f aca="false">IF(E72="","",E72/(E72+H72))</f>
        <v>0.668803418803419</v>
      </c>
      <c r="L72" s="70" t="n">
        <f aca="false">IF(OR(K72="",J72=""),"",(J72-K72)*100)</f>
        <v>3.42533497555332</v>
      </c>
      <c r="M72" s="36" t="n">
        <v>3.4869830246268</v>
      </c>
      <c r="N72" s="36" t="n">
        <v>2.602784435621</v>
      </c>
      <c r="O72" s="36" t="n">
        <f aca="false">SQRT(M72^2+N72^2)</f>
        <v>4.35126848543575</v>
      </c>
      <c r="P72" s="40" t="n">
        <f aca="false">IF(J72="","",MAX(0,J72-1.96*O72/100))</f>
        <v>0.617771906244411</v>
      </c>
      <c r="Q72" s="40" t="n">
        <f aca="false">IF(J72="","",MIN(1,J72+1.96*O72/100))</f>
        <v>0.788341630873493</v>
      </c>
      <c r="R72" s="32" t="str">
        <f aca="false">IF(L72="","",IF(ABS(L72)&lt;=O72,"Yes","No"))</f>
        <v>Yes</v>
      </c>
      <c r="S72" s="32" t="str">
        <f aca="false">IF(L72="","",IF(ABS(L72)&lt;=1.96*O72,"Yes","No"))</f>
        <v>Yes</v>
      </c>
      <c r="T72" s="60" t="n">
        <f aca="false">IF(D72="","",ROUND(SQRT(((D72+G72)*O72/100)^2+(J72*(D72+G72)*0.14577)^2),0))</f>
        <v>51</v>
      </c>
      <c r="U72" s="32"/>
    </row>
    <row r="73" customFormat="false" ht="15" hidden="false" customHeight="false" outlineLevel="0" collapsed="false">
      <c r="A73" s="32" t="s">
        <v>233</v>
      </c>
      <c r="B73" s="32" t="s">
        <v>235</v>
      </c>
      <c r="C73" s="32" t="s">
        <v>255</v>
      </c>
      <c r="D73" s="60" t="n">
        <v>677</v>
      </c>
      <c r="E73" s="60" t="n">
        <v>658</v>
      </c>
      <c r="F73" s="69" t="n">
        <f aca="false">IF(E73="","",D73-E73)</f>
        <v>19</v>
      </c>
      <c r="G73" s="60" t="n">
        <v>393</v>
      </c>
      <c r="H73" s="60" t="n">
        <v>375</v>
      </c>
      <c r="I73" s="69" t="n">
        <f aca="false">IF(H73="","",G73-H73)</f>
        <v>18</v>
      </c>
      <c r="J73" s="40" t="n">
        <f aca="false">IF(OR(D73="",D73+G73=0),"",D73/(D73+G73))</f>
        <v>0.632710280373832</v>
      </c>
      <c r="K73" s="40" t="n">
        <f aca="false">IF(E73="","",E73/(E73+H73))</f>
        <v>0.636979670861568</v>
      </c>
      <c r="L73" s="70" t="n">
        <f aca="false">IF(OR(K73="",J73=""),"",(J73-K73)*100)</f>
        <v>-0.426939048773645</v>
      </c>
      <c r="M73" s="36" t="n">
        <v>2.4178751410629</v>
      </c>
      <c r="N73" s="36" t="n">
        <v>2.602784435621</v>
      </c>
      <c r="O73" s="36" t="n">
        <f aca="false">SQRT(M73^2+N73^2)</f>
        <v>3.55254936856349</v>
      </c>
      <c r="P73" s="40" t="n">
        <f aca="false">IF(J73="","",MAX(0,J73-1.96*O73/100))</f>
        <v>0.563080312749987</v>
      </c>
      <c r="Q73" s="40" t="n">
        <f aca="false">IF(J73="","",MIN(1,J73+1.96*O73/100))</f>
        <v>0.702340247997676</v>
      </c>
      <c r="R73" s="32" t="str">
        <f aca="false">IF(L73="","",IF(ABS(L73)&lt;=O73,"Yes","No"))</f>
        <v>Yes</v>
      </c>
      <c r="S73" s="32" t="str">
        <f aca="false">IF(L73="","",IF(ABS(L73)&lt;=1.96*O73,"Yes","No"))</f>
        <v>Yes</v>
      </c>
      <c r="T73" s="60" t="n">
        <f aca="false">IF(D73="","",ROUND(SQRT(((D73+G73)*O73/100)^2+(J73*(D73+G73)*0.09272)^2),0))</f>
        <v>73</v>
      </c>
      <c r="U73" s="32"/>
    </row>
    <row r="74" customFormat="false" ht="15" hidden="false" customHeight="false" outlineLevel="0" collapsed="false">
      <c r="A74" s="32" t="s">
        <v>233</v>
      </c>
      <c r="B74" s="32" t="s">
        <v>235</v>
      </c>
      <c r="C74" s="32" t="s">
        <v>256</v>
      </c>
      <c r="D74" s="60" t="n">
        <v>758</v>
      </c>
      <c r="E74" s="60" t="n">
        <v>693</v>
      </c>
      <c r="F74" s="69" t="n">
        <f aca="false">IF(E74="","",D74-E74)</f>
        <v>65</v>
      </c>
      <c r="G74" s="60" t="n">
        <v>392</v>
      </c>
      <c r="H74" s="60" t="n">
        <v>389</v>
      </c>
      <c r="I74" s="69" t="n">
        <f aca="false">IF(H74="","",G74-H74)</f>
        <v>3</v>
      </c>
      <c r="J74" s="40" t="n">
        <f aca="false">IF(OR(D74="",D74+G74=0),"",D74/(D74+G74))</f>
        <v>0.659130434782609</v>
      </c>
      <c r="K74" s="40" t="n">
        <f aca="false">IF(E74="","",E74/(E74+H74))</f>
        <v>0.640480591497227</v>
      </c>
      <c r="L74" s="70" t="n">
        <f aca="false">IF(OR(K74="",J74=""),"",(J74-K74)*100)</f>
        <v>1.86498432853813</v>
      </c>
      <c r="M74" s="36" t="n">
        <v>2.4178751410629</v>
      </c>
      <c r="N74" s="36" t="n">
        <v>2.602784435621</v>
      </c>
      <c r="O74" s="36" t="n">
        <f aca="false">SQRT(M74^2+N74^2)</f>
        <v>3.55254936856349</v>
      </c>
      <c r="P74" s="40" t="n">
        <f aca="false">IF(J74="","",MAX(0,J74-1.96*O74/100))</f>
        <v>0.589500467158764</v>
      </c>
      <c r="Q74" s="40" t="n">
        <f aca="false">IF(J74="","",MIN(1,J74+1.96*O74/100))</f>
        <v>0.728760402406453</v>
      </c>
      <c r="R74" s="32" t="str">
        <f aca="false">IF(L74="","",IF(ABS(L74)&lt;=O74,"Yes","No"))</f>
        <v>Yes</v>
      </c>
      <c r="S74" s="32" t="str">
        <f aca="false">IF(L74="","",IF(ABS(L74)&lt;=1.96*O74,"Yes","No"))</f>
        <v>Yes</v>
      </c>
      <c r="T74" s="60" t="n">
        <f aca="false">IF(D74="","",ROUND(SQRT(((D74+G74)*O74/100)^2+(J74*(D74+G74)*0.09272)^2),0))</f>
        <v>81</v>
      </c>
      <c r="U74" s="32"/>
    </row>
    <row r="75" customFormat="false" ht="15" hidden="false" customHeight="false" outlineLevel="0" collapsed="false">
      <c r="A75" s="32" t="s">
        <v>233</v>
      </c>
      <c r="B75" s="32" t="s">
        <v>235</v>
      </c>
      <c r="C75" s="32" t="s">
        <v>257</v>
      </c>
      <c r="D75" s="60" t="n">
        <v>496</v>
      </c>
      <c r="E75" s="60" t="n">
        <v>446</v>
      </c>
      <c r="F75" s="69" t="n">
        <f aca="false">IF(E75="","",D75-E75)</f>
        <v>50</v>
      </c>
      <c r="G75" s="60" t="n">
        <v>337</v>
      </c>
      <c r="H75" s="60" t="n">
        <v>382</v>
      </c>
      <c r="I75" s="69" t="n">
        <f aca="false">IF(H75="","",G75-H75)</f>
        <v>-45</v>
      </c>
      <c r="J75" s="40" t="n">
        <f aca="false">IF(OR(D75="",D75+G75=0),"",D75/(D75+G75))</f>
        <v>0.595438175270108</v>
      </c>
      <c r="K75" s="40" t="n">
        <f aca="false">IF(E75="","",E75/(E75+H75))</f>
        <v>0.538647342995169</v>
      </c>
      <c r="L75" s="70" t="n">
        <f aca="false">IF(OR(K75="",J75=""),"",(J75-K75)*100)</f>
        <v>5.6790832274939</v>
      </c>
      <c r="M75" s="36" t="n">
        <v>2.4178751410629</v>
      </c>
      <c r="N75" s="36" t="n">
        <v>2.602784435621</v>
      </c>
      <c r="O75" s="36" t="n">
        <f aca="false">SQRT(M75^2+N75^2)</f>
        <v>3.55254936856349</v>
      </c>
      <c r="P75" s="40" t="n">
        <f aca="false">IF(J75="","",MAX(0,J75-1.96*O75/100))</f>
        <v>0.525808207646264</v>
      </c>
      <c r="Q75" s="40" t="n">
        <f aca="false">IF(J75="","",MIN(1,J75+1.96*O75/100))</f>
        <v>0.665068142893952</v>
      </c>
      <c r="R75" s="32" t="str">
        <f aca="false">IF(L75="","",IF(ABS(L75)&lt;=O75,"Yes","No"))</f>
        <v>No</v>
      </c>
      <c r="S75" s="32" t="str">
        <f aca="false">IF(L75="","",IF(ABS(L75)&lt;=1.96*O75,"Yes","No"))</f>
        <v>Yes</v>
      </c>
      <c r="T75" s="60" t="n">
        <f aca="false">IF(D75="","",ROUND(SQRT(((D75+G75)*O75/100)^2+(J75*(D75+G75)*0.09272)^2),0))</f>
        <v>55</v>
      </c>
      <c r="U75" s="32"/>
    </row>
    <row r="76" customFormat="false" ht="15" hidden="false" customHeight="false" outlineLevel="0" collapsed="false">
      <c r="A76" s="32" t="s">
        <v>233</v>
      </c>
      <c r="B76" s="32" t="s">
        <v>235</v>
      </c>
      <c r="C76" s="32" t="s">
        <v>258</v>
      </c>
      <c r="D76" s="60" t="n">
        <v>631</v>
      </c>
      <c r="E76" s="60" t="n">
        <v>627</v>
      </c>
      <c r="F76" s="69" t="n">
        <f aca="false">IF(E76="","",D76-E76)</f>
        <v>4</v>
      </c>
      <c r="G76" s="60" t="n">
        <v>379</v>
      </c>
      <c r="H76" s="60" t="n">
        <v>389</v>
      </c>
      <c r="I76" s="69" t="n">
        <f aca="false">IF(H76="","",G76-H76)</f>
        <v>-10</v>
      </c>
      <c r="J76" s="40" t="n">
        <f aca="false">IF(OR(D76="",D76+G76=0),"",D76/(D76+G76))</f>
        <v>0.624752475247525</v>
      </c>
      <c r="K76" s="40" t="n">
        <f aca="false">IF(E76="","",E76/(E76+H76))</f>
        <v>0.617125984251969</v>
      </c>
      <c r="L76" s="70" t="n">
        <f aca="false">IF(OR(K76="",J76=""),"",(J76-K76)*100)</f>
        <v>0.762649099555623</v>
      </c>
      <c r="M76" s="36" t="n">
        <v>2.4178751410629</v>
      </c>
      <c r="N76" s="36" t="n">
        <v>2.602784435621</v>
      </c>
      <c r="O76" s="36" t="n">
        <f aca="false">SQRT(M76^2+N76^2)</f>
        <v>3.55254936856349</v>
      </c>
      <c r="P76" s="40" t="n">
        <f aca="false">IF(J76="","",MAX(0,J76-1.96*O76/100))</f>
        <v>0.55512250762368</v>
      </c>
      <c r="Q76" s="40" t="n">
        <f aca="false">IF(J76="","",MIN(1,J76+1.96*O76/100))</f>
        <v>0.694382442871369</v>
      </c>
      <c r="R76" s="32" t="str">
        <f aca="false">IF(L76="","",IF(ABS(L76)&lt;=O76,"Yes","No"))</f>
        <v>Yes</v>
      </c>
      <c r="S76" s="32" t="str">
        <f aca="false">IF(L76="","",IF(ABS(L76)&lt;=1.96*O76,"Yes","No"))</f>
        <v>Yes</v>
      </c>
      <c r="T76" s="60" t="n">
        <f aca="false">IF(D76="","",ROUND(SQRT(((D76+G76)*O76/100)^2+(J76*(D76+G76)*0.09272)^2),0))</f>
        <v>69</v>
      </c>
      <c r="U76" s="32"/>
    </row>
    <row r="77" customFormat="false" ht="15" hidden="false" customHeight="false" outlineLevel="0" collapsed="false">
      <c r="A77" s="32" t="s">
        <v>233</v>
      </c>
      <c r="B77" s="32" t="s">
        <v>235</v>
      </c>
      <c r="C77" s="32" t="s">
        <v>259</v>
      </c>
      <c r="D77" s="60" t="n">
        <v>640</v>
      </c>
      <c r="E77" s="60" t="n">
        <v>645</v>
      </c>
      <c r="F77" s="69" t="n">
        <f aca="false">IF(E77="","",D77-E77)</f>
        <v>-5</v>
      </c>
      <c r="G77" s="60" t="n">
        <v>391</v>
      </c>
      <c r="H77" s="60" t="n">
        <v>418</v>
      </c>
      <c r="I77" s="69" t="n">
        <f aca="false">IF(H77="","",G77-H77)</f>
        <v>-27</v>
      </c>
      <c r="J77" s="40" t="n">
        <f aca="false">IF(OR(D77="",D77+G77=0),"",D77/(D77+G77))</f>
        <v>0.620756547041707</v>
      </c>
      <c r="K77" s="40" t="n">
        <f aca="false">IF(E77="","",E77/(E77+H77))</f>
        <v>0.606773283160865</v>
      </c>
      <c r="L77" s="70" t="n">
        <f aca="false">IF(OR(K77="",J77=""),"",(J77-K77)*100)</f>
        <v>1.39832638808417</v>
      </c>
      <c r="M77" s="36" t="n">
        <v>2.4178751410629</v>
      </c>
      <c r="N77" s="36" t="n">
        <v>2.602784435621</v>
      </c>
      <c r="O77" s="36" t="n">
        <f aca="false">SQRT(M77^2+N77^2)</f>
        <v>3.55254936856349</v>
      </c>
      <c r="P77" s="40" t="n">
        <f aca="false">IF(J77="","",MAX(0,J77-1.96*O77/100))</f>
        <v>0.551126579417863</v>
      </c>
      <c r="Q77" s="40" t="n">
        <f aca="false">IF(J77="","",MIN(1,J77+1.96*O77/100))</f>
        <v>0.690386514665552</v>
      </c>
      <c r="R77" s="32" t="str">
        <f aca="false">IF(L77="","",IF(ABS(L77)&lt;=O77,"Yes","No"))</f>
        <v>Yes</v>
      </c>
      <c r="S77" s="32" t="str">
        <f aca="false">IF(L77="","",IF(ABS(L77)&lt;=1.96*O77,"Yes","No"))</f>
        <v>Yes</v>
      </c>
      <c r="T77" s="60" t="n">
        <f aca="false">IF(D77="","",ROUND(SQRT(((D77+G77)*O77/100)^2+(J77*(D77+G77)*0.09272)^2),0))</f>
        <v>70</v>
      </c>
      <c r="U77" s="32"/>
    </row>
    <row r="78" customFormat="false" ht="15" hidden="false" customHeight="false" outlineLevel="0" collapsed="false">
      <c r="A78" s="32" t="s">
        <v>233</v>
      </c>
      <c r="B78" s="32" t="s">
        <v>235</v>
      </c>
      <c r="C78" s="32" t="s">
        <v>260</v>
      </c>
      <c r="D78" s="60" t="n">
        <v>498</v>
      </c>
      <c r="E78" s="60" t="n">
        <v>452</v>
      </c>
      <c r="F78" s="69" t="n">
        <f aca="false">IF(E78="","",D78-E78)</f>
        <v>46</v>
      </c>
      <c r="G78" s="60" t="n">
        <v>312</v>
      </c>
      <c r="H78" s="60" t="n">
        <v>341</v>
      </c>
      <c r="I78" s="69" t="n">
        <f aca="false">IF(H78="","",G78-H78)</f>
        <v>-29</v>
      </c>
      <c r="J78" s="40" t="n">
        <f aca="false">IF(OR(D78="",D78+G78=0),"",D78/(D78+G78))</f>
        <v>0.614814814814815</v>
      </c>
      <c r="K78" s="40" t="n">
        <f aca="false">IF(E78="","",E78/(E78+H78))</f>
        <v>0.569987389659521</v>
      </c>
      <c r="L78" s="70" t="n">
        <f aca="false">IF(OR(K78="",J78=""),"",(J78-K78)*100)</f>
        <v>4.4827425155294</v>
      </c>
      <c r="M78" s="36" t="n">
        <v>2.4178751410629</v>
      </c>
      <c r="N78" s="36" t="n">
        <v>2.602784435621</v>
      </c>
      <c r="O78" s="36" t="n">
        <f aca="false">SQRT(M78^2+N78^2)</f>
        <v>3.55254936856349</v>
      </c>
      <c r="P78" s="40" t="n">
        <f aca="false">IF(J78="","",MAX(0,J78-1.96*O78/100))</f>
        <v>0.54518484719097</v>
      </c>
      <c r="Q78" s="40" t="n">
        <f aca="false">IF(J78="","",MIN(1,J78+1.96*O78/100))</f>
        <v>0.684444782438659</v>
      </c>
      <c r="R78" s="32" t="str">
        <f aca="false">IF(L78="","",IF(ABS(L78)&lt;=O78,"Yes","No"))</f>
        <v>No</v>
      </c>
      <c r="S78" s="32" t="str">
        <f aca="false">IF(L78="","",IF(ABS(L78)&lt;=1.96*O78,"Yes","No"))</f>
        <v>Yes</v>
      </c>
      <c r="T78" s="60" t="n">
        <f aca="false">IF(D78="","",ROUND(SQRT(((D78+G78)*O78/100)^2+(J78*(D78+G78)*0.09272)^2),0))</f>
        <v>54</v>
      </c>
      <c r="U78" s="32"/>
    </row>
    <row r="79" customFormat="false" ht="15" hidden="false" customHeight="false" outlineLevel="0" collapsed="false">
      <c r="A79" s="32" t="s">
        <v>233</v>
      </c>
      <c r="B79" s="32" t="s">
        <v>235</v>
      </c>
      <c r="C79" s="32" t="s">
        <v>261</v>
      </c>
      <c r="D79" s="60" t="n">
        <v>563</v>
      </c>
      <c r="E79" s="60" t="n">
        <v>541</v>
      </c>
      <c r="F79" s="69" t="n">
        <f aca="false">IF(E79="","",D79-E79)</f>
        <v>22</v>
      </c>
      <c r="G79" s="60" t="n">
        <v>346</v>
      </c>
      <c r="H79" s="60" t="n">
        <v>325</v>
      </c>
      <c r="I79" s="69" t="n">
        <f aca="false">IF(H79="","",G79-H79)</f>
        <v>21</v>
      </c>
      <c r="J79" s="40" t="n">
        <f aca="false">IF(OR(D79="",D79+G79=0),"",D79/(D79+G79))</f>
        <v>0.619361936193619</v>
      </c>
      <c r="K79" s="40" t="n">
        <f aca="false">IF(E79="","",E79/(E79+H79))</f>
        <v>0.624711316397229</v>
      </c>
      <c r="L79" s="70" t="n">
        <f aca="false">IF(OR(K79="",J79=""),"",(J79-K79)*100)</f>
        <v>-0.534938020360931</v>
      </c>
      <c r="M79" s="36" t="n">
        <v>2.4178751410629</v>
      </c>
      <c r="N79" s="36" t="n">
        <v>2.602784435621</v>
      </c>
      <c r="O79" s="36" t="n">
        <f aca="false">SQRT(M79^2+N79^2)</f>
        <v>3.55254936856349</v>
      </c>
      <c r="P79" s="40" t="n">
        <f aca="false">IF(J79="","",MAX(0,J79-1.96*O79/100))</f>
        <v>0.549731968569775</v>
      </c>
      <c r="Q79" s="40" t="n">
        <f aca="false">IF(J79="","",MIN(1,J79+1.96*O79/100))</f>
        <v>0.688991903817464</v>
      </c>
      <c r="R79" s="32" t="str">
        <f aca="false">IF(L79="","",IF(ABS(L79)&lt;=O79,"Yes","No"))</f>
        <v>Yes</v>
      </c>
      <c r="S79" s="32" t="str">
        <f aca="false">IF(L79="","",IF(ABS(L79)&lt;=1.96*O79,"Yes","No"))</f>
        <v>Yes</v>
      </c>
      <c r="T79" s="60" t="n">
        <f aca="false">IF(D79="","",ROUND(SQRT(((D79+G79)*O79/100)^2+(J79*(D79+G79)*0.09272)^2),0))</f>
        <v>61</v>
      </c>
      <c r="U79" s="32"/>
    </row>
    <row r="80" customFormat="false" ht="15" hidden="false" customHeight="false" outlineLevel="0" collapsed="false">
      <c r="A80" s="32" t="s">
        <v>233</v>
      </c>
      <c r="B80" s="32" t="s">
        <v>235</v>
      </c>
      <c r="C80" s="32" t="s">
        <v>262</v>
      </c>
      <c r="D80" s="60" t="n">
        <v>803</v>
      </c>
      <c r="E80" s="60" t="n">
        <v>783</v>
      </c>
      <c r="F80" s="69" t="n">
        <f aca="false">IF(E80="","",D80-E80)</f>
        <v>20</v>
      </c>
      <c r="G80" s="60" t="n">
        <v>530</v>
      </c>
      <c r="H80" s="60" t="n">
        <v>562</v>
      </c>
      <c r="I80" s="69" t="n">
        <f aca="false">IF(H80="","",G80-H80)</f>
        <v>-32</v>
      </c>
      <c r="J80" s="40" t="n">
        <f aca="false">IF(OR(D80="",D80+G80=0),"",D80/(D80+G80))</f>
        <v>0.602400600150038</v>
      </c>
      <c r="K80" s="40" t="n">
        <f aca="false">IF(E80="","",E80/(E80+H80))</f>
        <v>0.582156133828996</v>
      </c>
      <c r="L80" s="70" t="n">
        <f aca="false">IF(OR(K80="",J80=""),"",(J80-K80)*100)</f>
        <v>2.02444663210412</v>
      </c>
      <c r="M80" s="36" t="n">
        <v>2.13467328733734</v>
      </c>
      <c r="N80" s="36" t="n">
        <v>2.602784435621</v>
      </c>
      <c r="O80" s="36" t="n">
        <f aca="false">SQRT(M80^2+N80^2)</f>
        <v>3.36620214217485</v>
      </c>
      <c r="P80" s="40" t="n">
        <f aca="false">IF(J80="","",MAX(0,J80-1.96*O80/100))</f>
        <v>0.536423038163411</v>
      </c>
      <c r="Q80" s="40" t="n">
        <f aca="false">IF(J80="","",MIN(1,J80+1.96*O80/100))</f>
        <v>0.668378162136665</v>
      </c>
      <c r="R80" s="32" t="str">
        <f aca="false">IF(L80="","",IF(ABS(L80)&lt;=O80,"Yes","No"))</f>
        <v>Yes</v>
      </c>
      <c r="S80" s="32" t="str">
        <f aca="false">IF(L80="","",IF(ABS(L80)&lt;=1.96*O80,"Yes","No"))</f>
        <v>Yes</v>
      </c>
      <c r="T80" s="60" t="n">
        <f aca="false">IF(D80="","",ROUND(SQRT(((D80+G80)*O80/100)^2+(J80*(D80+G80)*0.07717)^2),0))</f>
        <v>77</v>
      </c>
      <c r="U80" s="32"/>
    </row>
    <row r="81" customFormat="false" ht="15" hidden="false" customHeight="false" outlineLevel="0" collapsed="false">
      <c r="A81" s="32" t="s">
        <v>233</v>
      </c>
      <c r="B81" s="32" t="s">
        <v>235</v>
      </c>
      <c r="C81" s="32" t="s">
        <v>263</v>
      </c>
      <c r="D81" s="60" t="n">
        <v>471</v>
      </c>
      <c r="E81" s="60" t="n">
        <v>454</v>
      </c>
      <c r="F81" s="69" t="n">
        <f aca="false">IF(E81="","",D81-E81)</f>
        <v>17</v>
      </c>
      <c r="G81" s="60" t="n">
        <v>228</v>
      </c>
      <c r="H81" s="60" t="n">
        <v>218</v>
      </c>
      <c r="I81" s="69" t="n">
        <f aca="false">IF(H81="","",G81-H81)</f>
        <v>10</v>
      </c>
      <c r="J81" s="40" t="n">
        <f aca="false">IF(OR(D81="",D81+G81=0),"",D81/(D81+G81))</f>
        <v>0.67381974248927</v>
      </c>
      <c r="K81" s="40" t="n">
        <f aca="false">IF(E81="","",E81/(E81+H81))</f>
        <v>0.675595238095238</v>
      </c>
      <c r="L81" s="70" t="n">
        <f aca="false">IF(OR(K81="",J81=""),"",(J81-K81)*100)</f>
        <v>-0.177549560596779</v>
      </c>
      <c r="M81" s="36" t="n">
        <v>3.4869830246268</v>
      </c>
      <c r="N81" s="36" t="n">
        <v>2.602784435621</v>
      </c>
      <c r="O81" s="36" t="n">
        <f aca="false">SQRT(M81^2+N81^2)</f>
        <v>4.35126848543575</v>
      </c>
      <c r="P81" s="40" t="n">
        <f aca="false">IF(J81="","",MAX(0,J81-1.96*O81/100))</f>
        <v>0.58853488017473</v>
      </c>
      <c r="Q81" s="40" t="n">
        <f aca="false">IF(J81="","",MIN(1,J81+1.96*O81/100))</f>
        <v>0.759104604803811</v>
      </c>
      <c r="R81" s="32" t="str">
        <f aca="false">IF(L81="","",IF(ABS(L81)&lt;=O81,"Yes","No"))</f>
        <v>Yes</v>
      </c>
      <c r="S81" s="32" t="str">
        <f aca="false">IF(L81="","",IF(ABS(L81)&lt;=1.96*O81,"Yes","No"))</f>
        <v>Yes</v>
      </c>
      <c r="T81" s="60" t="n">
        <f aca="false">IF(D81="","",ROUND(SQRT(((D81+G81)*O81/100)^2+(J81*(D81+G81)*0.14577)^2),0))</f>
        <v>75</v>
      </c>
      <c r="U81" s="32"/>
    </row>
    <row r="82" customFormat="false" ht="15" hidden="false" customHeight="false" outlineLevel="0" collapsed="false">
      <c r="A82" s="32" t="s">
        <v>233</v>
      </c>
      <c r="B82" s="32" t="s">
        <v>235</v>
      </c>
      <c r="C82" s="32" t="s">
        <v>264</v>
      </c>
      <c r="D82" s="60" t="n">
        <v>484</v>
      </c>
      <c r="E82" s="60" t="n">
        <v>502</v>
      </c>
      <c r="F82" s="69" t="n">
        <f aca="false">IF(E82="","",D82-E82)</f>
        <v>-18</v>
      </c>
      <c r="G82" s="60" t="n">
        <v>287</v>
      </c>
      <c r="H82" s="60" t="n">
        <v>274</v>
      </c>
      <c r="I82" s="69" t="n">
        <f aca="false">IF(H82="","",G82-H82)</f>
        <v>13</v>
      </c>
      <c r="J82" s="40" t="n">
        <f aca="false">IF(OR(D82="",D82+G82=0),"",D82/(D82+G82))</f>
        <v>0.627756160830091</v>
      </c>
      <c r="K82" s="40" t="n">
        <f aca="false">IF(E82="","",E82/(E82+H82))</f>
        <v>0.646907216494845</v>
      </c>
      <c r="L82" s="70" t="n">
        <f aca="false">IF(OR(K82="",J82=""),"",(J82-K82)*100)</f>
        <v>-1.91510556647546</v>
      </c>
      <c r="M82" s="36" t="n">
        <v>2.4178751410629</v>
      </c>
      <c r="N82" s="36" t="n">
        <v>2.602784435621</v>
      </c>
      <c r="O82" s="36" t="n">
        <f aca="false">SQRT(M82^2+N82^2)</f>
        <v>3.55254936856349</v>
      </c>
      <c r="P82" s="40" t="n">
        <f aca="false">IF(J82="","",MAX(0,J82-1.96*O82/100))</f>
        <v>0.558126193206246</v>
      </c>
      <c r="Q82" s="40" t="n">
        <f aca="false">IF(J82="","",MIN(1,J82+1.96*O82/100))</f>
        <v>0.697386128453935</v>
      </c>
      <c r="R82" s="32" t="str">
        <f aca="false">IF(L82="","",IF(ABS(L82)&lt;=O82,"Yes","No"))</f>
        <v>Yes</v>
      </c>
      <c r="S82" s="32" t="str">
        <f aca="false">IF(L82="","",IF(ABS(L82)&lt;=1.96*O82,"Yes","No"))</f>
        <v>Yes</v>
      </c>
      <c r="T82" s="60" t="n">
        <f aca="false">IF(D82="","",ROUND(SQRT(((D82+G82)*O82/100)^2+(J82*(D82+G82)*0.09272)^2),0))</f>
        <v>53</v>
      </c>
      <c r="U82" s="32"/>
    </row>
    <row r="83" customFormat="false" ht="15" hidden="false" customHeight="false" outlineLevel="0" collapsed="false">
      <c r="A83" s="32" t="s">
        <v>233</v>
      </c>
      <c r="B83" s="32" t="s">
        <v>235</v>
      </c>
      <c r="C83" s="32" t="s">
        <v>265</v>
      </c>
      <c r="D83" s="60" t="n">
        <v>495</v>
      </c>
      <c r="E83" s="60" t="n">
        <v>502</v>
      </c>
      <c r="F83" s="69" t="n">
        <f aca="false">IF(E83="","",D83-E83)</f>
        <v>-7</v>
      </c>
      <c r="G83" s="60" t="n">
        <v>308</v>
      </c>
      <c r="H83" s="60" t="n">
        <v>283</v>
      </c>
      <c r="I83" s="69" t="n">
        <f aca="false">IF(H83="","",G83-H83)</f>
        <v>25</v>
      </c>
      <c r="J83" s="40" t="n">
        <f aca="false">IF(OR(D83="",D83+G83=0),"",D83/(D83+G83))</f>
        <v>0.616438356164384</v>
      </c>
      <c r="K83" s="40" t="n">
        <f aca="false">IF(E83="","",E83/(E83+H83))</f>
        <v>0.639490445859873</v>
      </c>
      <c r="L83" s="70" t="n">
        <f aca="false">IF(OR(K83="",J83=""),"",(J83-K83)*100)</f>
        <v>-2.3052089695489</v>
      </c>
      <c r="M83" s="36" t="n">
        <v>2.4178751410629</v>
      </c>
      <c r="N83" s="36" t="n">
        <v>2.602784435621</v>
      </c>
      <c r="O83" s="36" t="n">
        <f aca="false">SQRT(M83^2+N83^2)</f>
        <v>3.55254936856349</v>
      </c>
      <c r="P83" s="40" t="n">
        <f aca="false">IF(J83="","",MAX(0,J83-1.96*O83/100))</f>
        <v>0.546808388540539</v>
      </c>
      <c r="Q83" s="40" t="n">
        <f aca="false">IF(J83="","",MIN(1,J83+1.96*O83/100))</f>
        <v>0.686068323788228</v>
      </c>
      <c r="R83" s="32" t="str">
        <f aca="false">IF(L83="","",IF(ABS(L83)&lt;=O83,"Yes","No"))</f>
        <v>Yes</v>
      </c>
      <c r="S83" s="32" t="str">
        <f aca="false">IF(L83="","",IF(ABS(L83)&lt;=1.96*O83,"Yes","No"))</f>
        <v>Yes</v>
      </c>
      <c r="T83" s="60" t="n">
        <f aca="false">IF(D83="","",ROUND(SQRT(((D83+G83)*O83/100)^2+(J83*(D83+G83)*0.09272)^2),0))</f>
        <v>54</v>
      </c>
      <c r="U83" s="32"/>
    </row>
    <row r="84" customFormat="false" ht="15" hidden="false" customHeight="false" outlineLevel="0" collapsed="false">
      <c r="A84" s="32" t="s">
        <v>233</v>
      </c>
      <c r="B84" s="32" t="s">
        <v>235</v>
      </c>
      <c r="C84" s="32" t="s">
        <v>266</v>
      </c>
      <c r="D84" s="60" t="n">
        <v>373</v>
      </c>
      <c r="E84" s="60"/>
      <c r="F84" s="69" t="str">
        <f aca="false">IF(E84="","",D84-E84)</f>
        <v/>
      </c>
      <c r="G84" s="60" t="n">
        <v>230</v>
      </c>
      <c r="H84" s="60"/>
      <c r="I84" s="69" t="str">
        <f aca="false">IF(H84="","",G84-H84)</f>
        <v/>
      </c>
      <c r="J84" s="40" t="n">
        <f aca="false">IF(OR(D84="",D84+G84=0),"",D84/(D84+G84))</f>
        <v>0.618573797678275</v>
      </c>
      <c r="K84" s="40" t="str">
        <f aca="false">IF(E84="","",E84/(E84+H84))</f>
        <v/>
      </c>
      <c r="L84" s="70" t="str">
        <f aca="false">IF(OR(K84="",J84=""),"",(J84-K84)*100)</f>
        <v/>
      </c>
      <c r="M84" s="36" t="n">
        <v>3.4869830246268</v>
      </c>
      <c r="N84" s="36" t="n">
        <v>2.602784435621</v>
      </c>
      <c r="O84" s="36" t="n">
        <f aca="false">SQRT(M84^2+N84^2)</f>
        <v>4.35126848543575</v>
      </c>
      <c r="P84" s="40" t="n">
        <f aca="false">IF(J84="","",MAX(0,J84-1.96*O84/100))</f>
        <v>0.533288935363735</v>
      </c>
      <c r="Q84" s="40" t="n">
        <f aca="false">IF(J84="","",MIN(1,J84+1.96*O84/100))</f>
        <v>0.703858659992816</v>
      </c>
      <c r="R84" s="32" t="str">
        <f aca="false">IF(L84="","",IF(ABS(L84)&lt;=O84,"Yes","No"))</f>
        <v/>
      </c>
      <c r="S84" s="32" t="str">
        <f aca="false">IF(L84="","",IF(ABS(L84)&lt;=1.96*O84,"Yes","No"))</f>
        <v/>
      </c>
      <c r="T84" s="60" t="n">
        <f aca="false">IF(D84="","",ROUND(SQRT(((D84+G84)*O84/100)^2+(J84*(D84+G84)*0.14577)^2),0))</f>
        <v>60</v>
      </c>
      <c r="U84" s="32" t="s">
        <v>732</v>
      </c>
    </row>
    <row r="85" customFormat="false" ht="15" hidden="false" customHeight="false" outlineLevel="0" collapsed="false">
      <c r="A85" s="32" t="s">
        <v>233</v>
      </c>
      <c r="B85" s="32" t="s">
        <v>235</v>
      </c>
      <c r="C85" s="32" t="s">
        <v>268</v>
      </c>
      <c r="D85" s="60" t="n">
        <v>947</v>
      </c>
      <c r="E85" s="60"/>
      <c r="F85" s="69" t="str">
        <f aca="false">IF(E85="","",D85-E85)</f>
        <v/>
      </c>
      <c r="G85" s="60" t="n">
        <v>590</v>
      </c>
      <c r="H85" s="60"/>
      <c r="I85" s="69" t="str">
        <f aca="false">IF(H85="","",G85-H85)</f>
        <v/>
      </c>
      <c r="J85" s="40" t="n">
        <f aca="false">IF(OR(D85="",D85+G85=0),"",D85/(D85+G85))</f>
        <v>0.616135328562134</v>
      </c>
      <c r="K85" s="40" t="str">
        <f aca="false">IF(E85="","",E85/(E85+H85))</f>
        <v/>
      </c>
      <c r="L85" s="70" t="str">
        <f aca="false">IF(OR(K85="",J85=""),"",(J85-K85)*100)</f>
        <v/>
      </c>
      <c r="M85" s="36" t="n">
        <v>2.13467328733734</v>
      </c>
      <c r="N85" s="36" t="n">
        <v>2.602784435621</v>
      </c>
      <c r="O85" s="36" t="n">
        <f aca="false">SQRT(M85^2+N85^2)</f>
        <v>3.36620214217485</v>
      </c>
      <c r="P85" s="40" t="n">
        <f aca="false">IF(J85="","",MAX(0,J85-1.96*O85/100))</f>
        <v>0.550157766575507</v>
      </c>
      <c r="Q85" s="40" t="n">
        <f aca="false">IF(J85="","",MIN(1,J85+1.96*O85/100))</f>
        <v>0.682112890548761</v>
      </c>
      <c r="R85" s="32" t="str">
        <f aca="false">IF(L85="","",IF(ABS(L85)&lt;=O85,"Yes","No"))</f>
        <v/>
      </c>
      <c r="S85" s="32" t="str">
        <f aca="false">IF(L85="","",IF(ABS(L85)&lt;=1.96*O85,"Yes","No"))</f>
        <v/>
      </c>
      <c r="T85" s="60" t="n">
        <f aca="false">IF(D85="","",ROUND(SQRT(((D85+G85)*O85/100)^2+(J85*(D85+G85)*0.07717)^2),0))</f>
        <v>90</v>
      </c>
      <c r="U85" s="32" t="s">
        <v>732</v>
      </c>
    </row>
    <row r="86" customFormat="false" ht="15" hidden="false" customHeight="false" outlineLevel="0" collapsed="false">
      <c r="A86" s="32" t="s">
        <v>233</v>
      </c>
      <c r="B86" s="32" t="s">
        <v>235</v>
      </c>
      <c r="C86" s="32" t="s">
        <v>270</v>
      </c>
      <c r="D86" s="60" t="n">
        <v>499</v>
      </c>
      <c r="E86" s="60" t="n">
        <v>488</v>
      </c>
      <c r="F86" s="69" t="n">
        <f aca="false">IF(E86="","",D86-E86)</f>
        <v>11</v>
      </c>
      <c r="G86" s="60" t="n">
        <v>251</v>
      </c>
      <c r="H86" s="60" t="n">
        <v>252</v>
      </c>
      <c r="I86" s="69" t="n">
        <f aca="false">IF(H86="","",G86-H86)</f>
        <v>-1</v>
      </c>
      <c r="J86" s="40" t="n">
        <f aca="false">IF(OR(D86="",D86+G86=0),"",D86/(D86+G86))</f>
        <v>0.665333333333333</v>
      </c>
      <c r="K86" s="40" t="n">
        <f aca="false">IF(E86="","",E86/(E86+H86))</f>
        <v>0.65945945945946</v>
      </c>
      <c r="L86" s="70" t="n">
        <f aca="false">IF(OR(K86="",J86=""),"",(J86-K86)*100)</f>
        <v>0.587387387387384</v>
      </c>
      <c r="M86" s="36" t="n">
        <v>2.4178751410629</v>
      </c>
      <c r="N86" s="36" t="n">
        <v>2.602784435621</v>
      </c>
      <c r="O86" s="36" t="n">
        <f aca="false">SQRT(M86^2+N86^2)</f>
        <v>3.55254936856349</v>
      </c>
      <c r="P86" s="40" t="n">
        <f aca="false">IF(J86="","",MAX(0,J86-1.96*O86/100))</f>
        <v>0.595703365709489</v>
      </c>
      <c r="Q86" s="40" t="n">
        <f aca="false">IF(J86="","",MIN(1,J86+1.96*O86/100))</f>
        <v>0.734963300957178</v>
      </c>
      <c r="R86" s="32" t="str">
        <f aca="false">IF(L86="","",IF(ABS(L86)&lt;=O86,"Yes","No"))</f>
        <v>Yes</v>
      </c>
      <c r="S86" s="32" t="str">
        <f aca="false">IF(L86="","",IF(ABS(L86)&lt;=1.96*O86,"Yes","No"))</f>
        <v>Yes</v>
      </c>
      <c r="T86" s="60" t="n">
        <f aca="false">IF(D86="","",ROUND(SQRT(((D86+G86)*O86/100)^2+(J86*(D86+G86)*0.09272)^2),0))</f>
        <v>53</v>
      </c>
      <c r="U86" s="32"/>
    </row>
    <row r="87" customFormat="false" ht="15" hidden="false" customHeight="false" outlineLevel="0" collapsed="false">
      <c r="A87" s="32" t="s">
        <v>233</v>
      </c>
      <c r="B87" s="32" t="s">
        <v>235</v>
      </c>
      <c r="C87" s="32" t="s">
        <v>271</v>
      </c>
      <c r="D87" s="60" t="n">
        <v>640</v>
      </c>
      <c r="E87" s="60" t="n">
        <v>601</v>
      </c>
      <c r="F87" s="69" t="n">
        <f aca="false">IF(E87="","",D87-E87)</f>
        <v>39</v>
      </c>
      <c r="G87" s="60" t="n">
        <v>390</v>
      </c>
      <c r="H87" s="60" t="n">
        <v>394</v>
      </c>
      <c r="I87" s="69" t="n">
        <f aca="false">IF(H87="","",G87-H87)</f>
        <v>-4</v>
      </c>
      <c r="J87" s="40" t="n">
        <f aca="false">IF(OR(D87="",D87+G87=0),"",D87/(D87+G87))</f>
        <v>0.621359223300971</v>
      </c>
      <c r="K87" s="40" t="n">
        <f aca="false">IF(E87="","",E87/(E87+H87))</f>
        <v>0.604020100502513</v>
      </c>
      <c r="L87" s="70" t="n">
        <f aca="false">IF(OR(K87="",J87=""),"",(J87-K87)*100)</f>
        <v>1.73391227984583</v>
      </c>
      <c r="M87" s="36" t="n">
        <v>2.4178751410629</v>
      </c>
      <c r="N87" s="36" t="n">
        <v>2.602784435621</v>
      </c>
      <c r="O87" s="36" t="n">
        <f aca="false">SQRT(M87^2+N87^2)</f>
        <v>3.55254936856349</v>
      </c>
      <c r="P87" s="40" t="n">
        <f aca="false">IF(J87="","",MAX(0,J87-1.96*O87/100))</f>
        <v>0.551729255677126</v>
      </c>
      <c r="Q87" s="40" t="n">
        <f aca="false">IF(J87="","",MIN(1,J87+1.96*O87/100))</f>
        <v>0.690989190924815</v>
      </c>
      <c r="R87" s="32" t="str">
        <f aca="false">IF(L87="","",IF(ABS(L87)&lt;=O87,"Yes","No"))</f>
        <v>Yes</v>
      </c>
      <c r="S87" s="32" t="str">
        <f aca="false">IF(L87="","",IF(ABS(L87)&lt;=1.96*O87,"Yes","No"))</f>
        <v>Yes</v>
      </c>
      <c r="T87" s="60" t="n">
        <f aca="false">IF(D87="","",ROUND(SQRT(((D87+G87)*O87/100)^2+(J87*(D87+G87)*0.09272)^2),0))</f>
        <v>70</v>
      </c>
      <c r="U87" s="32"/>
    </row>
    <row r="88" customFormat="false" ht="15" hidden="false" customHeight="false" outlineLevel="0" collapsed="false">
      <c r="A88" s="32" t="s">
        <v>233</v>
      </c>
      <c r="B88" s="32" t="s">
        <v>235</v>
      </c>
      <c r="C88" s="32" t="s">
        <v>272</v>
      </c>
      <c r="D88" s="60" t="n">
        <v>17</v>
      </c>
      <c r="E88" s="60"/>
      <c r="F88" s="69" t="str">
        <f aca="false">IF(E88="","",D88-E88)</f>
        <v/>
      </c>
      <c r="G88" s="60" t="n">
        <v>12</v>
      </c>
      <c r="H88" s="60"/>
      <c r="I88" s="69" t="str">
        <f aca="false">IF(H88="","",G88-H88)</f>
        <v/>
      </c>
      <c r="J88" s="40" t="n">
        <f aca="false">IF(OR(D88="",D88+G88=0),"",D88/(D88+G88))</f>
        <v>0.586206896551724</v>
      </c>
      <c r="K88" s="40" t="str">
        <f aca="false">IF(E88="","",E88/(E88+H88))</f>
        <v/>
      </c>
      <c r="L88" s="70" t="str">
        <f aca="false">IF(OR(K88="",J88=""),"",(J88-K88)*100)</f>
        <v/>
      </c>
      <c r="M88" s="36" t="n">
        <v>3.4869830246268</v>
      </c>
      <c r="N88" s="36" t="n">
        <v>2.602784435621</v>
      </c>
      <c r="O88" s="36" t="n">
        <f aca="false">SQRT(M88^2+N88^2)</f>
        <v>4.35126848543575</v>
      </c>
      <c r="P88" s="40" t="n">
        <f aca="false">IF(J88="","",MAX(0,J88-1.96*O88/100))</f>
        <v>0.500922034237183</v>
      </c>
      <c r="Q88" s="40" t="n">
        <f aca="false">IF(J88="","",MIN(1,J88+1.96*O88/100))</f>
        <v>0.671491758866265</v>
      </c>
      <c r="R88" s="32" t="str">
        <f aca="false">IF(L88="","",IF(ABS(L88)&lt;=O88,"Yes","No"))</f>
        <v/>
      </c>
      <c r="S88" s="32" t="str">
        <f aca="false">IF(L88="","",IF(ABS(L88)&lt;=1.96*O88,"Yes","No"))</f>
        <v/>
      </c>
      <c r="T88" s="60" t="n">
        <f aca="false">IF(D88="","",ROUND(SQRT(((D88+G88)*O88/100)^2+(J88*(D88+G88)*0.14577)^2),0))</f>
        <v>3</v>
      </c>
      <c r="U88" s="32" t="s">
        <v>732</v>
      </c>
    </row>
    <row r="89" customFormat="false" ht="15" hidden="false" customHeight="false" outlineLevel="0" collapsed="false">
      <c r="A89" s="32" t="s">
        <v>233</v>
      </c>
      <c r="B89" s="32" t="s">
        <v>235</v>
      </c>
      <c r="C89" s="32" t="s">
        <v>273</v>
      </c>
      <c r="D89" s="60" t="n">
        <v>346</v>
      </c>
      <c r="E89" s="60" t="n">
        <v>330</v>
      </c>
      <c r="F89" s="69" t="n">
        <f aca="false">IF(E89="","",D89-E89)</f>
        <v>16</v>
      </c>
      <c r="G89" s="60" t="n">
        <v>257</v>
      </c>
      <c r="H89" s="60" t="n">
        <v>270</v>
      </c>
      <c r="I89" s="69" t="n">
        <f aca="false">IF(H89="","",G89-H89)</f>
        <v>-13</v>
      </c>
      <c r="J89" s="40" t="n">
        <f aca="false">IF(OR(D89="",D89+G89=0),"",D89/(D89+G89))</f>
        <v>0.57379767827529</v>
      </c>
      <c r="K89" s="40" t="n">
        <f aca="false">IF(E89="","",E89/(E89+H89))</f>
        <v>0.55</v>
      </c>
      <c r="L89" s="70" t="n">
        <f aca="false">IF(OR(K89="",J89=""),"",(J89-K89)*100)</f>
        <v>2.37976782752902</v>
      </c>
      <c r="M89" s="36" t="n">
        <v>3.4869830246268</v>
      </c>
      <c r="N89" s="36" t="n">
        <v>2.602784435621</v>
      </c>
      <c r="O89" s="36" t="n">
        <f aca="false">SQRT(M89^2+N89^2)</f>
        <v>4.35126848543575</v>
      </c>
      <c r="P89" s="40" t="n">
        <f aca="false">IF(J89="","",MAX(0,J89-1.96*O89/100))</f>
        <v>0.48851281596075</v>
      </c>
      <c r="Q89" s="40" t="n">
        <f aca="false">IF(J89="","",MIN(1,J89+1.96*O89/100))</f>
        <v>0.659082540589831</v>
      </c>
      <c r="R89" s="32" t="str">
        <f aca="false">IF(L89="","",IF(ABS(L89)&lt;=O89,"Yes","No"))</f>
        <v>Yes</v>
      </c>
      <c r="S89" s="32" t="str">
        <f aca="false">IF(L89="","",IF(ABS(L89)&lt;=1.96*O89,"Yes","No"))</f>
        <v>Yes</v>
      </c>
      <c r="T89" s="60" t="n">
        <f aca="false">IF(D89="","",ROUND(SQRT(((D89+G89)*O89/100)^2+(J89*(D89+G89)*0.14577)^2),0))</f>
        <v>57</v>
      </c>
      <c r="U89" s="32"/>
    </row>
    <row r="90" customFormat="false" ht="15" hidden="false" customHeight="false" outlineLevel="0" collapsed="false">
      <c r="A90" s="32" t="s">
        <v>233</v>
      </c>
      <c r="B90" s="32" t="s">
        <v>235</v>
      </c>
      <c r="C90" s="32" t="s">
        <v>274</v>
      </c>
      <c r="D90" s="60" t="n">
        <v>614</v>
      </c>
      <c r="E90" s="60" t="n">
        <v>591</v>
      </c>
      <c r="F90" s="69" t="n">
        <f aca="false">IF(E90="","",D90-E90)</f>
        <v>23</v>
      </c>
      <c r="G90" s="60" t="n">
        <v>317</v>
      </c>
      <c r="H90" s="60" t="n">
        <v>333</v>
      </c>
      <c r="I90" s="69" t="n">
        <f aca="false">IF(H90="","",G90-H90)</f>
        <v>-16</v>
      </c>
      <c r="J90" s="40" t="n">
        <f aca="false">IF(OR(D90="",D90+G90=0),"",D90/(D90+G90))</f>
        <v>0.659505907626208</v>
      </c>
      <c r="K90" s="40" t="n">
        <f aca="false">IF(E90="","",E90/(E90+H90))</f>
        <v>0.63961038961039</v>
      </c>
      <c r="L90" s="70" t="n">
        <f aca="false">IF(OR(K90="",J90=""),"",(J90-K90)*100)</f>
        <v>1.98955180158188</v>
      </c>
      <c r="M90" s="36" t="n">
        <v>2.4178751410629</v>
      </c>
      <c r="N90" s="36" t="n">
        <v>2.602784435621</v>
      </c>
      <c r="O90" s="36" t="n">
        <f aca="false">SQRT(M90^2+N90^2)</f>
        <v>3.55254936856349</v>
      </c>
      <c r="P90" s="40" t="n">
        <f aca="false">IF(J90="","",MAX(0,J90-1.96*O90/100))</f>
        <v>0.589875940002364</v>
      </c>
      <c r="Q90" s="40" t="n">
        <f aca="false">IF(J90="","",MIN(1,J90+1.96*O90/100))</f>
        <v>0.729135875250053</v>
      </c>
      <c r="R90" s="32" t="str">
        <f aca="false">IF(L90="","",IF(ABS(L90)&lt;=O90,"Yes","No"))</f>
        <v>Yes</v>
      </c>
      <c r="S90" s="32" t="str">
        <f aca="false">IF(L90="","",IF(ABS(L90)&lt;=1.96*O90,"Yes","No"))</f>
        <v>Yes</v>
      </c>
      <c r="T90" s="60" t="n">
        <f aca="false">IF(D90="","",ROUND(SQRT(((D90+G90)*O90/100)^2+(J90*(D90+G90)*0.09272)^2),0))</f>
        <v>66</v>
      </c>
      <c r="U90" s="32"/>
    </row>
    <row r="91" customFormat="false" ht="15" hidden="false" customHeight="false" outlineLevel="0" collapsed="false">
      <c r="A91" s="32" t="s">
        <v>233</v>
      </c>
      <c r="B91" s="32" t="s">
        <v>235</v>
      </c>
      <c r="C91" s="32" t="s">
        <v>275</v>
      </c>
      <c r="D91" s="60" t="n">
        <v>341</v>
      </c>
      <c r="E91" s="60" t="n">
        <v>347</v>
      </c>
      <c r="F91" s="69" t="n">
        <f aca="false">IF(E91="","",D91-E91)</f>
        <v>-6</v>
      </c>
      <c r="G91" s="60" t="n">
        <v>251</v>
      </c>
      <c r="H91" s="60" t="n">
        <v>243</v>
      </c>
      <c r="I91" s="69" t="n">
        <f aca="false">IF(H91="","",G91-H91)</f>
        <v>8</v>
      </c>
      <c r="J91" s="40" t="n">
        <f aca="false">IF(OR(D91="",D91+G91=0),"",D91/(D91+G91))</f>
        <v>0.576013513513514</v>
      </c>
      <c r="K91" s="40" t="n">
        <f aca="false">IF(E91="","",E91/(E91+H91))</f>
        <v>0.588135593220339</v>
      </c>
      <c r="L91" s="70" t="n">
        <f aca="false">IF(OR(K91="",J91=""),"",(J91-K91)*100)</f>
        <v>-1.21220797068256</v>
      </c>
      <c r="M91" s="36" t="n">
        <v>3.4869830246268</v>
      </c>
      <c r="N91" s="36" t="n">
        <v>2.602784435621</v>
      </c>
      <c r="O91" s="36" t="n">
        <f aca="false">SQRT(M91^2+N91^2)</f>
        <v>4.35126848543575</v>
      </c>
      <c r="P91" s="40" t="n">
        <f aca="false">IF(J91="","",MAX(0,J91-1.96*O91/100))</f>
        <v>0.490728651198973</v>
      </c>
      <c r="Q91" s="40" t="n">
        <f aca="false">IF(J91="","",MIN(1,J91+1.96*O91/100))</f>
        <v>0.661298375828054</v>
      </c>
      <c r="R91" s="32" t="str">
        <f aca="false">IF(L91="","",IF(ABS(L91)&lt;=O91,"Yes","No"))</f>
        <v>Yes</v>
      </c>
      <c r="S91" s="32" t="str">
        <f aca="false">IF(L91="","",IF(ABS(L91)&lt;=1.96*O91,"Yes","No"))</f>
        <v>Yes</v>
      </c>
      <c r="T91" s="60" t="n">
        <f aca="false">IF(D91="","",ROUND(SQRT(((D91+G91)*O91/100)^2+(J91*(D91+G91)*0.14577)^2),0))</f>
        <v>56</v>
      </c>
      <c r="U91" s="32"/>
    </row>
    <row r="92" customFormat="false" ht="15" hidden="false" customHeight="false" outlineLevel="0" collapsed="false">
      <c r="A92" s="32" t="s">
        <v>233</v>
      </c>
      <c r="B92" s="32" t="s">
        <v>235</v>
      </c>
      <c r="C92" s="32" t="s">
        <v>276</v>
      </c>
      <c r="D92" s="60" t="n">
        <v>460</v>
      </c>
      <c r="E92" s="60" t="n">
        <v>440</v>
      </c>
      <c r="F92" s="69" t="n">
        <f aca="false">IF(E92="","",D92-E92)</f>
        <v>20</v>
      </c>
      <c r="G92" s="60" t="n">
        <v>256</v>
      </c>
      <c r="H92" s="60" t="n">
        <v>259</v>
      </c>
      <c r="I92" s="69" t="n">
        <f aca="false">IF(H92="","",G92-H92)</f>
        <v>-3</v>
      </c>
      <c r="J92" s="40" t="n">
        <f aca="false">IF(OR(D92="",D92+G92=0),"",D92/(D92+G92))</f>
        <v>0.642458100558659</v>
      </c>
      <c r="K92" s="40" t="n">
        <f aca="false">IF(E92="","",E92/(E92+H92))</f>
        <v>0.629470672389127</v>
      </c>
      <c r="L92" s="70" t="n">
        <f aca="false">IF(OR(K92="",J92=""),"",(J92-K92)*100)</f>
        <v>1.29874281695319</v>
      </c>
      <c r="M92" s="36" t="n">
        <v>3.4869830246268</v>
      </c>
      <c r="N92" s="36" t="n">
        <v>2.602784435621</v>
      </c>
      <c r="O92" s="36" t="n">
        <f aca="false">SQRT(M92^2+N92^2)</f>
        <v>4.35126848543575</v>
      </c>
      <c r="P92" s="40" t="n">
        <f aca="false">IF(J92="","",MAX(0,J92-1.96*O92/100))</f>
        <v>0.557173238244119</v>
      </c>
      <c r="Q92" s="40" t="n">
        <f aca="false">IF(J92="","",MIN(1,J92+1.96*O92/100))</f>
        <v>0.7277429628732</v>
      </c>
      <c r="R92" s="32" t="str">
        <f aca="false">IF(L92="","",IF(ABS(L92)&lt;=O92,"Yes","No"))</f>
        <v>Yes</v>
      </c>
      <c r="S92" s="32" t="str">
        <f aca="false">IF(L92="","",IF(ABS(L92)&lt;=1.96*O92,"Yes","No"))</f>
        <v>Yes</v>
      </c>
      <c r="T92" s="60" t="n">
        <f aca="false">IF(D92="","",ROUND(SQRT(((D92+G92)*O92/100)^2+(J92*(D92+G92)*0.14577)^2),0))</f>
        <v>74</v>
      </c>
      <c r="U92" s="32"/>
    </row>
    <row r="93" customFormat="false" ht="15" hidden="false" customHeight="false" outlineLevel="0" collapsed="false">
      <c r="A93" s="32" t="s">
        <v>233</v>
      </c>
      <c r="B93" s="32" t="s">
        <v>235</v>
      </c>
      <c r="C93" s="32" t="s">
        <v>277</v>
      </c>
      <c r="D93" s="60" t="n">
        <v>567</v>
      </c>
      <c r="E93" s="60" t="n">
        <v>553</v>
      </c>
      <c r="F93" s="69" t="n">
        <f aca="false">IF(E93="","",D93-E93)</f>
        <v>14</v>
      </c>
      <c r="G93" s="60" t="n">
        <v>406</v>
      </c>
      <c r="H93" s="60" t="n">
        <v>367</v>
      </c>
      <c r="I93" s="69" t="n">
        <f aca="false">IF(H93="","",G93-H93)</f>
        <v>39</v>
      </c>
      <c r="J93" s="40" t="n">
        <f aca="false">IF(OR(D93="",D93+G93=0),"",D93/(D93+G93))</f>
        <v>0.58273381294964</v>
      </c>
      <c r="K93" s="40" t="n">
        <f aca="false">IF(E93="","",E93/(E93+H93))</f>
        <v>0.601086956521739</v>
      </c>
      <c r="L93" s="70" t="n">
        <f aca="false">IF(OR(K93="",J93=""),"",(J93-K93)*100)</f>
        <v>-1.83531435720988</v>
      </c>
      <c r="M93" s="36" t="n">
        <v>2.4178751410629</v>
      </c>
      <c r="N93" s="36" t="n">
        <v>2.602784435621</v>
      </c>
      <c r="O93" s="36" t="n">
        <f aca="false">SQRT(M93^2+N93^2)</f>
        <v>3.55254936856349</v>
      </c>
      <c r="P93" s="40" t="n">
        <f aca="false">IF(J93="","",MAX(0,J93-1.96*O93/100))</f>
        <v>0.513103845325796</v>
      </c>
      <c r="Q93" s="40" t="n">
        <f aca="false">IF(J93="","",MIN(1,J93+1.96*O93/100))</f>
        <v>0.652363780573485</v>
      </c>
      <c r="R93" s="32" t="str">
        <f aca="false">IF(L93="","",IF(ABS(L93)&lt;=O93,"Yes","No"))</f>
        <v>Yes</v>
      </c>
      <c r="S93" s="32" t="str">
        <f aca="false">IF(L93="","",IF(ABS(L93)&lt;=1.96*O93,"Yes","No"))</f>
        <v>Yes</v>
      </c>
      <c r="T93" s="60" t="n">
        <f aca="false">IF(D93="","",ROUND(SQRT(((D93+G93)*O93/100)^2+(J93*(D93+G93)*0.09272)^2),0))</f>
        <v>63</v>
      </c>
      <c r="U93" s="32"/>
    </row>
    <row r="94" customFormat="false" ht="15" hidden="false" customHeight="false" outlineLevel="0" collapsed="false">
      <c r="A94" s="32" t="s">
        <v>233</v>
      </c>
      <c r="B94" s="32" t="s">
        <v>235</v>
      </c>
      <c r="C94" s="32" t="s">
        <v>278</v>
      </c>
      <c r="D94" s="60" t="n">
        <v>1</v>
      </c>
      <c r="E94" s="60"/>
      <c r="F94" s="69" t="str">
        <f aca="false">IF(E94="","",D94-E94)</f>
        <v/>
      </c>
      <c r="G94" s="60" t="n">
        <v>1</v>
      </c>
      <c r="H94" s="60"/>
      <c r="I94" s="69" t="str">
        <f aca="false">IF(H94="","",G94-H94)</f>
        <v/>
      </c>
      <c r="J94" s="40" t="n">
        <f aca="false">IF(OR(D94="",D94+G94=0),"",D94/(D94+G94))</f>
        <v>0.5</v>
      </c>
      <c r="K94" s="40" t="str">
        <f aca="false">IF(E94="","",E94/(E94+H94))</f>
        <v/>
      </c>
      <c r="L94" s="70" t="str">
        <f aca="false">IF(OR(K94="",J94=""),"",(J94-K94)*100)</f>
        <v/>
      </c>
      <c r="M94" s="36" t="n">
        <v>3.4869830246268</v>
      </c>
      <c r="N94" s="36" t="n">
        <v>2.602784435621</v>
      </c>
      <c r="O94" s="36" t="n">
        <f aca="false">SQRT(M94^2+N94^2)</f>
        <v>4.35126848543575</v>
      </c>
      <c r="P94" s="40" t="n">
        <f aca="false">IF(J94="","",MAX(0,J94-1.96*O94/100))</f>
        <v>0.414715137685459</v>
      </c>
      <c r="Q94" s="40" t="n">
        <f aca="false">IF(J94="","",MIN(1,J94+1.96*O94/100))</f>
        <v>0.585284862314541</v>
      </c>
      <c r="R94" s="32" t="str">
        <f aca="false">IF(L94="","",IF(ABS(L94)&lt;=O94,"Yes","No"))</f>
        <v/>
      </c>
      <c r="S94" s="32" t="str">
        <f aca="false">IF(L94="","",IF(ABS(L94)&lt;=1.96*O94,"Yes","No"))</f>
        <v/>
      </c>
      <c r="T94" s="60" t="n">
        <f aca="false">IF(D94="","",ROUND(SQRT(((D94+G94)*O94/100)^2+(J94*(D94+G94)*0.14577)^2),0))</f>
        <v>0</v>
      </c>
      <c r="U94" s="32" t="s">
        <v>732</v>
      </c>
    </row>
    <row r="95" customFormat="false" ht="15" hidden="false" customHeight="false" outlineLevel="0" collapsed="false">
      <c r="A95" s="32" t="s">
        <v>233</v>
      </c>
      <c r="B95" s="32" t="s">
        <v>235</v>
      </c>
      <c r="C95" s="32" t="s">
        <v>279</v>
      </c>
      <c r="D95" s="60" t="n">
        <v>849</v>
      </c>
      <c r="E95" s="60" t="n">
        <v>821</v>
      </c>
      <c r="F95" s="69" t="n">
        <f aca="false">IF(E95="","",D95-E95)</f>
        <v>28</v>
      </c>
      <c r="G95" s="60" t="n">
        <v>529</v>
      </c>
      <c r="H95" s="60" t="n">
        <v>504</v>
      </c>
      <c r="I95" s="69" t="n">
        <f aca="false">IF(H95="","",G95-H95)</f>
        <v>25</v>
      </c>
      <c r="J95" s="40" t="n">
        <f aca="false">IF(OR(D95="",D95+G95=0),"",D95/(D95+G95))</f>
        <v>0.61611030478955</v>
      </c>
      <c r="K95" s="40" t="n">
        <f aca="false">IF(E95="","",E95/(E95+H95))</f>
        <v>0.619622641509434</v>
      </c>
      <c r="L95" s="70" t="n">
        <f aca="false">IF(OR(K95="",J95=""),"",(J95-K95)*100)</f>
        <v>-0.351233671988382</v>
      </c>
      <c r="M95" s="36" t="n">
        <v>2.13467328733734</v>
      </c>
      <c r="N95" s="36" t="n">
        <v>2.602784435621</v>
      </c>
      <c r="O95" s="36" t="n">
        <f aca="false">SQRT(M95^2+N95^2)</f>
        <v>3.36620214217485</v>
      </c>
      <c r="P95" s="40" t="n">
        <f aca="false">IF(J95="","",MAX(0,J95-1.96*O95/100))</f>
        <v>0.550132742802923</v>
      </c>
      <c r="Q95" s="40" t="n">
        <f aca="false">IF(J95="","",MIN(1,J95+1.96*O95/100))</f>
        <v>0.682087866776177</v>
      </c>
      <c r="R95" s="32" t="str">
        <f aca="false">IF(L95="","",IF(ABS(L95)&lt;=O95,"Yes","No"))</f>
        <v>Yes</v>
      </c>
      <c r="S95" s="32" t="str">
        <f aca="false">IF(L95="","",IF(ABS(L95)&lt;=1.96*O95,"Yes","No"))</f>
        <v>Yes</v>
      </c>
      <c r="T95" s="60" t="n">
        <f aca="false">IF(D95="","",ROUND(SQRT(((D95+G95)*O95/100)^2+(J95*(D95+G95)*0.07717)^2),0))</f>
        <v>80</v>
      </c>
      <c r="U95" s="32"/>
    </row>
    <row r="96" customFormat="false" ht="15" hidden="false" customHeight="false" outlineLevel="0" collapsed="false">
      <c r="A96" s="32" t="s">
        <v>233</v>
      </c>
      <c r="B96" s="32" t="s">
        <v>235</v>
      </c>
      <c r="C96" s="32" t="s">
        <v>280</v>
      </c>
      <c r="D96" s="60" t="n">
        <v>514</v>
      </c>
      <c r="E96" s="60" t="n">
        <v>487</v>
      </c>
      <c r="F96" s="69" t="n">
        <f aca="false">IF(E96="","",D96-E96)</f>
        <v>27</v>
      </c>
      <c r="G96" s="60" t="n">
        <v>156</v>
      </c>
      <c r="H96" s="60" t="n">
        <v>191</v>
      </c>
      <c r="I96" s="69" t="n">
        <f aca="false">IF(H96="","",G96-H96)</f>
        <v>-35</v>
      </c>
      <c r="J96" s="40" t="n">
        <f aca="false">IF(OR(D96="",D96+G96=0),"",D96/(D96+G96))</f>
        <v>0.767164179104478</v>
      </c>
      <c r="K96" s="40" t="n">
        <f aca="false">IF(E96="","",E96/(E96+H96))</f>
        <v>0.718289085545723</v>
      </c>
      <c r="L96" s="70" t="n">
        <f aca="false">IF(OR(K96="",J96=""),"",(J96-K96)*100)</f>
        <v>4.8875093558755</v>
      </c>
      <c r="M96" s="36" t="n">
        <v>3.4869830246268</v>
      </c>
      <c r="N96" s="36" t="n">
        <v>2.602784435621</v>
      </c>
      <c r="O96" s="36" t="n">
        <f aca="false">SQRT(M96^2+N96^2)</f>
        <v>4.35126848543575</v>
      </c>
      <c r="P96" s="40" t="n">
        <f aca="false">IF(J96="","",MAX(0,J96-1.96*O96/100))</f>
        <v>0.681879316789937</v>
      </c>
      <c r="Q96" s="40" t="n">
        <f aca="false">IF(J96="","",MIN(1,J96+1.96*O96/100))</f>
        <v>0.852449041419018</v>
      </c>
      <c r="R96" s="32" t="str">
        <f aca="false">IF(L96="","",IF(ABS(L96)&lt;=O96,"Yes","No"))</f>
        <v>No</v>
      </c>
      <c r="S96" s="32" t="str">
        <f aca="false">IF(L96="","",IF(ABS(L96)&lt;=1.96*O96,"Yes","No"))</f>
        <v>Yes</v>
      </c>
      <c r="T96" s="60" t="n">
        <f aca="false">IF(D96="","",ROUND(SQRT(((D96+G96)*O96/100)^2+(J96*(D96+G96)*0.14577)^2),0))</f>
        <v>80</v>
      </c>
      <c r="U96" s="32"/>
    </row>
    <row r="97" customFormat="false" ht="15" hidden="false" customHeight="false" outlineLevel="0" collapsed="false">
      <c r="A97" s="32" t="s">
        <v>233</v>
      </c>
      <c r="B97" s="32" t="s">
        <v>235</v>
      </c>
      <c r="C97" s="32" t="s">
        <v>281</v>
      </c>
      <c r="D97" s="60" t="n">
        <v>474</v>
      </c>
      <c r="E97" s="60" t="n">
        <v>418</v>
      </c>
      <c r="F97" s="69" t="n">
        <f aca="false">IF(E97="","",D97-E97)</f>
        <v>56</v>
      </c>
      <c r="G97" s="60" t="n">
        <v>158</v>
      </c>
      <c r="H97" s="60" t="n">
        <v>181</v>
      </c>
      <c r="I97" s="69" t="n">
        <f aca="false">IF(H97="","",G97-H97)</f>
        <v>-23</v>
      </c>
      <c r="J97" s="40" t="n">
        <f aca="false">IF(OR(D97="",D97+G97=0),"",D97/(D97+G97))</f>
        <v>0.75</v>
      </c>
      <c r="K97" s="40" t="n">
        <f aca="false">IF(E97="","",E97/(E97+H97))</f>
        <v>0.697829716193656</v>
      </c>
      <c r="L97" s="70" t="n">
        <f aca="false">IF(OR(K97="",J97=""),"",(J97-K97)*100)</f>
        <v>5.21702838063439</v>
      </c>
      <c r="M97" s="36" t="n">
        <v>3.4869830246268</v>
      </c>
      <c r="N97" s="36" t="n">
        <v>2.602784435621</v>
      </c>
      <c r="O97" s="36" t="n">
        <f aca="false">SQRT(M97^2+N97^2)</f>
        <v>4.35126848543575</v>
      </c>
      <c r="P97" s="40" t="n">
        <f aca="false">IF(J97="","",MAX(0,J97-1.96*O97/100))</f>
        <v>0.664715137685459</v>
      </c>
      <c r="Q97" s="40" t="n">
        <f aca="false">IF(J97="","",MIN(1,J97+1.96*O97/100))</f>
        <v>0.835284862314541</v>
      </c>
      <c r="R97" s="32" t="str">
        <f aca="false">IF(L97="","",IF(ABS(L97)&lt;=O97,"Yes","No"))</f>
        <v>No</v>
      </c>
      <c r="S97" s="32" t="str">
        <f aca="false">IF(L97="","",IF(ABS(L97)&lt;=1.96*O97,"Yes","No"))</f>
        <v>Yes</v>
      </c>
      <c r="T97" s="60" t="n">
        <f aca="false">IF(D97="","",ROUND(SQRT(((D97+G97)*O97/100)^2+(J97*(D97+G97)*0.14577)^2),0))</f>
        <v>74</v>
      </c>
      <c r="U97" s="32"/>
    </row>
    <row r="98" customFormat="false" ht="15" hidden="false" customHeight="false" outlineLevel="0" collapsed="false">
      <c r="A98" s="32" t="s">
        <v>233</v>
      </c>
      <c r="B98" s="32" t="s">
        <v>235</v>
      </c>
      <c r="C98" s="32" t="s">
        <v>282</v>
      </c>
      <c r="D98" s="60" t="n">
        <v>663</v>
      </c>
      <c r="E98" s="60" t="n">
        <v>677</v>
      </c>
      <c r="F98" s="69" t="n">
        <f aca="false">IF(E98="","",D98-E98)</f>
        <v>-14</v>
      </c>
      <c r="G98" s="60" t="n">
        <v>203</v>
      </c>
      <c r="H98" s="60" t="n">
        <v>264</v>
      </c>
      <c r="I98" s="69" t="n">
        <f aca="false">IF(H98="","",G98-H98)</f>
        <v>-61</v>
      </c>
      <c r="J98" s="40" t="n">
        <f aca="false">IF(OR(D98="",D98+G98=0),"",D98/(D98+G98))</f>
        <v>0.765588914549654</v>
      </c>
      <c r="K98" s="40" t="n">
        <f aca="false">IF(E98="","",E98/(E98+H98))</f>
        <v>0.719447396386823</v>
      </c>
      <c r="L98" s="70" t="n">
        <f aca="false">IF(OR(K98="",J98=""),"",(J98-K98)*100)</f>
        <v>4.61415181628311</v>
      </c>
      <c r="M98" s="36" t="n">
        <v>2.4178751410629</v>
      </c>
      <c r="N98" s="36" t="n">
        <v>2.602784435621</v>
      </c>
      <c r="O98" s="36" t="n">
        <f aca="false">SQRT(M98^2+N98^2)</f>
        <v>3.55254936856349</v>
      </c>
      <c r="P98" s="40" t="n">
        <f aca="false">IF(J98="","",MAX(0,J98-1.96*O98/100))</f>
        <v>0.695958946925809</v>
      </c>
      <c r="Q98" s="40" t="n">
        <f aca="false">IF(J98="","",MIN(1,J98+1.96*O98/100))</f>
        <v>0.835218882173498</v>
      </c>
      <c r="R98" s="32" t="str">
        <f aca="false">IF(L98="","",IF(ABS(L98)&lt;=O98,"Yes","No"))</f>
        <v>No</v>
      </c>
      <c r="S98" s="32" t="str">
        <f aca="false">IF(L98="","",IF(ABS(L98)&lt;=1.96*O98,"Yes","No"))</f>
        <v>Yes</v>
      </c>
      <c r="T98" s="60" t="n">
        <f aca="false">IF(D98="","",ROUND(SQRT(((D98+G98)*O98/100)^2+(J98*(D98+G98)*0.09272)^2),0))</f>
        <v>69</v>
      </c>
      <c r="U98" s="32"/>
    </row>
    <row r="99" customFormat="false" ht="15" hidden="false" customHeight="false" outlineLevel="0" collapsed="false">
      <c r="A99" s="32" t="s">
        <v>233</v>
      </c>
      <c r="B99" s="32" t="s">
        <v>235</v>
      </c>
      <c r="C99" s="32" t="s">
        <v>283</v>
      </c>
      <c r="D99" s="60" t="n">
        <v>297</v>
      </c>
      <c r="E99" s="60" t="n">
        <v>283</v>
      </c>
      <c r="F99" s="69" t="n">
        <f aca="false">IF(E99="","",D99-E99)</f>
        <v>14</v>
      </c>
      <c r="G99" s="60" t="n">
        <v>115</v>
      </c>
      <c r="H99" s="60" t="n">
        <v>138</v>
      </c>
      <c r="I99" s="69" t="n">
        <f aca="false">IF(H99="","",G99-H99)</f>
        <v>-23</v>
      </c>
      <c r="J99" s="40" t="n">
        <f aca="false">IF(OR(D99="",D99+G99=0),"",D99/(D99+G99))</f>
        <v>0.720873786407767</v>
      </c>
      <c r="K99" s="40" t="n">
        <f aca="false">IF(E99="","",E99/(E99+H99))</f>
        <v>0.672209026128266</v>
      </c>
      <c r="L99" s="70" t="n">
        <f aca="false">IF(OR(K99="",J99=""),"",(J99-K99)*100)</f>
        <v>4.8664760279501</v>
      </c>
      <c r="M99" s="36" t="n">
        <v>3.4869830246268</v>
      </c>
      <c r="N99" s="36" t="n">
        <v>2.602784435621</v>
      </c>
      <c r="O99" s="36" t="n">
        <f aca="false">SQRT(M99^2+N99^2)</f>
        <v>4.35126848543575</v>
      </c>
      <c r="P99" s="40" t="n">
        <f aca="false">IF(J99="","",MAX(0,J99-1.96*O99/100))</f>
        <v>0.635588924093226</v>
      </c>
      <c r="Q99" s="40" t="n">
        <f aca="false">IF(J99="","",MIN(1,J99+1.96*O99/100))</f>
        <v>0.806158648722308</v>
      </c>
      <c r="R99" s="32" t="str">
        <f aca="false">IF(L99="","",IF(ABS(L99)&lt;=O99,"Yes","No"))</f>
        <v>No</v>
      </c>
      <c r="S99" s="32" t="str">
        <f aca="false">IF(L99="","",IF(ABS(L99)&lt;=1.96*O99,"Yes","No"))</f>
        <v>Yes</v>
      </c>
      <c r="T99" s="60" t="n">
        <f aca="false">IF(D99="","",ROUND(SQRT(((D99+G99)*O99/100)^2+(J99*(D99+G99)*0.14577)^2),0))</f>
        <v>47</v>
      </c>
      <c r="U99" s="32"/>
    </row>
    <row r="100" customFormat="false" ht="15" hidden="false" customHeight="false" outlineLevel="0" collapsed="false">
      <c r="A100" s="32" t="s">
        <v>233</v>
      </c>
      <c r="B100" s="32" t="s">
        <v>235</v>
      </c>
      <c r="C100" s="32" t="s">
        <v>284</v>
      </c>
      <c r="D100" s="60" t="n">
        <v>470</v>
      </c>
      <c r="E100" s="60" t="n">
        <v>447</v>
      </c>
      <c r="F100" s="69" t="n">
        <f aca="false">IF(E100="","",D100-E100)</f>
        <v>23</v>
      </c>
      <c r="G100" s="60" t="n">
        <v>140</v>
      </c>
      <c r="H100" s="60" t="n">
        <v>152</v>
      </c>
      <c r="I100" s="69" t="n">
        <f aca="false">IF(H100="","",G100-H100)</f>
        <v>-12</v>
      </c>
      <c r="J100" s="40" t="n">
        <f aca="false">IF(OR(D100="",D100+G100=0),"",D100/(D100+G100))</f>
        <v>0.770491803278689</v>
      </c>
      <c r="K100" s="40" t="n">
        <f aca="false">IF(E100="","",E100/(E100+H100))</f>
        <v>0.746243739565943</v>
      </c>
      <c r="L100" s="70" t="n">
        <f aca="false">IF(OR(K100="",J100=""),"",(J100-K100)*100)</f>
        <v>2.42480637127452</v>
      </c>
      <c r="M100" s="36" t="n">
        <v>3.4869830246268</v>
      </c>
      <c r="N100" s="36" t="n">
        <v>2.602784435621</v>
      </c>
      <c r="O100" s="36" t="n">
        <f aca="false">SQRT(M100^2+N100^2)</f>
        <v>4.35126848543575</v>
      </c>
      <c r="P100" s="40" t="n">
        <f aca="false">IF(J100="","",MAX(0,J100-1.96*O100/100))</f>
        <v>0.685206940964148</v>
      </c>
      <c r="Q100" s="40" t="n">
        <f aca="false">IF(J100="","",MIN(1,J100+1.96*O100/100))</f>
        <v>0.855776665593229</v>
      </c>
      <c r="R100" s="32" t="str">
        <f aca="false">IF(L100="","",IF(ABS(L100)&lt;=O100,"Yes","No"))</f>
        <v>Yes</v>
      </c>
      <c r="S100" s="32" t="str">
        <f aca="false">IF(L100="","",IF(ABS(L100)&lt;=1.96*O100,"Yes","No"))</f>
        <v>Yes</v>
      </c>
      <c r="T100" s="60" t="n">
        <f aca="false">IF(D100="","",ROUND(SQRT(((D100+G100)*O100/100)^2+(J100*(D100+G100)*0.14577)^2),0))</f>
        <v>73</v>
      </c>
      <c r="U100" s="32"/>
    </row>
    <row r="101" customFormat="false" ht="15" hidden="false" customHeight="false" outlineLevel="0" collapsed="false">
      <c r="A101" s="32" t="s">
        <v>233</v>
      </c>
      <c r="B101" s="32" t="s">
        <v>235</v>
      </c>
      <c r="C101" s="32" t="s">
        <v>285</v>
      </c>
      <c r="D101" s="60" t="n">
        <v>244</v>
      </c>
      <c r="E101" s="60" t="n">
        <v>179</v>
      </c>
      <c r="F101" s="69" t="n">
        <f aca="false">IF(E101="","",D101-E101)</f>
        <v>65</v>
      </c>
      <c r="G101" s="60" t="n">
        <v>81</v>
      </c>
      <c r="H101" s="60" t="n">
        <v>112</v>
      </c>
      <c r="I101" s="69" t="n">
        <f aca="false">IF(H101="","",G101-H101)</f>
        <v>-31</v>
      </c>
      <c r="J101" s="40" t="n">
        <f aca="false">IF(OR(D101="",D101+G101=0),"",D101/(D101+G101))</f>
        <v>0.750769230769231</v>
      </c>
      <c r="K101" s="40" t="n">
        <f aca="false">IF(E101="","",E101/(E101+H101))</f>
        <v>0.615120274914089</v>
      </c>
      <c r="L101" s="70" t="n">
        <f aca="false">IF(OR(K101="",J101=""),"",(J101-K101)*100)</f>
        <v>13.5648955855141</v>
      </c>
      <c r="M101" s="36" t="n">
        <v>3.4869830246268</v>
      </c>
      <c r="N101" s="36" t="n">
        <v>2.602784435621</v>
      </c>
      <c r="O101" s="36" t="n">
        <f aca="false">SQRT(M101^2+N101^2)</f>
        <v>4.35126848543575</v>
      </c>
      <c r="P101" s="40" t="n">
        <f aca="false">IF(J101="","",MAX(0,J101-1.96*O101/100))</f>
        <v>0.66548436845469</v>
      </c>
      <c r="Q101" s="40" t="n">
        <f aca="false">IF(J101="","",MIN(1,J101+1.96*O101/100))</f>
        <v>0.836054093083772</v>
      </c>
      <c r="R101" s="32" t="str">
        <f aca="false">IF(L101="","",IF(ABS(L101)&lt;=O101,"Yes","No"))</f>
        <v>No</v>
      </c>
      <c r="S101" s="32" t="str">
        <f aca="false">IF(L101="","",IF(ABS(L101)&lt;=1.96*O101,"Yes","No"))</f>
        <v>No</v>
      </c>
      <c r="T101" s="60" t="n">
        <f aca="false">IF(D101="","",ROUND(SQRT(((D101+G101)*O101/100)^2+(J101*(D101+G101)*0.14577)^2),0))</f>
        <v>38</v>
      </c>
      <c r="U101" s="32"/>
    </row>
    <row r="102" customFormat="false" ht="15" hidden="false" customHeight="false" outlineLevel="0" collapsed="false">
      <c r="A102" s="32" t="s">
        <v>233</v>
      </c>
      <c r="B102" s="32" t="s">
        <v>235</v>
      </c>
      <c r="C102" s="32" t="s">
        <v>286</v>
      </c>
      <c r="D102" s="60" t="n">
        <v>399</v>
      </c>
      <c r="E102" s="60" t="n">
        <v>357</v>
      </c>
      <c r="F102" s="69" t="n">
        <f aca="false">IF(E102="","",D102-E102)</f>
        <v>42</v>
      </c>
      <c r="G102" s="60" t="n">
        <v>169</v>
      </c>
      <c r="H102" s="60" t="n">
        <v>225</v>
      </c>
      <c r="I102" s="69" t="n">
        <f aca="false">IF(H102="","",G102-H102)</f>
        <v>-56</v>
      </c>
      <c r="J102" s="40" t="n">
        <f aca="false">IF(OR(D102="",D102+G102=0),"",D102/(D102+G102))</f>
        <v>0.702464788732394</v>
      </c>
      <c r="K102" s="40" t="n">
        <f aca="false">IF(E102="","",E102/(E102+H102))</f>
        <v>0.61340206185567</v>
      </c>
      <c r="L102" s="70" t="n">
        <f aca="false">IF(OR(K102="",J102=""),"",(J102-K102)*100)</f>
        <v>8.90627268767242</v>
      </c>
      <c r="M102" s="36" t="n">
        <v>3.4869830246268</v>
      </c>
      <c r="N102" s="36" t="n">
        <v>2.602784435621</v>
      </c>
      <c r="O102" s="36" t="n">
        <f aca="false">SQRT(M102^2+N102^2)</f>
        <v>4.35126848543575</v>
      </c>
      <c r="P102" s="40" t="n">
        <f aca="false">IF(J102="","",MAX(0,J102-1.96*O102/100))</f>
        <v>0.617179926417854</v>
      </c>
      <c r="Q102" s="40" t="n">
        <f aca="false">IF(J102="","",MIN(1,J102+1.96*O102/100))</f>
        <v>0.787749651046935</v>
      </c>
      <c r="R102" s="32" t="str">
        <f aca="false">IF(L102="","",IF(ABS(L102)&lt;=O102,"Yes","No"))</f>
        <v>No</v>
      </c>
      <c r="S102" s="32" t="str">
        <f aca="false">IF(L102="","",IF(ABS(L102)&lt;=1.96*O102,"Yes","No"))</f>
        <v>No</v>
      </c>
      <c r="T102" s="60" t="n">
        <f aca="false">IF(D102="","",ROUND(SQRT(((D102+G102)*O102/100)^2+(J102*(D102+G102)*0.14577)^2),0))</f>
        <v>63</v>
      </c>
      <c r="U102" s="32"/>
    </row>
    <row r="103" customFormat="false" ht="15" hidden="false" customHeight="false" outlineLevel="0" collapsed="false">
      <c r="A103" s="32" t="s">
        <v>233</v>
      </c>
      <c r="B103" s="32" t="s">
        <v>235</v>
      </c>
      <c r="C103" s="32" t="s">
        <v>287</v>
      </c>
      <c r="D103" s="60" t="n">
        <v>579</v>
      </c>
      <c r="E103" s="60" t="n">
        <v>520</v>
      </c>
      <c r="F103" s="69" t="n">
        <f aca="false">IF(E103="","",D103-E103)</f>
        <v>59</v>
      </c>
      <c r="G103" s="60" t="n">
        <v>204</v>
      </c>
      <c r="H103" s="60" t="n">
        <v>193</v>
      </c>
      <c r="I103" s="69" t="n">
        <f aca="false">IF(H103="","",G103-H103)</f>
        <v>11</v>
      </c>
      <c r="J103" s="40" t="n">
        <f aca="false">IF(OR(D103="",D103+G103=0),"",D103/(D103+G103))</f>
        <v>0.739463601532567</v>
      </c>
      <c r="K103" s="40" t="n">
        <f aca="false">IF(E103="","",E103/(E103+H103))</f>
        <v>0.729312762973352</v>
      </c>
      <c r="L103" s="70" t="n">
        <f aca="false">IF(OR(K103="",J103=""),"",(J103-K103)*100)</f>
        <v>1.01508385592151</v>
      </c>
      <c r="M103" s="36" t="n">
        <v>2.4178751410629</v>
      </c>
      <c r="N103" s="36" t="n">
        <v>2.602784435621</v>
      </c>
      <c r="O103" s="36" t="n">
        <f aca="false">SQRT(M103^2+N103^2)</f>
        <v>3.55254936856349</v>
      </c>
      <c r="P103" s="40" t="n">
        <f aca="false">IF(J103="","",MAX(0,J103-1.96*O103/100))</f>
        <v>0.669833633908723</v>
      </c>
      <c r="Q103" s="40" t="n">
        <f aca="false">IF(J103="","",MIN(1,J103+1.96*O103/100))</f>
        <v>0.809093569156412</v>
      </c>
      <c r="R103" s="32" t="str">
        <f aca="false">IF(L103="","",IF(ABS(L103)&lt;=O103,"Yes","No"))</f>
        <v>Yes</v>
      </c>
      <c r="S103" s="32" t="str">
        <f aca="false">IF(L103="","",IF(ABS(L103)&lt;=1.96*O103,"Yes","No"))</f>
        <v>Yes</v>
      </c>
      <c r="T103" s="60" t="n">
        <f aca="false">IF(D103="","",ROUND(SQRT(((D103+G103)*O103/100)^2+(J103*(D103+G103)*0.09272)^2),0))</f>
        <v>60</v>
      </c>
      <c r="U103" s="32"/>
    </row>
    <row r="104" customFormat="false" ht="15" hidden="false" customHeight="false" outlineLevel="0" collapsed="false">
      <c r="A104" s="32" t="s">
        <v>233</v>
      </c>
      <c r="B104" s="32" t="s">
        <v>235</v>
      </c>
      <c r="C104" s="32" t="s">
        <v>288</v>
      </c>
      <c r="D104" s="60" t="n">
        <v>234</v>
      </c>
      <c r="E104" s="60" t="n">
        <v>218</v>
      </c>
      <c r="F104" s="69" t="n">
        <f aca="false">IF(E104="","",D104-E104)</f>
        <v>16</v>
      </c>
      <c r="G104" s="60" t="n">
        <v>72</v>
      </c>
      <c r="H104" s="60" t="n">
        <v>86</v>
      </c>
      <c r="I104" s="69" t="n">
        <f aca="false">IF(H104="","",G104-H104)</f>
        <v>-14</v>
      </c>
      <c r="J104" s="40" t="n">
        <f aca="false">IF(OR(D104="",D104+G104=0),"",D104/(D104+G104))</f>
        <v>0.764705882352941</v>
      </c>
      <c r="K104" s="40" t="n">
        <f aca="false">IF(E104="","",E104/(E104+H104))</f>
        <v>0.717105263157895</v>
      </c>
      <c r="L104" s="70" t="n">
        <f aca="false">IF(OR(K104="",J104=""),"",(J104-K104)*100)</f>
        <v>4.76006191950464</v>
      </c>
      <c r="M104" s="36" t="n">
        <v>3.4869830246268</v>
      </c>
      <c r="N104" s="36" t="n">
        <v>2.602784435621</v>
      </c>
      <c r="O104" s="36" t="n">
        <f aca="false">SQRT(M104^2+N104^2)</f>
        <v>4.35126848543575</v>
      </c>
      <c r="P104" s="40" t="n">
        <f aca="false">IF(J104="","",MAX(0,J104-1.96*O104/100))</f>
        <v>0.6794210200384</v>
      </c>
      <c r="Q104" s="40" t="n">
        <f aca="false">IF(J104="","",MIN(1,J104+1.96*O104/100))</f>
        <v>0.849990744667482</v>
      </c>
      <c r="R104" s="32" t="str">
        <f aca="false">IF(L104="","",IF(ABS(L104)&lt;=O104,"Yes","No"))</f>
        <v>No</v>
      </c>
      <c r="S104" s="32" t="str">
        <f aca="false">IF(L104="","",IF(ABS(L104)&lt;=1.96*O104,"Yes","No"))</f>
        <v>Yes</v>
      </c>
      <c r="T104" s="60" t="n">
        <f aca="false">IF(D104="","",ROUND(SQRT(((D104+G104)*O104/100)^2+(J104*(D104+G104)*0.14577)^2),0))</f>
        <v>37</v>
      </c>
      <c r="U104" s="32"/>
    </row>
    <row r="105" customFormat="false" ht="15" hidden="false" customHeight="false" outlineLevel="0" collapsed="false">
      <c r="A105" s="32" t="s">
        <v>233</v>
      </c>
      <c r="B105" s="32" t="s">
        <v>235</v>
      </c>
      <c r="C105" s="32" t="s">
        <v>289</v>
      </c>
      <c r="D105" s="60" t="n">
        <v>263</v>
      </c>
      <c r="E105" s="60" t="n">
        <v>262</v>
      </c>
      <c r="F105" s="69" t="n">
        <f aca="false">IF(E105="","",D105-E105)</f>
        <v>1</v>
      </c>
      <c r="G105" s="60" t="n">
        <v>77</v>
      </c>
      <c r="H105" s="60" t="n">
        <v>109</v>
      </c>
      <c r="I105" s="69" t="n">
        <f aca="false">IF(H105="","",G105-H105)</f>
        <v>-32</v>
      </c>
      <c r="J105" s="40" t="n">
        <f aca="false">IF(OR(D105="",D105+G105=0),"",D105/(D105+G105))</f>
        <v>0.773529411764706</v>
      </c>
      <c r="K105" s="40" t="n">
        <f aca="false">IF(E105="","",E105/(E105+H105))</f>
        <v>0.706199460916442</v>
      </c>
      <c r="L105" s="70" t="n">
        <f aca="false">IF(OR(K105="",J105=""),"",(J105-K105)*100)</f>
        <v>6.73299508482639</v>
      </c>
      <c r="M105" s="36" t="n">
        <v>3.4869830246268</v>
      </c>
      <c r="N105" s="36" t="n">
        <v>2.602784435621</v>
      </c>
      <c r="O105" s="36" t="n">
        <f aca="false">SQRT(M105^2+N105^2)</f>
        <v>4.35126848543575</v>
      </c>
      <c r="P105" s="40" t="n">
        <f aca="false">IF(J105="","",MAX(0,J105-1.96*O105/100))</f>
        <v>0.688244549450165</v>
      </c>
      <c r="Q105" s="40" t="n">
        <f aca="false">IF(J105="","",MIN(1,J105+1.96*O105/100))</f>
        <v>0.858814274079247</v>
      </c>
      <c r="R105" s="32" t="str">
        <f aca="false">IF(L105="","",IF(ABS(L105)&lt;=O105,"Yes","No"))</f>
        <v>No</v>
      </c>
      <c r="S105" s="32" t="str">
        <f aca="false">IF(L105="","",IF(ABS(L105)&lt;=1.96*O105,"Yes","No"))</f>
        <v>Yes</v>
      </c>
      <c r="T105" s="60" t="n">
        <f aca="false">IF(D105="","",ROUND(SQRT(((D105+G105)*O105/100)^2+(J105*(D105+G105)*0.14577)^2),0))</f>
        <v>41</v>
      </c>
      <c r="U105" s="32"/>
    </row>
    <row r="106" customFormat="false" ht="15" hidden="false" customHeight="false" outlineLevel="0" collapsed="false">
      <c r="A106" s="32" t="s">
        <v>233</v>
      </c>
      <c r="B106" s="32" t="s">
        <v>235</v>
      </c>
      <c r="C106" s="32" t="s">
        <v>290</v>
      </c>
      <c r="D106" s="60" t="n">
        <v>446</v>
      </c>
      <c r="E106" s="60" t="n">
        <v>424</v>
      </c>
      <c r="F106" s="69" t="n">
        <f aca="false">IF(E106="","",D106-E106)</f>
        <v>22</v>
      </c>
      <c r="G106" s="60" t="n">
        <v>139</v>
      </c>
      <c r="H106" s="60" t="n">
        <v>151</v>
      </c>
      <c r="I106" s="69" t="n">
        <f aca="false">IF(H106="","",G106-H106)</f>
        <v>-12</v>
      </c>
      <c r="J106" s="40" t="n">
        <f aca="false">IF(OR(D106="",D106+G106=0),"",D106/(D106+G106))</f>
        <v>0.762393162393162</v>
      </c>
      <c r="K106" s="40" t="n">
        <f aca="false">IF(E106="","",E106/(E106+H106))</f>
        <v>0.737391304347826</v>
      </c>
      <c r="L106" s="70" t="n">
        <f aca="false">IF(OR(K106="",J106=""),"",(J106-K106)*100)</f>
        <v>2.50018580453363</v>
      </c>
      <c r="M106" s="36" t="n">
        <v>3.4869830246268</v>
      </c>
      <c r="N106" s="36" t="n">
        <v>2.602784435621</v>
      </c>
      <c r="O106" s="36" t="n">
        <f aca="false">SQRT(M106^2+N106^2)</f>
        <v>4.35126848543575</v>
      </c>
      <c r="P106" s="40" t="n">
        <f aca="false">IF(J106="","",MAX(0,J106-1.96*O106/100))</f>
        <v>0.677108300078622</v>
      </c>
      <c r="Q106" s="40" t="n">
        <f aca="false">IF(J106="","",MIN(1,J106+1.96*O106/100))</f>
        <v>0.847678024707703</v>
      </c>
      <c r="R106" s="32" t="str">
        <f aca="false">IF(L106="","",IF(ABS(L106)&lt;=O106,"Yes","No"))</f>
        <v>Yes</v>
      </c>
      <c r="S106" s="32" t="str">
        <f aca="false">IF(L106="","",IF(ABS(L106)&lt;=1.96*O106,"Yes","No"))</f>
        <v>Yes</v>
      </c>
      <c r="T106" s="60" t="n">
        <f aca="false">IF(D106="","",ROUND(SQRT(((D106+G106)*O106/100)^2+(J106*(D106+G106)*0.14577)^2),0))</f>
        <v>70</v>
      </c>
      <c r="U106" s="32"/>
    </row>
    <row r="107" customFormat="false" ht="15" hidden="false" customHeight="false" outlineLevel="0" collapsed="false">
      <c r="A107" s="32" t="s">
        <v>233</v>
      </c>
      <c r="B107" s="32" t="s">
        <v>235</v>
      </c>
      <c r="C107" s="32" t="s">
        <v>291</v>
      </c>
      <c r="D107" s="60" t="n">
        <v>536</v>
      </c>
      <c r="E107" s="60" t="n">
        <v>565</v>
      </c>
      <c r="F107" s="69" t="n">
        <f aca="false">IF(E107="","",D107-E107)</f>
        <v>-29</v>
      </c>
      <c r="G107" s="60" t="n">
        <v>270</v>
      </c>
      <c r="H107" s="60" t="n">
        <v>277</v>
      </c>
      <c r="I107" s="69" t="n">
        <f aca="false">IF(H107="","",G107-H107)</f>
        <v>-7</v>
      </c>
      <c r="J107" s="40" t="n">
        <f aca="false">IF(OR(D107="",D107+G107=0),"",D107/(D107+G107))</f>
        <v>0.665012406947891</v>
      </c>
      <c r="K107" s="40" t="n">
        <f aca="false">IF(E107="","",E107/(E107+H107))</f>
        <v>0.671021377672209</v>
      </c>
      <c r="L107" s="70" t="n">
        <f aca="false">IF(OR(K107="",J107=""),"",(J107-K107)*100)</f>
        <v>-0.600897072431827</v>
      </c>
      <c r="M107" s="36" t="n">
        <v>2.4178751410629</v>
      </c>
      <c r="N107" s="36" t="n">
        <v>2.602784435621</v>
      </c>
      <c r="O107" s="36" t="n">
        <f aca="false">SQRT(M107^2+N107^2)</f>
        <v>3.55254936856349</v>
      </c>
      <c r="P107" s="40" t="n">
        <f aca="false">IF(J107="","",MAX(0,J107-1.96*O107/100))</f>
        <v>0.595382439324046</v>
      </c>
      <c r="Q107" s="40" t="n">
        <f aca="false">IF(J107="","",MIN(1,J107+1.96*O107/100))</f>
        <v>0.734642374571735</v>
      </c>
      <c r="R107" s="32" t="str">
        <f aca="false">IF(L107="","",IF(ABS(L107)&lt;=O107,"Yes","No"))</f>
        <v>Yes</v>
      </c>
      <c r="S107" s="32" t="str">
        <f aca="false">IF(L107="","",IF(ABS(L107)&lt;=1.96*O107,"Yes","No"))</f>
        <v>Yes</v>
      </c>
      <c r="T107" s="60" t="n">
        <f aca="false">IF(D107="","",ROUND(SQRT(((D107+G107)*O107/100)^2+(J107*(D107+G107)*0.09272)^2),0))</f>
        <v>57</v>
      </c>
      <c r="U107" s="32"/>
    </row>
    <row r="108" customFormat="false" ht="15" hidden="false" customHeight="false" outlineLevel="0" collapsed="false">
      <c r="A108" s="32" t="s">
        <v>233</v>
      </c>
      <c r="B108" s="32" t="s">
        <v>235</v>
      </c>
      <c r="C108" s="32" t="s">
        <v>292</v>
      </c>
      <c r="D108" s="60" t="n">
        <v>253</v>
      </c>
      <c r="E108" s="60" t="n">
        <v>260</v>
      </c>
      <c r="F108" s="69" t="n">
        <f aca="false">IF(E108="","",D108-E108)</f>
        <v>-7</v>
      </c>
      <c r="G108" s="60" t="n">
        <v>107</v>
      </c>
      <c r="H108" s="60" t="n">
        <v>121</v>
      </c>
      <c r="I108" s="69" t="n">
        <f aca="false">IF(H108="","",G108-H108)</f>
        <v>-14</v>
      </c>
      <c r="J108" s="40" t="n">
        <f aca="false">IF(OR(D108="",D108+G108=0),"",D108/(D108+G108))</f>
        <v>0.702777777777778</v>
      </c>
      <c r="K108" s="40" t="n">
        <f aca="false">IF(E108="","",E108/(E108+H108))</f>
        <v>0.68241469816273</v>
      </c>
      <c r="L108" s="70" t="n">
        <f aca="false">IF(OR(K108="",J108=""),"",(J108-K108)*100)</f>
        <v>2.0363079615048</v>
      </c>
      <c r="M108" s="36" t="n">
        <v>3.4869830246268</v>
      </c>
      <c r="N108" s="36" t="n">
        <v>2.602784435621</v>
      </c>
      <c r="O108" s="36" t="n">
        <f aca="false">SQRT(M108^2+N108^2)</f>
        <v>4.35126848543575</v>
      </c>
      <c r="P108" s="40" t="n">
        <f aca="false">IF(J108="","",MAX(0,J108-1.96*O108/100))</f>
        <v>0.617492915463237</v>
      </c>
      <c r="Q108" s="40" t="n">
        <f aca="false">IF(J108="","",MIN(1,J108+1.96*O108/100))</f>
        <v>0.788062640092319</v>
      </c>
      <c r="R108" s="32" t="str">
        <f aca="false">IF(L108="","",IF(ABS(L108)&lt;=O108,"Yes","No"))</f>
        <v>Yes</v>
      </c>
      <c r="S108" s="32" t="str">
        <f aca="false">IF(L108="","",IF(ABS(L108)&lt;=1.96*O108,"Yes","No"))</f>
        <v>Yes</v>
      </c>
      <c r="T108" s="60" t="n">
        <f aca="false">IF(D108="","",ROUND(SQRT(((D108+G108)*O108/100)^2+(J108*(D108+G108)*0.14577)^2),0))</f>
        <v>40</v>
      </c>
      <c r="U108" s="32"/>
    </row>
    <row r="109" customFormat="false" ht="15" hidden="false" customHeight="false" outlineLevel="0" collapsed="false">
      <c r="A109" s="32" t="s">
        <v>233</v>
      </c>
      <c r="B109" s="32" t="s">
        <v>235</v>
      </c>
      <c r="C109" s="32" t="s">
        <v>293</v>
      </c>
      <c r="D109" s="60" t="n">
        <v>350</v>
      </c>
      <c r="E109" s="60" t="n">
        <v>317</v>
      </c>
      <c r="F109" s="69" t="n">
        <f aca="false">IF(E109="","",D109-E109)</f>
        <v>33</v>
      </c>
      <c r="G109" s="60" t="n">
        <v>126</v>
      </c>
      <c r="H109" s="60" t="n">
        <v>152</v>
      </c>
      <c r="I109" s="69" t="n">
        <f aca="false">IF(H109="","",G109-H109)</f>
        <v>-26</v>
      </c>
      <c r="J109" s="40" t="n">
        <f aca="false">IF(OR(D109="",D109+G109=0),"",D109/(D109+G109))</f>
        <v>0.735294117647059</v>
      </c>
      <c r="K109" s="40" t="n">
        <f aca="false">IF(E109="","",E109/(E109+H109))</f>
        <v>0.67590618336887</v>
      </c>
      <c r="L109" s="70" t="n">
        <f aca="false">IF(OR(K109="",J109=""),"",(J109-K109)*100)</f>
        <v>5.93879342781889</v>
      </c>
      <c r="M109" s="36" t="n">
        <v>3.4869830246268</v>
      </c>
      <c r="N109" s="36" t="n">
        <v>2.602784435621</v>
      </c>
      <c r="O109" s="36" t="n">
        <f aca="false">SQRT(M109^2+N109^2)</f>
        <v>4.35126848543575</v>
      </c>
      <c r="P109" s="40" t="n">
        <f aca="false">IF(J109="","",MAX(0,J109-1.96*O109/100))</f>
        <v>0.650009255332518</v>
      </c>
      <c r="Q109" s="40" t="n">
        <f aca="false">IF(J109="","",MIN(1,J109+1.96*O109/100))</f>
        <v>0.8205789799616</v>
      </c>
      <c r="R109" s="32" t="str">
        <f aca="false">IF(L109="","",IF(ABS(L109)&lt;=O109,"Yes","No"))</f>
        <v>No</v>
      </c>
      <c r="S109" s="32" t="str">
        <f aca="false">IF(L109="","",IF(ABS(L109)&lt;=1.96*O109,"Yes","No"))</f>
        <v>Yes</v>
      </c>
      <c r="T109" s="60" t="n">
        <f aca="false">IF(D109="","",ROUND(SQRT(((D109+G109)*O109/100)^2+(J109*(D109+G109)*0.14577)^2),0))</f>
        <v>55</v>
      </c>
      <c r="U109" s="32"/>
    </row>
    <row r="110" customFormat="false" ht="15" hidden="false" customHeight="false" outlineLevel="0" collapsed="false">
      <c r="A110" s="32" t="s">
        <v>233</v>
      </c>
      <c r="B110" s="32" t="s">
        <v>235</v>
      </c>
      <c r="C110" s="32" t="s">
        <v>294</v>
      </c>
      <c r="D110" s="60" t="n">
        <v>426</v>
      </c>
      <c r="E110" s="60" t="n">
        <v>424</v>
      </c>
      <c r="F110" s="69" t="n">
        <f aca="false">IF(E110="","",D110-E110)</f>
        <v>2</v>
      </c>
      <c r="G110" s="60" t="n">
        <v>260</v>
      </c>
      <c r="H110" s="60" t="n">
        <v>264</v>
      </c>
      <c r="I110" s="69" t="n">
        <f aca="false">IF(H110="","",G110-H110)</f>
        <v>-4</v>
      </c>
      <c r="J110" s="40" t="n">
        <f aca="false">IF(OR(D110="",D110+G110=0),"",D110/(D110+G110))</f>
        <v>0.620991253644315</v>
      </c>
      <c r="K110" s="40" t="n">
        <f aca="false">IF(E110="","",E110/(E110+H110))</f>
        <v>0.616279069767442</v>
      </c>
      <c r="L110" s="70" t="n">
        <f aca="false">IF(OR(K110="",J110=""),"",(J110-K110)*100)</f>
        <v>0.4712183876873</v>
      </c>
      <c r="M110" s="36" t="n">
        <v>3.4869830246268</v>
      </c>
      <c r="N110" s="36" t="n">
        <v>2.602784435621</v>
      </c>
      <c r="O110" s="36" t="n">
        <f aca="false">SQRT(M110^2+N110^2)</f>
        <v>4.35126848543575</v>
      </c>
      <c r="P110" s="40" t="n">
        <f aca="false">IF(J110="","",MAX(0,J110-1.96*O110/100))</f>
        <v>0.535706391329774</v>
      </c>
      <c r="Q110" s="40" t="n">
        <f aca="false">IF(J110="","",MIN(1,J110+1.96*O110/100))</f>
        <v>0.706276115958856</v>
      </c>
      <c r="R110" s="32" t="str">
        <f aca="false">IF(L110="","",IF(ABS(L110)&lt;=O110,"Yes","No"))</f>
        <v>Yes</v>
      </c>
      <c r="S110" s="32" t="str">
        <f aca="false">IF(L110="","",IF(ABS(L110)&lt;=1.96*O110,"Yes","No"))</f>
        <v>Yes</v>
      </c>
      <c r="T110" s="60" t="n">
        <f aca="false">IF(D110="","",ROUND(SQRT(((D110+G110)*O110/100)^2+(J110*(D110+G110)*0.14577)^2),0))</f>
        <v>69</v>
      </c>
      <c r="U110" s="32"/>
    </row>
    <row r="111" customFormat="false" ht="15" hidden="false" customHeight="false" outlineLevel="0" collapsed="false">
      <c r="A111" s="32" t="s">
        <v>233</v>
      </c>
      <c r="B111" s="32" t="s">
        <v>235</v>
      </c>
      <c r="C111" s="32" t="s">
        <v>295</v>
      </c>
      <c r="D111" s="60" t="n">
        <v>494</v>
      </c>
      <c r="E111" s="60" t="n">
        <v>469</v>
      </c>
      <c r="F111" s="69" t="n">
        <f aca="false">IF(E111="","",D111-E111)</f>
        <v>25</v>
      </c>
      <c r="G111" s="60" t="n">
        <v>153</v>
      </c>
      <c r="H111" s="60" t="n">
        <v>215</v>
      </c>
      <c r="I111" s="69" t="n">
        <f aca="false">IF(H111="","",G111-H111)</f>
        <v>-62</v>
      </c>
      <c r="J111" s="40" t="n">
        <f aca="false">IF(OR(D111="",D111+G111=0),"",D111/(D111+G111))</f>
        <v>0.763523956723339</v>
      </c>
      <c r="K111" s="40" t="n">
        <f aca="false">IF(E111="","",E111/(E111+H111))</f>
        <v>0.685672514619883</v>
      </c>
      <c r="L111" s="70" t="n">
        <f aca="false">IF(OR(K111="",J111=""),"",(J111-K111)*100)</f>
        <v>7.78514421034555</v>
      </c>
      <c r="M111" s="36" t="n">
        <v>3.4869830246268</v>
      </c>
      <c r="N111" s="36" t="n">
        <v>2.602784435621</v>
      </c>
      <c r="O111" s="36" t="n">
        <f aca="false">SQRT(M111^2+N111^2)</f>
        <v>4.35126848543575</v>
      </c>
      <c r="P111" s="40" t="n">
        <f aca="false">IF(J111="","",MAX(0,J111-1.96*O111/100))</f>
        <v>0.678239094408798</v>
      </c>
      <c r="Q111" s="40" t="n">
        <f aca="false">IF(J111="","",MIN(1,J111+1.96*O111/100))</f>
        <v>0.848808819037879</v>
      </c>
      <c r="R111" s="32" t="str">
        <f aca="false">IF(L111="","",IF(ABS(L111)&lt;=O111,"Yes","No"))</f>
        <v>No</v>
      </c>
      <c r="S111" s="32" t="str">
        <f aca="false">IF(L111="","",IF(ABS(L111)&lt;=1.96*O111,"Yes","No"))</f>
        <v>Yes</v>
      </c>
      <c r="T111" s="60" t="n">
        <f aca="false">IF(D111="","",ROUND(SQRT(((D111+G111)*O111/100)^2+(J111*(D111+G111)*0.14577)^2),0))</f>
        <v>77</v>
      </c>
      <c r="U111" s="32"/>
    </row>
    <row r="112" customFormat="false" ht="15" hidden="false" customHeight="false" outlineLevel="0" collapsed="false">
      <c r="A112" s="32" t="s">
        <v>233</v>
      </c>
      <c r="B112" s="32" t="s">
        <v>296</v>
      </c>
      <c r="C112" s="32" t="s">
        <v>297</v>
      </c>
      <c r="D112" s="60" t="n">
        <v>625</v>
      </c>
      <c r="E112" s="60" t="n">
        <v>598</v>
      </c>
      <c r="F112" s="69" t="n">
        <f aca="false">IF(E112="","",D112-E112)</f>
        <v>27</v>
      </c>
      <c r="G112" s="60" t="n">
        <v>254</v>
      </c>
      <c r="H112" s="60" t="n">
        <v>253</v>
      </c>
      <c r="I112" s="69" t="n">
        <f aca="false">IF(H112="","",G112-H112)</f>
        <v>1</v>
      </c>
      <c r="J112" s="40" t="n">
        <f aca="false">IF(OR(D112="",D112+G112=0),"",D112/(D112+G112))</f>
        <v>0.711035267349261</v>
      </c>
      <c r="K112" s="40" t="n">
        <f aca="false">IF(E112="","",E112/(E112+H112))</f>
        <v>0.702702702702703</v>
      </c>
      <c r="L112" s="70" t="n">
        <f aca="false">IF(OR(K112="",J112=""),"",(J112-K112)*100)</f>
        <v>0.833256464655774</v>
      </c>
      <c r="M112" s="36" t="n">
        <v>2.4178751410629</v>
      </c>
      <c r="N112" s="36" t="n">
        <v>2.602784435621</v>
      </c>
      <c r="O112" s="36" t="n">
        <f aca="false">SQRT(M112^2+N112^2)</f>
        <v>3.55254936856349</v>
      </c>
      <c r="P112" s="40" t="n">
        <f aca="false">IF(J112="","",MAX(0,J112-1.96*O112/100))</f>
        <v>0.641405299725416</v>
      </c>
      <c r="Q112" s="40" t="n">
        <f aca="false">IF(J112="","",MIN(1,J112+1.96*O112/100))</f>
        <v>0.780665234973105</v>
      </c>
      <c r="R112" s="32" t="str">
        <f aca="false">IF(L112="","",IF(ABS(L112)&lt;=O112,"Yes","No"))</f>
        <v>Yes</v>
      </c>
      <c r="S112" s="32" t="str">
        <f aca="false">IF(L112="","",IF(ABS(L112)&lt;=1.96*O112,"Yes","No"))</f>
        <v>Yes</v>
      </c>
      <c r="T112" s="60" t="n">
        <f aca="false">IF(D112="","",ROUND(SQRT(((D112+G112)*O112/100)^2+(J112*(D112+G112)*0.09272)^2),0))</f>
        <v>66</v>
      </c>
      <c r="U112" s="32"/>
    </row>
    <row r="113" customFormat="false" ht="15" hidden="false" customHeight="false" outlineLevel="0" collapsed="false">
      <c r="A113" s="32" t="s">
        <v>233</v>
      </c>
      <c r="B113" s="32" t="s">
        <v>296</v>
      </c>
      <c r="C113" s="32" t="s">
        <v>298</v>
      </c>
      <c r="D113" s="60" t="n">
        <v>422</v>
      </c>
      <c r="E113" s="60" t="n">
        <v>420</v>
      </c>
      <c r="F113" s="69" t="n">
        <f aca="false">IF(E113="","",D113-E113)</f>
        <v>2</v>
      </c>
      <c r="G113" s="60" t="n">
        <v>228</v>
      </c>
      <c r="H113" s="60" t="n">
        <v>214</v>
      </c>
      <c r="I113" s="69" t="n">
        <f aca="false">IF(H113="","",G113-H113)</f>
        <v>14</v>
      </c>
      <c r="J113" s="40" t="n">
        <f aca="false">IF(OR(D113="",D113+G113=0),"",D113/(D113+G113))</f>
        <v>0.649230769230769</v>
      </c>
      <c r="K113" s="40" t="n">
        <f aca="false">IF(E113="","",E113/(E113+H113))</f>
        <v>0.662460567823344</v>
      </c>
      <c r="L113" s="70" t="n">
        <f aca="false">IF(OR(K113="",J113=""),"",(J113-K113)*100)</f>
        <v>-1.32297985925746</v>
      </c>
      <c r="M113" s="36" t="n">
        <v>3.4869830246268</v>
      </c>
      <c r="N113" s="36" t="n">
        <v>2.602784435621</v>
      </c>
      <c r="O113" s="36" t="n">
        <f aca="false">SQRT(M113^2+N113^2)</f>
        <v>4.35126848543575</v>
      </c>
      <c r="P113" s="40" t="n">
        <f aca="false">IF(J113="","",MAX(0,J113-1.96*O113/100))</f>
        <v>0.563945906916229</v>
      </c>
      <c r="Q113" s="40" t="n">
        <f aca="false">IF(J113="","",MIN(1,J113+1.96*O113/100))</f>
        <v>0.73451563154531</v>
      </c>
      <c r="R113" s="32" t="str">
        <f aca="false">IF(L113="","",IF(ABS(L113)&lt;=O113,"Yes","No"))</f>
        <v>Yes</v>
      </c>
      <c r="S113" s="32" t="str">
        <f aca="false">IF(L113="","",IF(ABS(L113)&lt;=1.96*O113,"Yes","No"))</f>
        <v>Yes</v>
      </c>
      <c r="T113" s="60" t="n">
        <f aca="false">IF(D113="","",ROUND(SQRT(((D113+G113)*O113/100)^2+(J113*(D113+G113)*0.14577)^2),0))</f>
        <v>68</v>
      </c>
      <c r="U113" s="32"/>
    </row>
    <row r="114" customFormat="false" ht="15" hidden="false" customHeight="false" outlineLevel="0" collapsed="false">
      <c r="A114" s="32" t="s">
        <v>233</v>
      </c>
      <c r="B114" s="32" t="s">
        <v>296</v>
      </c>
      <c r="C114" s="32" t="s">
        <v>299</v>
      </c>
      <c r="D114" s="60" t="n">
        <v>453</v>
      </c>
      <c r="E114" s="60" t="n">
        <v>438</v>
      </c>
      <c r="F114" s="69" t="n">
        <f aca="false">IF(E114="","",D114-E114)</f>
        <v>15</v>
      </c>
      <c r="G114" s="60" t="n">
        <v>180</v>
      </c>
      <c r="H114" s="60" t="n">
        <v>176</v>
      </c>
      <c r="I114" s="69" t="n">
        <f aca="false">IF(H114="","",G114-H114)</f>
        <v>4</v>
      </c>
      <c r="J114" s="40" t="n">
        <f aca="false">IF(OR(D114="",D114+G114=0),"",D114/(D114+G114))</f>
        <v>0.71563981042654</v>
      </c>
      <c r="K114" s="40" t="n">
        <f aca="false">IF(E114="","",E114/(E114+H114))</f>
        <v>0.713355048859935</v>
      </c>
      <c r="L114" s="70" t="n">
        <f aca="false">IF(OR(K114="",J114=""),"",(J114-K114)*100)</f>
        <v>0.22847615666054</v>
      </c>
      <c r="M114" s="36" t="n">
        <v>3.4869830246268</v>
      </c>
      <c r="N114" s="36" t="n">
        <v>2.602784435621</v>
      </c>
      <c r="O114" s="36" t="n">
        <f aca="false">SQRT(M114^2+N114^2)</f>
        <v>4.35126848543575</v>
      </c>
      <c r="P114" s="40" t="n">
        <f aca="false">IF(J114="","",MAX(0,J114-1.96*O114/100))</f>
        <v>0.630354948111999</v>
      </c>
      <c r="Q114" s="40" t="n">
        <f aca="false">IF(J114="","",MIN(1,J114+1.96*O114/100))</f>
        <v>0.800924672741081</v>
      </c>
      <c r="R114" s="32" t="str">
        <f aca="false">IF(L114="","",IF(ABS(L114)&lt;=O114,"Yes","No"))</f>
        <v>Yes</v>
      </c>
      <c r="S114" s="32" t="str">
        <f aca="false">IF(L114="","",IF(ABS(L114)&lt;=1.96*O114,"Yes","No"))</f>
        <v>Yes</v>
      </c>
      <c r="T114" s="60" t="n">
        <f aca="false">IF(D114="","",ROUND(SQRT(((D114+G114)*O114/100)^2+(J114*(D114+G114)*0.14577)^2),0))</f>
        <v>72</v>
      </c>
      <c r="U114" s="32"/>
    </row>
    <row r="115" customFormat="false" ht="15" hidden="false" customHeight="false" outlineLevel="0" collapsed="false">
      <c r="A115" s="32" t="s">
        <v>233</v>
      </c>
      <c r="B115" s="32" t="s">
        <v>296</v>
      </c>
      <c r="C115" s="32" t="s">
        <v>300</v>
      </c>
      <c r="D115" s="60" t="n">
        <v>468</v>
      </c>
      <c r="E115" s="60" t="n">
        <v>463</v>
      </c>
      <c r="F115" s="69" t="n">
        <f aca="false">IF(E115="","",D115-E115)</f>
        <v>5</v>
      </c>
      <c r="G115" s="60" t="n">
        <v>220</v>
      </c>
      <c r="H115" s="60" t="n">
        <v>219</v>
      </c>
      <c r="I115" s="69" t="n">
        <f aca="false">IF(H115="","",G115-H115)</f>
        <v>1</v>
      </c>
      <c r="J115" s="40" t="n">
        <f aca="false">IF(OR(D115="",D115+G115=0),"",D115/(D115+G115))</f>
        <v>0.680232558139535</v>
      </c>
      <c r="K115" s="40" t="n">
        <f aca="false">IF(E115="","",E115/(E115+H115))</f>
        <v>0.678885630498534</v>
      </c>
      <c r="L115" s="70" t="n">
        <f aca="false">IF(OR(K115="",J115=""),"",(J115-K115)*100)</f>
        <v>0.134692764100119</v>
      </c>
      <c r="M115" s="36" t="n">
        <v>3.4869830246268</v>
      </c>
      <c r="N115" s="36" t="n">
        <v>2.602784435621</v>
      </c>
      <c r="O115" s="36" t="n">
        <f aca="false">SQRT(M115^2+N115^2)</f>
        <v>4.35126848543575</v>
      </c>
      <c r="P115" s="40" t="n">
        <f aca="false">IF(J115="","",MAX(0,J115-1.96*O115/100))</f>
        <v>0.594947695824994</v>
      </c>
      <c r="Q115" s="40" t="n">
        <f aca="false">IF(J115="","",MIN(1,J115+1.96*O115/100))</f>
        <v>0.765517420454076</v>
      </c>
      <c r="R115" s="32" t="str">
        <f aca="false">IF(L115="","",IF(ABS(L115)&lt;=O115,"Yes","No"))</f>
        <v>Yes</v>
      </c>
      <c r="S115" s="32" t="str">
        <f aca="false">IF(L115="","",IF(ABS(L115)&lt;=1.96*O115,"Yes","No"))</f>
        <v>Yes</v>
      </c>
      <c r="T115" s="60" t="n">
        <f aca="false">IF(D115="","",ROUND(SQRT(((D115+G115)*O115/100)^2+(J115*(D115+G115)*0.14577)^2),0))</f>
        <v>74</v>
      </c>
      <c r="U115" s="32"/>
    </row>
    <row r="116" customFormat="false" ht="15" hidden="false" customHeight="false" outlineLevel="0" collapsed="false">
      <c r="A116" s="32" t="s">
        <v>233</v>
      </c>
      <c r="B116" s="32" t="s">
        <v>296</v>
      </c>
      <c r="C116" s="32" t="s">
        <v>301</v>
      </c>
      <c r="D116" s="60" t="n">
        <v>802</v>
      </c>
      <c r="E116" s="60" t="n">
        <v>782</v>
      </c>
      <c r="F116" s="69" t="n">
        <f aca="false">IF(E116="","",D116-E116)</f>
        <v>20</v>
      </c>
      <c r="G116" s="60" t="n">
        <v>461</v>
      </c>
      <c r="H116" s="60" t="n">
        <v>404</v>
      </c>
      <c r="I116" s="69" t="n">
        <f aca="false">IF(H116="","",G116-H116)</f>
        <v>57</v>
      </c>
      <c r="J116" s="40" t="n">
        <f aca="false">IF(OR(D116="",D116+G116=0),"",D116/(D116+G116))</f>
        <v>0.634996041171813</v>
      </c>
      <c r="K116" s="40" t="n">
        <f aca="false">IF(E116="","",E116/(E116+H116))</f>
        <v>0.659359190556492</v>
      </c>
      <c r="L116" s="70" t="n">
        <f aca="false">IF(OR(K116="",J116=""),"",(J116-K116)*100)</f>
        <v>-2.43631493846792</v>
      </c>
      <c r="M116" s="36" t="n">
        <v>2.13467328733734</v>
      </c>
      <c r="N116" s="36" t="n">
        <v>2.602784435621</v>
      </c>
      <c r="O116" s="36" t="n">
        <f aca="false">SQRT(M116^2+N116^2)</f>
        <v>3.36620214217485</v>
      </c>
      <c r="P116" s="40" t="n">
        <f aca="false">IF(J116="","",MAX(0,J116-1.96*O116/100))</f>
        <v>0.569018479185186</v>
      </c>
      <c r="Q116" s="40" t="n">
        <f aca="false">IF(J116="","",MIN(1,J116+1.96*O116/100))</f>
        <v>0.70097360315844</v>
      </c>
      <c r="R116" s="32" t="str">
        <f aca="false">IF(L116="","",IF(ABS(L116)&lt;=O116,"Yes","No"))</f>
        <v>Yes</v>
      </c>
      <c r="S116" s="32" t="str">
        <f aca="false">IF(L116="","",IF(ABS(L116)&lt;=1.96*O116,"Yes","No"))</f>
        <v>Yes</v>
      </c>
      <c r="T116" s="60" t="n">
        <f aca="false">IF(D116="","",ROUND(SQRT(((D116+G116)*O116/100)^2+(J116*(D116+G116)*0.07717)^2),0))</f>
        <v>75</v>
      </c>
      <c r="U116" s="32"/>
    </row>
    <row r="117" customFormat="false" ht="15" hidden="false" customHeight="false" outlineLevel="0" collapsed="false">
      <c r="A117" s="32" t="s">
        <v>233</v>
      </c>
      <c r="B117" s="32" t="s">
        <v>296</v>
      </c>
      <c r="C117" s="32" t="s">
        <v>302</v>
      </c>
      <c r="D117" s="60" t="n">
        <v>529</v>
      </c>
      <c r="E117" s="60" t="n">
        <v>503</v>
      </c>
      <c r="F117" s="69" t="n">
        <f aca="false">IF(E117="","",D117-E117)</f>
        <v>26</v>
      </c>
      <c r="G117" s="60" t="n">
        <v>314</v>
      </c>
      <c r="H117" s="60" t="n">
        <v>318</v>
      </c>
      <c r="I117" s="69" t="n">
        <f aca="false">IF(H117="","",G117-H117)</f>
        <v>-4</v>
      </c>
      <c r="J117" s="40" t="n">
        <f aca="false">IF(OR(D117="",D117+G117=0),"",D117/(D117+G117))</f>
        <v>0.627520759193357</v>
      </c>
      <c r="K117" s="40" t="n">
        <f aca="false">IF(E117="","",E117/(E117+H117))</f>
        <v>0.612667478684531</v>
      </c>
      <c r="L117" s="70" t="n">
        <f aca="false">IF(OR(K117="",J117=""),"",(J117-K117)*100)</f>
        <v>1.4853280508826</v>
      </c>
      <c r="M117" s="36" t="n">
        <v>2.4178751410629</v>
      </c>
      <c r="N117" s="36" t="n">
        <v>2.602784435621</v>
      </c>
      <c r="O117" s="36" t="n">
        <f aca="false">SQRT(M117^2+N117^2)</f>
        <v>3.55254936856349</v>
      </c>
      <c r="P117" s="40" t="n">
        <f aca="false">IF(J117="","",MAX(0,J117-1.96*O117/100))</f>
        <v>0.557890791569513</v>
      </c>
      <c r="Q117" s="40" t="n">
        <f aca="false">IF(J117="","",MIN(1,J117+1.96*O117/100))</f>
        <v>0.697150726817202</v>
      </c>
      <c r="R117" s="32" t="str">
        <f aca="false">IF(L117="","",IF(ABS(L117)&lt;=O117,"Yes","No"))</f>
        <v>Yes</v>
      </c>
      <c r="S117" s="32" t="str">
        <f aca="false">IF(L117="","",IF(ABS(L117)&lt;=1.96*O117,"Yes","No"))</f>
        <v>Yes</v>
      </c>
      <c r="T117" s="60" t="n">
        <f aca="false">IF(D117="","",ROUND(SQRT(((D117+G117)*O117/100)^2+(J117*(D117+G117)*0.09272)^2),0))</f>
        <v>57</v>
      </c>
      <c r="U117" s="32"/>
    </row>
    <row r="118" customFormat="false" ht="15" hidden="false" customHeight="false" outlineLevel="0" collapsed="false">
      <c r="A118" s="32" t="s">
        <v>233</v>
      </c>
      <c r="B118" s="32" t="s">
        <v>296</v>
      </c>
      <c r="C118" s="32" t="s">
        <v>303</v>
      </c>
      <c r="D118" s="60" t="n">
        <v>605</v>
      </c>
      <c r="E118" s="60" t="n">
        <v>597</v>
      </c>
      <c r="F118" s="69" t="n">
        <f aca="false">IF(E118="","",D118-E118)</f>
        <v>8</v>
      </c>
      <c r="G118" s="60" t="n">
        <v>428</v>
      </c>
      <c r="H118" s="60" t="n">
        <v>396</v>
      </c>
      <c r="I118" s="69" t="n">
        <f aca="false">IF(H118="","",G118-H118)</f>
        <v>32</v>
      </c>
      <c r="J118" s="40" t="n">
        <f aca="false">IF(OR(D118="",D118+G118=0),"",D118/(D118+G118))</f>
        <v>0.58567279767667</v>
      </c>
      <c r="K118" s="40" t="n">
        <f aca="false">IF(E118="","",E118/(E118+H118))</f>
        <v>0.601208459214502</v>
      </c>
      <c r="L118" s="70" t="n">
        <f aca="false">IF(OR(K118="",J118=""),"",(J118-K118)*100)</f>
        <v>-1.55356615378316</v>
      </c>
      <c r="M118" s="36" t="n">
        <v>2.4178751410629</v>
      </c>
      <c r="N118" s="36" t="n">
        <v>2.602784435621</v>
      </c>
      <c r="O118" s="36" t="n">
        <f aca="false">SQRT(M118^2+N118^2)</f>
        <v>3.55254936856349</v>
      </c>
      <c r="P118" s="40" t="n">
        <f aca="false">IF(J118="","",MAX(0,J118-1.96*O118/100))</f>
        <v>0.516042830052826</v>
      </c>
      <c r="Q118" s="40" t="n">
        <f aca="false">IF(J118="","",MIN(1,J118+1.96*O118/100))</f>
        <v>0.655302765300514</v>
      </c>
      <c r="R118" s="32" t="str">
        <f aca="false">IF(L118="","",IF(ABS(L118)&lt;=O118,"Yes","No"))</f>
        <v>Yes</v>
      </c>
      <c r="S118" s="32" t="str">
        <f aca="false">IF(L118="","",IF(ABS(L118)&lt;=1.96*O118,"Yes","No"))</f>
        <v>Yes</v>
      </c>
      <c r="T118" s="60" t="n">
        <f aca="false">IF(D118="","",ROUND(SQRT(((D118+G118)*O118/100)^2+(J118*(D118+G118)*0.09272)^2),0))</f>
        <v>67</v>
      </c>
      <c r="U118" s="32"/>
    </row>
    <row r="119" customFormat="false" ht="15" hidden="false" customHeight="false" outlineLevel="0" collapsed="false">
      <c r="A119" s="32" t="s">
        <v>233</v>
      </c>
      <c r="B119" s="32" t="s">
        <v>296</v>
      </c>
      <c r="C119" s="32" t="s">
        <v>304</v>
      </c>
      <c r="D119" s="60" t="n">
        <v>675</v>
      </c>
      <c r="E119" s="60" t="n">
        <v>678</v>
      </c>
      <c r="F119" s="69" t="n">
        <f aca="false">IF(E119="","",D119-E119)</f>
        <v>-3</v>
      </c>
      <c r="G119" s="60" t="n">
        <v>432</v>
      </c>
      <c r="H119" s="60" t="n">
        <v>451</v>
      </c>
      <c r="I119" s="69" t="n">
        <f aca="false">IF(H119="","",G119-H119)</f>
        <v>-19</v>
      </c>
      <c r="J119" s="40" t="n">
        <f aca="false">IF(OR(D119="",D119+G119=0),"",D119/(D119+G119))</f>
        <v>0.609756097560976</v>
      </c>
      <c r="K119" s="40" t="n">
        <f aca="false">IF(E119="","",E119/(E119+H119))</f>
        <v>0.600531443755536</v>
      </c>
      <c r="L119" s="70" t="n">
        <f aca="false">IF(OR(K119="",J119=""),"",(J119-K119)*100)</f>
        <v>0.922465380543969</v>
      </c>
      <c r="M119" s="36" t="n">
        <v>2.4178751410629</v>
      </c>
      <c r="N119" s="36" t="n">
        <v>2.602784435621</v>
      </c>
      <c r="O119" s="36" t="n">
        <f aca="false">SQRT(M119^2+N119^2)</f>
        <v>3.55254936856349</v>
      </c>
      <c r="P119" s="40" t="n">
        <f aca="false">IF(J119="","",MAX(0,J119-1.96*O119/100))</f>
        <v>0.540126129937131</v>
      </c>
      <c r="Q119" s="40" t="n">
        <f aca="false">IF(J119="","",MIN(1,J119+1.96*O119/100))</f>
        <v>0.67938606518482</v>
      </c>
      <c r="R119" s="32" t="str">
        <f aca="false">IF(L119="","",IF(ABS(L119)&lt;=O119,"Yes","No"))</f>
        <v>Yes</v>
      </c>
      <c r="S119" s="32" t="str">
        <f aca="false">IF(L119="","",IF(ABS(L119)&lt;=1.96*O119,"Yes","No"))</f>
        <v>Yes</v>
      </c>
      <c r="T119" s="60" t="n">
        <f aca="false">IF(D119="","",ROUND(SQRT(((D119+G119)*O119/100)^2+(J119*(D119+G119)*0.09272)^2),0))</f>
        <v>74</v>
      </c>
      <c r="U119" s="32"/>
    </row>
    <row r="120" customFormat="false" ht="15" hidden="false" customHeight="false" outlineLevel="0" collapsed="false">
      <c r="A120" s="32" t="s">
        <v>233</v>
      </c>
      <c r="B120" s="32" t="s">
        <v>296</v>
      </c>
      <c r="C120" s="32" t="s">
        <v>305</v>
      </c>
      <c r="D120" s="60" t="n">
        <v>530</v>
      </c>
      <c r="E120" s="60" t="n">
        <v>524</v>
      </c>
      <c r="F120" s="69" t="n">
        <f aca="false">IF(E120="","",D120-E120)</f>
        <v>6</v>
      </c>
      <c r="G120" s="60" t="n">
        <v>335</v>
      </c>
      <c r="H120" s="60" t="n">
        <v>327</v>
      </c>
      <c r="I120" s="69" t="n">
        <f aca="false">IF(H120="","",G120-H120)</f>
        <v>8</v>
      </c>
      <c r="J120" s="40" t="n">
        <f aca="false">IF(OR(D120="",D120+G120=0),"",D120/(D120+G120))</f>
        <v>0.61271676300578</v>
      </c>
      <c r="K120" s="40" t="n">
        <f aca="false">IF(E120="","",E120/(E120+H120))</f>
        <v>0.615746180963572</v>
      </c>
      <c r="L120" s="70" t="n">
        <f aca="false">IF(OR(K120="",J120=""),"",(J120-K120)*100)</f>
        <v>-0.302941795779188</v>
      </c>
      <c r="M120" s="36" t="n">
        <v>2.4178751410629</v>
      </c>
      <c r="N120" s="36" t="n">
        <v>2.602784435621</v>
      </c>
      <c r="O120" s="36" t="n">
        <f aca="false">SQRT(M120^2+N120^2)</f>
        <v>3.55254936856349</v>
      </c>
      <c r="P120" s="40" t="n">
        <f aca="false">IF(J120="","",MAX(0,J120-1.96*O120/100))</f>
        <v>0.543086795381936</v>
      </c>
      <c r="Q120" s="40" t="n">
        <f aca="false">IF(J120="","",MIN(1,J120+1.96*O120/100))</f>
        <v>0.682346730629625</v>
      </c>
      <c r="R120" s="32" t="str">
        <f aca="false">IF(L120="","",IF(ABS(L120)&lt;=O120,"Yes","No"))</f>
        <v>Yes</v>
      </c>
      <c r="S120" s="32" t="str">
        <f aca="false">IF(L120="","",IF(ABS(L120)&lt;=1.96*O120,"Yes","No"))</f>
        <v>Yes</v>
      </c>
      <c r="T120" s="60" t="n">
        <f aca="false">IF(D120="","",ROUND(SQRT(((D120+G120)*O120/100)^2+(J120*(D120+G120)*0.09272)^2),0))</f>
        <v>58</v>
      </c>
      <c r="U120" s="32"/>
    </row>
    <row r="121" customFormat="false" ht="15" hidden="false" customHeight="false" outlineLevel="0" collapsed="false">
      <c r="A121" s="32" t="s">
        <v>233</v>
      </c>
      <c r="B121" s="32" t="s">
        <v>296</v>
      </c>
      <c r="C121" s="32" t="s">
        <v>306</v>
      </c>
      <c r="D121" s="60" t="n">
        <v>404</v>
      </c>
      <c r="E121" s="60" t="n">
        <v>437</v>
      </c>
      <c r="F121" s="69" t="n">
        <f aca="false">IF(E121="","",D121-E121)</f>
        <v>-33</v>
      </c>
      <c r="G121" s="60" t="n">
        <v>341</v>
      </c>
      <c r="H121" s="60" t="n">
        <v>344</v>
      </c>
      <c r="I121" s="69" t="n">
        <f aca="false">IF(H121="","",G121-H121)</f>
        <v>-3</v>
      </c>
      <c r="J121" s="40" t="n">
        <f aca="false">IF(OR(D121="",D121+G121=0),"",D121/(D121+G121))</f>
        <v>0.542281879194631</v>
      </c>
      <c r="K121" s="40" t="n">
        <f aca="false">IF(E121="","",E121/(E121+H121))</f>
        <v>0.559539052496799</v>
      </c>
      <c r="L121" s="70" t="n">
        <f aca="false">IF(OR(K121="",J121=""),"",(J121-K121)*100)</f>
        <v>-1.72571733021681</v>
      </c>
      <c r="M121" s="36" t="n">
        <v>2.4178751410629</v>
      </c>
      <c r="N121" s="36" t="n">
        <v>2.602784435621</v>
      </c>
      <c r="O121" s="36" t="n">
        <f aca="false">SQRT(M121^2+N121^2)</f>
        <v>3.55254936856349</v>
      </c>
      <c r="P121" s="40" t="n">
        <f aca="false">IF(J121="","",MAX(0,J121-1.96*O121/100))</f>
        <v>0.472651911570786</v>
      </c>
      <c r="Q121" s="40" t="n">
        <f aca="false">IF(J121="","",MIN(1,J121+1.96*O121/100))</f>
        <v>0.611911846818475</v>
      </c>
      <c r="R121" s="32" t="str">
        <f aca="false">IF(L121="","",IF(ABS(L121)&lt;=O121,"Yes","No"))</f>
        <v>Yes</v>
      </c>
      <c r="S121" s="32" t="str">
        <f aca="false">IF(L121="","",IF(ABS(L121)&lt;=1.96*O121,"Yes","No"))</f>
        <v>Yes</v>
      </c>
      <c r="T121" s="60" t="n">
        <f aca="false">IF(D121="","",ROUND(SQRT(((D121+G121)*O121/100)^2+(J121*(D121+G121)*0.09272)^2),0))</f>
        <v>46</v>
      </c>
      <c r="U121" s="32"/>
    </row>
    <row r="122" customFormat="false" ht="15" hidden="false" customHeight="false" outlineLevel="0" collapsed="false">
      <c r="A122" s="32" t="s">
        <v>233</v>
      </c>
      <c r="B122" s="32" t="s">
        <v>296</v>
      </c>
      <c r="C122" s="32" t="s">
        <v>307</v>
      </c>
      <c r="D122" s="60" t="n">
        <v>583</v>
      </c>
      <c r="E122" s="60" t="n">
        <v>581</v>
      </c>
      <c r="F122" s="69" t="n">
        <f aca="false">IF(E122="","",D122-E122)</f>
        <v>2</v>
      </c>
      <c r="G122" s="60" t="n">
        <v>351</v>
      </c>
      <c r="H122" s="60" t="n">
        <v>342</v>
      </c>
      <c r="I122" s="69" t="n">
        <f aca="false">IF(H122="","",G122-H122)</f>
        <v>9</v>
      </c>
      <c r="J122" s="40" t="n">
        <f aca="false">IF(OR(D122="",D122+G122=0),"",D122/(D122+G122))</f>
        <v>0.624197002141328</v>
      </c>
      <c r="K122" s="40" t="n">
        <f aca="false">IF(E122="","",E122/(E122+H122))</f>
        <v>0.629469122426869</v>
      </c>
      <c r="L122" s="70" t="n">
        <f aca="false">IF(OR(K122="",J122=""),"",(J122-K122)*100)</f>
        <v>-0.527212028554125</v>
      </c>
      <c r="M122" s="36" t="n">
        <v>2.4178751410629</v>
      </c>
      <c r="N122" s="36" t="n">
        <v>2.602784435621</v>
      </c>
      <c r="O122" s="36" t="n">
        <f aca="false">SQRT(M122^2+N122^2)</f>
        <v>3.55254936856349</v>
      </c>
      <c r="P122" s="40" t="n">
        <f aca="false">IF(J122="","",MAX(0,J122-1.96*O122/100))</f>
        <v>0.554567034517483</v>
      </c>
      <c r="Q122" s="40" t="n">
        <f aca="false">IF(J122="","",MIN(1,J122+1.96*O122/100))</f>
        <v>0.693826969765172</v>
      </c>
      <c r="R122" s="32" t="str">
        <f aca="false">IF(L122="","",IF(ABS(L122)&lt;=O122,"Yes","No"))</f>
        <v>Yes</v>
      </c>
      <c r="S122" s="32" t="str">
        <f aca="false">IF(L122="","",IF(ABS(L122)&lt;=1.96*O122,"Yes","No"))</f>
        <v>Yes</v>
      </c>
      <c r="T122" s="60" t="n">
        <f aca="false">IF(D122="","",ROUND(SQRT(((D122+G122)*O122/100)^2+(J122*(D122+G122)*0.09272)^2),0))</f>
        <v>63</v>
      </c>
      <c r="U122" s="32"/>
    </row>
    <row r="123" customFormat="false" ht="15" hidden="false" customHeight="false" outlineLevel="0" collapsed="false">
      <c r="A123" s="32" t="s">
        <v>233</v>
      </c>
      <c r="B123" s="32" t="s">
        <v>296</v>
      </c>
      <c r="C123" s="32" t="s">
        <v>308</v>
      </c>
      <c r="D123" s="60" t="n">
        <v>604</v>
      </c>
      <c r="E123" s="60" t="n">
        <v>591</v>
      </c>
      <c r="F123" s="69" t="n">
        <f aca="false">IF(E123="","",D123-E123)</f>
        <v>13</v>
      </c>
      <c r="G123" s="60" t="n">
        <v>405</v>
      </c>
      <c r="H123" s="60" t="n">
        <v>390</v>
      </c>
      <c r="I123" s="69" t="n">
        <f aca="false">IF(H123="","",G123-H123)</f>
        <v>15</v>
      </c>
      <c r="J123" s="40" t="n">
        <f aca="false">IF(OR(D123="",D123+G123=0),"",D123/(D123+G123))</f>
        <v>0.598612487611497</v>
      </c>
      <c r="K123" s="40" t="n">
        <f aca="false">IF(E123="","",E123/(E123+H123))</f>
        <v>0.602446483180428</v>
      </c>
      <c r="L123" s="70" t="n">
        <f aca="false">IF(OR(K123="",J123=""),"",(J123-K123)*100)</f>
        <v>-0.38339955689316</v>
      </c>
      <c r="M123" s="36" t="n">
        <v>2.4178751410629</v>
      </c>
      <c r="N123" s="36" t="n">
        <v>2.602784435621</v>
      </c>
      <c r="O123" s="36" t="n">
        <f aca="false">SQRT(M123^2+N123^2)</f>
        <v>3.55254936856349</v>
      </c>
      <c r="P123" s="40" t="n">
        <f aca="false">IF(J123="","",MAX(0,J123-1.96*O123/100))</f>
        <v>0.528982519987652</v>
      </c>
      <c r="Q123" s="40" t="n">
        <f aca="false">IF(J123="","",MIN(1,J123+1.96*O123/100))</f>
        <v>0.668242455235341</v>
      </c>
      <c r="R123" s="32" t="str">
        <f aca="false">IF(L123="","",IF(ABS(L123)&lt;=O123,"Yes","No"))</f>
        <v>Yes</v>
      </c>
      <c r="S123" s="32" t="str">
        <f aca="false">IF(L123="","",IF(ABS(L123)&lt;=1.96*O123,"Yes","No"))</f>
        <v>Yes</v>
      </c>
      <c r="T123" s="60" t="n">
        <f aca="false">IF(D123="","",ROUND(SQRT(((D123+G123)*O123/100)^2+(J123*(D123+G123)*0.09272)^2),0))</f>
        <v>66</v>
      </c>
      <c r="U123" s="32"/>
    </row>
    <row r="124" customFormat="false" ht="15" hidden="false" customHeight="false" outlineLevel="0" collapsed="false">
      <c r="A124" s="32" t="s">
        <v>233</v>
      </c>
      <c r="B124" s="32" t="s">
        <v>309</v>
      </c>
      <c r="C124" s="32" t="s">
        <v>310</v>
      </c>
      <c r="D124" s="60" t="n">
        <v>534</v>
      </c>
      <c r="E124" s="60" t="n">
        <v>557</v>
      </c>
      <c r="F124" s="69" t="n">
        <f aca="false">IF(E124="","",D124-E124)</f>
        <v>-23</v>
      </c>
      <c r="G124" s="60" t="n">
        <v>427</v>
      </c>
      <c r="H124" s="60" t="n">
        <v>454</v>
      </c>
      <c r="I124" s="69" t="n">
        <f aca="false">IF(H124="","",G124-H124)</f>
        <v>-27</v>
      </c>
      <c r="J124" s="40" t="n">
        <f aca="false">IF(OR(D124="",D124+G124=0),"",D124/(D124+G124))</f>
        <v>0.555671175858481</v>
      </c>
      <c r="K124" s="40" t="n">
        <f aca="false">IF(E124="","",E124/(E124+H124))</f>
        <v>0.550939663699308</v>
      </c>
      <c r="L124" s="70" t="n">
        <f aca="false">IF(OR(K124="",J124=""),"",(J124-K124)*100)</f>
        <v>0.473151215917322</v>
      </c>
      <c r="M124" s="36" t="n">
        <v>2.4178751410629</v>
      </c>
      <c r="N124" s="36" t="n">
        <v>2.602784435621</v>
      </c>
      <c r="O124" s="36" t="n">
        <f aca="false">SQRT(M124^2+N124^2)</f>
        <v>3.55254936856349</v>
      </c>
      <c r="P124" s="40" t="n">
        <f aca="false">IF(J124="","",MAX(0,J124-1.96*O124/100))</f>
        <v>0.486041208234636</v>
      </c>
      <c r="Q124" s="40" t="n">
        <f aca="false">IF(J124="","",MIN(1,J124+1.96*O124/100))</f>
        <v>0.625301143482325</v>
      </c>
      <c r="R124" s="32" t="str">
        <f aca="false">IF(L124="","",IF(ABS(L124)&lt;=O124,"Yes","No"))</f>
        <v>Yes</v>
      </c>
      <c r="S124" s="32" t="str">
        <f aca="false">IF(L124="","",IF(ABS(L124)&lt;=1.96*O124,"Yes","No"))</f>
        <v>Yes</v>
      </c>
      <c r="T124" s="60" t="n">
        <f aca="false">IF(D124="","",ROUND(SQRT(((D124+G124)*O124/100)^2+(J124*(D124+G124)*0.09272)^2),0))</f>
        <v>60</v>
      </c>
      <c r="U124" s="32"/>
    </row>
    <row r="125" customFormat="false" ht="15" hidden="false" customHeight="false" outlineLevel="0" collapsed="false">
      <c r="A125" s="32" t="s">
        <v>233</v>
      </c>
      <c r="B125" s="32" t="s">
        <v>309</v>
      </c>
      <c r="C125" s="32" t="s">
        <v>311</v>
      </c>
      <c r="D125" s="60" t="n">
        <v>505</v>
      </c>
      <c r="E125" s="60" t="n">
        <v>467</v>
      </c>
      <c r="F125" s="69" t="n">
        <f aca="false">IF(E125="","",D125-E125)</f>
        <v>38</v>
      </c>
      <c r="G125" s="60" t="n">
        <v>546</v>
      </c>
      <c r="H125" s="60" t="n">
        <v>513</v>
      </c>
      <c r="I125" s="69" t="n">
        <f aca="false">IF(H125="","",G125-H125)</f>
        <v>33</v>
      </c>
      <c r="J125" s="40" t="n">
        <f aca="false">IF(OR(D125="",D125+G125=0),"",D125/(D125+G125))</f>
        <v>0.480494766888677</v>
      </c>
      <c r="K125" s="40" t="n">
        <f aca="false">IF(E125="","",E125/(E125+H125))</f>
        <v>0.476530612244898</v>
      </c>
      <c r="L125" s="70" t="n">
        <f aca="false">IF(OR(K125="",J125=""),"",(J125-K125)*100)</f>
        <v>0.396415464377947</v>
      </c>
      <c r="M125" s="36" t="n">
        <v>2.4178751410629</v>
      </c>
      <c r="N125" s="36" t="n">
        <v>2.602784435621</v>
      </c>
      <c r="O125" s="36" t="n">
        <f aca="false">SQRT(M125^2+N125^2)</f>
        <v>3.55254936856349</v>
      </c>
      <c r="P125" s="40" t="n">
        <f aca="false">IF(J125="","",MAX(0,J125-1.96*O125/100))</f>
        <v>0.410864799264833</v>
      </c>
      <c r="Q125" s="40" t="n">
        <f aca="false">IF(J125="","",MIN(1,J125+1.96*O125/100))</f>
        <v>0.550124734512522</v>
      </c>
      <c r="R125" s="32" t="str">
        <f aca="false">IF(L125="","",IF(ABS(L125)&lt;=O125,"Yes","No"))</f>
        <v>Yes</v>
      </c>
      <c r="S125" s="32" t="str">
        <f aca="false">IF(L125="","",IF(ABS(L125)&lt;=1.96*O125,"Yes","No"))</f>
        <v>Yes</v>
      </c>
      <c r="T125" s="60" t="n">
        <f aca="false">IF(D125="","",ROUND(SQRT(((D125+G125)*O125/100)^2+(J125*(D125+G125)*0.09272)^2),0))</f>
        <v>60</v>
      </c>
      <c r="U125" s="32"/>
    </row>
    <row r="126" customFormat="false" ht="15" hidden="false" customHeight="false" outlineLevel="0" collapsed="false">
      <c r="A126" s="32" t="s">
        <v>233</v>
      </c>
      <c r="B126" s="32" t="s">
        <v>309</v>
      </c>
      <c r="C126" s="32" t="s">
        <v>312</v>
      </c>
      <c r="D126" s="60" t="n">
        <v>534</v>
      </c>
      <c r="E126" s="60" t="n">
        <v>536</v>
      </c>
      <c r="F126" s="69" t="n">
        <f aca="false">IF(E126="","",D126-E126)</f>
        <v>-2</v>
      </c>
      <c r="G126" s="60" t="n">
        <v>545</v>
      </c>
      <c r="H126" s="60" t="n">
        <v>524</v>
      </c>
      <c r="I126" s="69" t="n">
        <f aca="false">IF(H126="","",G126-H126)</f>
        <v>21</v>
      </c>
      <c r="J126" s="40" t="n">
        <f aca="false">IF(OR(D126="",D126+G126=0),"",D126/(D126+G126))</f>
        <v>0.494902687673772</v>
      </c>
      <c r="K126" s="40" t="n">
        <f aca="false">IF(E126="","",E126/(E126+H126))</f>
        <v>0.505660377358491</v>
      </c>
      <c r="L126" s="70" t="n">
        <f aca="false">IF(OR(K126="",J126=""),"",(J126-K126)*100)</f>
        <v>-1.07576896847186</v>
      </c>
      <c r="M126" s="36" t="n">
        <v>2.4178751410629</v>
      </c>
      <c r="N126" s="36" t="n">
        <v>2.602784435621</v>
      </c>
      <c r="O126" s="36" t="n">
        <f aca="false">SQRT(M126^2+N126^2)</f>
        <v>3.55254936856349</v>
      </c>
      <c r="P126" s="40" t="n">
        <f aca="false">IF(J126="","",MAX(0,J126-1.96*O126/100))</f>
        <v>0.425272720049928</v>
      </c>
      <c r="Q126" s="40" t="n">
        <f aca="false">IF(J126="","",MIN(1,J126+1.96*O126/100))</f>
        <v>0.564532655297616</v>
      </c>
      <c r="R126" s="32" t="str">
        <f aca="false">IF(L126="","",IF(ABS(L126)&lt;=O126,"Yes","No"))</f>
        <v>Yes</v>
      </c>
      <c r="S126" s="32" t="str">
        <f aca="false">IF(L126="","",IF(ABS(L126)&lt;=1.96*O126,"Yes","No"))</f>
        <v>Yes</v>
      </c>
      <c r="T126" s="60" t="n">
        <f aca="false">IF(D126="","",ROUND(SQRT(((D126+G126)*O126/100)^2+(J126*(D126+G126)*0.09272)^2),0))</f>
        <v>63</v>
      </c>
      <c r="U126" s="32"/>
    </row>
    <row r="127" customFormat="false" ht="15" hidden="false" customHeight="false" outlineLevel="0" collapsed="false">
      <c r="A127" s="32" t="s">
        <v>233</v>
      </c>
      <c r="B127" s="32" t="s">
        <v>313</v>
      </c>
      <c r="C127" s="32" t="s">
        <v>313</v>
      </c>
      <c r="D127" s="60" t="n">
        <v>752</v>
      </c>
      <c r="E127" s="60" t="n">
        <v>735</v>
      </c>
      <c r="F127" s="69" t="n">
        <f aca="false">IF(E127="","",D127-E127)</f>
        <v>17</v>
      </c>
      <c r="G127" s="60" t="n">
        <v>820</v>
      </c>
      <c r="H127" s="60" t="n">
        <v>804</v>
      </c>
      <c r="I127" s="69" t="n">
        <f aca="false">IF(H127="","",G127-H127)</f>
        <v>16</v>
      </c>
      <c r="J127" s="40" t="n">
        <f aca="false">IF(OR(D127="",D127+G127=0),"",D127/(D127+G127))</f>
        <v>0.478371501272265</v>
      </c>
      <c r="K127" s="40" t="n">
        <f aca="false">IF(E127="","",E127/(E127+H127))</f>
        <v>0.477582846003899</v>
      </c>
      <c r="L127" s="70" t="n">
        <f aca="false">IF(OR(K127="",J127=""),"",(J127-K127)*100)</f>
        <v>0.0788655268366023</v>
      </c>
      <c r="M127" s="36" t="n">
        <v>2.13467328733734</v>
      </c>
      <c r="N127" s="36" t="n">
        <v>2.602784435621</v>
      </c>
      <c r="O127" s="36" t="n">
        <f aca="false">SQRT(M127^2+N127^2)</f>
        <v>3.36620214217485</v>
      </c>
      <c r="P127" s="40" t="n">
        <f aca="false">IF(J127="","",MAX(0,J127-1.96*O127/100))</f>
        <v>0.412393939285638</v>
      </c>
      <c r="Q127" s="40" t="n">
        <f aca="false">IF(J127="","",MIN(1,J127+1.96*O127/100))</f>
        <v>0.544349063258892</v>
      </c>
      <c r="R127" s="32" t="str">
        <f aca="false">IF(L127="","",IF(ABS(L127)&lt;=O127,"Yes","No"))</f>
        <v>Yes</v>
      </c>
      <c r="S127" s="32" t="str">
        <f aca="false">IF(L127="","",IF(ABS(L127)&lt;=1.96*O127,"Yes","No"))</f>
        <v>Yes</v>
      </c>
      <c r="T127" s="60" t="n">
        <f aca="false">IF(D127="","",ROUND(SQRT(((D127+G127)*O127/100)^2+(J127*(D127+G127)*0.07717)^2),0))</f>
        <v>79</v>
      </c>
      <c r="U127" s="32"/>
    </row>
    <row r="128" customFormat="false" ht="15" hidden="false" customHeight="false" outlineLevel="0" collapsed="false">
      <c r="A128" s="32" t="s">
        <v>233</v>
      </c>
      <c r="B128" s="32" t="s">
        <v>314</v>
      </c>
      <c r="C128" s="32" t="s">
        <v>315</v>
      </c>
      <c r="D128" s="60" t="n">
        <v>386</v>
      </c>
      <c r="E128" s="60" t="n">
        <v>372</v>
      </c>
      <c r="F128" s="69" t="n">
        <f aca="false">IF(E128="","",D128-E128)</f>
        <v>14</v>
      </c>
      <c r="G128" s="60" t="n">
        <v>421</v>
      </c>
      <c r="H128" s="60" t="n">
        <v>383</v>
      </c>
      <c r="I128" s="69" t="n">
        <f aca="false">IF(H128="","",G128-H128)</f>
        <v>38</v>
      </c>
      <c r="J128" s="40" t="n">
        <f aca="false">IF(OR(D128="",D128+G128=0),"",D128/(D128+G128))</f>
        <v>0.478314745972739</v>
      </c>
      <c r="K128" s="40" t="n">
        <f aca="false">IF(E128="","",E128/(E128+H128))</f>
        <v>0.492715231788079</v>
      </c>
      <c r="L128" s="70" t="n">
        <f aca="false">IF(OR(K128="",J128=""),"",(J128-K128)*100)</f>
        <v>-1.44004858153409</v>
      </c>
      <c r="M128" s="36" t="n">
        <v>2.4178751410629</v>
      </c>
      <c r="N128" s="36" t="n">
        <v>2.602784435621</v>
      </c>
      <c r="O128" s="36" t="n">
        <f aca="false">SQRT(M128^2+N128^2)</f>
        <v>3.55254936856349</v>
      </c>
      <c r="P128" s="40" t="n">
        <f aca="false">IF(J128="","",MAX(0,J128-1.96*O128/100))</f>
        <v>0.408684778348894</v>
      </c>
      <c r="Q128" s="40" t="n">
        <f aca="false">IF(J128="","",MIN(1,J128+1.96*O128/100))</f>
        <v>0.547944713596583</v>
      </c>
      <c r="R128" s="32" t="str">
        <f aca="false">IF(L128="","",IF(ABS(L128)&lt;=O128,"Yes","No"))</f>
        <v>Yes</v>
      </c>
      <c r="S128" s="32" t="str">
        <f aca="false">IF(L128="","",IF(ABS(L128)&lt;=1.96*O128,"Yes","No"))</f>
        <v>Yes</v>
      </c>
      <c r="T128" s="60" t="n">
        <f aca="false">IF(D128="","",ROUND(SQRT(((D128+G128)*O128/100)^2+(J128*(D128+G128)*0.09272)^2),0))</f>
        <v>46</v>
      </c>
      <c r="U128" s="32"/>
    </row>
    <row r="129" customFormat="false" ht="15" hidden="false" customHeight="false" outlineLevel="0" collapsed="false">
      <c r="A129" s="32" t="s">
        <v>233</v>
      </c>
      <c r="B129" s="32" t="s">
        <v>314</v>
      </c>
      <c r="C129" s="32" t="s">
        <v>316</v>
      </c>
      <c r="D129" s="60" t="n">
        <v>536</v>
      </c>
      <c r="E129" s="60" t="n">
        <v>527</v>
      </c>
      <c r="F129" s="69" t="n">
        <f aca="false">IF(E129="","",D129-E129)</f>
        <v>9</v>
      </c>
      <c r="G129" s="60" t="n">
        <v>495</v>
      </c>
      <c r="H129" s="60" t="n">
        <v>515</v>
      </c>
      <c r="I129" s="69" t="n">
        <f aca="false">IF(H129="","",G129-H129)</f>
        <v>-20</v>
      </c>
      <c r="J129" s="40" t="n">
        <f aca="false">IF(OR(D129="",D129+G129=0),"",D129/(D129+G129))</f>
        <v>0.51988360814743</v>
      </c>
      <c r="K129" s="40" t="n">
        <f aca="false">IF(E129="","",E129/(E129+H129))</f>
        <v>0.505758157389635</v>
      </c>
      <c r="L129" s="70" t="n">
        <f aca="false">IF(OR(K129="",J129=""),"",(J129-K129)*100)</f>
        <v>1.41254507577944</v>
      </c>
      <c r="M129" s="36" t="n">
        <v>2.4178751410629</v>
      </c>
      <c r="N129" s="36" t="n">
        <v>2.602784435621</v>
      </c>
      <c r="O129" s="36" t="n">
        <f aca="false">SQRT(M129^2+N129^2)</f>
        <v>3.55254936856349</v>
      </c>
      <c r="P129" s="40" t="n">
        <f aca="false">IF(J129="","",MAX(0,J129-1.96*O129/100))</f>
        <v>0.450253640523585</v>
      </c>
      <c r="Q129" s="40" t="n">
        <f aca="false">IF(J129="","",MIN(1,J129+1.96*O129/100))</f>
        <v>0.589513575771274</v>
      </c>
      <c r="R129" s="32" t="str">
        <f aca="false">IF(L129="","",IF(ABS(L129)&lt;=O129,"Yes","No"))</f>
        <v>Yes</v>
      </c>
      <c r="S129" s="32" t="str">
        <f aca="false">IF(L129="","",IF(ABS(L129)&lt;=1.96*O129,"Yes","No"))</f>
        <v>Yes</v>
      </c>
      <c r="T129" s="60" t="n">
        <f aca="false">IF(D129="","",ROUND(SQRT(((D129+G129)*O129/100)^2+(J129*(D129+G129)*0.09272)^2),0))</f>
        <v>62</v>
      </c>
      <c r="U129" s="32"/>
    </row>
    <row r="130" customFormat="false" ht="15" hidden="false" customHeight="false" outlineLevel="0" collapsed="false">
      <c r="A130" s="32" t="s">
        <v>233</v>
      </c>
      <c r="B130" s="32" t="s">
        <v>317</v>
      </c>
      <c r="C130" s="32" t="s">
        <v>318</v>
      </c>
      <c r="D130" s="60" t="n">
        <v>556</v>
      </c>
      <c r="E130" s="60" t="n">
        <v>562</v>
      </c>
      <c r="F130" s="69" t="n">
        <f aca="false">IF(E130="","",D130-E130)</f>
        <v>-6</v>
      </c>
      <c r="G130" s="60" t="n">
        <v>494</v>
      </c>
      <c r="H130" s="60" t="n">
        <v>497</v>
      </c>
      <c r="I130" s="69" t="n">
        <f aca="false">IF(H130="","",G130-H130)</f>
        <v>-3</v>
      </c>
      <c r="J130" s="40" t="n">
        <f aca="false">IF(OR(D130="",D130+G130=0),"",D130/(D130+G130))</f>
        <v>0.52952380952381</v>
      </c>
      <c r="K130" s="40" t="n">
        <f aca="false">IF(E130="","",E130/(E130+H130))</f>
        <v>0.530689329556185</v>
      </c>
      <c r="L130" s="70" t="n">
        <f aca="false">IF(OR(K130="",J130=""),"",(J130-K130)*100)</f>
        <v>-0.116552003237558</v>
      </c>
      <c r="M130" s="36" t="n">
        <v>2.4178751410629</v>
      </c>
      <c r="N130" s="36" t="n">
        <v>2.602784435621</v>
      </c>
      <c r="O130" s="36" t="n">
        <f aca="false">SQRT(M130^2+N130^2)</f>
        <v>3.55254936856349</v>
      </c>
      <c r="P130" s="40" t="n">
        <f aca="false">IF(J130="","",MAX(0,J130-1.96*O130/100))</f>
        <v>0.459893841899965</v>
      </c>
      <c r="Q130" s="40" t="n">
        <f aca="false">IF(J130="","",MIN(1,J130+1.96*O130/100))</f>
        <v>0.599153777147654</v>
      </c>
      <c r="R130" s="32" t="str">
        <f aca="false">IF(L130="","",IF(ABS(L130)&lt;=O130,"Yes","No"))</f>
        <v>Yes</v>
      </c>
      <c r="S130" s="32" t="str">
        <f aca="false">IF(L130="","",IF(ABS(L130)&lt;=1.96*O130,"Yes","No"))</f>
        <v>Yes</v>
      </c>
      <c r="T130" s="60" t="n">
        <f aca="false">IF(D130="","",ROUND(SQRT(((D130+G130)*O130/100)^2+(J130*(D130+G130)*0.09272)^2),0))</f>
        <v>64</v>
      </c>
      <c r="U130" s="32"/>
    </row>
    <row r="131" customFormat="false" ht="15" hidden="false" customHeight="false" outlineLevel="0" collapsed="false">
      <c r="A131" s="32" t="s">
        <v>233</v>
      </c>
      <c r="B131" s="32" t="s">
        <v>317</v>
      </c>
      <c r="C131" s="32" t="s">
        <v>319</v>
      </c>
      <c r="D131" s="60" t="n">
        <v>573</v>
      </c>
      <c r="E131" s="60" t="n">
        <v>566</v>
      </c>
      <c r="F131" s="69" t="n">
        <f aca="false">IF(E131="","",D131-E131)</f>
        <v>7</v>
      </c>
      <c r="G131" s="60" t="n">
        <v>506</v>
      </c>
      <c r="H131" s="60" t="n">
        <v>509</v>
      </c>
      <c r="I131" s="69" t="n">
        <f aca="false">IF(H131="","",G131-H131)</f>
        <v>-3</v>
      </c>
      <c r="J131" s="40" t="n">
        <f aca="false">IF(OR(D131="",D131+G131=0),"",D131/(D131+G131))</f>
        <v>0.531047265987025</v>
      </c>
      <c r="K131" s="40" t="n">
        <f aca="false">IF(E131="","",E131/(E131+H131))</f>
        <v>0.526511627906977</v>
      </c>
      <c r="L131" s="70" t="n">
        <f aca="false">IF(OR(K131="",J131=""),"",(J131-K131)*100)</f>
        <v>0.453563808004831</v>
      </c>
      <c r="M131" s="36" t="n">
        <v>2.4178751410629</v>
      </c>
      <c r="N131" s="36" t="n">
        <v>2.602784435621</v>
      </c>
      <c r="O131" s="36" t="n">
        <f aca="false">SQRT(M131^2+N131^2)</f>
        <v>3.55254936856349</v>
      </c>
      <c r="P131" s="40" t="n">
        <f aca="false">IF(J131="","",MAX(0,J131-1.96*O131/100))</f>
        <v>0.461417298363181</v>
      </c>
      <c r="Q131" s="40" t="n">
        <f aca="false">IF(J131="","",MIN(1,J131+1.96*O131/100))</f>
        <v>0.600677233610869</v>
      </c>
      <c r="R131" s="32" t="str">
        <f aca="false">IF(L131="","",IF(ABS(L131)&lt;=O131,"Yes","No"))</f>
        <v>Yes</v>
      </c>
      <c r="S131" s="32" t="str">
        <f aca="false">IF(L131="","",IF(ABS(L131)&lt;=1.96*O131,"Yes","No"))</f>
        <v>Yes</v>
      </c>
      <c r="T131" s="60" t="n">
        <f aca="false">IF(D131="","",ROUND(SQRT(((D131+G131)*O131/100)^2+(J131*(D131+G131)*0.09272)^2),0))</f>
        <v>66</v>
      </c>
      <c r="U131" s="32"/>
    </row>
    <row r="132" customFormat="false" ht="15" hidden="false" customHeight="false" outlineLevel="0" collapsed="false">
      <c r="A132" s="32" t="s">
        <v>233</v>
      </c>
      <c r="B132" s="32" t="s">
        <v>317</v>
      </c>
      <c r="C132" s="32" t="s">
        <v>320</v>
      </c>
      <c r="D132" s="60" t="n">
        <v>804</v>
      </c>
      <c r="E132" s="60" t="n">
        <v>826</v>
      </c>
      <c r="F132" s="69" t="n">
        <f aca="false">IF(E132="","",D132-E132)</f>
        <v>-22</v>
      </c>
      <c r="G132" s="60" t="n">
        <v>794</v>
      </c>
      <c r="H132" s="60" t="n">
        <v>801</v>
      </c>
      <c r="I132" s="69" t="n">
        <f aca="false">IF(H132="","",G132-H132)</f>
        <v>-7</v>
      </c>
      <c r="J132" s="40" t="n">
        <f aca="false">IF(OR(D132="",D132+G132=0),"",D132/(D132+G132))</f>
        <v>0.503128911138924</v>
      </c>
      <c r="K132" s="40" t="n">
        <f aca="false">IF(E132="","",E132/(E132+H132))</f>
        <v>0.507682851874616</v>
      </c>
      <c r="L132" s="70" t="n">
        <f aca="false">IF(OR(K132="",J132=""),"",(J132-K132)*100)</f>
        <v>-0.455394073569215</v>
      </c>
      <c r="M132" s="36" t="n">
        <v>2.13467328733734</v>
      </c>
      <c r="N132" s="36" t="n">
        <v>2.602784435621</v>
      </c>
      <c r="O132" s="36" t="n">
        <f aca="false">SQRT(M132^2+N132^2)</f>
        <v>3.36620214217485</v>
      </c>
      <c r="P132" s="40" t="n">
        <f aca="false">IF(J132="","",MAX(0,J132-1.96*O132/100))</f>
        <v>0.437151349152297</v>
      </c>
      <c r="Q132" s="40" t="n">
        <f aca="false">IF(J132="","",MIN(1,J132+1.96*O132/100))</f>
        <v>0.569106473125551</v>
      </c>
      <c r="R132" s="32" t="str">
        <f aca="false">IF(L132="","",IF(ABS(L132)&lt;=O132,"Yes","No"))</f>
        <v>Yes</v>
      </c>
      <c r="S132" s="32" t="str">
        <f aca="false">IF(L132="","",IF(ABS(L132)&lt;=1.96*O132,"Yes","No"))</f>
        <v>Yes</v>
      </c>
      <c r="T132" s="60" t="n">
        <f aca="false">IF(D132="","",ROUND(SQRT(((D132+G132)*O132/100)^2+(J132*(D132+G132)*0.07717)^2),0))</f>
        <v>82</v>
      </c>
      <c r="U132" s="32"/>
    </row>
    <row r="133" customFormat="false" ht="15" hidden="false" customHeight="false" outlineLevel="0" collapsed="false">
      <c r="A133" s="32" t="s">
        <v>233</v>
      </c>
      <c r="B133" s="32" t="s">
        <v>317</v>
      </c>
      <c r="C133" s="32" t="s">
        <v>321</v>
      </c>
      <c r="D133" s="60" t="n">
        <v>697</v>
      </c>
      <c r="E133" s="60" t="n">
        <v>686</v>
      </c>
      <c r="F133" s="69" t="n">
        <f aca="false">IF(E133="","",D133-E133)</f>
        <v>11</v>
      </c>
      <c r="G133" s="60" t="n">
        <v>559</v>
      </c>
      <c r="H133" s="60" t="n">
        <v>580</v>
      </c>
      <c r="I133" s="69" t="n">
        <f aca="false">IF(H133="","",G133-H133)</f>
        <v>-21</v>
      </c>
      <c r="J133" s="40" t="n">
        <f aca="false">IF(OR(D133="",D133+G133=0),"",D133/(D133+G133))</f>
        <v>0.554936305732484</v>
      </c>
      <c r="K133" s="40" t="n">
        <f aca="false">IF(E133="","",E133/(E133+H133))</f>
        <v>0.541864139020537</v>
      </c>
      <c r="L133" s="70" t="n">
        <f aca="false">IF(OR(K133="",J133=""),"",(J133-K133)*100)</f>
        <v>1.3072166711947</v>
      </c>
      <c r="M133" s="36" t="n">
        <v>2.13467328733734</v>
      </c>
      <c r="N133" s="36" t="n">
        <v>2.602784435621</v>
      </c>
      <c r="O133" s="36" t="n">
        <f aca="false">SQRT(M133^2+N133^2)</f>
        <v>3.36620214217485</v>
      </c>
      <c r="P133" s="40" t="n">
        <f aca="false">IF(J133="","",MAX(0,J133-1.96*O133/100))</f>
        <v>0.488958743745857</v>
      </c>
      <c r="Q133" s="40" t="n">
        <f aca="false">IF(J133="","",MIN(1,J133+1.96*O133/100))</f>
        <v>0.620913867719111</v>
      </c>
      <c r="R133" s="32" t="str">
        <f aca="false">IF(L133="","",IF(ABS(L133)&lt;=O133,"Yes","No"))</f>
        <v>Yes</v>
      </c>
      <c r="S133" s="32" t="str">
        <f aca="false">IF(L133="","",IF(ABS(L133)&lt;=1.96*O133,"Yes","No"))</f>
        <v>Yes</v>
      </c>
      <c r="T133" s="60" t="n">
        <f aca="false">IF(D133="","",ROUND(SQRT(((D133+G133)*O133/100)^2+(J133*(D133+G133)*0.07717)^2),0))</f>
        <v>68</v>
      </c>
      <c r="U133" s="32"/>
    </row>
    <row r="134" customFormat="false" ht="15" hidden="false" customHeight="false" outlineLevel="0" collapsed="false">
      <c r="A134" s="32" t="s">
        <v>233</v>
      </c>
      <c r="B134" s="32" t="s">
        <v>317</v>
      </c>
      <c r="C134" s="32" t="s">
        <v>322</v>
      </c>
      <c r="D134" s="60" t="n">
        <v>345</v>
      </c>
      <c r="E134" s="60" t="n">
        <v>332</v>
      </c>
      <c r="F134" s="69" t="n">
        <f aca="false">IF(E134="","",D134-E134)</f>
        <v>13</v>
      </c>
      <c r="G134" s="60" t="n">
        <v>335</v>
      </c>
      <c r="H134" s="60" t="n">
        <v>340</v>
      </c>
      <c r="I134" s="69" t="n">
        <f aca="false">IF(H134="","",G134-H134)</f>
        <v>-5</v>
      </c>
      <c r="J134" s="40" t="n">
        <f aca="false">IF(OR(D134="",D134+G134=0),"",D134/(D134+G134))</f>
        <v>0.507352941176471</v>
      </c>
      <c r="K134" s="40" t="n">
        <f aca="false">IF(E134="","",E134/(E134+H134))</f>
        <v>0.494047619047619</v>
      </c>
      <c r="L134" s="70" t="n">
        <f aca="false">IF(OR(K134="",J134=""),"",(J134-K134)*100)</f>
        <v>1.33053221288515</v>
      </c>
      <c r="M134" s="36" t="n">
        <v>3.4869830246268</v>
      </c>
      <c r="N134" s="36" t="n">
        <v>2.602784435621</v>
      </c>
      <c r="O134" s="36" t="n">
        <f aca="false">SQRT(M134^2+N134^2)</f>
        <v>4.35126848543575</v>
      </c>
      <c r="P134" s="40" t="n">
        <f aca="false">IF(J134="","",MAX(0,J134-1.96*O134/100))</f>
        <v>0.42206807886193</v>
      </c>
      <c r="Q134" s="40" t="n">
        <f aca="false">IF(J134="","",MIN(1,J134+1.96*O134/100))</f>
        <v>0.592637803491011</v>
      </c>
      <c r="R134" s="32" t="str">
        <f aca="false">IF(L134="","",IF(ABS(L134)&lt;=O134,"Yes","No"))</f>
        <v>Yes</v>
      </c>
      <c r="S134" s="32" t="str">
        <f aca="false">IF(L134="","",IF(ABS(L134)&lt;=1.96*O134,"Yes","No"))</f>
        <v>Yes</v>
      </c>
      <c r="T134" s="60" t="n">
        <f aca="false">IF(D134="","",ROUND(SQRT(((D134+G134)*O134/100)^2+(J134*(D134+G134)*0.14577)^2),0))</f>
        <v>58</v>
      </c>
      <c r="U134" s="32"/>
    </row>
    <row r="135" customFormat="false" ht="15" hidden="false" customHeight="false" outlineLevel="0" collapsed="false">
      <c r="A135" s="32" t="s">
        <v>233</v>
      </c>
      <c r="B135" s="32" t="s">
        <v>317</v>
      </c>
      <c r="C135" s="32" t="s">
        <v>323</v>
      </c>
      <c r="D135" s="60" t="n">
        <v>682</v>
      </c>
      <c r="E135" s="60" t="n">
        <v>691</v>
      </c>
      <c r="F135" s="69" t="n">
        <f aca="false">IF(E135="","",D135-E135)</f>
        <v>-9</v>
      </c>
      <c r="G135" s="60" t="n">
        <v>517</v>
      </c>
      <c r="H135" s="60" t="n">
        <v>509</v>
      </c>
      <c r="I135" s="69" t="n">
        <f aca="false">IF(H135="","",G135-H135)</f>
        <v>8</v>
      </c>
      <c r="J135" s="40" t="n">
        <f aca="false">IF(OR(D135="",D135+G135=0),"",D135/(D135+G135))</f>
        <v>0.568807339449541</v>
      </c>
      <c r="K135" s="40" t="n">
        <f aca="false">IF(E135="","",E135/(E135+H135))</f>
        <v>0.575833333333333</v>
      </c>
      <c r="L135" s="70" t="n">
        <f aca="false">IF(OR(K135="",J135=""),"",(J135-K135)*100)</f>
        <v>-0.702599388379199</v>
      </c>
      <c r="M135" s="36" t="n">
        <v>2.13467328733734</v>
      </c>
      <c r="N135" s="36" t="n">
        <v>2.602784435621</v>
      </c>
      <c r="O135" s="36" t="n">
        <f aca="false">SQRT(M135^2+N135^2)</f>
        <v>3.36620214217485</v>
      </c>
      <c r="P135" s="40" t="n">
        <f aca="false">IF(J135="","",MAX(0,J135-1.96*O135/100))</f>
        <v>0.502829777462914</v>
      </c>
      <c r="Q135" s="40" t="n">
        <f aca="false">IF(J135="","",MIN(1,J135+1.96*O135/100))</f>
        <v>0.634784901436168</v>
      </c>
      <c r="R135" s="32" t="str">
        <f aca="false">IF(L135="","",IF(ABS(L135)&lt;=O135,"Yes","No"))</f>
        <v>Yes</v>
      </c>
      <c r="S135" s="32" t="str">
        <f aca="false">IF(L135="","",IF(ABS(L135)&lt;=1.96*O135,"Yes","No"))</f>
        <v>Yes</v>
      </c>
      <c r="T135" s="60" t="n">
        <f aca="false">IF(D135="","",ROUND(SQRT(((D135+G135)*O135/100)^2+(J135*(D135+G135)*0.07717)^2),0))</f>
        <v>66</v>
      </c>
      <c r="U135" s="32"/>
    </row>
    <row r="136" customFormat="false" ht="15" hidden="false" customHeight="false" outlineLevel="0" collapsed="false">
      <c r="A136" s="32" t="s">
        <v>233</v>
      </c>
      <c r="B136" s="32" t="s">
        <v>324</v>
      </c>
      <c r="C136" s="32" t="s">
        <v>325</v>
      </c>
      <c r="D136" s="60" t="n">
        <v>656</v>
      </c>
      <c r="E136" s="60" t="n">
        <v>579</v>
      </c>
      <c r="F136" s="69" t="n">
        <f aca="false">IF(E136="","",D136-E136)</f>
        <v>77</v>
      </c>
      <c r="G136" s="60" t="n">
        <v>286</v>
      </c>
      <c r="H136" s="60" t="n">
        <v>292</v>
      </c>
      <c r="I136" s="69" t="n">
        <f aca="false">IF(H136="","",G136-H136)</f>
        <v>-6</v>
      </c>
      <c r="J136" s="40" t="n">
        <f aca="false">IF(OR(D136="",D136+G136=0),"",D136/(D136+G136))</f>
        <v>0.696390658174098</v>
      </c>
      <c r="K136" s="40" t="n">
        <f aca="false">IF(E136="","",E136/(E136+H136))</f>
        <v>0.664753157290471</v>
      </c>
      <c r="L136" s="70" t="n">
        <f aca="false">IF(OR(K136="",J136=""),"",(J136-K136)*100)</f>
        <v>3.16375008836269</v>
      </c>
      <c r="M136" s="36" t="n">
        <v>2.4178751410629</v>
      </c>
      <c r="N136" s="36" t="n">
        <v>2.602784435621</v>
      </c>
      <c r="O136" s="36" t="n">
        <f aca="false">SQRT(M136^2+N136^2)</f>
        <v>3.55254936856349</v>
      </c>
      <c r="P136" s="40" t="n">
        <f aca="false">IF(J136="","",MAX(0,J136-1.96*O136/100))</f>
        <v>0.626760690550253</v>
      </c>
      <c r="Q136" s="40" t="n">
        <f aca="false">IF(J136="","",MIN(1,J136+1.96*O136/100))</f>
        <v>0.766020625797942</v>
      </c>
      <c r="R136" s="32" t="str">
        <f aca="false">IF(L136="","",IF(ABS(L136)&lt;=O136,"Yes","No"))</f>
        <v>Yes</v>
      </c>
      <c r="S136" s="32" t="str">
        <f aca="false">IF(L136="","",IF(ABS(L136)&lt;=1.96*O136,"Yes","No"))</f>
        <v>Yes</v>
      </c>
      <c r="T136" s="60" t="n">
        <f aca="false">IF(D136="","",ROUND(SQRT(((D136+G136)*O136/100)^2+(J136*(D136+G136)*0.09272)^2),0))</f>
        <v>69</v>
      </c>
      <c r="U136" s="32"/>
    </row>
    <row r="137" customFormat="false" ht="15" hidden="false" customHeight="false" outlineLevel="0" collapsed="false">
      <c r="A137" s="32" t="s">
        <v>233</v>
      </c>
      <c r="B137" s="32" t="s">
        <v>324</v>
      </c>
      <c r="C137" s="32" t="s">
        <v>326</v>
      </c>
      <c r="D137" s="60" t="n">
        <v>442</v>
      </c>
      <c r="E137" s="60" t="n">
        <v>440</v>
      </c>
      <c r="F137" s="69" t="n">
        <f aca="false">IF(E137="","",D137-E137)</f>
        <v>2</v>
      </c>
      <c r="G137" s="60" t="n">
        <v>275</v>
      </c>
      <c r="H137" s="60" t="n">
        <v>262</v>
      </c>
      <c r="I137" s="69" t="n">
        <f aca="false">IF(H137="","",G137-H137)</f>
        <v>13</v>
      </c>
      <c r="J137" s="40" t="n">
        <f aca="false">IF(OR(D137="",D137+G137=0),"",D137/(D137+G137))</f>
        <v>0.616457461645746</v>
      </c>
      <c r="K137" s="40" t="n">
        <f aca="false">IF(E137="","",E137/(E137+H137))</f>
        <v>0.626780626780627</v>
      </c>
      <c r="L137" s="70" t="n">
        <f aca="false">IF(OR(K137="",J137=""),"",(J137-K137)*100)</f>
        <v>-1.03231651348805</v>
      </c>
      <c r="M137" s="36" t="n">
        <v>3.4869830246268</v>
      </c>
      <c r="N137" s="36" t="n">
        <v>2.602784435621</v>
      </c>
      <c r="O137" s="36" t="n">
        <f aca="false">SQRT(M137^2+N137^2)</f>
        <v>4.35126848543575</v>
      </c>
      <c r="P137" s="40" t="n">
        <f aca="false">IF(J137="","",MAX(0,J137-1.96*O137/100))</f>
        <v>0.531172599331205</v>
      </c>
      <c r="Q137" s="40" t="n">
        <f aca="false">IF(J137="","",MIN(1,J137+1.96*O137/100))</f>
        <v>0.701742323960287</v>
      </c>
      <c r="R137" s="32" t="str">
        <f aca="false">IF(L137="","",IF(ABS(L137)&lt;=O137,"Yes","No"))</f>
        <v>Yes</v>
      </c>
      <c r="S137" s="32" t="str">
        <f aca="false">IF(L137="","",IF(ABS(L137)&lt;=1.96*O137,"Yes","No"))</f>
        <v>Yes</v>
      </c>
      <c r="T137" s="60" t="n">
        <f aca="false">IF(D137="","",ROUND(SQRT(((D137+G137)*O137/100)^2+(J137*(D137+G137)*0.14577)^2),0))</f>
        <v>72</v>
      </c>
      <c r="U137" s="32"/>
    </row>
    <row r="138" customFormat="false" ht="15" hidden="false" customHeight="false" outlineLevel="0" collapsed="false">
      <c r="A138" s="32" t="s">
        <v>233</v>
      </c>
      <c r="B138" s="32" t="s">
        <v>324</v>
      </c>
      <c r="C138" s="32" t="s">
        <v>327</v>
      </c>
      <c r="D138" s="60" t="n">
        <v>441</v>
      </c>
      <c r="E138" s="60" t="n">
        <v>414</v>
      </c>
      <c r="F138" s="69" t="n">
        <f aca="false">IF(E138="","",D138-E138)</f>
        <v>27</v>
      </c>
      <c r="G138" s="60" t="n">
        <v>240</v>
      </c>
      <c r="H138" s="60" t="n">
        <v>239</v>
      </c>
      <c r="I138" s="69" t="n">
        <f aca="false">IF(H138="","",G138-H138)</f>
        <v>1</v>
      </c>
      <c r="J138" s="40" t="n">
        <f aca="false">IF(OR(D138="",D138+G138=0),"",D138/(D138+G138))</f>
        <v>0.647577092511013</v>
      </c>
      <c r="K138" s="40" t="n">
        <f aca="false">IF(E138="","",E138/(E138+H138))</f>
        <v>0.633996937212864</v>
      </c>
      <c r="L138" s="70" t="n">
        <f aca="false">IF(OR(K138="",J138=""),"",(J138-K138)*100)</f>
        <v>1.35801552981496</v>
      </c>
      <c r="M138" s="36" t="n">
        <v>3.4869830246268</v>
      </c>
      <c r="N138" s="36" t="n">
        <v>2.602784435621</v>
      </c>
      <c r="O138" s="36" t="n">
        <f aca="false">SQRT(M138^2+N138^2)</f>
        <v>4.35126848543575</v>
      </c>
      <c r="P138" s="40" t="n">
        <f aca="false">IF(J138="","",MAX(0,J138-1.96*O138/100))</f>
        <v>0.562292230196473</v>
      </c>
      <c r="Q138" s="40" t="n">
        <f aca="false">IF(J138="","",MIN(1,J138+1.96*O138/100))</f>
        <v>0.732861954825554</v>
      </c>
      <c r="R138" s="32" t="str">
        <f aca="false">IF(L138="","",IF(ABS(L138)&lt;=O138,"Yes","No"))</f>
        <v>Yes</v>
      </c>
      <c r="S138" s="32" t="str">
        <f aca="false">IF(L138="","",IF(ABS(L138)&lt;=1.96*O138,"Yes","No"))</f>
        <v>Yes</v>
      </c>
      <c r="T138" s="60" t="n">
        <f aca="false">IF(D138="","",ROUND(SQRT(((D138+G138)*O138/100)^2+(J138*(D138+G138)*0.14577)^2),0))</f>
        <v>71</v>
      </c>
      <c r="U138" s="32"/>
    </row>
    <row r="139" customFormat="false" ht="15" hidden="false" customHeight="false" outlineLevel="0" collapsed="false">
      <c r="A139" s="32" t="s">
        <v>233</v>
      </c>
      <c r="B139" s="32" t="s">
        <v>328</v>
      </c>
      <c r="C139" s="32" t="s">
        <v>328</v>
      </c>
      <c r="D139" s="60" t="n">
        <v>395</v>
      </c>
      <c r="E139" s="60" t="n">
        <v>379</v>
      </c>
      <c r="F139" s="69" t="n">
        <f aca="false">IF(E139="","",D139-E139)</f>
        <v>16</v>
      </c>
      <c r="G139" s="60" t="n">
        <v>346</v>
      </c>
      <c r="H139" s="60" t="n">
        <v>330</v>
      </c>
      <c r="I139" s="69" t="n">
        <f aca="false">IF(H139="","",G139-H139)</f>
        <v>16</v>
      </c>
      <c r="J139" s="40" t="n">
        <f aca="false">IF(OR(D139="",D139+G139=0),"",D139/(D139+G139))</f>
        <v>0.53306342780027</v>
      </c>
      <c r="K139" s="40" t="n">
        <f aca="false">IF(E139="","",E139/(E139+H139))</f>
        <v>0.534555712270804</v>
      </c>
      <c r="L139" s="70" t="n">
        <f aca="false">IF(OR(K139="",J139=""),"",(J139-K139)*100)</f>
        <v>-0.149228447053396</v>
      </c>
      <c r="M139" s="36" t="n">
        <v>3.4869830246268</v>
      </c>
      <c r="N139" s="36" t="n">
        <v>2.602784435621</v>
      </c>
      <c r="O139" s="36" t="n">
        <f aca="false">SQRT(M139^2+N139^2)</f>
        <v>4.35126848543575</v>
      </c>
      <c r="P139" s="40" t="n">
        <f aca="false">IF(J139="","",MAX(0,J139-1.96*O139/100))</f>
        <v>0.447778565485729</v>
      </c>
      <c r="Q139" s="40" t="n">
        <f aca="false">IF(J139="","",MIN(1,J139+1.96*O139/100))</f>
        <v>0.618348290114811</v>
      </c>
      <c r="R139" s="32" t="str">
        <f aca="false">IF(L139="","",IF(ABS(L139)&lt;=O139,"Yes","No"))</f>
        <v>Yes</v>
      </c>
      <c r="S139" s="32" t="str">
        <f aca="false">IF(L139="","",IF(ABS(L139)&lt;=1.96*O139,"Yes","No"))</f>
        <v>Yes</v>
      </c>
      <c r="T139" s="60" t="n">
        <f aca="false">IF(D139="","",ROUND(SQRT(((D139+G139)*O139/100)^2+(J139*(D139+G139)*0.14577)^2),0))</f>
        <v>66</v>
      </c>
      <c r="U139" s="32"/>
    </row>
    <row r="140" customFormat="false" ht="15" hidden="false" customHeight="false" outlineLevel="0" collapsed="false">
      <c r="A140" s="32" t="s">
        <v>233</v>
      </c>
      <c r="B140" s="32" t="s">
        <v>329</v>
      </c>
      <c r="C140" s="32" t="s">
        <v>329</v>
      </c>
      <c r="D140" s="60" t="n">
        <v>616</v>
      </c>
      <c r="E140" s="60" t="n">
        <v>654</v>
      </c>
      <c r="F140" s="69" t="n">
        <f aca="false">IF(E140="","",D140-E140)</f>
        <v>-38</v>
      </c>
      <c r="G140" s="60" t="n">
        <v>1442</v>
      </c>
      <c r="H140" s="60" t="n">
        <v>1439</v>
      </c>
      <c r="I140" s="69" t="n">
        <f aca="false">IF(H140="","",G140-H140)</f>
        <v>3</v>
      </c>
      <c r="J140" s="40" t="n">
        <f aca="false">IF(OR(D140="",D140+G140=0),"",D140/(D140+G140))</f>
        <v>0.299319727891156</v>
      </c>
      <c r="K140" s="40" t="n">
        <f aca="false">IF(E140="","",E140/(E140+H140))</f>
        <v>0.312470138557095</v>
      </c>
      <c r="L140" s="70" t="n">
        <f aca="false">IF(OR(K140="",J140=""),"",(J140-K140)*100)</f>
        <v>-1.31504106659386</v>
      </c>
      <c r="M140" s="36" t="n">
        <v>2.13467328733734</v>
      </c>
      <c r="N140" s="36" t="n">
        <v>2.602784435621</v>
      </c>
      <c r="O140" s="36" t="n">
        <f aca="false">SQRT(M140^2+N140^2)</f>
        <v>3.36620214217485</v>
      </c>
      <c r="P140" s="40" t="n">
        <f aca="false">IF(J140="","",MAX(0,J140-1.96*O140/100))</f>
        <v>0.23334216590453</v>
      </c>
      <c r="Q140" s="40" t="n">
        <f aca="false">IF(J140="","",MIN(1,J140+1.96*O140/100))</f>
        <v>0.365297289877783</v>
      </c>
      <c r="R140" s="32" t="str">
        <f aca="false">IF(L140="","",IF(ABS(L140)&lt;=O140,"Yes","No"))</f>
        <v>Yes</v>
      </c>
      <c r="S140" s="32" t="str">
        <f aca="false">IF(L140="","",IF(ABS(L140)&lt;=1.96*O140,"Yes","No"))</f>
        <v>Yes</v>
      </c>
      <c r="T140" s="60" t="n">
        <f aca="false">IF(D140="","",ROUND(SQRT(((D140+G140)*O140/100)^2+(J140*(D140+G140)*0.07717)^2),0))</f>
        <v>84</v>
      </c>
      <c r="U140" s="32"/>
    </row>
    <row r="141" customFormat="false" ht="15" hidden="false" customHeight="false" outlineLevel="0" collapsed="false">
      <c r="A141" s="32" t="s">
        <v>233</v>
      </c>
      <c r="B141" s="32" t="s">
        <v>330</v>
      </c>
      <c r="C141" s="32" t="s">
        <v>331</v>
      </c>
      <c r="D141" s="60" t="n">
        <v>950</v>
      </c>
      <c r="E141" s="60" t="n">
        <v>928</v>
      </c>
      <c r="F141" s="69" t="n">
        <f aca="false">IF(E141="","",D141-E141)</f>
        <v>22</v>
      </c>
      <c r="G141" s="60" t="n">
        <v>986</v>
      </c>
      <c r="H141" s="60" t="n">
        <v>988</v>
      </c>
      <c r="I141" s="69" t="n">
        <f aca="false">IF(H141="","",G141-H141)</f>
        <v>-2</v>
      </c>
      <c r="J141" s="40" t="n">
        <f aca="false">IF(OR(D141="",D141+G141=0),"",D141/(D141+G141))</f>
        <v>0.490702479338843</v>
      </c>
      <c r="K141" s="40" t="n">
        <f aca="false">IF(E141="","",E141/(E141+H141))</f>
        <v>0.484342379958246</v>
      </c>
      <c r="L141" s="70" t="n">
        <f aca="false">IF(OR(K141="",J141=""),"",(J141-K141)*100)</f>
        <v>0.636009938059662</v>
      </c>
      <c r="M141" s="36" t="n">
        <v>2.13467328733734</v>
      </c>
      <c r="N141" s="36" t="n">
        <v>2.602784435621</v>
      </c>
      <c r="O141" s="36" t="n">
        <f aca="false">SQRT(M141^2+N141^2)</f>
        <v>3.36620214217485</v>
      </c>
      <c r="P141" s="40" t="n">
        <f aca="false">IF(J141="","",MAX(0,J141-1.96*O141/100))</f>
        <v>0.424724917352216</v>
      </c>
      <c r="Q141" s="40" t="n">
        <f aca="false">IF(J141="","",MIN(1,J141+1.96*O141/100))</f>
        <v>0.55668004132547</v>
      </c>
      <c r="R141" s="32" t="str">
        <f aca="false">IF(L141="","",IF(ABS(L141)&lt;=O141,"Yes","No"))</f>
        <v>Yes</v>
      </c>
      <c r="S141" s="32" t="str">
        <f aca="false">IF(L141="","",IF(ABS(L141)&lt;=1.96*O141,"Yes","No"))</f>
        <v>Yes</v>
      </c>
      <c r="T141" s="60" t="n">
        <f aca="false">IF(D141="","",ROUND(SQRT(((D141+G141)*O141/100)^2+(J141*(D141+G141)*0.07717)^2),0))</f>
        <v>98</v>
      </c>
      <c r="U141" s="32"/>
    </row>
    <row r="142" customFormat="false" ht="15" hidden="false" customHeight="false" outlineLevel="0" collapsed="false">
      <c r="A142" s="32" t="s">
        <v>233</v>
      </c>
      <c r="B142" s="32" t="s">
        <v>330</v>
      </c>
      <c r="C142" s="32" t="s">
        <v>332</v>
      </c>
      <c r="D142" s="60" t="n">
        <v>1153</v>
      </c>
      <c r="E142" s="60" t="n">
        <v>1082</v>
      </c>
      <c r="F142" s="69" t="n">
        <f aca="false">IF(E142="","",D142-E142)</f>
        <v>71</v>
      </c>
      <c r="G142" s="60" t="n">
        <v>1102</v>
      </c>
      <c r="H142" s="60" t="n">
        <v>1101</v>
      </c>
      <c r="I142" s="69" t="n">
        <f aca="false">IF(H142="","",G142-H142)</f>
        <v>1</v>
      </c>
      <c r="J142" s="40" t="n">
        <f aca="false">IF(OR(D142="",D142+G142=0),"",D142/(D142+G142))</f>
        <v>0.511308203991131</v>
      </c>
      <c r="K142" s="40" t="n">
        <f aca="false">IF(E142="","",E142/(E142+H142))</f>
        <v>0.495648190563445</v>
      </c>
      <c r="L142" s="70" t="n">
        <f aca="false">IF(OR(K142="",J142=""),"",(J142-K142)*100)</f>
        <v>1.56600134276861</v>
      </c>
      <c r="M142" s="36" t="n">
        <v>2.13467328733734</v>
      </c>
      <c r="N142" s="36" t="n">
        <v>2.602784435621</v>
      </c>
      <c r="O142" s="36" t="n">
        <f aca="false">SQRT(M142^2+N142^2)</f>
        <v>3.36620214217485</v>
      </c>
      <c r="P142" s="40" t="n">
        <f aca="false">IF(J142="","",MAX(0,J142-1.96*O142/100))</f>
        <v>0.445330642004504</v>
      </c>
      <c r="Q142" s="40" t="n">
        <f aca="false">IF(J142="","",MIN(1,J142+1.96*O142/100))</f>
        <v>0.577285765977758</v>
      </c>
      <c r="R142" s="32" t="str">
        <f aca="false">IF(L142="","",IF(ABS(L142)&lt;=O142,"Yes","No"))</f>
        <v>Yes</v>
      </c>
      <c r="S142" s="32" t="str">
        <f aca="false">IF(L142="","",IF(ABS(L142)&lt;=1.96*O142,"Yes","No"))</f>
        <v>Yes</v>
      </c>
      <c r="T142" s="60" t="n">
        <f aca="false">IF(D142="","",ROUND(SQRT(((D142+G142)*O142/100)^2+(J142*(D142+G142)*0.07717)^2),0))</f>
        <v>117</v>
      </c>
      <c r="U142" s="32"/>
    </row>
    <row r="143" customFormat="false" ht="15" hidden="false" customHeight="false" outlineLevel="0" collapsed="false">
      <c r="A143" s="32" t="s">
        <v>233</v>
      </c>
      <c r="B143" s="32" t="s">
        <v>330</v>
      </c>
      <c r="C143" s="32" t="s">
        <v>333</v>
      </c>
      <c r="D143" s="60" t="n">
        <v>1888</v>
      </c>
      <c r="E143" s="60" t="n">
        <v>1799</v>
      </c>
      <c r="F143" s="69" t="n">
        <f aca="false">IF(E143="","",D143-E143)</f>
        <v>89</v>
      </c>
      <c r="G143" s="60" t="n">
        <v>1827</v>
      </c>
      <c r="H143" s="60" t="n">
        <v>1810</v>
      </c>
      <c r="I143" s="69" t="n">
        <f aca="false">IF(H143="","",G143-H143)</f>
        <v>17</v>
      </c>
      <c r="J143" s="40" t="n">
        <f aca="false">IF(OR(D143="",D143+G143=0),"",D143/(D143+G143))</f>
        <v>0.508209959623149</v>
      </c>
      <c r="K143" s="40" t="n">
        <f aca="false">IF(E143="","",E143/(E143+H143))</f>
        <v>0.498476032141868</v>
      </c>
      <c r="L143" s="70" t="n">
        <f aca="false">IF(OR(K143="",J143=""),"",(J143-K143)*100)</f>
        <v>0.973392748128188</v>
      </c>
      <c r="M143" s="36" t="n">
        <v>2.13467328733734</v>
      </c>
      <c r="N143" s="36" t="n">
        <v>2.602784435621</v>
      </c>
      <c r="O143" s="36" t="n">
        <f aca="false">SQRT(M143^2+N143^2)</f>
        <v>3.36620214217485</v>
      </c>
      <c r="P143" s="40" t="n">
        <f aca="false">IF(J143="","",MAX(0,J143-1.96*O143/100))</f>
        <v>0.442232397636522</v>
      </c>
      <c r="Q143" s="40" t="n">
        <f aca="false">IF(J143="","",MIN(1,J143+1.96*O143/100))</f>
        <v>0.574187521609776</v>
      </c>
      <c r="R143" s="32" t="str">
        <f aca="false">IF(L143="","",IF(ABS(L143)&lt;=O143,"Yes","No"))</f>
        <v>Yes</v>
      </c>
      <c r="S143" s="32" t="str">
        <f aca="false">IF(L143="","",IF(ABS(L143)&lt;=1.96*O143,"Yes","No"))</f>
        <v>Yes</v>
      </c>
      <c r="T143" s="60" t="n">
        <f aca="false">IF(D143="","",ROUND(SQRT(((D143+G143)*O143/100)^2+(J143*(D143+G143)*0.07717)^2),0))</f>
        <v>192</v>
      </c>
      <c r="U143" s="32"/>
    </row>
    <row r="144" customFormat="false" ht="15" hidden="false" customHeight="false" outlineLevel="0" collapsed="false">
      <c r="A144" s="32" t="s">
        <v>233</v>
      </c>
      <c r="B144" s="32" t="s">
        <v>330</v>
      </c>
      <c r="C144" s="32" t="s">
        <v>334</v>
      </c>
      <c r="D144" s="60" t="n">
        <v>932</v>
      </c>
      <c r="E144" s="60" t="n">
        <v>906</v>
      </c>
      <c r="F144" s="69" t="n">
        <f aca="false">IF(E144="","",D144-E144)</f>
        <v>26</v>
      </c>
      <c r="G144" s="60" t="n">
        <v>958</v>
      </c>
      <c r="H144" s="60" t="n">
        <v>980</v>
      </c>
      <c r="I144" s="69" t="n">
        <f aca="false">IF(H144="","",G144-H144)</f>
        <v>-22</v>
      </c>
      <c r="J144" s="40" t="n">
        <f aca="false">IF(OR(D144="",D144+G144=0),"",D144/(D144+G144))</f>
        <v>0.493121693121693</v>
      </c>
      <c r="K144" s="40" t="n">
        <f aca="false">IF(E144="","",E144/(E144+H144))</f>
        <v>0.480381760339343</v>
      </c>
      <c r="L144" s="70" t="n">
        <f aca="false">IF(OR(K144="",J144=""),"",(J144-K144)*100)</f>
        <v>1.27399327823506</v>
      </c>
      <c r="M144" s="36" t="n">
        <v>2.13467328733734</v>
      </c>
      <c r="N144" s="36" t="n">
        <v>2.602784435621</v>
      </c>
      <c r="O144" s="36" t="n">
        <f aca="false">SQRT(M144^2+N144^2)</f>
        <v>3.36620214217485</v>
      </c>
      <c r="P144" s="40" t="n">
        <f aca="false">IF(J144="","",MAX(0,J144-1.96*O144/100))</f>
        <v>0.427144131135066</v>
      </c>
      <c r="Q144" s="40" t="n">
        <f aca="false">IF(J144="","",MIN(1,J144+1.96*O144/100))</f>
        <v>0.55909925510832</v>
      </c>
      <c r="R144" s="32" t="str">
        <f aca="false">IF(L144="","",IF(ABS(L144)&lt;=O144,"Yes","No"))</f>
        <v>Yes</v>
      </c>
      <c r="S144" s="32" t="str">
        <f aca="false">IF(L144="","",IF(ABS(L144)&lt;=1.96*O144,"Yes","No"))</f>
        <v>Yes</v>
      </c>
      <c r="T144" s="60" t="n">
        <f aca="false">IF(D144="","",ROUND(SQRT(((D144+G144)*O144/100)^2+(J144*(D144+G144)*0.07717)^2),0))</f>
        <v>96</v>
      </c>
      <c r="U144" s="32"/>
    </row>
    <row r="145" customFormat="false" ht="15" hidden="false" customHeight="false" outlineLevel="0" collapsed="false">
      <c r="A145" s="32" t="s">
        <v>233</v>
      </c>
      <c r="B145" s="32" t="s">
        <v>330</v>
      </c>
      <c r="C145" s="32" t="s">
        <v>335</v>
      </c>
      <c r="D145" s="60" t="n">
        <v>859</v>
      </c>
      <c r="E145" s="60" t="n">
        <v>852</v>
      </c>
      <c r="F145" s="69" t="n">
        <f aca="false">IF(E145="","",D145-E145)</f>
        <v>7</v>
      </c>
      <c r="G145" s="60" t="n">
        <v>897</v>
      </c>
      <c r="H145" s="60" t="n">
        <v>912</v>
      </c>
      <c r="I145" s="69" t="n">
        <f aca="false">IF(H145="","",G145-H145)</f>
        <v>-15</v>
      </c>
      <c r="J145" s="40" t="n">
        <f aca="false">IF(OR(D145="",D145+G145=0),"",D145/(D145+G145))</f>
        <v>0.489179954441913</v>
      </c>
      <c r="K145" s="40" t="n">
        <f aca="false">IF(E145="","",E145/(E145+H145))</f>
        <v>0.482993197278912</v>
      </c>
      <c r="L145" s="70" t="n">
        <f aca="false">IF(OR(K145="",J145=""),"",(J145-K145)*100)</f>
        <v>0.618675716300188</v>
      </c>
      <c r="M145" s="36" t="n">
        <v>2.13467328733734</v>
      </c>
      <c r="N145" s="36" t="n">
        <v>2.602784435621</v>
      </c>
      <c r="O145" s="36" t="n">
        <f aca="false">SQRT(M145^2+N145^2)</f>
        <v>3.36620214217485</v>
      </c>
      <c r="P145" s="40" t="n">
        <f aca="false">IF(J145="","",MAX(0,J145-1.96*O145/100))</f>
        <v>0.423202392455286</v>
      </c>
      <c r="Q145" s="40" t="n">
        <f aca="false">IF(J145="","",MIN(1,J145+1.96*O145/100))</f>
        <v>0.55515751642854</v>
      </c>
      <c r="R145" s="32" t="str">
        <f aca="false">IF(L145="","",IF(ABS(L145)&lt;=O145,"Yes","No"))</f>
        <v>Yes</v>
      </c>
      <c r="S145" s="32" t="str">
        <f aca="false">IF(L145="","",IF(ABS(L145)&lt;=1.96*O145,"Yes","No"))</f>
        <v>Yes</v>
      </c>
      <c r="T145" s="60" t="n">
        <f aca="false">IF(D145="","",ROUND(SQRT(((D145+G145)*O145/100)^2+(J145*(D145+G145)*0.07717)^2),0))</f>
        <v>89</v>
      </c>
      <c r="U145" s="32"/>
    </row>
    <row r="146" customFormat="false" ht="15" hidden="false" customHeight="false" outlineLevel="0" collapsed="false">
      <c r="A146" s="32" t="s">
        <v>233</v>
      </c>
      <c r="B146" s="32" t="s">
        <v>330</v>
      </c>
      <c r="C146" s="32" t="s">
        <v>336</v>
      </c>
      <c r="D146" s="60" t="n">
        <v>709</v>
      </c>
      <c r="E146" s="60" t="n">
        <v>715</v>
      </c>
      <c r="F146" s="69" t="n">
        <f aca="false">IF(E146="","",D146-E146)</f>
        <v>-6</v>
      </c>
      <c r="G146" s="60" t="n">
        <v>680</v>
      </c>
      <c r="H146" s="60" t="n">
        <v>677</v>
      </c>
      <c r="I146" s="69" t="n">
        <f aca="false">IF(H146="","",G146-H146)</f>
        <v>3</v>
      </c>
      <c r="J146" s="40" t="n">
        <f aca="false">IF(OR(D146="",D146+G146=0),"",D146/(D146+G146))</f>
        <v>0.510439164866811</v>
      </c>
      <c r="K146" s="40" t="n">
        <f aca="false">IF(E146="","",E146/(E146+H146))</f>
        <v>0.513649425287356</v>
      </c>
      <c r="L146" s="70" t="n">
        <f aca="false">IF(OR(K146="",J146=""),"",(J146-K146)*100)</f>
        <v>-0.321026042054573</v>
      </c>
      <c r="M146" s="36" t="n">
        <v>2.13467328733734</v>
      </c>
      <c r="N146" s="36" t="n">
        <v>2.602784435621</v>
      </c>
      <c r="O146" s="36" t="n">
        <f aca="false">SQRT(M146^2+N146^2)</f>
        <v>3.36620214217485</v>
      </c>
      <c r="P146" s="40" t="n">
        <f aca="false">IF(J146="","",MAX(0,J146-1.96*O146/100))</f>
        <v>0.444461602880184</v>
      </c>
      <c r="Q146" s="40" t="n">
        <f aca="false">IF(J146="","",MIN(1,J146+1.96*O146/100))</f>
        <v>0.576416726853438</v>
      </c>
      <c r="R146" s="32" t="str">
        <f aca="false">IF(L146="","",IF(ABS(L146)&lt;=O146,"Yes","No"))</f>
        <v>Yes</v>
      </c>
      <c r="S146" s="32" t="str">
        <f aca="false">IF(L146="","",IF(ABS(L146)&lt;=1.96*O146,"Yes","No"))</f>
        <v>Yes</v>
      </c>
      <c r="T146" s="60" t="n">
        <f aca="false">IF(D146="","",ROUND(SQRT(((D146+G146)*O146/100)^2+(J146*(D146+G146)*0.07717)^2),0))</f>
        <v>72</v>
      </c>
      <c r="U146" s="32"/>
    </row>
    <row r="147" customFormat="false" ht="15" hidden="false" customHeight="false" outlineLevel="0" collapsed="false">
      <c r="A147" s="32" t="s">
        <v>233</v>
      </c>
      <c r="B147" s="32" t="s">
        <v>330</v>
      </c>
      <c r="C147" s="32" t="s">
        <v>337</v>
      </c>
      <c r="D147" s="60" t="n">
        <v>1602</v>
      </c>
      <c r="E147" s="60" t="n">
        <v>1480</v>
      </c>
      <c r="F147" s="69" t="n">
        <f aca="false">IF(E147="","",D147-E147)</f>
        <v>122</v>
      </c>
      <c r="G147" s="60" t="n">
        <v>1547</v>
      </c>
      <c r="H147" s="60" t="n">
        <v>1588</v>
      </c>
      <c r="I147" s="69" t="n">
        <f aca="false">IF(H147="","",G147-H147)</f>
        <v>-41</v>
      </c>
      <c r="J147" s="40" t="n">
        <f aca="false">IF(OR(D147="",D147+G147=0),"",D147/(D147+G147))</f>
        <v>0.508732931089235</v>
      </c>
      <c r="K147" s="40" t="n">
        <f aca="false">IF(E147="","",E147/(E147+H147))</f>
        <v>0.482398956975228</v>
      </c>
      <c r="L147" s="70" t="n">
        <f aca="false">IF(OR(K147="",J147=""),"",(J147-K147)*100)</f>
        <v>2.63339741140065</v>
      </c>
      <c r="M147" s="36" t="n">
        <v>2.13467328733734</v>
      </c>
      <c r="N147" s="36" t="n">
        <v>2.602784435621</v>
      </c>
      <c r="O147" s="36" t="n">
        <f aca="false">SQRT(M147^2+N147^2)</f>
        <v>3.36620214217485</v>
      </c>
      <c r="P147" s="40" t="n">
        <f aca="false">IF(J147="","",MAX(0,J147-1.96*O147/100))</f>
        <v>0.442755369102608</v>
      </c>
      <c r="Q147" s="40" t="n">
        <f aca="false">IF(J147="","",MIN(1,J147+1.96*O147/100))</f>
        <v>0.574710493075862</v>
      </c>
      <c r="R147" s="32" t="str">
        <f aca="false">IF(L147="","",IF(ABS(L147)&lt;=O147,"Yes","No"))</f>
        <v>Yes</v>
      </c>
      <c r="S147" s="32" t="str">
        <f aca="false">IF(L147="","",IF(ABS(L147)&lt;=1.96*O147,"Yes","No"))</f>
        <v>Yes</v>
      </c>
      <c r="T147" s="60" t="n">
        <f aca="false">IF(D147="","",ROUND(SQRT(((D147+G147)*O147/100)^2+(J147*(D147+G147)*0.07717)^2),0))</f>
        <v>163</v>
      </c>
      <c r="U147" s="32"/>
    </row>
    <row r="148" customFormat="false" ht="15" hidden="false" customHeight="false" outlineLevel="0" collapsed="false">
      <c r="A148" s="32" t="s">
        <v>233</v>
      </c>
      <c r="B148" s="32" t="s">
        <v>330</v>
      </c>
      <c r="C148" s="32" t="s">
        <v>338</v>
      </c>
      <c r="D148" s="60" t="n">
        <v>894</v>
      </c>
      <c r="E148" s="60" t="n">
        <v>890</v>
      </c>
      <c r="F148" s="69" t="n">
        <f aca="false">IF(E148="","",D148-E148)</f>
        <v>4</v>
      </c>
      <c r="G148" s="60" t="n">
        <v>795</v>
      </c>
      <c r="H148" s="60" t="n">
        <v>789</v>
      </c>
      <c r="I148" s="69" t="n">
        <f aca="false">IF(H148="","",G148-H148)</f>
        <v>6</v>
      </c>
      <c r="J148" s="40" t="n">
        <f aca="false">IF(OR(D148="",D148+G148=0),"",D148/(D148+G148))</f>
        <v>0.529307282415631</v>
      </c>
      <c r="K148" s="40" t="n">
        <f aca="false">IF(E148="","",E148/(E148+H148))</f>
        <v>0.530077427039905</v>
      </c>
      <c r="L148" s="70" t="n">
        <f aca="false">IF(OR(K148="",J148=""),"",(J148-K148)*100)</f>
        <v>-0.0770144624274161</v>
      </c>
      <c r="M148" s="36" t="n">
        <v>2.13467328733734</v>
      </c>
      <c r="N148" s="36" t="n">
        <v>2.602784435621</v>
      </c>
      <c r="O148" s="36" t="n">
        <f aca="false">SQRT(M148^2+N148^2)</f>
        <v>3.36620214217485</v>
      </c>
      <c r="P148" s="40" t="n">
        <f aca="false">IF(J148="","",MAX(0,J148-1.96*O148/100))</f>
        <v>0.463329720429004</v>
      </c>
      <c r="Q148" s="40" t="n">
        <f aca="false">IF(J148="","",MIN(1,J148+1.96*O148/100))</f>
        <v>0.595284844402258</v>
      </c>
      <c r="R148" s="32" t="str">
        <f aca="false">IF(L148="","",IF(ABS(L148)&lt;=O148,"Yes","No"))</f>
        <v>Yes</v>
      </c>
      <c r="S148" s="32" t="str">
        <f aca="false">IF(L148="","",IF(ABS(L148)&lt;=1.96*O148,"Yes","No"))</f>
        <v>Yes</v>
      </c>
      <c r="T148" s="60" t="n">
        <f aca="false">IF(D148="","",ROUND(SQRT(((D148+G148)*O148/100)^2+(J148*(D148+G148)*0.07717)^2),0))</f>
        <v>89</v>
      </c>
      <c r="U148" s="32"/>
    </row>
    <row r="149" customFormat="false" ht="15" hidden="false" customHeight="false" outlineLevel="0" collapsed="false">
      <c r="A149" s="32" t="s">
        <v>233</v>
      </c>
      <c r="B149" s="32" t="s">
        <v>330</v>
      </c>
      <c r="C149" s="32" t="s">
        <v>339</v>
      </c>
      <c r="D149" s="60" t="n">
        <v>816</v>
      </c>
      <c r="E149" s="60" t="n">
        <v>817</v>
      </c>
      <c r="F149" s="69" t="n">
        <f aca="false">IF(E149="","",D149-E149)</f>
        <v>-1</v>
      </c>
      <c r="G149" s="60" t="n">
        <v>767</v>
      </c>
      <c r="H149" s="60" t="n">
        <v>798</v>
      </c>
      <c r="I149" s="69" t="n">
        <f aca="false">IF(H149="","",G149-H149)</f>
        <v>-31</v>
      </c>
      <c r="J149" s="40" t="n">
        <f aca="false">IF(OR(D149="",D149+G149=0),"",D149/(D149+G149))</f>
        <v>0.515476942514214</v>
      </c>
      <c r="K149" s="40" t="n">
        <f aca="false">IF(E149="","",E149/(E149+H149))</f>
        <v>0.505882352941176</v>
      </c>
      <c r="L149" s="70" t="n">
        <f aca="false">IF(OR(K149="",J149=""),"",(J149-K149)*100)</f>
        <v>0.959458957303705</v>
      </c>
      <c r="M149" s="36" t="n">
        <v>2.13467328733734</v>
      </c>
      <c r="N149" s="36" t="n">
        <v>2.602784435621</v>
      </c>
      <c r="O149" s="36" t="n">
        <f aca="false">SQRT(M149^2+N149^2)</f>
        <v>3.36620214217485</v>
      </c>
      <c r="P149" s="40" t="n">
        <f aca="false">IF(J149="","",MAX(0,J149-1.96*O149/100))</f>
        <v>0.449499380527587</v>
      </c>
      <c r="Q149" s="40" t="n">
        <f aca="false">IF(J149="","",MIN(1,J149+1.96*O149/100))</f>
        <v>0.581454504500841</v>
      </c>
      <c r="R149" s="32" t="str">
        <f aca="false">IF(L149="","",IF(ABS(L149)&lt;=O149,"Yes","No"))</f>
        <v>Yes</v>
      </c>
      <c r="S149" s="32" t="str">
        <f aca="false">IF(L149="","",IF(ABS(L149)&lt;=1.96*O149,"Yes","No"))</f>
        <v>Yes</v>
      </c>
      <c r="T149" s="60" t="n">
        <f aca="false">IF(D149="","",ROUND(SQRT(((D149+G149)*O149/100)^2+(J149*(D149+G149)*0.07717)^2),0))</f>
        <v>82</v>
      </c>
      <c r="U149" s="32"/>
    </row>
    <row r="150" customFormat="false" ht="15" hidden="false" customHeight="false" outlineLevel="0" collapsed="false">
      <c r="A150" s="32" t="s">
        <v>233</v>
      </c>
      <c r="B150" s="32" t="s">
        <v>330</v>
      </c>
      <c r="C150" s="32" t="s">
        <v>340</v>
      </c>
      <c r="D150" s="60" t="n">
        <v>581</v>
      </c>
      <c r="E150" s="60" t="n">
        <v>552</v>
      </c>
      <c r="F150" s="69" t="n">
        <f aca="false">IF(E150="","",D150-E150)</f>
        <v>29</v>
      </c>
      <c r="G150" s="60" t="n">
        <v>531</v>
      </c>
      <c r="H150" s="60" t="n">
        <v>556</v>
      </c>
      <c r="I150" s="69" t="n">
        <f aca="false">IF(H150="","",G150-H150)</f>
        <v>-25</v>
      </c>
      <c r="J150" s="40" t="n">
        <f aca="false">IF(OR(D150="",D150+G150=0),"",D150/(D150+G150))</f>
        <v>0.522482014388489</v>
      </c>
      <c r="K150" s="40" t="n">
        <f aca="false">IF(E150="","",E150/(E150+H150))</f>
        <v>0.498194945848375</v>
      </c>
      <c r="L150" s="70" t="n">
        <f aca="false">IF(OR(K150="",J150=""),"",(J150-K150)*100)</f>
        <v>2.42870685401138</v>
      </c>
      <c r="M150" s="36" t="n">
        <v>2.4178751410629</v>
      </c>
      <c r="N150" s="36" t="n">
        <v>2.602784435621</v>
      </c>
      <c r="O150" s="36" t="n">
        <f aca="false">SQRT(M150^2+N150^2)</f>
        <v>3.55254936856349</v>
      </c>
      <c r="P150" s="40" t="n">
        <f aca="false">IF(J150="","",MAX(0,J150-1.96*O150/100))</f>
        <v>0.452852046764645</v>
      </c>
      <c r="Q150" s="40" t="n">
        <f aca="false">IF(J150="","",MIN(1,J150+1.96*O150/100))</f>
        <v>0.592111982012334</v>
      </c>
      <c r="R150" s="32" t="str">
        <f aca="false">IF(L150="","",IF(ABS(L150)&lt;=O150,"Yes","No"))</f>
        <v>Yes</v>
      </c>
      <c r="S150" s="32" t="str">
        <f aca="false">IF(L150="","",IF(ABS(L150)&lt;=1.96*O150,"Yes","No"))</f>
        <v>Yes</v>
      </c>
      <c r="T150" s="60" t="n">
        <f aca="false">IF(D150="","",ROUND(SQRT(((D150+G150)*O150/100)^2+(J150*(D150+G150)*0.09272)^2),0))</f>
        <v>67</v>
      </c>
      <c r="U150" s="32"/>
    </row>
    <row r="151" customFormat="false" ht="15" hidden="false" customHeight="false" outlineLevel="0" collapsed="false">
      <c r="A151" s="32" t="s">
        <v>233</v>
      </c>
      <c r="B151" s="32" t="s">
        <v>341</v>
      </c>
      <c r="C151" s="32" t="s">
        <v>341</v>
      </c>
      <c r="D151" s="60" t="n">
        <v>958</v>
      </c>
      <c r="E151" s="60" t="n">
        <v>985</v>
      </c>
      <c r="F151" s="69" t="n">
        <f aca="false">IF(E151="","",D151-E151)</f>
        <v>-27</v>
      </c>
      <c r="G151" s="60" t="n">
        <v>1648</v>
      </c>
      <c r="H151" s="60" t="n">
        <v>1586</v>
      </c>
      <c r="I151" s="69" t="n">
        <f aca="false">IF(H151="","",G151-H151)</f>
        <v>62</v>
      </c>
      <c r="J151" s="40" t="n">
        <f aca="false">IF(OR(D151="",D151+G151=0),"",D151/(D151+G151))</f>
        <v>0.367613200306984</v>
      </c>
      <c r="K151" s="40" t="n">
        <f aca="false">IF(E151="","",E151/(E151+H151))</f>
        <v>0.383119408790354</v>
      </c>
      <c r="L151" s="70" t="n">
        <f aca="false">IF(OR(K151="",J151=""),"",(J151-K151)*100)</f>
        <v>-1.55062084833701</v>
      </c>
      <c r="M151" s="36" t="n">
        <v>2.13467328733734</v>
      </c>
      <c r="N151" s="36" t="n">
        <v>2.602784435621</v>
      </c>
      <c r="O151" s="36" t="n">
        <f aca="false">SQRT(M151^2+N151^2)</f>
        <v>3.36620214217485</v>
      </c>
      <c r="P151" s="40" t="n">
        <f aca="false">IF(J151="","",MAX(0,J151-1.96*O151/100))</f>
        <v>0.301635638320357</v>
      </c>
      <c r="Q151" s="40" t="n">
        <f aca="false">IF(J151="","",MIN(1,J151+1.96*O151/100))</f>
        <v>0.433590762293611</v>
      </c>
      <c r="R151" s="32" t="str">
        <f aca="false">IF(L151="","",IF(ABS(L151)&lt;=O151,"Yes","No"))</f>
        <v>Yes</v>
      </c>
      <c r="S151" s="32" t="str">
        <f aca="false">IF(L151="","",IF(ABS(L151)&lt;=1.96*O151,"Yes","No"))</f>
        <v>Yes</v>
      </c>
      <c r="T151" s="60" t="n">
        <f aca="false">IF(D151="","",ROUND(SQRT(((D151+G151)*O151/100)^2+(J151*(D151+G151)*0.07717)^2),0))</f>
        <v>115</v>
      </c>
      <c r="U151" s="32"/>
    </row>
    <row r="152" customFormat="false" ht="15" hidden="false" customHeight="false" outlineLevel="0" collapsed="false">
      <c r="A152" s="32" t="s">
        <v>233</v>
      </c>
      <c r="B152" s="32" t="s">
        <v>342</v>
      </c>
      <c r="C152" s="32" t="s">
        <v>342</v>
      </c>
      <c r="D152" s="60" t="n">
        <v>552</v>
      </c>
      <c r="E152" s="60" t="n">
        <v>543</v>
      </c>
      <c r="F152" s="69" t="n">
        <f aca="false">IF(E152="","",D152-E152)</f>
        <v>9</v>
      </c>
      <c r="G152" s="60" t="n">
        <v>1012</v>
      </c>
      <c r="H152" s="60" t="n">
        <v>990</v>
      </c>
      <c r="I152" s="69" t="n">
        <f aca="false">IF(H152="","",G152-H152)</f>
        <v>22</v>
      </c>
      <c r="J152" s="40" t="n">
        <f aca="false">IF(OR(D152="",D152+G152=0),"",D152/(D152+G152))</f>
        <v>0.352941176470588</v>
      </c>
      <c r="K152" s="40" t="n">
        <f aca="false">IF(E152="","",E152/(E152+H152))</f>
        <v>0.354207436399217</v>
      </c>
      <c r="L152" s="70" t="n">
        <f aca="false">IF(OR(K152="",J152=""),"",(J152-K152)*100)</f>
        <v>-0.126625992862894</v>
      </c>
      <c r="M152" s="36" t="n">
        <v>2.13467328733734</v>
      </c>
      <c r="N152" s="36" t="n">
        <v>2.602784435621</v>
      </c>
      <c r="O152" s="36" t="n">
        <f aca="false">SQRT(M152^2+N152^2)</f>
        <v>3.36620214217485</v>
      </c>
      <c r="P152" s="40" t="n">
        <f aca="false">IF(J152="","",MAX(0,J152-1.96*O152/100))</f>
        <v>0.286963614483961</v>
      </c>
      <c r="Q152" s="40" t="n">
        <f aca="false">IF(J152="","",MIN(1,J152+1.96*O152/100))</f>
        <v>0.418918738457215</v>
      </c>
      <c r="R152" s="32" t="str">
        <f aca="false">IF(L152="","",IF(ABS(L152)&lt;=O152,"Yes","No"))</f>
        <v>Yes</v>
      </c>
      <c r="S152" s="32" t="str">
        <f aca="false">IF(L152="","",IF(ABS(L152)&lt;=1.96*O152,"Yes","No"))</f>
        <v>Yes</v>
      </c>
      <c r="T152" s="60" t="n">
        <f aca="false">IF(D152="","",ROUND(SQRT(((D152+G152)*O152/100)^2+(J152*(D152+G152)*0.07717)^2),0))</f>
        <v>68</v>
      </c>
      <c r="U152" s="32"/>
    </row>
    <row r="153" customFormat="false" ht="15" hidden="false" customHeight="false" outlineLevel="0" collapsed="false">
      <c r="A153" s="32" t="s">
        <v>233</v>
      </c>
      <c r="B153" s="32" t="s">
        <v>343</v>
      </c>
      <c r="C153" s="32" t="s">
        <v>344</v>
      </c>
      <c r="D153" s="60" t="n">
        <v>182</v>
      </c>
      <c r="E153" s="60" t="n">
        <v>181</v>
      </c>
      <c r="F153" s="69" t="n">
        <f aca="false">IF(E153="","",D153-E153)</f>
        <v>1</v>
      </c>
      <c r="G153" s="60" t="n">
        <v>497</v>
      </c>
      <c r="H153" s="60" t="n">
        <v>482</v>
      </c>
      <c r="I153" s="69" t="n">
        <f aca="false">IF(H153="","",G153-H153)</f>
        <v>15</v>
      </c>
      <c r="J153" s="40" t="n">
        <f aca="false">IF(OR(D153="",D153+G153=0),"",D153/(D153+G153))</f>
        <v>0.268041237113402</v>
      </c>
      <c r="K153" s="40" t="n">
        <f aca="false">IF(E153="","",E153/(E153+H153))</f>
        <v>0.273001508295626</v>
      </c>
      <c r="L153" s="70" t="n">
        <f aca="false">IF(OR(K153="",J153=""),"",(J153-K153)*100)</f>
        <v>-0.496027118222386</v>
      </c>
      <c r="M153" s="36" t="n">
        <v>3.4869830246268</v>
      </c>
      <c r="N153" s="36" t="n">
        <v>2.602784435621</v>
      </c>
      <c r="O153" s="36" t="n">
        <f aca="false">SQRT(M153^2+N153^2)</f>
        <v>4.35126848543575</v>
      </c>
      <c r="P153" s="40" t="n">
        <f aca="false">IF(J153="","",MAX(0,J153-1.96*O153/100))</f>
        <v>0.182756374798861</v>
      </c>
      <c r="Q153" s="40" t="n">
        <f aca="false">IF(J153="","",MIN(1,J153+1.96*O153/100))</f>
        <v>0.353326099427943</v>
      </c>
      <c r="R153" s="32" t="str">
        <f aca="false">IF(L153="","",IF(ABS(L153)&lt;=O153,"Yes","No"))</f>
        <v>Yes</v>
      </c>
      <c r="S153" s="32" t="str">
        <f aca="false">IF(L153="","",IF(ABS(L153)&lt;=1.96*O153,"Yes","No"))</f>
        <v>Yes</v>
      </c>
      <c r="T153" s="60" t="n">
        <f aca="false">IF(D153="","",ROUND(SQRT(((D153+G153)*O153/100)^2+(J153*(D153+G153)*0.14577)^2),0))</f>
        <v>40</v>
      </c>
      <c r="U153" s="32"/>
    </row>
    <row r="154" customFormat="false" ht="15" hidden="false" customHeight="false" outlineLevel="0" collapsed="false">
      <c r="A154" s="32" t="s">
        <v>233</v>
      </c>
      <c r="B154" s="32" t="s">
        <v>343</v>
      </c>
      <c r="C154" s="32" t="s">
        <v>345</v>
      </c>
      <c r="D154" s="60" t="n">
        <v>145</v>
      </c>
      <c r="E154" s="60" t="n">
        <v>147</v>
      </c>
      <c r="F154" s="69" t="n">
        <f aca="false">IF(E154="","",D154-E154)</f>
        <v>-2</v>
      </c>
      <c r="G154" s="60" t="n">
        <v>316</v>
      </c>
      <c r="H154" s="60" t="n">
        <v>314</v>
      </c>
      <c r="I154" s="69" t="n">
        <f aca="false">IF(H154="","",G154-H154)</f>
        <v>2</v>
      </c>
      <c r="J154" s="40" t="n">
        <f aca="false">IF(OR(D154="",D154+G154=0),"",D154/(D154+G154))</f>
        <v>0.314533622559653</v>
      </c>
      <c r="K154" s="40" t="n">
        <f aca="false">IF(E154="","",E154/(E154+H154))</f>
        <v>0.318872017353579</v>
      </c>
      <c r="L154" s="70" t="n">
        <f aca="false">IF(OR(K154="",J154=""),"",(J154-K154)*100)</f>
        <v>-0.433839479392623</v>
      </c>
      <c r="M154" s="36" t="n">
        <v>3.4869830246268</v>
      </c>
      <c r="N154" s="36" t="n">
        <v>2.602784435621</v>
      </c>
      <c r="O154" s="36" t="n">
        <f aca="false">SQRT(M154^2+N154^2)</f>
        <v>4.35126848543575</v>
      </c>
      <c r="P154" s="40" t="n">
        <f aca="false">IF(J154="","",MAX(0,J154-1.96*O154/100))</f>
        <v>0.229248760245112</v>
      </c>
      <c r="Q154" s="40" t="n">
        <f aca="false">IF(J154="","",MIN(1,J154+1.96*O154/100))</f>
        <v>0.399818484874194</v>
      </c>
      <c r="R154" s="32" t="str">
        <f aca="false">IF(L154="","",IF(ABS(L154)&lt;=O154,"Yes","No"))</f>
        <v>Yes</v>
      </c>
      <c r="S154" s="32" t="str">
        <f aca="false">IF(L154="","",IF(ABS(L154)&lt;=1.96*O154,"Yes","No"))</f>
        <v>Yes</v>
      </c>
      <c r="T154" s="60" t="n">
        <f aca="false">IF(D154="","",ROUND(SQRT(((D154+G154)*O154/100)^2+(J154*(D154+G154)*0.14577)^2),0))</f>
        <v>29</v>
      </c>
      <c r="U154" s="32"/>
    </row>
    <row r="155" customFormat="false" ht="15" hidden="false" customHeight="false" outlineLevel="0" collapsed="false">
      <c r="A155" s="32" t="s">
        <v>233</v>
      </c>
      <c r="B155" s="32" t="s">
        <v>343</v>
      </c>
      <c r="C155" s="32" t="s">
        <v>346</v>
      </c>
      <c r="D155" s="60" t="n">
        <v>504</v>
      </c>
      <c r="E155" s="60" t="n">
        <v>522</v>
      </c>
      <c r="F155" s="69" t="n">
        <f aca="false">IF(E155="","",D155-E155)</f>
        <v>-18</v>
      </c>
      <c r="G155" s="60" t="n">
        <v>1061</v>
      </c>
      <c r="H155" s="60" t="n">
        <v>1060</v>
      </c>
      <c r="I155" s="69" t="n">
        <f aca="false">IF(H155="","",G155-H155)</f>
        <v>1</v>
      </c>
      <c r="J155" s="40" t="n">
        <f aca="false">IF(OR(D155="",D155+G155=0),"",D155/(D155+G155))</f>
        <v>0.322044728434505</v>
      </c>
      <c r="K155" s="40" t="n">
        <f aca="false">IF(E155="","",E155/(E155+H155))</f>
        <v>0.329962073324905</v>
      </c>
      <c r="L155" s="70" t="n">
        <f aca="false">IF(OR(K155="",J155=""),"",(J155-K155)*100)</f>
        <v>-0.791734489040041</v>
      </c>
      <c r="M155" s="36" t="n">
        <v>2.13467328733734</v>
      </c>
      <c r="N155" s="36" t="n">
        <v>2.602784435621</v>
      </c>
      <c r="O155" s="36" t="n">
        <f aca="false">SQRT(M155^2+N155^2)</f>
        <v>3.36620214217485</v>
      </c>
      <c r="P155" s="40" t="n">
        <f aca="false">IF(J155="","",MAX(0,J155-1.96*O155/100))</f>
        <v>0.256067166447878</v>
      </c>
      <c r="Q155" s="40" t="n">
        <f aca="false">IF(J155="","",MIN(1,J155+1.96*O155/100))</f>
        <v>0.388022290421132</v>
      </c>
      <c r="R155" s="32" t="str">
        <f aca="false">IF(L155="","",IF(ABS(L155)&lt;=O155,"Yes","No"))</f>
        <v>Yes</v>
      </c>
      <c r="S155" s="32" t="str">
        <f aca="false">IF(L155="","",IF(ABS(L155)&lt;=1.96*O155,"Yes","No"))</f>
        <v>Yes</v>
      </c>
      <c r="T155" s="60" t="n">
        <f aca="false">IF(D155="","",ROUND(SQRT(((D155+G155)*O155/100)^2+(J155*(D155+G155)*0.07717)^2),0))</f>
        <v>65</v>
      </c>
      <c r="U155" s="32"/>
    </row>
    <row r="156" customFormat="false" ht="15" hidden="false" customHeight="false" outlineLevel="0" collapsed="false">
      <c r="A156" s="32" t="s">
        <v>233</v>
      </c>
      <c r="B156" s="32" t="s">
        <v>347</v>
      </c>
      <c r="C156" s="32" t="s">
        <v>347</v>
      </c>
      <c r="D156" s="60" t="n">
        <v>1010</v>
      </c>
      <c r="E156" s="60" t="n">
        <v>980</v>
      </c>
      <c r="F156" s="69" t="n">
        <f aca="false">IF(E156="","",D156-E156)</f>
        <v>30</v>
      </c>
      <c r="G156" s="60" t="n">
        <v>890</v>
      </c>
      <c r="H156" s="60" t="n">
        <v>872</v>
      </c>
      <c r="I156" s="69" t="n">
        <f aca="false">IF(H156="","",G156-H156)</f>
        <v>18</v>
      </c>
      <c r="J156" s="40" t="n">
        <f aca="false">IF(OR(D156="",D156+G156=0),"",D156/(D156+G156))</f>
        <v>0.531578947368421</v>
      </c>
      <c r="K156" s="40" t="n">
        <f aca="false">IF(E156="","",E156/(E156+H156))</f>
        <v>0.529157667386609</v>
      </c>
      <c r="L156" s="70" t="n">
        <f aca="false">IF(OR(K156="",J156=""),"",(J156-K156)*100)</f>
        <v>0.242127998181196</v>
      </c>
      <c r="M156" s="36" t="n">
        <v>2.13467328733734</v>
      </c>
      <c r="N156" s="36" t="n">
        <v>2.602784435621</v>
      </c>
      <c r="O156" s="36" t="n">
        <f aca="false">SQRT(M156^2+N156^2)</f>
        <v>3.36620214217485</v>
      </c>
      <c r="P156" s="40" t="n">
        <f aca="false">IF(J156="","",MAX(0,J156-1.96*O156/100))</f>
        <v>0.465601385381794</v>
      </c>
      <c r="Q156" s="40" t="n">
        <f aca="false">IF(J156="","",MIN(1,J156+1.96*O156/100))</f>
        <v>0.597556509355048</v>
      </c>
      <c r="R156" s="32" t="str">
        <f aca="false">IF(L156="","",IF(ABS(L156)&lt;=O156,"Yes","No"))</f>
        <v>Yes</v>
      </c>
      <c r="S156" s="32" t="str">
        <f aca="false">IF(L156="","",IF(ABS(L156)&lt;=1.96*O156,"Yes","No"))</f>
        <v>Yes</v>
      </c>
      <c r="T156" s="60" t="n">
        <f aca="false">IF(D156="","",ROUND(SQRT(((D156+G156)*O156/100)^2+(J156*(D156+G156)*0.07717)^2),0))</f>
        <v>101</v>
      </c>
      <c r="U156" s="32"/>
    </row>
    <row r="157" customFormat="false" ht="15" hidden="false" customHeight="false" outlineLevel="0" collapsed="false">
      <c r="A157" s="32" t="s">
        <v>233</v>
      </c>
      <c r="B157" s="32" t="s">
        <v>348</v>
      </c>
      <c r="C157" s="32" t="s">
        <v>349</v>
      </c>
      <c r="D157" s="60" t="n">
        <v>958</v>
      </c>
      <c r="E157" s="60" t="n">
        <v>1010</v>
      </c>
      <c r="F157" s="69" t="n">
        <f aca="false">IF(E157="","",D157-E157)</f>
        <v>-52</v>
      </c>
      <c r="G157" s="60" t="n">
        <v>1403</v>
      </c>
      <c r="H157" s="60" t="n">
        <v>1334</v>
      </c>
      <c r="I157" s="69" t="n">
        <f aca="false">IF(H157="","",G157-H157)</f>
        <v>69</v>
      </c>
      <c r="J157" s="40" t="n">
        <f aca="false">IF(OR(D157="",D157+G157=0),"",D157/(D157+G157))</f>
        <v>0.40576027107158</v>
      </c>
      <c r="K157" s="40" t="n">
        <f aca="false">IF(E157="","",E157/(E157+H157))</f>
        <v>0.430887372013652</v>
      </c>
      <c r="L157" s="70" t="n">
        <f aca="false">IF(OR(K157="",J157=""),"",(J157-K157)*100)</f>
        <v>-2.5127100942072</v>
      </c>
      <c r="M157" s="36" t="n">
        <v>2.13467328733734</v>
      </c>
      <c r="N157" s="36" t="n">
        <v>2.602784435621</v>
      </c>
      <c r="O157" s="36" t="n">
        <f aca="false">SQRT(M157^2+N157^2)</f>
        <v>3.36620214217485</v>
      </c>
      <c r="P157" s="40" t="n">
        <f aca="false">IF(J157="","",MAX(0,J157-1.96*O157/100))</f>
        <v>0.339782709084953</v>
      </c>
      <c r="Q157" s="40" t="n">
        <f aca="false">IF(J157="","",MIN(1,J157+1.96*O157/100))</f>
        <v>0.471737833058207</v>
      </c>
      <c r="R157" s="32" t="str">
        <f aca="false">IF(L157="","",IF(ABS(L157)&lt;=O157,"Yes","No"))</f>
        <v>Yes</v>
      </c>
      <c r="S157" s="32" t="str">
        <f aca="false">IF(L157="","",IF(ABS(L157)&lt;=1.96*O157,"Yes","No"))</f>
        <v>Yes</v>
      </c>
      <c r="T157" s="60" t="n">
        <f aca="false">IF(D157="","",ROUND(SQRT(((D157+G157)*O157/100)^2+(J157*(D157+G157)*0.07717)^2),0))</f>
        <v>109</v>
      </c>
      <c r="U157" s="32"/>
    </row>
    <row r="158" customFormat="false" ht="15" hidden="false" customHeight="false" outlineLevel="0" collapsed="false">
      <c r="A158" s="32" t="s">
        <v>233</v>
      </c>
      <c r="B158" s="32" t="s">
        <v>348</v>
      </c>
      <c r="C158" s="32" t="s">
        <v>350</v>
      </c>
      <c r="D158" s="60" t="n">
        <v>879</v>
      </c>
      <c r="E158" s="60" t="n">
        <v>860</v>
      </c>
      <c r="F158" s="69" t="n">
        <f aca="false">IF(E158="","",D158-E158)</f>
        <v>19</v>
      </c>
      <c r="G158" s="60" t="n">
        <v>1343</v>
      </c>
      <c r="H158" s="60" t="n">
        <v>1332</v>
      </c>
      <c r="I158" s="69" t="n">
        <f aca="false">IF(H158="","",G158-H158)</f>
        <v>11</v>
      </c>
      <c r="J158" s="40" t="n">
        <f aca="false">IF(OR(D158="",D158+G158=0),"",D158/(D158+G158))</f>
        <v>0.395589558955896</v>
      </c>
      <c r="K158" s="40" t="n">
        <f aca="false">IF(E158="","",E158/(E158+H158))</f>
        <v>0.392335766423358</v>
      </c>
      <c r="L158" s="70" t="n">
        <f aca="false">IF(OR(K158="",J158=""),"",(J158-K158)*100)</f>
        <v>0.325379253253794</v>
      </c>
      <c r="M158" s="36" t="n">
        <v>2.13467328733734</v>
      </c>
      <c r="N158" s="36" t="n">
        <v>2.602784435621</v>
      </c>
      <c r="O158" s="36" t="n">
        <f aca="false">SQRT(M158^2+N158^2)</f>
        <v>3.36620214217485</v>
      </c>
      <c r="P158" s="40" t="n">
        <f aca="false">IF(J158="","",MAX(0,J158-1.96*O158/100))</f>
        <v>0.329611996969269</v>
      </c>
      <c r="Q158" s="40" t="n">
        <f aca="false">IF(J158="","",MIN(1,J158+1.96*O158/100))</f>
        <v>0.461567120942523</v>
      </c>
      <c r="R158" s="32" t="str">
        <f aca="false">IF(L158="","",IF(ABS(L158)&lt;=O158,"Yes","No"))</f>
        <v>Yes</v>
      </c>
      <c r="S158" s="32" t="str">
        <f aca="false">IF(L158="","",IF(ABS(L158)&lt;=1.96*O158,"Yes","No"))</f>
        <v>Yes</v>
      </c>
      <c r="T158" s="60" t="n">
        <f aca="false">IF(D158="","",ROUND(SQRT(((D158+G158)*O158/100)^2+(J158*(D158+G158)*0.07717)^2),0))</f>
        <v>101</v>
      </c>
      <c r="U158" s="32"/>
    </row>
    <row r="159" customFormat="false" ht="15" hidden="false" customHeight="false" outlineLevel="0" collapsed="false">
      <c r="A159" s="32" t="s">
        <v>233</v>
      </c>
      <c r="B159" s="32" t="s">
        <v>348</v>
      </c>
      <c r="C159" s="32" t="s">
        <v>351</v>
      </c>
      <c r="D159" s="60" t="n">
        <v>449</v>
      </c>
      <c r="E159" s="60" t="n">
        <v>449</v>
      </c>
      <c r="F159" s="69" t="n">
        <f aca="false">IF(E159="","",D159-E159)</f>
        <v>0</v>
      </c>
      <c r="G159" s="60" t="n">
        <v>694</v>
      </c>
      <c r="H159" s="60" t="n">
        <v>705</v>
      </c>
      <c r="I159" s="69" t="n">
        <f aca="false">IF(H159="","",G159-H159)</f>
        <v>-11</v>
      </c>
      <c r="J159" s="40" t="n">
        <f aca="false">IF(OR(D159="",D159+G159=0),"",D159/(D159+G159))</f>
        <v>0.392825896762905</v>
      </c>
      <c r="K159" s="40" t="n">
        <f aca="false">IF(E159="","",E159/(E159+H159))</f>
        <v>0.389081455805893</v>
      </c>
      <c r="L159" s="70" t="n">
        <f aca="false">IF(OR(K159="",J159=""),"",(J159-K159)*100)</f>
        <v>0.37444409570121</v>
      </c>
      <c r="M159" s="36" t="n">
        <v>2.4178751410629</v>
      </c>
      <c r="N159" s="36" t="n">
        <v>2.602784435621</v>
      </c>
      <c r="O159" s="36" t="n">
        <f aca="false">SQRT(M159^2+N159^2)</f>
        <v>3.55254936856349</v>
      </c>
      <c r="P159" s="40" t="n">
        <f aca="false">IF(J159="","",MAX(0,J159-1.96*O159/100))</f>
        <v>0.32319592913906</v>
      </c>
      <c r="Q159" s="40" t="n">
        <f aca="false">IF(J159="","",MIN(1,J159+1.96*O159/100))</f>
        <v>0.462455864386749</v>
      </c>
      <c r="R159" s="32" t="str">
        <f aca="false">IF(L159="","",IF(ABS(L159)&lt;=O159,"Yes","No"))</f>
        <v>Yes</v>
      </c>
      <c r="S159" s="32" t="str">
        <f aca="false">IF(L159="","",IF(ABS(L159)&lt;=1.96*O159,"Yes","No"))</f>
        <v>Yes</v>
      </c>
      <c r="T159" s="60" t="n">
        <f aca="false">IF(D159="","",ROUND(SQRT(((D159+G159)*O159/100)^2+(J159*(D159+G159)*0.09272)^2),0))</f>
        <v>58</v>
      </c>
      <c r="U159" s="32"/>
    </row>
    <row r="160" customFormat="false" ht="15" hidden="false" customHeight="false" outlineLevel="0" collapsed="false">
      <c r="A160" s="32" t="s">
        <v>233</v>
      </c>
      <c r="B160" s="32" t="s">
        <v>348</v>
      </c>
      <c r="C160" s="32" t="s">
        <v>352</v>
      </c>
      <c r="D160" s="60" t="n">
        <v>653</v>
      </c>
      <c r="E160" s="60" t="n">
        <v>654</v>
      </c>
      <c r="F160" s="69" t="n">
        <f aca="false">IF(E160="","",D160-E160)</f>
        <v>-1</v>
      </c>
      <c r="G160" s="60" t="n">
        <v>996</v>
      </c>
      <c r="H160" s="60" t="n">
        <v>979</v>
      </c>
      <c r="I160" s="69" t="n">
        <f aca="false">IF(H160="","",G160-H160)</f>
        <v>17</v>
      </c>
      <c r="J160" s="40" t="n">
        <f aca="false">IF(OR(D160="",D160+G160=0),"",D160/(D160+G160))</f>
        <v>0.395997574287447</v>
      </c>
      <c r="K160" s="40" t="n">
        <f aca="false">IF(E160="","",E160/(E160+H160))</f>
        <v>0.400489895897122</v>
      </c>
      <c r="L160" s="70" t="n">
        <f aca="false">IF(OR(K160="",J160=""),"",(J160-K160)*100)</f>
        <v>-0.449232160967494</v>
      </c>
      <c r="M160" s="36" t="n">
        <v>2.13467328733734</v>
      </c>
      <c r="N160" s="36" t="n">
        <v>2.602784435621</v>
      </c>
      <c r="O160" s="36" t="n">
        <f aca="false">SQRT(M160^2+N160^2)</f>
        <v>3.36620214217485</v>
      </c>
      <c r="P160" s="40" t="n">
        <f aca="false">IF(J160="","",MAX(0,J160-1.96*O160/100))</f>
        <v>0.33002001230082</v>
      </c>
      <c r="Q160" s="40" t="n">
        <f aca="false">IF(J160="","",MIN(1,J160+1.96*O160/100))</f>
        <v>0.461975136274074</v>
      </c>
      <c r="R160" s="32" t="str">
        <f aca="false">IF(L160="","",IF(ABS(L160)&lt;=O160,"Yes","No"))</f>
        <v>Yes</v>
      </c>
      <c r="S160" s="32" t="str">
        <f aca="false">IF(L160="","",IF(ABS(L160)&lt;=1.96*O160,"Yes","No"))</f>
        <v>Yes</v>
      </c>
      <c r="T160" s="60" t="n">
        <f aca="false">IF(D160="","",ROUND(SQRT(((D160+G160)*O160/100)^2+(J160*(D160+G160)*0.07717)^2),0))</f>
        <v>75</v>
      </c>
      <c r="U160" s="32"/>
    </row>
    <row r="161" customFormat="false" ht="15" hidden="false" customHeight="false" outlineLevel="0" collapsed="false">
      <c r="A161" s="32" t="s">
        <v>233</v>
      </c>
      <c r="B161" s="32" t="s">
        <v>348</v>
      </c>
      <c r="C161" s="32" t="s">
        <v>353</v>
      </c>
      <c r="D161" s="60" t="n">
        <v>562</v>
      </c>
      <c r="E161" s="60" t="n">
        <v>557</v>
      </c>
      <c r="F161" s="69" t="n">
        <f aca="false">IF(E161="","",D161-E161)</f>
        <v>5</v>
      </c>
      <c r="G161" s="60" t="n">
        <v>911</v>
      </c>
      <c r="H161" s="60" t="n">
        <v>890</v>
      </c>
      <c r="I161" s="69" t="n">
        <f aca="false">IF(H161="","",G161-H161)</f>
        <v>21</v>
      </c>
      <c r="J161" s="40" t="n">
        <f aca="false">IF(OR(D161="",D161+G161=0),"",D161/(D161+G161))</f>
        <v>0.38153428377461</v>
      </c>
      <c r="K161" s="40" t="n">
        <f aca="false">IF(E161="","",E161/(E161+H161))</f>
        <v>0.384934346924672</v>
      </c>
      <c r="L161" s="70" t="n">
        <f aca="false">IF(OR(K161="",J161=""),"",(J161-K161)*100)</f>
        <v>-0.340006315006208</v>
      </c>
      <c r="M161" s="36" t="n">
        <v>2.13467328733734</v>
      </c>
      <c r="N161" s="36" t="n">
        <v>2.602784435621</v>
      </c>
      <c r="O161" s="36" t="n">
        <f aca="false">SQRT(M161^2+N161^2)</f>
        <v>3.36620214217485</v>
      </c>
      <c r="P161" s="40" t="n">
        <f aca="false">IF(J161="","",MAX(0,J161-1.96*O161/100))</f>
        <v>0.315556721787983</v>
      </c>
      <c r="Q161" s="40" t="n">
        <f aca="false">IF(J161="","",MIN(1,J161+1.96*O161/100))</f>
        <v>0.447511845761237</v>
      </c>
      <c r="R161" s="32" t="str">
        <f aca="false">IF(L161="","",IF(ABS(L161)&lt;=O161,"Yes","No"))</f>
        <v>Yes</v>
      </c>
      <c r="S161" s="32" t="str">
        <f aca="false">IF(L161="","",IF(ABS(L161)&lt;=1.96*O161,"Yes","No"))</f>
        <v>Yes</v>
      </c>
      <c r="T161" s="60" t="n">
        <f aca="false">IF(D161="","",ROUND(SQRT(((D161+G161)*O161/100)^2+(J161*(D161+G161)*0.07717)^2),0))</f>
        <v>66</v>
      </c>
      <c r="U161" s="32"/>
    </row>
    <row r="162" customFormat="false" ht="15" hidden="false" customHeight="false" outlineLevel="0" collapsed="false">
      <c r="A162" s="32" t="s">
        <v>233</v>
      </c>
      <c r="B162" s="32" t="s">
        <v>348</v>
      </c>
      <c r="C162" s="32" t="s">
        <v>354</v>
      </c>
      <c r="D162" s="60" t="n">
        <v>502</v>
      </c>
      <c r="E162" s="60" t="n">
        <v>492</v>
      </c>
      <c r="F162" s="69" t="n">
        <f aca="false">IF(E162="","",D162-E162)</f>
        <v>10</v>
      </c>
      <c r="G162" s="60" t="n">
        <v>697</v>
      </c>
      <c r="H162" s="60" t="n">
        <v>675</v>
      </c>
      <c r="I162" s="69" t="n">
        <f aca="false">IF(H162="","",G162-H162)</f>
        <v>22</v>
      </c>
      <c r="J162" s="40" t="n">
        <f aca="false">IF(OR(D162="",D162+G162=0),"",D162/(D162+G162))</f>
        <v>0.418682235195997</v>
      </c>
      <c r="K162" s="40" t="n">
        <f aca="false">IF(E162="","",E162/(E162+H162))</f>
        <v>0.42159383033419</v>
      </c>
      <c r="L162" s="70" t="n">
        <f aca="false">IF(OR(K162="",J162=""),"",(J162-K162)*100)</f>
        <v>-0.291159513819356</v>
      </c>
      <c r="M162" s="36" t="n">
        <v>2.13467328733734</v>
      </c>
      <c r="N162" s="36" t="n">
        <v>2.602784435621</v>
      </c>
      <c r="O162" s="36" t="n">
        <f aca="false">SQRT(M162^2+N162^2)</f>
        <v>3.36620214217485</v>
      </c>
      <c r="P162" s="40" t="n">
        <f aca="false">IF(J162="","",MAX(0,J162-1.96*O162/100))</f>
        <v>0.35270467320937</v>
      </c>
      <c r="Q162" s="40" t="n">
        <f aca="false">IF(J162="","",MIN(1,J162+1.96*O162/100))</f>
        <v>0.484659797182624</v>
      </c>
      <c r="R162" s="32" t="str">
        <f aca="false">IF(L162="","",IF(ABS(L162)&lt;=O162,"Yes","No"))</f>
        <v>Yes</v>
      </c>
      <c r="S162" s="32" t="str">
        <f aca="false">IF(L162="","",IF(ABS(L162)&lt;=1.96*O162,"Yes","No"))</f>
        <v>Yes</v>
      </c>
      <c r="T162" s="60" t="n">
        <f aca="false">IF(D162="","",ROUND(SQRT(((D162+G162)*O162/100)^2+(J162*(D162+G162)*0.07717)^2),0))</f>
        <v>56</v>
      </c>
      <c r="U162" s="32"/>
    </row>
    <row r="163" customFormat="false" ht="15" hidden="false" customHeight="false" outlineLevel="0" collapsed="false">
      <c r="A163" s="32" t="s">
        <v>233</v>
      </c>
      <c r="B163" s="32" t="s">
        <v>355</v>
      </c>
      <c r="C163" s="32" t="s">
        <v>356</v>
      </c>
      <c r="D163" s="60" t="n">
        <v>671</v>
      </c>
      <c r="E163" s="60" t="n">
        <v>668</v>
      </c>
      <c r="F163" s="69" t="n">
        <f aca="false">IF(E163="","",D163-E163)</f>
        <v>3</v>
      </c>
      <c r="G163" s="60" t="n">
        <v>718</v>
      </c>
      <c r="H163" s="60" t="n">
        <v>693</v>
      </c>
      <c r="I163" s="69" t="n">
        <f aca="false">IF(H163="","",G163-H163)</f>
        <v>25</v>
      </c>
      <c r="J163" s="40" t="n">
        <f aca="false">IF(OR(D163="",D163+G163=0),"",D163/(D163+G163))</f>
        <v>0.483081353491721</v>
      </c>
      <c r="K163" s="40" t="n">
        <f aca="false">IF(E163="","",E163/(E163+H163))</f>
        <v>0.490815576781778</v>
      </c>
      <c r="L163" s="70" t="n">
        <f aca="false">IF(OR(K163="",J163=""),"",(J163-K163)*100)</f>
        <v>-0.773422329005746</v>
      </c>
      <c r="M163" s="36" t="n">
        <v>2.13467328733734</v>
      </c>
      <c r="N163" s="36" t="n">
        <v>2.602784435621</v>
      </c>
      <c r="O163" s="36" t="n">
        <f aca="false">SQRT(M163^2+N163^2)</f>
        <v>3.36620214217485</v>
      </c>
      <c r="P163" s="40" t="n">
        <f aca="false">IF(J163="","",MAX(0,J163-1.96*O163/100))</f>
        <v>0.417103791505094</v>
      </c>
      <c r="Q163" s="40" t="n">
        <f aca="false">IF(J163="","",MIN(1,J163+1.96*O163/100))</f>
        <v>0.549058915478348</v>
      </c>
      <c r="R163" s="32" t="str">
        <f aca="false">IF(L163="","",IF(ABS(L163)&lt;=O163,"Yes","No"))</f>
        <v>Yes</v>
      </c>
      <c r="S163" s="32" t="str">
        <f aca="false">IF(L163="","",IF(ABS(L163)&lt;=1.96*O163,"Yes","No"))</f>
        <v>Yes</v>
      </c>
      <c r="T163" s="60" t="n">
        <f aca="false">IF(D163="","",ROUND(SQRT(((D163+G163)*O163/100)^2+(J163*(D163+G163)*0.07717)^2),0))</f>
        <v>70</v>
      </c>
      <c r="U163" s="32"/>
    </row>
    <row r="164" customFormat="false" ht="15" hidden="false" customHeight="false" outlineLevel="0" collapsed="false">
      <c r="A164" s="32" t="s">
        <v>233</v>
      </c>
      <c r="B164" s="32" t="s">
        <v>355</v>
      </c>
      <c r="C164" s="32" t="s">
        <v>357</v>
      </c>
      <c r="D164" s="60" t="n">
        <v>790</v>
      </c>
      <c r="E164" s="60" t="n">
        <v>803</v>
      </c>
      <c r="F164" s="69" t="n">
        <f aca="false">IF(E164="","",D164-E164)</f>
        <v>-13</v>
      </c>
      <c r="G164" s="60" t="n">
        <v>832</v>
      </c>
      <c r="H164" s="60" t="n">
        <v>818</v>
      </c>
      <c r="I164" s="69" t="n">
        <f aca="false">IF(H164="","",G164-H164)</f>
        <v>14</v>
      </c>
      <c r="J164" s="40" t="n">
        <f aca="false">IF(OR(D164="",D164+G164=0),"",D164/(D164+G164))</f>
        <v>0.487053020961776</v>
      </c>
      <c r="K164" s="40" t="n">
        <f aca="false">IF(E164="","",E164/(E164+H164))</f>
        <v>0.495373226403455</v>
      </c>
      <c r="L164" s="70" t="n">
        <f aca="false">IF(OR(K164="",J164=""),"",(J164-K164)*100)</f>
        <v>-0.832020544167905</v>
      </c>
      <c r="M164" s="36" t="n">
        <v>2.13467328733734</v>
      </c>
      <c r="N164" s="36" t="n">
        <v>2.602784435621</v>
      </c>
      <c r="O164" s="36" t="n">
        <f aca="false">SQRT(M164^2+N164^2)</f>
        <v>3.36620214217485</v>
      </c>
      <c r="P164" s="40" t="n">
        <f aca="false">IF(J164="","",MAX(0,J164-1.96*O164/100))</f>
        <v>0.421075458975149</v>
      </c>
      <c r="Q164" s="40" t="n">
        <f aca="false">IF(J164="","",MIN(1,J164+1.96*O164/100))</f>
        <v>0.553030582948403</v>
      </c>
      <c r="R164" s="32" t="str">
        <f aca="false">IF(L164="","",IF(ABS(L164)&lt;=O164,"Yes","No"))</f>
        <v>Yes</v>
      </c>
      <c r="S164" s="32" t="str">
        <f aca="false">IF(L164="","",IF(ABS(L164)&lt;=1.96*O164,"Yes","No"))</f>
        <v>Yes</v>
      </c>
      <c r="T164" s="60" t="n">
        <f aca="false">IF(D164="","",ROUND(SQRT(((D164+G164)*O164/100)^2+(J164*(D164+G164)*0.07717)^2),0))</f>
        <v>82</v>
      </c>
      <c r="U164" s="32"/>
    </row>
    <row r="165" customFormat="false" ht="15" hidden="false" customHeight="false" outlineLevel="0" collapsed="false">
      <c r="A165" s="32" t="s">
        <v>233</v>
      </c>
      <c r="B165" s="32" t="s">
        <v>355</v>
      </c>
      <c r="C165" s="32" t="s">
        <v>358</v>
      </c>
      <c r="D165" s="60" t="n">
        <v>354</v>
      </c>
      <c r="E165" s="60" t="n">
        <v>342</v>
      </c>
      <c r="F165" s="69" t="n">
        <f aca="false">IF(E165="","",D165-E165)</f>
        <v>12</v>
      </c>
      <c r="G165" s="60" t="n">
        <v>340</v>
      </c>
      <c r="H165" s="60" t="n">
        <v>358</v>
      </c>
      <c r="I165" s="69" t="n">
        <f aca="false">IF(H165="","",G165-H165)</f>
        <v>-18</v>
      </c>
      <c r="J165" s="40" t="n">
        <f aca="false">IF(OR(D165="",D165+G165=0),"",D165/(D165+G165))</f>
        <v>0.510086455331412</v>
      </c>
      <c r="K165" s="40" t="n">
        <f aca="false">IF(E165="","",E165/(E165+H165))</f>
        <v>0.488571428571429</v>
      </c>
      <c r="L165" s="70" t="n">
        <f aca="false">IF(OR(K165="",J165=""),"",(J165-K165)*100)</f>
        <v>2.15150267599835</v>
      </c>
      <c r="M165" s="36" t="n">
        <v>3.4869830246268</v>
      </c>
      <c r="N165" s="36" t="n">
        <v>2.602784435621</v>
      </c>
      <c r="O165" s="36" t="n">
        <f aca="false">SQRT(M165^2+N165^2)</f>
        <v>4.35126848543575</v>
      </c>
      <c r="P165" s="40" t="n">
        <f aca="false">IF(J165="","",MAX(0,J165-1.96*O165/100))</f>
        <v>0.424801593016871</v>
      </c>
      <c r="Q165" s="40" t="n">
        <f aca="false">IF(J165="","",MIN(1,J165+1.96*O165/100))</f>
        <v>0.595371317645953</v>
      </c>
      <c r="R165" s="32" t="str">
        <f aca="false">IF(L165="","",IF(ABS(L165)&lt;=O165,"Yes","No"))</f>
        <v>Yes</v>
      </c>
      <c r="S165" s="32" t="str">
        <f aca="false">IF(L165="","",IF(ABS(L165)&lt;=1.96*O165,"Yes","No"))</f>
        <v>Yes</v>
      </c>
      <c r="T165" s="60" t="n">
        <f aca="false">IF(D165="","",ROUND(SQRT(((D165+G165)*O165/100)^2+(J165*(D165+G165)*0.14577)^2),0))</f>
        <v>60</v>
      </c>
      <c r="U165" s="32"/>
    </row>
    <row r="166" customFormat="false" ht="15" hidden="false" customHeight="false" outlineLevel="0" collapsed="false">
      <c r="A166" s="32" t="s">
        <v>233</v>
      </c>
      <c r="B166" s="32" t="s">
        <v>355</v>
      </c>
      <c r="C166" s="32" t="s">
        <v>359</v>
      </c>
      <c r="D166" s="60" t="n">
        <v>413</v>
      </c>
      <c r="E166" s="60" t="n">
        <v>411</v>
      </c>
      <c r="F166" s="69" t="n">
        <f aca="false">IF(E166="","",D166-E166)</f>
        <v>2</v>
      </c>
      <c r="G166" s="60" t="n">
        <v>414</v>
      </c>
      <c r="H166" s="60" t="n">
        <v>417</v>
      </c>
      <c r="I166" s="69" t="n">
        <f aca="false">IF(H166="","",G166-H166)</f>
        <v>-3</v>
      </c>
      <c r="J166" s="40" t="n">
        <f aca="false">IF(OR(D166="",D166+G166=0),"",D166/(D166+G166))</f>
        <v>0.499395405078597</v>
      </c>
      <c r="K166" s="40" t="n">
        <f aca="false">IF(E166="","",E166/(E166+H166))</f>
        <v>0.496376811594203</v>
      </c>
      <c r="L166" s="70" t="n">
        <f aca="false">IF(OR(K166="",J166=""),"",(J166-K166)*100)</f>
        <v>0.301859348439448</v>
      </c>
      <c r="M166" s="36" t="n">
        <v>2.4178751410629</v>
      </c>
      <c r="N166" s="36" t="n">
        <v>2.602784435621</v>
      </c>
      <c r="O166" s="36" t="n">
        <f aca="false">SQRT(M166^2+N166^2)</f>
        <v>3.55254936856349</v>
      </c>
      <c r="P166" s="40" t="n">
        <f aca="false">IF(J166="","",MAX(0,J166-1.96*O166/100))</f>
        <v>0.429765437454753</v>
      </c>
      <c r="Q166" s="40" t="n">
        <f aca="false">IF(J166="","",MIN(1,J166+1.96*O166/100))</f>
        <v>0.569025372702442</v>
      </c>
      <c r="R166" s="32" t="str">
        <f aca="false">IF(L166="","",IF(ABS(L166)&lt;=O166,"Yes","No"))</f>
        <v>Yes</v>
      </c>
      <c r="S166" s="32" t="str">
        <f aca="false">IF(L166="","",IF(ABS(L166)&lt;=1.96*O166,"Yes","No"))</f>
        <v>Yes</v>
      </c>
      <c r="T166" s="60" t="n">
        <f aca="false">IF(D166="","",ROUND(SQRT(((D166+G166)*O166/100)^2+(J166*(D166+G166)*0.09272)^2),0))</f>
        <v>48</v>
      </c>
      <c r="U166" s="32"/>
    </row>
    <row r="167" customFormat="false" ht="15" hidden="false" customHeight="false" outlineLevel="0" collapsed="false">
      <c r="A167" s="32" t="s">
        <v>233</v>
      </c>
      <c r="B167" s="32" t="s">
        <v>355</v>
      </c>
      <c r="C167" s="32" t="s">
        <v>360</v>
      </c>
      <c r="D167" s="60" t="n">
        <v>512</v>
      </c>
      <c r="E167" s="60" t="n">
        <v>525</v>
      </c>
      <c r="F167" s="69" t="n">
        <f aca="false">IF(E167="","",D167-E167)</f>
        <v>-13</v>
      </c>
      <c r="G167" s="60" t="n">
        <v>574</v>
      </c>
      <c r="H167" s="60" t="n">
        <v>552</v>
      </c>
      <c r="I167" s="69" t="n">
        <f aca="false">IF(H167="","",G167-H167)</f>
        <v>22</v>
      </c>
      <c r="J167" s="40" t="n">
        <f aca="false">IF(OR(D167="",D167+G167=0),"",D167/(D167+G167))</f>
        <v>0.471454880294659</v>
      </c>
      <c r="K167" s="40" t="n">
        <f aca="false">IF(E167="","",E167/(E167+H167))</f>
        <v>0.487465181058496</v>
      </c>
      <c r="L167" s="70" t="n">
        <f aca="false">IF(OR(K167="",J167=""),"",(J167-K167)*100)</f>
        <v>-1.60103007638365</v>
      </c>
      <c r="M167" s="36" t="n">
        <v>2.4178751410629</v>
      </c>
      <c r="N167" s="36" t="n">
        <v>2.602784435621</v>
      </c>
      <c r="O167" s="36" t="n">
        <f aca="false">SQRT(M167^2+N167^2)</f>
        <v>3.55254936856349</v>
      </c>
      <c r="P167" s="40" t="n">
        <f aca="false">IF(J167="","",MAX(0,J167-1.96*O167/100))</f>
        <v>0.401824912670815</v>
      </c>
      <c r="Q167" s="40" t="n">
        <f aca="false">IF(J167="","",MIN(1,J167+1.96*O167/100))</f>
        <v>0.541084847918504</v>
      </c>
      <c r="R167" s="32" t="str">
        <f aca="false">IF(L167="","",IF(ABS(L167)&lt;=O167,"Yes","No"))</f>
        <v>Yes</v>
      </c>
      <c r="S167" s="32" t="str">
        <f aca="false">IF(L167="","",IF(ABS(L167)&lt;=1.96*O167,"Yes","No"))</f>
        <v>Yes</v>
      </c>
      <c r="T167" s="60" t="n">
        <f aca="false">IF(D167="","",ROUND(SQRT(((D167+G167)*O167/100)^2+(J167*(D167+G167)*0.09272)^2),0))</f>
        <v>61</v>
      </c>
      <c r="U167" s="32"/>
    </row>
    <row r="168" customFormat="false" ht="15" hidden="false" customHeight="false" outlineLevel="0" collapsed="false">
      <c r="A168" s="32" t="s">
        <v>233</v>
      </c>
      <c r="B168" s="32" t="s">
        <v>355</v>
      </c>
      <c r="C168" s="32" t="s">
        <v>361</v>
      </c>
      <c r="D168" s="60" t="n">
        <v>340</v>
      </c>
      <c r="E168" s="60" t="n">
        <v>313</v>
      </c>
      <c r="F168" s="69" t="n">
        <f aca="false">IF(E168="","",D168-E168)</f>
        <v>27</v>
      </c>
      <c r="G168" s="60" t="n">
        <v>371</v>
      </c>
      <c r="H168" s="60" t="n">
        <v>360</v>
      </c>
      <c r="I168" s="69" t="n">
        <f aca="false">IF(H168="","",G168-H168)</f>
        <v>11</v>
      </c>
      <c r="J168" s="40" t="n">
        <f aca="false">IF(OR(D168="",D168+G168=0),"",D168/(D168+G168))</f>
        <v>0.478199718706048</v>
      </c>
      <c r="K168" s="40" t="n">
        <f aca="false">IF(E168="","",E168/(E168+H168))</f>
        <v>0.465081723625557</v>
      </c>
      <c r="L168" s="70" t="n">
        <f aca="false">IF(OR(K168="",J168=""),"",(J168-K168)*100)</f>
        <v>1.31179950804906</v>
      </c>
      <c r="M168" s="36" t="n">
        <v>3.4869830246268</v>
      </c>
      <c r="N168" s="36" t="n">
        <v>2.602784435621</v>
      </c>
      <c r="O168" s="36" t="n">
        <f aca="false">SQRT(M168^2+N168^2)</f>
        <v>4.35126848543575</v>
      </c>
      <c r="P168" s="40" t="n">
        <f aca="false">IF(J168="","",MAX(0,J168-1.96*O168/100))</f>
        <v>0.392914856391507</v>
      </c>
      <c r="Q168" s="40" t="n">
        <f aca="false">IF(J168="","",MIN(1,J168+1.96*O168/100))</f>
        <v>0.563484581020589</v>
      </c>
      <c r="R168" s="32" t="str">
        <f aca="false">IF(L168="","",IF(ABS(L168)&lt;=O168,"Yes","No"))</f>
        <v>Yes</v>
      </c>
      <c r="S168" s="32" t="str">
        <f aca="false">IF(L168="","",IF(ABS(L168)&lt;=1.96*O168,"Yes","No"))</f>
        <v>Yes</v>
      </c>
      <c r="T168" s="60" t="n">
        <f aca="false">IF(D168="","",ROUND(SQRT(((D168+G168)*O168/100)^2+(J168*(D168+G168)*0.14577)^2),0))</f>
        <v>58</v>
      </c>
      <c r="U168" s="32"/>
    </row>
    <row r="169" customFormat="false" ht="15" hidden="false" customHeight="false" outlineLevel="0" collapsed="false">
      <c r="A169" s="32" t="s">
        <v>233</v>
      </c>
      <c r="B169" s="32" t="s">
        <v>355</v>
      </c>
      <c r="C169" s="32" t="s">
        <v>362</v>
      </c>
      <c r="D169" s="60" t="n">
        <v>407</v>
      </c>
      <c r="E169" s="60" t="n">
        <v>415</v>
      </c>
      <c r="F169" s="69" t="n">
        <f aca="false">IF(E169="","",D169-E169)</f>
        <v>-8</v>
      </c>
      <c r="G169" s="60" t="n">
        <v>369</v>
      </c>
      <c r="H169" s="60" t="n">
        <v>371</v>
      </c>
      <c r="I169" s="69" t="n">
        <f aca="false">IF(H169="","",G169-H169)</f>
        <v>-2</v>
      </c>
      <c r="J169" s="40" t="n">
        <f aca="false">IF(OR(D169="",D169+G169=0),"",D169/(D169+G169))</f>
        <v>0.524484536082474</v>
      </c>
      <c r="K169" s="40" t="n">
        <f aca="false">IF(E169="","",E169/(E169+H169))</f>
        <v>0.527989821882952</v>
      </c>
      <c r="L169" s="70" t="n">
        <f aca="false">IF(OR(K169="",J169=""),"",(J169-K169)*100)</f>
        <v>-0.350528580047738</v>
      </c>
      <c r="M169" s="36" t="n">
        <v>2.4178751410629</v>
      </c>
      <c r="N169" s="36" t="n">
        <v>2.602784435621</v>
      </c>
      <c r="O169" s="36" t="n">
        <f aca="false">SQRT(M169^2+N169^2)</f>
        <v>3.55254936856349</v>
      </c>
      <c r="P169" s="40" t="n">
        <f aca="false">IF(J169="","",MAX(0,J169-1.96*O169/100))</f>
        <v>0.45485456845863</v>
      </c>
      <c r="Q169" s="40" t="n">
        <f aca="false">IF(J169="","",MIN(1,J169+1.96*O169/100))</f>
        <v>0.594114503706319</v>
      </c>
      <c r="R169" s="32" t="str">
        <f aca="false">IF(L169="","",IF(ABS(L169)&lt;=O169,"Yes","No"))</f>
        <v>Yes</v>
      </c>
      <c r="S169" s="32" t="str">
        <f aca="false">IF(L169="","",IF(ABS(L169)&lt;=1.96*O169,"Yes","No"))</f>
        <v>Yes</v>
      </c>
      <c r="T169" s="60" t="n">
        <f aca="false">IF(D169="","",ROUND(SQRT(((D169+G169)*O169/100)^2+(J169*(D169+G169)*0.09272)^2),0))</f>
        <v>47</v>
      </c>
      <c r="U169" s="32"/>
    </row>
    <row r="170" customFormat="false" ht="15" hidden="false" customHeight="false" outlineLevel="0" collapsed="false">
      <c r="A170" s="32" t="s">
        <v>233</v>
      </c>
      <c r="B170" s="32" t="s">
        <v>355</v>
      </c>
      <c r="C170" s="32" t="s">
        <v>363</v>
      </c>
      <c r="D170" s="60" t="n">
        <v>536</v>
      </c>
      <c r="E170" s="60" t="n">
        <v>533</v>
      </c>
      <c r="F170" s="69" t="n">
        <f aca="false">IF(E170="","",D170-E170)</f>
        <v>3</v>
      </c>
      <c r="G170" s="60" t="n">
        <v>534</v>
      </c>
      <c r="H170" s="60" t="n">
        <v>535</v>
      </c>
      <c r="I170" s="69" t="n">
        <f aca="false">IF(H170="","",G170-H170)</f>
        <v>-1</v>
      </c>
      <c r="J170" s="40" t="n">
        <f aca="false">IF(OR(D170="",D170+G170=0),"",D170/(D170+G170))</f>
        <v>0.500934579439252</v>
      </c>
      <c r="K170" s="40" t="n">
        <f aca="false">IF(E170="","",E170/(E170+H170))</f>
        <v>0.499063670411985</v>
      </c>
      <c r="L170" s="70" t="n">
        <f aca="false">IF(OR(K170="",J170=""),"",(J170-K170)*100)</f>
        <v>0.187090902726733</v>
      </c>
      <c r="M170" s="36" t="n">
        <v>2.4178751410629</v>
      </c>
      <c r="N170" s="36" t="n">
        <v>2.602784435621</v>
      </c>
      <c r="O170" s="36" t="n">
        <f aca="false">SQRT(M170^2+N170^2)</f>
        <v>3.55254936856349</v>
      </c>
      <c r="P170" s="40" t="n">
        <f aca="false">IF(J170="","",MAX(0,J170-1.96*O170/100))</f>
        <v>0.431304611815408</v>
      </c>
      <c r="Q170" s="40" t="n">
        <f aca="false">IF(J170="","",MIN(1,J170+1.96*O170/100))</f>
        <v>0.570564547063097</v>
      </c>
      <c r="R170" s="32" t="str">
        <f aca="false">IF(L170="","",IF(ABS(L170)&lt;=O170,"Yes","No"))</f>
        <v>Yes</v>
      </c>
      <c r="S170" s="32" t="str">
        <f aca="false">IF(L170="","",IF(ABS(L170)&lt;=1.96*O170,"Yes","No"))</f>
        <v>Yes</v>
      </c>
      <c r="T170" s="60" t="n">
        <f aca="false">IF(D170="","",ROUND(SQRT(((D170+G170)*O170/100)^2+(J170*(D170+G170)*0.09272)^2),0))</f>
        <v>63</v>
      </c>
      <c r="U170" s="32"/>
    </row>
    <row r="171" customFormat="false" ht="15" hidden="false" customHeight="false" outlineLevel="0" collapsed="false">
      <c r="A171" s="32" t="s">
        <v>233</v>
      </c>
      <c r="B171" s="32" t="s">
        <v>364</v>
      </c>
      <c r="C171" s="32" t="s">
        <v>365</v>
      </c>
      <c r="D171" s="60" t="n">
        <v>256</v>
      </c>
      <c r="E171" s="60" t="n">
        <v>242</v>
      </c>
      <c r="F171" s="69" t="n">
        <f aca="false">IF(E171="","",D171-E171)</f>
        <v>14</v>
      </c>
      <c r="G171" s="60" t="n">
        <v>329</v>
      </c>
      <c r="H171" s="60" t="n">
        <v>337</v>
      </c>
      <c r="I171" s="69" t="n">
        <f aca="false">IF(H171="","",G171-H171)</f>
        <v>-8</v>
      </c>
      <c r="J171" s="40" t="n">
        <f aca="false">IF(OR(D171="",D171+G171=0),"",D171/(D171+G171))</f>
        <v>0.437606837606838</v>
      </c>
      <c r="K171" s="40" t="n">
        <f aca="false">IF(E171="","",E171/(E171+H171))</f>
        <v>0.417962003454231</v>
      </c>
      <c r="L171" s="70" t="n">
        <f aca="false">IF(OR(K171="",J171=""),"",(J171-K171)*100)</f>
        <v>1.96448341526062</v>
      </c>
      <c r="M171" s="36" t="n">
        <v>3.4869830246268</v>
      </c>
      <c r="N171" s="36" t="n">
        <v>2.602784435621</v>
      </c>
      <c r="O171" s="36" t="n">
        <f aca="false">SQRT(M171^2+N171^2)</f>
        <v>4.35126848543575</v>
      </c>
      <c r="P171" s="40" t="n">
        <f aca="false">IF(J171="","",MAX(0,J171-1.96*O171/100))</f>
        <v>0.352321975292297</v>
      </c>
      <c r="Q171" s="40" t="n">
        <f aca="false">IF(J171="","",MIN(1,J171+1.96*O171/100))</f>
        <v>0.522891699921378</v>
      </c>
      <c r="R171" s="32" t="str">
        <f aca="false">IF(L171="","",IF(ABS(L171)&lt;=O171,"Yes","No"))</f>
        <v>Yes</v>
      </c>
      <c r="S171" s="32" t="str">
        <f aca="false">IF(L171="","",IF(ABS(L171)&lt;=1.96*O171,"Yes","No"))</f>
        <v>Yes</v>
      </c>
      <c r="T171" s="60" t="n">
        <f aca="false">IF(D171="","",ROUND(SQRT(((D171+G171)*O171/100)^2+(J171*(D171+G171)*0.14577)^2),0))</f>
        <v>45</v>
      </c>
      <c r="U171" s="32"/>
    </row>
    <row r="172" customFormat="false" ht="15" hidden="false" customHeight="false" outlineLevel="0" collapsed="false">
      <c r="A172" s="32" t="s">
        <v>233</v>
      </c>
      <c r="B172" s="32" t="s">
        <v>364</v>
      </c>
      <c r="C172" s="32" t="s">
        <v>366</v>
      </c>
      <c r="D172" s="60" t="n">
        <v>204</v>
      </c>
      <c r="E172" s="60" t="n">
        <v>187</v>
      </c>
      <c r="F172" s="69" t="n">
        <f aca="false">IF(E172="","",D172-E172)</f>
        <v>17</v>
      </c>
      <c r="G172" s="60" t="n">
        <v>286</v>
      </c>
      <c r="H172" s="60" t="n">
        <v>292</v>
      </c>
      <c r="I172" s="69" t="n">
        <f aca="false">IF(H172="","",G172-H172)</f>
        <v>-6</v>
      </c>
      <c r="J172" s="40" t="n">
        <f aca="false">IF(OR(D172="",D172+G172=0),"",D172/(D172+G172))</f>
        <v>0.416326530612245</v>
      </c>
      <c r="K172" s="40" t="n">
        <f aca="false">IF(E172="","",E172/(E172+H172))</f>
        <v>0.390396659707724</v>
      </c>
      <c r="L172" s="70" t="n">
        <f aca="false">IF(OR(K172="",J172=""),"",(J172-K172)*100)</f>
        <v>2.59298709045205</v>
      </c>
      <c r="M172" s="36" t="n">
        <v>3.4869830246268</v>
      </c>
      <c r="N172" s="36" t="n">
        <v>2.602784435621</v>
      </c>
      <c r="O172" s="36" t="n">
        <f aca="false">SQRT(M172^2+N172^2)</f>
        <v>4.35126848543575</v>
      </c>
      <c r="P172" s="40" t="n">
        <f aca="false">IF(J172="","",MAX(0,J172-1.96*O172/100))</f>
        <v>0.331041668297704</v>
      </c>
      <c r="Q172" s="40" t="n">
        <f aca="false">IF(J172="","",MIN(1,J172+1.96*O172/100))</f>
        <v>0.501611392926786</v>
      </c>
      <c r="R172" s="32" t="str">
        <f aca="false">IF(L172="","",IF(ABS(L172)&lt;=O172,"Yes","No"))</f>
        <v>Yes</v>
      </c>
      <c r="S172" s="32" t="str">
        <f aca="false">IF(L172="","",IF(ABS(L172)&lt;=1.96*O172,"Yes","No"))</f>
        <v>Yes</v>
      </c>
      <c r="T172" s="60" t="n">
        <f aca="false">IF(D172="","",ROUND(SQRT(((D172+G172)*O172/100)^2+(J172*(D172+G172)*0.14577)^2),0))</f>
        <v>37</v>
      </c>
      <c r="U172" s="32"/>
    </row>
    <row r="173" customFormat="false" ht="15" hidden="false" customHeight="false" outlineLevel="0" collapsed="false">
      <c r="A173" s="32" t="s">
        <v>233</v>
      </c>
      <c r="B173" s="32" t="s">
        <v>364</v>
      </c>
      <c r="C173" s="32" t="s">
        <v>367</v>
      </c>
      <c r="D173" s="60" t="n">
        <v>378</v>
      </c>
      <c r="E173" s="60" t="n">
        <v>371</v>
      </c>
      <c r="F173" s="69" t="n">
        <f aca="false">IF(E173="","",D173-E173)</f>
        <v>7</v>
      </c>
      <c r="G173" s="60" t="n">
        <v>546</v>
      </c>
      <c r="H173" s="60" t="n">
        <v>527</v>
      </c>
      <c r="I173" s="69" t="n">
        <f aca="false">IF(H173="","",G173-H173)</f>
        <v>19</v>
      </c>
      <c r="J173" s="40" t="n">
        <f aca="false">IF(OR(D173="",D173+G173=0),"",D173/(D173+G173))</f>
        <v>0.409090909090909</v>
      </c>
      <c r="K173" s="40" t="n">
        <f aca="false">IF(E173="","",E173/(E173+H173))</f>
        <v>0.413140311804009</v>
      </c>
      <c r="L173" s="70" t="n">
        <f aca="false">IF(OR(K173="",J173=""),"",(J173-K173)*100)</f>
        <v>-0.404940271309978</v>
      </c>
      <c r="M173" s="36" t="n">
        <v>2.4178751410629</v>
      </c>
      <c r="N173" s="36" t="n">
        <v>2.602784435621</v>
      </c>
      <c r="O173" s="36" t="n">
        <f aca="false">SQRT(M173^2+N173^2)</f>
        <v>3.55254936856349</v>
      </c>
      <c r="P173" s="40" t="n">
        <f aca="false">IF(J173="","",MAX(0,J173-1.96*O173/100))</f>
        <v>0.339460941467065</v>
      </c>
      <c r="Q173" s="40" t="n">
        <f aca="false">IF(J173="","",MIN(1,J173+1.96*O173/100))</f>
        <v>0.478720876714754</v>
      </c>
      <c r="R173" s="32" t="str">
        <f aca="false">IF(L173="","",IF(ABS(L173)&lt;=O173,"Yes","No"))</f>
        <v>Yes</v>
      </c>
      <c r="S173" s="32" t="str">
        <f aca="false">IF(L173="","",IF(ABS(L173)&lt;=1.96*O173,"Yes","No"))</f>
        <v>Yes</v>
      </c>
      <c r="T173" s="60" t="n">
        <f aca="false">IF(D173="","",ROUND(SQRT(((D173+G173)*O173/100)^2+(J173*(D173+G173)*0.09272)^2),0))</f>
        <v>48</v>
      </c>
      <c r="U173" s="32"/>
    </row>
    <row r="174" customFormat="false" ht="15" hidden="false" customHeight="false" outlineLevel="0" collapsed="false">
      <c r="A174" s="32" t="s">
        <v>233</v>
      </c>
      <c r="B174" s="32" t="s">
        <v>368</v>
      </c>
      <c r="C174" s="32" t="s">
        <v>369</v>
      </c>
      <c r="D174" s="60" t="n">
        <v>937</v>
      </c>
      <c r="E174" s="60" t="n">
        <v>912</v>
      </c>
      <c r="F174" s="69" t="n">
        <f aca="false">IF(E174="","",D174-E174)</f>
        <v>25</v>
      </c>
      <c r="G174" s="60" t="n">
        <v>927</v>
      </c>
      <c r="H174" s="60" t="n">
        <v>964</v>
      </c>
      <c r="I174" s="69" t="n">
        <f aca="false">IF(H174="","",G174-H174)</f>
        <v>-37</v>
      </c>
      <c r="J174" s="40" t="n">
        <f aca="false">IF(OR(D174="",D174+G174=0),"",D174/(D174+G174))</f>
        <v>0.502682403433476</v>
      </c>
      <c r="K174" s="40" t="n">
        <f aca="false">IF(E174="","",E174/(E174+H174))</f>
        <v>0.486140724946695</v>
      </c>
      <c r="L174" s="70" t="n">
        <f aca="false">IF(OR(K174="",J174=""),"",(J174-K174)*100)</f>
        <v>1.65416784867813</v>
      </c>
      <c r="M174" s="36" t="n">
        <v>2.13467328733734</v>
      </c>
      <c r="N174" s="36" t="n">
        <v>2.602784435621</v>
      </c>
      <c r="O174" s="36" t="n">
        <f aca="false">SQRT(M174^2+N174^2)</f>
        <v>3.36620214217485</v>
      </c>
      <c r="P174" s="40" t="n">
        <f aca="false">IF(J174="","",MAX(0,J174-1.96*O174/100))</f>
        <v>0.436704841446849</v>
      </c>
      <c r="Q174" s="40" t="n">
        <f aca="false">IF(J174="","",MIN(1,J174+1.96*O174/100))</f>
        <v>0.568659965420103</v>
      </c>
      <c r="R174" s="32" t="str">
        <f aca="false">IF(L174="","",IF(ABS(L174)&lt;=O174,"Yes","No"))</f>
        <v>Yes</v>
      </c>
      <c r="S174" s="32" t="str">
        <f aca="false">IF(L174="","",IF(ABS(L174)&lt;=1.96*O174,"Yes","No"))</f>
        <v>Yes</v>
      </c>
      <c r="T174" s="60" t="n">
        <f aca="false">IF(D174="","",ROUND(SQRT(((D174+G174)*O174/100)^2+(J174*(D174+G174)*0.07717)^2),0))</f>
        <v>96</v>
      </c>
      <c r="U174" s="32"/>
    </row>
    <row r="175" customFormat="false" ht="15" hidden="false" customHeight="false" outlineLevel="0" collapsed="false">
      <c r="A175" s="32" t="s">
        <v>233</v>
      </c>
      <c r="B175" s="32" t="s">
        <v>368</v>
      </c>
      <c r="C175" s="32" t="s">
        <v>370</v>
      </c>
      <c r="D175" s="60" t="n">
        <v>474</v>
      </c>
      <c r="E175" s="60" t="n">
        <v>449</v>
      </c>
      <c r="F175" s="69" t="n">
        <f aca="false">IF(E175="","",D175-E175)</f>
        <v>25</v>
      </c>
      <c r="G175" s="60" t="n">
        <v>461</v>
      </c>
      <c r="H175" s="60" t="n">
        <v>448</v>
      </c>
      <c r="I175" s="69" t="n">
        <f aca="false">IF(H175="","",G175-H175)</f>
        <v>13</v>
      </c>
      <c r="J175" s="40" t="n">
        <f aca="false">IF(OR(D175="",D175+G175=0),"",D175/(D175+G175))</f>
        <v>0.506951871657754</v>
      </c>
      <c r="K175" s="40" t="n">
        <f aca="false">IF(E175="","",E175/(E175+H175))</f>
        <v>0.500557413600892</v>
      </c>
      <c r="L175" s="70" t="n">
        <f aca="false">IF(OR(K175="",J175=""),"",(J175-K175)*100)</f>
        <v>0.639445805686212</v>
      </c>
      <c r="M175" s="36" t="n">
        <v>2.4178751410629</v>
      </c>
      <c r="N175" s="36" t="n">
        <v>2.602784435621</v>
      </c>
      <c r="O175" s="36" t="n">
        <f aca="false">SQRT(M175^2+N175^2)</f>
        <v>3.55254936856349</v>
      </c>
      <c r="P175" s="40" t="n">
        <f aca="false">IF(J175="","",MAX(0,J175-1.96*O175/100))</f>
        <v>0.43732190403391</v>
      </c>
      <c r="Q175" s="40" t="n">
        <f aca="false">IF(J175="","",MIN(1,J175+1.96*O175/100))</f>
        <v>0.576581839281599</v>
      </c>
      <c r="R175" s="32" t="str">
        <f aca="false">IF(L175="","",IF(ABS(L175)&lt;=O175,"Yes","No"))</f>
        <v>Yes</v>
      </c>
      <c r="S175" s="32" t="str">
        <f aca="false">IF(L175="","",IF(ABS(L175)&lt;=1.96*O175,"Yes","No"))</f>
        <v>Yes</v>
      </c>
      <c r="T175" s="60" t="n">
        <f aca="false">IF(D175="","",ROUND(SQRT(((D175+G175)*O175/100)^2+(J175*(D175+G175)*0.09272)^2),0))</f>
        <v>55</v>
      </c>
      <c r="U175" s="32"/>
    </row>
    <row r="176" customFormat="false" ht="15" hidden="false" customHeight="false" outlineLevel="0" collapsed="false">
      <c r="A176" s="32" t="s">
        <v>233</v>
      </c>
      <c r="B176" s="32" t="s">
        <v>368</v>
      </c>
      <c r="C176" s="32" t="s">
        <v>371</v>
      </c>
      <c r="D176" s="60" t="n">
        <v>1229</v>
      </c>
      <c r="E176" s="60" t="n">
        <v>1161</v>
      </c>
      <c r="F176" s="69" t="n">
        <f aca="false">IF(E176="","",D176-E176)</f>
        <v>68</v>
      </c>
      <c r="G176" s="60" t="n">
        <v>952</v>
      </c>
      <c r="H176" s="60" t="n">
        <v>915</v>
      </c>
      <c r="I176" s="69" t="n">
        <f aca="false">IF(H176="","",G176-H176)</f>
        <v>37</v>
      </c>
      <c r="J176" s="40" t="n">
        <f aca="false">IF(OR(D176="",D176+G176=0),"",D176/(D176+G176))</f>
        <v>0.563502980284273</v>
      </c>
      <c r="K176" s="40" t="n">
        <f aca="false">IF(E176="","",E176/(E176+H176))</f>
        <v>0.559248554913295</v>
      </c>
      <c r="L176" s="70" t="n">
        <f aca="false">IF(OR(K176="",J176=""),"",(J176-K176)*100)</f>
        <v>0.425442537097842</v>
      </c>
      <c r="M176" s="36" t="n">
        <v>2.13467328733734</v>
      </c>
      <c r="N176" s="36" t="n">
        <v>2.602784435621</v>
      </c>
      <c r="O176" s="36" t="n">
        <f aca="false">SQRT(M176^2+N176^2)</f>
        <v>3.36620214217485</v>
      </c>
      <c r="P176" s="40" t="n">
        <f aca="false">IF(J176="","",MAX(0,J176-1.96*O176/100))</f>
        <v>0.497525418297646</v>
      </c>
      <c r="Q176" s="40" t="n">
        <f aca="false">IF(J176="","",MIN(1,J176+1.96*O176/100))</f>
        <v>0.6294805422709</v>
      </c>
      <c r="R176" s="32" t="str">
        <f aca="false">IF(L176="","",IF(ABS(L176)&lt;=O176,"Yes","No"))</f>
        <v>Yes</v>
      </c>
      <c r="S176" s="32" t="str">
        <f aca="false">IF(L176="","",IF(ABS(L176)&lt;=1.96*O176,"Yes","No"))</f>
        <v>Yes</v>
      </c>
      <c r="T176" s="60" t="n">
        <f aca="false">IF(D176="","",ROUND(SQRT(((D176+G176)*O176/100)^2+(J176*(D176+G176)*0.07717)^2),0))</f>
        <v>120</v>
      </c>
      <c r="U176" s="32"/>
    </row>
    <row r="177" customFormat="false" ht="15" hidden="false" customHeight="false" outlineLevel="0" collapsed="false">
      <c r="A177" s="32" t="s">
        <v>233</v>
      </c>
      <c r="B177" s="32" t="s">
        <v>368</v>
      </c>
      <c r="C177" s="32" t="s">
        <v>372</v>
      </c>
      <c r="D177" s="60" t="n">
        <v>534</v>
      </c>
      <c r="E177" s="60" t="n">
        <v>534</v>
      </c>
      <c r="F177" s="69" t="n">
        <f aca="false">IF(E177="","",D177-E177)</f>
        <v>0</v>
      </c>
      <c r="G177" s="60" t="n">
        <v>569</v>
      </c>
      <c r="H177" s="60" t="n">
        <v>577</v>
      </c>
      <c r="I177" s="69" t="n">
        <f aca="false">IF(H177="","",G177-H177)</f>
        <v>-8</v>
      </c>
      <c r="J177" s="40" t="n">
        <f aca="false">IF(OR(D177="",D177+G177=0),"",D177/(D177+G177))</f>
        <v>0.484134179510426</v>
      </c>
      <c r="K177" s="40" t="n">
        <f aca="false">IF(E177="","",E177/(E177+H177))</f>
        <v>0.480648064806481</v>
      </c>
      <c r="L177" s="70" t="n">
        <f aca="false">IF(OR(K177="",J177=""),"",(J177-K177)*100)</f>
        <v>0.348611470394544</v>
      </c>
      <c r="M177" s="36" t="n">
        <v>2.4178751410629</v>
      </c>
      <c r="N177" s="36" t="n">
        <v>2.602784435621</v>
      </c>
      <c r="O177" s="36" t="n">
        <f aca="false">SQRT(M177^2+N177^2)</f>
        <v>3.55254936856349</v>
      </c>
      <c r="P177" s="40" t="n">
        <f aca="false">IF(J177="","",MAX(0,J177-1.96*O177/100))</f>
        <v>0.414504211886582</v>
      </c>
      <c r="Q177" s="40" t="n">
        <f aca="false">IF(J177="","",MIN(1,J177+1.96*O177/100))</f>
        <v>0.553764147134271</v>
      </c>
      <c r="R177" s="32" t="str">
        <f aca="false">IF(L177="","",IF(ABS(L177)&lt;=O177,"Yes","No"))</f>
        <v>Yes</v>
      </c>
      <c r="S177" s="32" t="str">
        <f aca="false">IF(L177="","",IF(ABS(L177)&lt;=1.96*O177,"Yes","No"))</f>
        <v>Yes</v>
      </c>
      <c r="T177" s="60" t="n">
        <f aca="false">IF(D177="","",ROUND(SQRT(((D177+G177)*O177/100)^2+(J177*(D177+G177)*0.09272)^2),0))</f>
        <v>63</v>
      </c>
      <c r="U177" s="32"/>
    </row>
    <row r="178" customFormat="false" ht="15" hidden="false" customHeight="false" outlineLevel="0" collapsed="false">
      <c r="A178" s="32" t="s">
        <v>233</v>
      </c>
      <c r="B178" s="32" t="s">
        <v>368</v>
      </c>
      <c r="C178" s="32" t="s">
        <v>373</v>
      </c>
      <c r="D178" s="60" t="n">
        <v>1090</v>
      </c>
      <c r="E178" s="60" t="n">
        <v>1123</v>
      </c>
      <c r="F178" s="69" t="n">
        <f aca="false">IF(E178="","",D178-E178)</f>
        <v>-33</v>
      </c>
      <c r="G178" s="60" t="n">
        <v>754</v>
      </c>
      <c r="H178" s="60" t="n">
        <v>741</v>
      </c>
      <c r="I178" s="69" t="n">
        <f aca="false">IF(H178="","",G178-H178)</f>
        <v>13</v>
      </c>
      <c r="J178" s="40" t="n">
        <f aca="false">IF(OR(D178="",D178+G178=0),"",D178/(D178+G178))</f>
        <v>0.591106290672451</v>
      </c>
      <c r="K178" s="40" t="n">
        <f aca="false">IF(E178="","",E178/(E178+H178))</f>
        <v>0.602467811158798</v>
      </c>
      <c r="L178" s="70" t="n">
        <f aca="false">IF(OR(K178="",J178=""),"",(J178-K178)*100)</f>
        <v>-1.13615204863471</v>
      </c>
      <c r="M178" s="36" t="n">
        <v>2.13467328733734</v>
      </c>
      <c r="N178" s="36" t="n">
        <v>2.602784435621</v>
      </c>
      <c r="O178" s="36" t="n">
        <f aca="false">SQRT(M178^2+N178^2)</f>
        <v>3.36620214217485</v>
      </c>
      <c r="P178" s="40" t="n">
        <f aca="false">IF(J178="","",MAX(0,J178-1.96*O178/100))</f>
        <v>0.525128728685824</v>
      </c>
      <c r="Q178" s="40" t="n">
        <f aca="false">IF(J178="","",MIN(1,J178+1.96*O178/100))</f>
        <v>0.657083852659078</v>
      </c>
      <c r="R178" s="32" t="str">
        <f aca="false">IF(L178="","",IF(ABS(L178)&lt;=O178,"Yes","No"))</f>
        <v>Yes</v>
      </c>
      <c r="S178" s="32" t="str">
        <f aca="false">IF(L178="","",IF(ABS(L178)&lt;=1.96*O178,"Yes","No"))</f>
        <v>Yes</v>
      </c>
      <c r="T178" s="60" t="n">
        <f aca="false">IF(D178="","",ROUND(SQRT(((D178+G178)*O178/100)^2+(J178*(D178+G178)*0.07717)^2),0))</f>
        <v>105</v>
      </c>
      <c r="U178" s="32"/>
    </row>
    <row r="179" customFormat="false" ht="15" hidden="false" customHeight="false" outlineLevel="0" collapsed="false">
      <c r="A179" s="32" t="s">
        <v>233</v>
      </c>
      <c r="B179" s="32" t="s">
        <v>368</v>
      </c>
      <c r="C179" s="32" t="s">
        <v>374</v>
      </c>
      <c r="D179" s="60" t="n">
        <v>1034</v>
      </c>
      <c r="E179" s="60" t="n">
        <v>1054</v>
      </c>
      <c r="F179" s="69" t="n">
        <f aca="false">IF(E179="","",D179-E179)</f>
        <v>-20</v>
      </c>
      <c r="G179" s="60" t="n">
        <v>709</v>
      </c>
      <c r="H179" s="60" t="n">
        <v>706</v>
      </c>
      <c r="I179" s="69" t="n">
        <f aca="false">IF(H179="","",G179-H179)</f>
        <v>3</v>
      </c>
      <c r="J179" s="40" t="n">
        <f aca="false">IF(OR(D179="",D179+G179=0),"",D179/(D179+G179))</f>
        <v>0.593230063109581</v>
      </c>
      <c r="K179" s="40" t="n">
        <f aca="false">IF(E179="","",E179/(E179+H179))</f>
        <v>0.598863636363636</v>
      </c>
      <c r="L179" s="70" t="n">
        <f aca="false">IF(OR(K179="",J179=""),"",(J179-K179)*100)</f>
        <v>-0.563357325405522</v>
      </c>
      <c r="M179" s="36" t="n">
        <v>2.13467328733734</v>
      </c>
      <c r="N179" s="36" t="n">
        <v>2.602784435621</v>
      </c>
      <c r="O179" s="36" t="n">
        <f aca="false">SQRT(M179^2+N179^2)</f>
        <v>3.36620214217485</v>
      </c>
      <c r="P179" s="40" t="n">
        <f aca="false">IF(J179="","",MAX(0,J179-1.96*O179/100))</f>
        <v>0.527252501122954</v>
      </c>
      <c r="Q179" s="40" t="n">
        <f aca="false">IF(J179="","",MIN(1,J179+1.96*O179/100))</f>
        <v>0.659207625096208</v>
      </c>
      <c r="R179" s="32" t="str">
        <f aca="false">IF(L179="","",IF(ABS(L179)&lt;=O179,"Yes","No"))</f>
        <v>Yes</v>
      </c>
      <c r="S179" s="32" t="str">
        <f aca="false">IF(L179="","",IF(ABS(L179)&lt;=1.96*O179,"Yes","No"))</f>
        <v>Yes</v>
      </c>
      <c r="T179" s="60" t="n">
        <f aca="false">IF(D179="","",ROUND(SQRT(((D179+G179)*O179/100)^2+(J179*(D179+G179)*0.07717)^2),0))</f>
        <v>99</v>
      </c>
      <c r="U179" s="32"/>
    </row>
    <row r="180" customFormat="false" ht="15" hidden="false" customHeight="false" outlineLevel="0" collapsed="false">
      <c r="A180" s="32" t="s">
        <v>233</v>
      </c>
      <c r="B180" s="32" t="s">
        <v>368</v>
      </c>
      <c r="C180" s="32" t="s">
        <v>375</v>
      </c>
      <c r="D180" s="60" t="n">
        <v>492</v>
      </c>
      <c r="E180" s="60" t="n">
        <v>469</v>
      </c>
      <c r="F180" s="69" t="n">
        <f aca="false">IF(E180="","",D180-E180)</f>
        <v>23</v>
      </c>
      <c r="G180" s="60" t="n">
        <v>437</v>
      </c>
      <c r="H180" s="60" t="n">
        <v>468</v>
      </c>
      <c r="I180" s="69" t="n">
        <f aca="false">IF(H180="","",G180-H180)</f>
        <v>-31</v>
      </c>
      <c r="J180" s="40" t="n">
        <f aca="false">IF(OR(D180="",D180+G180=0),"",D180/(D180+G180))</f>
        <v>0.529601722282024</v>
      </c>
      <c r="K180" s="40" t="n">
        <f aca="false">IF(E180="","",E180/(E180+H180))</f>
        <v>0.500533617929562</v>
      </c>
      <c r="L180" s="70" t="n">
        <f aca="false">IF(OR(K180="",J180=""),"",(J180-K180)*100)</f>
        <v>2.90681043524613</v>
      </c>
      <c r="M180" s="36" t="n">
        <v>2.4178751410629</v>
      </c>
      <c r="N180" s="36" t="n">
        <v>2.602784435621</v>
      </c>
      <c r="O180" s="36" t="n">
        <f aca="false">SQRT(M180^2+N180^2)</f>
        <v>3.55254936856349</v>
      </c>
      <c r="P180" s="40" t="n">
        <f aca="false">IF(J180="","",MAX(0,J180-1.96*O180/100))</f>
        <v>0.459971754658179</v>
      </c>
      <c r="Q180" s="40" t="n">
        <f aca="false">IF(J180="","",MIN(1,J180+1.96*O180/100))</f>
        <v>0.599231689905868</v>
      </c>
      <c r="R180" s="32" t="str">
        <f aca="false">IF(L180="","",IF(ABS(L180)&lt;=O180,"Yes","No"))</f>
        <v>Yes</v>
      </c>
      <c r="S180" s="32" t="str">
        <f aca="false">IF(L180="","",IF(ABS(L180)&lt;=1.96*O180,"Yes","No"))</f>
        <v>Yes</v>
      </c>
      <c r="T180" s="60" t="n">
        <f aca="false">IF(D180="","",ROUND(SQRT(((D180+G180)*O180/100)^2+(J180*(D180+G180)*0.09272)^2),0))</f>
        <v>56</v>
      </c>
      <c r="U180" s="32"/>
    </row>
    <row r="181" customFormat="false" ht="15" hidden="false" customHeight="false" outlineLevel="0" collapsed="false">
      <c r="A181" s="32" t="s">
        <v>233</v>
      </c>
      <c r="B181" s="32" t="s">
        <v>368</v>
      </c>
      <c r="C181" s="32" t="s">
        <v>376</v>
      </c>
      <c r="D181" s="60" t="n">
        <v>1339</v>
      </c>
      <c r="E181" s="60" t="n">
        <v>1317</v>
      </c>
      <c r="F181" s="69" t="n">
        <f aca="false">IF(E181="","",D181-E181)</f>
        <v>22</v>
      </c>
      <c r="G181" s="60" t="n">
        <v>1283</v>
      </c>
      <c r="H181" s="60" t="n">
        <v>1291</v>
      </c>
      <c r="I181" s="69" t="n">
        <f aca="false">IF(H181="","",G181-H181)</f>
        <v>-8</v>
      </c>
      <c r="J181" s="40" t="n">
        <f aca="false">IF(OR(D181="",D181+G181=0),"",D181/(D181+G181))</f>
        <v>0.51067887109077</v>
      </c>
      <c r="K181" s="40" t="n">
        <f aca="false">IF(E181="","",E181/(E181+H181))</f>
        <v>0.504984662576687</v>
      </c>
      <c r="L181" s="70" t="n">
        <f aca="false">IF(OR(K181="",J181=""),"",(J181-K181)*100)</f>
        <v>0.56942085140832</v>
      </c>
      <c r="M181" s="36" t="n">
        <v>2.13467328733734</v>
      </c>
      <c r="N181" s="36" t="n">
        <v>2.602784435621</v>
      </c>
      <c r="O181" s="36" t="n">
        <f aca="false">SQRT(M181^2+N181^2)</f>
        <v>3.36620214217485</v>
      </c>
      <c r="P181" s="40" t="n">
        <f aca="false">IF(J181="","",MAX(0,J181-1.96*O181/100))</f>
        <v>0.444701309104143</v>
      </c>
      <c r="Q181" s="40" t="n">
        <f aca="false">IF(J181="","",MIN(1,J181+1.96*O181/100))</f>
        <v>0.576656433077397</v>
      </c>
      <c r="R181" s="32" t="str">
        <f aca="false">IF(L181="","",IF(ABS(L181)&lt;=O181,"Yes","No"))</f>
        <v>Yes</v>
      </c>
      <c r="S181" s="32" t="str">
        <f aca="false">IF(L181="","",IF(ABS(L181)&lt;=1.96*O181,"Yes","No"))</f>
        <v>Yes</v>
      </c>
      <c r="T181" s="60" t="n">
        <f aca="false">IF(D181="","",ROUND(SQRT(((D181+G181)*O181/100)^2+(J181*(D181+G181)*0.07717)^2),0))</f>
        <v>136</v>
      </c>
      <c r="U181" s="32"/>
    </row>
    <row r="182" customFormat="false" ht="15" hidden="false" customHeight="false" outlineLevel="0" collapsed="false">
      <c r="A182" s="32" t="s">
        <v>233</v>
      </c>
      <c r="B182" s="32" t="s">
        <v>377</v>
      </c>
      <c r="C182" s="32" t="s">
        <v>378</v>
      </c>
      <c r="D182" s="60" t="n">
        <v>1023</v>
      </c>
      <c r="E182" s="60" t="n">
        <v>992</v>
      </c>
      <c r="F182" s="69" t="n">
        <f aca="false">IF(E182="","",D182-E182)</f>
        <v>31</v>
      </c>
      <c r="G182" s="60" t="n">
        <v>968</v>
      </c>
      <c r="H182" s="60" t="n">
        <v>983</v>
      </c>
      <c r="I182" s="69" t="n">
        <f aca="false">IF(H182="","",G182-H182)</f>
        <v>-15</v>
      </c>
      <c r="J182" s="40" t="n">
        <f aca="false">IF(OR(D182="",D182+G182=0),"",D182/(D182+G182))</f>
        <v>0.513812154696133</v>
      </c>
      <c r="K182" s="40" t="n">
        <f aca="false">IF(E182="","",E182/(E182+H182))</f>
        <v>0.502278481012658</v>
      </c>
      <c r="L182" s="70" t="n">
        <f aca="false">IF(OR(K182="",J182=""),"",(J182-K182)*100)</f>
        <v>1.15336736834744</v>
      </c>
      <c r="M182" s="36" t="n">
        <v>2.13467328733734</v>
      </c>
      <c r="N182" s="36" t="n">
        <v>2.602784435621</v>
      </c>
      <c r="O182" s="36" t="n">
        <f aca="false">SQRT(M182^2+N182^2)</f>
        <v>3.36620214217485</v>
      </c>
      <c r="P182" s="40" t="n">
        <f aca="false">IF(J182="","",MAX(0,J182-1.96*O182/100))</f>
        <v>0.447834592709506</v>
      </c>
      <c r="Q182" s="40" t="n">
        <f aca="false">IF(J182="","",MIN(1,J182+1.96*O182/100))</f>
        <v>0.57978971668276</v>
      </c>
      <c r="R182" s="32" t="str">
        <f aca="false">IF(L182="","",IF(ABS(L182)&lt;=O182,"Yes","No"))</f>
        <v>Yes</v>
      </c>
      <c r="S182" s="32" t="str">
        <f aca="false">IF(L182="","",IF(ABS(L182)&lt;=1.96*O182,"Yes","No"))</f>
        <v>Yes</v>
      </c>
      <c r="T182" s="60" t="n">
        <f aca="false">IF(D182="","",ROUND(SQRT(((D182+G182)*O182/100)^2+(J182*(D182+G182)*0.07717)^2),0))</f>
        <v>104</v>
      </c>
      <c r="U182" s="32"/>
    </row>
    <row r="183" customFormat="false" ht="15" hidden="false" customHeight="false" outlineLevel="0" collapsed="false">
      <c r="A183" s="32" t="s">
        <v>233</v>
      </c>
      <c r="B183" s="32" t="s">
        <v>377</v>
      </c>
      <c r="C183" s="32" t="s">
        <v>379</v>
      </c>
      <c r="D183" s="60" t="n">
        <v>1307</v>
      </c>
      <c r="E183" s="60" t="n">
        <v>1311</v>
      </c>
      <c r="F183" s="69" t="n">
        <f aca="false">IF(E183="","",D183-E183)</f>
        <v>-4</v>
      </c>
      <c r="G183" s="60" t="n">
        <v>1256</v>
      </c>
      <c r="H183" s="60" t="n">
        <v>1258</v>
      </c>
      <c r="I183" s="69" t="n">
        <f aca="false">IF(H183="","",G183-H183)</f>
        <v>-2</v>
      </c>
      <c r="J183" s="40" t="n">
        <f aca="false">IF(OR(D183="",D183+G183=0),"",D183/(D183+G183))</f>
        <v>0.509949278189622</v>
      </c>
      <c r="K183" s="40" t="n">
        <f aca="false">IF(E183="","",E183/(E183+H183))</f>
        <v>0.510315297781238</v>
      </c>
      <c r="L183" s="70" t="n">
        <f aca="false">IF(OR(K183="",J183=""),"",(J183-K183)*100)</f>
        <v>-0.0366019591616307</v>
      </c>
      <c r="M183" s="36" t="n">
        <v>2.13467328733734</v>
      </c>
      <c r="N183" s="36" t="n">
        <v>2.602784435621</v>
      </c>
      <c r="O183" s="36" t="n">
        <f aca="false">SQRT(M183^2+N183^2)</f>
        <v>3.36620214217485</v>
      </c>
      <c r="P183" s="40" t="n">
        <f aca="false">IF(J183="","",MAX(0,J183-1.96*O183/100))</f>
        <v>0.443971716202995</v>
      </c>
      <c r="Q183" s="40" t="n">
        <f aca="false">IF(J183="","",MIN(1,J183+1.96*O183/100))</f>
        <v>0.575926840176249</v>
      </c>
      <c r="R183" s="32" t="str">
        <f aca="false">IF(L183="","",IF(ABS(L183)&lt;=O183,"Yes","No"))</f>
        <v>Yes</v>
      </c>
      <c r="S183" s="32" t="str">
        <f aca="false">IF(L183="","",IF(ABS(L183)&lt;=1.96*O183,"Yes","No"))</f>
        <v>Yes</v>
      </c>
      <c r="T183" s="60" t="n">
        <f aca="false">IF(D183="","",ROUND(SQRT(((D183+G183)*O183/100)^2+(J183*(D183+G183)*0.07717)^2),0))</f>
        <v>133</v>
      </c>
      <c r="U183" s="32"/>
    </row>
    <row r="184" customFormat="false" ht="15" hidden="false" customHeight="false" outlineLevel="0" collapsed="false">
      <c r="A184" s="32" t="s">
        <v>233</v>
      </c>
      <c r="B184" s="32" t="s">
        <v>377</v>
      </c>
      <c r="C184" s="32" t="s">
        <v>380</v>
      </c>
      <c r="D184" s="60" t="n">
        <v>963</v>
      </c>
      <c r="E184" s="60" t="n">
        <v>914</v>
      </c>
      <c r="F184" s="69" t="n">
        <f aca="false">IF(E184="","",D184-E184)</f>
        <v>49</v>
      </c>
      <c r="G184" s="60" t="n">
        <v>1076</v>
      </c>
      <c r="H184" s="60" t="n">
        <v>1075</v>
      </c>
      <c r="I184" s="69" t="n">
        <f aca="false">IF(H184="","",G184-H184)</f>
        <v>1</v>
      </c>
      <c r="J184" s="40" t="n">
        <f aca="false">IF(OR(D184="",D184+G184=0),"",D184/(D184+G184))</f>
        <v>0.472290338401177</v>
      </c>
      <c r="K184" s="40" t="n">
        <f aca="false">IF(E184="","",E184/(E184+H184))</f>
        <v>0.459527400703871</v>
      </c>
      <c r="L184" s="70" t="n">
        <f aca="false">IF(OR(K184="",J184=""),"",(J184-K184)*100)</f>
        <v>1.27629376973058</v>
      </c>
      <c r="M184" s="36" t="n">
        <v>2.13467328733734</v>
      </c>
      <c r="N184" s="36" t="n">
        <v>2.602784435621</v>
      </c>
      <c r="O184" s="36" t="n">
        <f aca="false">SQRT(M184^2+N184^2)</f>
        <v>3.36620214217485</v>
      </c>
      <c r="P184" s="40" t="n">
        <f aca="false">IF(J184="","",MAX(0,J184-1.96*O184/100))</f>
        <v>0.40631277641455</v>
      </c>
      <c r="Q184" s="40" t="n">
        <f aca="false">IF(J184="","",MIN(1,J184+1.96*O184/100))</f>
        <v>0.538267900387804</v>
      </c>
      <c r="R184" s="32" t="str">
        <f aca="false">IF(L184="","",IF(ABS(L184)&lt;=O184,"Yes","No"))</f>
        <v>Yes</v>
      </c>
      <c r="S184" s="32" t="str">
        <f aca="false">IF(L184="","",IF(ABS(L184)&lt;=1.96*O184,"Yes","No"))</f>
        <v>Yes</v>
      </c>
      <c r="T184" s="60" t="n">
        <f aca="false">IF(D184="","",ROUND(SQRT(((D184+G184)*O184/100)^2+(J184*(D184+G184)*0.07717)^2),0))</f>
        <v>101</v>
      </c>
      <c r="U184" s="32"/>
    </row>
    <row r="185" customFormat="false" ht="15" hidden="false" customHeight="false" outlineLevel="0" collapsed="false">
      <c r="A185" s="32" t="s">
        <v>233</v>
      </c>
      <c r="B185" s="32" t="s">
        <v>377</v>
      </c>
      <c r="C185" s="32" t="s">
        <v>381</v>
      </c>
      <c r="D185" s="60" t="n">
        <v>749</v>
      </c>
      <c r="E185" s="60" t="n">
        <v>735</v>
      </c>
      <c r="F185" s="69" t="n">
        <f aca="false">IF(E185="","",D185-E185)</f>
        <v>14</v>
      </c>
      <c r="G185" s="60" t="n">
        <v>653</v>
      </c>
      <c r="H185" s="60" t="n">
        <v>653</v>
      </c>
      <c r="I185" s="69" t="n">
        <f aca="false">IF(H185="","",G185-H185)</f>
        <v>0</v>
      </c>
      <c r="J185" s="40" t="n">
        <f aca="false">IF(OR(D185="",D185+G185=0),"",D185/(D185+G185))</f>
        <v>0.534236804564907</v>
      </c>
      <c r="K185" s="40" t="n">
        <f aca="false">IF(E185="","",E185/(E185+H185))</f>
        <v>0.529538904899136</v>
      </c>
      <c r="L185" s="70" t="n">
        <f aca="false">IF(OR(K185="",J185=""),"",(J185-K185)*100)</f>
        <v>0.469789966577183</v>
      </c>
      <c r="M185" s="36" t="n">
        <v>2.13467328733734</v>
      </c>
      <c r="N185" s="36" t="n">
        <v>2.602784435621</v>
      </c>
      <c r="O185" s="36" t="n">
        <f aca="false">SQRT(M185^2+N185^2)</f>
        <v>3.36620214217485</v>
      </c>
      <c r="P185" s="40" t="n">
        <f aca="false">IF(J185="","",MAX(0,J185-1.96*O185/100))</f>
        <v>0.46825924257828</v>
      </c>
      <c r="Q185" s="40" t="n">
        <f aca="false">IF(J185="","",MIN(1,J185+1.96*O185/100))</f>
        <v>0.600214366551534</v>
      </c>
      <c r="R185" s="32" t="str">
        <f aca="false">IF(L185="","",IF(ABS(L185)&lt;=O185,"Yes","No"))</f>
        <v>Yes</v>
      </c>
      <c r="S185" s="32" t="str">
        <f aca="false">IF(L185="","",IF(ABS(L185)&lt;=1.96*O185,"Yes","No"))</f>
        <v>Yes</v>
      </c>
      <c r="T185" s="60" t="n">
        <f aca="false">IF(D185="","",ROUND(SQRT(((D185+G185)*O185/100)^2+(J185*(D185+G185)*0.07717)^2),0))</f>
        <v>75</v>
      </c>
      <c r="U185" s="32"/>
    </row>
    <row r="186" customFormat="false" ht="15" hidden="false" customHeight="false" outlineLevel="0" collapsed="false">
      <c r="A186" s="32" t="s">
        <v>233</v>
      </c>
      <c r="B186" s="32" t="s">
        <v>377</v>
      </c>
      <c r="C186" s="32" t="s">
        <v>382</v>
      </c>
      <c r="D186" s="60" t="n">
        <v>2030</v>
      </c>
      <c r="E186" s="60" t="n">
        <v>1929</v>
      </c>
      <c r="F186" s="69" t="n">
        <f aca="false">IF(E186="","",D186-E186)</f>
        <v>101</v>
      </c>
      <c r="G186" s="60" t="n">
        <v>1726</v>
      </c>
      <c r="H186" s="60" t="n">
        <v>1679</v>
      </c>
      <c r="I186" s="69" t="n">
        <f aca="false">IF(H186="","",G186-H186)</f>
        <v>47</v>
      </c>
      <c r="J186" s="40" t="n">
        <f aca="false">IF(OR(D186="",D186+G186=0),"",D186/(D186+G186))</f>
        <v>0.540468583599574</v>
      </c>
      <c r="K186" s="40" t="n">
        <f aca="false">IF(E186="","",E186/(E186+H186))</f>
        <v>0.534645232815965</v>
      </c>
      <c r="L186" s="70" t="n">
        <f aca="false">IF(OR(K186="",J186=""),"",(J186-K186)*100)</f>
        <v>0.582335078360952</v>
      </c>
      <c r="M186" s="36" t="n">
        <v>2.13467328733734</v>
      </c>
      <c r="N186" s="36" t="n">
        <v>2.602784435621</v>
      </c>
      <c r="O186" s="36" t="n">
        <f aca="false">SQRT(M186^2+N186^2)</f>
        <v>3.36620214217485</v>
      </c>
      <c r="P186" s="40" t="n">
        <f aca="false">IF(J186="","",MAX(0,J186-1.96*O186/100))</f>
        <v>0.474491021612947</v>
      </c>
      <c r="Q186" s="40" t="n">
        <f aca="false">IF(J186="","",MIN(1,J186+1.96*O186/100))</f>
        <v>0.606446145586201</v>
      </c>
      <c r="R186" s="32" t="str">
        <f aca="false">IF(L186="","",IF(ABS(L186)&lt;=O186,"Yes","No"))</f>
        <v>Yes</v>
      </c>
      <c r="S186" s="32" t="str">
        <f aca="false">IF(L186="","",IF(ABS(L186)&lt;=1.96*O186,"Yes","No"))</f>
        <v>Yes</v>
      </c>
      <c r="T186" s="60" t="n">
        <f aca="false">IF(D186="","",ROUND(SQRT(((D186+G186)*O186/100)^2+(J186*(D186+G186)*0.07717)^2),0))</f>
        <v>201</v>
      </c>
      <c r="U186" s="32"/>
    </row>
    <row r="187" customFormat="false" ht="15" hidden="false" customHeight="false" outlineLevel="0" collapsed="false">
      <c r="A187" s="32" t="s">
        <v>233</v>
      </c>
      <c r="B187" s="32" t="s">
        <v>377</v>
      </c>
      <c r="C187" s="32" t="s">
        <v>383</v>
      </c>
      <c r="D187" s="60" t="n">
        <v>734</v>
      </c>
      <c r="E187" s="60" t="n">
        <v>696</v>
      </c>
      <c r="F187" s="69" t="n">
        <f aca="false">IF(E187="","",D187-E187)</f>
        <v>38</v>
      </c>
      <c r="G187" s="60" t="n">
        <v>667</v>
      </c>
      <c r="H187" s="60" t="n">
        <v>666</v>
      </c>
      <c r="I187" s="69" t="n">
        <f aca="false">IF(H187="","",G187-H187)</f>
        <v>1</v>
      </c>
      <c r="J187" s="40" t="n">
        <f aca="false">IF(OR(D187="",D187+G187=0),"",D187/(D187+G187))</f>
        <v>0.523911491791578</v>
      </c>
      <c r="K187" s="40" t="n">
        <f aca="false">IF(E187="","",E187/(E187+H187))</f>
        <v>0.511013215859031</v>
      </c>
      <c r="L187" s="70" t="n">
        <f aca="false">IF(OR(K187="",J187=""),"",(J187-K187)*100)</f>
        <v>1.28982759325467</v>
      </c>
      <c r="M187" s="36" t="n">
        <v>2.13467328733734</v>
      </c>
      <c r="N187" s="36" t="n">
        <v>2.602784435621</v>
      </c>
      <c r="O187" s="36" t="n">
        <f aca="false">SQRT(M187^2+N187^2)</f>
        <v>3.36620214217485</v>
      </c>
      <c r="P187" s="40" t="n">
        <f aca="false">IF(J187="","",MAX(0,J187-1.96*O187/100))</f>
        <v>0.457933929804951</v>
      </c>
      <c r="Q187" s="40" t="n">
        <f aca="false">IF(J187="","",MIN(1,J187+1.96*O187/100))</f>
        <v>0.589889053778204</v>
      </c>
      <c r="R187" s="32" t="str">
        <f aca="false">IF(L187="","",IF(ABS(L187)&lt;=O187,"Yes","No"))</f>
        <v>Yes</v>
      </c>
      <c r="S187" s="32" t="str">
        <f aca="false">IF(L187="","",IF(ABS(L187)&lt;=1.96*O187,"Yes","No"))</f>
        <v>Yes</v>
      </c>
      <c r="T187" s="60" t="n">
        <f aca="false">IF(D187="","",ROUND(SQRT(((D187+G187)*O187/100)^2+(J187*(D187+G187)*0.07717)^2),0))</f>
        <v>74</v>
      </c>
      <c r="U187" s="32"/>
    </row>
    <row r="188" customFormat="false" ht="15" hidden="false" customHeight="false" outlineLevel="0" collapsed="false">
      <c r="A188" s="32" t="s">
        <v>233</v>
      </c>
      <c r="B188" s="32" t="s">
        <v>377</v>
      </c>
      <c r="C188" s="32" t="s">
        <v>384</v>
      </c>
      <c r="D188" s="60" t="n">
        <v>730</v>
      </c>
      <c r="E188" s="60" t="n">
        <v>715</v>
      </c>
      <c r="F188" s="69" t="n">
        <f aca="false">IF(E188="","",D188-E188)</f>
        <v>15</v>
      </c>
      <c r="G188" s="60" t="n">
        <v>642</v>
      </c>
      <c r="H188" s="60" t="n">
        <v>601</v>
      </c>
      <c r="I188" s="69" t="n">
        <f aca="false">IF(H188="","",G188-H188)</f>
        <v>41</v>
      </c>
      <c r="J188" s="40" t="n">
        <f aca="false">IF(OR(D188="",D188+G188=0),"",D188/(D188+G188))</f>
        <v>0.532069970845481</v>
      </c>
      <c r="K188" s="40" t="n">
        <f aca="false">IF(E188="","",E188/(E188+H188))</f>
        <v>0.543313069908815</v>
      </c>
      <c r="L188" s="70" t="n">
        <f aca="false">IF(OR(K188="",J188=""),"",(J188-K188)*100)</f>
        <v>-1.12430990633335</v>
      </c>
      <c r="M188" s="36" t="n">
        <v>2.13467328733734</v>
      </c>
      <c r="N188" s="36" t="n">
        <v>2.602784435621</v>
      </c>
      <c r="O188" s="36" t="n">
        <f aca="false">SQRT(M188^2+N188^2)</f>
        <v>3.36620214217485</v>
      </c>
      <c r="P188" s="40" t="n">
        <f aca="false">IF(J188="","",MAX(0,J188-1.96*O188/100))</f>
        <v>0.466092408858854</v>
      </c>
      <c r="Q188" s="40" t="n">
        <f aca="false">IF(J188="","",MIN(1,J188+1.96*O188/100))</f>
        <v>0.598047532832108</v>
      </c>
      <c r="R188" s="32" t="str">
        <f aca="false">IF(L188="","",IF(ABS(L188)&lt;=O188,"Yes","No"))</f>
        <v>Yes</v>
      </c>
      <c r="S188" s="32" t="str">
        <f aca="false">IF(L188="","",IF(ABS(L188)&lt;=1.96*O188,"Yes","No"))</f>
        <v>Yes</v>
      </c>
      <c r="T188" s="60" t="n">
        <f aca="false">IF(D188="","",ROUND(SQRT(((D188+G188)*O188/100)^2+(J188*(D188+G188)*0.07717)^2),0))</f>
        <v>73</v>
      </c>
      <c r="U188" s="32"/>
    </row>
    <row r="189" customFormat="false" ht="15" hidden="false" customHeight="false" outlineLevel="0" collapsed="false">
      <c r="A189" s="32" t="s">
        <v>233</v>
      </c>
      <c r="B189" s="32" t="s">
        <v>377</v>
      </c>
      <c r="C189" s="32" t="s">
        <v>385</v>
      </c>
      <c r="D189" s="60" t="n">
        <v>764</v>
      </c>
      <c r="E189" s="60" t="n">
        <v>728</v>
      </c>
      <c r="F189" s="69" t="n">
        <f aca="false">IF(E189="","",D189-E189)</f>
        <v>36</v>
      </c>
      <c r="G189" s="60" t="n">
        <v>722</v>
      </c>
      <c r="H189" s="60" t="n">
        <v>692</v>
      </c>
      <c r="I189" s="69" t="n">
        <f aca="false">IF(H189="","",G189-H189)</f>
        <v>30</v>
      </c>
      <c r="J189" s="40" t="n">
        <f aca="false">IF(OR(D189="",D189+G189=0),"",D189/(D189+G189))</f>
        <v>0.514131897711978</v>
      </c>
      <c r="K189" s="40" t="n">
        <f aca="false">IF(E189="","",E189/(E189+H189))</f>
        <v>0.512676056338028</v>
      </c>
      <c r="L189" s="70" t="n">
        <f aca="false">IF(OR(K189="",J189=""),"",(J189-K189)*100)</f>
        <v>0.145584137395027</v>
      </c>
      <c r="M189" s="36" t="n">
        <v>2.13467328733734</v>
      </c>
      <c r="N189" s="36" t="n">
        <v>2.602784435621</v>
      </c>
      <c r="O189" s="36" t="n">
        <f aca="false">SQRT(M189^2+N189^2)</f>
        <v>3.36620214217485</v>
      </c>
      <c r="P189" s="40" t="n">
        <f aca="false">IF(J189="","",MAX(0,J189-1.96*O189/100))</f>
        <v>0.448154335725351</v>
      </c>
      <c r="Q189" s="40" t="n">
        <f aca="false">IF(J189="","",MIN(1,J189+1.96*O189/100))</f>
        <v>0.580109459698605</v>
      </c>
      <c r="R189" s="32" t="str">
        <f aca="false">IF(L189="","",IF(ABS(L189)&lt;=O189,"Yes","No"))</f>
        <v>Yes</v>
      </c>
      <c r="S189" s="32" t="str">
        <f aca="false">IF(L189="","",IF(ABS(L189)&lt;=1.96*O189,"Yes","No"))</f>
        <v>Yes</v>
      </c>
      <c r="T189" s="60" t="n">
        <f aca="false">IF(D189="","",ROUND(SQRT(((D189+G189)*O189/100)^2+(J189*(D189+G189)*0.07717)^2),0))</f>
        <v>77</v>
      </c>
      <c r="U189" s="32"/>
    </row>
    <row r="190" customFormat="false" ht="15" hidden="false" customHeight="false" outlineLevel="0" collapsed="false">
      <c r="A190" s="32" t="s">
        <v>233</v>
      </c>
      <c r="B190" s="32" t="s">
        <v>386</v>
      </c>
      <c r="C190" s="32" t="s">
        <v>387</v>
      </c>
      <c r="D190" s="60" t="n">
        <v>1447</v>
      </c>
      <c r="E190" s="60" t="n">
        <v>1473</v>
      </c>
      <c r="F190" s="69" t="n">
        <f aca="false">IF(E190="","",D190-E190)</f>
        <v>-26</v>
      </c>
      <c r="G190" s="60" t="n">
        <v>1712</v>
      </c>
      <c r="H190" s="60" t="n">
        <v>1690</v>
      </c>
      <c r="I190" s="69" t="n">
        <f aca="false">IF(H190="","",G190-H190)</f>
        <v>22</v>
      </c>
      <c r="J190" s="40" t="n">
        <f aca="false">IF(OR(D190="",D190+G190=0),"",D190/(D190+G190))</f>
        <v>0.458056346945236</v>
      </c>
      <c r="K190" s="40" t="n">
        <f aca="false">IF(E190="","",E190/(E190+H190))</f>
        <v>0.465697122984508</v>
      </c>
      <c r="L190" s="70" t="n">
        <f aca="false">IF(OR(K190="",J190=""),"",(J190-K190)*100)</f>
        <v>-0.764077603927255</v>
      </c>
      <c r="M190" s="36" t="n">
        <v>2.13467328733734</v>
      </c>
      <c r="N190" s="36" t="n">
        <v>2.602784435621</v>
      </c>
      <c r="O190" s="36" t="n">
        <f aca="false">SQRT(M190^2+N190^2)</f>
        <v>3.36620214217485</v>
      </c>
      <c r="P190" s="40" t="n">
        <f aca="false">IF(J190="","",MAX(0,J190-1.96*O190/100))</f>
        <v>0.392078784958609</v>
      </c>
      <c r="Q190" s="40" t="n">
        <f aca="false">IF(J190="","",MIN(1,J190+1.96*O190/100))</f>
        <v>0.524033908931863</v>
      </c>
      <c r="R190" s="32" t="str">
        <f aca="false">IF(L190="","",IF(ABS(L190)&lt;=O190,"Yes","No"))</f>
        <v>Yes</v>
      </c>
      <c r="S190" s="32" t="str">
        <f aca="false">IF(L190="","",IF(ABS(L190)&lt;=1.96*O190,"Yes","No"))</f>
        <v>Yes</v>
      </c>
      <c r="T190" s="60" t="n">
        <f aca="false">IF(D190="","",ROUND(SQRT(((D190+G190)*O190/100)^2+(J190*(D190+G190)*0.07717)^2),0))</f>
        <v>154</v>
      </c>
      <c r="U190" s="32"/>
    </row>
    <row r="191" customFormat="false" ht="15" hidden="false" customHeight="false" outlineLevel="0" collapsed="false">
      <c r="A191" s="32" t="s">
        <v>233</v>
      </c>
      <c r="B191" s="32" t="s">
        <v>386</v>
      </c>
      <c r="C191" s="32" t="s">
        <v>388</v>
      </c>
      <c r="D191" s="60" t="n">
        <v>883</v>
      </c>
      <c r="E191" s="60" t="n">
        <v>907</v>
      </c>
      <c r="F191" s="69" t="n">
        <f aca="false">IF(E191="","",D191-E191)</f>
        <v>-24</v>
      </c>
      <c r="G191" s="60" t="n">
        <v>1425</v>
      </c>
      <c r="H191" s="60" t="n">
        <v>1445</v>
      </c>
      <c r="I191" s="69" t="n">
        <f aca="false">IF(H191="","",G191-H191)</f>
        <v>-20</v>
      </c>
      <c r="J191" s="40" t="n">
        <f aca="false">IF(OR(D191="",D191+G191=0),"",D191/(D191+G191))</f>
        <v>0.382582322357019</v>
      </c>
      <c r="K191" s="40" t="n">
        <f aca="false">IF(E191="","",E191/(E191+H191))</f>
        <v>0.38562925170068</v>
      </c>
      <c r="L191" s="70" t="n">
        <f aca="false">IF(OR(K191="",J191=""),"",(J191-K191)*100)</f>
        <v>-0.304692934366124</v>
      </c>
      <c r="M191" s="36" t="n">
        <v>2.13467328733734</v>
      </c>
      <c r="N191" s="36" t="n">
        <v>2.602784435621</v>
      </c>
      <c r="O191" s="36" t="n">
        <f aca="false">SQRT(M191^2+N191^2)</f>
        <v>3.36620214217485</v>
      </c>
      <c r="P191" s="40" t="n">
        <f aca="false">IF(J191="","",MAX(0,J191-1.96*O191/100))</f>
        <v>0.316604760370392</v>
      </c>
      <c r="Q191" s="40" t="n">
        <f aca="false">IF(J191="","",MIN(1,J191+1.96*O191/100))</f>
        <v>0.448559884343646</v>
      </c>
      <c r="R191" s="32" t="str">
        <f aca="false">IF(L191="","",IF(ABS(L191)&lt;=O191,"Yes","No"))</f>
        <v>Yes</v>
      </c>
      <c r="S191" s="32" t="str">
        <f aca="false">IF(L191="","",IF(ABS(L191)&lt;=1.96*O191,"Yes","No"))</f>
        <v>Yes</v>
      </c>
      <c r="T191" s="60" t="n">
        <f aca="false">IF(D191="","",ROUND(SQRT(((D191+G191)*O191/100)^2+(J191*(D191+G191)*0.07717)^2),0))</f>
        <v>103</v>
      </c>
      <c r="U191" s="32"/>
    </row>
    <row r="192" customFormat="false" ht="15" hidden="false" customHeight="false" outlineLevel="0" collapsed="false">
      <c r="A192" s="32" t="s">
        <v>233</v>
      </c>
      <c r="B192" s="32" t="s">
        <v>389</v>
      </c>
      <c r="C192" s="32" t="s">
        <v>390</v>
      </c>
      <c r="D192" s="60" t="n">
        <v>993</v>
      </c>
      <c r="E192" s="60" t="n">
        <v>1017</v>
      </c>
      <c r="F192" s="69" t="n">
        <f aca="false">IF(E192="","",D192-E192)</f>
        <v>-24</v>
      </c>
      <c r="G192" s="60" t="n">
        <v>1082</v>
      </c>
      <c r="H192" s="60" t="n">
        <v>1074</v>
      </c>
      <c r="I192" s="69" t="n">
        <f aca="false">IF(H192="","",G192-H192)</f>
        <v>8</v>
      </c>
      <c r="J192" s="40" t="n">
        <f aca="false">IF(OR(D192="",D192+G192=0),"",D192/(D192+G192))</f>
        <v>0.47855421686747</v>
      </c>
      <c r="K192" s="40" t="n">
        <f aca="false">IF(E192="","",E192/(E192+H192))</f>
        <v>0.486370157819225</v>
      </c>
      <c r="L192" s="70" t="n">
        <f aca="false">IF(OR(K192="",J192=""),"",(J192-K192)*100)</f>
        <v>-0.781594095175536</v>
      </c>
      <c r="M192" s="36" t="n">
        <v>2.13467328733734</v>
      </c>
      <c r="N192" s="36" t="n">
        <v>2.602784435621</v>
      </c>
      <c r="O192" s="36" t="n">
        <f aca="false">SQRT(M192^2+N192^2)</f>
        <v>3.36620214217485</v>
      </c>
      <c r="P192" s="40" t="n">
        <f aca="false">IF(J192="","",MAX(0,J192-1.96*O192/100))</f>
        <v>0.412576654880843</v>
      </c>
      <c r="Q192" s="40" t="n">
        <f aca="false">IF(J192="","",MIN(1,J192+1.96*O192/100))</f>
        <v>0.544531778854097</v>
      </c>
      <c r="R192" s="32" t="str">
        <f aca="false">IF(L192="","",IF(ABS(L192)&lt;=O192,"Yes","No"))</f>
        <v>Yes</v>
      </c>
      <c r="S192" s="32" t="str">
        <f aca="false">IF(L192="","",IF(ABS(L192)&lt;=1.96*O192,"Yes","No"))</f>
        <v>Yes</v>
      </c>
      <c r="T192" s="60" t="n">
        <f aca="false">IF(D192="","",ROUND(SQRT(((D192+G192)*O192/100)^2+(J192*(D192+G192)*0.07717)^2),0))</f>
        <v>104</v>
      </c>
      <c r="U192" s="32"/>
    </row>
    <row r="193" customFormat="false" ht="15" hidden="false" customHeight="false" outlineLevel="0" collapsed="false">
      <c r="A193" s="32" t="s">
        <v>233</v>
      </c>
      <c r="B193" s="32" t="s">
        <v>389</v>
      </c>
      <c r="C193" s="32" t="s">
        <v>391</v>
      </c>
      <c r="D193" s="60" t="n">
        <v>743</v>
      </c>
      <c r="E193" s="60" t="n">
        <v>753</v>
      </c>
      <c r="F193" s="69" t="n">
        <f aca="false">IF(E193="","",D193-E193)</f>
        <v>-10</v>
      </c>
      <c r="G193" s="60" t="n">
        <v>840</v>
      </c>
      <c r="H193" s="60" t="n">
        <v>851</v>
      </c>
      <c r="I193" s="69" t="n">
        <f aca="false">IF(H193="","",G193-H193)</f>
        <v>-11</v>
      </c>
      <c r="J193" s="40" t="n">
        <f aca="false">IF(OR(D193="",D193+G193=0),"",D193/(D193+G193))</f>
        <v>0.469361970941251</v>
      </c>
      <c r="K193" s="40" t="n">
        <f aca="false">IF(E193="","",E193/(E193+H193))</f>
        <v>0.469451371571072</v>
      </c>
      <c r="L193" s="70" t="n">
        <f aca="false">IF(OR(K193="",J193=""),"",(J193-K193)*100)</f>
        <v>-0.008940062982149</v>
      </c>
      <c r="M193" s="36" t="n">
        <v>2.13467328733734</v>
      </c>
      <c r="N193" s="36" t="n">
        <v>2.602784435621</v>
      </c>
      <c r="O193" s="36" t="n">
        <f aca="false">SQRT(M193^2+N193^2)</f>
        <v>3.36620214217485</v>
      </c>
      <c r="P193" s="40" t="n">
        <f aca="false">IF(J193="","",MAX(0,J193-1.96*O193/100))</f>
        <v>0.403384408954624</v>
      </c>
      <c r="Q193" s="40" t="n">
        <f aca="false">IF(J193="","",MIN(1,J193+1.96*O193/100))</f>
        <v>0.535339532927878</v>
      </c>
      <c r="R193" s="32" t="str">
        <f aca="false">IF(L193="","",IF(ABS(L193)&lt;=O193,"Yes","No"))</f>
        <v>Yes</v>
      </c>
      <c r="S193" s="32" t="str">
        <f aca="false">IF(L193="","",IF(ABS(L193)&lt;=1.96*O193,"Yes","No"))</f>
        <v>Yes</v>
      </c>
      <c r="T193" s="60" t="n">
        <f aca="false">IF(D193="","",ROUND(SQRT(((D193+G193)*O193/100)^2+(J193*(D193+G193)*0.07717)^2),0))</f>
        <v>78</v>
      </c>
      <c r="U193" s="32"/>
    </row>
    <row r="194" customFormat="false" ht="15" hidden="false" customHeight="false" outlineLevel="0" collapsed="false">
      <c r="A194" s="32" t="s">
        <v>233</v>
      </c>
      <c r="B194" s="32" t="s">
        <v>389</v>
      </c>
      <c r="C194" s="32" t="s">
        <v>392</v>
      </c>
      <c r="D194" s="60" t="n">
        <v>705</v>
      </c>
      <c r="E194" s="60" t="n">
        <v>713</v>
      </c>
      <c r="F194" s="69" t="n">
        <f aca="false">IF(E194="","",D194-E194)</f>
        <v>-8</v>
      </c>
      <c r="G194" s="60" t="n">
        <v>748</v>
      </c>
      <c r="H194" s="60" t="n">
        <v>780</v>
      </c>
      <c r="I194" s="69" t="n">
        <f aca="false">IF(H194="","",G194-H194)</f>
        <v>-32</v>
      </c>
      <c r="J194" s="40" t="n">
        <f aca="false">IF(OR(D194="",D194+G194=0),"",D194/(D194+G194))</f>
        <v>0.485203028217481</v>
      </c>
      <c r="K194" s="40" t="n">
        <f aca="false">IF(E194="","",E194/(E194+H194))</f>
        <v>0.477561955793704</v>
      </c>
      <c r="L194" s="70" t="n">
        <f aca="false">IF(OR(K194="",J194=""),"",(J194-K194)*100)</f>
        <v>0.76410724237771</v>
      </c>
      <c r="M194" s="36" t="n">
        <v>2.13467328733734</v>
      </c>
      <c r="N194" s="36" t="n">
        <v>2.602784435621</v>
      </c>
      <c r="O194" s="36" t="n">
        <f aca="false">SQRT(M194^2+N194^2)</f>
        <v>3.36620214217485</v>
      </c>
      <c r="P194" s="40" t="n">
        <f aca="false">IF(J194="","",MAX(0,J194-1.96*O194/100))</f>
        <v>0.419225466230854</v>
      </c>
      <c r="Q194" s="40" t="n">
        <f aca="false">IF(J194="","",MIN(1,J194+1.96*O194/100))</f>
        <v>0.551180590204108</v>
      </c>
      <c r="R194" s="32" t="str">
        <f aca="false">IF(L194="","",IF(ABS(L194)&lt;=O194,"Yes","No"))</f>
        <v>Yes</v>
      </c>
      <c r="S194" s="32" t="str">
        <f aca="false">IF(L194="","",IF(ABS(L194)&lt;=1.96*O194,"Yes","No"))</f>
        <v>Yes</v>
      </c>
      <c r="T194" s="60" t="n">
        <f aca="false">IF(D194="","",ROUND(SQRT(((D194+G194)*O194/100)^2+(J194*(D194+G194)*0.07717)^2),0))</f>
        <v>73</v>
      </c>
      <c r="U194" s="32"/>
    </row>
    <row r="195" customFormat="false" ht="15" hidden="false" customHeight="false" outlineLevel="0" collapsed="false">
      <c r="A195" s="32" t="s">
        <v>233</v>
      </c>
      <c r="B195" s="32" t="s">
        <v>389</v>
      </c>
      <c r="C195" s="32" t="s">
        <v>393</v>
      </c>
      <c r="D195" s="60" t="n">
        <v>1662</v>
      </c>
      <c r="E195" s="60" t="n">
        <v>1648</v>
      </c>
      <c r="F195" s="69" t="n">
        <f aca="false">IF(E195="","",D195-E195)</f>
        <v>14</v>
      </c>
      <c r="G195" s="60" t="n">
        <v>1809</v>
      </c>
      <c r="H195" s="60" t="n">
        <v>1789</v>
      </c>
      <c r="I195" s="69" t="n">
        <f aca="false">IF(H195="","",G195-H195)</f>
        <v>20</v>
      </c>
      <c r="J195" s="40" t="n">
        <f aca="false">IF(OR(D195="",D195+G195=0),"",D195/(D195+G195))</f>
        <v>0.478824546240277</v>
      </c>
      <c r="K195" s="40" t="n">
        <f aca="false">IF(E195="","",E195/(E195+H195))</f>
        <v>0.479487925516439</v>
      </c>
      <c r="L195" s="70" t="n">
        <f aca="false">IF(OR(K195="",J195=""),"",(J195-K195)*100)</f>
        <v>-0.0663379276162168</v>
      </c>
      <c r="M195" s="36" t="n">
        <v>2.13467328733734</v>
      </c>
      <c r="N195" s="36" t="n">
        <v>2.602784435621</v>
      </c>
      <c r="O195" s="36" t="n">
        <f aca="false">SQRT(M195^2+N195^2)</f>
        <v>3.36620214217485</v>
      </c>
      <c r="P195" s="40" t="n">
        <f aca="false">IF(J195="","",MAX(0,J195-1.96*O195/100))</f>
        <v>0.41284698425365</v>
      </c>
      <c r="Q195" s="40" t="n">
        <f aca="false">IF(J195="","",MIN(1,J195+1.96*O195/100))</f>
        <v>0.544802108226904</v>
      </c>
      <c r="R195" s="32" t="str">
        <f aca="false">IF(L195="","",IF(ABS(L195)&lt;=O195,"Yes","No"))</f>
        <v>Yes</v>
      </c>
      <c r="S195" s="32" t="str">
        <f aca="false">IF(L195="","",IF(ABS(L195)&lt;=1.96*O195,"Yes","No"))</f>
        <v>Yes</v>
      </c>
      <c r="T195" s="60" t="n">
        <f aca="false">IF(D195="","",ROUND(SQRT(((D195+G195)*O195/100)^2+(J195*(D195+G195)*0.07717)^2),0))</f>
        <v>173</v>
      </c>
      <c r="U195" s="32"/>
    </row>
    <row r="196" customFormat="false" ht="15" hidden="false" customHeight="false" outlineLevel="0" collapsed="false">
      <c r="A196" s="32" t="s">
        <v>233</v>
      </c>
      <c r="B196" s="32" t="s">
        <v>389</v>
      </c>
      <c r="C196" s="32" t="s">
        <v>394</v>
      </c>
      <c r="D196" s="60" t="n">
        <v>694</v>
      </c>
      <c r="E196" s="60" t="n">
        <v>683</v>
      </c>
      <c r="F196" s="69" t="n">
        <f aca="false">IF(E196="","",D196-E196)</f>
        <v>11</v>
      </c>
      <c r="G196" s="60" t="n">
        <v>699</v>
      </c>
      <c r="H196" s="60" t="n">
        <v>663</v>
      </c>
      <c r="I196" s="69" t="n">
        <f aca="false">IF(H196="","",G196-H196)</f>
        <v>36</v>
      </c>
      <c r="J196" s="40" t="n">
        <f aca="false">IF(OR(D196="",D196+G196=0),"",D196/(D196+G196))</f>
        <v>0.498205312275664</v>
      </c>
      <c r="K196" s="40" t="n">
        <f aca="false">IF(E196="","",E196/(E196+H196))</f>
        <v>0.507429420505201</v>
      </c>
      <c r="L196" s="70" t="n">
        <f aca="false">IF(OR(K196="",J196=""),"",(J196-K196)*100)</f>
        <v>-0.922410822953651</v>
      </c>
      <c r="M196" s="36" t="n">
        <v>2.13467328733734</v>
      </c>
      <c r="N196" s="36" t="n">
        <v>2.602784435621</v>
      </c>
      <c r="O196" s="36" t="n">
        <f aca="false">SQRT(M196^2+N196^2)</f>
        <v>3.36620214217485</v>
      </c>
      <c r="P196" s="40" t="n">
        <f aca="false">IF(J196="","",MAX(0,J196-1.96*O196/100))</f>
        <v>0.432227750289037</v>
      </c>
      <c r="Q196" s="40" t="n">
        <f aca="false">IF(J196="","",MIN(1,J196+1.96*O196/100))</f>
        <v>0.564182874262291</v>
      </c>
      <c r="R196" s="32" t="str">
        <f aca="false">IF(L196="","",IF(ABS(L196)&lt;=O196,"Yes","No"))</f>
        <v>Yes</v>
      </c>
      <c r="S196" s="32" t="str">
        <f aca="false">IF(L196="","",IF(ABS(L196)&lt;=1.96*O196,"Yes","No"))</f>
        <v>Yes</v>
      </c>
      <c r="T196" s="60" t="n">
        <f aca="false">IF(D196="","",ROUND(SQRT(((D196+G196)*O196/100)^2+(J196*(D196+G196)*0.07717)^2),0))</f>
        <v>71</v>
      </c>
      <c r="U196" s="32"/>
    </row>
    <row r="197" customFormat="false" ht="15" hidden="false" customHeight="false" outlineLevel="0" collapsed="false">
      <c r="A197" s="32" t="s">
        <v>233</v>
      </c>
      <c r="B197" s="32" t="s">
        <v>389</v>
      </c>
      <c r="C197" s="32" t="s">
        <v>395</v>
      </c>
      <c r="D197" s="60" t="n">
        <v>658</v>
      </c>
      <c r="E197" s="60" t="n">
        <v>648</v>
      </c>
      <c r="F197" s="69" t="n">
        <f aca="false">IF(E197="","",D197-E197)</f>
        <v>10</v>
      </c>
      <c r="G197" s="60" t="n">
        <v>597</v>
      </c>
      <c r="H197" s="60" t="n">
        <v>583</v>
      </c>
      <c r="I197" s="69" t="n">
        <f aca="false">IF(H197="","",G197-H197)</f>
        <v>14</v>
      </c>
      <c r="J197" s="40" t="n">
        <f aca="false">IF(OR(D197="",D197+G197=0),"",D197/(D197+G197))</f>
        <v>0.524302788844622</v>
      </c>
      <c r="K197" s="40" t="n">
        <f aca="false">IF(E197="","",E197/(E197+H197))</f>
        <v>0.526401299756296</v>
      </c>
      <c r="L197" s="70" t="n">
        <f aca="false">IF(OR(K197="",J197=""),"",(J197-K197)*100)</f>
        <v>-0.209851091167412</v>
      </c>
      <c r="M197" s="36" t="n">
        <v>2.13467328733734</v>
      </c>
      <c r="N197" s="36" t="n">
        <v>2.602784435621</v>
      </c>
      <c r="O197" s="36" t="n">
        <f aca="false">SQRT(M197^2+N197^2)</f>
        <v>3.36620214217485</v>
      </c>
      <c r="P197" s="40" t="n">
        <f aca="false">IF(J197="","",MAX(0,J197-1.96*O197/100))</f>
        <v>0.458325226857995</v>
      </c>
      <c r="Q197" s="40" t="n">
        <f aca="false">IF(J197="","",MIN(1,J197+1.96*O197/100))</f>
        <v>0.590280350831249</v>
      </c>
      <c r="R197" s="32" t="str">
        <f aca="false">IF(L197="","",IF(ABS(L197)&lt;=O197,"Yes","No"))</f>
        <v>Yes</v>
      </c>
      <c r="S197" s="32" t="str">
        <f aca="false">IF(L197="","",IF(ABS(L197)&lt;=1.96*O197,"Yes","No"))</f>
        <v>Yes</v>
      </c>
      <c r="T197" s="60" t="n">
        <f aca="false">IF(D197="","",ROUND(SQRT(((D197+G197)*O197/100)^2+(J197*(D197+G197)*0.07717)^2),0))</f>
        <v>66</v>
      </c>
      <c r="U197" s="32"/>
    </row>
    <row r="198" customFormat="false" ht="15" hidden="false" customHeight="false" outlineLevel="0" collapsed="false">
      <c r="A198" s="32" t="s">
        <v>233</v>
      </c>
      <c r="B198" s="32" t="s">
        <v>396</v>
      </c>
      <c r="C198" s="32" t="s">
        <v>397</v>
      </c>
      <c r="D198" s="60" t="n">
        <v>251</v>
      </c>
      <c r="E198" s="60" t="n">
        <v>243</v>
      </c>
      <c r="F198" s="69" t="n">
        <f aca="false">IF(E198="","",D198-E198)</f>
        <v>8</v>
      </c>
      <c r="G198" s="60" t="n">
        <v>532</v>
      </c>
      <c r="H198" s="60" t="n">
        <v>532</v>
      </c>
      <c r="I198" s="69" t="n">
        <f aca="false">IF(H198="","",G198-H198)</f>
        <v>0</v>
      </c>
      <c r="J198" s="40" t="n">
        <f aca="false">IF(OR(D198="",D198+G198=0),"",D198/(D198+G198))</f>
        <v>0.320561941251596</v>
      </c>
      <c r="K198" s="40" t="n">
        <f aca="false">IF(E198="","",E198/(E198+H198))</f>
        <v>0.313548387096774</v>
      </c>
      <c r="L198" s="70" t="n">
        <f aca="false">IF(OR(K198="",J198=""),"",(J198-K198)*100)</f>
        <v>0.701355415482224</v>
      </c>
      <c r="M198" s="36" t="n">
        <v>2.4178751410629</v>
      </c>
      <c r="N198" s="36" t="n">
        <v>2.602784435621</v>
      </c>
      <c r="O198" s="36" t="n">
        <f aca="false">SQRT(M198^2+N198^2)</f>
        <v>3.55254936856349</v>
      </c>
      <c r="P198" s="40" t="n">
        <f aca="false">IF(J198="","",MAX(0,J198-1.96*O198/100))</f>
        <v>0.250931973627752</v>
      </c>
      <c r="Q198" s="40" t="n">
        <f aca="false">IF(J198="","",MIN(1,J198+1.96*O198/100))</f>
        <v>0.390191908875441</v>
      </c>
      <c r="R198" s="32" t="str">
        <f aca="false">IF(L198="","",IF(ABS(L198)&lt;=O198,"Yes","No"))</f>
        <v>Yes</v>
      </c>
      <c r="S198" s="32" t="str">
        <f aca="false">IF(L198="","",IF(ABS(L198)&lt;=1.96*O198,"Yes","No"))</f>
        <v>Yes</v>
      </c>
      <c r="T198" s="60" t="n">
        <f aca="false">IF(D198="","",ROUND(SQRT(((D198+G198)*O198/100)^2+(J198*(D198+G198)*0.09272)^2),0))</f>
        <v>36</v>
      </c>
      <c r="U198" s="32"/>
    </row>
    <row r="199" customFormat="false" ht="15" hidden="false" customHeight="false" outlineLevel="0" collapsed="false">
      <c r="A199" s="32" t="s">
        <v>233</v>
      </c>
      <c r="B199" s="32" t="s">
        <v>396</v>
      </c>
      <c r="C199" s="32" t="s">
        <v>398</v>
      </c>
      <c r="D199" s="60" t="n">
        <v>822</v>
      </c>
      <c r="E199" s="60" t="n">
        <v>841</v>
      </c>
      <c r="F199" s="69" t="n">
        <f aca="false">IF(E199="","",D199-E199)</f>
        <v>-19</v>
      </c>
      <c r="G199" s="60" t="n">
        <v>1660</v>
      </c>
      <c r="H199" s="60" t="n">
        <v>1653</v>
      </c>
      <c r="I199" s="69" t="n">
        <f aca="false">IF(H199="","",G199-H199)</f>
        <v>7</v>
      </c>
      <c r="J199" s="40" t="n">
        <f aca="false">IF(OR(D199="",D199+G199=0),"",D199/(D199+G199))</f>
        <v>0.331184528605963</v>
      </c>
      <c r="K199" s="40" t="n">
        <f aca="false">IF(E199="","",E199/(E199+H199))</f>
        <v>0.337209302325581</v>
      </c>
      <c r="L199" s="70" t="n">
        <f aca="false">IF(OR(K199="",J199=""),"",(J199-K199)*100)</f>
        <v>-0.602477371961846</v>
      </c>
      <c r="M199" s="36" t="n">
        <v>2.13467328733734</v>
      </c>
      <c r="N199" s="36" t="n">
        <v>2.602784435621</v>
      </c>
      <c r="O199" s="36" t="n">
        <f aca="false">SQRT(M199^2+N199^2)</f>
        <v>3.36620214217485</v>
      </c>
      <c r="P199" s="40" t="n">
        <f aca="false">IF(J199="","",MAX(0,J199-1.96*O199/100))</f>
        <v>0.265206966619336</v>
      </c>
      <c r="Q199" s="40" t="n">
        <f aca="false">IF(J199="","",MIN(1,J199+1.96*O199/100))</f>
        <v>0.39716209059259</v>
      </c>
      <c r="R199" s="32" t="str">
        <f aca="false">IF(L199="","",IF(ABS(L199)&lt;=O199,"Yes","No"))</f>
        <v>Yes</v>
      </c>
      <c r="S199" s="32" t="str">
        <f aca="false">IF(L199="","",IF(ABS(L199)&lt;=1.96*O199,"Yes","No"))</f>
        <v>Yes</v>
      </c>
      <c r="T199" s="60" t="n">
        <f aca="false">IF(D199="","",ROUND(SQRT(((D199+G199)*O199/100)^2+(J199*(D199+G199)*0.07717)^2),0))</f>
        <v>105</v>
      </c>
      <c r="U199" s="32"/>
    </row>
    <row r="200" customFormat="false" ht="15" hidden="false" customHeight="false" outlineLevel="0" collapsed="false">
      <c r="A200" s="32" t="s">
        <v>233</v>
      </c>
      <c r="B200" s="32" t="s">
        <v>396</v>
      </c>
      <c r="C200" s="32" t="s">
        <v>399</v>
      </c>
      <c r="D200" s="60" t="n">
        <v>208</v>
      </c>
      <c r="E200" s="60" t="n">
        <v>182</v>
      </c>
      <c r="F200" s="69" t="n">
        <f aca="false">IF(E200="","",D200-E200)</f>
        <v>26</v>
      </c>
      <c r="G200" s="60" t="n">
        <v>465</v>
      </c>
      <c r="H200" s="60" t="n">
        <v>484</v>
      </c>
      <c r="I200" s="69" t="n">
        <f aca="false">IF(H200="","",G200-H200)</f>
        <v>-19</v>
      </c>
      <c r="J200" s="40" t="n">
        <f aca="false">IF(OR(D200="",D200+G200=0),"",D200/(D200+G200))</f>
        <v>0.309063893016345</v>
      </c>
      <c r="K200" s="40" t="n">
        <f aca="false">IF(E200="","",E200/(E200+H200))</f>
        <v>0.273273273273273</v>
      </c>
      <c r="L200" s="70" t="n">
        <f aca="false">IF(OR(K200="",J200=""),"",(J200-K200)*100)</f>
        <v>3.57906197430715</v>
      </c>
      <c r="M200" s="36" t="n">
        <v>3.4869830246268</v>
      </c>
      <c r="N200" s="36" t="n">
        <v>2.602784435621</v>
      </c>
      <c r="O200" s="36" t="n">
        <f aca="false">SQRT(M200^2+N200^2)</f>
        <v>4.35126848543575</v>
      </c>
      <c r="P200" s="40" t="n">
        <f aca="false">IF(J200="","",MAX(0,J200-1.96*O200/100))</f>
        <v>0.223779030701804</v>
      </c>
      <c r="Q200" s="40" t="n">
        <f aca="false">IF(J200="","",MIN(1,J200+1.96*O200/100))</f>
        <v>0.394348755330886</v>
      </c>
      <c r="R200" s="32" t="str">
        <f aca="false">IF(L200="","",IF(ABS(L200)&lt;=O200,"Yes","No"))</f>
        <v>Yes</v>
      </c>
      <c r="S200" s="32" t="str">
        <f aca="false">IF(L200="","",IF(ABS(L200)&lt;=1.96*O200,"Yes","No"))</f>
        <v>Yes</v>
      </c>
      <c r="T200" s="60" t="n">
        <f aca="false">IF(D200="","",ROUND(SQRT(((D200+G200)*O200/100)^2+(J200*(D200+G200)*0.14577)^2),0))</f>
        <v>42</v>
      </c>
      <c r="U200" s="32"/>
    </row>
    <row r="201" customFormat="false" ht="15" hidden="false" customHeight="false" outlineLevel="0" collapsed="false">
      <c r="A201" s="32" t="s">
        <v>233</v>
      </c>
      <c r="B201" s="32" t="s">
        <v>400</v>
      </c>
      <c r="C201" s="32" t="s">
        <v>400</v>
      </c>
      <c r="D201" s="60" t="n">
        <v>1124</v>
      </c>
      <c r="E201" s="60" t="n">
        <v>1172</v>
      </c>
      <c r="F201" s="69" t="n">
        <f aca="false">IF(E201="","",D201-E201)</f>
        <v>-48</v>
      </c>
      <c r="G201" s="60" t="n">
        <v>2261</v>
      </c>
      <c r="H201" s="60" t="n">
        <v>2201</v>
      </c>
      <c r="I201" s="69" t="n">
        <f aca="false">IF(H201="","",G201-H201)</f>
        <v>60</v>
      </c>
      <c r="J201" s="40" t="n">
        <f aca="false">IF(OR(D201="",D201+G201=0),"",D201/(D201+G201))</f>
        <v>0.33205317577548</v>
      </c>
      <c r="K201" s="40" t="n">
        <f aca="false">IF(E201="","",E201/(E201+H201))</f>
        <v>0.347465164541951</v>
      </c>
      <c r="L201" s="70" t="n">
        <f aca="false">IF(OR(K201="",J201=""),"",(J201-K201)*100)</f>
        <v>-1.54119887664708</v>
      </c>
      <c r="M201" s="36" t="n">
        <v>2.13467328733734</v>
      </c>
      <c r="N201" s="36" t="n">
        <v>2.602784435621</v>
      </c>
      <c r="O201" s="36" t="n">
        <f aca="false">SQRT(M201^2+N201^2)</f>
        <v>3.36620214217485</v>
      </c>
      <c r="P201" s="40" t="n">
        <f aca="false">IF(J201="","",MAX(0,J201-1.96*O201/100))</f>
        <v>0.266075613788853</v>
      </c>
      <c r="Q201" s="40" t="n">
        <f aca="false">IF(J201="","",MIN(1,J201+1.96*O201/100))</f>
        <v>0.398030737762107</v>
      </c>
      <c r="R201" s="32" t="str">
        <f aca="false">IF(L201="","",IF(ABS(L201)&lt;=O201,"Yes","No"))</f>
        <v>Yes</v>
      </c>
      <c r="S201" s="32" t="str">
        <f aca="false">IF(L201="","",IF(ABS(L201)&lt;=1.96*O201,"Yes","No"))</f>
        <v>Yes</v>
      </c>
      <c r="T201" s="60" t="n">
        <f aca="false">IF(D201="","",ROUND(SQRT(((D201+G201)*O201/100)^2+(J201*(D201+G201)*0.07717)^2),0))</f>
        <v>143</v>
      </c>
      <c r="U201" s="32"/>
    </row>
    <row r="202" customFormat="false" ht="15" hidden="false" customHeight="false" outlineLevel="0" collapsed="false">
      <c r="A202" s="32" t="s">
        <v>233</v>
      </c>
      <c r="B202" s="32" t="s">
        <v>401</v>
      </c>
      <c r="C202" s="32" t="s">
        <v>402</v>
      </c>
      <c r="D202" s="60" t="n">
        <v>792</v>
      </c>
      <c r="E202" s="60" t="n">
        <v>811</v>
      </c>
      <c r="F202" s="69" t="n">
        <f aca="false">IF(E202="","",D202-E202)</f>
        <v>-19</v>
      </c>
      <c r="G202" s="60" t="n">
        <v>925</v>
      </c>
      <c r="H202" s="60" t="n">
        <v>918</v>
      </c>
      <c r="I202" s="69" t="n">
        <f aca="false">IF(H202="","",G202-H202)</f>
        <v>7</v>
      </c>
      <c r="J202" s="40" t="n">
        <f aca="false">IF(OR(D202="",D202+G202=0),"",D202/(D202+G202))</f>
        <v>0.461269656377402</v>
      </c>
      <c r="K202" s="40" t="n">
        <f aca="false">IF(E202="","",E202/(E202+H202))</f>
        <v>0.469057258530943</v>
      </c>
      <c r="L202" s="70" t="n">
        <f aca="false">IF(OR(K202="",J202=""),"",(J202-K202)*100)</f>
        <v>-0.77876021535403</v>
      </c>
      <c r="M202" s="36" t="n">
        <v>2.13467328733734</v>
      </c>
      <c r="N202" s="36" t="n">
        <v>2.602784435621</v>
      </c>
      <c r="O202" s="36" t="n">
        <f aca="false">SQRT(M202^2+N202^2)</f>
        <v>3.36620214217485</v>
      </c>
      <c r="P202" s="40" t="n">
        <f aca="false">IF(J202="","",MAX(0,J202-1.96*O202/100))</f>
        <v>0.395292094390776</v>
      </c>
      <c r="Q202" s="40" t="n">
        <f aca="false">IF(J202="","",MIN(1,J202+1.96*O202/100))</f>
        <v>0.527247218364029</v>
      </c>
      <c r="R202" s="32" t="str">
        <f aca="false">IF(L202="","",IF(ABS(L202)&lt;=O202,"Yes","No"))</f>
        <v>Yes</v>
      </c>
      <c r="S202" s="32" t="str">
        <f aca="false">IF(L202="","",IF(ABS(L202)&lt;=1.96*O202,"Yes","No"))</f>
        <v>Yes</v>
      </c>
      <c r="T202" s="60" t="n">
        <f aca="false">IF(D202="","",ROUND(SQRT(((D202+G202)*O202/100)^2+(J202*(D202+G202)*0.07717)^2),0))</f>
        <v>84</v>
      </c>
      <c r="U202" s="32"/>
    </row>
    <row r="203" customFormat="false" ht="15" hidden="false" customHeight="false" outlineLevel="0" collapsed="false">
      <c r="A203" s="32" t="s">
        <v>233</v>
      </c>
      <c r="B203" s="32" t="s">
        <v>401</v>
      </c>
      <c r="C203" s="32" t="s">
        <v>403</v>
      </c>
      <c r="D203" s="60" t="n">
        <v>610</v>
      </c>
      <c r="E203" s="60" t="n">
        <v>606</v>
      </c>
      <c r="F203" s="69" t="n">
        <f aca="false">IF(E203="","",D203-E203)</f>
        <v>4</v>
      </c>
      <c r="G203" s="60" t="n">
        <v>694</v>
      </c>
      <c r="H203" s="60" t="n">
        <v>669</v>
      </c>
      <c r="I203" s="69" t="n">
        <f aca="false">IF(H203="","",G203-H203)</f>
        <v>25</v>
      </c>
      <c r="J203" s="40" t="n">
        <f aca="false">IF(OR(D203="",D203+G203=0),"",D203/(D203+G203))</f>
        <v>0.467791411042945</v>
      </c>
      <c r="K203" s="40" t="n">
        <f aca="false">IF(E203="","",E203/(E203+H203))</f>
        <v>0.475294117647059</v>
      </c>
      <c r="L203" s="70" t="n">
        <f aca="false">IF(OR(K203="",J203=""),"",(J203-K203)*100)</f>
        <v>-0.750270660411401</v>
      </c>
      <c r="M203" s="36" t="n">
        <v>2.13467328733734</v>
      </c>
      <c r="N203" s="36" t="n">
        <v>2.602784435621</v>
      </c>
      <c r="O203" s="36" t="n">
        <f aca="false">SQRT(M203^2+N203^2)</f>
        <v>3.36620214217485</v>
      </c>
      <c r="P203" s="40" t="n">
        <f aca="false">IF(J203="","",MAX(0,J203-1.96*O203/100))</f>
        <v>0.401813849056318</v>
      </c>
      <c r="Q203" s="40" t="n">
        <f aca="false">IF(J203="","",MIN(1,J203+1.96*O203/100))</f>
        <v>0.533768973029572</v>
      </c>
      <c r="R203" s="32" t="str">
        <f aca="false">IF(L203="","",IF(ABS(L203)&lt;=O203,"Yes","No"))</f>
        <v>Yes</v>
      </c>
      <c r="S203" s="32" t="str">
        <f aca="false">IF(L203="","",IF(ABS(L203)&lt;=1.96*O203,"Yes","No"))</f>
        <v>Yes</v>
      </c>
      <c r="T203" s="60" t="n">
        <f aca="false">IF(D203="","",ROUND(SQRT(((D203+G203)*O203/100)^2+(J203*(D203+G203)*0.07717)^2),0))</f>
        <v>64</v>
      </c>
      <c r="U203" s="32"/>
    </row>
    <row r="204" customFormat="false" ht="15" hidden="false" customHeight="false" outlineLevel="0" collapsed="false">
      <c r="A204" s="32" t="s">
        <v>233</v>
      </c>
      <c r="B204" s="32" t="s">
        <v>401</v>
      </c>
      <c r="C204" s="32" t="s">
        <v>404</v>
      </c>
      <c r="D204" s="60" t="n">
        <v>775</v>
      </c>
      <c r="E204" s="60" t="n">
        <v>732</v>
      </c>
      <c r="F204" s="69" t="n">
        <f aca="false">IF(E204="","",D204-E204)</f>
        <v>43</v>
      </c>
      <c r="G204" s="60" t="n">
        <v>587</v>
      </c>
      <c r="H204" s="60" t="n">
        <v>616</v>
      </c>
      <c r="I204" s="69" t="n">
        <f aca="false">IF(H204="","",G204-H204)</f>
        <v>-29</v>
      </c>
      <c r="J204" s="40" t="n">
        <f aca="false">IF(OR(D204="",D204+G204=0),"",D204/(D204+G204))</f>
        <v>0.569016152716593</v>
      </c>
      <c r="K204" s="40" t="n">
        <f aca="false">IF(E204="","",E204/(E204+H204))</f>
        <v>0.543026706231454</v>
      </c>
      <c r="L204" s="70" t="n">
        <f aca="false">IF(OR(K204="",J204=""),"",(J204-K204)*100)</f>
        <v>2.59894464851392</v>
      </c>
      <c r="M204" s="36" t="n">
        <v>2.13467328733734</v>
      </c>
      <c r="N204" s="36" t="n">
        <v>2.602784435621</v>
      </c>
      <c r="O204" s="36" t="n">
        <f aca="false">SQRT(M204^2+N204^2)</f>
        <v>3.36620214217485</v>
      </c>
      <c r="P204" s="40" t="n">
        <f aca="false">IF(J204="","",MAX(0,J204-1.96*O204/100))</f>
        <v>0.503038590729966</v>
      </c>
      <c r="Q204" s="40" t="n">
        <f aca="false">IF(J204="","",MIN(1,J204+1.96*O204/100))</f>
        <v>0.63499371470322</v>
      </c>
      <c r="R204" s="32" t="str">
        <f aca="false">IF(L204="","",IF(ABS(L204)&lt;=O204,"Yes","No"))</f>
        <v>Yes</v>
      </c>
      <c r="S204" s="32" t="str">
        <f aca="false">IF(L204="","",IF(ABS(L204)&lt;=1.96*O204,"Yes","No"))</f>
        <v>Yes</v>
      </c>
      <c r="T204" s="60" t="n">
        <f aca="false">IF(D204="","",ROUND(SQRT(((D204+G204)*O204/100)^2+(J204*(D204+G204)*0.07717)^2),0))</f>
        <v>75</v>
      </c>
      <c r="U204" s="32"/>
    </row>
    <row r="205" customFormat="false" ht="15" hidden="false" customHeight="false" outlineLevel="0" collapsed="false">
      <c r="A205" s="32" t="s">
        <v>233</v>
      </c>
      <c r="B205" s="32" t="s">
        <v>401</v>
      </c>
      <c r="C205" s="32" t="s">
        <v>405</v>
      </c>
      <c r="D205" s="60" t="n">
        <v>906</v>
      </c>
      <c r="E205" s="60" t="n">
        <v>871</v>
      </c>
      <c r="F205" s="69" t="n">
        <f aca="false">IF(E205="","",D205-E205)</f>
        <v>35</v>
      </c>
      <c r="G205" s="60" t="n">
        <v>634</v>
      </c>
      <c r="H205" s="60" t="n">
        <v>616</v>
      </c>
      <c r="I205" s="69" t="n">
        <f aca="false">IF(H205="","",G205-H205)</f>
        <v>18</v>
      </c>
      <c r="J205" s="40" t="n">
        <f aca="false">IF(OR(D205="",D205+G205=0),"",D205/(D205+G205))</f>
        <v>0.588311688311688</v>
      </c>
      <c r="K205" s="40" t="n">
        <f aca="false">IF(E205="","",E205/(E205+H205))</f>
        <v>0.585743106926698</v>
      </c>
      <c r="L205" s="70" t="n">
        <f aca="false">IF(OR(K205="",J205=""),"",(J205-K205)*100)</f>
        <v>0.256858138499028</v>
      </c>
      <c r="M205" s="36" t="n">
        <v>2.13467328733734</v>
      </c>
      <c r="N205" s="36" t="n">
        <v>2.602784435621</v>
      </c>
      <c r="O205" s="36" t="n">
        <f aca="false">SQRT(M205^2+N205^2)</f>
        <v>3.36620214217485</v>
      </c>
      <c r="P205" s="40" t="n">
        <f aca="false">IF(J205="","",MAX(0,J205-1.96*O205/100))</f>
        <v>0.522334126325061</v>
      </c>
      <c r="Q205" s="40" t="n">
        <f aca="false">IF(J205="","",MIN(1,J205+1.96*O205/100))</f>
        <v>0.654289250298315</v>
      </c>
      <c r="R205" s="32" t="str">
        <f aca="false">IF(L205="","",IF(ABS(L205)&lt;=O205,"Yes","No"))</f>
        <v>Yes</v>
      </c>
      <c r="S205" s="32" t="str">
        <f aca="false">IF(L205="","",IF(ABS(L205)&lt;=1.96*O205,"Yes","No"))</f>
        <v>Yes</v>
      </c>
      <c r="T205" s="60" t="n">
        <f aca="false">IF(D205="","",ROUND(SQRT(((D205+G205)*O205/100)^2+(J205*(D205+G205)*0.07717)^2),0))</f>
        <v>87</v>
      </c>
      <c r="U205" s="32"/>
    </row>
    <row r="206" customFormat="false" ht="15" hidden="false" customHeight="false" outlineLevel="0" collapsed="false">
      <c r="A206" s="32" t="s">
        <v>233</v>
      </c>
      <c r="B206" s="32" t="s">
        <v>401</v>
      </c>
      <c r="C206" s="32" t="s">
        <v>406</v>
      </c>
      <c r="D206" s="60" t="n">
        <v>313</v>
      </c>
      <c r="E206" s="60" t="n">
        <v>305</v>
      </c>
      <c r="F206" s="69" t="n">
        <f aca="false">IF(E206="","",D206-E206)</f>
        <v>8</v>
      </c>
      <c r="G206" s="60" t="n">
        <v>262</v>
      </c>
      <c r="H206" s="60" t="n">
        <v>262</v>
      </c>
      <c r="I206" s="69" t="n">
        <f aca="false">IF(H206="","",G206-H206)</f>
        <v>0</v>
      </c>
      <c r="J206" s="40" t="n">
        <f aca="false">IF(OR(D206="",D206+G206=0),"",D206/(D206+G206))</f>
        <v>0.544347826086957</v>
      </c>
      <c r="K206" s="40" t="n">
        <f aca="false">IF(E206="","",E206/(E206+H206))</f>
        <v>0.537918871252205</v>
      </c>
      <c r="L206" s="70" t="n">
        <f aca="false">IF(OR(K206="",J206=""),"",(J206-K206)*100)</f>
        <v>0.642895483475192</v>
      </c>
      <c r="M206" s="36" t="n">
        <v>3.4869830246268</v>
      </c>
      <c r="N206" s="36" t="n">
        <v>2.602784435621</v>
      </c>
      <c r="O206" s="36" t="n">
        <f aca="false">SQRT(M206^2+N206^2)</f>
        <v>4.35126848543575</v>
      </c>
      <c r="P206" s="40" t="n">
        <f aca="false">IF(J206="","",MAX(0,J206-1.96*O206/100))</f>
        <v>0.459062963772416</v>
      </c>
      <c r="Q206" s="40" t="n">
        <f aca="false">IF(J206="","",MIN(1,J206+1.96*O206/100))</f>
        <v>0.629632688401497</v>
      </c>
      <c r="R206" s="32" t="str">
        <f aca="false">IF(L206="","",IF(ABS(L206)&lt;=O206,"Yes","No"))</f>
        <v>Yes</v>
      </c>
      <c r="S206" s="32" t="str">
        <f aca="false">IF(L206="","",IF(ABS(L206)&lt;=1.96*O206,"Yes","No"))</f>
        <v>Yes</v>
      </c>
      <c r="T206" s="60" t="n">
        <f aca="false">IF(D206="","",ROUND(SQRT(((D206+G206)*O206/100)^2+(J206*(D206+G206)*0.14577)^2),0))</f>
        <v>52</v>
      </c>
      <c r="U206" s="32"/>
    </row>
    <row r="207" customFormat="false" ht="15" hidden="false" customHeight="false" outlineLevel="0" collapsed="false">
      <c r="A207" s="32" t="s">
        <v>233</v>
      </c>
      <c r="B207" s="32" t="s">
        <v>401</v>
      </c>
      <c r="C207" s="32" t="s">
        <v>407</v>
      </c>
      <c r="D207" s="60" t="n">
        <v>562</v>
      </c>
      <c r="E207" s="60" t="n">
        <v>535</v>
      </c>
      <c r="F207" s="69" t="n">
        <f aca="false">IF(E207="","",D207-E207)</f>
        <v>27</v>
      </c>
      <c r="G207" s="60" t="n">
        <v>336</v>
      </c>
      <c r="H207" s="60" t="n">
        <v>364</v>
      </c>
      <c r="I207" s="69" t="n">
        <f aca="false">IF(H207="","",G207-H207)</f>
        <v>-28</v>
      </c>
      <c r="J207" s="40" t="n">
        <f aca="false">IF(OR(D207="",D207+G207=0),"",D207/(D207+G207))</f>
        <v>0.625835189309577</v>
      </c>
      <c r="K207" s="40" t="n">
        <f aca="false">IF(E207="","",E207/(E207+H207))</f>
        <v>0.595105672969967</v>
      </c>
      <c r="L207" s="70" t="n">
        <f aca="false">IF(OR(K207="",J207=""),"",(J207-K207)*100)</f>
        <v>3.07295163396102</v>
      </c>
      <c r="M207" s="36" t="n">
        <v>2.4178751410629</v>
      </c>
      <c r="N207" s="36" t="n">
        <v>2.602784435621</v>
      </c>
      <c r="O207" s="36" t="n">
        <f aca="false">SQRT(M207^2+N207^2)</f>
        <v>3.55254936856349</v>
      </c>
      <c r="P207" s="40" t="n">
        <f aca="false">IF(J207="","",MAX(0,J207-1.96*O207/100))</f>
        <v>0.556205221685732</v>
      </c>
      <c r="Q207" s="40" t="n">
        <f aca="false">IF(J207="","",MIN(1,J207+1.96*O207/100))</f>
        <v>0.695465156933421</v>
      </c>
      <c r="R207" s="32" t="str">
        <f aca="false">IF(L207="","",IF(ABS(L207)&lt;=O207,"Yes","No"))</f>
        <v>Yes</v>
      </c>
      <c r="S207" s="32" t="str">
        <f aca="false">IF(L207="","",IF(ABS(L207)&lt;=1.96*O207,"Yes","No"))</f>
        <v>Yes</v>
      </c>
      <c r="T207" s="60" t="n">
        <f aca="false">IF(D207="","",ROUND(SQRT(((D207+G207)*O207/100)^2+(J207*(D207+G207)*0.09272)^2),0))</f>
        <v>61</v>
      </c>
      <c r="U207" s="32"/>
    </row>
    <row r="208" customFormat="false" ht="15" hidden="false" customHeight="false" outlineLevel="0" collapsed="false">
      <c r="A208" s="32" t="s">
        <v>233</v>
      </c>
      <c r="B208" s="32" t="s">
        <v>401</v>
      </c>
      <c r="C208" s="32" t="s">
        <v>408</v>
      </c>
      <c r="D208" s="60" t="n">
        <v>531</v>
      </c>
      <c r="E208" s="60" t="n">
        <v>564</v>
      </c>
      <c r="F208" s="69" t="n">
        <f aca="false">IF(E208="","",D208-E208)</f>
        <v>-33</v>
      </c>
      <c r="G208" s="60" t="n">
        <v>440</v>
      </c>
      <c r="H208" s="60" t="n">
        <v>451</v>
      </c>
      <c r="I208" s="69" t="n">
        <f aca="false">IF(H208="","",G208-H208)</f>
        <v>-11</v>
      </c>
      <c r="J208" s="40" t="n">
        <f aca="false">IF(OR(D208="",D208+G208=0),"",D208/(D208+G208))</f>
        <v>0.546858908341916</v>
      </c>
      <c r="K208" s="40" t="n">
        <f aca="false">IF(E208="","",E208/(E208+H208))</f>
        <v>0.555665024630542</v>
      </c>
      <c r="L208" s="70" t="n">
        <f aca="false">IF(OR(K208="",J208=""),"",(J208-K208)*100)</f>
        <v>-0.880611628862638</v>
      </c>
      <c r="M208" s="36" t="n">
        <v>2.4178751410629</v>
      </c>
      <c r="N208" s="36" t="n">
        <v>2.602784435621</v>
      </c>
      <c r="O208" s="36" t="n">
        <f aca="false">SQRT(M208^2+N208^2)</f>
        <v>3.55254936856349</v>
      </c>
      <c r="P208" s="40" t="n">
        <f aca="false">IF(J208="","",MAX(0,J208-1.96*O208/100))</f>
        <v>0.477228940718071</v>
      </c>
      <c r="Q208" s="40" t="n">
        <f aca="false">IF(J208="","",MIN(1,J208+1.96*O208/100))</f>
        <v>0.61648887596576</v>
      </c>
      <c r="R208" s="32" t="str">
        <f aca="false">IF(L208="","",IF(ABS(L208)&lt;=O208,"Yes","No"))</f>
        <v>Yes</v>
      </c>
      <c r="S208" s="32" t="str">
        <f aca="false">IF(L208="","",IF(ABS(L208)&lt;=1.96*O208,"Yes","No"))</f>
        <v>Yes</v>
      </c>
      <c r="T208" s="60" t="n">
        <f aca="false">IF(D208="","",ROUND(SQRT(((D208+G208)*O208/100)^2+(J208*(D208+G208)*0.09272)^2),0))</f>
        <v>60</v>
      </c>
      <c r="U208" s="32"/>
    </row>
    <row r="209" customFormat="false" ht="15" hidden="false" customHeight="false" outlineLevel="0" collapsed="false">
      <c r="A209" s="32" t="s">
        <v>233</v>
      </c>
      <c r="B209" s="32" t="s">
        <v>401</v>
      </c>
      <c r="C209" s="32" t="s">
        <v>409</v>
      </c>
      <c r="D209" s="60" t="n">
        <v>267</v>
      </c>
      <c r="E209" s="60" t="n">
        <v>279</v>
      </c>
      <c r="F209" s="69" t="n">
        <f aca="false">IF(E209="","",D209-E209)</f>
        <v>-12</v>
      </c>
      <c r="G209" s="60" t="n">
        <v>317</v>
      </c>
      <c r="H209" s="60" t="n">
        <v>318</v>
      </c>
      <c r="I209" s="69" t="n">
        <f aca="false">IF(H209="","",G209-H209)</f>
        <v>-1</v>
      </c>
      <c r="J209" s="40" t="n">
        <f aca="false">IF(OR(D209="",D209+G209=0),"",D209/(D209+G209))</f>
        <v>0.457191780821918</v>
      </c>
      <c r="K209" s="40" t="n">
        <f aca="false">IF(E209="","",E209/(E209+H209))</f>
        <v>0.467336683417085</v>
      </c>
      <c r="L209" s="70" t="n">
        <f aca="false">IF(OR(K209="",J209=""),"",(J209-K209)*100)</f>
        <v>-1.01449025951676</v>
      </c>
      <c r="M209" s="36" t="n">
        <v>3.4869830246268</v>
      </c>
      <c r="N209" s="36" t="n">
        <v>2.602784435621</v>
      </c>
      <c r="O209" s="36" t="n">
        <f aca="false">SQRT(M209^2+N209^2)</f>
        <v>4.35126848543575</v>
      </c>
      <c r="P209" s="40" t="n">
        <f aca="false">IF(J209="","",MAX(0,J209-1.96*O209/100))</f>
        <v>0.371906918507377</v>
      </c>
      <c r="Q209" s="40" t="n">
        <f aca="false">IF(J209="","",MIN(1,J209+1.96*O209/100))</f>
        <v>0.542476643136459</v>
      </c>
      <c r="R209" s="32" t="str">
        <f aca="false">IF(L209="","",IF(ABS(L209)&lt;=O209,"Yes","No"))</f>
        <v>Yes</v>
      </c>
      <c r="S209" s="32" t="str">
        <f aca="false">IF(L209="","",IF(ABS(L209)&lt;=1.96*O209,"Yes","No"))</f>
        <v>Yes</v>
      </c>
      <c r="T209" s="60" t="n">
        <f aca="false">IF(D209="","",ROUND(SQRT(((D209+G209)*O209/100)^2+(J209*(D209+G209)*0.14577)^2),0))</f>
        <v>46</v>
      </c>
      <c r="U209" s="32"/>
    </row>
    <row r="210" customFormat="false" ht="15" hidden="false" customHeight="false" outlineLevel="0" collapsed="false">
      <c r="A210" s="32" t="s">
        <v>233</v>
      </c>
      <c r="B210" s="32" t="s">
        <v>401</v>
      </c>
      <c r="C210" s="32" t="s">
        <v>410</v>
      </c>
      <c r="D210" s="60" t="n">
        <v>589</v>
      </c>
      <c r="E210" s="60" t="n">
        <v>571</v>
      </c>
      <c r="F210" s="69" t="n">
        <f aca="false">IF(E210="","",D210-E210)</f>
        <v>18</v>
      </c>
      <c r="G210" s="60" t="n">
        <v>545</v>
      </c>
      <c r="H210" s="60" t="n">
        <v>544</v>
      </c>
      <c r="I210" s="69" t="n">
        <f aca="false">IF(H210="","",G210-H210)</f>
        <v>1</v>
      </c>
      <c r="J210" s="40" t="n">
        <f aca="false">IF(OR(D210="",D210+G210=0),"",D210/(D210+G210))</f>
        <v>0.519400352733686</v>
      </c>
      <c r="K210" s="40" t="n">
        <f aca="false">IF(E210="","",E210/(E210+H210))</f>
        <v>0.512107623318386</v>
      </c>
      <c r="L210" s="70" t="n">
        <f aca="false">IF(OR(K210="",J210=""),"",(J210-K210)*100)</f>
        <v>0.729272941530046</v>
      </c>
      <c r="M210" s="36" t="n">
        <v>2.4178751410629</v>
      </c>
      <c r="N210" s="36" t="n">
        <v>2.602784435621</v>
      </c>
      <c r="O210" s="36" t="n">
        <f aca="false">SQRT(M210^2+N210^2)</f>
        <v>3.55254936856349</v>
      </c>
      <c r="P210" s="40" t="n">
        <f aca="false">IF(J210="","",MAX(0,J210-1.96*O210/100))</f>
        <v>0.449770385109842</v>
      </c>
      <c r="Q210" s="40" t="n">
        <f aca="false">IF(J210="","",MIN(1,J210+1.96*O210/100))</f>
        <v>0.589030320357531</v>
      </c>
      <c r="R210" s="32" t="str">
        <f aca="false">IF(L210="","",IF(ABS(L210)&lt;=O210,"Yes","No"))</f>
        <v>Yes</v>
      </c>
      <c r="S210" s="32" t="str">
        <f aca="false">IF(L210="","",IF(ABS(L210)&lt;=1.96*O210,"Yes","No"))</f>
        <v>Yes</v>
      </c>
      <c r="T210" s="60" t="n">
        <f aca="false">IF(D210="","",ROUND(SQRT(((D210+G210)*O210/100)^2+(J210*(D210+G210)*0.09272)^2),0))</f>
        <v>68</v>
      </c>
      <c r="U210" s="32"/>
    </row>
    <row r="211" customFormat="false" ht="15" hidden="false" customHeight="false" outlineLevel="0" collapsed="false">
      <c r="A211" s="32" t="s">
        <v>233</v>
      </c>
      <c r="B211" s="32" t="s">
        <v>401</v>
      </c>
      <c r="C211" s="32" t="s">
        <v>411</v>
      </c>
      <c r="D211" s="60" t="n">
        <v>848</v>
      </c>
      <c r="E211" s="60" t="n">
        <v>829</v>
      </c>
      <c r="F211" s="69" t="n">
        <f aca="false">IF(E211="","",D211-E211)</f>
        <v>19</v>
      </c>
      <c r="G211" s="60" t="n">
        <v>946</v>
      </c>
      <c r="H211" s="60" t="n">
        <v>968</v>
      </c>
      <c r="I211" s="69" t="n">
        <f aca="false">IF(H211="","",G211-H211)</f>
        <v>-22</v>
      </c>
      <c r="J211" s="40" t="n">
        <f aca="false">IF(OR(D211="",D211+G211=0),"",D211/(D211+G211))</f>
        <v>0.472686733556299</v>
      </c>
      <c r="K211" s="40" t="n">
        <f aca="false">IF(E211="","",E211/(E211+H211))</f>
        <v>0.461324429604897</v>
      </c>
      <c r="L211" s="70" t="n">
        <f aca="false">IF(OR(K211="",J211=""),"",(J211-K211)*100)</f>
        <v>1.13623039514017</v>
      </c>
      <c r="M211" s="36" t="n">
        <v>2.13467328733734</v>
      </c>
      <c r="N211" s="36" t="n">
        <v>2.602784435621</v>
      </c>
      <c r="O211" s="36" t="n">
        <f aca="false">SQRT(M211^2+N211^2)</f>
        <v>3.36620214217485</v>
      </c>
      <c r="P211" s="40" t="n">
        <f aca="false">IF(J211="","",MAX(0,J211-1.96*O211/100))</f>
        <v>0.406709171569672</v>
      </c>
      <c r="Q211" s="40" t="n">
        <f aca="false">IF(J211="","",MIN(1,J211+1.96*O211/100))</f>
        <v>0.538664295542926</v>
      </c>
      <c r="R211" s="32" t="str">
        <f aca="false">IF(L211="","",IF(ABS(L211)&lt;=O211,"Yes","No"))</f>
        <v>Yes</v>
      </c>
      <c r="S211" s="32" t="str">
        <f aca="false">IF(L211="","",IF(ABS(L211)&lt;=1.96*O211,"Yes","No"))</f>
        <v>Yes</v>
      </c>
      <c r="T211" s="60" t="n">
        <f aca="false">IF(D211="","",ROUND(SQRT(((D211+G211)*O211/100)^2+(J211*(D211+G211)*0.07717)^2),0))</f>
        <v>89</v>
      </c>
      <c r="U211" s="32"/>
    </row>
    <row r="212" customFormat="false" ht="15" hidden="false" customHeight="false" outlineLevel="0" collapsed="false">
      <c r="A212" s="32" t="s">
        <v>233</v>
      </c>
      <c r="B212" s="32" t="s">
        <v>401</v>
      </c>
      <c r="C212" s="32" t="s">
        <v>412</v>
      </c>
      <c r="D212" s="60" t="n">
        <v>687</v>
      </c>
      <c r="E212" s="60" t="n">
        <v>698</v>
      </c>
      <c r="F212" s="69" t="n">
        <f aca="false">IF(E212="","",D212-E212)</f>
        <v>-11</v>
      </c>
      <c r="G212" s="60" t="n">
        <v>755</v>
      </c>
      <c r="H212" s="60" t="n">
        <v>748</v>
      </c>
      <c r="I212" s="69" t="n">
        <f aca="false">IF(H212="","",G212-H212)</f>
        <v>7</v>
      </c>
      <c r="J212" s="40" t="n">
        <f aca="false">IF(OR(D212="",D212+G212=0),"",D212/(D212+G212))</f>
        <v>0.476421636615811</v>
      </c>
      <c r="K212" s="40" t="n">
        <f aca="false">IF(E212="","",E212/(E212+H212))</f>
        <v>0.482710926694329</v>
      </c>
      <c r="L212" s="70" t="n">
        <f aca="false">IF(OR(K212="",J212=""),"",(J212-K212)*100)</f>
        <v>-0.628929007851781</v>
      </c>
      <c r="M212" s="36" t="n">
        <v>2.13467328733734</v>
      </c>
      <c r="N212" s="36" t="n">
        <v>2.602784435621</v>
      </c>
      <c r="O212" s="36" t="n">
        <f aca="false">SQRT(M212^2+N212^2)</f>
        <v>3.36620214217485</v>
      </c>
      <c r="P212" s="40" t="n">
        <f aca="false">IF(J212="","",MAX(0,J212-1.96*O212/100))</f>
        <v>0.410444074629184</v>
      </c>
      <c r="Q212" s="40" t="n">
        <f aca="false">IF(J212="","",MIN(1,J212+1.96*O212/100))</f>
        <v>0.542399198602438</v>
      </c>
      <c r="R212" s="32" t="str">
        <f aca="false">IF(L212="","",IF(ABS(L212)&lt;=O212,"Yes","No"))</f>
        <v>Yes</v>
      </c>
      <c r="S212" s="32" t="str">
        <f aca="false">IF(L212="","",IF(ABS(L212)&lt;=1.96*O212,"Yes","No"))</f>
        <v>Yes</v>
      </c>
      <c r="T212" s="60" t="n">
        <f aca="false">IF(D212="","",ROUND(SQRT(((D212+G212)*O212/100)^2+(J212*(D212+G212)*0.07717)^2),0))</f>
        <v>72</v>
      </c>
      <c r="U212" s="32"/>
    </row>
    <row r="213" customFormat="false" ht="15" hidden="false" customHeight="false" outlineLevel="0" collapsed="false">
      <c r="A213" s="32" t="s">
        <v>233</v>
      </c>
      <c r="B213" s="32" t="s">
        <v>401</v>
      </c>
      <c r="C213" s="32" t="s">
        <v>413</v>
      </c>
      <c r="D213" s="60" t="n">
        <v>606</v>
      </c>
      <c r="E213" s="60" t="n">
        <v>582</v>
      </c>
      <c r="F213" s="69" t="n">
        <f aca="false">IF(E213="","",D213-E213)</f>
        <v>24</v>
      </c>
      <c r="G213" s="60" t="n">
        <v>570</v>
      </c>
      <c r="H213" s="60" t="n">
        <v>562</v>
      </c>
      <c r="I213" s="69" t="n">
        <f aca="false">IF(H213="","",G213-H213)</f>
        <v>8</v>
      </c>
      <c r="J213" s="40" t="n">
        <f aca="false">IF(OR(D213="",D213+G213=0),"",D213/(D213+G213))</f>
        <v>0.51530612244898</v>
      </c>
      <c r="K213" s="40" t="n">
        <f aca="false">IF(E213="","",E213/(E213+H213))</f>
        <v>0.508741258741259</v>
      </c>
      <c r="L213" s="70" t="n">
        <f aca="false">IF(OR(K213="",J213=""),"",(J213-K213)*100)</f>
        <v>0.65648637077208</v>
      </c>
      <c r="M213" s="36" t="n">
        <v>2.4178751410629</v>
      </c>
      <c r="N213" s="36" t="n">
        <v>2.602784435621</v>
      </c>
      <c r="O213" s="36" t="n">
        <f aca="false">SQRT(M213^2+N213^2)</f>
        <v>3.55254936856349</v>
      </c>
      <c r="P213" s="40" t="n">
        <f aca="false">IF(J213="","",MAX(0,J213-1.96*O213/100))</f>
        <v>0.445676154825135</v>
      </c>
      <c r="Q213" s="40" t="n">
        <f aca="false">IF(J213="","",MIN(1,J213+1.96*O213/100))</f>
        <v>0.584936090072824</v>
      </c>
      <c r="R213" s="32" t="str">
        <f aca="false">IF(L213="","",IF(ABS(L213)&lt;=O213,"Yes","No"))</f>
        <v>Yes</v>
      </c>
      <c r="S213" s="32" t="str">
        <f aca="false">IF(L213="","",IF(ABS(L213)&lt;=1.96*O213,"Yes","No"))</f>
        <v>Yes</v>
      </c>
      <c r="T213" s="60" t="n">
        <f aca="false">IF(D213="","",ROUND(SQRT(((D213+G213)*O213/100)^2+(J213*(D213+G213)*0.09272)^2),0))</f>
        <v>70</v>
      </c>
      <c r="U213" s="32"/>
    </row>
    <row r="214" customFormat="false" ht="15" hidden="false" customHeight="false" outlineLevel="0" collapsed="false">
      <c r="A214" s="32" t="s">
        <v>414</v>
      </c>
      <c r="B214" s="32" t="s">
        <v>415</v>
      </c>
      <c r="C214" s="32" t="s">
        <v>416</v>
      </c>
      <c r="D214" s="60" t="n">
        <v>467</v>
      </c>
      <c r="E214" s="60" t="n">
        <v>471</v>
      </c>
      <c r="F214" s="69" t="n">
        <f aca="false">IF(E214="","",D214-E214)</f>
        <v>-4</v>
      </c>
      <c r="G214" s="60" t="n">
        <v>1077</v>
      </c>
      <c r="H214" s="60" t="n">
        <v>1124</v>
      </c>
      <c r="I214" s="69" t="n">
        <f aca="false">IF(H214="","",G214-H214)</f>
        <v>-47</v>
      </c>
      <c r="J214" s="40" t="n">
        <f aca="false">IF(OR(D214="",D214+G214=0),"",D214/(D214+G214))</f>
        <v>0.302461139896373</v>
      </c>
      <c r="K214" s="40" t="n">
        <f aca="false">IF(E214="","",E214/(E214+H214))</f>
        <v>0.295297805642633</v>
      </c>
      <c r="L214" s="70" t="n">
        <f aca="false">IF(OR(K214="",J214=""),"",(J214-K214)*100)</f>
        <v>0.716333425373983</v>
      </c>
      <c r="M214" s="36" t="n">
        <v>2.13467328733734</v>
      </c>
      <c r="N214" s="36" t="n">
        <v>2.602784435621</v>
      </c>
      <c r="O214" s="36" t="n">
        <f aca="false">SQRT(M214^2+N214^2)</f>
        <v>3.36620214217485</v>
      </c>
      <c r="P214" s="40" t="n">
        <f aca="false">IF(J214="","",MAX(0,J214-1.96*O214/100))</f>
        <v>0.236483577909746</v>
      </c>
      <c r="Q214" s="40" t="n">
        <f aca="false">IF(J214="","",MIN(1,J214+1.96*O214/100))</f>
        <v>0.368438701883</v>
      </c>
      <c r="R214" s="32" t="str">
        <f aca="false">IF(L214="","",IF(ABS(L214)&lt;=O214,"Yes","No"))</f>
        <v>Yes</v>
      </c>
      <c r="S214" s="32" t="str">
        <f aca="false">IF(L214="","",IF(ABS(L214)&lt;=1.96*O214,"Yes","No"))</f>
        <v>Yes</v>
      </c>
      <c r="T214" s="60" t="n">
        <f aca="false">IF(D214="","",ROUND(SQRT(((D214+G214)*O214/100)^2+(J214*(D214+G214)*0.07717)^2),0))</f>
        <v>63</v>
      </c>
      <c r="U214" s="32"/>
    </row>
    <row r="215" customFormat="false" ht="15" hidden="false" customHeight="false" outlineLevel="0" collapsed="false">
      <c r="A215" s="32" t="s">
        <v>414</v>
      </c>
      <c r="B215" s="32" t="s">
        <v>417</v>
      </c>
      <c r="C215" s="32" t="s">
        <v>418</v>
      </c>
      <c r="D215" s="60" t="n">
        <v>1353</v>
      </c>
      <c r="E215" s="60" t="n">
        <v>1414</v>
      </c>
      <c r="F215" s="69" t="n">
        <f aca="false">IF(E215="","",D215-E215)</f>
        <v>-61</v>
      </c>
      <c r="G215" s="60" t="n">
        <v>2816</v>
      </c>
      <c r="H215" s="60" t="n">
        <v>2894</v>
      </c>
      <c r="I215" s="69" t="n">
        <f aca="false">IF(H215="","",G215-H215)</f>
        <v>-78</v>
      </c>
      <c r="J215" s="40" t="n">
        <f aca="false">IF(OR(D215="",D215+G215=0),"",D215/(D215+G215))</f>
        <v>0.324538258575198</v>
      </c>
      <c r="K215" s="40" t="n">
        <f aca="false">IF(E215="","",E215/(E215+H215))</f>
        <v>0.328226555246054</v>
      </c>
      <c r="L215" s="70" t="n">
        <f aca="false">IF(OR(K215="",J215=""),"",(J215-K215)*100)</f>
        <v>-0.368829667085596</v>
      </c>
      <c r="M215" s="36" t="n">
        <v>2.13467328733734</v>
      </c>
      <c r="N215" s="36" t="n">
        <v>2.602784435621</v>
      </c>
      <c r="O215" s="36" t="n">
        <f aca="false">SQRT(M215^2+N215^2)</f>
        <v>3.36620214217485</v>
      </c>
      <c r="P215" s="40" t="n">
        <f aca="false">IF(J215="","",MAX(0,J215-1.96*O215/100))</f>
        <v>0.258560696588571</v>
      </c>
      <c r="Q215" s="40" t="n">
        <f aca="false">IF(J215="","",MIN(1,J215+1.96*O215/100))</f>
        <v>0.390515820561825</v>
      </c>
      <c r="R215" s="32" t="str">
        <f aca="false">IF(L215="","",IF(ABS(L215)&lt;=O215,"Yes","No"))</f>
        <v>Yes</v>
      </c>
      <c r="S215" s="32" t="str">
        <f aca="false">IF(L215="","",IF(ABS(L215)&lt;=1.96*O215,"Yes","No"))</f>
        <v>Yes</v>
      </c>
      <c r="T215" s="60" t="n">
        <f aca="false">IF(D215="","",ROUND(SQRT(((D215+G215)*O215/100)^2+(J215*(D215+G215)*0.07717)^2),0))</f>
        <v>175</v>
      </c>
      <c r="U215" s="32"/>
    </row>
    <row r="216" customFormat="false" ht="15" hidden="false" customHeight="false" outlineLevel="0" collapsed="false">
      <c r="A216" s="32" t="s">
        <v>414</v>
      </c>
      <c r="B216" s="32" t="s">
        <v>419</v>
      </c>
      <c r="C216" s="32" t="s">
        <v>420</v>
      </c>
      <c r="D216" s="60" t="n">
        <v>434</v>
      </c>
      <c r="E216" s="60" t="n">
        <v>521</v>
      </c>
      <c r="F216" s="69" t="n">
        <f aca="false">IF(E216="","",D216-E216)</f>
        <v>-87</v>
      </c>
      <c r="G216" s="60" t="n">
        <v>893</v>
      </c>
      <c r="H216" s="60" t="n">
        <v>997</v>
      </c>
      <c r="I216" s="69" t="n">
        <f aca="false">IF(H216="","",G216-H216)</f>
        <v>-104</v>
      </c>
      <c r="J216" s="40" t="n">
        <f aca="false">IF(OR(D216="",D216+G216=0),"",D216/(D216+G216))</f>
        <v>0.327053504144687</v>
      </c>
      <c r="K216" s="40" t="n">
        <f aca="false">IF(E216="","",E216/(E216+H216))</f>
        <v>0.343214756258235</v>
      </c>
      <c r="L216" s="70" t="n">
        <f aca="false">IF(OR(K216="",J216=""),"",(J216-K216)*100)</f>
        <v>-1.61612521135472</v>
      </c>
      <c r="M216" s="36" t="n">
        <v>2.13467328733734</v>
      </c>
      <c r="N216" s="36" t="n">
        <v>2.602784435621</v>
      </c>
      <c r="O216" s="36" t="n">
        <f aca="false">SQRT(M216^2+N216^2)</f>
        <v>3.36620214217485</v>
      </c>
      <c r="P216" s="40" t="n">
        <f aca="false">IF(J216="","",MAX(0,J216-1.96*O216/100))</f>
        <v>0.26107594215806</v>
      </c>
      <c r="Q216" s="40" t="n">
        <f aca="false">IF(J216="","",MIN(1,J216+1.96*O216/100))</f>
        <v>0.393031066131314</v>
      </c>
      <c r="R216" s="32" t="str">
        <f aca="false">IF(L216="","",IF(ABS(L216)&lt;=O216,"Yes","No"))</f>
        <v>Yes</v>
      </c>
      <c r="S216" s="32" t="str">
        <f aca="false">IF(L216="","",IF(ABS(L216)&lt;=1.96*O216,"Yes","No"))</f>
        <v>Yes</v>
      </c>
      <c r="T216" s="60" t="n">
        <f aca="false">IF(D216="","",ROUND(SQRT(((D216+G216)*O216/100)^2+(J216*(D216+G216)*0.07717)^2),0))</f>
        <v>56</v>
      </c>
      <c r="U216" s="32"/>
    </row>
    <row r="217" customFormat="false" ht="15" hidden="false" customHeight="false" outlineLevel="0" collapsed="false">
      <c r="A217" s="32" t="s">
        <v>421</v>
      </c>
      <c r="B217" s="32" t="s">
        <v>422</v>
      </c>
      <c r="C217" s="32" t="s">
        <v>423</v>
      </c>
      <c r="D217" s="60" t="n">
        <v>681</v>
      </c>
      <c r="E217" s="60" t="n">
        <v>687</v>
      </c>
      <c r="F217" s="69" t="n">
        <f aca="false">IF(E217="","",D217-E217)</f>
        <v>-6</v>
      </c>
      <c r="G217" s="60" t="n">
        <v>1016</v>
      </c>
      <c r="H217" s="60" t="n">
        <v>1009</v>
      </c>
      <c r="I217" s="69" t="n">
        <f aca="false">IF(H217="","",G217-H217)</f>
        <v>7</v>
      </c>
      <c r="J217" s="40" t="n">
        <f aca="false">IF(OR(D217="",D217+G217=0),"",D217/(D217+G217))</f>
        <v>0.401296405421332</v>
      </c>
      <c r="K217" s="40" t="n">
        <f aca="false">IF(E217="","",E217/(E217+H217))</f>
        <v>0.405070754716981</v>
      </c>
      <c r="L217" s="70" t="n">
        <f aca="false">IF(OR(K217="",J217=""),"",(J217-K217)*100)</f>
        <v>-0.377434929564935</v>
      </c>
      <c r="M217" s="36" t="n">
        <v>2.13467328733734</v>
      </c>
      <c r="N217" s="36" t="n">
        <v>2.602784435621</v>
      </c>
      <c r="O217" s="36" t="n">
        <f aca="false">SQRT(M217^2+N217^2)</f>
        <v>3.36620214217485</v>
      </c>
      <c r="P217" s="40" t="n">
        <f aca="false">IF(J217="","",MAX(0,J217-1.96*O217/100))</f>
        <v>0.335318843434705</v>
      </c>
      <c r="Q217" s="40" t="n">
        <f aca="false">IF(J217="","",MIN(1,J217+1.96*O217/100))</f>
        <v>0.467273967407959</v>
      </c>
      <c r="R217" s="32" t="str">
        <f aca="false">IF(L217="","",IF(ABS(L217)&lt;=O217,"Yes","No"))</f>
        <v>Yes</v>
      </c>
      <c r="S217" s="32" t="str">
        <f aca="false">IF(L217="","",IF(ABS(L217)&lt;=1.96*O217,"Yes","No"))</f>
        <v>Yes</v>
      </c>
      <c r="T217" s="60" t="n">
        <f aca="false">IF(D217="","",ROUND(SQRT(((D217+G217)*O217/100)^2+(J217*(D217+G217)*0.07717)^2),0))</f>
        <v>78</v>
      </c>
      <c r="U217" s="32"/>
    </row>
    <row r="218" customFormat="false" ht="15" hidden="false" customHeight="false" outlineLevel="0" collapsed="false">
      <c r="A218" s="32" t="s">
        <v>421</v>
      </c>
      <c r="B218" s="32" t="s">
        <v>422</v>
      </c>
      <c r="C218" s="32" t="s">
        <v>424</v>
      </c>
      <c r="D218" s="60" t="n">
        <v>825</v>
      </c>
      <c r="E218" s="60" t="n">
        <v>824</v>
      </c>
      <c r="F218" s="69" t="n">
        <f aca="false">IF(E218="","",D218-E218)</f>
        <v>1</v>
      </c>
      <c r="G218" s="60" t="n">
        <v>941</v>
      </c>
      <c r="H218" s="60" t="n">
        <v>1009</v>
      </c>
      <c r="I218" s="69" t="n">
        <f aca="false">IF(H218="","",G218-H218)</f>
        <v>-68</v>
      </c>
      <c r="J218" s="40" t="n">
        <f aca="false">IF(OR(D218="",D218+G218=0),"",D218/(D218+G218))</f>
        <v>0.467157417893545</v>
      </c>
      <c r="K218" s="40" t="n">
        <f aca="false">IF(E218="","",E218/(E218+H218))</f>
        <v>0.449536279323513</v>
      </c>
      <c r="L218" s="70" t="n">
        <f aca="false">IF(OR(K218="",J218=""),"",(J218-K218)*100)</f>
        <v>1.76211385700314</v>
      </c>
      <c r="M218" s="36" t="n">
        <v>2.13467328733734</v>
      </c>
      <c r="N218" s="36" t="n">
        <v>2.602784435621</v>
      </c>
      <c r="O218" s="36" t="n">
        <f aca="false">SQRT(M218^2+N218^2)</f>
        <v>3.36620214217485</v>
      </c>
      <c r="P218" s="40" t="n">
        <f aca="false">IF(J218="","",MAX(0,J218-1.96*O218/100))</f>
        <v>0.401179855906918</v>
      </c>
      <c r="Q218" s="40" t="n">
        <f aca="false">IF(J218="","",MIN(1,J218+1.96*O218/100))</f>
        <v>0.533134979880172</v>
      </c>
      <c r="R218" s="32" t="str">
        <f aca="false">IF(L218="","",IF(ABS(L218)&lt;=O218,"Yes","No"))</f>
        <v>Yes</v>
      </c>
      <c r="S218" s="32" t="str">
        <f aca="false">IF(L218="","",IF(ABS(L218)&lt;=1.96*O218,"Yes","No"))</f>
        <v>Yes</v>
      </c>
      <c r="T218" s="60" t="n">
        <f aca="false">IF(D218="","",ROUND(SQRT(((D218+G218)*O218/100)^2+(J218*(D218+G218)*0.07717)^2),0))</f>
        <v>87</v>
      </c>
      <c r="U218" s="32"/>
    </row>
    <row r="219" customFormat="false" ht="15" hidden="false" customHeight="false" outlineLevel="0" collapsed="false">
      <c r="A219" s="32" t="s">
        <v>421</v>
      </c>
      <c r="B219" s="32" t="s">
        <v>425</v>
      </c>
      <c r="C219" s="32" t="s">
        <v>426</v>
      </c>
      <c r="D219" s="60" t="n">
        <v>249</v>
      </c>
      <c r="E219" s="60" t="n">
        <v>237</v>
      </c>
      <c r="F219" s="69" t="n">
        <f aca="false">IF(E219="","",D219-E219)</f>
        <v>12</v>
      </c>
      <c r="G219" s="60" t="n">
        <v>349</v>
      </c>
      <c r="H219" s="60" t="n">
        <v>342</v>
      </c>
      <c r="I219" s="69" t="n">
        <f aca="false">IF(H219="","",G219-H219)</f>
        <v>7</v>
      </c>
      <c r="J219" s="40" t="n">
        <f aca="false">IF(OR(D219="",D219+G219=0),"",D219/(D219+G219))</f>
        <v>0.416387959866221</v>
      </c>
      <c r="K219" s="40" t="n">
        <f aca="false">IF(E219="","",E219/(E219+H219))</f>
        <v>0.409326424870466</v>
      </c>
      <c r="L219" s="70" t="n">
        <f aca="false">IF(OR(K219="",J219=""),"",(J219-K219)*100)</f>
        <v>0.70615349957544</v>
      </c>
      <c r="M219" s="36" t="n">
        <v>3.4869830246268</v>
      </c>
      <c r="N219" s="36" t="n">
        <v>2.602784435621</v>
      </c>
      <c r="O219" s="36" t="n">
        <f aca="false">SQRT(M219^2+N219^2)</f>
        <v>4.35126848543575</v>
      </c>
      <c r="P219" s="40" t="n">
        <f aca="false">IF(J219="","",MAX(0,J219-1.96*O219/100))</f>
        <v>0.33110309755168</v>
      </c>
      <c r="Q219" s="40" t="n">
        <f aca="false">IF(J219="","",MIN(1,J219+1.96*O219/100))</f>
        <v>0.501672822180762</v>
      </c>
      <c r="R219" s="32" t="str">
        <f aca="false">IF(L219="","",IF(ABS(L219)&lt;=O219,"Yes","No"))</f>
        <v>Yes</v>
      </c>
      <c r="S219" s="32" t="str">
        <f aca="false">IF(L219="","",IF(ABS(L219)&lt;=1.96*O219,"Yes","No"))</f>
        <v>Yes</v>
      </c>
      <c r="T219" s="60" t="n">
        <f aca="false">IF(D219="","",ROUND(SQRT(((D219+G219)*O219/100)^2+(J219*(D219+G219)*0.14577)^2),0))</f>
        <v>45</v>
      </c>
      <c r="U219" s="32"/>
    </row>
    <row r="220" customFormat="false" ht="15" hidden="false" customHeight="false" outlineLevel="0" collapsed="false">
      <c r="A220" s="32" t="s">
        <v>421</v>
      </c>
      <c r="B220" s="32" t="s">
        <v>425</v>
      </c>
      <c r="C220" s="32" t="s">
        <v>429</v>
      </c>
      <c r="D220" s="60" t="n">
        <v>217</v>
      </c>
      <c r="E220" s="60" t="n">
        <v>238</v>
      </c>
      <c r="F220" s="69" t="n">
        <f aca="false">IF(E220="","",D220-E220)</f>
        <v>-21</v>
      </c>
      <c r="G220" s="60" t="n">
        <v>311</v>
      </c>
      <c r="H220" s="60" t="n">
        <v>312</v>
      </c>
      <c r="I220" s="69" t="n">
        <f aca="false">IF(H220="","",G220-H220)</f>
        <v>-1</v>
      </c>
      <c r="J220" s="40" t="n">
        <f aca="false">IF(OR(D220="",D220+G220=0),"",D220/(D220+G220))</f>
        <v>0.410984848484849</v>
      </c>
      <c r="K220" s="40" t="n">
        <f aca="false">IF(E220="","",E220/(E220+H220))</f>
        <v>0.432727272727273</v>
      </c>
      <c r="L220" s="70" t="n">
        <f aca="false">IF(OR(K220="",J220=""),"",(J220-K220)*100)</f>
        <v>-2.17424242424242</v>
      </c>
      <c r="M220" s="36" t="n">
        <v>3.4869830246268</v>
      </c>
      <c r="N220" s="36" t="n">
        <v>2.602784435621</v>
      </c>
      <c r="O220" s="36" t="n">
        <f aca="false">SQRT(M220^2+N220^2)</f>
        <v>4.35126848543575</v>
      </c>
      <c r="P220" s="40" t="n">
        <f aca="false">IF(J220="","",MAX(0,J220-1.96*O220/100))</f>
        <v>0.325699986170308</v>
      </c>
      <c r="Q220" s="40" t="n">
        <f aca="false">IF(J220="","",MIN(1,J220+1.96*O220/100))</f>
        <v>0.496269710799389</v>
      </c>
      <c r="R220" s="32" t="str">
        <f aca="false">IF(L220="","",IF(ABS(L220)&lt;=O220,"Yes","No"))</f>
        <v>Yes</v>
      </c>
      <c r="S220" s="32" t="str">
        <f aca="false">IF(L220="","",IF(ABS(L220)&lt;=1.96*O220,"Yes","No"))</f>
        <v>Yes</v>
      </c>
      <c r="T220" s="60" t="n">
        <f aca="false">IF(D220="","",ROUND(SQRT(((D220+G220)*O220/100)^2+(J220*(D220+G220)*0.14577)^2),0))</f>
        <v>39</v>
      </c>
      <c r="U220" s="32"/>
    </row>
    <row r="221" customFormat="false" ht="15" hidden="false" customHeight="false" outlineLevel="0" collapsed="false">
      <c r="A221" s="32" t="s">
        <v>421</v>
      </c>
      <c r="B221" s="32" t="s">
        <v>425</v>
      </c>
      <c r="C221" s="32" t="s">
        <v>430</v>
      </c>
      <c r="D221" s="60" t="n">
        <v>268</v>
      </c>
      <c r="E221" s="60" t="n">
        <v>257</v>
      </c>
      <c r="F221" s="69" t="n">
        <f aca="false">IF(E221="","",D221-E221)</f>
        <v>11</v>
      </c>
      <c r="G221" s="60" t="n">
        <v>359</v>
      </c>
      <c r="H221" s="60" t="n">
        <v>361</v>
      </c>
      <c r="I221" s="69" t="n">
        <f aca="false">IF(H221="","",G221-H221)</f>
        <v>-2</v>
      </c>
      <c r="J221" s="40" t="n">
        <f aca="false">IF(OR(D221="",D221+G221=0),"",D221/(D221+G221))</f>
        <v>0.427432216905901</v>
      </c>
      <c r="K221" s="40" t="n">
        <f aca="false">IF(E221="","",E221/(E221+H221))</f>
        <v>0.415857605177994</v>
      </c>
      <c r="L221" s="70" t="n">
        <f aca="false">IF(OR(K221="",J221=""),"",(J221-K221)*100)</f>
        <v>1.15746117279076</v>
      </c>
      <c r="M221" s="36" t="n">
        <v>3.4869830246268</v>
      </c>
      <c r="N221" s="36" t="n">
        <v>2.602784435621</v>
      </c>
      <c r="O221" s="36" t="n">
        <f aca="false">SQRT(M221^2+N221^2)</f>
        <v>4.35126848543575</v>
      </c>
      <c r="P221" s="40" t="n">
        <f aca="false">IF(J221="","",MAX(0,J221-1.96*O221/100))</f>
        <v>0.34214735459136</v>
      </c>
      <c r="Q221" s="40" t="n">
        <f aca="false">IF(J221="","",MIN(1,J221+1.96*O221/100))</f>
        <v>0.512717079220442</v>
      </c>
      <c r="R221" s="32" t="str">
        <f aca="false">IF(L221="","",IF(ABS(L221)&lt;=O221,"Yes","No"))</f>
        <v>Yes</v>
      </c>
      <c r="S221" s="32" t="str">
        <f aca="false">IF(L221="","",IF(ABS(L221)&lt;=1.96*O221,"Yes","No"))</f>
        <v>Yes</v>
      </c>
      <c r="T221" s="60" t="n">
        <f aca="false">IF(D221="","",ROUND(SQRT(((D221+G221)*O221/100)^2+(J221*(D221+G221)*0.14577)^2),0))</f>
        <v>48</v>
      </c>
      <c r="U221" s="32"/>
    </row>
    <row r="222" customFormat="false" ht="15" hidden="false" customHeight="false" outlineLevel="0" collapsed="false">
      <c r="A222" s="32" t="s">
        <v>421</v>
      </c>
      <c r="B222" s="32" t="s">
        <v>425</v>
      </c>
      <c r="C222" s="32" t="s">
        <v>431</v>
      </c>
      <c r="D222" s="60" t="n">
        <v>222</v>
      </c>
      <c r="E222" s="60" t="n">
        <v>227</v>
      </c>
      <c r="F222" s="69" t="n">
        <f aca="false">IF(E222="","",D222-E222)</f>
        <v>-5</v>
      </c>
      <c r="G222" s="60" t="n">
        <v>362</v>
      </c>
      <c r="H222" s="60" t="n">
        <v>349</v>
      </c>
      <c r="I222" s="69" t="n">
        <f aca="false">IF(H222="","",G222-H222)</f>
        <v>13</v>
      </c>
      <c r="J222" s="40" t="n">
        <f aca="false">IF(OR(D222="",D222+G222=0),"",D222/(D222+G222))</f>
        <v>0.38013698630137</v>
      </c>
      <c r="K222" s="40" t="n">
        <f aca="false">IF(E222="","",E222/(E222+H222))</f>
        <v>0.394097222222222</v>
      </c>
      <c r="L222" s="70" t="n">
        <f aca="false">IF(OR(K222="",J222=""),"",(J222-K222)*100)</f>
        <v>-1.39602359208523</v>
      </c>
      <c r="M222" s="36" t="n">
        <v>3.4869830246268</v>
      </c>
      <c r="N222" s="36" t="n">
        <v>2.602784435621</v>
      </c>
      <c r="O222" s="36" t="n">
        <f aca="false">SQRT(M222^2+N222^2)</f>
        <v>4.35126848543575</v>
      </c>
      <c r="P222" s="40" t="n">
        <f aca="false">IF(J222="","",MAX(0,J222-1.96*O222/100))</f>
        <v>0.294852123986829</v>
      </c>
      <c r="Q222" s="40" t="n">
        <f aca="false">IF(J222="","",MIN(1,J222+1.96*O222/100))</f>
        <v>0.465421848615911</v>
      </c>
      <c r="R222" s="32" t="str">
        <f aca="false">IF(L222="","",IF(ABS(L222)&lt;=O222,"Yes","No"))</f>
        <v>Yes</v>
      </c>
      <c r="S222" s="32" t="str">
        <f aca="false">IF(L222="","",IF(ABS(L222)&lt;=1.96*O222,"Yes","No"))</f>
        <v>Yes</v>
      </c>
      <c r="T222" s="60" t="n">
        <f aca="false">IF(D222="","",ROUND(SQRT(((D222+G222)*O222/100)^2+(J222*(D222+G222)*0.14577)^2),0))</f>
        <v>41</v>
      </c>
      <c r="U222" s="32"/>
    </row>
    <row r="223" customFormat="false" ht="15" hidden="false" customHeight="false" outlineLevel="0" collapsed="false">
      <c r="A223" s="32" t="s">
        <v>421</v>
      </c>
      <c r="B223" s="32" t="s">
        <v>432</v>
      </c>
      <c r="C223" s="32" t="s">
        <v>433</v>
      </c>
      <c r="D223" s="60" t="n">
        <v>624</v>
      </c>
      <c r="E223" s="60" t="n">
        <v>623</v>
      </c>
      <c r="F223" s="69" t="n">
        <f aca="false">IF(E223="","",D223-E223)</f>
        <v>1</v>
      </c>
      <c r="G223" s="60" t="n">
        <v>746</v>
      </c>
      <c r="H223" s="60" t="n">
        <v>726</v>
      </c>
      <c r="I223" s="69" t="n">
        <f aca="false">IF(H223="","",G223-H223)</f>
        <v>20</v>
      </c>
      <c r="J223" s="40" t="n">
        <f aca="false">IF(OR(D223="",D223+G223=0),"",D223/(D223+G223))</f>
        <v>0.455474452554745</v>
      </c>
      <c r="K223" s="40" t="n">
        <f aca="false">IF(E223="","",E223/(E223+H223))</f>
        <v>0.46182357301705</v>
      </c>
      <c r="L223" s="70" t="n">
        <f aca="false">IF(OR(K223="",J223=""),"",(J223-K223)*100)</f>
        <v>-0.634912046230518</v>
      </c>
      <c r="M223" s="36" t="n">
        <v>2.13467328733734</v>
      </c>
      <c r="N223" s="36" t="n">
        <v>2.602784435621</v>
      </c>
      <c r="O223" s="36" t="n">
        <f aca="false">SQRT(M223^2+N223^2)</f>
        <v>3.36620214217485</v>
      </c>
      <c r="P223" s="40" t="n">
        <f aca="false">IF(J223="","",MAX(0,J223-1.96*O223/100))</f>
        <v>0.389496890568118</v>
      </c>
      <c r="Q223" s="40" t="n">
        <f aca="false">IF(J223="","",MIN(1,J223+1.96*O223/100))</f>
        <v>0.521452014541372</v>
      </c>
      <c r="R223" s="32" t="str">
        <f aca="false">IF(L223="","",IF(ABS(L223)&lt;=O223,"Yes","No"))</f>
        <v>Yes</v>
      </c>
      <c r="S223" s="32" t="str">
        <f aca="false">IF(L223="","",IF(ABS(L223)&lt;=1.96*O223,"Yes","No"))</f>
        <v>Yes</v>
      </c>
      <c r="T223" s="60" t="n">
        <f aca="false">IF(D223="","",ROUND(SQRT(((D223+G223)*O223/100)^2+(J223*(D223+G223)*0.07717)^2),0))</f>
        <v>67</v>
      </c>
      <c r="U223" s="32"/>
    </row>
    <row r="224" customFormat="false" ht="15" hidden="false" customHeight="false" outlineLevel="0" collapsed="false">
      <c r="A224" s="32" t="s">
        <v>421</v>
      </c>
      <c r="B224" s="32" t="s">
        <v>296</v>
      </c>
      <c r="C224" s="32" t="s">
        <v>434</v>
      </c>
      <c r="D224" s="60" t="n">
        <v>732</v>
      </c>
      <c r="E224" s="60" t="n">
        <v>775</v>
      </c>
      <c r="F224" s="69" t="n">
        <f aca="false">IF(E224="","",D224-E224)</f>
        <v>-43</v>
      </c>
      <c r="G224" s="60" t="n">
        <v>445</v>
      </c>
      <c r="H224" s="60" t="n">
        <v>447</v>
      </c>
      <c r="I224" s="69" t="n">
        <f aca="false">IF(H224="","",G224-H224)</f>
        <v>-2</v>
      </c>
      <c r="J224" s="40" t="n">
        <f aca="false">IF(OR(D224="",D224+G224=0),"",D224/(D224+G224))</f>
        <v>0.621920135938828</v>
      </c>
      <c r="K224" s="40" t="n">
        <f aca="false">IF(E224="","",E224/(E224+H224))</f>
        <v>0.634206219312602</v>
      </c>
      <c r="L224" s="70" t="n">
        <f aca="false">IF(OR(K224="",J224=""),"",(J224-K224)*100)</f>
        <v>-1.22860833737747</v>
      </c>
      <c r="M224" s="36" t="n">
        <v>2.4178751410629</v>
      </c>
      <c r="N224" s="36" t="n">
        <v>2.602784435621</v>
      </c>
      <c r="O224" s="36" t="n">
        <f aca="false">SQRT(M224^2+N224^2)</f>
        <v>3.55254936856349</v>
      </c>
      <c r="P224" s="40" t="n">
        <f aca="false">IF(J224="","",MAX(0,J224-1.96*O224/100))</f>
        <v>0.552290168314983</v>
      </c>
      <c r="Q224" s="40" t="n">
        <f aca="false">IF(J224="","",MIN(1,J224+1.96*O224/100))</f>
        <v>0.691550103562672</v>
      </c>
      <c r="R224" s="32" t="str">
        <f aca="false">IF(L224="","",IF(ABS(L224)&lt;=O224,"Yes","No"))</f>
        <v>Yes</v>
      </c>
      <c r="S224" s="32" t="str">
        <f aca="false">IF(L224="","",IF(ABS(L224)&lt;=1.96*O224,"Yes","No"))</f>
        <v>Yes</v>
      </c>
      <c r="T224" s="60" t="n">
        <f aca="false">IF(D224="","",ROUND(SQRT(((D224+G224)*O224/100)^2+(J224*(D224+G224)*0.09272)^2),0))</f>
        <v>80</v>
      </c>
      <c r="U224" s="32"/>
    </row>
    <row r="225" customFormat="false" ht="15" hidden="false" customHeight="false" outlineLevel="0" collapsed="false">
      <c r="A225" s="32" t="s">
        <v>421</v>
      </c>
      <c r="B225" s="32" t="s">
        <v>296</v>
      </c>
      <c r="C225" s="32" t="s">
        <v>435</v>
      </c>
      <c r="D225" s="60" t="n">
        <v>970</v>
      </c>
      <c r="E225" s="60" t="n">
        <v>982</v>
      </c>
      <c r="F225" s="69" t="n">
        <f aca="false">IF(E225="","",D225-E225)</f>
        <v>-12</v>
      </c>
      <c r="G225" s="60" t="n">
        <v>669</v>
      </c>
      <c r="H225" s="60" t="n">
        <v>684</v>
      </c>
      <c r="I225" s="69" t="n">
        <f aca="false">IF(H225="","",G225-H225)</f>
        <v>-15</v>
      </c>
      <c r="J225" s="40" t="n">
        <f aca="false">IF(OR(D225="",D225+G225=0),"",D225/(D225+G225))</f>
        <v>0.591824283099451</v>
      </c>
      <c r="K225" s="40" t="n">
        <f aca="false">IF(E225="","",E225/(E225+H225))</f>
        <v>0.589435774309724</v>
      </c>
      <c r="L225" s="70" t="n">
        <f aca="false">IF(OR(K225="",J225=""),"",(J225-K225)*100)</f>
        <v>0.238850878972696</v>
      </c>
      <c r="M225" s="36" t="n">
        <v>2.13467328733734</v>
      </c>
      <c r="N225" s="36" t="n">
        <v>2.602784435621</v>
      </c>
      <c r="O225" s="36" t="n">
        <f aca="false">SQRT(M225^2+N225^2)</f>
        <v>3.36620214217485</v>
      </c>
      <c r="P225" s="40" t="n">
        <f aca="false">IF(J225="","",MAX(0,J225-1.96*O225/100))</f>
        <v>0.525846721112824</v>
      </c>
      <c r="Q225" s="40" t="n">
        <f aca="false">IF(J225="","",MIN(1,J225+1.96*O225/100))</f>
        <v>0.657801845086078</v>
      </c>
      <c r="R225" s="32" t="str">
        <f aca="false">IF(L225="","",IF(ABS(L225)&lt;=O225,"Yes","No"))</f>
        <v>Yes</v>
      </c>
      <c r="S225" s="32" t="str">
        <f aca="false">IF(L225="","",IF(ABS(L225)&lt;=1.96*O225,"Yes","No"))</f>
        <v>Yes</v>
      </c>
      <c r="T225" s="60" t="n">
        <f aca="false">IF(D225="","",ROUND(SQRT(((D225+G225)*O225/100)^2+(J225*(D225+G225)*0.07717)^2),0))</f>
        <v>93</v>
      </c>
      <c r="U225" s="32"/>
    </row>
    <row r="226" customFormat="false" ht="15" hidden="false" customHeight="false" outlineLevel="0" collapsed="false">
      <c r="A226" s="32" t="s">
        <v>421</v>
      </c>
      <c r="B226" s="32" t="s">
        <v>296</v>
      </c>
      <c r="C226" s="32" t="s">
        <v>436</v>
      </c>
      <c r="D226" s="60" t="n">
        <v>733</v>
      </c>
      <c r="E226" s="60" t="n">
        <v>750</v>
      </c>
      <c r="F226" s="69" t="n">
        <f aca="false">IF(E226="","",D226-E226)</f>
        <v>-17</v>
      </c>
      <c r="G226" s="60" t="n">
        <v>428</v>
      </c>
      <c r="H226" s="60" t="n">
        <v>421</v>
      </c>
      <c r="I226" s="69" t="n">
        <f aca="false">IF(H226="","",G226-H226)</f>
        <v>7</v>
      </c>
      <c r="J226" s="40" t="n">
        <f aca="false">IF(OR(D226="",D226+G226=0),"",D226/(D226+G226))</f>
        <v>0.631352282515073</v>
      </c>
      <c r="K226" s="40" t="n">
        <f aca="false">IF(E226="","",E226/(E226+H226))</f>
        <v>0.640478223740393</v>
      </c>
      <c r="L226" s="70" t="n">
        <f aca="false">IF(OR(K226="",J226=""),"",(J226-K226)*100)</f>
        <v>-0.912594122531962</v>
      </c>
      <c r="M226" s="36" t="n">
        <v>2.4178751410629</v>
      </c>
      <c r="N226" s="36" t="n">
        <v>2.602784435621</v>
      </c>
      <c r="O226" s="36" t="n">
        <f aca="false">SQRT(M226^2+N226^2)</f>
        <v>3.55254936856349</v>
      </c>
      <c r="P226" s="40" t="n">
        <f aca="false">IF(J226="","",MAX(0,J226-1.96*O226/100))</f>
        <v>0.561722314891229</v>
      </c>
      <c r="Q226" s="40" t="n">
        <f aca="false">IF(J226="","",MIN(1,J226+1.96*O226/100))</f>
        <v>0.700982250138918</v>
      </c>
      <c r="R226" s="32" t="str">
        <f aca="false">IF(L226="","",IF(ABS(L226)&lt;=O226,"Yes","No"))</f>
        <v>Yes</v>
      </c>
      <c r="S226" s="32" t="str">
        <f aca="false">IF(L226="","",IF(ABS(L226)&lt;=1.96*O226,"Yes","No"))</f>
        <v>Yes</v>
      </c>
      <c r="T226" s="60" t="n">
        <f aca="false">IF(D226="","",ROUND(SQRT(((D226+G226)*O226/100)^2+(J226*(D226+G226)*0.09272)^2),0))</f>
        <v>79</v>
      </c>
      <c r="U226" s="32"/>
    </row>
    <row r="227" customFormat="false" ht="15" hidden="false" customHeight="false" outlineLevel="0" collapsed="false">
      <c r="A227" s="32" t="s">
        <v>421</v>
      </c>
      <c r="B227" s="32" t="s">
        <v>296</v>
      </c>
      <c r="C227" s="32" t="s">
        <v>437</v>
      </c>
      <c r="D227" s="60" t="n">
        <v>581</v>
      </c>
      <c r="E227" s="60" t="n">
        <v>592</v>
      </c>
      <c r="F227" s="69" t="n">
        <f aca="false">IF(E227="","",D227-E227)</f>
        <v>-11</v>
      </c>
      <c r="G227" s="60" t="n">
        <v>352</v>
      </c>
      <c r="H227" s="60" t="n">
        <v>337</v>
      </c>
      <c r="I227" s="69" t="n">
        <f aca="false">IF(H227="","",G227-H227)</f>
        <v>15</v>
      </c>
      <c r="J227" s="40" t="n">
        <f aca="false">IF(OR(D227="",D227+G227=0),"",D227/(D227+G227))</f>
        <v>0.622722400857449</v>
      </c>
      <c r="K227" s="40" t="n">
        <f aca="false">IF(E227="","",E227/(E227+H227))</f>
        <v>0.63724434876211</v>
      </c>
      <c r="L227" s="70" t="n">
        <f aca="false">IF(OR(K227="",J227=""),"",(J227-K227)*100)</f>
        <v>-1.45219479046607</v>
      </c>
      <c r="M227" s="36" t="n">
        <v>2.4178751410629</v>
      </c>
      <c r="N227" s="36" t="n">
        <v>2.602784435621</v>
      </c>
      <c r="O227" s="36" t="n">
        <f aca="false">SQRT(M227^2+N227^2)</f>
        <v>3.55254936856349</v>
      </c>
      <c r="P227" s="40" t="n">
        <f aca="false">IF(J227="","",MAX(0,J227-1.96*O227/100))</f>
        <v>0.553092433233605</v>
      </c>
      <c r="Q227" s="40" t="n">
        <f aca="false">IF(J227="","",MIN(1,J227+1.96*O227/100))</f>
        <v>0.692352368481294</v>
      </c>
      <c r="R227" s="32" t="str">
        <f aca="false">IF(L227="","",IF(ABS(L227)&lt;=O227,"Yes","No"))</f>
        <v>Yes</v>
      </c>
      <c r="S227" s="32" t="str">
        <f aca="false">IF(L227="","",IF(ABS(L227)&lt;=1.96*O227,"Yes","No"))</f>
        <v>Yes</v>
      </c>
      <c r="T227" s="60" t="n">
        <f aca="false">IF(D227="","",ROUND(SQRT(((D227+G227)*O227/100)^2+(J227*(D227+G227)*0.09272)^2),0))</f>
        <v>63</v>
      </c>
      <c r="U227" s="32"/>
    </row>
    <row r="228" customFormat="false" ht="15" hidden="false" customHeight="false" outlineLevel="0" collapsed="false">
      <c r="A228" s="32" t="s">
        <v>421</v>
      </c>
      <c r="B228" s="32" t="s">
        <v>296</v>
      </c>
      <c r="C228" s="32" t="s">
        <v>438</v>
      </c>
      <c r="D228" s="60" t="n">
        <v>762</v>
      </c>
      <c r="E228" s="60" t="n">
        <v>740</v>
      </c>
      <c r="F228" s="69" t="n">
        <f aca="false">IF(E228="","",D228-E228)</f>
        <v>22</v>
      </c>
      <c r="G228" s="60" t="n">
        <v>520</v>
      </c>
      <c r="H228" s="60" t="n">
        <v>506</v>
      </c>
      <c r="I228" s="69" t="n">
        <f aca="false">IF(H228="","",G228-H228)</f>
        <v>14</v>
      </c>
      <c r="J228" s="40" t="n">
        <f aca="false">IF(OR(D228="",D228+G228=0),"",D228/(D228+G228))</f>
        <v>0.594383775351014</v>
      </c>
      <c r="K228" s="40" t="n">
        <f aca="false">IF(E228="","",E228/(E228+H228))</f>
        <v>0.593900481540931</v>
      </c>
      <c r="L228" s="70" t="n">
        <f aca="false">IF(OR(K228="",J228=""),"",(J228-K228)*100)</f>
        <v>0.0483293810083052</v>
      </c>
      <c r="M228" s="36" t="n">
        <v>2.13467328733734</v>
      </c>
      <c r="N228" s="36" t="n">
        <v>2.602784435621</v>
      </c>
      <c r="O228" s="36" t="n">
        <f aca="false">SQRT(M228^2+N228^2)</f>
        <v>3.36620214217485</v>
      </c>
      <c r="P228" s="40" t="n">
        <f aca="false">IF(J228="","",MAX(0,J228-1.96*O228/100))</f>
        <v>0.528406213364387</v>
      </c>
      <c r="Q228" s="40" t="n">
        <f aca="false">IF(J228="","",MIN(1,J228+1.96*O228/100))</f>
        <v>0.660361337337641</v>
      </c>
      <c r="R228" s="32" t="str">
        <f aca="false">IF(L228="","",IF(ABS(L228)&lt;=O228,"Yes","No"))</f>
        <v>Yes</v>
      </c>
      <c r="S228" s="32" t="str">
        <f aca="false">IF(L228="","",IF(ABS(L228)&lt;=1.96*O228,"Yes","No"))</f>
        <v>Yes</v>
      </c>
      <c r="T228" s="60" t="n">
        <f aca="false">IF(D228="","",ROUND(SQRT(((D228+G228)*O228/100)^2+(J228*(D228+G228)*0.07717)^2),0))</f>
        <v>73</v>
      </c>
      <c r="U228" s="32"/>
    </row>
    <row r="229" customFormat="false" ht="15" hidden="false" customHeight="false" outlineLevel="0" collapsed="false">
      <c r="A229" s="32" t="s">
        <v>421</v>
      </c>
      <c r="B229" s="32" t="s">
        <v>296</v>
      </c>
      <c r="C229" s="32" t="s">
        <v>439</v>
      </c>
      <c r="D229" s="60" t="n">
        <v>1038</v>
      </c>
      <c r="E229" s="60" t="n">
        <v>1037</v>
      </c>
      <c r="F229" s="69" t="n">
        <f aca="false">IF(E229="","",D229-E229)</f>
        <v>1</v>
      </c>
      <c r="G229" s="60" t="n">
        <v>620</v>
      </c>
      <c r="H229" s="60" t="n">
        <v>623</v>
      </c>
      <c r="I229" s="69" t="n">
        <f aca="false">IF(H229="","",G229-H229)</f>
        <v>-3</v>
      </c>
      <c r="J229" s="40" t="n">
        <f aca="false">IF(OR(D229="",D229+G229=0),"",D229/(D229+G229))</f>
        <v>0.62605548854041</v>
      </c>
      <c r="K229" s="40" t="n">
        <f aca="false">IF(E229="","",E229/(E229+H229))</f>
        <v>0.624698795180723</v>
      </c>
      <c r="L229" s="70" t="n">
        <f aca="false">IF(OR(K229="",J229=""),"",(J229-K229)*100)</f>
        <v>0.135669335968724</v>
      </c>
      <c r="M229" s="36" t="n">
        <v>2.13467328733734</v>
      </c>
      <c r="N229" s="36" t="n">
        <v>2.602784435621</v>
      </c>
      <c r="O229" s="36" t="n">
        <f aca="false">SQRT(M229^2+N229^2)</f>
        <v>3.36620214217485</v>
      </c>
      <c r="P229" s="40" t="n">
        <f aca="false">IF(J229="","",MAX(0,J229-1.96*O229/100))</f>
        <v>0.560077926553783</v>
      </c>
      <c r="Q229" s="40" t="n">
        <f aca="false">IF(J229="","",MIN(1,J229+1.96*O229/100))</f>
        <v>0.692033050527037</v>
      </c>
      <c r="R229" s="32" t="str">
        <f aca="false">IF(L229="","",IF(ABS(L229)&lt;=O229,"Yes","No"))</f>
        <v>Yes</v>
      </c>
      <c r="S229" s="32" t="str">
        <f aca="false">IF(L229="","",IF(ABS(L229)&lt;=1.96*O229,"Yes","No"))</f>
        <v>Yes</v>
      </c>
      <c r="T229" s="60" t="n">
        <f aca="false">IF(D229="","",ROUND(SQRT(((D229+G229)*O229/100)^2+(J229*(D229+G229)*0.07717)^2),0))</f>
        <v>98</v>
      </c>
      <c r="U229" s="32"/>
    </row>
    <row r="230" customFormat="false" ht="15" hidden="false" customHeight="false" outlineLevel="0" collapsed="false">
      <c r="A230" s="32" t="s">
        <v>421</v>
      </c>
      <c r="B230" s="32" t="s">
        <v>296</v>
      </c>
      <c r="C230" s="32" t="s">
        <v>440</v>
      </c>
      <c r="D230" s="60" t="n">
        <v>667</v>
      </c>
      <c r="E230" s="60" t="n">
        <v>681</v>
      </c>
      <c r="F230" s="69" t="n">
        <f aca="false">IF(E230="","",D230-E230)</f>
        <v>-14</v>
      </c>
      <c r="G230" s="60" t="n">
        <v>497</v>
      </c>
      <c r="H230" s="60" t="n">
        <v>513</v>
      </c>
      <c r="I230" s="69" t="n">
        <f aca="false">IF(H230="","",G230-H230)</f>
        <v>-16</v>
      </c>
      <c r="J230" s="40" t="n">
        <f aca="false">IF(OR(D230="",D230+G230=0),"",D230/(D230+G230))</f>
        <v>0.573024054982818</v>
      </c>
      <c r="K230" s="40" t="n">
        <f aca="false">IF(E230="","",E230/(E230+H230))</f>
        <v>0.57035175879397</v>
      </c>
      <c r="L230" s="70" t="n">
        <f aca="false">IF(OR(K230="",J230=""),"",(J230-K230)*100)</f>
        <v>0.267229618884801</v>
      </c>
      <c r="M230" s="36" t="n">
        <v>2.4178751410629</v>
      </c>
      <c r="N230" s="36" t="n">
        <v>2.602784435621</v>
      </c>
      <c r="O230" s="36" t="n">
        <f aca="false">SQRT(M230^2+N230^2)</f>
        <v>3.55254936856349</v>
      </c>
      <c r="P230" s="40" t="n">
        <f aca="false">IF(J230="","",MAX(0,J230-1.96*O230/100))</f>
        <v>0.503394087358973</v>
      </c>
      <c r="Q230" s="40" t="n">
        <f aca="false">IF(J230="","",MIN(1,J230+1.96*O230/100))</f>
        <v>0.642654022606662</v>
      </c>
      <c r="R230" s="32" t="str">
        <f aca="false">IF(L230="","",IF(ABS(L230)&lt;=O230,"Yes","No"))</f>
        <v>Yes</v>
      </c>
      <c r="S230" s="32" t="str">
        <f aca="false">IF(L230="","",IF(ABS(L230)&lt;=1.96*O230,"Yes","No"))</f>
        <v>Yes</v>
      </c>
      <c r="T230" s="60" t="n">
        <f aca="false">IF(D230="","",ROUND(SQRT(((D230+G230)*O230/100)^2+(J230*(D230+G230)*0.09272)^2),0))</f>
        <v>74</v>
      </c>
      <c r="U230" s="32"/>
    </row>
    <row r="231" customFormat="false" ht="15" hidden="false" customHeight="false" outlineLevel="0" collapsed="false">
      <c r="A231" s="32" t="s">
        <v>421</v>
      </c>
      <c r="B231" s="32" t="s">
        <v>296</v>
      </c>
      <c r="C231" s="32" t="s">
        <v>441</v>
      </c>
      <c r="D231" s="60" t="n">
        <v>527</v>
      </c>
      <c r="E231" s="60" t="n">
        <v>529</v>
      </c>
      <c r="F231" s="69" t="n">
        <f aca="false">IF(E231="","",D231-E231)</f>
        <v>-2</v>
      </c>
      <c r="G231" s="60" t="n">
        <v>317</v>
      </c>
      <c r="H231" s="60" t="n">
        <v>293</v>
      </c>
      <c r="I231" s="69" t="n">
        <f aca="false">IF(H231="","",G231-H231)</f>
        <v>24</v>
      </c>
      <c r="J231" s="40" t="n">
        <f aca="false">IF(OR(D231="",D231+G231=0),"",D231/(D231+G231))</f>
        <v>0.624407582938389</v>
      </c>
      <c r="K231" s="40" t="n">
        <f aca="false">IF(E231="","",E231/(E231+H231))</f>
        <v>0.643552311435523</v>
      </c>
      <c r="L231" s="70" t="n">
        <f aca="false">IF(OR(K231="",J231=""),"",(J231-K231)*100)</f>
        <v>-1.91447284971346</v>
      </c>
      <c r="M231" s="36" t="n">
        <v>2.4178751410629</v>
      </c>
      <c r="N231" s="36" t="n">
        <v>2.602784435621</v>
      </c>
      <c r="O231" s="36" t="n">
        <f aca="false">SQRT(M231^2+N231^2)</f>
        <v>3.55254936856349</v>
      </c>
      <c r="P231" s="40" t="n">
        <f aca="false">IF(J231="","",MAX(0,J231-1.96*O231/100))</f>
        <v>0.554777615314544</v>
      </c>
      <c r="Q231" s="40" t="n">
        <f aca="false">IF(J231="","",MIN(1,J231+1.96*O231/100))</f>
        <v>0.694037550562233</v>
      </c>
      <c r="R231" s="32" t="str">
        <f aca="false">IF(L231="","",IF(ABS(L231)&lt;=O231,"Yes","No"))</f>
        <v>Yes</v>
      </c>
      <c r="S231" s="32" t="str">
        <f aca="false">IF(L231="","",IF(ABS(L231)&lt;=1.96*O231,"Yes","No"))</f>
        <v>Yes</v>
      </c>
      <c r="T231" s="60" t="n">
        <f aca="false">IF(D231="","",ROUND(SQRT(((D231+G231)*O231/100)^2+(J231*(D231+G231)*0.09272)^2),0))</f>
        <v>57</v>
      </c>
      <c r="U231" s="32"/>
    </row>
    <row r="232" customFormat="false" ht="15" hidden="false" customHeight="false" outlineLevel="0" collapsed="false">
      <c r="A232" s="32" t="s">
        <v>421</v>
      </c>
      <c r="B232" s="32" t="s">
        <v>296</v>
      </c>
      <c r="C232" s="32" t="s">
        <v>442</v>
      </c>
      <c r="D232" s="60" t="n">
        <v>735</v>
      </c>
      <c r="E232" s="60" t="n">
        <v>767</v>
      </c>
      <c r="F232" s="69" t="n">
        <f aca="false">IF(E232="","",D232-E232)</f>
        <v>-32</v>
      </c>
      <c r="G232" s="60" t="n">
        <v>380</v>
      </c>
      <c r="H232" s="60" t="n">
        <v>384</v>
      </c>
      <c r="I232" s="69" t="n">
        <f aca="false">IF(H232="","",G232-H232)</f>
        <v>-4</v>
      </c>
      <c r="J232" s="40" t="n">
        <f aca="false">IF(OR(D232="",D232+G232=0),"",D232/(D232+G232))</f>
        <v>0.659192825112108</v>
      </c>
      <c r="K232" s="40" t="n">
        <f aca="false">IF(E232="","",E232/(E232+H232))</f>
        <v>0.66637706342311</v>
      </c>
      <c r="L232" s="70" t="n">
        <f aca="false">IF(OR(K232="",J232=""),"",(J232-K232)*100)</f>
        <v>-0.718423831100268</v>
      </c>
      <c r="M232" s="36" t="n">
        <v>2.4178751410629</v>
      </c>
      <c r="N232" s="36" t="n">
        <v>2.602784435621</v>
      </c>
      <c r="O232" s="36" t="n">
        <f aca="false">SQRT(M232^2+N232^2)</f>
        <v>3.55254936856349</v>
      </c>
      <c r="P232" s="40" t="n">
        <f aca="false">IF(J232="","",MAX(0,J232-1.96*O232/100))</f>
        <v>0.589562857488263</v>
      </c>
      <c r="Q232" s="40" t="n">
        <f aca="false">IF(J232="","",MIN(1,J232+1.96*O232/100))</f>
        <v>0.728822792735952</v>
      </c>
      <c r="R232" s="32" t="str">
        <f aca="false">IF(L232="","",IF(ABS(L232)&lt;=O232,"Yes","No"))</f>
        <v>Yes</v>
      </c>
      <c r="S232" s="32" t="str">
        <f aca="false">IF(L232="","",IF(ABS(L232)&lt;=1.96*O232,"Yes","No"))</f>
        <v>Yes</v>
      </c>
      <c r="T232" s="60" t="n">
        <f aca="false">IF(D232="","",ROUND(SQRT(((D232+G232)*O232/100)^2+(J232*(D232+G232)*0.09272)^2),0))</f>
        <v>79</v>
      </c>
      <c r="U232" s="32"/>
    </row>
    <row r="233" customFormat="false" ht="15" hidden="false" customHeight="false" outlineLevel="0" collapsed="false">
      <c r="A233" s="32" t="s">
        <v>421</v>
      </c>
      <c r="B233" s="32" t="s">
        <v>296</v>
      </c>
      <c r="C233" s="32" t="s">
        <v>443</v>
      </c>
      <c r="D233" s="60" t="n">
        <v>933</v>
      </c>
      <c r="E233" s="60" t="n">
        <v>906</v>
      </c>
      <c r="F233" s="69" t="n">
        <f aca="false">IF(E233="","",D233-E233)</f>
        <v>27</v>
      </c>
      <c r="G233" s="60" t="n">
        <v>552</v>
      </c>
      <c r="H233" s="60" t="n">
        <v>586</v>
      </c>
      <c r="I233" s="69" t="n">
        <f aca="false">IF(H233="","",G233-H233)</f>
        <v>-34</v>
      </c>
      <c r="J233" s="40" t="n">
        <f aca="false">IF(OR(D233="",D233+G233=0),"",D233/(D233+G233))</f>
        <v>0.628282828282828</v>
      </c>
      <c r="K233" s="40" t="n">
        <f aca="false">IF(E233="","",E233/(E233+H233))</f>
        <v>0.607238605898123</v>
      </c>
      <c r="L233" s="70" t="n">
        <f aca="false">IF(OR(K233="",J233=""),"",(J233-K233)*100)</f>
        <v>2.1044222384705</v>
      </c>
      <c r="M233" s="36" t="n">
        <v>2.13467328733734</v>
      </c>
      <c r="N233" s="36" t="n">
        <v>2.602784435621</v>
      </c>
      <c r="O233" s="36" t="n">
        <f aca="false">SQRT(M233^2+N233^2)</f>
        <v>3.36620214217485</v>
      </c>
      <c r="P233" s="40" t="n">
        <f aca="false">IF(J233="","",MAX(0,J233-1.96*O233/100))</f>
        <v>0.562305266296201</v>
      </c>
      <c r="Q233" s="40" t="n">
        <f aca="false">IF(J233="","",MIN(1,J233+1.96*O233/100))</f>
        <v>0.694260390269455</v>
      </c>
      <c r="R233" s="32" t="str">
        <f aca="false">IF(L233="","",IF(ABS(L233)&lt;=O233,"Yes","No"))</f>
        <v>Yes</v>
      </c>
      <c r="S233" s="32" t="str">
        <f aca="false">IF(L233="","",IF(ABS(L233)&lt;=1.96*O233,"Yes","No"))</f>
        <v>Yes</v>
      </c>
      <c r="T233" s="60" t="n">
        <f aca="false">IF(D233="","",ROUND(SQRT(((D233+G233)*O233/100)^2+(J233*(D233+G233)*0.07717)^2),0))</f>
        <v>88</v>
      </c>
      <c r="U233" s="32"/>
    </row>
    <row r="234" customFormat="false" ht="15" hidden="false" customHeight="false" outlineLevel="0" collapsed="false">
      <c r="A234" s="32" t="s">
        <v>421</v>
      </c>
      <c r="B234" s="32" t="s">
        <v>296</v>
      </c>
      <c r="C234" s="32" t="s">
        <v>444</v>
      </c>
      <c r="D234" s="60" t="n">
        <v>840</v>
      </c>
      <c r="E234" s="60" t="n">
        <v>954</v>
      </c>
      <c r="F234" s="69" t="n">
        <f aca="false">IF(E234="","",D234-E234)</f>
        <v>-114</v>
      </c>
      <c r="G234" s="60" t="n">
        <v>423</v>
      </c>
      <c r="H234" s="60" t="n">
        <v>416</v>
      </c>
      <c r="I234" s="69" t="n">
        <f aca="false">IF(H234="","",G234-H234)</f>
        <v>7</v>
      </c>
      <c r="J234" s="40" t="n">
        <f aca="false">IF(OR(D234="",D234+G234=0),"",D234/(D234+G234))</f>
        <v>0.665083135391924</v>
      </c>
      <c r="K234" s="40" t="n">
        <f aca="false">IF(E234="","",E234/(E234+H234))</f>
        <v>0.696350364963504</v>
      </c>
      <c r="L234" s="70" t="n">
        <f aca="false">IF(OR(K234="",J234=""),"",(J234-K234)*100)</f>
        <v>-3.12672295715797</v>
      </c>
      <c r="M234" s="36" t="n">
        <v>2.13467328733734</v>
      </c>
      <c r="N234" s="36" t="n">
        <v>2.602784435621</v>
      </c>
      <c r="O234" s="36" t="n">
        <f aca="false">SQRT(M234^2+N234^2)</f>
        <v>3.36620214217485</v>
      </c>
      <c r="P234" s="40" t="n">
        <f aca="false">IF(J234="","",MAX(0,J234-1.96*O234/100))</f>
        <v>0.599105573405297</v>
      </c>
      <c r="Q234" s="40" t="n">
        <f aca="false">IF(J234="","",MIN(1,J234+1.96*O234/100))</f>
        <v>0.731060697378551</v>
      </c>
      <c r="R234" s="32" t="str">
        <f aca="false">IF(L234="","",IF(ABS(L234)&lt;=O234,"Yes","No"))</f>
        <v>Yes</v>
      </c>
      <c r="S234" s="32" t="str">
        <f aca="false">IF(L234="","",IF(ABS(L234)&lt;=1.96*O234,"Yes","No"))</f>
        <v>Yes</v>
      </c>
      <c r="T234" s="60" t="n">
        <f aca="false">IF(D234="","",ROUND(SQRT(((D234+G234)*O234/100)^2+(J234*(D234+G234)*0.07717)^2),0))</f>
        <v>78</v>
      </c>
      <c r="U234" s="32"/>
    </row>
    <row r="235" customFormat="false" ht="15" hidden="false" customHeight="false" outlineLevel="0" collapsed="false">
      <c r="A235" s="32" t="s">
        <v>421</v>
      </c>
      <c r="B235" s="32" t="s">
        <v>296</v>
      </c>
      <c r="C235" s="32" t="s">
        <v>445</v>
      </c>
      <c r="D235" s="60" t="n">
        <v>748</v>
      </c>
      <c r="E235" s="60" t="n">
        <v>821</v>
      </c>
      <c r="F235" s="69" t="n">
        <f aca="false">IF(E235="","",D235-E235)</f>
        <v>-73</v>
      </c>
      <c r="G235" s="60" t="n">
        <v>444</v>
      </c>
      <c r="H235" s="60" t="n">
        <v>474</v>
      </c>
      <c r="I235" s="69" t="n">
        <f aca="false">IF(H235="","",G235-H235)</f>
        <v>-30</v>
      </c>
      <c r="J235" s="40" t="n">
        <f aca="false">IF(OR(D235="",D235+G235=0),"",D235/(D235+G235))</f>
        <v>0.62751677852349</v>
      </c>
      <c r="K235" s="40" t="n">
        <f aca="false">IF(E235="","",E235/(E235+H235))</f>
        <v>0.633976833976834</v>
      </c>
      <c r="L235" s="70" t="n">
        <f aca="false">IF(OR(K235="",J235=""),"",(J235-K235)*100)</f>
        <v>-0.646005545334405</v>
      </c>
      <c r="M235" s="36" t="n">
        <v>2.13467328733734</v>
      </c>
      <c r="N235" s="36" t="n">
        <v>2.602784435621</v>
      </c>
      <c r="O235" s="36" t="n">
        <f aca="false">SQRT(M235^2+N235^2)</f>
        <v>3.36620214217485</v>
      </c>
      <c r="P235" s="40" t="n">
        <f aca="false">IF(J235="","",MAX(0,J235-1.96*O235/100))</f>
        <v>0.561539216536863</v>
      </c>
      <c r="Q235" s="40" t="n">
        <f aca="false">IF(J235="","",MIN(1,J235+1.96*O235/100))</f>
        <v>0.693494340510117</v>
      </c>
      <c r="R235" s="32" t="str">
        <f aca="false">IF(L235="","",IF(ABS(L235)&lt;=O235,"Yes","No"))</f>
        <v>Yes</v>
      </c>
      <c r="S235" s="32" t="str">
        <f aca="false">IF(L235="","",IF(ABS(L235)&lt;=1.96*O235,"Yes","No"))</f>
        <v>Yes</v>
      </c>
      <c r="T235" s="60" t="n">
        <f aca="false">IF(D235="","",ROUND(SQRT(((D235+G235)*O235/100)^2+(J235*(D235+G235)*0.07717)^2),0))</f>
        <v>70</v>
      </c>
      <c r="U235" s="32"/>
    </row>
    <row r="236" customFormat="false" ht="15" hidden="false" customHeight="false" outlineLevel="0" collapsed="false">
      <c r="A236" s="32" t="s">
        <v>421</v>
      </c>
      <c r="B236" s="32" t="s">
        <v>296</v>
      </c>
      <c r="C236" s="32" t="s">
        <v>446</v>
      </c>
      <c r="D236" s="60" t="n">
        <v>284</v>
      </c>
      <c r="E236" s="60" t="n">
        <v>283</v>
      </c>
      <c r="F236" s="69" t="n">
        <f aca="false">IF(E236="","",D236-E236)</f>
        <v>1</v>
      </c>
      <c r="G236" s="60" t="n">
        <v>95</v>
      </c>
      <c r="H236" s="60" t="n">
        <v>110</v>
      </c>
      <c r="I236" s="69" t="n">
        <f aca="false">IF(H236="","",G236-H236)</f>
        <v>-15</v>
      </c>
      <c r="J236" s="40" t="n">
        <f aca="false">IF(OR(D236="",D236+G236=0),"",D236/(D236+G236))</f>
        <v>0.74934036939314</v>
      </c>
      <c r="K236" s="40" t="n">
        <f aca="false">IF(E236="","",E236/(E236+H236))</f>
        <v>0.720101781170484</v>
      </c>
      <c r="L236" s="70" t="n">
        <f aca="false">IF(OR(K236="",J236=""),"",(J236-K236)*100)</f>
        <v>2.92385882226563</v>
      </c>
      <c r="M236" s="36" t="n">
        <v>3.4869830246268</v>
      </c>
      <c r="N236" s="36" t="n">
        <v>2.602784435621</v>
      </c>
      <c r="O236" s="36" t="n">
        <f aca="false">SQRT(M236^2+N236^2)</f>
        <v>4.35126848543575</v>
      </c>
      <c r="P236" s="40" t="n">
        <f aca="false">IF(J236="","",MAX(0,J236-1.96*O236/100))</f>
        <v>0.664055507078599</v>
      </c>
      <c r="Q236" s="40" t="n">
        <f aca="false">IF(J236="","",MIN(1,J236+1.96*O236/100))</f>
        <v>0.834625231707681</v>
      </c>
      <c r="R236" s="32" t="str">
        <f aca="false">IF(L236="","",IF(ABS(L236)&lt;=O236,"Yes","No"))</f>
        <v>Yes</v>
      </c>
      <c r="S236" s="32" t="str">
        <f aca="false">IF(L236="","",IF(ABS(L236)&lt;=1.96*O236,"Yes","No"))</f>
        <v>Yes</v>
      </c>
      <c r="T236" s="60" t="n">
        <f aca="false">IF(D236="","",ROUND(SQRT(((D236+G236)*O236/100)^2+(J236*(D236+G236)*0.14577)^2),0))</f>
        <v>45</v>
      </c>
      <c r="U236" s="32"/>
    </row>
    <row r="237" customFormat="false" ht="15" hidden="false" customHeight="false" outlineLevel="0" collapsed="false">
      <c r="A237" s="32" t="s">
        <v>421</v>
      </c>
      <c r="B237" s="32" t="s">
        <v>296</v>
      </c>
      <c r="C237" s="32" t="s">
        <v>447</v>
      </c>
      <c r="D237" s="60" t="n">
        <v>496</v>
      </c>
      <c r="E237" s="60" t="n">
        <v>450</v>
      </c>
      <c r="F237" s="69" t="n">
        <f aca="false">IF(E237="","",D237-E237)</f>
        <v>46</v>
      </c>
      <c r="G237" s="60" t="n">
        <v>159</v>
      </c>
      <c r="H237" s="60" t="n">
        <v>179</v>
      </c>
      <c r="I237" s="69" t="n">
        <f aca="false">IF(H237="","",G237-H237)</f>
        <v>-20</v>
      </c>
      <c r="J237" s="40" t="n">
        <f aca="false">IF(OR(D237="",D237+G237=0),"",D237/(D237+G237))</f>
        <v>0.757251908396947</v>
      </c>
      <c r="K237" s="40" t="n">
        <f aca="false">IF(E237="","",E237/(E237+H237))</f>
        <v>0.715421303656598</v>
      </c>
      <c r="L237" s="70" t="n">
        <f aca="false">IF(OR(K237="",J237=""),"",(J237-K237)*100)</f>
        <v>4.18306047403488</v>
      </c>
      <c r="M237" s="36" t="n">
        <v>3.4869830246268</v>
      </c>
      <c r="N237" s="36" t="n">
        <v>2.602784435621</v>
      </c>
      <c r="O237" s="36" t="n">
        <f aca="false">SQRT(M237^2+N237^2)</f>
        <v>4.35126848543575</v>
      </c>
      <c r="P237" s="40" t="n">
        <f aca="false">IF(J237="","",MAX(0,J237-1.96*O237/100))</f>
        <v>0.671967046082406</v>
      </c>
      <c r="Q237" s="40" t="n">
        <f aca="false">IF(J237="","",MIN(1,J237+1.96*O237/100))</f>
        <v>0.842536770711487</v>
      </c>
      <c r="R237" s="32" t="str">
        <f aca="false">IF(L237="","",IF(ABS(L237)&lt;=O237,"Yes","No"))</f>
        <v>Yes</v>
      </c>
      <c r="S237" s="32" t="str">
        <f aca="false">IF(L237="","",IF(ABS(L237)&lt;=1.96*O237,"Yes","No"))</f>
        <v>Yes</v>
      </c>
      <c r="T237" s="60" t="n">
        <f aca="false">IF(D237="","",ROUND(SQRT(((D237+G237)*O237/100)^2+(J237*(D237+G237)*0.14577)^2),0))</f>
        <v>78</v>
      </c>
      <c r="U237" s="32"/>
    </row>
    <row r="238" customFormat="false" ht="15" hidden="false" customHeight="false" outlineLevel="0" collapsed="false">
      <c r="A238" s="32" t="s">
        <v>421</v>
      </c>
      <c r="B238" s="32" t="s">
        <v>296</v>
      </c>
      <c r="C238" s="32" t="s">
        <v>448</v>
      </c>
      <c r="D238" s="60" t="n">
        <v>486</v>
      </c>
      <c r="E238" s="60" t="n">
        <v>442</v>
      </c>
      <c r="F238" s="69" t="n">
        <f aca="false">IF(E238="","",D238-E238)</f>
        <v>44</v>
      </c>
      <c r="G238" s="60" t="n">
        <v>180</v>
      </c>
      <c r="H238" s="60" t="n">
        <v>161</v>
      </c>
      <c r="I238" s="69" t="n">
        <f aca="false">IF(H238="","",G238-H238)</f>
        <v>19</v>
      </c>
      <c r="J238" s="40" t="n">
        <f aca="false">IF(OR(D238="",D238+G238=0),"",D238/(D238+G238))</f>
        <v>0.72972972972973</v>
      </c>
      <c r="K238" s="40" t="n">
        <f aca="false">IF(E238="","",E238/(E238+H238))</f>
        <v>0.733001658374793</v>
      </c>
      <c r="L238" s="70" t="n">
        <f aca="false">IF(OR(K238="",J238=""),"",(J238-K238)*100)</f>
        <v>-0.327192864506298</v>
      </c>
      <c r="M238" s="36" t="n">
        <v>3.4869830246268</v>
      </c>
      <c r="N238" s="36" t="n">
        <v>2.602784435621</v>
      </c>
      <c r="O238" s="36" t="n">
        <f aca="false">SQRT(M238^2+N238^2)</f>
        <v>4.35126848543575</v>
      </c>
      <c r="P238" s="40" t="n">
        <f aca="false">IF(J238="","",MAX(0,J238-1.96*O238/100))</f>
        <v>0.644444867415189</v>
      </c>
      <c r="Q238" s="40" t="n">
        <f aca="false">IF(J238="","",MIN(1,J238+1.96*O238/100))</f>
        <v>0.815014592044271</v>
      </c>
      <c r="R238" s="32" t="str">
        <f aca="false">IF(L238="","",IF(ABS(L238)&lt;=O238,"Yes","No"))</f>
        <v>Yes</v>
      </c>
      <c r="S238" s="32" t="str">
        <f aca="false">IF(L238="","",IF(ABS(L238)&lt;=1.96*O238,"Yes","No"))</f>
        <v>Yes</v>
      </c>
      <c r="T238" s="60" t="n">
        <f aca="false">IF(D238="","",ROUND(SQRT(((D238+G238)*O238/100)^2+(J238*(D238+G238)*0.14577)^2),0))</f>
        <v>77</v>
      </c>
      <c r="U238" s="32"/>
    </row>
    <row r="239" customFormat="false" ht="15" hidden="false" customHeight="false" outlineLevel="0" collapsed="false">
      <c r="A239" s="32" t="s">
        <v>421</v>
      </c>
      <c r="B239" s="32" t="s">
        <v>296</v>
      </c>
      <c r="C239" s="32" t="s">
        <v>449</v>
      </c>
      <c r="D239" s="60" t="n">
        <v>705</v>
      </c>
      <c r="E239" s="60" t="n">
        <v>599</v>
      </c>
      <c r="F239" s="69" t="n">
        <f aca="false">IF(E239="","",D239-E239)</f>
        <v>106</v>
      </c>
      <c r="G239" s="60" t="n">
        <v>202</v>
      </c>
      <c r="H239" s="60" t="n">
        <v>203</v>
      </c>
      <c r="I239" s="69" t="n">
        <f aca="false">IF(H239="","",G239-H239)</f>
        <v>-1</v>
      </c>
      <c r="J239" s="40" t="n">
        <f aca="false">IF(OR(D239="",D239+G239=0),"",D239/(D239+G239))</f>
        <v>0.77728776185226</v>
      </c>
      <c r="K239" s="40" t="n">
        <f aca="false">IF(E239="","",E239/(E239+H239))</f>
        <v>0.746882793017456</v>
      </c>
      <c r="L239" s="70" t="n">
        <f aca="false">IF(OR(K239="",J239=""),"",(J239-K239)*100)</f>
        <v>3.04049688348038</v>
      </c>
      <c r="M239" s="36" t="n">
        <v>2.4178751410629</v>
      </c>
      <c r="N239" s="36" t="n">
        <v>2.602784435621</v>
      </c>
      <c r="O239" s="36" t="n">
        <f aca="false">SQRT(M239^2+N239^2)</f>
        <v>3.55254936856349</v>
      </c>
      <c r="P239" s="40" t="n">
        <f aca="false">IF(J239="","",MAX(0,J239-1.96*O239/100))</f>
        <v>0.707657794228416</v>
      </c>
      <c r="Q239" s="40" t="n">
        <f aca="false">IF(J239="","",MIN(1,J239+1.96*O239/100))</f>
        <v>0.846917729476105</v>
      </c>
      <c r="R239" s="32" t="str">
        <f aca="false">IF(L239="","",IF(ABS(L239)&lt;=O239,"Yes","No"))</f>
        <v>Yes</v>
      </c>
      <c r="S239" s="32" t="str">
        <f aca="false">IF(L239="","",IF(ABS(L239)&lt;=1.96*O239,"Yes","No"))</f>
        <v>Yes</v>
      </c>
      <c r="T239" s="60" t="n">
        <f aca="false">IF(D239="","",ROUND(SQRT(((D239+G239)*O239/100)^2+(J239*(D239+G239)*0.09272)^2),0))</f>
        <v>73</v>
      </c>
      <c r="U239" s="32"/>
    </row>
    <row r="240" customFormat="false" ht="15" hidden="false" customHeight="false" outlineLevel="0" collapsed="false">
      <c r="A240" s="32" t="s">
        <v>421</v>
      </c>
      <c r="B240" s="32" t="s">
        <v>296</v>
      </c>
      <c r="C240" s="32" t="s">
        <v>450</v>
      </c>
      <c r="D240" s="60" t="n">
        <v>940</v>
      </c>
      <c r="E240" s="60" t="n">
        <v>1506</v>
      </c>
      <c r="F240" s="69" t="n">
        <f aca="false">IF(E240="","",D240-E240)</f>
        <v>-566</v>
      </c>
      <c r="G240" s="60" t="n">
        <v>207</v>
      </c>
      <c r="H240" s="60" t="n">
        <v>338</v>
      </c>
      <c r="I240" s="69" t="n">
        <f aca="false">IF(H240="","",G240-H240)</f>
        <v>-131</v>
      </c>
      <c r="J240" s="40" t="n">
        <f aca="false">IF(OR(D240="",D240+G240=0),"",D240/(D240+G240))</f>
        <v>0.819529206625981</v>
      </c>
      <c r="K240" s="40" t="n">
        <f aca="false">IF(E240="","",E240/(E240+H240))</f>
        <v>0.816702819956616</v>
      </c>
      <c r="L240" s="70" t="n">
        <f aca="false">IF(OR(K240="",J240=""),"",(J240-K240)*100)</f>
        <v>0.282638666936474</v>
      </c>
      <c r="M240" s="36" t="n">
        <v>2.4178751410629</v>
      </c>
      <c r="N240" s="36" t="n">
        <v>2.602784435621</v>
      </c>
      <c r="O240" s="36" t="n">
        <f aca="false">SQRT(M240^2+N240^2)</f>
        <v>3.55254936856349</v>
      </c>
      <c r="P240" s="40" t="n">
        <f aca="false">IF(J240="","",MAX(0,J240-1.96*O240/100))</f>
        <v>0.749899239002136</v>
      </c>
      <c r="Q240" s="40" t="n">
        <f aca="false">IF(J240="","",MIN(1,J240+1.96*O240/100))</f>
        <v>0.889159174249825</v>
      </c>
      <c r="R240" s="32" t="str">
        <f aca="false">IF(L240="","",IF(ABS(L240)&lt;=O240,"Yes","No"))</f>
        <v>Yes</v>
      </c>
      <c r="S240" s="32" t="str">
        <f aca="false">IF(L240="","",IF(ABS(L240)&lt;=1.96*O240,"Yes","No"))</f>
        <v>Yes</v>
      </c>
      <c r="T240" s="60" t="n">
        <f aca="false">IF(D240="","",ROUND(SQRT(((D240+G240)*O240/100)^2+(J240*(D240+G240)*0.09272)^2),0))</f>
        <v>96</v>
      </c>
      <c r="U240" s="32"/>
    </row>
    <row r="241" customFormat="false" ht="15" hidden="false" customHeight="false" outlineLevel="0" collapsed="false">
      <c r="A241" s="32" t="s">
        <v>421</v>
      </c>
      <c r="B241" s="32" t="s">
        <v>296</v>
      </c>
      <c r="C241" s="32" t="s">
        <v>451</v>
      </c>
      <c r="D241" s="60" t="n">
        <v>723</v>
      </c>
      <c r="E241" s="60" t="n">
        <v>645</v>
      </c>
      <c r="F241" s="69" t="n">
        <f aca="false">IF(E241="","",D241-E241)</f>
        <v>78</v>
      </c>
      <c r="G241" s="60" t="n">
        <v>227</v>
      </c>
      <c r="H241" s="60" t="n">
        <v>243</v>
      </c>
      <c r="I241" s="69" t="n">
        <f aca="false">IF(H241="","",G241-H241)</f>
        <v>-16</v>
      </c>
      <c r="J241" s="40" t="n">
        <f aca="false">IF(OR(D241="",D241+G241=0),"",D241/(D241+G241))</f>
        <v>0.761052631578947</v>
      </c>
      <c r="K241" s="40" t="n">
        <f aca="false">IF(E241="","",E241/(E241+H241))</f>
        <v>0.726351351351351</v>
      </c>
      <c r="L241" s="70" t="n">
        <f aca="false">IF(OR(K241="",J241=""),"",(J241-K241)*100)</f>
        <v>3.4701280227596</v>
      </c>
      <c r="M241" s="36" t="n">
        <v>2.4178751410629</v>
      </c>
      <c r="N241" s="36" t="n">
        <v>2.602784435621</v>
      </c>
      <c r="O241" s="36" t="n">
        <f aca="false">SQRT(M241^2+N241^2)</f>
        <v>3.55254936856349</v>
      </c>
      <c r="P241" s="40" t="n">
        <f aca="false">IF(J241="","",MAX(0,J241-1.96*O241/100))</f>
        <v>0.691422663955103</v>
      </c>
      <c r="Q241" s="40" t="n">
        <f aca="false">IF(J241="","",MIN(1,J241+1.96*O241/100))</f>
        <v>0.830682599202792</v>
      </c>
      <c r="R241" s="32" t="str">
        <f aca="false">IF(L241="","",IF(ABS(L241)&lt;=O241,"Yes","No"))</f>
        <v>Yes</v>
      </c>
      <c r="S241" s="32" t="str">
        <f aca="false">IF(L241="","",IF(ABS(L241)&lt;=1.96*O241,"Yes","No"))</f>
        <v>Yes</v>
      </c>
      <c r="T241" s="60" t="n">
        <f aca="false">IF(D241="","",ROUND(SQRT(((D241+G241)*O241/100)^2+(J241*(D241+G241)*0.09272)^2),0))</f>
        <v>75</v>
      </c>
      <c r="U241" s="32"/>
    </row>
    <row r="242" customFormat="false" ht="15" hidden="false" customHeight="false" outlineLevel="0" collapsed="false">
      <c r="A242" s="32" t="s">
        <v>421</v>
      </c>
      <c r="B242" s="32" t="s">
        <v>296</v>
      </c>
      <c r="C242" s="32" t="s">
        <v>452</v>
      </c>
      <c r="D242" s="60" t="n">
        <v>672</v>
      </c>
      <c r="E242" s="60" t="n">
        <v>628</v>
      </c>
      <c r="F242" s="69" t="n">
        <f aca="false">IF(E242="","",D242-E242)</f>
        <v>44</v>
      </c>
      <c r="G242" s="60" t="n">
        <v>242</v>
      </c>
      <c r="H242" s="60" t="n">
        <v>267</v>
      </c>
      <c r="I242" s="69" t="n">
        <f aca="false">IF(H242="","",G242-H242)</f>
        <v>-25</v>
      </c>
      <c r="J242" s="40" t="n">
        <f aca="false">IF(OR(D242="",D242+G242=0),"",D242/(D242+G242))</f>
        <v>0.735229759299781</v>
      </c>
      <c r="K242" s="40" t="n">
        <f aca="false">IF(E242="","",E242/(E242+H242))</f>
        <v>0.701675977653631</v>
      </c>
      <c r="L242" s="70" t="n">
        <f aca="false">IF(OR(K242="",J242=""),"",(J242-K242)*100)</f>
        <v>3.35537816461499</v>
      </c>
      <c r="M242" s="36" t="n">
        <v>2.4178751410629</v>
      </c>
      <c r="N242" s="36" t="n">
        <v>2.602784435621</v>
      </c>
      <c r="O242" s="36" t="n">
        <f aca="false">SQRT(M242^2+N242^2)</f>
        <v>3.55254936856349</v>
      </c>
      <c r="P242" s="40" t="n">
        <f aca="false">IF(J242="","",MAX(0,J242-1.96*O242/100))</f>
        <v>0.665599791675937</v>
      </c>
      <c r="Q242" s="40" t="n">
        <f aca="false">IF(J242="","",MIN(1,J242+1.96*O242/100))</f>
        <v>0.804859726923626</v>
      </c>
      <c r="R242" s="32" t="str">
        <f aca="false">IF(L242="","",IF(ABS(L242)&lt;=O242,"Yes","No"))</f>
        <v>Yes</v>
      </c>
      <c r="S242" s="32" t="str">
        <f aca="false">IF(L242="","",IF(ABS(L242)&lt;=1.96*O242,"Yes","No"))</f>
        <v>Yes</v>
      </c>
      <c r="T242" s="60" t="n">
        <f aca="false">IF(D242="","",ROUND(SQRT(((D242+G242)*O242/100)^2+(J242*(D242+G242)*0.09272)^2),0))</f>
        <v>70</v>
      </c>
      <c r="U242" s="32"/>
    </row>
    <row r="243" customFormat="false" ht="15" hidden="false" customHeight="false" outlineLevel="0" collapsed="false">
      <c r="A243" s="32" t="s">
        <v>421</v>
      </c>
      <c r="B243" s="32" t="s">
        <v>296</v>
      </c>
      <c r="C243" s="32" t="s">
        <v>453</v>
      </c>
      <c r="D243" s="60" t="n">
        <v>412</v>
      </c>
      <c r="E243" s="60" t="n">
        <v>473</v>
      </c>
      <c r="F243" s="69" t="n">
        <f aca="false">IF(E243="","",D243-E243)</f>
        <v>-61</v>
      </c>
      <c r="G243" s="60" t="n">
        <v>179</v>
      </c>
      <c r="H243" s="60" t="n">
        <v>153</v>
      </c>
      <c r="I243" s="69" t="n">
        <f aca="false">IF(H243="","",G243-H243)</f>
        <v>26</v>
      </c>
      <c r="J243" s="40" t="n">
        <f aca="false">IF(OR(D243="",D243+G243=0),"",D243/(D243+G243))</f>
        <v>0.697123519458545</v>
      </c>
      <c r="K243" s="40" t="n">
        <f aca="false">IF(E243="","",E243/(E243+H243))</f>
        <v>0.755591054313099</v>
      </c>
      <c r="L243" s="70" t="n">
        <f aca="false">IF(OR(K243="",J243=""),"",(J243-K243)*100)</f>
        <v>-5.84675348545541</v>
      </c>
      <c r="M243" s="36" t="n">
        <v>3.4869830246268</v>
      </c>
      <c r="N243" s="36" t="n">
        <v>2.602784435621</v>
      </c>
      <c r="O243" s="36" t="n">
        <f aca="false">SQRT(M243^2+N243^2)</f>
        <v>4.35126848543575</v>
      </c>
      <c r="P243" s="40" t="n">
        <f aca="false">IF(J243="","",MAX(0,J243-1.96*O243/100))</f>
        <v>0.611838657144004</v>
      </c>
      <c r="Q243" s="40" t="n">
        <f aca="false">IF(J243="","",MIN(1,J243+1.96*O243/100))</f>
        <v>0.782408381773086</v>
      </c>
      <c r="R243" s="32" t="str">
        <f aca="false">IF(L243="","",IF(ABS(L243)&lt;=O243,"Yes","No"))</f>
        <v>No</v>
      </c>
      <c r="S243" s="32" t="str">
        <f aca="false">IF(L243="","",IF(ABS(L243)&lt;=1.96*O243,"Yes","No"))</f>
        <v>Yes</v>
      </c>
      <c r="T243" s="60" t="n">
        <f aca="false">IF(D243="","",ROUND(SQRT(((D243+G243)*O243/100)^2+(J243*(D243+G243)*0.14577)^2),0))</f>
        <v>65</v>
      </c>
      <c r="U243" s="32"/>
    </row>
    <row r="244" customFormat="false" ht="15" hidden="false" customHeight="false" outlineLevel="0" collapsed="false">
      <c r="A244" s="32" t="s">
        <v>421</v>
      </c>
      <c r="B244" s="32" t="s">
        <v>296</v>
      </c>
      <c r="C244" s="32" t="s">
        <v>454</v>
      </c>
      <c r="D244" s="60" t="n">
        <v>760</v>
      </c>
      <c r="E244" s="60" t="n">
        <v>745</v>
      </c>
      <c r="F244" s="69" t="n">
        <f aca="false">IF(E244="","",D244-E244)</f>
        <v>15</v>
      </c>
      <c r="G244" s="60" t="n">
        <v>297</v>
      </c>
      <c r="H244" s="60" t="n">
        <v>301</v>
      </c>
      <c r="I244" s="69" t="n">
        <f aca="false">IF(H244="","",G244-H244)</f>
        <v>-4</v>
      </c>
      <c r="J244" s="40" t="n">
        <f aca="false">IF(OR(D244="",D244+G244=0),"",D244/(D244+G244))</f>
        <v>0.719016083254494</v>
      </c>
      <c r="K244" s="40" t="n">
        <f aca="false">IF(E244="","",E244/(E244+H244))</f>
        <v>0.712237093690249</v>
      </c>
      <c r="L244" s="70" t="n">
        <f aca="false">IF(OR(K244="",J244=""),"",(J244-K244)*100)</f>
        <v>0.677898956424528</v>
      </c>
      <c r="M244" s="36" t="n">
        <v>2.4178751410629</v>
      </c>
      <c r="N244" s="36" t="n">
        <v>2.602784435621</v>
      </c>
      <c r="O244" s="36" t="n">
        <f aca="false">SQRT(M244^2+N244^2)</f>
        <v>3.55254936856349</v>
      </c>
      <c r="P244" s="40" t="n">
        <f aca="false">IF(J244="","",MAX(0,J244-1.96*O244/100))</f>
        <v>0.649386115630649</v>
      </c>
      <c r="Q244" s="40" t="n">
        <f aca="false">IF(J244="","",MIN(1,J244+1.96*O244/100))</f>
        <v>0.788646050878338</v>
      </c>
      <c r="R244" s="32" t="str">
        <f aca="false">IF(L244="","",IF(ABS(L244)&lt;=O244,"Yes","No"))</f>
        <v>Yes</v>
      </c>
      <c r="S244" s="32" t="str">
        <f aca="false">IF(L244="","",IF(ABS(L244)&lt;=1.96*O244,"Yes","No"))</f>
        <v>Yes</v>
      </c>
      <c r="T244" s="60" t="n">
        <f aca="false">IF(D244="","",ROUND(SQRT(((D244+G244)*O244/100)^2+(J244*(D244+G244)*0.09272)^2),0))</f>
        <v>80</v>
      </c>
      <c r="U244" s="32"/>
    </row>
    <row r="245" customFormat="false" ht="15" hidden="false" customHeight="false" outlineLevel="0" collapsed="false">
      <c r="A245" s="32" t="s">
        <v>421</v>
      </c>
      <c r="B245" s="32" t="s">
        <v>296</v>
      </c>
      <c r="C245" s="32" t="s">
        <v>455</v>
      </c>
      <c r="D245" s="60" t="n">
        <v>679</v>
      </c>
      <c r="E245" s="60" t="n">
        <v>682</v>
      </c>
      <c r="F245" s="69" t="n">
        <f aca="false">IF(E245="","",D245-E245)</f>
        <v>-3</v>
      </c>
      <c r="G245" s="60" t="n">
        <v>288</v>
      </c>
      <c r="H245" s="60" t="n">
        <v>313</v>
      </c>
      <c r="I245" s="69" t="n">
        <f aca="false">IF(H245="","",G245-H245)</f>
        <v>-25</v>
      </c>
      <c r="J245" s="40" t="n">
        <f aca="false">IF(OR(D245="",D245+G245=0),"",D245/(D245+G245))</f>
        <v>0.702171664943123</v>
      </c>
      <c r="K245" s="40" t="n">
        <f aca="false">IF(E245="","",E245/(E245+H245))</f>
        <v>0.685427135678392</v>
      </c>
      <c r="L245" s="70" t="n">
        <f aca="false">IF(OR(K245="",J245=""),"",(J245-K245)*100)</f>
        <v>1.67445292647311</v>
      </c>
      <c r="M245" s="36" t="n">
        <v>2.4178751410629</v>
      </c>
      <c r="N245" s="36" t="n">
        <v>2.602784435621</v>
      </c>
      <c r="O245" s="36" t="n">
        <f aca="false">SQRT(M245^2+N245^2)</f>
        <v>3.55254936856349</v>
      </c>
      <c r="P245" s="40" t="n">
        <f aca="false">IF(J245="","",MAX(0,J245-1.96*O245/100))</f>
        <v>0.632541697319279</v>
      </c>
      <c r="Q245" s="40" t="n">
        <f aca="false">IF(J245="","",MIN(1,J245+1.96*O245/100))</f>
        <v>0.771801632566968</v>
      </c>
      <c r="R245" s="32" t="str">
        <f aca="false">IF(L245="","",IF(ABS(L245)&lt;=O245,"Yes","No"))</f>
        <v>Yes</v>
      </c>
      <c r="S245" s="32" t="str">
        <f aca="false">IF(L245="","",IF(ABS(L245)&lt;=1.96*O245,"Yes","No"))</f>
        <v>Yes</v>
      </c>
      <c r="T245" s="60" t="n">
        <f aca="false">IF(D245="","",ROUND(SQRT(((D245+G245)*O245/100)^2+(J245*(D245+G245)*0.09272)^2),0))</f>
        <v>72</v>
      </c>
      <c r="U245" s="32"/>
    </row>
    <row r="246" customFormat="false" ht="15" hidden="false" customHeight="false" outlineLevel="0" collapsed="false">
      <c r="A246" s="32" t="s">
        <v>421</v>
      </c>
      <c r="B246" s="32" t="s">
        <v>296</v>
      </c>
      <c r="C246" s="32" t="s">
        <v>456</v>
      </c>
      <c r="D246" s="60" t="n">
        <v>686</v>
      </c>
      <c r="E246" s="60" t="n">
        <v>711</v>
      </c>
      <c r="F246" s="69" t="n">
        <f aca="false">IF(E246="","",D246-E246)</f>
        <v>-25</v>
      </c>
      <c r="G246" s="60" t="n">
        <v>337</v>
      </c>
      <c r="H246" s="60" t="n">
        <v>341</v>
      </c>
      <c r="I246" s="69" t="n">
        <f aca="false">IF(H246="","",G246-H246)</f>
        <v>-4</v>
      </c>
      <c r="J246" s="40" t="n">
        <f aca="false">IF(OR(D246="",D246+G246=0),"",D246/(D246+G246))</f>
        <v>0.670576735092864</v>
      </c>
      <c r="K246" s="40" t="n">
        <f aca="false">IF(E246="","",E246/(E246+H246))</f>
        <v>0.675855513307985</v>
      </c>
      <c r="L246" s="70" t="n">
        <f aca="false">IF(OR(K246="",J246=""),"",(J246-K246)*100)</f>
        <v>-0.527877821512068</v>
      </c>
      <c r="M246" s="36" t="n">
        <v>2.4178751410629</v>
      </c>
      <c r="N246" s="36" t="n">
        <v>2.602784435621</v>
      </c>
      <c r="O246" s="36" t="n">
        <f aca="false">SQRT(M246^2+N246^2)</f>
        <v>3.55254936856349</v>
      </c>
      <c r="P246" s="40" t="n">
        <f aca="false">IF(J246="","",MAX(0,J246-1.96*O246/100))</f>
        <v>0.60094676746902</v>
      </c>
      <c r="Q246" s="40" t="n">
        <f aca="false">IF(J246="","",MIN(1,J246+1.96*O246/100))</f>
        <v>0.740206702716709</v>
      </c>
      <c r="R246" s="32" t="str">
        <f aca="false">IF(L246="","",IF(ABS(L246)&lt;=O246,"Yes","No"))</f>
        <v>Yes</v>
      </c>
      <c r="S246" s="32" t="str">
        <f aca="false">IF(L246="","",IF(ABS(L246)&lt;=1.96*O246,"Yes","No"))</f>
        <v>Yes</v>
      </c>
      <c r="T246" s="60" t="n">
        <f aca="false">IF(D246="","",ROUND(SQRT(((D246+G246)*O246/100)^2+(J246*(D246+G246)*0.09272)^2),0))</f>
        <v>73</v>
      </c>
      <c r="U246" s="32"/>
    </row>
    <row r="247" customFormat="false" ht="15" hidden="false" customHeight="false" outlineLevel="0" collapsed="false">
      <c r="A247" s="32" t="s">
        <v>421</v>
      </c>
      <c r="B247" s="32" t="s">
        <v>296</v>
      </c>
      <c r="C247" s="32" t="s">
        <v>457</v>
      </c>
      <c r="D247" s="60" t="n">
        <v>303</v>
      </c>
      <c r="E247" s="60"/>
      <c r="F247" s="69" t="str">
        <f aca="false">IF(E247="","",D247-E247)</f>
        <v/>
      </c>
      <c r="G247" s="60" t="n">
        <v>164</v>
      </c>
      <c r="H247" s="60"/>
      <c r="I247" s="69" t="str">
        <f aca="false">IF(H247="","",G247-H247)</f>
        <v/>
      </c>
      <c r="J247" s="40" t="n">
        <f aca="false">IF(OR(D247="",D247+G247=0),"",D247/(D247+G247))</f>
        <v>0.648822269807281</v>
      </c>
      <c r="K247" s="40" t="str">
        <f aca="false">IF(E247="","",E247/(E247+H247))</f>
        <v/>
      </c>
      <c r="L247" s="70" t="str">
        <f aca="false">IF(OR(K247="",J247=""),"",(J247-K247)*100)</f>
        <v/>
      </c>
      <c r="M247" s="36" t="n">
        <v>3.4869830246268</v>
      </c>
      <c r="N247" s="36" t="n">
        <v>2.602784435621</v>
      </c>
      <c r="O247" s="36" t="n">
        <f aca="false">SQRT(M247^2+N247^2)</f>
        <v>4.35126848543575</v>
      </c>
      <c r="P247" s="40" t="n">
        <f aca="false">IF(J247="","",MAX(0,J247-1.96*O247/100))</f>
        <v>0.56353740749274</v>
      </c>
      <c r="Q247" s="40" t="n">
        <f aca="false">IF(J247="","",MIN(1,J247+1.96*O247/100))</f>
        <v>0.734107132121821</v>
      </c>
      <c r="R247" s="32" t="str">
        <f aca="false">IF(L247="","",IF(ABS(L247)&lt;=O247,"Yes","No"))</f>
        <v/>
      </c>
      <c r="S247" s="32" t="str">
        <f aca="false">IF(L247="","",IF(ABS(L247)&lt;=1.96*O247,"Yes","No"))</f>
        <v/>
      </c>
      <c r="T247" s="60" t="n">
        <f aca="false">IF(D247="","",ROUND(SQRT(((D247+G247)*O247/100)^2+(J247*(D247+G247)*0.14577)^2),0))</f>
        <v>49</v>
      </c>
      <c r="U247" s="32" t="s">
        <v>732</v>
      </c>
    </row>
    <row r="248" customFormat="false" ht="15" hidden="false" customHeight="false" outlineLevel="0" collapsed="false">
      <c r="A248" s="32" t="s">
        <v>421</v>
      </c>
      <c r="B248" s="32" t="s">
        <v>458</v>
      </c>
      <c r="C248" s="32" t="s">
        <v>459</v>
      </c>
      <c r="D248" s="60" t="n">
        <v>438</v>
      </c>
      <c r="E248" s="60" t="n">
        <v>466</v>
      </c>
      <c r="F248" s="69" t="n">
        <f aca="false">IF(E248="","",D248-E248)</f>
        <v>-28</v>
      </c>
      <c r="G248" s="60" t="n">
        <v>412</v>
      </c>
      <c r="H248" s="60" t="n">
        <v>405</v>
      </c>
      <c r="I248" s="69" t="n">
        <f aca="false">IF(H248="","",G248-H248)</f>
        <v>7</v>
      </c>
      <c r="J248" s="40" t="n">
        <f aca="false">IF(OR(D248="",D248+G248=0),"",D248/(D248+G248))</f>
        <v>0.515294117647059</v>
      </c>
      <c r="K248" s="40" t="n">
        <f aca="false">IF(E248="","",E248/(E248+H248))</f>
        <v>0.535017221584386</v>
      </c>
      <c r="L248" s="70" t="n">
        <f aca="false">IF(OR(K248="",J248=""),"",(J248-K248)*100)</f>
        <v>-1.9723103937327</v>
      </c>
      <c r="M248" s="36" t="n">
        <v>2.4178751410629</v>
      </c>
      <c r="N248" s="36" t="n">
        <v>2.602784435621</v>
      </c>
      <c r="O248" s="36" t="n">
        <f aca="false">SQRT(M248^2+N248^2)</f>
        <v>3.55254936856349</v>
      </c>
      <c r="P248" s="40" t="n">
        <f aca="false">IF(J248="","",MAX(0,J248-1.96*O248/100))</f>
        <v>0.445664150023214</v>
      </c>
      <c r="Q248" s="40" t="n">
        <f aca="false">IF(J248="","",MIN(1,J248+1.96*O248/100))</f>
        <v>0.584924085270903</v>
      </c>
      <c r="R248" s="32" t="str">
        <f aca="false">IF(L248="","",IF(ABS(L248)&lt;=O248,"Yes","No"))</f>
        <v>Yes</v>
      </c>
      <c r="S248" s="32" t="str">
        <f aca="false">IF(L248="","",IF(ABS(L248)&lt;=1.96*O248,"Yes","No"))</f>
        <v>Yes</v>
      </c>
      <c r="T248" s="60" t="n">
        <f aca="false">IF(D248="","",ROUND(SQRT(((D248+G248)*O248/100)^2+(J248*(D248+G248)*0.09272)^2),0))</f>
        <v>51</v>
      </c>
      <c r="U248" s="32"/>
    </row>
    <row r="249" customFormat="false" ht="15" hidden="false" customHeight="false" outlineLevel="0" collapsed="false">
      <c r="A249" s="32" t="s">
        <v>421</v>
      </c>
      <c r="B249" s="32" t="s">
        <v>458</v>
      </c>
      <c r="C249" s="32" t="s">
        <v>460</v>
      </c>
      <c r="D249" s="60" t="n">
        <v>564</v>
      </c>
      <c r="E249" s="60" t="n">
        <v>552</v>
      </c>
      <c r="F249" s="69" t="n">
        <f aca="false">IF(E249="","",D249-E249)</f>
        <v>12</v>
      </c>
      <c r="G249" s="60" t="n">
        <v>529</v>
      </c>
      <c r="H249" s="60" t="n">
        <v>506</v>
      </c>
      <c r="I249" s="69" t="n">
        <f aca="false">IF(H249="","",G249-H249)</f>
        <v>23</v>
      </c>
      <c r="J249" s="40" t="n">
        <f aca="false">IF(OR(D249="",D249+G249=0),"",D249/(D249+G249))</f>
        <v>0.516010978956999</v>
      </c>
      <c r="K249" s="40" t="n">
        <f aca="false">IF(E249="","",E249/(E249+H249))</f>
        <v>0.521739130434783</v>
      </c>
      <c r="L249" s="70" t="n">
        <f aca="false">IF(OR(K249="",J249=""),"",(J249-K249)*100)</f>
        <v>-0.572815147778349</v>
      </c>
      <c r="M249" s="36" t="n">
        <v>2.4178751410629</v>
      </c>
      <c r="N249" s="36" t="n">
        <v>2.602784435621</v>
      </c>
      <c r="O249" s="36" t="n">
        <f aca="false">SQRT(M249^2+N249^2)</f>
        <v>3.55254936856349</v>
      </c>
      <c r="P249" s="40" t="n">
        <f aca="false">IF(J249="","",MAX(0,J249-1.96*O249/100))</f>
        <v>0.446381011333155</v>
      </c>
      <c r="Q249" s="40" t="n">
        <f aca="false">IF(J249="","",MIN(1,J249+1.96*O249/100))</f>
        <v>0.585640946580844</v>
      </c>
      <c r="R249" s="32" t="str">
        <f aca="false">IF(L249="","",IF(ABS(L249)&lt;=O249,"Yes","No"))</f>
        <v>Yes</v>
      </c>
      <c r="S249" s="32" t="str">
        <f aca="false">IF(L249="","",IF(ABS(L249)&lt;=1.96*O249,"Yes","No"))</f>
        <v>Yes</v>
      </c>
      <c r="T249" s="60" t="n">
        <f aca="false">IF(D249="","",ROUND(SQRT(((D249+G249)*O249/100)^2+(J249*(D249+G249)*0.09272)^2),0))</f>
        <v>65</v>
      </c>
      <c r="U249" s="32"/>
    </row>
    <row r="250" customFormat="false" ht="15" hidden="false" customHeight="false" outlineLevel="0" collapsed="false">
      <c r="A250" s="32" t="s">
        <v>421</v>
      </c>
      <c r="B250" s="32" t="s">
        <v>458</v>
      </c>
      <c r="C250" s="32" t="s">
        <v>461</v>
      </c>
      <c r="D250" s="60" t="n">
        <v>666</v>
      </c>
      <c r="E250" s="60" t="n">
        <v>722</v>
      </c>
      <c r="F250" s="69" t="n">
        <f aca="false">IF(E250="","",D250-E250)</f>
        <v>-56</v>
      </c>
      <c r="G250" s="60" t="n">
        <v>580</v>
      </c>
      <c r="H250" s="60" t="n">
        <v>596</v>
      </c>
      <c r="I250" s="69" t="n">
        <f aca="false">IF(H250="","",G250-H250)</f>
        <v>-16</v>
      </c>
      <c r="J250" s="40" t="n">
        <f aca="false">IF(OR(D250="",D250+G250=0),"",D250/(D250+G250))</f>
        <v>0.534510433386838</v>
      </c>
      <c r="K250" s="40" t="n">
        <f aca="false">IF(E250="","",E250/(E250+H250))</f>
        <v>0.547799696509863</v>
      </c>
      <c r="L250" s="70" t="n">
        <f aca="false">IF(OR(K250="",J250=""),"",(J250-K250)*100)</f>
        <v>-1.32892631230255</v>
      </c>
      <c r="M250" s="36" t="n">
        <v>2.13467328733734</v>
      </c>
      <c r="N250" s="36" t="n">
        <v>2.602784435621</v>
      </c>
      <c r="O250" s="36" t="n">
        <f aca="false">SQRT(M250^2+N250^2)</f>
        <v>3.36620214217485</v>
      </c>
      <c r="P250" s="40" t="n">
        <f aca="false">IF(J250="","",MAX(0,J250-1.96*O250/100))</f>
        <v>0.468532871400211</v>
      </c>
      <c r="Q250" s="40" t="n">
        <f aca="false">IF(J250="","",MIN(1,J250+1.96*O250/100))</f>
        <v>0.600487995373465</v>
      </c>
      <c r="R250" s="32" t="str">
        <f aca="false">IF(L250="","",IF(ABS(L250)&lt;=O250,"Yes","No"))</f>
        <v>Yes</v>
      </c>
      <c r="S250" s="32" t="str">
        <f aca="false">IF(L250="","",IF(ABS(L250)&lt;=1.96*O250,"Yes","No"))</f>
        <v>Yes</v>
      </c>
      <c r="T250" s="60" t="n">
        <f aca="false">IF(D250="","",ROUND(SQRT(((D250+G250)*O250/100)^2+(J250*(D250+G250)*0.07717)^2),0))</f>
        <v>66</v>
      </c>
      <c r="U250" s="32"/>
    </row>
    <row r="251" customFormat="false" ht="15" hidden="false" customHeight="false" outlineLevel="0" collapsed="false">
      <c r="A251" s="32" t="s">
        <v>421</v>
      </c>
      <c r="B251" s="32" t="s">
        <v>458</v>
      </c>
      <c r="C251" s="32" t="s">
        <v>462</v>
      </c>
      <c r="D251" s="60" t="n">
        <v>310</v>
      </c>
      <c r="E251" s="60" t="n">
        <v>339</v>
      </c>
      <c r="F251" s="69" t="n">
        <f aca="false">IF(E251="","",D251-E251)</f>
        <v>-29</v>
      </c>
      <c r="G251" s="60" t="n">
        <v>312</v>
      </c>
      <c r="H251" s="60" t="n">
        <v>338</v>
      </c>
      <c r="I251" s="69" t="n">
        <f aca="false">IF(H251="","",G251-H251)</f>
        <v>-26</v>
      </c>
      <c r="J251" s="40" t="n">
        <f aca="false">IF(OR(D251="",D251+G251=0),"",D251/(D251+G251))</f>
        <v>0.498392282958199</v>
      </c>
      <c r="K251" s="40" t="n">
        <f aca="false">IF(E251="","",E251/(E251+H251))</f>
        <v>0.500738552437223</v>
      </c>
      <c r="L251" s="70" t="n">
        <f aca="false">IF(OR(K251="",J251=""),"",(J251-K251)*100)</f>
        <v>-0.234626947902372</v>
      </c>
      <c r="M251" s="36" t="n">
        <v>3.4869830246268</v>
      </c>
      <c r="N251" s="36" t="n">
        <v>2.602784435621</v>
      </c>
      <c r="O251" s="36" t="n">
        <f aca="false">SQRT(M251^2+N251^2)</f>
        <v>4.35126848543575</v>
      </c>
      <c r="P251" s="40" t="n">
        <f aca="false">IF(J251="","",MAX(0,J251-1.96*O251/100))</f>
        <v>0.413107420643659</v>
      </c>
      <c r="Q251" s="40" t="n">
        <f aca="false">IF(J251="","",MIN(1,J251+1.96*O251/100))</f>
        <v>0.58367714527274</v>
      </c>
      <c r="R251" s="32" t="str">
        <f aca="false">IF(L251="","",IF(ABS(L251)&lt;=O251,"Yes","No"))</f>
        <v>Yes</v>
      </c>
      <c r="S251" s="32" t="str">
        <f aca="false">IF(L251="","",IF(ABS(L251)&lt;=1.96*O251,"Yes","No"))</f>
        <v>Yes</v>
      </c>
      <c r="T251" s="60" t="n">
        <f aca="false">IF(D251="","",ROUND(SQRT(((D251+G251)*O251/100)^2+(J251*(D251+G251)*0.14577)^2),0))</f>
        <v>53</v>
      </c>
      <c r="U251" s="32"/>
    </row>
    <row r="252" customFormat="false" ht="15" hidden="false" customHeight="false" outlineLevel="0" collapsed="false">
      <c r="A252" s="32" t="s">
        <v>421</v>
      </c>
      <c r="B252" s="32" t="s">
        <v>458</v>
      </c>
      <c r="C252" s="32" t="s">
        <v>463</v>
      </c>
      <c r="D252" s="60" t="n">
        <v>584</v>
      </c>
      <c r="E252" s="60" t="n">
        <v>579</v>
      </c>
      <c r="F252" s="69" t="n">
        <f aca="false">IF(E252="","",D252-E252)</f>
        <v>5</v>
      </c>
      <c r="G252" s="60" t="n">
        <v>490</v>
      </c>
      <c r="H252" s="60" t="n">
        <v>482</v>
      </c>
      <c r="I252" s="69" t="n">
        <f aca="false">IF(H252="","",G252-H252)</f>
        <v>8</v>
      </c>
      <c r="J252" s="40" t="n">
        <f aca="false">IF(OR(D252="",D252+G252=0),"",D252/(D252+G252))</f>
        <v>0.543761638733706</v>
      </c>
      <c r="K252" s="40" t="n">
        <f aca="false">IF(E252="","",E252/(E252+H252))</f>
        <v>0.545711592836946</v>
      </c>
      <c r="L252" s="70" t="n">
        <f aca="false">IF(OR(K252="",J252=""),"",(J252-K252)*100)</f>
        <v>-0.19499541032405</v>
      </c>
      <c r="M252" s="36" t="n">
        <v>2.4178751410629</v>
      </c>
      <c r="N252" s="36" t="n">
        <v>2.602784435621</v>
      </c>
      <c r="O252" s="36" t="n">
        <f aca="false">SQRT(M252^2+N252^2)</f>
        <v>3.55254936856349</v>
      </c>
      <c r="P252" s="40" t="n">
        <f aca="false">IF(J252="","",MAX(0,J252-1.96*O252/100))</f>
        <v>0.474131671109861</v>
      </c>
      <c r="Q252" s="40" t="n">
        <f aca="false">IF(J252="","",MIN(1,J252+1.96*O252/100))</f>
        <v>0.61339160635755</v>
      </c>
      <c r="R252" s="32" t="str">
        <f aca="false">IF(L252="","",IF(ABS(L252)&lt;=O252,"Yes","No"))</f>
        <v>Yes</v>
      </c>
      <c r="S252" s="32" t="str">
        <f aca="false">IF(L252="","",IF(ABS(L252)&lt;=1.96*O252,"Yes","No"))</f>
        <v>Yes</v>
      </c>
      <c r="T252" s="60" t="n">
        <f aca="false">IF(D252="","",ROUND(SQRT(((D252+G252)*O252/100)^2+(J252*(D252+G252)*0.09272)^2),0))</f>
        <v>66</v>
      </c>
      <c r="U252" s="32"/>
    </row>
    <row r="253" customFormat="false" ht="15" hidden="false" customHeight="false" outlineLevel="0" collapsed="false">
      <c r="A253" s="32" t="s">
        <v>421</v>
      </c>
      <c r="B253" s="32" t="s">
        <v>458</v>
      </c>
      <c r="C253" s="32" t="s">
        <v>464</v>
      </c>
      <c r="D253" s="60" t="n">
        <v>551</v>
      </c>
      <c r="E253" s="60" t="n">
        <v>562</v>
      </c>
      <c r="F253" s="69" t="n">
        <f aca="false">IF(E253="","",D253-E253)</f>
        <v>-11</v>
      </c>
      <c r="G253" s="60" t="n">
        <v>508</v>
      </c>
      <c r="H253" s="60" t="n">
        <v>525</v>
      </c>
      <c r="I253" s="69" t="n">
        <f aca="false">IF(H253="","",G253-H253)</f>
        <v>-17</v>
      </c>
      <c r="J253" s="40" t="n">
        <f aca="false">IF(OR(D253="",D253+G253=0),"",D253/(D253+G253))</f>
        <v>0.520302171860246</v>
      </c>
      <c r="K253" s="40" t="n">
        <f aca="false">IF(E253="","",E253/(E253+H253))</f>
        <v>0.517019319227231</v>
      </c>
      <c r="L253" s="70" t="n">
        <f aca="false">IF(OR(K253="",J253=""),"",(J253-K253)*100)</f>
        <v>0.328285263301464</v>
      </c>
      <c r="M253" s="36" t="n">
        <v>2.4178751410629</v>
      </c>
      <c r="N253" s="36" t="n">
        <v>2.602784435621</v>
      </c>
      <c r="O253" s="36" t="n">
        <f aca="false">SQRT(M253^2+N253^2)</f>
        <v>3.55254936856349</v>
      </c>
      <c r="P253" s="40" t="n">
        <f aca="false">IF(J253="","",MAX(0,J253-1.96*O253/100))</f>
        <v>0.450672204236401</v>
      </c>
      <c r="Q253" s="40" t="n">
        <f aca="false">IF(J253="","",MIN(1,J253+1.96*O253/100))</f>
        <v>0.58993213948409</v>
      </c>
      <c r="R253" s="32" t="str">
        <f aca="false">IF(L253="","",IF(ABS(L253)&lt;=O253,"Yes","No"))</f>
        <v>Yes</v>
      </c>
      <c r="S253" s="32" t="str">
        <f aca="false">IF(L253="","",IF(ABS(L253)&lt;=1.96*O253,"Yes","No"))</f>
        <v>Yes</v>
      </c>
      <c r="T253" s="60" t="n">
        <f aca="false">IF(D253="","",ROUND(SQRT(((D253+G253)*O253/100)^2+(J253*(D253+G253)*0.09272)^2),0))</f>
        <v>63</v>
      </c>
      <c r="U253" s="32"/>
    </row>
    <row r="254" customFormat="false" ht="15" hidden="false" customHeight="false" outlineLevel="0" collapsed="false">
      <c r="A254" s="32" t="s">
        <v>421</v>
      </c>
      <c r="B254" s="32" t="s">
        <v>458</v>
      </c>
      <c r="C254" s="32" t="s">
        <v>465</v>
      </c>
      <c r="D254" s="60" t="n">
        <v>338</v>
      </c>
      <c r="E254" s="60" t="n">
        <v>337</v>
      </c>
      <c r="F254" s="69" t="n">
        <f aca="false">IF(E254="","",D254-E254)</f>
        <v>1</v>
      </c>
      <c r="G254" s="60" t="n">
        <v>297</v>
      </c>
      <c r="H254" s="60" t="n">
        <v>296</v>
      </c>
      <c r="I254" s="69" t="n">
        <f aca="false">IF(H254="","",G254-H254)</f>
        <v>1</v>
      </c>
      <c r="J254" s="40" t="n">
        <f aca="false">IF(OR(D254="",D254+G254=0),"",D254/(D254+G254))</f>
        <v>0.532283464566929</v>
      </c>
      <c r="K254" s="40" t="n">
        <f aca="false">IF(E254="","",E254/(E254+H254))</f>
        <v>0.532385466034755</v>
      </c>
      <c r="L254" s="70" t="n">
        <f aca="false">IF(OR(K254="",J254=""),"",(J254-K254)*100)</f>
        <v>-0.0102001467826018</v>
      </c>
      <c r="M254" s="36" t="n">
        <v>3.4869830246268</v>
      </c>
      <c r="N254" s="36" t="n">
        <v>2.602784435621</v>
      </c>
      <c r="O254" s="36" t="n">
        <f aca="false">SQRT(M254^2+N254^2)</f>
        <v>4.35126848543575</v>
      </c>
      <c r="P254" s="40" t="n">
        <f aca="false">IF(J254="","",MAX(0,J254-1.96*O254/100))</f>
        <v>0.446998602252388</v>
      </c>
      <c r="Q254" s="40" t="n">
        <f aca="false">IF(J254="","",MIN(1,J254+1.96*O254/100))</f>
        <v>0.61756832688147</v>
      </c>
      <c r="R254" s="32" t="str">
        <f aca="false">IF(L254="","",IF(ABS(L254)&lt;=O254,"Yes","No"))</f>
        <v>Yes</v>
      </c>
      <c r="S254" s="32" t="str">
        <f aca="false">IF(L254="","",IF(ABS(L254)&lt;=1.96*O254,"Yes","No"))</f>
        <v>Yes</v>
      </c>
      <c r="T254" s="60" t="n">
        <f aca="false">IF(D254="","",ROUND(SQRT(((D254+G254)*O254/100)^2+(J254*(D254+G254)*0.14577)^2),0))</f>
        <v>56</v>
      </c>
      <c r="U254" s="32"/>
    </row>
    <row r="255" customFormat="false" ht="15" hidden="false" customHeight="false" outlineLevel="0" collapsed="false">
      <c r="A255" s="32" t="s">
        <v>421</v>
      </c>
      <c r="B255" s="32" t="s">
        <v>458</v>
      </c>
      <c r="C255" s="32" t="s">
        <v>466</v>
      </c>
      <c r="D255" s="60" t="n">
        <v>512</v>
      </c>
      <c r="E255" s="60" t="n">
        <v>517</v>
      </c>
      <c r="F255" s="69" t="n">
        <f aca="false">IF(E255="","",D255-E255)</f>
        <v>-5</v>
      </c>
      <c r="G255" s="60" t="n">
        <v>384</v>
      </c>
      <c r="H255" s="60" t="n">
        <v>388</v>
      </c>
      <c r="I255" s="69" t="n">
        <f aca="false">IF(H255="","",G255-H255)</f>
        <v>-4</v>
      </c>
      <c r="J255" s="40" t="n">
        <f aca="false">IF(OR(D255="",D255+G255=0),"",D255/(D255+G255))</f>
        <v>0.571428571428571</v>
      </c>
      <c r="K255" s="40" t="n">
        <f aca="false">IF(E255="","",E255/(E255+H255))</f>
        <v>0.571270718232044</v>
      </c>
      <c r="L255" s="70" t="n">
        <f aca="false">IF(OR(K255="",J255=""),"",(J255-K255)*100)</f>
        <v>0.0157853196527169</v>
      </c>
      <c r="M255" s="36" t="n">
        <v>2.4178751410629</v>
      </c>
      <c r="N255" s="36" t="n">
        <v>2.602784435621</v>
      </c>
      <c r="O255" s="36" t="n">
        <f aca="false">SQRT(M255^2+N255^2)</f>
        <v>3.55254936856349</v>
      </c>
      <c r="P255" s="40" t="n">
        <f aca="false">IF(J255="","",MAX(0,J255-1.96*O255/100))</f>
        <v>0.501798603804727</v>
      </c>
      <c r="Q255" s="40" t="n">
        <f aca="false">IF(J255="","",MIN(1,J255+1.96*O255/100))</f>
        <v>0.641058539052416</v>
      </c>
      <c r="R255" s="32" t="str">
        <f aca="false">IF(L255="","",IF(ABS(L255)&lt;=O255,"Yes","No"))</f>
        <v>Yes</v>
      </c>
      <c r="S255" s="32" t="str">
        <f aca="false">IF(L255="","",IF(ABS(L255)&lt;=1.96*O255,"Yes","No"))</f>
        <v>Yes</v>
      </c>
      <c r="T255" s="60" t="n">
        <f aca="false">IF(D255="","",ROUND(SQRT(((D255+G255)*O255/100)^2+(J255*(D255+G255)*0.09272)^2),0))</f>
        <v>57</v>
      </c>
      <c r="U255" s="32"/>
    </row>
    <row r="256" customFormat="false" ht="15" hidden="false" customHeight="false" outlineLevel="0" collapsed="false">
      <c r="A256" s="32" t="s">
        <v>421</v>
      </c>
      <c r="B256" s="32" t="s">
        <v>458</v>
      </c>
      <c r="C256" s="32" t="s">
        <v>467</v>
      </c>
      <c r="D256" s="60" t="n">
        <v>312</v>
      </c>
      <c r="E256" s="60" t="n">
        <v>329</v>
      </c>
      <c r="F256" s="69" t="n">
        <f aca="false">IF(E256="","",D256-E256)</f>
        <v>-17</v>
      </c>
      <c r="G256" s="60" t="n">
        <v>236</v>
      </c>
      <c r="H256" s="60" t="n">
        <v>217</v>
      </c>
      <c r="I256" s="69" t="n">
        <f aca="false">IF(H256="","",G256-H256)</f>
        <v>19</v>
      </c>
      <c r="J256" s="40" t="n">
        <f aca="false">IF(OR(D256="",D256+G256=0),"",D256/(D256+G256))</f>
        <v>0.569343065693431</v>
      </c>
      <c r="K256" s="40" t="n">
        <f aca="false">IF(E256="","",E256/(E256+H256))</f>
        <v>0.602564102564103</v>
      </c>
      <c r="L256" s="70" t="n">
        <f aca="false">IF(OR(K256="",J256=""),"",(J256-K256)*100)</f>
        <v>-3.32210368706719</v>
      </c>
      <c r="M256" s="36" t="n">
        <v>3.4869830246268</v>
      </c>
      <c r="N256" s="36" t="n">
        <v>2.602784435621</v>
      </c>
      <c r="O256" s="36" t="n">
        <f aca="false">SQRT(M256^2+N256^2)</f>
        <v>4.35126848543575</v>
      </c>
      <c r="P256" s="40" t="n">
        <f aca="false">IF(J256="","",MAX(0,J256-1.96*O256/100))</f>
        <v>0.48405820337889</v>
      </c>
      <c r="Q256" s="40" t="n">
        <f aca="false">IF(J256="","",MIN(1,J256+1.96*O256/100))</f>
        <v>0.654627928007971</v>
      </c>
      <c r="R256" s="32" t="str">
        <f aca="false">IF(L256="","",IF(ABS(L256)&lt;=O256,"Yes","No"))</f>
        <v>Yes</v>
      </c>
      <c r="S256" s="32" t="str">
        <f aca="false">IF(L256="","",IF(ABS(L256)&lt;=1.96*O256,"Yes","No"))</f>
        <v>Yes</v>
      </c>
      <c r="T256" s="60" t="n">
        <f aca="false">IF(D256="","",ROUND(SQRT(((D256+G256)*O256/100)^2+(J256*(D256+G256)*0.14577)^2),0))</f>
        <v>51</v>
      </c>
      <c r="U256" s="32"/>
    </row>
    <row r="257" customFormat="false" ht="15" hidden="false" customHeight="false" outlineLevel="0" collapsed="false">
      <c r="A257" s="32" t="s">
        <v>421</v>
      </c>
      <c r="B257" s="32" t="s">
        <v>458</v>
      </c>
      <c r="C257" s="32" t="s">
        <v>468</v>
      </c>
      <c r="D257" s="60" t="n">
        <v>330</v>
      </c>
      <c r="E257" s="60" t="n">
        <v>352</v>
      </c>
      <c r="F257" s="69" t="n">
        <f aca="false">IF(E257="","",D257-E257)</f>
        <v>-22</v>
      </c>
      <c r="G257" s="60" t="n">
        <v>358</v>
      </c>
      <c r="H257" s="60" t="n">
        <v>326</v>
      </c>
      <c r="I257" s="69" t="n">
        <f aca="false">IF(H257="","",G257-H257)</f>
        <v>32</v>
      </c>
      <c r="J257" s="40" t="n">
        <f aca="false">IF(OR(D257="",D257+G257=0),"",D257/(D257+G257))</f>
        <v>0.479651162790698</v>
      </c>
      <c r="K257" s="40" t="n">
        <f aca="false">IF(E257="","",E257/(E257+H257))</f>
        <v>0.519174041297935</v>
      </c>
      <c r="L257" s="70" t="n">
        <f aca="false">IF(OR(K257="",J257=""),"",(J257-K257)*100)</f>
        <v>-3.95228785072374</v>
      </c>
      <c r="M257" s="36" t="n">
        <v>3.4869830246268</v>
      </c>
      <c r="N257" s="36" t="n">
        <v>2.602784435621</v>
      </c>
      <c r="O257" s="36" t="n">
        <f aca="false">SQRT(M257^2+N257^2)</f>
        <v>4.35126848543575</v>
      </c>
      <c r="P257" s="40" t="n">
        <f aca="false">IF(J257="","",MAX(0,J257-1.96*O257/100))</f>
        <v>0.394366300476157</v>
      </c>
      <c r="Q257" s="40" t="n">
        <f aca="false">IF(J257="","",MIN(1,J257+1.96*O257/100))</f>
        <v>0.564936025105238</v>
      </c>
      <c r="R257" s="32" t="str">
        <f aca="false">IF(L257="","",IF(ABS(L257)&lt;=O257,"Yes","No"))</f>
        <v>Yes</v>
      </c>
      <c r="S257" s="32" t="str">
        <f aca="false">IF(L257="","",IF(ABS(L257)&lt;=1.96*O257,"Yes","No"))</f>
        <v>Yes</v>
      </c>
      <c r="T257" s="60" t="n">
        <f aca="false">IF(D257="","",ROUND(SQRT(((D257+G257)*O257/100)^2+(J257*(D257+G257)*0.14577)^2),0))</f>
        <v>57</v>
      </c>
      <c r="U257" s="32"/>
    </row>
    <row r="258" customFormat="false" ht="15" hidden="false" customHeight="false" outlineLevel="0" collapsed="false">
      <c r="A258" s="32" t="s">
        <v>421</v>
      </c>
      <c r="B258" s="32" t="s">
        <v>458</v>
      </c>
      <c r="C258" s="32" t="s">
        <v>469</v>
      </c>
      <c r="D258" s="60" t="n">
        <v>422</v>
      </c>
      <c r="E258" s="60" t="n">
        <v>420</v>
      </c>
      <c r="F258" s="69" t="n">
        <f aca="false">IF(E258="","",D258-E258)</f>
        <v>2</v>
      </c>
      <c r="G258" s="60" t="n">
        <v>374</v>
      </c>
      <c r="H258" s="60" t="n">
        <v>378</v>
      </c>
      <c r="I258" s="69" t="n">
        <f aca="false">IF(H258="","",G258-H258)</f>
        <v>-4</v>
      </c>
      <c r="J258" s="40" t="n">
        <f aca="false">IF(OR(D258="",D258+G258=0),"",D258/(D258+G258))</f>
        <v>0.530150753768844</v>
      </c>
      <c r="K258" s="40" t="n">
        <f aca="false">IF(E258="","",E258/(E258+H258))</f>
        <v>0.526315789473684</v>
      </c>
      <c r="L258" s="70" t="n">
        <f aca="false">IF(OR(K258="",J258=""),"",(J258-K258)*100)</f>
        <v>0.383496429516006</v>
      </c>
      <c r="M258" s="36" t="n">
        <v>2.4178751410629</v>
      </c>
      <c r="N258" s="36" t="n">
        <v>2.602784435621</v>
      </c>
      <c r="O258" s="36" t="n">
        <f aca="false">SQRT(M258^2+N258^2)</f>
        <v>3.55254936856349</v>
      </c>
      <c r="P258" s="40" t="n">
        <f aca="false">IF(J258="","",MAX(0,J258-1.96*O258/100))</f>
        <v>0.460520786145</v>
      </c>
      <c r="Q258" s="40" t="n">
        <f aca="false">IF(J258="","",MIN(1,J258+1.96*O258/100))</f>
        <v>0.599780721392689</v>
      </c>
      <c r="R258" s="32" t="str">
        <f aca="false">IF(L258="","",IF(ABS(L258)&lt;=O258,"Yes","No"))</f>
        <v>Yes</v>
      </c>
      <c r="S258" s="32" t="str">
        <f aca="false">IF(L258="","",IF(ABS(L258)&lt;=1.96*O258,"Yes","No"))</f>
        <v>Yes</v>
      </c>
      <c r="T258" s="60" t="n">
        <f aca="false">IF(D258="","",ROUND(SQRT(((D258+G258)*O258/100)^2+(J258*(D258+G258)*0.09272)^2),0))</f>
        <v>48</v>
      </c>
      <c r="U258" s="32"/>
    </row>
    <row r="259" customFormat="false" ht="15" hidden="false" customHeight="false" outlineLevel="0" collapsed="false">
      <c r="A259" s="32" t="s">
        <v>421</v>
      </c>
      <c r="B259" s="32" t="s">
        <v>458</v>
      </c>
      <c r="C259" s="32" t="s">
        <v>470</v>
      </c>
      <c r="D259" s="60" t="n">
        <v>488</v>
      </c>
      <c r="E259" s="60" t="n">
        <v>522</v>
      </c>
      <c r="F259" s="69" t="n">
        <f aca="false">IF(E259="","",D259-E259)</f>
        <v>-34</v>
      </c>
      <c r="G259" s="60" t="n">
        <v>404</v>
      </c>
      <c r="H259" s="60" t="n">
        <v>400</v>
      </c>
      <c r="I259" s="69" t="n">
        <f aca="false">IF(H259="","",G259-H259)</f>
        <v>4</v>
      </c>
      <c r="J259" s="40" t="n">
        <f aca="false">IF(OR(D259="",D259+G259=0),"",D259/(D259+G259))</f>
        <v>0.547085201793722</v>
      </c>
      <c r="K259" s="40" t="n">
        <f aca="false">IF(E259="","",E259/(E259+H259))</f>
        <v>0.566160520607375</v>
      </c>
      <c r="L259" s="70" t="n">
        <f aca="false">IF(OR(K259="",J259=""),"",(J259-K259)*100)</f>
        <v>-1.90753188136533</v>
      </c>
      <c r="M259" s="36" t="n">
        <v>2.4178751410629</v>
      </c>
      <c r="N259" s="36" t="n">
        <v>2.602784435621</v>
      </c>
      <c r="O259" s="36" t="n">
        <f aca="false">SQRT(M259^2+N259^2)</f>
        <v>3.55254936856349</v>
      </c>
      <c r="P259" s="40" t="n">
        <f aca="false">IF(J259="","",MAX(0,J259-1.96*O259/100))</f>
        <v>0.477455234169878</v>
      </c>
      <c r="Q259" s="40" t="n">
        <f aca="false">IF(J259="","",MIN(1,J259+1.96*O259/100))</f>
        <v>0.616715169417566</v>
      </c>
      <c r="R259" s="32" t="str">
        <f aca="false">IF(L259="","",IF(ABS(L259)&lt;=O259,"Yes","No"))</f>
        <v>Yes</v>
      </c>
      <c r="S259" s="32" t="str">
        <f aca="false">IF(L259="","",IF(ABS(L259)&lt;=1.96*O259,"Yes","No"))</f>
        <v>Yes</v>
      </c>
      <c r="T259" s="60" t="n">
        <f aca="false">IF(D259="","",ROUND(SQRT(((D259+G259)*O259/100)^2+(J259*(D259+G259)*0.09272)^2),0))</f>
        <v>55</v>
      </c>
      <c r="U259" s="32"/>
    </row>
    <row r="260" customFormat="false" ht="15" hidden="false" customHeight="false" outlineLevel="0" collapsed="false">
      <c r="A260" s="32" t="s">
        <v>421</v>
      </c>
      <c r="B260" s="32" t="s">
        <v>458</v>
      </c>
      <c r="C260" s="32" t="s">
        <v>471</v>
      </c>
      <c r="D260" s="60" t="n">
        <v>433</v>
      </c>
      <c r="E260" s="60" t="n">
        <v>436</v>
      </c>
      <c r="F260" s="69" t="n">
        <f aca="false">IF(E260="","",D260-E260)</f>
        <v>-3</v>
      </c>
      <c r="G260" s="60" t="n">
        <v>434</v>
      </c>
      <c r="H260" s="60" t="n">
        <v>423</v>
      </c>
      <c r="I260" s="69" t="n">
        <f aca="false">IF(H260="","",G260-H260)</f>
        <v>11</v>
      </c>
      <c r="J260" s="40" t="n">
        <f aca="false">IF(OR(D260="",D260+G260=0),"",D260/(D260+G260))</f>
        <v>0.499423298731257</v>
      </c>
      <c r="K260" s="40" t="n">
        <f aca="false">IF(E260="","",E260/(E260+H260))</f>
        <v>0.507566938300349</v>
      </c>
      <c r="L260" s="70" t="n">
        <f aca="false">IF(OR(K260="",J260=""),"",(J260-K260)*100)</f>
        <v>-0.814363956909209</v>
      </c>
      <c r="M260" s="36" t="n">
        <v>2.4178751410629</v>
      </c>
      <c r="N260" s="36" t="n">
        <v>2.602784435621</v>
      </c>
      <c r="O260" s="36" t="n">
        <f aca="false">SQRT(M260^2+N260^2)</f>
        <v>3.55254936856349</v>
      </c>
      <c r="P260" s="40" t="n">
        <f aca="false">IF(J260="","",MAX(0,J260-1.96*O260/100))</f>
        <v>0.429793331107413</v>
      </c>
      <c r="Q260" s="40" t="n">
        <f aca="false">IF(J260="","",MIN(1,J260+1.96*O260/100))</f>
        <v>0.569053266355102</v>
      </c>
      <c r="R260" s="32" t="str">
        <f aca="false">IF(L260="","",IF(ABS(L260)&lt;=O260,"Yes","No"))</f>
        <v>Yes</v>
      </c>
      <c r="S260" s="32" t="str">
        <f aca="false">IF(L260="","",IF(ABS(L260)&lt;=1.96*O260,"Yes","No"))</f>
        <v>Yes</v>
      </c>
      <c r="T260" s="60" t="n">
        <f aca="false">IF(D260="","",ROUND(SQRT(((D260+G260)*O260/100)^2+(J260*(D260+G260)*0.09272)^2),0))</f>
        <v>51</v>
      </c>
      <c r="U260" s="32"/>
    </row>
    <row r="261" customFormat="false" ht="15" hidden="false" customHeight="false" outlineLevel="0" collapsed="false">
      <c r="A261" s="32" t="s">
        <v>421</v>
      </c>
      <c r="B261" s="32" t="s">
        <v>458</v>
      </c>
      <c r="C261" s="32" t="s">
        <v>472</v>
      </c>
      <c r="D261" s="60" t="n">
        <v>950</v>
      </c>
      <c r="E261" s="60" t="n">
        <v>925</v>
      </c>
      <c r="F261" s="69" t="n">
        <f aca="false">IF(E261="","",D261-E261)</f>
        <v>25</v>
      </c>
      <c r="G261" s="60" t="n">
        <v>781</v>
      </c>
      <c r="H261" s="60" t="n">
        <v>710</v>
      </c>
      <c r="I261" s="69" t="n">
        <f aca="false">IF(H261="","",G261-H261)</f>
        <v>71</v>
      </c>
      <c r="J261" s="40" t="n">
        <f aca="false">IF(OR(D261="",D261+G261=0),"",D261/(D261+G261))</f>
        <v>0.548815713460428</v>
      </c>
      <c r="K261" s="40" t="n">
        <f aca="false">IF(E261="","",E261/(E261+H261))</f>
        <v>0.565749235474006</v>
      </c>
      <c r="L261" s="70" t="n">
        <f aca="false">IF(OR(K261="",J261=""),"",(J261-K261)*100)</f>
        <v>-1.69335220135787</v>
      </c>
      <c r="M261" s="36" t="n">
        <v>2.13467328733734</v>
      </c>
      <c r="N261" s="36" t="n">
        <v>2.602784435621</v>
      </c>
      <c r="O261" s="36" t="n">
        <f aca="false">SQRT(M261^2+N261^2)</f>
        <v>3.36620214217485</v>
      </c>
      <c r="P261" s="40" t="n">
        <f aca="false">IF(J261="","",MAX(0,J261-1.96*O261/100))</f>
        <v>0.482838151473801</v>
      </c>
      <c r="Q261" s="40" t="n">
        <f aca="false">IF(J261="","",MIN(1,J261+1.96*O261/100))</f>
        <v>0.614793275447054</v>
      </c>
      <c r="R261" s="32" t="str">
        <f aca="false">IF(L261="","",IF(ABS(L261)&lt;=O261,"Yes","No"))</f>
        <v>Yes</v>
      </c>
      <c r="S261" s="32" t="str">
        <f aca="false">IF(L261="","",IF(ABS(L261)&lt;=1.96*O261,"Yes","No"))</f>
        <v>Yes</v>
      </c>
      <c r="T261" s="60" t="n">
        <f aca="false">IF(D261="","",ROUND(SQRT(((D261+G261)*O261/100)^2+(J261*(D261+G261)*0.07717)^2),0))</f>
        <v>94</v>
      </c>
      <c r="U261" s="32"/>
    </row>
    <row r="262" customFormat="false" ht="15" hidden="false" customHeight="false" outlineLevel="0" collapsed="false">
      <c r="A262" s="32" t="s">
        <v>421</v>
      </c>
      <c r="B262" s="32" t="s">
        <v>458</v>
      </c>
      <c r="C262" s="32" t="s">
        <v>473</v>
      </c>
      <c r="D262" s="60" t="n">
        <v>497</v>
      </c>
      <c r="E262" s="60" t="n">
        <v>535</v>
      </c>
      <c r="F262" s="69" t="n">
        <f aca="false">IF(E262="","",D262-E262)</f>
        <v>-38</v>
      </c>
      <c r="G262" s="60" t="n">
        <v>522</v>
      </c>
      <c r="H262" s="60" t="n">
        <v>514</v>
      </c>
      <c r="I262" s="69" t="n">
        <f aca="false">IF(H262="","",G262-H262)</f>
        <v>8</v>
      </c>
      <c r="J262" s="40" t="n">
        <f aca="false">IF(OR(D262="",D262+G262=0),"",D262/(D262+G262))</f>
        <v>0.487733071638862</v>
      </c>
      <c r="K262" s="40" t="n">
        <f aca="false">IF(E262="","",E262/(E262+H262))</f>
        <v>0.510009532888465</v>
      </c>
      <c r="L262" s="70" t="n">
        <f aca="false">IF(OR(K262="",J262=""),"",(J262-K262)*100)</f>
        <v>-2.22764612496035</v>
      </c>
      <c r="M262" s="36" t="n">
        <v>2.4178751410629</v>
      </c>
      <c r="N262" s="36" t="n">
        <v>2.602784435621</v>
      </c>
      <c r="O262" s="36" t="n">
        <f aca="false">SQRT(M262^2+N262^2)</f>
        <v>3.55254936856349</v>
      </c>
      <c r="P262" s="40" t="n">
        <f aca="false">IF(J262="","",MAX(0,J262-1.96*O262/100))</f>
        <v>0.418103104015017</v>
      </c>
      <c r="Q262" s="40" t="n">
        <f aca="false">IF(J262="","",MIN(1,J262+1.96*O262/100))</f>
        <v>0.557363039262706</v>
      </c>
      <c r="R262" s="32" t="str">
        <f aca="false">IF(L262="","",IF(ABS(L262)&lt;=O262,"Yes","No"))</f>
        <v>Yes</v>
      </c>
      <c r="S262" s="32" t="str">
        <f aca="false">IF(L262="","",IF(ABS(L262)&lt;=1.96*O262,"Yes","No"))</f>
        <v>Yes</v>
      </c>
      <c r="T262" s="60" t="n">
        <f aca="false">IF(D262="","",ROUND(SQRT(((D262+G262)*O262/100)^2+(J262*(D262+G262)*0.09272)^2),0))</f>
        <v>59</v>
      </c>
      <c r="U262" s="32"/>
    </row>
    <row r="263" customFormat="false" ht="15" hidden="false" customHeight="false" outlineLevel="0" collapsed="false">
      <c r="A263" s="32" t="s">
        <v>421</v>
      </c>
      <c r="B263" s="32" t="s">
        <v>458</v>
      </c>
      <c r="C263" s="32" t="s">
        <v>474</v>
      </c>
      <c r="D263" s="60" t="n">
        <v>455</v>
      </c>
      <c r="E263" s="60" t="n">
        <v>499</v>
      </c>
      <c r="F263" s="69" t="n">
        <f aca="false">IF(E263="","",D263-E263)</f>
        <v>-44</v>
      </c>
      <c r="G263" s="60" t="n">
        <v>484</v>
      </c>
      <c r="H263" s="60" t="n">
        <v>468</v>
      </c>
      <c r="I263" s="69" t="n">
        <f aca="false">IF(H263="","",G263-H263)</f>
        <v>16</v>
      </c>
      <c r="J263" s="40" t="n">
        <f aca="false">IF(OR(D263="",D263+G263=0),"",D263/(D263+G263))</f>
        <v>0.484558040468584</v>
      </c>
      <c r="K263" s="40" t="n">
        <f aca="false">IF(E263="","",E263/(E263+H263))</f>
        <v>0.516028955532575</v>
      </c>
      <c r="L263" s="70" t="n">
        <f aca="false">IF(OR(K263="",J263=""),"",(J263-K263)*100)</f>
        <v>-3.14709150639914</v>
      </c>
      <c r="M263" s="36" t="n">
        <v>2.4178751410629</v>
      </c>
      <c r="N263" s="36" t="n">
        <v>2.602784435621</v>
      </c>
      <c r="O263" s="36" t="n">
        <f aca="false">SQRT(M263^2+N263^2)</f>
        <v>3.55254936856349</v>
      </c>
      <c r="P263" s="40" t="n">
        <f aca="false">IF(J263="","",MAX(0,J263-1.96*O263/100))</f>
        <v>0.414928072844739</v>
      </c>
      <c r="Q263" s="40" t="n">
        <f aca="false">IF(J263="","",MIN(1,J263+1.96*O263/100))</f>
        <v>0.554188008092428</v>
      </c>
      <c r="R263" s="32" t="str">
        <f aca="false">IF(L263="","",IF(ABS(L263)&lt;=O263,"Yes","No"))</f>
        <v>Yes</v>
      </c>
      <c r="S263" s="32" t="str">
        <f aca="false">IF(L263="","",IF(ABS(L263)&lt;=1.96*O263,"Yes","No"))</f>
        <v>Yes</v>
      </c>
      <c r="T263" s="60" t="n">
        <f aca="false">IF(D263="","",ROUND(SQRT(((D263+G263)*O263/100)^2+(J263*(D263+G263)*0.09272)^2),0))</f>
        <v>54</v>
      </c>
      <c r="U263" s="32"/>
    </row>
    <row r="264" customFormat="false" ht="15" hidden="false" customHeight="false" outlineLevel="0" collapsed="false">
      <c r="A264" s="32" t="s">
        <v>421</v>
      </c>
      <c r="B264" s="32" t="s">
        <v>458</v>
      </c>
      <c r="C264" s="32" t="s">
        <v>475</v>
      </c>
      <c r="D264" s="60" t="n">
        <v>501</v>
      </c>
      <c r="E264" s="60" t="n">
        <v>503</v>
      </c>
      <c r="F264" s="69" t="n">
        <f aca="false">IF(E264="","",D264-E264)</f>
        <v>-2</v>
      </c>
      <c r="G264" s="60" t="n">
        <v>464</v>
      </c>
      <c r="H264" s="60" t="n">
        <v>468</v>
      </c>
      <c r="I264" s="69" t="n">
        <f aca="false">IF(H264="","",G264-H264)</f>
        <v>-4</v>
      </c>
      <c r="J264" s="40" t="n">
        <f aca="false">IF(OR(D264="",D264+G264=0),"",D264/(D264+G264))</f>
        <v>0.519170984455959</v>
      </c>
      <c r="K264" s="40" t="n">
        <f aca="false">IF(E264="","",E264/(E264+H264))</f>
        <v>0.518022657054583</v>
      </c>
      <c r="L264" s="70" t="n">
        <f aca="false">IF(OR(K264="",J264=""),"",(J264-K264)*100)</f>
        <v>0.11483274013756</v>
      </c>
      <c r="M264" s="36" t="n">
        <v>2.4178751410629</v>
      </c>
      <c r="N264" s="36" t="n">
        <v>2.602784435621</v>
      </c>
      <c r="O264" s="36" t="n">
        <f aca="false">SQRT(M264^2+N264^2)</f>
        <v>3.55254936856349</v>
      </c>
      <c r="P264" s="40" t="n">
        <f aca="false">IF(J264="","",MAX(0,J264-1.96*O264/100))</f>
        <v>0.449541016832114</v>
      </c>
      <c r="Q264" s="40" t="n">
        <f aca="false">IF(J264="","",MIN(1,J264+1.96*O264/100))</f>
        <v>0.588800952079803</v>
      </c>
      <c r="R264" s="32" t="str">
        <f aca="false">IF(L264="","",IF(ABS(L264)&lt;=O264,"Yes","No"))</f>
        <v>Yes</v>
      </c>
      <c r="S264" s="32" t="str">
        <f aca="false">IF(L264="","",IF(ABS(L264)&lt;=1.96*O264,"Yes","No"))</f>
        <v>Yes</v>
      </c>
      <c r="T264" s="60" t="n">
        <f aca="false">IF(D264="","",ROUND(SQRT(((D264+G264)*O264/100)^2+(J264*(D264+G264)*0.09272)^2),0))</f>
        <v>58</v>
      </c>
      <c r="U264" s="32"/>
    </row>
    <row r="265" customFormat="false" ht="15" hidden="false" customHeight="false" outlineLevel="0" collapsed="false">
      <c r="A265" s="32" t="s">
        <v>421</v>
      </c>
      <c r="B265" s="32" t="s">
        <v>476</v>
      </c>
      <c r="C265" s="32" t="s">
        <v>477</v>
      </c>
      <c r="D265" s="60" t="n">
        <v>890</v>
      </c>
      <c r="E265" s="60" t="n">
        <v>939</v>
      </c>
      <c r="F265" s="69" t="n">
        <f aca="false">IF(E265="","",D265-E265)</f>
        <v>-49</v>
      </c>
      <c r="G265" s="60" t="n">
        <v>1500</v>
      </c>
      <c r="H265" s="60" t="n">
        <v>1452</v>
      </c>
      <c r="I265" s="69" t="n">
        <f aca="false">IF(H265="","",G265-H265)</f>
        <v>48</v>
      </c>
      <c r="J265" s="40" t="n">
        <f aca="false">IF(OR(D265="",D265+G265=0),"",D265/(D265+G265))</f>
        <v>0.372384937238494</v>
      </c>
      <c r="K265" s="40" t="n">
        <f aca="false">IF(E265="","",E265/(E265+H265))</f>
        <v>0.392722710163112</v>
      </c>
      <c r="L265" s="70" t="n">
        <f aca="false">IF(OR(K265="",J265=""),"",(J265-K265)*100)</f>
        <v>-2.0337772924618</v>
      </c>
      <c r="M265" s="36" t="n">
        <v>2.13467328733734</v>
      </c>
      <c r="N265" s="36" t="n">
        <v>2.602784435621</v>
      </c>
      <c r="O265" s="36" t="n">
        <f aca="false">SQRT(M265^2+N265^2)</f>
        <v>3.36620214217485</v>
      </c>
      <c r="P265" s="40" t="n">
        <f aca="false">IF(J265="","",MAX(0,J265-1.96*O265/100))</f>
        <v>0.306407375251867</v>
      </c>
      <c r="Q265" s="40" t="n">
        <f aca="false">IF(J265="","",MIN(1,J265+1.96*O265/100))</f>
        <v>0.438362499225121</v>
      </c>
      <c r="R265" s="32" t="str">
        <f aca="false">IF(L265="","",IF(ABS(L265)&lt;=O265,"Yes","No"))</f>
        <v>Yes</v>
      </c>
      <c r="S265" s="32" t="str">
        <f aca="false">IF(L265="","",IF(ABS(L265)&lt;=1.96*O265,"Yes","No"))</f>
        <v>Yes</v>
      </c>
      <c r="T265" s="60" t="n">
        <f aca="false">IF(D265="","",ROUND(SQRT(((D265+G265)*O265/100)^2+(J265*(D265+G265)*0.07717)^2),0))</f>
        <v>106</v>
      </c>
      <c r="U265" s="32"/>
    </row>
    <row r="266" customFormat="false" ht="15" hidden="false" customHeight="false" outlineLevel="0" collapsed="false">
      <c r="A266" s="32" t="s">
        <v>421</v>
      </c>
      <c r="B266" s="32" t="s">
        <v>476</v>
      </c>
      <c r="C266" s="32" t="s">
        <v>478</v>
      </c>
      <c r="D266" s="60" t="n">
        <v>789</v>
      </c>
      <c r="E266" s="60" t="n">
        <v>820</v>
      </c>
      <c r="F266" s="69" t="n">
        <f aca="false">IF(E266="","",D266-E266)</f>
        <v>-31</v>
      </c>
      <c r="G266" s="60" t="n">
        <v>1248</v>
      </c>
      <c r="H266" s="60" t="n">
        <v>1185</v>
      </c>
      <c r="I266" s="69" t="n">
        <f aca="false">IF(H266="","",G266-H266)</f>
        <v>63</v>
      </c>
      <c r="J266" s="40" t="n">
        <f aca="false">IF(OR(D266="",D266+G266=0),"",D266/(D266+G266))</f>
        <v>0.387334315169367</v>
      </c>
      <c r="K266" s="40" t="n">
        <f aca="false">IF(E266="","",E266/(E266+H266))</f>
        <v>0.408977556109726</v>
      </c>
      <c r="L266" s="70" t="n">
        <f aca="false">IF(OR(K266="",J266=""),"",(J266-K266)*100)</f>
        <v>-2.1643240940359</v>
      </c>
      <c r="M266" s="36" t="n">
        <v>2.13467328733734</v>
      </c>
      <c r="N266" s="36" t="n">
        <v>2.602784435621</v>
      </c>
      <c r="O266" s="36" t="n">
        <f aca="false">SQRT(M266^2+N266^2)</f>
        <v>3.36620214217485</v>
      </c>
      <c r="P266" s="40" t="n">
        <f aca="false">IF(J266="","",MAX(0,J266-1.96*O266/100))</f>
        <v>0.32135675318274</v>
      </c>
      <c r="Q266" s="40" t="n">
        <f aca="false">IF(J266="","",MIN(1,J266+1.96*O266/100))</f>
        <v>0.453311877155994</v>
      </c>
      <c r="R266" s="32" t="str">
        <f aca="false">IF(L266="","",IF(ABS(L266)&lt;=O266,"Yes","No"))</f>
        <v>Yes</v>
      </c>
      <c r="S266" s="32" t="str">
        <f aca="false">IF(L266="","",IF(ABS(L266)&lt;=1.96*O266,"Yes","No"))</f>
        <v>Yes</v>
      </c>
      <c r="T266" s="60" t="n">
        <f aca="false">IF(D266="","",ROUND(SQRT(((D266+G266)*O266/100)^2+(J266*(D266+G266)*0.07717)^2),0))</f>
        <v>92</v>
      </c>
      <c r="U266" s="32"/>
    </row>
    <row r="267" customFormat="false" ht="15" hidden="false" customHeight="false" outlineLevel="0" collapsed="false">
      <c r="A267" s="32" t="s">
        <v>421</v>
      </c>
      <c r="B267" s="32" t="s">
        <v>476</v>
      </c>
      <c r="C267" s="32" t="s">
        <v>479</v>
      </c>
      <c r="D267" s="60" t="n">
        <v>401</v>
      </c>
      <c r="E267" s="60" t="n">
        <v>410</v>
      </c>
      <c r="F267" s="69" t="n">
        <f aca="false">IF(E267="","",D267-E267)</f>
        <v>-9</v>
      </c>
      <c r="G267" s="60" t="n">
        <v>786</v>
      </c>
      <c r="H267" s="60" t="n">
        <v>822</v>
      </c>
      <c r="I267" s="69" t="n">
        <f aca="false">IF(H267="","",G267-H267)</f>
        <v>-36</v>
      </c>
      <c r="J267" s="40" t="n">
        <f aca="false">IF(OR(D267="",D267+G267=0),"",D267/(D267+G267))</f>
        <v>0.337826453243471</v>
      </c>
      <c r="K267" s="40" t="n">
        <f aca="false">IF(E267="","",E267/(E267+H267))</f>
        <v>0.332792207792208</v>
      </c>
      <c r="L267" s="70" t="n">
        <f aca="false">IF(OR(K267="",J267=""),"",(J267-K267)*100)</f>
        <v>0.503424545126313</v>
      </c>
      <c r="M267" s="36" t="n">
        <v>2.13467328733734</v>
      </c>
      <c r="N267" s="36" t="n">
        <v>2.602784435621</v>
      </c>
      <c r="O267" s="36" t="n">
        <f aca="false">SQRT(M267^2+N267^2)</f>
        <v>3.36620214217485</v>
      </c>
      <c r="P267" s="40" t="n">
        <f aca="false">IF(J267="","",MAX(0,J267-1.96*O267/100))</f>
        <v>0.271848891256844</v>
      </c>
      <c r="Q267" s="40" t="n">
        <f aca="false">IF(J267="","",MIN(1,J267+1.96*O267/100))</f>
        <v>0.403804015230098</v>
      </c>
      <c r="R267" s="32" t="str">
        <f aca="false">IF(L267="","",IF(ABS(L267)&lt;=O267,"Yes","No"))</f>
        <v>Yes</v>
      </c>
      <c r="S267" s="32" t="str">
        <f aca="false">IF(L267="","",IF(ABS(L267)&lt;=1.96*O267,"Yes","No"))</f>
        <v>Yes</v>
      </c>
      <c r="T267" s="60" t="n">
        <f aca="false">IF(D267="","",ROUND(SQRT(((D267+G267)*O267/100)^2+(J267*(D267+G267)*0.07717)^2),0))</f>
        <v>51</v>
      </c>
      <c r="U267" s="32"/>
    </row>
    <row r="268" customFormat="false" ht="15" hidden="false" customHeight="false" outlineLevel="0" collapsed="false">
      <c r="A268" s="32" t="s">
        <v>421</v>
      </c>
      <c r="B268" s="32" t="s">
        <v>480</v>
      </c>
      <c r="C268" s="32" t="s">
        <v>480</v>
      </c>
      <c r="D268" s="60" t="n">
        <v>38</v>
      </c>
      <c r="E268" s="60" t="n">
        <v>40</v>
      </c>
      <c r="F268" s="69" t="n">
        <f aca="false">IF(E268="","",D268-E268)</f>
        <v>-2</v>
      </c>
      <c r="G268" s="60" t="n">
        <v>83</v>
      </c>
      <c r="H268" s="60" t="n">
        <v>83</v>
      </c>
      <c r="I268" s="69" t="n">
        <f aca="false">IF(H268="","",G268-H268)</f>
        <v>0</v>
      </c>
      <c r="J268" s="40" t="n">
        <f aca="false">IF(OR(D268="",D268+G268=0),"",D268/(D268+G268))</f>
        <v>0.31404958677686</v>
      </c>
      <c r="K268" s="40" t="n">
        <f aca="false">IF(E268="","",E268/(E268+H268))</f>
        <v>0.32520325203252</v>
      </c>
      <c r="L268" s="70" t="n">
        <f aca="false">IF(OR(K268="",J268=""),"",(J268-K268)*100)</f>
        <v>-1.11536652556608</v>
      </c>
      <c r="M268" s="36" t="n">
        <v>3.4869830246268</v>
      </c>
      <c r="N268" s="36" t="n">
        <v>2.602784435621</v>
      </c>
      <c r="O268" s="36" t="n">
        <f aca="false">SQRT(M268^2+N268^2)</f>
        <v>4.35126848543575</v>
      </c>
      <c r="P268" s="40" t="n">
        <f aca="false">IF(J268="","",MAX(0,J268-1.96*O268/100))</f>
        <v>0.228764724462319</v>
      </c>
      <c r="Q268" s="40" t="n">
        <f aca="false">IF(J268="","",MIN(1,J268+1.96*O268/100))</f>
        <v>0.3993344490914</v>
      </c>
      <c r="R268" s="32" t="str">
        <f aca="false">IF(L268="","",IF(ABS(L268)&lt;=O268,"Yes","No"))</f>
        <v>Yes</v>
      </c>
      <c r="S268" s="32" t="str">
        <f aca="false">IF(L268="","",IF(ABS(L268)&lt;=1.96*O268,"Yes","No"))</f>
        <v>Yes</v>
      </c>
      <c r="T268" s="60" t="n">
        <f aca="false">IF(D268="","",ROUND(SQRT(((D268+G268)*O268/100)^2+(J268*(D268+G268)*0.14577)^2),0))</f>
        <v>8</v>
      </c>
      <c r="U268" s="32"/>
    </row>
    <row r="269" customFormat="false" ht="15" hidden="false" customHeight="false" outlineLevel="0" collapsed="false">
      <c r="A269" s="32" t="s">
        <v>421</v>
      </c>
      <c r="B269" s="32" t="s">
        <v>481</v>
      </c>
      <c r="C269" s="32" t="s">
        <v>482</v>
      </c>
      <c r="D269" s="60" t="n">
        <v>699</v>
      </c>
      <c r="E269" s="60" t="n">
        <v>774</v>
      </c>
      <c r="F269" s="69" t="n">
        <f aca="false">IF(E269="","",D269-E269)</f>
        <v>-75</v>
      </c>
      <c r="G269" s="60" t="n">
        <v>1036</v>
      </c>
      <c r="H269" s="60" t="n">
        <v>1032</v>
      </c>
      <c r="I269" s="69" t="n">
        <f aca="false">IF(H269="","",G269-H269)</f>
        <v>4</v>
      </c>
      <c r="J269" s="40" t="n">
        <f aca="false">IF(OR(D269="",D269+G269=0),"",D269/(D269+G269))</f>
        <v>0.402881844380404</v>
      </c>
      <c r="K269" s="40" t="n">
        <f aca="false">IF(E269="","",E269/(E269+H269))</f>
        <v>0.428571428571429</v>
      </c>
      <c r="L269" s="70" t="n">
        <f aca="false">IF(OR(K269="",J269=""),"",(J269-K269)*100)</f>
        <v>-2.56895841910251</v>
      </c>
      <c r="M269" s="36" t="n">
        <v>2.13467328733734</v>
      </c>
      <c r="N269" s="36" t="n">
        <v>2.602784435621</v>
      </c>
      <c r="O269" s="36" t="n">
        <f aca="false">SQRT(M269^2+N269^2)</f>
        <v>3.36620214217485</v>
      </c>
      <c r="P269" s="40" t="n">
        <f aca="false">IF(J269="","",MAX(0,J269-1.96*O269/100))</f>
        <v>0.336904282393777</v>
      </c>
      <c r="Q269" s="40" t="n">
        <f aca="false">IF(J269="","",MIN(1,J269+1.96*O269/100))</f>
        <v>0.46885940636703</v>
      </c>
      <c r="R269" s="32" t="str">
        <f aca="false">IF(L269="","",IF(ABS(L269)&lt;=O269,"Yes","No"))</f>
        <v>Yes</v>
      </c>
      <c r="S269" s="32" t="str">
        <f aca="false">IF(L269="","",IF(ABS(L269)&lt;=1.96*O269,"Yes","No"))</f>
        <v>Yes</v>
      </c>
      <c r="T269" s="60" t="n">
        <f aca="false">IF(D269="","",ROUND(SQRT(((D269+G269)*O269/100)^2+(J269*(D269+G269)*0.07717)^2),0))</f>
        <v>80</v>
      </c>
      <c r="U269" s="32"/>
    </row>
    <row r="270" customFormat="false" ht="15" hidden="false" customHeight="false" outlineLevel="0" collapsed="false">
      <c r="A270" s="32" t="s">
        <v>421</v>
      </c>
      <c r="B270" s="32" t="s">
        <v>481</v>
      </c>
      <c r="C270" s="32" t="s">
        <v>483</v>
      </c>
      <c r="D270" s="60" t="n">
        <v>696</v>
      </c>
      <c r="E270" s="60" t="n">
        <v>710</v>
      </c>
      <c r="F270" s="69" t="n">
        <f aca="false">IF(E270="","",D270-E270)</f>
        <v>-14</v>
      </c>
      <c r="G270" s="60" t="n">
        <v>928</v>
      </c>
      <c r="H270" s="60" t="n">
        <v>927</v>
      </c>
      <c r="I270" s="69" t="n">
        <f aca="false">IF(H270="","",G270-H270)</f>
        <v>1</v>
      </c>
      <c r="J270" s="40" t="n">
        <f aca="false">IF(OR(D270="",D270+G270=0),"",D270/(D270+G270))</f>
        <v>0.428571428571429</v>
      </c>
      <c r="K270" s="40" t="n">
        <f aca="false">IF(E270="","",E270/(E270+H270))</f>
        <v>0.433720219914478</v>
      </c>
      <c r="L270" s="70" t="n">
        <f aca="false">IF(OR(K270="",J270=""),"",(J270-K270)*100)</f>
        <v>-0.514879134304913</v>
      </c>
      <c r="M270" s="36" t="n">
        <v>2.13467328733734</v>
      </c>
      <c r="N270" s="36" t="n">
        <v>2.602784435621</v>
      </c>
      <c r="O270" s="36" t="n">
        <f aca="false">SQRT(M270^2+N270^2)</f>
        <v>3.36620214217485</v>
      </c>
      <c r="P270" s="40" t="n">
        <f aca="false">IF(J270="","",MAX(0,J270-1.96*O270/100))</f>
        <v>0.362593866584802</v>
      </c>
      <c r="Q270" s="40" t="n">
        <f aca="false">IF(J270="","",MIN(1,J270+1.96*O270/100))</f>
        <v>0.494548990558056</v>
      </c>
      <c r="R270" s="32" t="str">
        <f aca="false">IF(L270="","",IF(ABS(L270)&lt;=O270,"Yes","No"))</f>
        <v>Yes</v>
      </c>
      <c r="S270" s="32" t="str">
        <f aca="false">IF(L270="","",IF(ABS(L270)&lt;=1.96*O270,"Yes","No"))</f>
        <v>Yes</v>
      </c>
      <c r="T270" s="60" t="n">
        <f aca="false">IF(D270="","",ROUND(SQRT(((D270+G270)*O270/100)^2+(J270*(D270+G270)*0.07717)^2),0))</f>
        <v>77</v>
      </c>
      <c r="U270" s="32"/>
    </row>
    <row r="271" customFormat="false" ht="15" hidden="false" customHeight="false" outlineLevel="0" collapsed="false">
      <c r="A271" s="32" t="s">
        <v>421</v>
      </c>
      <c r="B271" s="32" t="s">
        <v>484</v>
      </c>
      <c r="C271" s="32" t="s">
        <v>484</v>
      </c>
      <c r="D271" s="60" t="n">
        <v>191</v>
      </c>
      <c r="E271" s="60" t="n">
        <v>217</v>
      </c>
      <c r="F271" s="69" t="n">
        <f aca="false">IF(E271="","",D271-E271)</f>
        <v>-26</v>
      </c>
      <c r="G271" s="60" t="n">
        <v>320</v>
      </c>
      <c r="H271" s="60" t="n">
        <v>309</v>
      </c>
      <c r="I271" s="69" t="n">
        <f aca="false">IF(H271="","",G271-H271)</f>
        <v>11</v>
      </c>
      <c r="J271" s="40" t="n">
        <f aca="false">IF(OR(D271="",D271+G271=0),"",D271/(D271+G271))</f>
        <v>0.373776908023483</v>
      </c>
      <c r="K271" s="40" t="n">
        <f aca="false">IF(E271="","",E271/(E271+H271))</f>
        <v>0.41254752851711</v>
      </c>
      <c r="L271" s="70" t="n">
        <f aca="false">IF(OR(K271="",J271=""),"",(J271-K271)*100)</f>
        <v>-3.87706204936269</v>
      </c>
      <c r="M271" s="36" t="n">
        <v>3.4869830246268</v>
      </c>
      <c r="N271" s="36" t="n">
        <v>2.602784435621</v>
      </c>
      <c r="O271" s="36" t="n">
        <f aca="false">SQRT(M271^2+N271^2)</f>
        <v>4.35126848543575</v>
      </c>
      <c r="P271" s="40" t="n">
        <f aca="false">IF(J271="","",MAX(0,J271-1.96*O271/100))</f>
        <v>0.288492045708943</v>
      </c>
      <c r="Q271" s="40" t="n">
        <f aca="false">IF(J271="","",MIN(1,J271+1.96*O271/100))</f>
        <v>0.459061770338024</v>
      </c>
      <c r="R271" s="32" t="str">
        <f aca="false">IF(L271="","",IF(ABS(L271)&lt;=O271,"Yes","No"))</f>
        <v>Yes</v>
      </c>
      <c r="S271" s="32" t="str">
        <f aca="false">IF(L271="","",IF(ABS(L271)&lt;=1.96*O271,"Yes","No"))</f>
        <v>Yes</v>
      </c>
      <c r="T271" s="60" t="n">
        <f aca="false">IF(D271="","",ROUND(SQRT(((D271+G271)*O271/100)^2+(J271*(D271+G271)*0.14577)^2),0))</f>
        <v>36</v>
      </c>
      <c r="U271" s="32"/>
    </row>
    <row r="272" customFormat="false" ht="15" hidden="false" customHeight="false" outlineLevel="0" collapsed="false">
      <c r="A272" s="32" t="s">
        <v>421</v>
      </c>
      <c r="B272" s="32" t="s">
        <v>485</v>
      </c>
      <c r="C272" s="32" t="s">
        <v>486</v>
      </c>
      <c r="D272" s="60" t="n">
        <v>308</v>
      </c>
      <c r="E272" s="60"/>
      <c r="F272" s="69" t="str">
        <f aca="false">IF(E272="","",D272-E272)</f>
        <v/>
      </c>
      <c r="G272" s="60" t="n">
        <v>133</v>
      </c>
      <c r="H272" s="60"/>
      <c r="I272" s="69" t="str">
        <f aca="false">IF(H272="","",G272-H272)</f>
        <v/>
      </c>
      <c r="J272" s="40" t="n">
        <f aca="false">IF(OR(D272="",D272+G272=0),"",D272/(D272+G272))</f>
        <v>0.698412698412698</v>
      </c>
      <c r="K272" s="40" t="str">
        <f aca="false">IF(E272="","",E272/(E272+H272))</f>
        <v/>
      </c>
      <c r="L272" s="70" t="str">
        <f aca="false">IF(OR(K272="",J272=""),"",(J272-K272)*100)</f>
        <v/>
      </c>
      <c r="M272" s="36" t="n">
        <v>3.4869830246268</v>
      </c>
      <c r="N272" s="36" t="n">
        <v>2.602784435621</v>
      </c>
      <c r="O272" s="36" t="n">
        <f aca="false">SQRT(M272^2+N272^2)</f>
        <v>4.35126848543575</v>
      </c>
      <c r="P272" s="40" t="n">
        <f aca="false">IF(J272="","",MAX(0,J272-1.96*O272/100))</f>
        <v>0.613127836098158</v>
      </c>
      <c r="Q272" s="40" t="n">
        <f aca="false">IF(J272="","",MIN(1,J272+1.96*O272/100))</f>
        <v>0.783697560727239</v>
      </c>
      <c r="R272" s="32" t="str">
        <f aca="false">IF(L272="","",IF(ABS(L272)&lt;=O272,"Yes","No"))</f>
        <v/>
      </c>
      <c r="S272" s="32" t="str">
        <f aca="false">IF(L272="","",IF(ABS(L272)&lt;=1.96*O272,"Yes","No"))</f>
        <v/>
      </c>
      <c r="T272" s="60" t="n">
        <f aca="false">IF(D272="","",ROUND(SQRT(((D272+G272)*O272/100)^2+(J272*(D272+G272)*0.14577)^2),0))</f>
        <v>49</v>
      </c>
      <c r="U272" s="32" t="s">
        <v>732</v>
      </c>
    </row>
    <row r="273" customFormat="false" ht="15" hidden="false" customHeight="false" outlineLevel="0" collapsed="false">
      <c r="A273" s="32" t="s">
        <v>421</v>
      </c>
      <c r="B273" s="32" t="s">
        <v>485</v>
      </c>
      <c r="C273" s="32" t="s">
        <v>487</v>
      </c>
      <c r="D273" s="60" t="n">
        <v>500</v>
      </c>
      <c r="E273" s="60"/>
      <c r="F273" s="69" t="str">
        <f aca="false">IF(E273="","",D273-E273)</f>
        <v/>
      </c>
      <c r="G273" s="60" t="n">
        <v>200</v>
      </c>
      <c r="H273" s="60"/>
      <c r="I273" s="69" t="str">
        <f aca="false">IF(H273="","",G273-H273)</f>
        <v/>
      </c>
      <c r="J273" s="40" t="n">
        <f aca="false">IF(OR(D273="",D273+G273=0),"",D273/(D273+G273))</f>
        <v>0.714285714285714</v>
      </c>
      <c r="K273" s="40" t="str">
        <f aca="false">IF(E273="","",E273/(E273+H273))</f>
        <v/>
      </c>
      <c r="L273" s="70" t="str">
        <f aca="false">IF(OR(K273="",J273=""),"",(J273-K273)*100)</f>
        <v/>
      </c>
      <c r="M273" s="36" t="n">
        <v>3.4869830246268</v>
      </c>
      <c r="N273" s="36" t="n">
        <v>2.602784435621</v>
      </c>
      <c r="O273" s="36" t="n">
        <f aca="false">SQRT(M273^2+N273^2)</f>
        <v>4.35126848543575</v>
      </c>
      <c r="P273" s="40" t="n">
        <f aca="false">IF(J273="","",MAX(0,J273-1.96*O273/100))</f>
        <v>0.629000851971174</v>
      </c>
      <c r="Q273" s="40" t="n">
        <f aca="false">IF(J273="","",MIN(1,J273+1.96*O273/100))</f>
        <v>0.799570576600255</v>
      </c>
      <c r="R273" s="32" t="str">
        <f aca="false">IF(L273="","",IF(ABS(L273)&lt;=O273,"Yes","No"))</f>
        <v/>
      </c>
      <c r="S273" s="32" t="str">
        <f aca="false">IF(L273="","",IF(ABS(L273)&lt;=1.96*O273,"Yes","No"))</f>
        <v/>
      </c>
      <c r="T273" s="60" t="n">
        <f aca="false">IF(D273="","",ROUND(SQRT(((D273+G273)*O273/100)^2+(J273*(D273+G273)*0.14577)^2),0))</f>
        <v>79</v>
      </c>
      <c r="U273" s="32" t="s">
        <v>732</v>
      </c>
    </row>
    <row r="274" customFormat="false" ht="15" hidden="false" customHeight="false" outlineLevel="0" collapsed="false">
      <c r="A274" s="32" t="s">
        <v>421</v>
      </c>
      <c r="B274" s="32" t="s">
        <v>485</v>
      </c>
      <c r="C274" s="32" t="s">
        <v>488</v>
      </c>
      <c r="D274" s="60" t="n">
        <v>465</v>
      </c>
      <c r="E274" s="60" t="n">
        <v>492</v>
      </c>
      <c r="F274" s="69" t="n">
        <f aca="false">IF(E274="","",D274-E274)</f>
        <v>-27</v>
      </c>
      <c r="G274" s="60" t="n">
        <v>171</v>
      </c>
      <c r="H274" s="60" t="n">
        <v>197</v>
      </c>
      <c r="I274" s="69" t="n">
        <f aca="false">IF(H274="","",G274-H274)</f>
        <v>-26</v>
      </c>
      <c r="J274" s="40" t="n">
        <f aca="false">IF(OR(D274="",D274+G274=0),"",D274/(D274+G274))</f>
        <v>0.731132075471698</v>
      </c>
      <c r="K274" s="40" t="n">
        <f aca="false">IF(E274="","",E274/(E274+H274))</f>
        <v>0.714078374455733</v>
      </c>
      <c r="L274" s="70" t="n">
        <f aca="false">IF(OR(K274="",J274=""),"",(J274-K274)*100)</f>
        <v>1.70537010159652</v>
      </c>
      <c r="M274" s="36" t="n">
        <v>3.4869830246268</v>
      </c>
      <c r="N274" s="36" t="n">
        <v>2.602784435621</v>
      </c>
      <c r="O274" s="36" t="n">
        <f aca="false">SQRT(M274^2+N274^2)</f>
        <v>4.35126848543575</v>
      </c>
      <c r="P274" s="40" t="n">
        <f aca="false">IF(J274="","",MAX(0,J274-1.96*O274/100))</f>
        <v>0.645847213157157</v>
      </c>
      <c r="Q274" s="40" t="n">
        <f aca="false">IF(J274="","",MIN(1,J274+1.96*O274/100))</f>
        <v>0.816416937786239</v>
      </c>
      <c r="R274" s="32" t="str">
        <f aca="false">IF(L274="","",IF(ABS(L274)&lt;=O274,"Yes","No"))</f>
        <v>Yes</v>
      </c>
      <c r="S274" s="32" t="str">
        <f aca="false">IF(L274="","",IF(ABS(L274)&lt;=1.96*O274,"Yes","No"))</f>
        <v>Yes</v>
      </c>
      <c r="T274" s="60" t="n">
        <f aca="false">IF(D274="","",ROUND(SQRT(((D274+G274)*O274/100)^2+(J274*(D274+G274)*0.14577)^2),0))</f>
        <v>73</v>
      </c>
      <c r="U274" s="32"/>
    </row>
    <row r="275" customFormat="false" ht="15" hidden="false" customHeight="false" outlineLevel="0" collapsed="false">
      <c r="A275" s="32" t="s">
        <v>421</v>
      </c>
      <c r="B275" s="32" t="s">
        <v>485</v>
      </c>
      <c r="C275" s="32" t="s">
        <v>489</v>
      </c>
      <c r="D275" s="60" t="n">
        <v>714</v>
      </c>
      <c r="E275" s="60" t="n">
        <v>743</v>
      </c>
      <c r="F275" s="69" t="n">
        <f aca="false">IF(E275="","",D275-E275)</f>
        <v>-29</v>
      </c>
      <c r="G275" s="60" t="n">
        <v>261</v>
      </c>
      <c r="H275" s="60" t="n">
        <v>265</v>
      </c>
      <c r="I275" s="69" t="n">
        <f aca="false">IF(H275="","",G275-H275)</f>
        <v>-4</v>
      </c>
      <c r="J275" s="40" t="n">
        <f aca="false">IF(OR(D275="",D275+G275=0),"",D275/(D275+G275))</f>
        <v>0.732307692307692</v>
      </c>
      <c r="K275" s="40" t="n">
        <f aca="false">IF(E275="","",E275/(E275+H275))</f>
        <v>0.737103174603175</v>
      </c>
      <c r="L275" s="70" t="n">
        <f aca="false">IF(OR(K275="",J275=""),"",(J275-K275)*100)</f>
        <v>-0.479548229548232</v>
      </c>
      <c r="M275" s="36" t="n">
        <v>2.4178751410629</v>
      </c>
      <c r="N275" s="36" t="n">
        <v>2.602784435621</v>
      </c>
      <c r="O275" s="36" t="n">
        <f aca="false">SQRT(M275^2+N275^2)</f>
        <v>3.55254936856349</v>
      </c>
      <c r="P275" s="40" t="n">
        <f aca="false">IF(J275="","",MAX(0,J275-1.96*O275/100))</f>
        <v>0.662677724683848</v>
      </c>
      <c r="Q275" s="40" t="n">
        <f aca="false">IF(J275="","",MIN(1,J275+1.96*O275/100))</f>
        <v>0.801937659931537</v>
      </c>
      <c r="R275" s="32" t="str">
        <f aca="false">IF(L275="","",IF(ABS(L275)&lt;=O275,"Yes","No"))</f>
        <v>Yes</v>
      </c>
      <c r="S275" s="32" t="str">
        <f aca="false">IF(L275="","",IF(ABS(L275)&lt;=1.96*O275,"Yes","No"))</f>
        <v>Yes</v>
      </c>
      <c r="T275" s="60" t="n">
        <f aca="false">IF(D275="","",ROUND(SQRT(((D275+G275)*O275/100)^2+(J275*(D275+G275)*0.09272)^2),0))</f>
        <v>75</v>
      </c>
      <c r="U275" s="32"/>
    </row>
    <row r="276" customFormat="false" ht="15" hidden="false" customHeight="false" outlineLevel="0" collapsed="false">
      <c r="A276" s="32" t="s">
        <v>421</v>
      </c>
      <c r="B276" s="32" t="s">
        <v>485</v>
      </c>
      <c r="C276" s="32" t="s">
        <v>490</v>
      </c>
      <c r="D276" s="60" t="n">
        <v>640</v>
      </c>
      <c r="E276" s="60" t="n">
        <v>1109</v>
      </c>
      <c r="F276" s="69" t="n">
        <f aca="false">IF(E276="","",D276-E276)</f>
        <v>-469</v>
      </c>
      <c r="G276" s="60" t="n">
        <v>183</v>
      </c>
      <c r="H276" s="60" t="n">
        <v>290</v>
      </c>
      <c r="I276" s="69" t="n">
        <f aca="false">IF(H276="","",G276-H276)</f>
        <v>-107</v>
      </c>
      <c r="J276" s="40" t="n">
        <f aca="false">IF(OR(D276="",D276+G276=0),"",D276/(D276+G276))</f>
        <v>0.777642770352369</v>
      </c>
      <c r="K276" s="40" t="n">
        <f aca="false">IF(E276="","",E276/(E276+H276))</f>
        <v>0.792709077912795</v>
      </c>
      <c r="L276" s="70" t="n">
        <f aca="false">IF(OR(K276="",J276=""),"",(J276-K276)*100)</f>
        <v>-1.50663075604255</v>
      </c>
      <c r="M276" s="36" t="n">
        <v>2.4178751410629</v>
      </c>
      <c r="N276" s="36" t="n">
        <v>2.602784435621</v>
      </c>
      <c r="O276" s="36" t="n">
        <f aca="false">SQRT(M276^2+N276^2)</f>
        <v>3.55254936856349</v>
      </c>
      <c r="P276" s="40" t="n">
        <f aca="false">IF(J276="","",MAX(0,J276-1.96*O276/100))</f>
        <v>0.708012802728525</v>
      </c>
      <c r="Q276" s="40" t="n">
        <f aca="false">IF(J276="","",MIN(1,J276+1.96*O276/100))</f>
        <v>0.847272737976214</v>
      </c>
      <c r="R276" s="32" t="str">
        <f aca="false">IF(L276="","",IF(ABS(L276)&lt;=O276,"Yes","No"))</f>
        <v>Yes</v>
      </c>
      <c r="S276" s="32" t="str">
        <f aca="false">IF(L276="","",IF(ABS(L276)&lt;=1.96*O276,"Yes","No"))</f>
        <v>Yes</v>
      </c>
      <c r="T276" s="60" t="n">
        <f aca="false">IF(D276="","",ROUND(SQRT(((D276+G276)*O276/100)^2+(J276*(D276+G276)*0.09272)^2),0))</f>
        <v>66</v>
      </c>
      <c r="U276" s="32"/>
    </row>
    <row r="277" customFormat="false" ht="15" hidden="false" customHeight="false" outlineLevel="0" collapsed="false">
      <c r="A277" s="32" t="s">
        <v>421</v>
      </c>
      <c r="B277" s="32" t="s">
        <v>485</v>
      </c>
      <c r="C277" s="32" t="s">
        <v>491</v>
      </c>
      <c r="D277" s="60" t="n">
        <v>610</v>
      </c>
      <c r="E277" s="60" t="n">
        <v>566</v>
      </c>
      <c r="F277" s="69" t="n">
        <f aca="false">IF(E277="","",D277-E277)</f>
        <v>44</v>
      </c>
      <c r="G277" s="60" t="n">
        <v>237</v>
      </c>
      <c r="H277" s="60" t="n">
        <v>257</v>
      </c>
      <c r="I277" s="69" t="n">
        <f aca="false">IF(H277="","",G277-H277)</f>
        <v>-20</v>
      </c>
      <c r="J277" s="40" t="n">
        <f aca="false">IF(OR(D277="",D277+G277=0),"",D277/(D277+G277))</f>
        <v>0.720188902007084</v>
      </c>
      <c r="K277" s="40" t="n">
        <f aca="false">IF(E277="","",E277/(E277+H277))</f>
        <v>0.687727825030377</v>
      </c>
      <c r="L277" s="70" t="n">
        <f aca="false">IF(OR(K277="",J277=""),"",(J277-K277)*100)</f>
        <v>3.24610769767072</v>
      </c>
      <c r="M277" s="36" t="n">
        <v>2.4178751410629</v>
      </c>
      <c r="N277" s="36" t="n">
        <v>2.602784435621</v>
      </c>
      <c r="O277" s="36" t="n">
        <f aca="false">SQRT(M277^2+N277^2)</f>
        <v>3.55254936856349</v>
      </c>
      <c r="P277" s="40" t="n">
        <f aca="false">IF(J277="","",MAX(0,J277-1.96*O277/100))</f>
        <v>0.650558934383239</v>
      </c>
      <c r="Q277" s="40" t="n">
        <f aca="false">IF(J277="","",MIN(1,J277+1.96*O277/100))</f>
        <v>0.789818869630928</v>
      </c>
      <c r="R277" s="32" t="str">
        <f aca="false">IF(L277="","",IF(ABS(L277)&lt;=O277,"Yes","No"))</f>
        <v>Yes</v>
      </c>
      <c r="S277" s="32" t="str">
        <f aca="false">IF(L277="","",IF(ABS(L277)&lt;=1.96*O277,"Yes","No"))</f>
        <v>Yes</v>
      </c>
      <c r="T277" s="60" t="n">
        <f aca="false">IF(D277="","",ROUND(SQRT(((D277+G277)*O277/100)^2+(J277*(D277+G277)*0.09272)^2),0))</f>
        <v>64</v>
      </c>
      <c r="U277" s="32"/>
    </row>
    <row r="278" customFormat="false" ht="15" hidden="false" customHeight="false" outlineLevel="0" collapsed="false">
      <c r="A278" s="32" t="s">
        <v>421</v>
      </c>
      <c r="B278" s="32" t="s">
        <v>485</v>
      </c>
      <c r="C278" s="32" t="s">
        <v>492</v>
      </c>
      <c r="D278" s="60" t="n">
        <v>500</v>
      </c>
      <c r="E278" s="60" t="n">
        <v>517</v>
      </c>
      <c r="F278" s="69" t="n">
        <f aca="false">IF(E278="","",D278-E278)</f>
        <v>-17</v>
      </c>
      <c r="G278" s="60" t="n">
        <v>278</v>
      </c>
      <c r="H278" s="60" t="n">
        <v>265</v>
      </c>
      <c r="I278" s="69" t="n">
        <f aca="false">IF(H278="","",G278-H278)</f>
        <v>13</v>
      </c>
      <c r="J278" s="40" t="n">
        <f aca="false">IF(OR(D278="",D278+G278=0),"",D278/(D278+G278))</f>
        <v>0.6426735218509</v>
      </c>
      <c r="K278" s="40" t="n">
        <f aca="false">IF(E278="","",E278/(E278+H278))</f>
        <v>0.661125319693095</v>
      </c>
      <c r="L278" s="70" t="n">
        <f aca="false">IF(OR(K278="",J278=""),"",(J278-K278)*100)</f>
        <v>-1.84517978421949</v>
      </c>
      <c r="M278" s="36" t="n">
        <v>2.4178751410629</v>
      </c>
      <c r="N278" s="36" t="n">
        <v>2.602784435621</v>
      </c>
      <c r="O278" s="36" t="n">
        <f aca="false">SQRT(M278^2+N278^2)</f>
        <v>3.55254936856349</v>
      </c>
      <c r="P278" s="40" t="n">
        <f aca="false">IF(J278="","",MAX(0,J278-1.96*O278/100))</f>
        <v>0.573043554227055</v>
      </c>
      <c r="Q278" s="40" t="n">
        <f aca="false">IF(J278="","",MIN(1,J278+1.96*O278/100))</f>
        <v>0.712303489474744</v>
      </c>
      <c r="R278" s="32" t="str">
        <f aca="false">IF(L278="","",IF(ABS(L278)&lt;=O278,"Yes","No"))</f>
        <v>Yes</v>
      </c>
      <c r="S278" s="32" t="str">
        <f aca="false">IF(L278="","",IF(ABS(L278)&lt;=1.96*O278,"Yes","No"))</f>
        <v>Yes</v>
      </c>
      <c r="T278" s="60" t="n">
        <f aca="false">IF(D278="","",ROUND(SQRT(((D278+G278)*O278/100)^2+(J278*(D278+G278)*0.09272)^2),0))</f>
        <v>54</v>
      </c>
      <c r="U278" s="32"/>
    </row>
    <row r="279" customFormat="false" ht="15" hidden="false" customHeight="false" outlineLevel="0" collapsed="false">
      <c r="A279" s="32" t="s">
        <v>421</v>
      </c>
      <c r="B279" s="32" t="s">
        <v>485</v>
      </c>
      <c r="C279" s="32" t="s">
        <v>493</v>
      </c>
      <c r="D279" s="60" t="n">
        <v>215</v>
      </c>
      <c r="E279" s="60" t="n">
        <v>233</v>
      </c>
      <c r="F279" s="69" t="n">
        <f aca="false">IF(E279="","",D279-E279)</f>
        <v>-18</v>
      </c>
      <c r="G279" s="60" t="n">
        <v>87</v>
      </c>
      <c r="H279" s="60" t="n">
        <v>84</v>
      </c>
      <c r="I279" s="69" t="n">
        <f aca="false">IF(H279="","",G279-H279)</f>
        <v>3</v>
      </c>
      <c r="J279" s="40" t="n">
        <f aca="false">IF(OR(D279="",D279+G279=0),"",D279/(D279+G279))</f>
        <v>0.711920529801325</v>
      </c>
      <c r="K279" s="40" t="n">
        <f aca="false">IF(E279="","",E279/(E279+H279))</f>
        <v>0.735015772870662</v>
      </c>
      <c r="L279" s="70" t="n">
        <f aca="false">IF(OR(K279="",J279=""),"",(J279-K279)*100)</f>
        <v>-2.3095243069338</v>
      </c>
      <c r="M279" s="36" t="n">
        <v>3.4869830246268</v>
      </c>
      <c r="N279" s="36" t="n">
        <v>2.602784435621</v>
      </c>
      <c r="O279" s="36" t="n">
        <f aca="false">SQRT(M279^2+N279^2)</f>
        <v>4.35126848543575</v>
      </c>
      <c r="P279" s="40" t="n">
        <f aca="false">IF(J279="","",MAX(0,J279-1.96*O279/100))</f>
        <v>0.626635667486784</v>
      </c>
      <c r="Q279" s="40" t="n">
        <f aca="false">IF(J279="","",MIN(1,J279+1.96*O279/100))</f>
        <v>0.797205392115865</v>
      </c>
      <c r="R279" s="32" t="str">
        <f aca="false">IF(L279="","",IF(ABS(L279)&lt;=O279,"Yes","No"))</f>
        <v>Yes</v>
      </c>
      <c r="S279" s="32" t="str">
        <f aca="false">IF(L279="","",IF(ABS(L279)&lt;=1.96*O279,"Yes","No"))</f>
        <v>Yes</v>
      </c>
      <c r="T279" s="60" t="n">
        <f aca="false">IF(D279="","",ROUND(SQRT(((D279+G279)*O279/100)^2+(J279*(D279+G279)*0.14577)^2),0))</f>
        <v>34</v>
      </c>
      <c r="U279" s="32"/>
    </row>
    <row r="280" customFormat="false" ht="15" hidden="false" customHeight="false" outlineLevel="0" collapsed="false">
      <c r="A280" s="32" t="s">
        <v>421</v>
      </c>
      <c r="B280" s="32" t="s">
        <v>485</v>
      </c>
      <c r="C280" s="32" t="s">
        <v>494</v>
      </c>
      <c r="D280" s="60" t="n">
        <v>368</v>
      </c>
      <c r="E280" s="60" t="n">
        <v>391</v>
      </c>
      <c r="F280" s="69" t="n">
        <f aca="false">IF(E280="","",D280-E280)</f>
        <v>-23</v>
      </c>
      <c r="G280" s="60" t="n">
        <v>128</v>
      </c>
      <c r="H280" s="60" t="n">
        <v>126</v>
      </c>
      <c r="I280" s="69" t="n">
        <f aca="false">IF(H280="","",G280-H280)</f>
        <v>2</v>
      </c>
      <c r="J280" s="40" t="n">
        <f aca="false">IF(OR(D280="",D280+G280=0),"",D280/(D280+G280))</f>
        <v>0.741935483870968</v>
      </c>
      <c r="K280" s="40" t="n">
        <f aca="false">IF(E280="","",E280/(E280+H280))</f>
        <v>0.756286266924565</v>
      </c>
      <c r="L280" s="70" t="n">
        <f aca="false">IF(OR(K280="",J280=""),"",(J280-K280)*100)</f>
        <v>-1.43507830535971</v>
      </c>
      <c r="M280" s="36" t="n">
        <v>3.4869830246268</v>
      </c>
      <c r="N280" s="36" t="n">
        <v>2.602784435621</v>
      </c>
      <c r="O280" s="36" t="n">
        <f aca="false">SQRT(M280^2+N280^2)</f>
        <v>4.35126848543575</v>
      </c>
      <c r="P280" s="40" t="n">
        <f aca="false">IF(J280="","",MAX(0,J280-1.96*O280/100))</f>
        <v>0.656650621556427</v>
      </c>
      <c r="Q280" s="40" t="n">
        <f aca="false">IF(J280="","",MIN(1,J280+1.96*O280/100))</f>
        <v>0.827220346185509</v>
      </c>
      <c r="R280" s="32" t="str">
        <f aca="false">IF(L280="","",IF(ABS(L280)&lt;=O280,"Yes","No"))</f>
        <v>Yes</v>
      </c>
      <c r="S280" s="32" t="str">
        <f aca="false">IF(L280="","",IF(ABS(L280)&lt;=1.96*O280,"Yes","No"))</f>
        <v>Yes</v>
      </c>
      <c r="T280" s="60" t="n">
        <f aca="false">IF(D280="","",ROUND(SQRT(((D280+G280)*O280/100)^2+(J280*(D280+G280)*0.14577)^2),0))</f>
        <v>58</v>
      </c>
      <c r="U280" s="32"/>
    </row>
    <row r="281" customFormat="false" ht="15" hidden="false" customHeight="false" outlineLevel="0" collapsed="false">
      <c r="A281" s="32" t="s">
        <v>421</v>
      </c>
      <c r="B281" s="32" t="s">
        <v>485</v>
      </c>
      <c r="C281" s="32" t="s">
        <v>495</v>
      </c>
      <c r="D281" s="60" t="n">
        <v>419</v>
      </c>
      <c r="E281" s="60" t="n">
        <v>381</v>
      </c>
      <c r="F281" s="69" t="n">
        <f aca="false">IF(E281="","",D281-E281)</f>
        <v>38</v>
      </c>
      <c r="G281" s="60" t="n">
        <v>153</v>
      </c>
      <c r="H281" s="60" t="n">
        <v>184</v>
      </c>
      <c r="I281" s="69" t="n">
        <f aca="false">IF(H281="","",G281-H281)</f>
        <v>-31</v>
      </c>
      <c r="J281" s="40" t="n">
        <f aca="false">IF(OR(D281="",D281+G281=0),"",D281/(D281+G281))</f>
        <v>0.732517482517483</v>
      </c>
      <c r="K281" s="40" t="n">
        <f aca="false">IF(E281="","",E281/(E281+H281))</f>
        <v>0.674336283185841</v>
      </c>
      <c r="L281" s="70" t="n">
        <f aca="false">IF(OR(K281="",J281=""),"",(J281-K281)*100)</f>
        <v>5.81811993316418</v>
      </c>
      <c r="M281" s="36" t="n">
        <v>3.4869830246268</v>
      </c>
      <c r="N281" s="36" t="n">
        <v>2.602784435621</v>
      </c>
      <c r="O281" s="36" t="n">
        <f aca="false">SQRT(M281^2+N281^2)</f>
        <v>4.35126848543575</v>
      </c>
      <c r="P281" s="40" t="n">
        <f aca="false">IF(J281="","",MAX(0,J281-1.96*O281/100))</f>
        <v>0.647232620202942</v>
      </c>
      <c r="Q281" s="40" t="n">
        <f aca="false">IF(J281="","",MIN(1,J281+1.96*O281/100))</f>
        <v>0.817802344832023</v>
      </c>
      <c r="R281" s="32" t="str">
        <f aca="false">IF(L281="","",IF(ABS(L281)&lt;=O281,"Yes","No"))</f>
        <v>No</v>
      </c>
      <c r="S281" s="32" t="str">
        <f aca="false">IF(L281="","",IF(ABS(L281)&lt;=1.96*O281,"Yes","No"))</f>
        <v>Yes</v>
      </c>
      <c r="T281" s="60" t="n">
        <f aca="false">IF(D281="","",ROUND(SQRT(((D281+G281)*O281/100)^2+(J281*(D281+G281)*0.14577)^2),0))</f>
        <v>66</v>
      </c>
      <c r="U281" s="32"/>
    </row>
    <row r="282" customFormat="false" ht="15" hidden="false" customHeight="false" outlineLevel="0" collapsed="false">
      <c r="A282" s="32" t="s">
        <v>421</v>
      </c>
      <c r="B282" s="32" t="s">
        <v>485</v>
      </c>
      <c r="C282" s="32" t="s">
        <v>496</v>
      </c>
      <c r="D282" s="60" t="n">
        <v>435</v>
      </c>
      <c r="E282" s="60"/>
      <c r="F282" s="69" t="str">
        <f aca="false">IF(E282="","",D282-E282)</f>
        <v/>
      </c>
      <c r="G282" s="60" t="n">
        <v>188</v>
      </c>
      <c r="H282" s="60"/>
      <c r="I282" s="69" t="str">
        <f aca="false">IF(H282="","",G282-H282)</f>
        <v/>
      </c>
      <c r="J282" s="40" t="n">
        <f aca="false">IF(OR(D282="",D282+G282=0),"",D282/(D282+G282))</f>
        <v>0.698234349919743</v>
      </c>
      <c r="K282" s="40" t="str">
        <f aca="false">IF(E282="","",E282/(E282+H282))</f>
        <v/>
      </c>
      <c r="L282" s="70" t="str">
        <f aca="false">IF(OR(K282="",J282=""),"",(J282-K282)*100)</f>
        <v/>
      </c>
      <c r="M282" s="36" t="n">
        <v>3.4869830246268</v>
      </c>
      <c r="N282" s="36" t="n">
        <v>2.602784435621</v>
      </c>
      <c r="O282" s="36" t="n">
        <f aca="false">SQRT(M282^2+N282^2)</f>
        <v>4.35126848543575</v>
      </c>
      <c r="P282" s="40" t="n">
        <f aca="false">IF(J282="","",MAX(0,J282-1.96*O282/100))</f>
        <v>0.612949487605202</v>
      </c>
      <c r="Q282" s="40" t="n">
        <f aca="false">IF(J282="","",MIN(1,J282+1.96*O282/100))</f>
        <v>0.783519212234284</v>
      </c>
      <c r="R282" s="32" t="str">
        <f aca="false">IF(L282="","",IF(ABS(L282)&lt;=O282,"Yes","No"))</f>
        <v/>
      </c>
      <c r="S282" s="32" t="str">
        <f aca="false">IF(L282="","",IF(ABS(L282)&lt;=1.96*O282,"Yes","No"))</f>
        <v/>
      </c>
      <c r="T282" s="60" t="n">
        <f aca="false">IF(D282="","",ROUND(SQRT(((D282+G282)*O282/100)^2+(J282*(D282+G282)*0.14577)^2),0))</f>
        <v>69</v>
      </c>
      <c r="U282" s="32" t="s">
        <v>732</v>
      </c>
    </row>
    <row r="283" customFormat="false" ht="15" hidden="false" customHeight="false" outlineLevel="0" collapsed="false">
      <c r="A283" s="32" t="s">
        <v>421</v>
      </c>
      <c r="B283" s="32" t="s">
        <v>485</v>
      </c>
      <c r="C283" s="32" t="s">
        <v>497</v>
      </c>
      <c r="D283" s="60" t="n">
        <v>979</v>
      </c>
      <c r="E283" s="60" t="n">
        <v>912</v>
      </c>
      <c r="F283" s="69" t="n">
        <f aca="false">IF(E283="","",D283-E283)</f>
        <v>67</v>
      </c>
      <c r="G283" s="60" t="n">
        <v>407</v>
      </c>
      <c r="H283" s="60" t="n">
        <v>445</v>
      </c>
      <c r="I283" s="69" t="n">
        <f aca="false">IF(H283="","",G283-H283)</f>
        <v>-38</v>
      </c>
      <c r="J283" s="40" t="n">
        <f aca="false">IF(OR(D283="",D283+G283=0),"",D283/(D283+G283))</f>
        <v>0.706349206349206</v>
      </c>
      <c r="K283" s="40" t="n">
        <f aca="false">IF(E283="","",E283/(E283+H283))</f>
        <v>0.672070744288873</v>
      </c>
      <c r="L283" s="70" t="n">
        <f aca="false">IF(OR(K283="",J283=""),"",(J283-K283)*100)</f>
        <v>3.42784620603339</v>
      </c>
      <c r="M283" s="36" t="n">
        <v>2.13467328733734</v>
      </c>
      <c r="N283" s="36" t="n">
        <v>2.602784435621</v>
      </c>
      <c r="O283" s="36" t="n">
        <f aca="false">SQRT(M283^2+N283^2)</f>
        <v>3.36620214217485</v>
      </c>
      <c r="P283" s="40" t="n">
        <f aca="false">IF(J283="","",MAX(0,J283-1.96*O283/100))</f>
        <v>0.640371644362579</v>
      </c>
      <c r="Q283" s="40" t="n">
        <f aca="false">IF(J283="","",MIN(1,J283+1.96*O283/100))</f>
        <v>0.772326768335833</v>
      </c>
      <c r="R283" s="32" t="str">
        <f aca="false">IF(L283="","",IF(ABS(L283)&lt;=O283,"Yes","No"))</f>
        <v>No</v>
      </c>
      <c r="S283" s="32" t="str">
        <f aca="false">IF(L283="","",IF(ABS(L283)&lt;=1.96*O283,"Yes","No"))</f>
        <v>Yes</v>
      </c>
      <c r="T283" s="60" t="n">
        <f aca="false">IF(D283="","",ROUND(SQRT(((D283+G283)*O283/100)^2+(J283*(D283+G283)*0.07717)^2),0))</f>
        <v>89</v>
      </c>
      <c r="U283" s="32"/>
    </row>
    <row r="284" customFormat="false" ht="15" hidden="false" customHeight="false" outlineLevel="0" collapsed="false">
      <c r="A284" s="32" t="s">
        <v>421</v>
      </c>
      <c r="B284" s="32" t="s">
        <v>498</v>
      </c>
      <c r="C284" s="32" t="s">
        <v>499</v>
      </c>
      <c r="D284" s="60" t="n">
        <v>1362</v>
      </c>
      <c r="E284" s="60" t="n">
        <v>1361</v>
      </c>
      <c r="F284" s="69" t="n">
        <f aca="false">IF(E284="","",D284-E284)</f>
        <v>1</v>
      </c>
      <c r="G284" s="60" t="n">
        <v>1443</v>
      </c>
      <c r="H284" s="60" t="n">
        <v>1448</v>
      </c>
      <c r="I284" s="69" t="n">
        <f aca="false">IF(H284="","",G284-H284)</f>
        <v>-5</v>
      </c>
      <c r="J284" s="40" t="n">
        <f aca="false">IF(OR(D284="",D284+G284=0),"",D284/(D284+G284))</f>
        <v>0.485561497326203</v>
      </c>
      <c r="K284" s="40" t="n">
        <f aca="false">IF(E284="","",E284/(E284+H284))</f>
        <v>0.484514061943752</v>
      </c>
      <c r="L284" s="70" t="n">
        <f aca="false">IF(OR(K284="",J284=""),"",(J284-K284)*100)</f>
        <v>0.104743538245095</v>
      </c>
      <c r="M284" s="36" t="n">
        <v>2.13467328733734</v>
      </c>
      <c r="N284" s="36" t="n">
        <v>2.602784435621</v>
      </c>
      <c r="O284" s="36" t="n">
        <f aca="false">SQRT(M284^2+N284^2)</f>
        <v>3.36620214217485</v>
      </c>
      <c r="P284" s="40" t="n">
        <f aca="false">IF(J284="","",MAX(0,J284-1.96*O284/100))</f>
        <v>0.419583935339576</v>
      </c>
      <c r="Q284" s="40" t="n">
        <f aca="false">IF(J284="","",MIN(1,J284+1.96*O284/100))</f>
        <v>0.55153905931283</v>
      </c>
      <c r="R284" s="32" t="str">
        <f aca="false">IF(L284="","",IF(ABS(L284)&lt;=O284,"Yes","No"))</f>
        <v>Yes</v>
      </c>
      <c r="S284" s="32" t="str">
        <f aca="false">IF(L284="","",IF(ABS(L284)&lt;=1.96*O284,"Yes","No"))</f>
        <v>Yes</v>
      </c>
      <c r="T284" s="60" t="n">
        <f aca="false">IF(D284="","",ROUND(SQRT(((D284+G284)*O284/100)^2+(J284*(D284+G284)*0.07717)^2),0))</f>
        <v>141</v>
      </c>
      <c r="U284" s="32"/>
    </row>
    <row r="285" customFormat="false" ht="15" hidden="false" customHeight="false" outlineLevel="0" collapsed="false">
      <c r="A285" s="32" t="s">
        <v>421</v>
      </c>
      <c r="B285" s="32" t="s">
        <v>498</v>
      </c>
      <c r="C285" s="32" t="s">
        <v>500</v>
      </c>
      <c r="D285" s="60" t="n">
        <v>1588</v>
      </c>
      <c r="E285" s="60" t="n">
        <v>1673</v>
      </c>
      <c r="F285" s="69" t="n">
        <f aca="false">IF(E285="","",D285-E285)</f>
        <v>-85</v>
      </c>
      <c r="G285" s="60" t="n">
        <v>1475</v>
      </c>
      <c r="H285" s="60" t="n">
        <v>1448</v>
      </c>
      <c r="I285" s="69" t="n">
        <f aca="false">IF(H285="","",G285-H285)</f>
        <v>27</v>
      </c>
      <c r="J285" s="40" t="n">
        <f aca="false">IF(OR(D285="",D285+G285=0),"",D285/(D285+G285))</f>
        <v>0.518445968005224</v>
      </c>
      <c r="K285" s="40" t="n">
        <f aca="false">IF(E285="","",E285/(E285+H285))</f>
        <v>0.536046139057994</v>
      </c>
      <c r="L285" s="70" t="n">
        <f aca="false">IF(OR(K285="",J285=""),"",(J285-K285)*100)</f>
        <v>-1.76001710527706</v>
      </c>
      <c r="M285" s="36" t="n">
        <v>2.13467328733734</v>
      </c>
      <c r="N285" s="36" t="n">
        <v>2.602784435621</v>
      </c>
      <c r="O285" s="36" t="n">
        <f aca="false">SQRT(M285^2+N285^2)</f>
        <v>3.36620214217485</v>
      </c>
      <c r="P285" s="40" t="n">
        <f aca="false">IF(J285="","",MAX(0,J285-1.96*O285/100))</f>
        <v>0.452468406018597</v>
      </c>
      <c r="Q285" s="40" t="n">
        <f aca="false">IF(J285="","",MIN(1,J285+1.96*O285/100))</f>
        <v>0.584423529991851</v>
      </c>
      <c r="R285" s="32" t="str">
        <f aca="false">IF(L285="","",IF(ABS(L285)&lt;=O285,"Yes","No"))</f>
        <v>Yes</v>
      </c>
      <c r="S285" s="32" t="str">
        <f aca="false">IF(L285="","",IF(ABS(L285)&lt;=1.96*O285,"Yes","No"))</f>
        <v>Yes</v>
      </c>
      <c r="T285" s="60" t="n">
        <f aca="false">IF(D285="","",ROUND(SQRT(((D285+G285)*O285/100)^2+(J285*(D285+G285)*0.07717)^2),0))</f>
        <v>160</v>
      </c>
      <c r="U285" s="32"/>
    </row>
    <row r="286" customFormat="false" ht="15" hidden="false" customHeight="false" outlineLevel="0" collapsed="false">
      <c r="A286" s="32" t="s">
        <v>421</v>
      </c>
      <c r="B286" s="32" t="s">
        <v>498</v>
      </c>
      <c r="C286" s="32" t="s">
        <v>501</v>
      </c>
      <c r="D286" s="60" t="n">
        <v>978</v>
      </c>
      <c r="E286" s="60" t="n">
        <v>975</v>
      </c>
      <c r="F286" s="69" t="n">
        <f aca="false">IF(E286="","",D286-E286)</f>
        <v>3</v>
      </c>
      <c r="G286" s="60" t="n">
        <v>879</v>
      </c>
      <c r="H286" s="60" t="n">
        <v>935</v>
      </c>
      <c r="I286" s="69" t="n">
        <f aca="false">IF(H286="","",G286-H286)</f>
        <v>-56</v>
      </c>
      <c r="J286" s="40" t="n">
        <f aca="false">IF(OR(D286="",D286+G286=0),"",D286/(D286+G286))</f>
        <v>0.526655896607431</v>
      </c>
      <c r="K286" s="40" t="n">
        <f aca="false">IF(E286="","",E286/(E286+H286))</f>
        <v>0.510471204188482</v>
      </c>
      <c r="L286" s="70" t="n">
        <f aca="false">IF(OR(K286="",J286=""),"",(J286-K286)*100)</f>
        <v>1.61846924189497</v>
      </c>
      <c r="M286" s="36" t="n">
        <v>2.13467328733734</v>
      </c>
      <c r="N286" s="36" t="n">
        <v>2.602784435621</v>
      </c>
      <c r="O286" s="36" t="n">
        <f aca="false">SQRT(M286^2+N286^2)</f>
        <v>3.36620214217485</v>
      </c>
      <c r="P286" s="40" t="n">
        <f aca="false">IF(J286="","",MAX(0,J286-1.96*O286/100))</f>
        <v>0.460678334620804</v>
      </c>
      <c r="Q286" s="40" t="n">
        <f aca="false">IF(J286="","",MIN(1,J286+1.96*O286/100))</f>
        <v>0.592633458594058</v>
      </c>
      <c r="R286" s="32" t="str">
        <f aca="false">IF(L286="","",IF(ABS(L286)&lt;=O286,"Yes","No"))</f>
        <v>Yes</v>
      </c>
      <c r="S286" s="32" t="str">
        <f aca="false">IF(L286="","",IF(ABS(L286)&lt;=1.96*O286,"Yes","No"))</f>
        <v>Yes</v>
      </c>
      <c r="T286" s="60" t="n">
        <f aca="false">IF(D286="","",ROUND(SQRT(((D286+G286)*O286/100)^2+(J286*(D286+G286)*0.07717)^2),0))</f>
        <v>98</v>
      </c>
      <c r="U286" s="32"/>
    </row>
    <row r="287" customFormat="false" ht="15" hidden="false" customHeight="false" outlineLevel="0" collapsed="false">
      <c r="A287" s="32" t="s">
        <v>421</v>
      </c>
      <c r="B287" s="32" t="s">
        <v>498</v>
      </c>
      <c r="C287" s="32" t="s">
        <v>502</v>
      </c>
      <c r="D287" s="60" t="n">
        <v>1312</v>
      </c>
      <c r="E287" s="60" t="n">
        <v>1349</v>
      </c>
      <c r="F287" s="69" t="n">
        <f aca="false">IF(E287="","",D287-E287)</f>
        <v>-37</v>
      </c>
      <c r="G287" s="60" t="n">
        <v>1245</v>
      </c>
      <c r="H287" s="60" t="n">
        <v>1196</v>
      </c>
      <c r="I287" s="69" t="n">
        <f aca="false">IF(H287="","",G287-H287)</f>
        <v>49</v>
      </c>
      <c r="J287" s="40" t="n">
        <f aca="false">IF(OR(D287="",D287+G287=0),"",D287/(D287+G287))</f>
        <v>0.513101290574892</v>
      </c>
      <c r="K287" s="40" t="n">
        <f aca="false">IF(E287="","",E287/(E287+H287))</f>
        <v>0.530058939096267</v>
      </c>
      <c r="L287" s="70" t="n">
        <f aca="false">IF(OR(K287="",J287=""),"",(J287-K287)*100)</f>
        <v>-1.69576485213748</v>
      </c>
      <c r="M287" s="36" t="n">
        <v>2.13467328733734</v>
      </c>
      <c r="N287" s="36" t="n">
        <v>2.602784435621</v>
      </c>
      <c r="O287" s="36" t="n">
        <f aca="false">SQRT(M287^2+N287^2)</f>
        <v>3.36620214217485</v>
      </c>
      <c r="P287" s="40" t="n">
        <f aca="false">IF(J287="","",MAX(0,J287-1.96*O287/100))</f>
        <v>0.447123728588265</v>
      </c>
      <c r="Q287" s="40" t="n">
        <f aca="false">IF(J287="","",MIN(1,J287+1.96*O287/100))</f>
        <v>0.579078852561519</v>
      </c>
      <c r="R287" s="32" t="str">
        <f aca="false">IF(L287="","",IF(ABS(L287)&lt;=O287,"Yes","No"))</f>
        <v>Yes</v>
      </c>
      <c r="S287" s="32" t="str">
        <f aca="false">IF(L287="","",IF(ABS(L287)&lt;=1.96*O287,"Yes","No"))</f>
        <v>Yes</v>
      </c>
      <c r="T287" s="60" t="n">
        <f aca="false">IF(D287="","",ROUND(SQRT(((D287+G287)*O287/100)^2+(J287*(D287+G287)*0.07717)^2),0))</f>
        <v>133</v>
      </c>
      <c r="U287" s="32"/>
    </row>
    <row r="288" customFormat="false" ht="15" hidden="false" customHeight="false" outlineLevel="0" collapsed="false">
      <c r="A288" s="32" t="s">
        <v>421</v>
      </c>
      <c r="B288" s="32" t="s">
        <v>503</v>
      </c>
      <c r="C288" s="32" t="s">
        <v>503</v>
      </c>
      <c r="D288" s="60" t="n">
        <v>744</v>
      </c>
      <c r="E288" s="60" t="n">
        <v>714</v>
      </c>
      <c r="F288" s="69" t="n">
        <f aca="false">IF(E288="","",D288-E288)</f>
        <v>30</v>
      </c>
      <c r="G288" s="60" t="n">
        <v>521</v>
      </c>
      <c r="H288" s="60" t="n">
        <v>484</v>
      </c>
      <c r="I288" s="69" t="n">
        <f aca="false">IF(H288="","",G288-H288)</f>
        <v>37</v>
      </c>
      <c r="J288" s="40" t="n">
        <f aca="false">IF(OR(D288="",D288+G288=0),"",D288/(D288+G288))</f>
        <v>0.588142292490119</v>
      </c>
      <c r="K288" s="40" t="n">
        <f aca="false">IF(E288="","",E288/(E288+H288))</f>
        <v>0.595993322203673</v>
      </c>
      <c r="L288" s="70" t="n">
        <f aca="false">IF(OR(K288="",J288=""),"",(J288-K288)*100)</f>
        <v>-0.785102971355411</v>
      </c>
      <c r="M288" s="36" t="n">
        <v>2.13467328733734</v>
      </c>
      <c r="N288" s="36" t="n">
        <v>2.602784435621</v>
      </c>
      <c r="O288" s="36" t="n">
        <f aca="false">SQRT(M288^2+N288^2)</f>
        <v>3.36620214217485</v>
      </c>
      <c r="P288" s="40" t="n">
        <f aca="false">IF(J288="","",MAX(0,J288-1.96*O288/100))</f>
        <v>0.522164730503492</v>
      </c>
      <c r="Q288" s="40" t="n">
        <f aca="false">IF(J288="","",MIN(1,J288+1.96*O288/100))</f>
        <v>0.654119854476746</v>
      </c>
      <c r="R288" s="32" t="str">
        <f aca="false">IF(L288="","",IF(ABS(L288)&lt;=O288,"Yes","No"))</f>
        <v>Yes</v>
      </c>
      <c r="S288" s="32" t="str">
        <f aca="false">IF(L288="","",IF(ABS(L288)&lt;=1.96*O288,"Yes","No"))</f>
        <v>Yes</v>
      </c>
      <c r="T288" s="60" t="n">
        <f aca="false">IF(D288="","",ROUND(SQRT(((D288+G288)*O288/100)^2+(J288*(D288+G288)*0.07717)^2),0))</f>
        <v>71</v>
      </c>
      <c r="U288" s="32"/>
    </row>
    <row r="289" customFormat="false" ht="15" hidden="false" customHeight="false" outlineLevel="0" collapsed="false">
      <c r="A289" s="32" t="s">
        <v>421</v>
      </c>
      <c r="B289" s="32" t="s">
        <v>504</v>
      </c>
      <c r="C289" s="32" t="s">
        <v>504</v>
      </c>
      <c r="D289" s="60" t="n">
        <v>99</v>
      </c>
      <c r="E289" s="60" t="n">
        <v>109</v>
      </c>
      <c r="F289" s="69" t="n">
        <f aca="false">IF(E289="","",D289-E289)</f>
        <v>-10</v>
      </c>
      <c r="G289" s="60" t="n">
        <v>106</v>
      </c>
      <c r="H289" s="60" t="n">
        <v>97</v>
      </c>
      <c r="I289" s="69" t="n">
        <f aca="false">IF(H289="","",G289-H289)</f>
        <v>9</v>
      </c>
      <c r="J289" s="40" t="n">
        <f aca="false">IF(OR(D289="",D289+G289=0),"",D289/(D289+G289))</f>
        <v>0.482926829268293</v>
      </c>
      <c r="K289" s="40" t="n">
        <f aca="false">IF(E289="","",E289/(E289+H289))</f>
        <v>0.529126213592233</v>
      </c>
      <c r="L289" s="70" t="n">
        <f aca="false">IF(OR(K289="",J289=""),"",(J289-K289)*100)</f>
        <v>-4.61993843239403</v>
      </c>
      <c r="M289" s="36" t="n">
        <v>3.4869830246268</v>
      </c>
      <c r="N289" s="36" t="n">
        <v>2.602784435621</v>
      </c>
      <c r="O289" s="36" t="n">
        <f aca="false">SQRT(M289^2+N289^2)</f>
        <v>4.35126848543575</v>
      </c>
      <c r="P289" s="40" t="n">
        <f aca="false">IF(J289="","",MAX(0,J289-1.96*O289/100))</f>
        <v>0.397641966953752</v>
      </c>
      <c r="Q289" s="40" t="n">
        <f aca="false">IF(J289="","",MIN(1,J289+1.96*O289/100))</f>
        <v>0.568211691582834</v>
      </c>
      <c r="R289" s="32" t="str">
        <f aca="false">IF(L289="","",IF(ABS(L289)&lt;=O289,"Yes","No"))</f>
        <v>No</v>
      </c>
      <c r="S289" s="32" t="str">
        <f aca="false">IF(L289="","",IF(ABS(L289)&lt;=1.96*O289,"Yes","No"))</f>
        <v>Yes</v>
      </c>
      <c r="T289" s="60" t="n">
        <f aca="false">IF(D289="","",ROUND(SQRT(((D289+G289)*O289/100)^2+(J289*(D289+G289)*0.14577)^2),0))</f>
        <v>17</v>
      </c>
      <c r="U289" s="32"/>
    </row>
    <row r="290" customFormat="false" ht="15" hidden="false" customHeight="false" outlineLevel="0" collapsed="false">
      <c r="A290" s="32" t="s">
        <v>421</v>
      </c>
      <c r="B290" s="32" t="s">
        <v>328</v>
      </c>
      <c r="C290" s="32" t="s">
        <v>505</v>
      </c>
      <c r="D290" s="60" t="n">
        <v>907</v>
      </c>
      <c r="E290" s="60" t="n">
        <v>955</v>
      </c>
      <c r="F290" s="69" t="n">
        <f aca="false">IF(E290="","",D290-E290)</f>
        <v>-48</v>
      </c>
      <c r="G290" s="60" t="n">
        <v>733</v>
      </c>
      <c r="H290" s="60" t="n">
        <v>692</v>
      </c>
      <c r="I290" s="69" t="n">
        <f aca="false">IF(H290="","",G290-H290)</f>
        <v>41</v>
      </c>
      <c r="J290" s="40" t="n">
        <f aca="false">IF(OR(D290="",D290+G290=0),"",D290/(D290+G290))</f>
        <v>0.553048780487805</v>
      </c>
      <c r="K290" s="40" t="n">
        <f aca="false">IF(E290="","",E290/(E290+H290))</f>
        <v>0.579842137219186</v>
      </c>
      <c r="L290" s="70" t="n">
        <f aca="false">IF(OR(K290="",J290=""),"",(J290-K290)*100)</f>
        <v>-2.67933567313815</v>
      </c>
      <c r="M290" s="36" t="n">
        <v>2.13467328733734</v>
      </c>
      <c r="N290" s="36" t="n">
        <v>2.602784435621</v>
      </c>
      <c r="O290" s="36" t="n">
        <f aca="false">SQRT(M290^2+N290^2)</f>
        <v>3.36620214217485</v>
      </c>
      <c r="P290" s="40" t="n">
        <f aca="false">IF(J290="","",MAX(0,J290-1.96*O290/100))</f>
        <v>0.487071218501178</v>
      </c>
      <c r="Q290" s="40" t="n">
        <f aca="false">IF(J290="","",MIN(1,J290+1.96*O290/100))</f>
        <v>0.619026342474432</v>
      </c>
      <c r="R290" s="32" t="str">
        <f aca="false">IF(L290="","",IF(ABS(L290)&lt;=O290,"Yes","No"))</f>
        <v>Yes</v>
      </c>
      <c r="S290" s="32" t="str">
        <f aca="false">IF(L290="","",IF(ABS(L290)&lt;=1.96*O290,"Yes","No"))</f>
        <v>Yes</v>
      </c>
      <c r="T290" s="60" t="n">
        <f aca="false">IF(D290="","",ROUND(SQRT(((D290+G290)*O290/100)^2+(J290*(D290+G290)*0.07717)^2),0))</f>
        <v>89</v>
      </c>
      <c r="U290" s="32"/>
    </row>
    <row r="291" customFormat="false" ht="15" hidden="false" customHeight="false" outlineLevel="0" collapsed="false">
      <c r="A291" s="32" t="s">
        <v>421</v>
      </c>
      <c r="B291" s="32" t="s">
        <v>328</v>
      </c>
      <c r="C291" s="32" t="s">
        <v>506</v>
      </c>
      <c r="D291" s="60" t="n">
        <v>859</v>
      </c>
      <c r="E291" s="60" t="n">
        <v>910</v>
      </c>
      <c r="F291" s="69" t="n">
        <f aca="false">IF(E291="","",D291-E291)</f>
        <v>-51</v>
      </c>
      <c r="G291" s="60" t="n">
        <v>765</v>
      </c>
      <c r="H291" s="60" t="n">
        <v>742</v>
      </c>
      <c r="I291" s="69" t="n">
        <f aca="false">IF(H291="","",G291-H291)</f>
        <v>23</v>
      </c>
      <c r="J291" s="40" t="n">
        <f aca="false">IF(OR(D291="",D291+G291=0),"",D291/(D291+G291))</f>
        <v>0.528940886699507</v>
      </c>
      <c r="K291" s="40" t="n">
        <f aca="false">IF(E291="","",E291/(E291+H291))</f>
        <v>0.550847457627119</v>
      </c>
      <c r="L291" s="70" t="n">
        <f aca="false">IF(OR(K291="",J291=""),"",(J291-K291)*100)</f>
        <v>-2.19065709276113</v>
      </c>
      <c r="M291" s="36" t="n">
        <v>2.13467328733734</v>
      </c>
      <c r="N291" s="36" t="n">
        <v>2.602784435621</v>
      </c>
      <c r="O291" s="36" t="n">
        <f aca="false">SQRT(M291^2+N291^2)</f>
        <v>3.36620214217485</v>
      </c>
      <c r="P291" s="40" t="n">
        <f aca="false">IF(J291="","",MAX(0,J291-1.96*O291/100))</f>
        <v>0.46296332471288</v>
      </c>
      <c r="Q291" s="40" t="n">
        <f aca="false">IF(J291="","",MIN(1,J291+1.96*O291/100))</f>
        <v>0.594918448686134</v>
      </c>
      <c r="R291" s="32" t="str">
        <f aca="false">IF(L291="","",IF(ABS(L291)&lt;=O291,"Yes","No"))</f>
        <v>Yes</v>
      </c>
      <c r="S291" s="32" t="str">
        <f aca="false">IF(L291="","",IF(ABS(L291)&lt;=1.96*O291,"Yes","No"))</f>
        <v>Yes</v>
      </c>
      <c r="T291" s="60" t="n">
        <f aca="false">IF(D291="","",ROUND(SQRT(((D291+G291)*O291/100)^2+(J291*(D291+G291)*0.07717)^2),0))</f>
        <v>86</v>
      </c>
      <c r="U291" s="32"/>
    </row>
    <row r="292" customFormat="false" ht="15" hidden="false" customHeight="false" outlineLevel="0" collapsed="false">
      <c r="A292" s="32" t="s">
        <v>421</v>
      </c>
      <c r="B292" s="32" t="s">
        <v>328</v>
      </c>
      <c r="C292" s="32" t="s">
        <v>507</v>
      </c>
      <c r="D292" s="60" t="n">
        <v>440</v>
      </c>
      <c r="E292" s="60" t="n">
        <v>446</v>
      </c>
      <c r="F292" s="69" t="n">
        <f aca="false">IF(E292="","",D292-E292)</f>
        <v>-6</v>
      </c>
      <c r="G292" s="60" t="n">
        <v>415</v>
      </c>
      <c r="H292" s="60" t="n">
        <v>410</v>
      </c>
      <c r="I292" s="69" t="n">
        <f aca="false">IF(H292="","",G292-H292)</f>
        <v>5</v>
      </c>
      <c r="J292" s="40" t="n">
        <f aca="false">IF(OR(D292="",D292+G292=0),"",D292/(D292+G292))</f>
        <v>0.514619883040936</v>
      </c>
      <c r="K292" s="40" t="n">
        <f aca="false">IF(E292="","",E292/(E292+H292))</f>
        <v>0.521028037383178</v>
      </c>
      <c r="L292" s="70" t="n">
        <f aca="false">IF(OR(K292="",J292=""),"",(J292-K292)*100)</f>
        <v>-0.640815434224196</v>
      </c>
      <c r="M292" s="36" t="n">
        <v>2.4178751410629</v>
      </c>
      <c r="N292" s="36" t="n">
        <v>2.602784435621</v>
      </c>
      <c r="O292" s="36" t="n">
        <f aca="false">SQRT(M292^2+N292^2)</f>
        <v>3.55254936856349</v>
      </c>
      <c r="P292" s="40" t="n">
        <f aca="false">IF(J292="","",MAX(0,J292-1.96*O292/100))</f>
        <v>0.444989915417091</v>
      </c>
      <c r="Q292" s="40" t="n">
        <f aca="false">IF(J292="","",MIN(1,J292+1.96*O292/100))</f>
        <v>0.58424985066478</v>
      </c>
      <c r="R292" s="32" t="str">
        <f aca="false">IF(L292="","",IF(ABS(L292)&lt;=O292,"Yes","No"))</f>
        <v>Yes</v>
      </c>
      <c r="S292" s="32" t="str">
        <f aca="false">IF(L292="","",IF(ABS(L292)&lt;=1.96*O292,"Yes","No"))</f>
        <v>Yes</v>
      </c>
      <c r="T292" s="60" t="n">
        <f aca="false">IF(D292="","",ROUND(SQRT(((D292+G292)*O292/100)^2+(J292*(D292+G292)*0.09272)^2),0))</f>
        <v>51</v>
      </c>
      <c r="U292" s="32"/>
    </row>
    <row r="293" customFormat="false" ht="15" hidden="false" customHeight="false" outlineLevel="0" collapsed="false">
      <c r="A293" s="32" t="s">
        <v>421</v>
      </c>
      <c r="B293" s="32" t="s">
        <v>328</v>
      </c>
      <c r="C293" s="32" t="s">
        <v>508</v>
      </c>
      <c r="D293" s="60" t="n">
        <v>739</v>
      </c>
      <c r="E293" s="60" t="n">
        <v>744</v>
      </c>
      <c r="F293" s="69" t="n">
        <f aca="false">IF(E293="","",D293-E293)</f>
        <v>-5</v>
      </c>
      <c r="G293" s="60" t="n">
        <v>698</v>
      </c>
      <c r="H293" s="60" t="n">
        <v>678</v>
      </c>
      <c r="I293" s="69" t="n">
        <f aca="false">IF(H293="","",G293-H293)</f>
        <v>20</v>
      </c>
      <c r="J293" s="40" t="n">
        <f aca="false">IF(OR(D293="",D293+G293=0),"",D293/(D293+G293))</f>
        <v>0.514265831593598</v>
      </c>
      <c r="K293" s="40" t="n">
        <f aca="false">IF(E293="","",E293/(E293+H293))</f>
        <v>0.523206751054852</v>
      </c>
      <c r="L293" s="70" t="n">
        <f aca="false">IF(OR(K293="",J293=""),"",(J293-K293)*100)</f>
        <v>-0.894091946125464</v>
      </c>
      <c r="M293" s="36" t="n">
        <v>2.13467328733734</v>
      </c>
      <c r="N293" s="36" t="n">
        <v>2.602784435621</v>
      </c>
      <c r="O293" s="36" t="n">
        <f aca="false">SQRT(M293^2+N293^2)</f>
        <v>3.36620214217485</v>
      </c>
      <c r="P293" s="40" t="n">
        <f aca="false">IF(J293="","",MAX(0,J293-1.96*O293/100))</f>
        <v>0.448288269606971</v>
      </c>
      <c r="Q293" s="40" t="n">
        <f aca="false">IF(J293="","",MIN(1,J293+1.96*O293/100))</f>
        <v>0.580243393580225</v>
      </c>
      <c r="R293" s="32" t="str">
        <f aca="false">IF(L293="","",IF(ABS(L293)&lt;=O293,"Yes","No"))</f>
        <v>Yes</v>
      </c>
      <c r="S293" s="32" t="str">
        <f aca="false">IF(L293="","",IF(ABS(L293)&lt;=1.96*O293,"Yes","No"))</f>
        <v>Yes</v>
      </c>
      <c r="T293" s="60" t="n">
        <f aca="false">IF(D293="","",ROUND(SQRT(((D293+G293)*O293/100)^2+(J293*(D293+G293)*0.07717)^2),0))</f>
        <v>75</v>
      </c>
      <c r="U293" s="32"/>
    </row>
    <row r="294" customFormat="false" ht="15" hidden="false" customHeight="false" outlineLevel="0" collapsed="false">
      <c r="A294" s="32" t="s">
        <v>421</v>
      </c>
      <c r="B294" s="32" t="s">
        <v>328</v>
      </c>
      <c r="C294" s="32" t="s">
        <v>509</v>
      </c>
      <c r="D294" s="60" t="n">
        <v>756</v>
      </c>
      <c r="E294" s="60" t="n">
        <v>775</v>
      </c>
      <c r="F294" s="69" t="n">
        <f aca="false">IF(E294="","",D294-E294)</f>
        <v>-19</v>
      </c>
      <c r="G294" s="60" t="n">
        <v>661</v>
      </c>
      <c r="H294" s="60" t="n">
        <v>645</v>
      </c>
      <c r="I294" s="69" t="n">
        <f aca="false">IF(H294="","",G294-H294)</f>
        <v>16</v>
      </c>
      <c r="J294" s="40" t="n">
        <f aca="false">IF(OR(D294="",D294+G294=0),"",D294/(D294+G294))</f>
        <v>0.533521524347213</v>
      </c>
      <c r="K294" s="40" t="n">
        <f aca="false">IF(E294="","",E294/(E294+H294))</f>
        <v>0.545774647887324</v>
      </c>
      <c r="L294" s="70" t="n">
        <f aca="false">IF(OR(K294="",J294=""),"",(J294-K294)*100)</f>
        <v>-1.22531235401115</v>
      </c>
      <c r="M294" s="36" t="n">
        <v>2.13467328733734</v>
      </c>
      <c r="N294" s="36" t="n">
        <v>2.602784435621</v>
      </c>
      <c r="O294" s="36" t="n">
        <f aca="false">SQRT(M294^2+N294^2)</f>
        <v>3.36620214217485</v>
      </c>
      <c r="P294" s="40" t="n">
        <f aca="false">IF(J294="","",MAX(0,J294-1.96*O294/100))</f>
        <v>0.467543962360586</v>
      </c>
      <c r="Q294" s="40" t="n">
        <f aca="false">IF(J294="","",MIN(1,J294+1.96*O294/100))</f>
        <v>0.599499086333839</v>
      </c>
      <c r="R294" s="32" t="str">
        <f aca="false">IF(L294="","",IF(ABS(L294)&lt;=O294,"Yes","No"))</f>
        <v>Yes</v>
      </c>
      <c r="S294" s="32" t="str">
        <f aca="false">IF(L294="","",IF(ABS(L294)&lt;=1.96*O294,"Yes","No"))</f>
        <v>Yes</v>
      </c>
      <c r="T294" s="60" t="n">
        <f aca="false">IF(D294="","",ROUND(SQRT(((D294+G294)*O294/100)^2+(J294*(D294+G294)*0.07717)^2),0))</f>
        <v>75</v>
      </c>
      <c r="U294" s="32"/>
    </row>
    <row r="295" customFormat="false" ht="15" hidden="false" customHeight="false" outlineLevel="0" collapsed="false">
      <c r="A295" s="32" t="s">
        <v>421</v>
      </c>
      <c r="B295" s="32" t="s">
        <v>328</v>
      </c>
      <c r="C295" s="32" t="s">
        <v>510</v>
      </c>
      <c r="D295" s="60" t="n">
        <v>518</v>
      </c>
      <c r="E295" s="60" t="n">
        <v>511</v>
      </c>
      <c r="F295" s="69" t="n">
        <f aca="false">IF(E295="","",D295-E295)</f>
        <v>7</v>
      </c>
      <c r="G295" s="60" t="n">
        <v>459</v>
      </c>
      <c r="H295" s="60" t="n">
        <v>453</v>
      </c>
      <c r="I295" s="69" t="n">
        <f aca="false">IF(H295="","",G295-H295)</f>
        <v>6</v>
      </c>
      <c r="J295" s="40" t="n">
        <f aca="false">IF(OR(D295="",D295+G295=0),"",D295/(D295+G295))</f>
        <v>0.530194472876152</v>
      </c>
      <c r="K295" s="40" t="n">
        <f aca="false">IF(E295="","",E295/(E295+H295))</f>
        <v>0.530082987551867</v>
      </c>
      <c r="L295" s="70" t="n">
        <f aca="false">IF(OR(K295="",J295=""),"",(J295-K295)*100)</f>
        <v>0.0111485324284288</v>
      </c>
      <c r="M295" s="36" t="n">
        <v>2.4178751410629</v>
      </c>
      <c r="N295" s="36" t="n">
        <v>2.602784435621</v>
      </c>
      <c r="O295" s="36" t="n">
        <f aca="false">SQRT(M295^2+N295^2)</f>
        <v>3.55254936856349</v>
      </c>
      <c r="P295" s="40" t="n">
        <f aca="false">IF(J295="","",MAX(0,J295-1.96*O295/100))</f>
        <v>0.460564505252307</v>
      </c>
      <c r="Q295" s="40" t="n">
        <f aca="false">IF(J295="","",MIN(1,J295+1.96*O295/100))</f>
        <v>0.599824440499996</v>
      </c>
      <c r="R295" s="32" t="str">
        <f aca="false">IF(L295="","",IF(ABS(L295)&lt;=O295,"Yes","No"))</f>
        <v>Yes</v>
      </c>
      <c r="S295" s="32" t="str">
        <f aca="false">IF(L295="","",IF(ABS(L295)&lt;=1.96*O295,"Yes","No"))</f>
        <v>Yes</v>
      </c>
      <c r="T295" s="60" t="n">
        <f aca="false">IF(D295="","",ROUND(SQRT(((D295+G295)*O295/100)^2+(J295*(D295+G295)*0.09272)^2),0))</f>
        <v>59</v>
      </c>
      <c r="U295" s="32"/>
    </row>
    <row r="296" customFormat="false" ht="15" hidden="false" customHeight="false" outlineLevel="0" collapsed="false">
      <c r="A296" s="32" t="s">
        <v>421</v>
      </c>
      <c r="B296" s="32" t="s">
        <v>511</v>
      </c>
      <c r="C296" s="32" t="s">
        <v>512</v>
      </c>
      <c r="D296" s="60" t="n">
        <v>567</v>
      </c>
      <c r="E296" s="60" t="n">
        <v>553</v>
      </c>
      <c r="F296" s="69" t="n">
        <f aca="false">IF(E296="","",D296-E296)</f>
        <v>14</v>
      </c>
      <c r="G296" s="60" t="n">
        <v>625</v>
      </c>
      <c r="H296" s="60" t="n">
        <v>581</v>
      </c>
      <c r="I296" s="69" t="n">
        <f aca="false">IF(H296="","",G296-H296)</f>
        <v>44</v>
      </c>
      <c r="J296" s="40" t="n">
        <f aca="false">IF(OR(D296="",D296+G296=0),"",D296/(D296+G296))</f>
        <v>0.475671140939597</v>
      </c>
      <c r="K296" s="40" t="n">
        <f aca="false">IF(E296="","",E296/(E296+H296))</f>
        <v>0.487654320987654</v>
      </c>
      <c r="L296" s="70" t="n">
        <f aca="false">IF(OR(K296="",J296=""),"",(J296-K296)*100)</f>
        <v>-1.1983180048057</v>
      </c>
      <c r="M296" s="36" t="n">
        <v>2.13467328733734</v>
      </c>
      <c r="N296" s="36" t="n">
        <v>2.602784435621</v>
      </c>
      <c r="O296" s="36" t="n">
        <f aca="false">SQRT(M296^2+N296^2)</f>
        <v>3.36620214217485</v>
      </c>
      <c r="P296" s="40" t="n">
        <f aca="false">IF(J296="","",MAX(0,J296-1.96*O296/100))</f>
        <v>0.40969357895297</v>
      </c>
      <c r="Q296" s="40" t="n">
        <f aca="false">IF(J296="","",MIN(1,J296+1.96*O296/100))</f>
        <v>0.541648702926224</v>
      </c>
      <c r="R296" s="32" t="str">
        <f aca="false">IF(L296="","",IF(ABS(L296)&lt;=O296,"Yes","No"))</f>
        <v>Yes</v>
      </c>
      <c r="S296" s="32" t="str">
        <f aca="false">IF(L296="","",IF(ABS(L296)&lt;=1.96*O296,"Yes","No"))</f>
        <v>Yes</v>
      </c>
      <c r="T296" s="60" t="n">
        <f aca="false">IF(D296="","",ROUND(SQRT(((D296+G296)*O296/100)^2+(J296*(D296+G296)*0.07717)^2),0))</f>
        <v>59</v>
      </c>
      <c r="U296" s="32"/>
    </row>
    <row r="297" customFormat="false" ht="15" hidden="false" customHeight="false" outlineLevel="0" collapsed="false">
      <c r="A297" s="32" t="s">
        <v>421</v>
      </c>
      <c r="B297" s="32" t="s">
        <v>511</v>
      </c>
      <c r="C297" s="32" t="s">
        <v>513</v>
      </c>
      <c r="D297" s="60" t="n">
        <v>465</v>
      </c>
      <c r="E297" s="60" t="n">
        <v>473</v>
      </c>
      <c r="F297" s="69" t="n">
        <f aca="false">IF(E297="","",D297-E297)</f>
        <v>-8</v>
      </c>
      <c r="G297" s="60" t="n">
        <v>430</v>
      </c>
      <c r="H297" s="60" t="n">
        <v>465</v>
      </c>
      <c r="I297" s="69" t="n">
        <f aca="false">IF(H297="","",G297-H297)</f>
        <v>-35</v>
      </c>
      <c r="J297" s="40" t="n">
        <f aca="false">IF(OR(D297="",D297+G297=0),"",D297/(D297+G297))</f>
        <v>0.519553072625698</v>
      </c>
      <c r="K297" s="40" t="n">
        <f aca="false">IF(E297="","",E297/(E297+H297))</f>
        <v>0.504264392324094</v>
      </c>
      <c r="L297" s="70" t="n">
        <f aca="false">IF(OR(K297="",J297=""),"",(J297-K297)*100)</f>
        <v>1.52886803016045</v>
      </c>
      <c r="M297" s="36" t="n">
        <v>2.4178751410629</v>
      </c>
      <c r="N297" s="36" t="n">
        <v>2.602784435621</v>
      </c>
      <c r="O297" s="36" t="n">
        <f aca="false">SQRT(M297^2+N297^2)</f>
        <v>3.55254936856349</v>
      </c>
      <c r="P297" s="40" t="n">
        <f aca="false">IF(J297="","",MAX(0,J297-1.96*O297/100))</f>
        <v>0.449923105001854</v>
      </c>
      <c r="Q297" s="40" t="n">
        <f aca="false">IF(J297="","",MIN(1,J297+1.96*O297/100))</f>
        <v>0.589183040249543</v>
      </c>
      <c r="R297" s="32" t="str">
        <f aca="false">IF(L297="","",IF(ABS(L297)&lt;=O297,"Yes","No"))</f>
        <v>Yes</v>
      </c>
      <c r="S297" s="32" t="str">
        <f aca="false">IF(L297="","",IF(ABS(L297)&lt;=1.96*O297,"Yes","No"))</f>
        <v>Yes</v>
      </c>
      <c r="T297" s="60" t="n">
        <f aca="false">IF(D297="","",ROUND(SQRT(((D297+G297)*O297/100)^2+(J297*(D297+G297)*0.09272)^2),0))</f>
        <v>54</v>
      </c>
      <c r="U297" s="32"/>
    </row>
    <row r="298" customFormat="false" ht="15" hidden="false" customHeight="false" outlineLevel="0" collapsed="false">
      <c r="A298" s="32" t="s">
        <v>421</v>
      </c>
      <c r="B298" s="32" t="s">
        <v>511</v>
      </c>
      <c r="C298" s="32" t="s">
        <v>514</v>
      </c>
      <c r="D298" s="60" t="n">
        <v>675</v>
      </c>
      <c r="E298" s="60" t="n">
        <v>700</v>
      </c>
      <c r="F298" s="69" t="n">
        <f aca="false">IF(E298="","",D298-E298)</f>
        <v>-25</v>
      </c>
      <c r="G298" s="60" t="n">
        <v>597</v>
      </c>
      <c r="H298" s="60" t="n">
        <v>639</v>
      </c>
      <c r="I298" s="69" t="n">
        <f aca="false">IF(H298="","",G298-H298)</f>
        <v>-42</v>
      </c>
      <c r="J298" s="40" t="n">
        <f aca="false">IF(OR(D298="",D298+G298=0),"",D298/(D298+G298))</f>
        <v>0.530660377358491</v>
      </c>
      <c r="K298" s="40" t="n">
        <f aca="false">IF(E298="","",E298/(E298+H298))</f>
        <v>0.522778192681105</v>
      </c>
      <c r="L298" s="70" t="n">
        <f aca="false">IF(OR(K298="",J298=""),"",(J298-K298)*100)</f>
        <v>0.788218467738533</v>
      </c>
      <c r="M298" s="36" t="n">
        <v>2.13467328733734</v>
      </c>
      <c r="N298" s="36" t="n">
        <v>2.602784435621</v>
      </c>
      <c r="O298" s="36" t="n">
        <f aca="false">SQRT(M298^2+N298^2)</f>
        <v>3.36620214217485</v>
      </c>
      <c r="P298" s="40" t="n">
        <f aca="false">IF(J298="","",MAX(0,J298-1.96*O298/100))</f>
        <v>0.464682815371864</v>
      </c>
      <c r="Q298" s="40" t="n">
        <f aca="false">IF(J298="","",MIN(1,J298+1.96*O298/100))</f>
        <v>0.596637939345118</v>
      </c>
      <c r="R298" s="32" t="str">
        <f aca="false">IF(L298="","",IF(ABS(L298)&lt;=O298,"Yes","No"))</f>
        <v>Yes</v>
      </c>
      <c r="S298" s="32" t="str">
        <f aca="false">IF(L298="","",IF(ABS(L298)&lt;=1.96*O298,"Yes","No"))</f>
        <v>Yes</v>
      </c>
      <c r="T298" s="60" t="n">
        <f aca="false">IF(D298="","",ROUND(SQRT(((D298+G298)*O298/100)^2+(J298*(D298+G298)*0.07717)^2),0))</f>
        <v>67</v>
      </c>
      <c r="U298" s="32"/>
    </row>
    <row r="299" customFormat="false" ht="15" hidden="false" customHeight="false" outlineLevel="0" collapsed="false">
      <c r="A299" s="32" t="s">
        <v>421</v>
      </c>
      <c r="B299" s="32" t="s">
        <v>515</v>
      </c>
      <c r="C299" s="32" t="s">
        <v>516</v>
      </c>
      <c r="D299" s="60" t="n">
        <v>553</v>
      </c>
      <c r="E299" s="60" t="n">
        <v>546</v>
      </c>
      <c r="F299" s="69" t="n">
        <f aca="false">IF(E299="","",D299-E299)</f>
        <v>7</v>
      </c>
      <c r="G299" s="60" t="n">
        <v>1105</v>
      </c>
      <c r="H299" s="60" t="n">
        <v>1089</v>
      </c>
      <c r="I299" s="69" t="n">
        <f aca="false">IF(H299="","",G299-H299)</f>
        <v>16</v>
      </c>
      <c r="J299" s="40" t="n">
        <f aca="false">IF(OR(D299="",D299+G299=0),"",D299/(D299+G299))</f>
        <v>0.333534378769602</v>
      </c>
      <c r="K299" s="40" t="n">
        <f aca="false">IF(E299="","",E299/(E299+H299))</f>
        <v>0.33394495412844</v>
      </c>
      <c r="L299" s="70" t="n">
        <f aca="false">IF(OR(K299="",J299=""),"",(J299-K299)*100)</f>
        <v>-0.0410575358838483</v>
      </c>
      <c r="M299" s="36" t="n">
        <v>2.13467328733734</v>
      </c>
      <c r="N299" s="36" t="n">
        <v>2.602784435621</v>
      </c>
      <c r="O299" s="36" t="n">
        <f aca="false">SQRT(M299^2+N299^2)</f>
        <v>3.36620214217485</v>
      </c>
      <c r="P299" s="40" t="n">
        <f aca="false">IF(J299="","",MAX(0,J299-1.96*O299/100))</f>
        <v>0.267556816782975</v>
      </c>
      <c r="Q299" s="40" t="n">
        <f aca="false">IF(J299="","",MIN(1,J299+1.96*O299/100))</f>
        <v>0.399511940756229</v>
      </c>
      <c r="R299" s="32" t="str">
        <f aca="false">IF(L299="","",IF(ABS(L299)&lt;=O299,"Yes","No"))</f>
        <v>Yes</v>
      </c>
      <c r="S299" s="32" t="str">
        <f aca="false">IF(L299="","",IF(ABS(L299)&lt;=1.96*O299,"Yes","No"))</f>
        <v>Yes</v>
      </c>
      <c r="T299" s="60" t="n">
        <f aca="false">IF(D299="","",ROUND(SQRT(((D299+G299)*O299/100)^2+(J299*(D299+G299)*0.07717)^2),0))</f>
        <v>70</v>
      </c>
      <c r="U299" s="32"/>
    </row>
    <row r="300" customFormat="false" ht="15" hidden="false" customHeight="false" outlineLevel="0" collapsed="false">
      <c r="A300" s="32" t="s">
        <v>421</v>
      </c>
      <c r="B300" s="32" t="s">
        <v>515</v>
      </c>
      <c r="C300" s="32" t="s">
        <v>517</v>
      </c>
      <c r="D300" s="60" t="n">
        <v>624</v>
      </c>
      <c r="E300" s="60" t="n">
        <v>636</v>
      </c>
      <c r="F300" s="69" t="n">
        <f aca="false">IF(E300="","",D300-E300)</f>
        <v>-12</v>
      </c>
      <c r="G300" s="60" t="n">
        <v>1226</v>
      </c>
      <c r="H300" s="60" t="n">
        <v>1262</v>
      </c>
      <c r="I300" s="69" t="n">
        <f aca="false">IF(H300="","",G300-H300)</f>
        <v>-36</v>
      </c>
      <c r="J300" s="40" t="n">
        <f aca="false">IF(OR(D300="",D300+G300=0),"",D300/(D300+G300))</f>
        <v>0.337297297297297</v>
      </c>
      <c r="K300" s="40" t="n">
        <f aca="false">IF(E300="","",E300/(E300+H300))</f>
        <v>0.33508956796628</v>
      </c>
      <c r="L300" s="70" t="n">
        <f aca="false">IF(OR(K300="",J300=""),"",(J300-K300)*100)</f>
        <v>0.220772933101698</v>
      </c>
      <c r="M300" s="36" t="n">
        <v>2.13467328733734</v>
      </c>
      <c r="N300" s="36" t="n">
        <v>2.602784435621</v>
      </c>
      <c r="O300" s="36" t="n">
        <f aca="false">SQRT(M300^2+N300^2)</f>
        <v>3.36620214217485</v>
      </c>
      <c r="P300" s="40" t="n">
        <f aca="false">IF(J300="","",MAX(0,J300-1.96*O300/100))</f>
        <v>0.27131973531067</v>
      </c>
      <c r="Q300" s="40" t="n">
        <f aca="false">IF(J300="","",MIN(1,J300+1.96*O300/100))</f>
        <v>0.403274859283924</v>
      </c>
      <c r="R300" s="32" t="str">
        <f aca="false">IF(L300="","",IF(ABS(L300)&lt;=O300,"Yes","No"))</f>
        <v>Yes</v>
      </c>
      <c r="S300" s="32" t="str">
        <f aca="false">IF(L300="","",IF(ABS(L300)&lt;=1.96*O300,"Yes","No"))</f>
        <v>Yes</v>
      </c>
      <c r="T300" s="60" t="n">
        <f aca="false">IF(D300="","",ROUND(SQRT(((D300+G300)*O300/100)^2+(J300*(D300+G300)*0.07717)^2),0))</f>
        <v>79</v>
      </c>
      <c r="U300" s="32"/>
    </row>
    <row r="301" customFormat="false" ht="15" hidden="false" customHeight="false" outlineLevel="0" collapsed="false">
      <c r="A301" s="32" t="s">
        <v>421</v>
      </c>
      <c r="B301" s="32" t="s">
        <v>515</v>
      </c>
      <c r="C301" s="32" t="s">
        <v>518</v>
      </c>
      <c r="D301" s="60" t="n">
        <v>216</v>
      </c>
      <c r="E301" s="60" t="n">
        <v>224</v>
      </c>
      <c r="F301" s="69" t="n">
        <f aca="false">IF(E301="","",D301-E301)</f>
        <v>-8</v>
      </c>
      <c r="G301" s="60" t="n">
        <v>501</v>
      </c>
      <c r="H301" s="60" t="n">
        <v>495</v>
      </c>
      <c r="I301" s="69" t="n">
        <f aca="false">IF(H301="","",G301-H301)</f>
        <v>6</v>
      </c>
      <c r="J301" s="40" t="n">
        <f aca="false">IF(OR(D301="",D301+G301=0),"",D301/(D301+G301))</f>
        <v>0.301255230125523</v>
      </c>
      <c r="K301" s="40" t="n">
        <f aca="false">IF(E301="","",E301/(E301+H301))</f>
        <v>0.311543810848401</v>
      </c>
      <c r="L301" s="70" t="n">
        <f aca="false">IF(OR(K301="",J301=""),"",(J301-K301)*100)</f>
        <v>-1.02885807228775</v>
      </c>
      <c r="M301" s="36" t="n">
        <v>3.4869830246268</v>
      </c>
      <c r="N301" s="36" t="n">
        <v>2.602784435621</v>
      </c>
      <c r="O301" s="36" t="n">
        <f aca="false">SQRT(M301^2+N301^2)</f>
        <v>4.35126848543575</v>
      </c>
      <c r="P301" s="40" t="n">
        <f aca="false">IF(J301="","",MAX(0,J301-1.96*O301/100))</f>
        <v>0.215970367810982</v>
      </c>
      <c r="Q301" s="40" t="n">
        <f aca="false">IF(J301="","",MIN(1,J301+1.96*O301/100))</f>
        <v>0.386540092440064</v>
      </c>
      <c r="R301" s="32" t="str">
        <f aca="false">IF(L301="","",IF(ABS(L301)&lt;=O301,"Yes","No"))</f>
        <v>Yes</v>
      </c>
      <c r="S301" s="32" t="str">
        <f aca="false">IF(L301="","",IF(ABS(L301)&lt;=1.96*O301,"Yes","No"))</f>
        <v>Yes</v>
      </c>
      <c r="T301" s="60" t="n">
        <f aca="false">IF(D301="","",ROUND(SQRT(((D301+G301)*O301/100)^2+(J301*(D301+G301)*0.14577)^2),0))</f>
        <v>44</v>
      </c>
      <c r="U301" s="32"/>
    </row>
    <row r="302" customFormat="false" ht="15" hidden="false" customHeight="false" outlineLevel="0" collapsed="false">
      <c r="A302" s="32" t="s">
        <v>421</v>
      </c>
      <c r="B302" s="32" t="s">
        <v>515</v>
      </c>
      <c r="C302" s="32" t="s">
        <v>519</v>
      </c>
      <c r="D302" s="60" t="n">
        <v>482</v>
      </c>
      <c r="E302" s="60" t="n">
        <v>478</v>
      </c>
      <c r="F302" s="69" t="n">
        <f aca="false">IF(E302="","",D302-E302)</f>
        <v>4</v>
      </c>
      <c r="G302" s="60" t="n">
        <v>944</v>
      </c>
      <c r="H302" s="60" t="n">
        <v>948</v>
      </c>
      <c r="I302" s="69" t="n">
        <f aca="false">IF(H302="","",G302-H302)</f>
        <v>-4</v>
      </c>
      <c r="J302" s="40" t="n">
        <f aca="false">IF(OR(D302="",D302+G302=0),"",D302/(D302+G302))</f>
        <v>0.338008415147265</v>
      </c>
      <c r="K302" s="40" t="n">
        <f aca="false">IF(E302="","",E302/(E302+H302))</f>
        <v>0.335203366058906</v>
      </c>
      <c r="L302" s="70" t="n">
        <f aca="false">IF(OR(K302="",J302=""),"",(J302-K302)*100)</f>
        <v>0.280504908835905</v>
      </c>
      <c r="M302" s="36" t="n">
        <v>2.13467328733734</v>
      </c>
      <c r="N302" s="36" t="n">
        <v>2.602784435621</v>
      </c>
      <c r="O302" s="36" t="n">
        <f aca="false">SQRT(M302^2+N302^2)</f>
        <v>3.36620214217485</v>
      </c>
      <c r="P302" s="40" t="n">
        <f aca="false">IF(J302="","",MAX(0,J302-1.96*O302/100))</f>
        <v>0.272030853160638</v>
      </c>
      <c r="Q302" s="40" t="n">
        <f aca="false">IF(J302="","",MIN(1,J302+1.96*O302/100))</f>
        <v>0.403985977133892</v>
      </c>
      <c r="R302" s="32" t="str">
        <f aca="false">IF(L302="","",IF(ABS(L302)&lt;=O302,"Yes","No"))</f>
        <v>Yes</v>
      </c>
      <c r="S302" s="32" t="str">
        <f aca="false">IF(L302="","",IF(ABS(L302)&lt;=1.96*O302,"Yes","No"))</f>
        <v>Yes</v>
      </c>
      <c r="T302" s="60" t="n">
        <f aca="false">IF(D302="","",ROUND(SQRT(((D302+G302)*O302/100)^2+(J302*(D302+G302)*0.07717)^2),0))</f>
        <v>61</v>
      </c>
      <c r="U302" s="32"/>
    </row>
    <row r="303" customFormat="false" ht="15" hidden="false" customHeight="false" outlineLevel="0" collapsed="false">
      <c r="A303" s="32" t="s">
        <v>421</v>
      </c>
      <c r="B303" s="32" t="s">
        <v>515</v>
      </c>
      <c r="C303" s="32" t="s">
        <v>520</v>
      </c>
      <c r="D303" s="60" t="n">
        <v>326</v>
      </c>
      <c r="E303" s="60" t="n">
        <v>360</v>
      </c>
      <c r="F303" s="69" t="n">
        <f aca="false">IF(E303="","",D303-E303)</f>
        <v>-34</v>
      </c>
      <c r="G303" s="60" t="n">
        <v>672</v>
      </c>
      <c r="H303" s="60" t="n">
        <v>645</v>
      </c>
      <c r="I303" s="69" t="n">
        <f aca="false">IF(H303="","",G303-H303)</f>
        <v>27</v>
      </c>
      <c r="J303" s="40" t="n">
        <f aca="false">IF(OR(D303="",D303+G303=0),"",D303/(D303+G303))</f>
        <v>0.326653306613226</v>
      </c>
      <c r="K303" s="40" t="n">
        <f aca="false">IF(E303="","",E303/(E303+H303))</f>
        <v>0.358208955223881</v>
      </c>
      <c r="L303" s="70" t="n">
        <f aca="false">IF(OR(K303="",J303=""),"",(J303-K303)*100)</f>
        <v>-3.15556486106541</v>
      </c>
      <c r="M303" s="36" t="n">
        <v>2.4178751410629</v>
      </c>
      <c r="N303" s="36" t="n">
        <v>2.602784435621</v>
      </c>
      <c r="O303" s="36" t="n">
        <f aca="false">SQRT(M303^2+N303^2)</f>
        <v>3.55254936856349</v>
      </c>
      <c r="P303" s="40" t="n">
        <f aca="false">IF(J303="","",MAX(0,J303-1.96*O303/100))</f>
        <v>0.257023338989382</v>
      </c>
      <c r="Q303" s="40" t="n">
        <f aca="false">IF(J303="","",MIN(1,J303+1.96*O303/100))</f>
        <v>0.396283274237071</v>
      </c>
      <c r="R303" s="32" t="str">
        <f aca="false">IF(L303="","",IF(ABS(L303)&lt;=O303,"Yes","No"))</f>
        <v>Yes</v>
      </c>
      <c r="S303" s="32" t="str">
        <f aca="false">IF(L303="","",IF(ABS(L303)&lt;=1.96*O303,"Yes","No"))</f>
        <v>Yes</v>
      </c>
      <c r="T303" s="60" t="n">
        <f aca="false">IF(D303="","",ROUND(SQRT(((D303+G303)*O303/100)^2+(J303*(D303+G303)*0.09272)^2),0))</f>
        <v>47</v>
      </c>
      <c r="U303" s="32"/>
    </row>
    <row r="304" customFormat="false" ht="15" hidden="false" customHeight="false" outlineLevel="0" collapsed="false">
      <c r="A304" s="32" t="s">
        <v>421</v>
      </c>
      <c r="B304" s="32" t="s">
        <v>521</v>
      </c>
      <c r="C304" s="32" t="s">
        <v>522</v>
      </c>
      <c r="D304" s="60" t="n">
        <v>65</v>
      </c>
      <c r="E304" s="60" t="n">
        <v>264</v>
      </c>
      <c r="F304" s="69" t="n">
        <f aca="false">IF(E304="","",D304-E304)</f>
        <v>-199</v>
      </c>
      <c r="G304" s="60" t="n">
        <v>115</v>
      </c>
      <c r="H304" s="60" t="n">
        <v>439</v>
      </c>
      <c r="I304" s="69" t="n">
        <f aca="false">IF(H304="","",G304-H304)</f>
        <v>-324</v>
      </c>
      <c r="J304" s="40" t="n">
        <f aca="false">IF(OR(D304="",D304+G304=0),"",D304/(D304+G304))</f>
        <v>0.361111111111111</v>
      </c>
      <c r="K304" s="40" t="n">
        <f aca="false">IF(E304="","",E304/(E304+H304))</f>
        <v>0.375533428165007</v>
      </c>
      <c r="L304" s="70" t="n">
        <f aca="false">IF(OR(K304="",J304=""),"",(J304-K304)*100)</f>
        <v>-1.4422317053896</v>
      </c>
      <c r="M304" s="36" t="n">
        <v>3.4869830246268</v>
      </c>
      <c r="N304" s="36" t="n">
        <v>2.602784435621</v>
      </c>
      <c r="O304" s="36" t="n">
        <f aca="false">SQRT(M304^2+N304^2)</f>
        <v>4.35126848543575</v>
      </c>
      <c r="P304" s="40" t="n">
        <f aca="false">IF(J304="","",MAX(0,J304-1.96*O304/100))</f>
        <v>0.27582624879657</v>
      </c>
      <c r="Q304" s="40" t="n">
        <f aca="false">IF(J304="","",MIN(1,J304+1.96*O304/100))</f>
        <v>0.446395973425652</v>
      </c>
      <c r="R304" s="32" t="str">
        <f aca="false">IF(L304="","",IF(ABS(L304)&lt;=O304,"Yes","No"))</f>
        <v>Yes</v>
      </c>
      <c r="S304" s="32" t="str">
        <f aca="false">IF(L304="","",IF(ABS(L304)&lt;=1.96*O304,"Yes","No"))</f>
        <v>Yes</v>
      </c>
      <c r="T304" s="60" t="n">
        <f aca="false">IF(D304="","",ROUND(SQRT(((D304+G304)*O304/100)^2+(J304*(D304+G304)*0.14577)^2),0))</f>
        <v>12</v>
      </c>
      <c r="U304" s="32"/>
    </row>
    <row r="305" customFormat="false" ht="15" hidden="false" customHeight="false" outlineLevel="0" collapsed="false">
      <c r="A305" s="32" t="s">
        <v>421</v>
      </c>
      <c r="B305" s="32" t="s">
        <v>521</v>
      </c>
      <c r="C305" s="32" t="s">
        <v>523</v>
      </c>
      <c r="D305" s="60" t="n">
        <v>363</v>
      </c>
      <c r="E305" s="60" t="n">
        <v>361</v>
      </c>
      <c r="F305" s="69" t="n">
        <f aca="false">IF(E305="","",D305-E305)</f>
        <v>2</v>
      </c>
      <c r="G305" s="60" t="n">
        <v>743</v>
      </c>
      <c r="H305" s="60" t="n">
        <v>775</v>
      </c>
      <c r="I305" s="69" t="n">
        <f aca="false">IF(H305="","",G305-H305)</f>
        <v>-32</v>
      </c>
      <c r="J305" s="40" t="n">
        <f aca="false">IF(OR(D305="",D305+G305=0),"",D305/(D305+G305))</f>
        <v>0.328209764918626</v>
      </c>
      <c r="K305" s="40" t="n">
        <f aca="false">IF(E305="","",E305/(E305+H305))</f>
        <v>0.317781690140845</v>
      </c>
      <c r="L305" s="70" t="n">
        <f aca="false">IF(OR(K305="",J305=""),"",(J305-K305)*100)</f>
        <v>1.04280747777806</v>
      </c>
      <c r="M305" s="36" t="n">
        <v>2.4178751410629</v>
      </c>
      <c r="N305" s="36" t="n">
        <v>2.602784435621</v>
      </c>
      <c r="O305" s="36" t="n">
        <f aca="false">SQRT(M305^2+N305^2)</f>
        <v>3.55254936856349</v>
      </c>
      <c r="P305" s="40" t="n">
        <f aca="false">IF(J305="","",MAX(0,J305-1.96*O305/100))</f>
        <v>0.258579797294781</v>
      </c>
      <c r="Q305" s="40" t="n">
        <f aca="false">IF(J305="","",MIN(1,J305+1.96*O305/100))</f>
        <v>0.39783973254247</v>
      </c>
      <c r="R305" s="32" t="str">
        <f aca="false">IF(L305="","",IF(ABS(L305)&lt;=O305,"Yes","No"))</f>
        <v>Yes</v>
      </c>
      <c r="S305" s="32" t="str">
        <f aca="false">IF(L305="","",IF(ABS(L305)&lt;=1.96*O305,"Yes","No"))</f>
        <v>Yes</v>
      </c>
      <c r="T305" s="60" t="n">
        <f aca="false">IF(D305="","",ROUND(SQRT(((D305+G305)*O305/100)^2+(J305*(D305+G305)*0.09272)^2),0))</f>
        <v>52</v>
      </c>
      <c r="U305" s="32"/>
    </row>
    <row r="306" customFormat="false" ht="15" hidden="false" customHeight="false" outlineLevel="0" collapsed="false">
      <c r="A306" s="32" t="s">
        <v>421</v>
      </c>
      <c r="B306" s="32" t="s">
        <v>524</v>
      </c>
      <c r="C306" s="32" t="s">
        <v>525</v>
      </c>
      <c r="D306" s="60" t="n">
        <v>1333</v>
      </c>
      <c r="E306" s="60" t="n">
        <v>1441</v>
      </c>
      <c r="F306" s="69" t="n">
        <f aca="false">IF(E306="","",D306-E306)</f>
        <v>-108</v>
      </c>
      <c r="G306" s="60" t="n">
        <v>1809</v>
      </c>
      <c r="H306" s="60" t="n">
        <v>1674</v>
      </c>
      <c r="I306" s="69" t="n">
        <f aca="false">IF(H306="","",G306-H306)</f>
        <v>135</v>
      </c>
      <c r="J306" s="40" t="n">
        <f aca="false">IF(OR(D306="",D306+G306=0),"",D306/(D306+G306))</f>
        <v>0.424252068746022</v>
      </c>
      <c r="K306" s="40" t="n">
        <f aca="false">IF(E306="","",E306/(E306+H306))</f>
        <v>0.462600321027287</v>
      </c>
      <c r="L306" s="70" t="n">
        <f aca="false">IF(OR(K306="",J306=""),"",(J306-K306)*100)</f>
        <v>-3.83482522812657</v>
      </c>
      <c r="M306" s="36" t="n">
        <v>2.13467328733734</v>
      </c>
      <c r="N306" s="36" t="n">
        <v>2.602784435621</v>
      </c>
      <c r="O306" s="36" t="n">
        <f aca="false">SQRT(M306^2+N306^2)</f>
        <v>3.36620214217485</v>
      </c>
      <c r="P306" s="40" t="n">
        <f aca="false">IF(J306="","",MAX(0,J306-1.96*O306/100))</f>
        <v>0.358274506759395</v>
      </c>
      <c r="Q306" s="40" t="n">
        <f aca="false">IF(J306="","",MIN(1,J306+1.96*O306/100))</f>
        <v>0.490229630732649</v>
      </c>
      <c r="R306" s="32" t="str">
        <f aca="false">IF(L306="","",IF(ABS(L306)&lt;=O306,"Yes","No"))</f>
        <v>No</v>
      </c>
      <c r="S306" s="32" t="str">
        <f aca="false">IF(L306="","",IF(ABS(L306)&lt;=1.96*O306,"Yes","No"))</f>
        <v>Yes</v>
      </c>
      <c r="T306" s="60" t="n">
        <f aca="false">IF(D306="","",ROUND(SQRT(((D306+G306)*O306/100)^2+(J306*(D306+G306)*0.07717)^2),0))</f>
        <v>148</v>
      </c>
      <c r="U306" s="32"/>
    </row>
    <row r="307" customFormat="false" ht="15" hidden="false" customHeight="false" outlineLevel="0" collapsed="false">
      <c r="A307" s="32" t="s">
        <v>421</v>
      </c>
      <c r="B307" s="32" t="s">
        <v>524</v>
      </c>
      <c r="C307" s="32" t="s">
        <v>526</v>
      </c>
      <c r="D307" s="60" t="n">
        <v>587</v>
      </c>
      <c r="E307" s="60" t="n">
        <v>606</v>
      </c>
      <c r="F307" s="69" t="n">
        <f aca="false">IF(E307="","",D307-E307)</f>
        <v>-19</v>
      </c>
      <c r="G307" s="60" t="n">
        <v>827</v>
      </c>
      <c r="H307" s="60" t="n">
        <v>825</v>
      </c>
      <c r="I307" s="69" t="n">
        <f aca="false">IF(H307="","",G307-H307)</f>
        <v>2</v>
      </c>
      <c r="J307" s="40" t="n">
        <f aca="false">IF(OR(D307="",D307+G307=0),"",D307/(D307+G307))</f>
        <v>0.415134370579915</v>
      </c>
      <c r="K307" s="40" t="n">
        <f aca="false">IF(E307="","",E307/(E307+H307))</f>
        <v>0.423480083857442</v>
      </c>
      <c r="L307" s="70" t="n">
        <f aca="false">IF(OR(K307="",J307=""),"",(J307-K307)*100)</f>
        <v>-0.83457132775272</v>
      </c>
      <c r="M307" s="36" t="n">
        <v>2.13467328733734</v>
      </c>
      <c r="N307" s="36" t="n">
        <v>2.602784435621</v>
      </c>
      <c r="O307" s="36" t="n">
        <f aca="false">SQRT(M307^2+N307^2)</f>
        <v>3.36620214217485</v>
      </c>
      <c r="P307" s="40" t="n">
        <f aca="false">IF(J307="","",MAX(0,J307-1.96*O307/100))</f>
        <v>0.349156808593288</v>
      </c>
      <c r="Q307" s="40" t="n">
        <f aca="false">IF(J307="","",MIN(1,J307+1.96*O307/100))</f>
        <v>0.481111932566542</v>
      </c>
      <c r="R307" s="32" t="str">
        <f aca="false">IF(L307="","",IF(ABS(L307)&lt;=O307,"Yes","No"))</f>
        <v>Yes</v>
      </c>
      <c r="S307" s="32" t="str">
        <f aca="false">IF(L307="","",IF(ABS(L307)&lt;=1.96*O307,"Yes","No"))</f>
        <v>Yes</v>
      </c>
      <c r="T307" s="60" t="n">
        <f aca="false">IF(D307="","",ROUND(SQRT(((D307+G307)*O307/100)^2+(J307*(D307+G307)*0.07717)^2),0))</f>
        <v>66</v>
      </c>
      <c r="U307" s="32"/>
    </row>
    <row r="308" customFormat="false" ht="15" hidden="false" customHeight="false" outlineLevel="0" collapsed="false">
      <c r="A308" s="32" t="s">
        <v>421</v>
      </c>
      <c r="B308" s="32" t="s">
        <v>527</v>
      </c>
      <c r="C308" s="32" t="s">
        <v>528</v>
      </c>
      <c r="D308" s="60" t="n">
        <v>576</v>
      </c>
      <c r="E308" s="60" t="n">
        <v>585</v>
      </c>
      <c r="F308" s="69" t="n">
        <f aca="false">IF(E308="","",D308-E308)</f>
        <v>-9</v>
      </c>
      <c r="G308" s="60" t="n">
        <v>530</v>
      </c>
      <c r="H308" s="60" t="n">
        <v>527</v>
      </c>
      <c r="I308" s="69" t="n">
        <f aca="false">IF(H308="","",G308-H308)</f>
        <v>3</v>
      </c>
      <c r="J308" s="40" t="n">
        <f aca="false">IF(OR(D308="",D308+G308=0),"",D308/(D308+G308))</f>
        <v>0.520795660036166</v>
      </c>
      <c r="K308" s="40" t="n">
        <f aca="false">IF(E308="","",E308/(E308+H308))</f>
        <v>0.526079136690647</v>
      </c>
      <c r="L308" s="70" t="n">
        <f aca="false">IF(OR(K308="",J308=""),"",(J308-K308)*100)</f>
        <v>-0.528347665448103</v>
      </c>
      <c r="M308" s="36" t="n">
        <v>2.4178751410629</v>
      </c>
      <c r="N308" s="36" t="n">
        <v>2.602784435621</v>
      </c>
      <c r="O308" s="36" t="n">
        <f aca="false">SQRT(M308^2+N308^2)</f>
        <v>3.55254936856349</v>
      </c>
      <c r="P308" s="40" t="n">
        <f aca="false">IF(J308="","",MAX(0,J308-1.96*O308/100))</f>
        <v>0.451165692412322</v>
      </c>
      <c r="Q308" s="40" t="n">
        <f aca="false">IF(J308="","",MIN(1,J308+1.96*O308/100))</f>
        <v>0.590425627660011</v>
      </c>
      <c r="R308" s="32" t="str">
        <f aca="false">IF(L308="","",IF(ABS(L308)&lt;=O308,"Yes","No"))</f>
        <v>Yes</v>
      </c>
      <c r="S308" s="32" t="str">
        <f aca="false">IF(L308="","",IF(ABS(L308)&lt;=1.96*O308,"Yes","No"))</f>
        <v>Yes</v>
      </c>
      <c r="T308" s="60" t="n">
        <f aca="false">IF(D308="","",ROUND(SQRT(((D308+G308)*O308/100)^2+(J308*(D308+G308)*0.09272)^2),0))</f>
        <v>66</v>
      </c>
      <c r="U308" s="32"/>
    </row>
    <row r="309" customFormat="false" ht="15" hidden="false" customHeight="false" outlineLevel="0" collapsed="false">
      <c r="A309" s="32" t="s">
        <v>421</v>
      </c>
      <c r="B309" s="32" t="s">
        <v>527</v>
      </c>
      <c r="C309" s="32" t="s">
        <v>529</v>
      </c>
      <c r="D309" s="60" t="n">
        <v>669</v>
      </c>
      <c r="E309" s="60" t="n">
        <v>639</v>
      </c>
      <c r="F309" s="69" t="n">
        <f aca="false">IF(E309="","",D309-E309)</f>
        <v>30</v>
      </c>
      <c r="G309" s="60" t="n">
        <v>895</v>
      </c>
      <c r="H309" s="60" t="n">
        <v>886</v>
      </c>
      <c r="I309" s="69" t="n">
        <f aca="false">IF(H309="","",G309-H309)</f>
        <v>9</v>
      </c>
      <c r="J309" s="40" t="n">
        <f aca="false">IF(OR(D309="",D309+G309=0),"",D309/(D309+G309))</f>
        <v>0.427749360613811</v>
      </c>
      <c r="K309" s="40" t="n">
        <f aca="false">IF(E309="","",E309/(E309+H309))</f>
        <v>0.419016393442623</v>
      </c>
      <c r="L309" s="70" t="n">
        <f aca="false">IF(OR(K309="",J309=""),"",(J309-K309)*100)</f>
        <v>0.873296717118782</v>
      </c>
      <c r="M309" s="36" t="n">
        <v>2.13467328733734</v>
      </c>
      <c r="N309" s="36" t="n">
        <v>2.602784435621</v>
      </c>
      <c r="O309" s="36" t="n">
        <f aca="false">SQRT(M309^2+N309^2)</f>
        <v>3.36620214217485</v>
      </c>
      <c r="P309" s="40" t="n">
        <f aca="false">IF(J309="","",MAX(0,J309-1.96*O309/100))</f>
        <v>0.361771798627184</v>
      </c>
      <c r="Q309" s="40" t="n">
        <f aca="false">IF(J309="","",MIN(1,J309+1.96*O309/100))</f>
        <v>0.493726922600438</v>
      </c>
      <c r="R309" s="32" t="str">
        <f aca="false">IF(L309="","",IF(ABS(L309)&lt;=O309,"Yes","No"))</f>
        <v>Yes</v>
      </c>
      <c r="S309" s="32" t="str">
        <f aca="false">IF(L309="","",IF(ABS(L309)&lt;=1.96*O309,"Yes","No"))</f>
        <v>Yes</v>
      </c>
      <c r="T309" s="60" t="n">
        <f aca="false">IF(D309="","",ROUND(SQRT(((D309+G309)*O309/100)^2+(J309*(D309+G309)*0.07717)^2),0))</f>
        <v>74</v>
      </c>
      <c r="U309" s="32"/>
    </row>
    <row r="310" customFormat="false" ht="15" hidden="false" customHeight="false" outlineLevel="0" collapsed="false">
      <c r="A310" s="32" t="s">
        <v>421</v>
      </c>
      <c r="B310" s="32" t="s">
        <v>527</v>
      </c>
      <c r="C310" s="32" t="s">
        <v>530</v>
      </c>
      <c r="D310" s="60" t="n">
        <v>231</v>
      </c>
      <c r="E310" s="60" t="n">
        <v>228</v>
      </c>
      <c r="F310" s="69" t="n">
        <f aca="false">IF(E310="","",D310-E310)</f>
        <v>3</v>
      </c>
      <c r="G310" s="60" t="n">
        <v>306</v>
      </c>
      <c r="H310" s="60" t="n">
        <v>306</v>
      </c>
      <c r="I310" s="69" t="n">
        <f aca="false">IF(H310="","",G310-H310)</f>
        <v>0</v>
      </c>
      <c r="J310" s="40" t="n">
        <f aca="false">IF(OR(D310="",D310+G310=0),"",D310/(D310+G310))</f>
        <v>0.430167597765363</v>
      </c>
      <c r="K310" s="40" t="n">
        <f aca="false">IF(E310="","",E310/(E310+H310))</f>
        <v>0.426966292134831</v>
      </c>
      <c r="L310" s="70" t="n">
        <f aca="false">IF(OR(K310="",J310=""),"",(J310-K310)*100)</f>
        <v>0.320130563053167</v>
      </c>
      <c r="M310" s="36" t="n">
        <v>3.4869830246268</v>
      </c>
      <c r="N310" s="36" t="n">
        <v>2.602784435621</v>
      </c>
      <c r="O310" s="36" t="n">
        <f aca="false">SQRT(M310^2+N310^2)</f>
        <v>4.35126848543575</v>
      </c>
      <c r="P310" s="40" t="n">
        <f aca="false">IF(J310="","",MAX(0,J310-1.96*O310/100))</f>
        <v>0.344882735450822</v>
      </c>
      <c r="Q310" s="40" t="n">
        <f aca="false">IF(J310="","",MIN(1,J310+1.96*O310/100))</f>
        <v>0.515452460079904</v>
      </c>
      <c r="R310" s="32" t="str">
        <f aca="false">IF(L310="","",IF(ABS(L310)&lt;=O310,"Yes","No"))</f>
        <v>Yes</v>
      </c>
      <c r="S310" s="32" t="str">
        <f aca="false">IF(L310="","",IF(ABS(L310)&lt;=1.96*O310,"Yes","No"))</f>
        <v>Yes</v>
      </c>
      <c r="T310" s="60" t="n">
        <f aca="false">IF(D310="","",ROUND(SQRT(((D310+G310)*O310/100)^2+(J310*(D310+G310)*0.14577)^2),0))</f>
        <v>41</v>
      </c>
      <c r="U310" s="32"/>
    </row>
    <row r="311" customFormat="false" ht="15" hidden="false" customHeight="false" outlineLevel="0" collapsed="false">
      <c r="A311" s="32" t="s">
        <v>421</v>
      </c>
      <c r="B311" s="32" t="s">
        <v>527</v>
      </c>
      <c r="C311" s="32" t="s">
        <v>531</v>
      </c>
      <c r="D311" s="60" t="n">
        <v>475</v>
      </c>
      <c r="E311" s="60" t="n">
        <v>496</v>
      </c>
      <c r="F311" s="69" t="n">
        <f aca="false">IF(E311="","",D311-E311)</f>
        <v>-21</v>
      </c>
      <c r="G311" s="60" t="n">
        <v>456</v>
      </c>
      <c r="H311" s="60" t="n">
        <v>458</v>
      </c>
      <c r="I311" s="69" t="n">
        <f aca="false">IF(H311="","",G311-H311)</f>
        <v>-2</v>
      </c>
      <c r="J311" s="40" t="n">
        <f aca="false">IF(OR(D311="",D311+G311=0),"",D311/(D311+G311))</f>
        <v>0.510204081632653</v>
      </c>
      <c r="K311" s="40" t="n">
        <f aca="false">IF(E311="","",E311/(E311+H311))</f>
        <v>0.519916142557652</v>
      </c>
      <c r="L311" s="70" t="n">
        <f aca="false">IF(OR(K311="",J311=""),"",(J311-K311)*100)</f>
        <v>-0.971206092499888</v>
      </c>
      <c r="M311" s="36" t="n">
        <v>2.4178751410629</v>
      </c>
      <c r="N311" s="36" t="n">
        <v>2.602784435621</v>
      </c>
      <c r="O311" s="36" t="n">
        <f aca="false">SQRT(M311^2+N311^2)</f>
        <v>3.55254936856349</v>
      </c>
      <c r="P311" s="40" t="n">
        <f aca="false">IF(J311="","",MAX(0,J311-1.96*O311/100))</f>
        <v>0.440574114008809</v>
      </c>
      <c r="Q311" s="40" t="n">
        <f aca="false">IF(J311="","",MIN(1,J311+1.96*O311/100))</f>
        <v>0.579834049256498</v>
      </c>
      <c r="R311" s="32" t="str">
        <f aca="false">IF(L311="","",IF(ABS(L311)&lt;=O311,"Yes","No"))</f>
        <v>Yes</v>
      </c>
      <c r="S311" s="32" t="str">
        <f aca="false">IF(L311="","",IF(ABS(L311)&lt;=1.96*O311,"Yes","No"))</f>
        <v>Yes</v>
      </c>
      <c r="T311" s="60" t="n">
        <f aca="false">IF(D311="","",ROUND(SQRT(((D311+G311)*O311/100)^2+(J311*(D311+G311)*0.09272)^2),0))</f>
        <v>55</v>
      </c>
      <c r="U311" s="32"/>
    </row>
    <row r="312" customFormat="false" ht="15" hidden="false" customHeight="false" outlineLevel="0" collapsed="false">
      <c r="A312" s="32" t="s">
        <v>421</v>
      </c>
      <c r="B312" s="32" t="s">
        <v>527</v>
      </c>
      <c r="C312" s="32" t="s">
        <v>532</v>
      </c>
      <c r="D312" s="60" t="n">
        <v>362</v>
      </c>
      <c r="E312" s="60" t="n">
        <v>356</v>
      </c>
      <c r="F312" s="69" t="n">
        <f aca="false">IF(E312="","",D312-E312)</f>
        <v>6</v>
      </c>
      <c r="G312" s="60" t="n">
        <v>341</v>
      </c>
      <c r="H312" s="60" t="n">
        <v>335</v>
      </c>
      <c r="I312" s="69" t="n">
        <f aca="false">IF(H312="","",G312-H312)</f>
        <v>6</v>
      </c>
      <c r="J312" s="40" t="n">
        <f aca="false">IF(OR(D312="",D312+G312=0),"",D312/(D312+G312))</f>
        <v>0.514935988620199</v>
      </c>
      <c r="K312" s="40" t="n">
        <f aca="false">IF(E312="","",E312/(E312+H312))</f>
        <v>0.515195369030391</v>
      </c>
      <c r="L312" s="70" t="n">
        <f aca="false">IF(OR(K312="",J312=""),"",(J312-K312)*100)</f>
        <v>-0.0259380410191579</v>
      </c>
      <c r="M312" s="36" t="n">
        <v>3.4869830246268</v>
      </c>
      <c r="N312" s="36" t="n">
        <v>2.602784435621</v>
      </c>
      <c r="O312" s="36" t="n">
        <f aca="false">SQRT(M312^2+N312^2)</f>
        <v>4.35126848543575</v>
      </c>
      <c r="P312" s="40" t="n">
        <f aca="false">IF(J312="","",MAX(0,J312-1.96*O312/100))</f>
        <v>0.429651126305658</v>
      </c>
      <c r="Q312" s="40" t="n">
        <f aca="false">IF(J312="","",MIN(1,J312+1.96*O312/100))</f>
        <v>0.60022085093474</v>
      </c>
      <c r="R312" s="32" t="str">
        <f aca="false">IF(L312="","",IF(ABS(L312)&lt;=O312,"Yes","No"))</f>
        <v>Yes</v>
      </c>
      <c r="S312" s="32" t="str">
        <f aca="false">IF(L312="","",IF(ABS(L312)&lt;=1.96*O312,"Yes","No"))</f>
        <v>Yes</v>
      </c>
      <c r="T312" s="60" t="n">
        <f aca="false">IF(D312="","",ROUND(SQRT(((D312+G312)*O312/100)^2+(J312*(D312+G312)*0.14577)^2),0))</f>
        <v>61</v>
      </c>
      <c r="U312" s="32"/>
    </row>
    <row r="313" customFormat="false" ht="15" hidden="false" customHeight="false" outlineLevel="0" collapsed="false">
      <c r="A313" s="32" t="s">
        <v>421</v>
      </c>
      <c r="B313" s="32" t="s">
        <v>527</v>
      </c>
      <c r="C313" s="32" t="s">
        <v>533</v>
      </c>
      <c r="D313" s="60" t="n">
        <v>530</v>
      </c>
      <c r="E313" s="60" t="n">
        <v>553</v>
      </c>
      <c r="F313" s="69" t="n">
        <f aca="false">IF(E313="","",D313-E313)</f>
        <v>-23</v>
      </c>
      <c r="G313" s="60" t="n">
        <v>460</v>
      </c>
      <c r="H313" s="60" t="n">
        <v>445</v>
      </c>
      <c r="I313" s="69" t="n">
        <f aca="false">IF(H313="","",G313-H313)</f>
        <v>15</v>
      </c>
      <c r="J313" s="40" t="n">
        <f aca="false">IF(OR(D313="",D313+G313=0),"",D313/(D313+G313))</f>
        <v>0.535353535353535</v>
      </c>
      <c r="K313" s="40" t="n">
        <f aca="false">IF(E313="","",E313/(E313+H313))</f>
        <v>0.554108216432866</v>
      </c>
      <c r="L313" s="70" t="n">
        <f aca="false">IF(OR(K313="",J313=""),"",(J313-K313)*100)</f>
        <v>-1.87546810793304</v>
      </c>
      <c r="M313" s="36" t="n">
        <v>2.4178751410629</v>
      </c>
      <c r="N313" s="36" t="n">
        <v>2.602784435621</v>
      </c>
      <c r="O313" s="36" t="n">
        <f aca="false">SQRT(M313^2+N313^2)</f>
        <v>3.55254936856349</v>
      </c>
      <c r="P313" s="40" t="n">
        <f aca="false">IF(J313="","",MAX(0,J313-1.96*O313/100))</f>
        <v>0.465723567729691</v>
      </c>
      <c r="Q313" s="40" t="n">
        <f aca="false">IF(J313="","",MIN(1,J313+1.96*O313/100))</f>
        <v>0.60498350297738</v>
      </c>
      <c r="R313" s="32" t="str">
        <f aca="false">IF(L313="","",IF(ABS(L313)&lt;=O313,"Yes","No"))</f>
        <v>Yes</v>
      </c>
      <c r="S313" s="32" t="str">
        <f aca="false">IF(L313="","",IF(ABS(L313)&lt;=1.96*O313,"Yes","No"))</f>
        <v>Yes</v>
      </c>
      <c r="T313" s="60" t="n">
        <f aca="false">IF(D313="","",ROUND(SQRT(((D313+G313)*O313/100)^2+(J313*(D313+G313)*0.09272)^2),0))</f>
        <v>60</v>
      </c>
      <c r="U313" s="32"/>
    </row>
    <row r="314" customFormat="false" ht="15" hidden="false" customHeight="false" outlineLevel="0" collapsed="false">
      <c r="A314" s="32" t="s">
        <v>421</v>
      </c>
      <c r="B314" s="32" t="s">
        <v>527</v>
      </c>
      <c r="C314" s="32" t="s">
        <v>534</v>
      </c>
      <c r="D314" s="60" t="n">
        <v>178</v>
      </c>
      <c r="E314" s="60" t="n">
        <v>177</v>
      </c>
      <c r="F314" s="69" t="n">
        <f aca="false">IF(E314="","",D314-E314)</f>
        <v>1</v>
      </c>
      <c r="G314" s="60" t="n">
        <v>236</v>
      </c>
      <c r="H314" s="60" t="n">
        <v>256</v>
      </c>
      <c r="I314" s="69" t="n">
        <f aca="false">IF(H314="","",G314-H314)</f>
        <v>-20</v>
      </c>
      <c r="J314" s="40" t="n">
        <f aca="false">IF(OR(D314="",D314+G314=0),"",D314/(D314+G314))</f>
        <v>0.429951690821256</v>
      </c>
      <c r="K314" s="40" t="n">
        <f aca="false">IF(E314="","",E314/(E314+H314))</f>
        <v>0.408775981524249</v>
      </c>
      <c r="L314" s="70" t="n">
        <f aca="false">IF(OR(K314="",J314=""),"",(J314-K314)*100)</f>
        <v>2.11757092970066</v>
      </c>
      <c r="M314" s="36" t="n">
        <v>3.4869830246268</v>
      </c>
      <c r="N314" s="36" t="n">
        <v>2.602784435621</v>
      </c>
      <c r="O314" s="36" t="n">
        <f aca="false">SQRT(M314^2+N314^2)</f>
        <v>4.35126848543575</v>
      </c>
      <c r="P314" s="40" t="n">
        <f aca="false">IF(J314="","",MAX(0,J314-1.96*O314/100))</f>
        <v>0.344666828506715</v>
      </c>
      <c r="Q314" s="40" t="n">
        <f aca="false">IF(J314="","",MIN(1,J314+1.96*O314/100))</f>
        <v>0.515236553135797</v>
      </c>
      <c r="R314" s="32" t="str">
        <f aca="false">IF(L314="","",IF(ABS(L314)&lt;=O314,"Yes","No"))</f>
        <v>Yes</v>
      </c>
      <c r="S314" s="32" t="str">
        <f aca="false">IF(L314="","",IF(ABS(L314)&lt;=1.96*O314,"Yes","No"))</f>
        <v>Yes</v>
      </c>
      <c r="T314" s="60" t="n">
        <f aca="false">IF(D314="","",ROUND(SQRT(((D314+G314)*O314/100)^2+(J314*(D314+G314)*0.14577)^2),0))</f>
        <v>32</v>
      </c>
      <c r="U314" s="32"/>
    </row>
    <row r="315" customFormat="false" ht="15" hidden="false" customHeight="false" outlineLevel="0" collapsed="false">
      <c r="A315" s="32" t="s">
        <v>421</v>
      </c>
      <c r="B315" s="32" t="s">
        <v>527</v>
      </c>
      <c r="C315" s="32" t="s">
        <v>535</v>
      </c>
      <c r="D315" s="60" t="n">
        <v>400</v>
      </c>
      <c r="E315" s="60" t="n">
        <v>423</v>
      </c>
      <c r="F315" s="69" t="n">
        <f aca="false">IF(E315="","",D315-E315)</f>
        <v>-23</v>
      </c>
      <c r="G315" s="60" t="n">
        <v>576</v>
      </c>
      <c r="H315" s="60" t="n">
        <v>592</v>
      </c>
      <c r="I315" s="69" t="n">
        <f aca="false">IF(H315="","",G315-H315)</f>
        <v>-16</v>
      </c>
      <c r="J315" s="40" t="n">
        <f aca="false">IF(OR(D315="",D315+G315=0),"",D315/(D315+G315))</f>
        <v>0.409836065573771</v>
      </c>
      <c r="K315" s="40" t="n">
        <f aca="false">IF(E315="","",E315/(E315+H315))</f>
        <v>0.416748768472906</v>
      </c>
      <c r="L315" s="70" t="n">
        <f aca="false">IF(OR(K315="",J315=""),"",(J315-K315)*100)</f>
        <v>-0.691270289913593</v>
      </c>
      <c r="M315" s="36" t="n">
        <v>2.4178751410629</v>
      </c>
      <c r="N315" s="36" t="n">
        <v>2.602784435621</v>
      </c>
      <c r="O315" s="36" t="n">
        <f aca="false">SQRT(M315^2+N315^2)</f>
        <v>3.55254936856349</v>
      </c>
      <c r="P315" s="40" t="n">
        <f aca="false">IF(J315="","",MAX(0,J315-1.96*O315/100))</f>
        <v>0.340206097949926</v>
      </c>
      <c r="Q315" s="40" t="n">
        <f aca="false">IF(J315="","",MIN(1,J315+1.96*O315/100))</f>
        <v>0.479466033197615</v>
      </c>
      <c r="R315" s="32" t="str">
        <f aca="false">IF(L315="","",IF(ABS(L315)&lt;=O315,"Yes","No"))</f>
        <v>Yes</v>
      </c>
      <c r="S315" s="32" t="str">
        <f aca="false">IF(L315="","",IF(ABS(L315)&lt;=1.96*O315,"Yes","No"))</f>
        <v>Yes</v>
      </c>
      <c r="T315" s="60" t="n">
        <f aca="false">IF(D315="","",ROUND(SQRT(((D315+G315)*O315/100)^2+(J315*(D315+G315)*0.09272)^2),0))</f>
        <v>51</v>
      </c>
      <c r="U315" s="32"/>
    </row>
    <row r="316" customFormat="false" ht="15" hidden="false" customHeight="false" outlineLevel="0" collapsed="false">
      <c r="A316" s="32" t="s">
        <v>421</v>
      </c>
      <c r="B316" s="32" t="s">
        <v>536</v>
      </c>
      <c r="C316" s="32" t="s">
        <v>537</v>
      </c>
      <c r="D316" s="60" t="n">
        <v>383</v>
      </c>
      <c r="E316" s="60" t="n">
        <v>409</v>
      </c>
      <c r="F316" s="69" t="n">
        <f aca="false">IF(E316="","",D316-E316)</f>
        <v>-26</v>
      </c>
      <c r="G316" s="60" t="n">
        <v>778</v>
      </c>
      <c r="H316" s="60" t="n">
        <v>764</v>
      </c>
      <c r="I316" s="69" t="n">
        <f aca="false">IF(H316="","",G316-H316)</f>
        <v>14</v>
      </c>
      <c r="J316" s="40" t="n">
        <f aca="false">IF(OR(D316="",D316+G316=0),"",D316/(D316+G316))</f>
        <v>0.329888027562446</v>
      </c>
      <c r="K316" s="40" t="n">
        <f aca="false">IF(E316="","",E316/(E316+H316))</f>
        <v>0.348678601875533</v>
      </c>
      <c r="L316" s="70" t="n">
        <f aca="false">IF(OR(K316="",J316=""),"",(J316-K316)*100)</f>
        <v>-1.87905743130867</v>
      </c>
      <c r="M316" s="36" t="n">
        <v>2.4178751410629</v>
      </c>
      <c r="N316" s="36" t="n">
        <v>2.602784435621</v>
      </c>
      <c r="O316" s="36" t="n">
        <f aca="false">SQRT(M316^2+N316^2)</f>
        <v>3.55254936856349</v>
      </c>
      <c r="P316" s="40" t="n">
        <f aca="false">IF(J316="","",MAX(0,J316-1.96*O316/100))</f>
        <v>0.260258059938602</v>
      </c>
      <c r="Q316" s="40" t="n">
        <f aca="false">IF(J316="","",MIN(1,J316+1.96*O316/100))</f>
        <v>0.399517995186291</v>
      </c>
      <c r="R316" s="32" t="str">
        <f aca="false">IF(L316="","",IF(ABS(L316)&lt;=O316,"Yes","No"))</f>
        <v>Yes</v>
      </c>
      <c r="S316" s="32" t="str">
        <f aca="false">IF(L316="","",IF(ABS(L316)&lt;=1.96*O316,"Yes","No"))</f>
        <v>Yes</v>
      </c>
      <c r="T316" s="60" t="n">
        <f aca="false">IF(D316="","",ROUND(SQRT(((D316+G316)*O316/100)^2+(J316*(D316+G316)*0.09272)^2),0))</f>
        <v>54</v>
      </c>
      <c r="U316" s="32"/>
    </row>
    <row r="317" customFormat="false" ht="15" hidden="false" customHeight="false" outlineLevel="0" collapsed="false">
      <c r="A317" s="32" t="s">
        <v>421</v>
      </c>
      <c r="B317" s="32" t="s">
        <v>536</v>
      </c>
      <c r="C317" s="32" t="s">
        <v>538</v>
      </c>
      <c r="D317" s="60" t="n">
        <v>775</v>
      </c>
      <c r="E317" s="60" t="n">
        <v>805</v>
      </c>
      <c r="F317" s="69" t="n">
        <f aca="false">IF(E317="","",D317-E317)</f>
        <v>-30</v>
      </c>
      <c r="G317" s="60" t="n">
        <v>1567</v>
      </c>
      <c r="H317" s="60" t="n">
        <v>1577</v>
      </c>
      <c r="I317" s="69" t="n">
        <f aca="false">IF(H317="","",G317-H317)</f>
        <v>-10</v>
      </c>
      <c r="J317" s="40" t="n">
        <f aca="false">IF(OR(D317="",D317+G317=0),"",D317/(D317+G317))</f>
        <v>0.330913748932536</v>
      </c>
      <c r="K317" s="40" t="n">
        <f aca="false">IF(E317="","",E317/(E317+H317))</f>
        <v>0.337951301427372</v>
      </c>
      <c r="L317" s="70" t="n">
        <f aca="false">IF(OR(K317="",J317=""),"",(J317-K317)*100)</f>
        <v>-0.703755249483568</v>
      </c>
      <c r="M317" s="36" t="n">
        <v>2.13467328733734</v>
      </c>
      <c r="N317" s="36" t="n">
        <v>2.602784435621</v>
      </c>
      <c r="O317" s="36" t="n">
        <f aca="false">SQRT(M317^2+N317^2)</f>
        <v>3.36620214217485</v>
      </c>
      <c r="P317" s="40" t="n">
        <f aca="false">IF(J317="","",MAX(0,J317-1.96*O317/100))</f>
        <v>0.264936186945909</v>
      </c>
      <c r="Q317" s="40" t="n">
        <f aca="false">IF(J317="","",MIN(1,J317+1.96*O317/100))</f>
        <v>0.396891310919163</v>
      </c>
      <c r="R317" s="32" t="str">
        <f aca="false">IF(L317="","",IF(ABS(L317)&lt;=O317,"Yes","No"))</f>
        <v>Yes</v>
      </c>
      <c r="S317" s="32" t="str">
        <f aca="false">IF(L317="","",IF(ABS(L317)&lt;=1.96*O317,"Yes","No"))</f>
        <v>Yes</v>
      </c>
      <c r="T317" s="60" t="n">
        <f aca="false">IF(D317="","",ROUND(SQRT(((D317+G317)*O317/100)^2+(J317*(D317+G317)*0.07717)^2),0))</f>
        <v>99</v>
      </c>
      <c r="U317" s="32"/>
    </row>
    <row r="318" customFormat="false" ht="15" hidden="false" customHeight="false" outlineLevel="0" collapsed="false">
      <c r="A318" s="32" t="s">
        <v>421</v>
      </c>
      <c r="B318" s="32" t="s">
        <v>536</v>
      </c>
      <c r="C318" s="32" t="s">
        <v>539</v>
      </c>
      <c r="D318" s="60" t="n">
        <v>539</v>
      </c>
      <c r="E318" s="60" t="n">
        <v>547</v>
      </c>
      <c r="F318" s="69" t="n">
        <f aca="false">IF(E318="","",D318-E318)</f>
        <v>-8</v>
      </c>
      <c r="G318" s="60" t="n">
        <v>1142</v>
      </c>
      <c r="H318" s="60" t="n">
        <v>1179</v>
      </c>
      <c r="I318" s="69" t="n">
        <f aca="false">IF(H318="","",G318-H318)</f>
        <v>-37</v>
      </c>
      <c r="J318" s="40" t="n">
        <f aca="false">IF(OR(D318="",D318+G318=0),"",D318/(D318+G318))</f>
        <v>0.32064247471743</v>
      </c>
      <c r="K318" s="40" t="n">
        <f aca="false">IF(E318="","",E318/(E318+H318))</f>
        <v>0.316917728852839</v>
      </c>
      <c r="L318" s="70" t="n">
        <f aca="false">IF(OR(K318="",J318=""),"",(J318-K318)*100)</f>
        <v>0.372474586459121</v>
      </c>
      <c r="M318" s="36" t="n">
        <v>2.13467328733734</v>
      </c>
      <c r="N318" s="36" t="n">
        <v>2.602784435621</v>
      </c>
      <c r="O318" s="36" t="n">
        <f aca="false">SQRT(M318^2+N318^2)</f>
        <v>3.36620214217485</v>
      </c>
      <c r="P318" s="40" t="n">
        <f aca="false">IF(J318="","",MAX(0,J318-1.96*O318/100))</f>
        <v>0.254664912730803</v>
      </c>
      <c r="Q318" s="40" t="n">
        <f aca="false">IF(J318="","",MIN(1,J318+1.96*O318/100))</f>
        <v>0.386620036704057</v>
      </c>
      <c r="R318" s="32" t="str">
        <f aca="false">IF(L318="","",IF(ABS(L318)&lt;=O318,"Yes","No"))</f>
        <v>Yes</v>
      </c>
      <c r="S318" s="32" t="str">
        <f aca="false">IF(L318="","",IF(ABS(L318)&lt;=1.96*O318,"Yes","No"))</f>
        <v>Yes</v>
      </c>
      <c r="T318" s="60" t="n">
        <f aca="false">IF(D318="","",ROUND(SQRT(((D318+G318)*O318/100)^2+(J318*(D318+G318)*0.07717)^2),0))</f>
        <v>70</v>
      </c>
      <c r="U318" s="32"/>
    </row>
    <row r="319" customFormat="false" ht="15" hidden="false" customHeight="false" outlineLevel="0" collapsed="false">
      <c r="A319" s="32" t="s">
        <v>421</v>
      </c>
      <c r="B319" s="32" t="s">
        <v>536</v>
      </c>
      <c r="C319" s="32" t="s">
        <v>540</v>
      </c>
      <c r="D319" s="60" t="n">
        <v>253</v>
      </c>
      <c r="E319" s="60" t="n">
        <v>245</v>
      </c>
      <c r="F319" s="69" t="n">
        <f aca="false">IF(E319="","",D319-E319)</f>
        <v>8</v>
      </c>
      <c r="G319" s="60" t="n">
        <v>509</v>
      </c>
      <c r="H319" s="60" t="n">
        <v>537</v>
      </c>
      <c r="I319" s="69" t="n">
        <f aca="false">IF(H319="","",G319-H319)</f>
        <v>-28</v>
      </c>
      <c r="J319" s="40" t="n">
        <f aca="false">IF(OR(D319="",D319+G319=0),"",D319/(D319+G319))</f>
        <v>0.332020997375328</v>
      </c>
      <c r="K319" s="40" t="n">
        <f aca="false">IF(E319="","",E319/(E319+H319))</f>
        <v>0.313299232736573</v>
      </c>
      <c r="L319" s="70" t="n">
        <f aca="false">IF(OR(K319="",J319=""),"",(J319-K319)*100)</f>
        <v>1.87217646387552</v>
      </c>
      <c r="M319" s="36" t="n">
        <v>2.4178751410629</v>
      </c>
      <c r="N319" s="36" t="n">
        <v>2.602784435621</v>
      </c>
      <c r="O319" s="36" t="n">
        <f aca="false">SQRT(M319^2+N319^2)</f>
        <v>3.55254936856349</v>
      </c>
      <c r="P319" s="40" t="n">
        <f aca="false">IF(J319="","",MAX(0,J319-1.96*O319/100))</f>
        <v>0.262391029751484</v>
      </c>
      <c r="Q319" s="40" t="n">
        <f aca="false">IF(J319="","",MIN(1,J319+1.96*O319/100))</f>
        <v>0.401650964999173</v>
      </c>
      <c r="R319" s="32" t="str">
        <f aca="false">IF(L319="","",IF(ABS(L319)&lt;=O319,"Yes","No"))</f>
        <v>Yes</v>
      </c>
      <c r="S319" s="32" t="str">
        <f aca="false">IF(L319="","",IF(ABS(L319)&lt;=1.96*O319,"Yes","No"))</f>
        <v>Yes</v>
      </c>
      <c r="T319" s="60" t="n">
        <f aca="false">IF(D319="","",ROUND(SQRT(((D319+G319)*O319/100)^2+(J319*(D319+G319)*0.09272)^2),0))</f>
        <v>36</v>
      </c>
      <c r="U319" s="32"/>
    </row>
    <row r="320" customFormat="false" ht="15" hidden="false" customHeight="false" outlineLevel="0" collapsed="false">
      <c r="A320" s="32" t="s">
        <v>421</v>
      </c>
      <c r="B320" s="32" t="s">
        <v>541</v>
      </c>
      <c r="C320" s="32" t="s">
        <v>542</v>
      </c>
      <c r="D320" s="60" t="n">
        <v>556</v>
      </c>
      <c r="E320" s="60" t="n">
        <v>601</v>
      </c>
      <c r="F320" s="69" t="n">
        <f aca="false">IF(E320="","",D320-E320)</f>
        <v>-45</v>
      </c>
      <c r="G320" s="60" t="n">
        <v>623</v>
      </c>
      <c r="H320" s="60" t="n">
        <v>605</v>
      </c>
      <c r="I320" s="69" t="n">
        <f aca="false">IF(H320="","",G320-H320)</f>
        <v>18</v>
      </c>
      <c r="J320" s="40" t="n">
        <f aca="false">IF(OR(D320="",D320+G320=0),"",D320/(D320+G320))</f>
        <v>0.471586089906701</v>
      </c>
      <c r="K320" s="40" t="n">
        <f aca="false">IF(E320="","",E320/(E320+H320))</f>
        <v>0.498341625207297</v>
      </c>
      <c r="L320" s="70" t="n">
        <f aca="false">IF(OR(K320="",J320=""),"",(J320-K320)*100)</f>
        <v>-2.67555353005963</v>
      </c>
      <c r="M320" s="36" t="n">
        <v>2.13467328733734</v>
      </c>
      <c r="N320" s="36" t="n">
        <v>2.602784435621</v>
      </c>
      <c r="O320" s="36" t="n">
        <f aca="false">SQRT(M320^2+N320^2)</f>
        <v>3.36620214217485</v>
      </c>
      <c r="P320" s="40" t="n">
        <f aca="false">IF(J320="","",MAX(0,J320-1.96*O320/100))</f>
        <v>0.405608527920074</v>
      </c>
      <c r="Q320" s="40" t="n">
        <f aca="false">IF(J320="","",MIN(1,J320+1.96*O320/100))</f>
        <v>0.537563651893328</v>
      </c>
      <c r="R320" s="32" t="str">
        <f aca="false">IF(L320="","",IF(ABS(L320)&lt;=O320,"Yes","No"))</f>
        <v>Yes</v>
      </c>
      <c r="S320" s="32" t="str">
        <f aca="false">IF(L320="","",IF(ABS(L320)&lt;=1.96*O320,"Yes","No"))</f>
        <v>Yes</v>
      </c>
      <c r="T320" s="60" t="n">
        <f aca="false">IF(D320="","",ROUND(SQRT(((D320+G320)*O320/100)^2+(J320*(D320+G320)*0.07717)^2),0))</f>
        <v>58</v>
      </c>
      <c r="U320" s="32"/>
    </row>
    <row r="321" customFormat="false" ht="15" hidden="false" customHeight="false" outlineLevel="0" collapsed="false">
      <c r="A321" s="32" t="s">
        <v>421</v>
      </c>
      <c r="B321" s="32" t="s">
        <v>541</v>
      </c>
      <c r="C321" s="32" t="s">
        <v>543</v>
      </c>
      <c r="D321" s="60" t="n">
        <v>499</v>
      </c>
      <c r="E321" s="60" t="n">
        <v>523</v>
      </c>
      <c r="F321" s="69" t="n">
        <f aca="false">IF(E321="","",D321-E321)</f>
        <v>-24</v>
      </c>
      <c r="G321" s="60" t="n">
        <v>506</v>
      </c>
      <c r="H321" s="60" t="n">
        <v>542</v>
      </c>
      <c r="I321" s="69" t="n">
        <f aca="false">IF(H321="","",G321-H321)</f>
        <v>-36</v>
      </c>
      <c r="J321" s="40" t="n">
        <f aca="false">IF(OR(D321="",D321+G321=0),"",D321/(D321+G321))</f>
        <v>0.496517412935323</v>
      </c>
      <c r="K321" s="40" t="n">
        <f aca="false">IF(E321="","",E321/(E321+H321))</f>
        <v>0.491079812206573</v>
      </c>
      <c r="L321" s="70" t="n">
        <f aca="false">IF(OR(K321="",J321=""),"",(J321-K321)*100)</f>
        <v>0.54376007287506</v>
      </c>
      <c r="M321" s="36" t="n">
        <v>2.4178751410629</v>
      </c>
      <c r="N321" s="36" t="n">
        <v>2.602784435621</v>
      </c>
      <c r="O321" s="36" t="n">
        <f aca="false">SQRT(M321^2+N321^2)</f>
        <v>3.55254936856349</v>
      </c>
      <c r="P321" s="40" t="n">
        <f aca="false">IF(J321="","",MAX(0,J321-1.96*O321/100))</f>
        <v>0.426887445311479</v>
      </c>
      <c r="Q321" s="40" t="n">
        <f aca="false">IF(J321="","",MIN(1,J321+1.96*O321/100))</f>
        <v>0.566147380559168</v>
      </c>
      <c r="R321" s="32" t="str">
        <f aca="false">IF(L321="","",IF(ABS(L321)&lt;=O321,"Yes","No"))</f>
        <v>Yes</v>
      </c>
      <c r="S321" s="32" t="str">
        <f aca="false">IF(L321="","",IF(ABS(L321)&lt;=1.96*O321,"Yes","No"))</f>
        <v>Yes</v>
      </c>
      <c r="T321" s="60" t="n">
        <f aca="false">IF(D321="","",ROUND(SQRT(((D321+G321)*O321/100)^2+(J321*(D321+G321)*0.09272)^2),0))</f>
        <v>58</v>
      </c>
      <c r="U321" s="32"/>
    </row>
    <row r="322" customFormat="false" ht="15" hidden="false" customHeight="false" outlineLevel="0" collapsed="false">
      <c r="A322" s="32" t="s">
        <v>421</v>
      </c>
      <c r="B322" s="32" t="s">
        <v>541</v>
      </c>
      <c r="C322" s="32" t="s">
        <v>544</v>
      </c>
      <c r="D322" s="60" t="n">
        <v>460</v>
      </c>
      <c r="E322" s="60" t="n">
        <v>472</v>
      </c>
      <c r="F322" s="69" t="n">
        <f aca="false">IF(E322="","",D322-E322)</f>
        <v>-12</v>
      </c>
      <c r="G322" s="60" t="n">
        <v>522</v>
      </c>
      <c r="H322" s="60" t="n">
        <v>517</v>
      </c>
      <c r="I322" s="69" t="n">
        <f aca="false">IF(H322="","",G322-H322)</f>
        <v>5</v>
      </c>
      <c r="J322" s="40" t="n">
        <f aca="false">IF(OR(D322="",D322+G322=0),"",D322/(D322+G322))</f>
        <v>0.468431771894094</v>
      </c>
      <c r="K322" s="40" t="n">
        <f aca="false">IF(E322="","",E322/(E322+H322))</f>
        <v>0.477249747219414</v>
      </c>
      <c r="L322" s="70" t="n">
        <f aca="false">IF(OR(K322="",J322=""),"",(J322-K322)*100)</f>
        <v>-0.881797532531986</v>
      </c>
      <c r="M322" s="36" t="n">
        <v>2.4178751410629</v>
      </c>
      <c r="N322" s="36" t="n">
        <v>2.602784435621</v>
      </c>
      <c r="O322" s="36" t="n">
        <f aca="false">SQRT(M322^2+N322^2)</f>
        <v>3.55254936856349</v>
      </c>
      <c r="P322" s="40" t="n">
        <f aca="false">IF(J322="","",MAX(0,J322-1.96*O322/100))</f>
        <v>0.398801804270249</v>
      </c>
      <c r="Q322" s="40" t="n">
        <f aca="false">IF(J322="","",MIN(1,J322+1.96*O322/100))</f>
        <v>0.538061739517938</v>
      </c>
      <c r="R322" s="32" t="str">
        <f aca="false">IF(L322="","",IF(ABS(L322)&lt;=O322,"Yes","No"))</f>
        <v>Yes</v>
      </c>
      <c r="S322" s="32" t="str">
        <f aca="false">IF(L322="","",IF(ABS(L322)&lt;=1.96*O322,"Yes","No"))</f>
        <v>Yes</v>
      </c>
      <c r="T322" s="60" t="n">
        <f aca="false">IF(D322="","",ROUND(SQRT(((D322+G322)*O322/100)^2+(J322*(D322+G322)*0.09272)^2),0))</f>
        <v>55</v>
      </c>
      <c r="U322" s="32"/>
    </row>
    <row r="323" customFormat="false" ht="15" hidden="false" customHeight="false" outlineLevel="0" collapsed="false">
      <c r="A323" s="32" t="s">
        <v>421</v>
      </c>
      <c r="B323" s="32" t="s">
        <v>545</v>
      </c>
      <c r="C323" s="32" t="s">
        <v>546</v>
      </c>
      <c r="D323" s="60" t="n">
        <v>250</v>
      </c>
      <c r="E323" s="60" t="n">
        <v>222</v>
      </c>
      <c r="F323" s="69" t="n">
        <f aca="false">IF(E323="","",D323-E323)</f>
        <v>28</v>
      </c>
      <c r="G323" s="60" t="n">
        <v>279</v>
      </c>
      <c r="H323" s="60" t="n">
        <v>276</v>
      </c>
      <c r="I323" s="69" t="n">
        <f aca="false">IF(H323="","",G323-H323)</f>
        <v>3</v>
      </c>
      <c r="J323" s="40" t="n">
        <f aca="false">IF(OR(D323="",D323+G323=0),"",D323/(D323+G323))</f>
        <v>0.472589792060492</v>
      </c>
      <c r="K323" s="40" t="n">
        <f aca="false">IF(E323="","",E323/(E323+H323))</f>
        <v>0.445783132530121</v>
      </c>
      <c r="L323" s="70" t="n">
        <f aca="false">IF(OR(K323="",J323=""),"",(J323-K323)*100)</f>
        <v>2.6806659530371</v>
      </c>
      <c r="M323" s="36" t="n">
        <v>3.4869830246268</v>
      </c>
      <c r="N323" s="36" t="n">
        <v>2.602784435621</v>
      </c>
      <c r="O323" s="36" t="n">
        <f aca="false">SQRT(M323^2+N323^2)</f>
        <v>4.35126848543575</v>
      </c>
      <c r="P323" s="40" t="n">
        <f aca="false">IF(J323="","",MAX(0,J323-1.96*O323/100))</f>
        <v>0.387304929745951</v>
      </c>
      <c r="Q323" s="40" t="n">
        <f aca="false">IF(J323="","",MIN(1,J323+1.96*O323/100))</f>
        <v>0.557874654375032</v>
      </c>
      <c r="R323" s="32" t="str">
        <f aca="false">IF(L323="","",IF(ABS(L323)&lt;=O323,"Yes","No"))</f>
        <v>Yes</v>
      </c>
      <c r="S323" s="32" t="str">
        <f aca="false">IF(L323="","",IF(ABS(L323)&lt;=1.96*O323,"Yes","No"))</f>
        <v>Yes</v>
      </c>
      <c r="T323" s="60" t="n">
        <f aca="false">IF(D323="","",ROUND(SQRT(((D323+G323)*O323/100)^2+(J323*(D323+G323)*0.14577)^2),0))</f>
        <v>43</v>
      </c>
      <c r="U323" s="32"/>
    </row>
    <row r="324" customFormat="false" ht="15" hidden="false" customHeight="false" outlineLevel="0" collapsed="false">
      <c r="A324" s="32" t="s">
        <v>421</v>
      </c>
      <c r="B324" s="32" t="s">
        <v>545</v>
      </c>
      <c r="C324" s="32" t="s">
        <v>547</v>
      </c>
      <c r="D324" s="60" t="n">
        <v>622</v>
      </c>
      <c r="E324" s="60" t="n">
        <v>625</v>
      </c>
      <c r="F324" s="69" t="n">
        <f aca="false">IF(E324="","",D324-E324)</f>
        <v>-3</v>
      </c>
      <c r="G324" s="60" t="n">
        <v>627</v>
      </c>
      <c r="H324" s="60" t="n">
        <v>613</v>
      </c>
      <c r="I324" s="69" t="n">
        <f aca="false">IF(H324="","",G324-H324)</f>
        <v>14</v>
      </c>
      <c r="J324" s="40" t="n">
        <f aca="false">IF(OR(D324="",D324+G324=0),"",D324/(D324+G324))</f>
        <v>0.497998398718975</v>
      </c>
      <c r="K324" s="40" t="n">
        <f aca="false">IF(E324="","",E324/(E324+H324))</f>
        <v>0.504846526655897</v>
      </c>
      <c r="L324" s="70" t="n">
        <f aca="false">IF(OR(K324="",J324=""),"",(J324-K324)*100)</f>
        <v>-0.684812793692141</v>
      </c>
      <c r="M324" s="36" t="n">
        <v>2.13467328733734</v>
      </c>
      <c r="N324" s="36" t="n">
        <v>2.602784435621</v>
      </c>
      <c r="O324" s="36" t="n">
        <f aca="false">SQRT(M324^2+N324^2)</f>
        <v>3.36620214217485</v>
      </c>
      <c r="P324" s="40" t="n">
        <f aca="false">IF(J324="","",MAX(0,J324-1.96*O324/100))</f>
        <v>0.432020836732348</v>
      </c>
      <c r="Q324" s="40" t="n">
        <f aca="false">IF(J324="","",MIN(1,J324+1.96*O324/100))</f>
        <v>0.563975960705602</v>
      </c>
      <c r="R324" s="32" t="str">
        <f aca="false">IF(L324="","",IF(ABS(L324)&lt;=O324,"Yes","No"))</f>
        <v>Yes</v>
      </c>
      <c r="S324" s="32" t="str">
        <f aca="false">IF(L324="","",IF(ABS(L324)&lt;=1.96*O324,"Yes","No"))</f>
        <v>Yes</v>
      </c>
      <c r="T324" s="60" t="n">
        <f aca="false">IF(D324="","",ROUND(SQRT(((D324+G324)*O324/100)^2+(J324*(D324+G324)*0.07717)^2),0))</f>
        <v>64</v>
      </c>
      <c r="U324" s="32"/>
    </row>
    <row r="325" customFormat="false" ht="15" hidden="false" customHeight="false" outlineLevel="0" collapsed="false">
      <c r="A325" s="32" t="s">
        <v>421</v>
      </c>
      <c r="B325" s="32" t="s">
        <v>548</v>
      </c>
      <c r="C325" s="32" t="s">
        <v>549</v>
      </c>
      <c r="D325" s="60" t="n">
        <v>659</v>
      </c>
      <c r="E325" s="60" t="n">
        <v>628</v>
      </c>
      <c r="F325" s="69" t="n">
        <f aca="false">IF(E325="","",D325-E325)</f>
        <v>31</v>
      </c>
      <c r="G325" s="60" t="n">
        <v>739</v>
      </c>
      <c r="H325" s="60" t="n">
        <v>719</v>
      </c>
      <c r="I325" s="69" t="n">
        <f aca="false">IF(H325="","",G325-H325)</f>
        <v>20</v>
      </c>
      <c r="J325" s="40" t="n">
        <f aca="false">IF(OR(D325="",D325+G325=0),"",D325/(D325+G325))</f>
        <v>0.471387696709585</v>
      </c>
      <c r="K325" s="40" t="n">
        <f aca="false">IF(E325="","",E325/(E325+H325))</f>
        <v>0.466221232368226</v>
      </c>
      <c r="L325" s="70" t="n">
        <f aca="false">IF(OR(K325="",J325=""),"",(J325-K325)*100)</f>
        <v>0.516646434135942</v>
      </c>
      <c r="M325" s="36" t="n">
        <v>2.13467328733734</v>
      </c>
      <c r="N325" s="36" t="n">
        <v>2.602784435621</v>
      </c>
      <c r="O325" s="36" t="n">
        <f aca="false">SQRT(M325^2+N325^2)</f>
        <v>3.36620214217485</v>
      </c>
      <c r="P325" s="40" t="n">
        <f aca="false">IF(J325="","",MAX(0,J325-1.96*O325/100))</f>
        <v>0.405410134722958</v>
      </c>
      <c r="Q325" s="40" t="n">
        <f aca="false">IF(J325="","",MIN(1,J325+1.96*O325/100))</f>
        <v>0.537365258696212</v>
      </c>
      <c r="R325" s="32" t="str">
        <f aca="false">IF(L325="","",IF(ABS(L325)&lt;=O325,"Yes","No"))</f>
        <v>Yes</v>
      </c>
      <c r="S325" s="32" t="str">
        <f aca="false">IF(L325="","",IF(ABS(L325)&lt;=1.96*O325,"Yes","No"))</f>
        <v>Yes</v>
      </c>
      <c r="T325" s="60" t="n">
        <f aca="false">IF(D325="","",ROUND(SQRT(((D325+G325)*O325/100)^2+(J325*(D325+G325)*0.07717)^2),0))</f>
        <v>69</v>
      </c>
      <c r="U325" s="32"/>
    </row>
    <row r="326" customFormat="false" ht="15" hidden="false" customHeight="false" outlineLevel="0" collapsed="false">
      <c r="A326" s="32" t="s">
        <v>421</v>
      </c>
      <c r="B326" s="32" t="s">
        <v>548</v>
      </c>
      <c r="C326" s="32" t="s">
        <v>550</v>
      </c>
      <c r="D326" s="60" t="n">
        <v>580</v>
      </c>
      <c r="E326" s="60" t="n">
        <v>588</v>
      </c>
      <c r="F326" s="69" t="n">
        <f aca="false">IF(E326="","",D326-E326)</f>
        <v>-8</v>
      </c>
      <c r="G326" s="60" t="n">
        <v>631</v>
      </c>
      <c r="H326" s="60" t="n">
        <v>628</v>
      </c>
      <c r="I326" s="69" t="n">
        <f aca="false">IF(H326="","",G326-H326)</f>
        <v>3</v>
      </c>
      <c r="J326" s="40" t="n">
        <f aca="false">IF(OR(D326="",D326+G326=0),"",D326/(D326+G326))</f>
        <v>0.478943022295623</v>
      </c>
      <c r="K326" s="40" t="n">
        <f aca="false">IF(E326="","",E326/(E326+H326))</f>
        <v>0.483552631578947</v>
      </c>
      <c r="L326" s="70" t="n">
        <f aca="false">IF(OR(K326="",J326=""),"",(J326-K326)*100)</f>
        <v>-0.460960928332388</v>
      </c>
      <c r="M326" s="36" t="n">
        <v>2.13467328733734</v>
      </c>
      <c r="N326" s="36" t="n">
        <v>2.602784435621</v>
      </c>
      <c r="O326" s="36" t="n">
        <f aca="false">SQRT(M326^2+N326^2)</f>
        <v>3.36620214217485</v>
      </c>
      <c r="P326" s="40" t="n">
        <f aca="false">IF(J326="","",MAX(0,J326-1.96*O326/100))</f>
        <v>0.412965460308997</v>
      </c>
      <c r="Q326" s="40" t="n">
        <f aca="false">IF(J326="","",MIN(1,J326+1.96*O326/100))</f>
        <v>0.54492058428225</v>
      </c>
      <c r="R326" s="32" t="str">
        <f aca="false">IF(L326="","",IF(ABS(L326)&lt;=O326,"Yes","No"))</f>
        <v>Yes</v>
      </c>
      <c r="S326" s="32" t="str">
        <f aca="false">IF(L326="","",IF(ABS(L326)&lt;=1.96*O326,"Yes","No"))</f>
        <v>Yes</v>
      </c>
      <c r="T326" s="60" t="n">
        <f aca="false">IF(D326="","",ROUND(SQRT(((D326+G326)*O326/100)^2+(J326*(D326+G326)*0.07717)^2),0))</f>
        <v>61</v>
      </c>
      <c r="U326" s="32"/>
    </row>
    <row r="327" customFormat="false" ht="15" hidden="false" customHeight="false" outlineLevel="0" collapsed="false">
      <c r="A327" s="32" t="s">
        <v>421</v>
      </c>
      <c r="B327" s="32" t="s">
        <v>548</v>
      </c>
      <c r="C327" s="32" t="s">
        <v>551</v>
      </c>
      <c r="D327" s="60" t="n">
        <v>1203</v>
      </c>
      <c r="E327" s="60" t="n">
        <v>1120</v>
      </c>
      <c r="F327" s="69" t="n">
        <f aca="false">IF(E327="","",D327-E327)</f>
        <v>83</v>
      </c>
      <c r="G327" s="60" t="n">
        <v>1334</v>
      </c>
      <c r="H327" s="60" t="n">
        <v>1352</v>
      </c>
      <c r="I327" s="69" t="n">
        <f aca="false">IF(H327="","",G327-H327)</f>
        <v>-18</v>
      </c>
      <c r="J327" s="40" t="n">
        <f aca="false">IF(OR(D327="",D327+G327=0),"",D327/(D327+G327))</f>
        <v>0.474182104848246</v>
      </c>
      <c r="K327" s="40" t="n">
        <f aca="false">IF(E327="","",E327/(E327+H327))</f>
        <v>0.453074433656958</v>
      </c>
      <c r="L327" s="70" t="n">
        <f aca="false">IF(OR(K327="",J327=""),"",(J327-K327)*100)</f>
        <v>2.1107671191288</v>
      </c>
      <c r="M327" s="36" t="n">
        <v>2.13467328733734</v>
      </c>
      <c r="N327" s="36" t="n">
        <v>2.602784435621</v>
      </c>
      <c r="O327" s="36" t="n">
        <f aca="false">SQRT(M327^2+N327^2)</f>
        <v>3.36620214217485</v>
      </c>
      <c r="P327" s="40" t="n">
        <f aca="false">IF(J327="","",MAX(0,J327-1.96*O327/100))</f>
        <v>0.408204542861619</v>
      </c>
      <c r="Q327" s="40" t="n">
        <f aca="false">IF(J327="","",MIN(1,J327+1.96*O327/100))</f>
        <v>0.540159666834873</v>
      </c>
      <c r="R327" s="32" t="str">
        <f aca="false">IF(L327="","",IF(ABS(L327)&lt;=O327,"Yes","No"))</f>
        <v>Yes</v>
      </c>
      <c r="S327" s="32" t="str">
        <f aca="false">IF(L327="","",IF(ABS(L327)&lt;=1.96*O327,"Yes","No"))</f>
        <v>Yes</v>
      </c>
      <c r="T327" s="60" t="n">
        <f aca="false">IF(D327="","",ROUND(SQRT(((D327+G327)*O327/100)^2+(J327*(D327+G327)*0.07717)^2),0))</f>
        <v>126</v>
      </c>
      <c r="U327" s="32"/>
    </row>
    <row r="328" customFormat="false" ht="15" hidden="false" customHeight="false" outlineLevel="0" collapsed="false">
      <c r="A328" s="32" t="s">
        <v>421</v>
      </c>
      <c r="B328" s="32" t="s">
        <v>548</v>
      </c>
      <c r="C328" s="32" t="s">
        <v>552</v>
      </c>
      <c r="D328" s="60" t="n">
        <v>255</v>
      </c>
      <c r="E328" s="60" t="n">
        <v>237</v>
      </c>
      <c r="F328" s="69" t="n">
        <f aca="false">IF(E328="","",D328-E328)</f>
        <v>18</v>
      </c>
      <c r="G328" s="60" t="n">
        <v>312</v>
      </c>
      <c r="H328" s="60" t="n">
        <v>324</v>
      </c>
      <c r="I328" s="69" t="n">
        <f aca="false">IF(H328="","",G328-H328)</f>
        <v>-12</v>
      </c>
      <c r="J328" s="40" t="n">
        <f aca="false">IF(OR(D328="",D328+G328=0),"",D328/(D328+G328))</f>
        <v>0.44973544973545</v>
      </c>
      <c r="K328" s="40" t="n">
        <f aca="false">IF(E328="","",E328/(E328+H328))</f>
        <v>0.422459893048128</v>
      </c>
      <c r="L328" s="70" t="n">
        <f aca="false">IF(OR(K328="",J328=""),"",(J328-K328)*100)</f>
        <v>2.72755566873213</v>
      </c>
      <c r="M328" s="36" t="n">
        <v>3.4869830246268</v>
      </c>
      <c r="N328" s="36" t="n">
        <v>2.602784435621</v>
      </c>
      <c r="O328" s="36" t="n">
        <f aca="false">SQRT(M328^2+N328^2)</f>
        <v>4.35126848543575</v>
      </c>
      <c r="P328" s="40" t="n">
        <f aca="false">IF(J328="","",MAX(0,J328-1.96*O328/100))</f>
        <v>0.364450587420909</v>
      </c>
      <c r="Q328" s="40" t="n">
        <f aca="false">IF(J328="","",MIN(1,J328+1.96*O328/100))</f>
        <v>0.535020312049991</v>
      </c>
      <c r="R328" s="32" t="str">
        <f aca="false">IF(L328="","",IF(ABS(L328)&lt;=O328,"Yes","No"))</f>
        <v>Yes</v>
      </c>
      <c r="S328" s="32" t="str">
        <f aca="false">IF(L328="","",IF(ABS(L328)&lt;=1.96*O328,"Yes","No"))</f>
        <v>Yes</v>
      </c>
      <c r="T328" s="60" t="n">
        <f aca="false">IF(D328="","",ROUND(SQRT(((D328+G328)*O328/100)^2+(J328*(D328+G328)*0.14577)^2),0))</f>
        <v>45</v>
      </c>
      <c r="U328" s="32"/>
    </row>
    <row r="329" customFormat="false" ht="15" hidden="false" customHeight="false" outlineLevel="0" collapsed="false">
      <c r="A329" s="32" t="s">
        <v>421</v>
      </c>
      <c r="B329" s="32" t="s">
        <v>553</v>
      </c>
      <c r="C329" s="32" t="s">
        <v>554</v>
      </c>
      <c r="D329" s="60" t="n">
        <v>636</v>
      </c>
      <c r="E329" s="60" t="n">
        <v>600</v>
      </c>
      <c r="F329" s="69" t="n">
        <f aca="false">IF(E329="","",D329-E329)</f>
        <v>36</v>
      </c>
      <c r="G329" s="60" t="n">
        <v>689</v>
      </c>
      <c r="H329" s="60" t="n">
        <v>681</v>
      </c>
      <c r="I329" s="69" t="n">
        <f aca="false">IF(H329="","",G329-H329)</f>
        <v>8</v>
      </c>
      <c r="J329" s="40" t="n">
        <f aca="false">IF(OR(D329="",D329+G329=0),"",D329/(D329+G329))</f>
        <v>0.48</v>
      </c>
      <c r="K329" s="40" t="n">
        <f aca="false">IF(E329="","",E329/(E329+H329))</f>
        <v>0.468384074941452</v>
      </c>
      <c r="L329" s="70" t="n">
        <f aca="false">IF(OR(K329="",J329=""),"",(J329-K329)*100)</f>
        <v>1.1615925058548</v>
      </c>
      <c r="M329" s="36" t="n">
        <v>2.13467328733734</v>
      </c>
      <c r="N329" s="36" t="n">
        <v>2.602784435621</v>
      </c>
      <c r="O329" s="36" t="n">
        <f aca="false">SQRT(M329^2+N329^2)</f>
        <v>3.36620214217485</v>
      </c>
      <c r="P329" s="40" t="n">
        <f aca="false">IF(J329="","",MAX(0,J329-1.96*O329/100))</f>
        <v>0.414022438013373</v>
      </c>
      <c r="Q329" s="40" t="n">
        <f aca="false">IF(J329="","",MIN(1,J329+1.96*O329/100))</f>
        <v>0.545977561986627</v>
      </c>
      <c r="R329" s="32" t="str">
        <f aca="false">IF(L329="","",IF(ABS(L329)&lt;=O329,"Yes","No"))</f>
        <v>Yes</v>
      </c>
      <c r="S329" s="32" t="str">
        <f aca="false">IF(L329="","",IF(ABS(L329)&lt;=1.96*O329,"Yes","No"))</f>
        <v>Yes</v>
      </c>
      <c r="T329" s="60" t="n">
        <f aca="false">IF(D329="","",ROUND(SQRT(((D329+G329)*O329/100)^2+(J329*(D329+G329)*0.07717)^2),0))</f>
        <v>66</v>
      </c>
      <c r="U329" s="32"/>
    </row>
    <row r="330" customFormat="false" ht="15" hidden="false" customHeight="false" outlineLevel="0" collapsed="false">
      <c r="A330" s="32" t="s">
        <v>421</v>
      </c>
      <c r="B330" s="32" t="s">
        <v>553</v>
      </c>
      <c r="C330" s="32" t="s">
        <v>555</v>
      </c>
      <c r="D330" s="60" t="n">
        <v>844</v>
      </c>
      <c r="E330" s="60" t="n">
        <v>824</v>
      </c>
      <c r="F330" s="69" t="n">
        <f aca="false">IF(E330="","",D330-E330)</f>
        <v>20</v>
      </c>
      <c r="G330" s="60" t="n">
        <v>803</v>
      </c>
      <c r="H330" s="60" t="n">
        <v>795</v>
      </c>
      <c r="I330" s="69" t="n">
        <f aca="false">IF(H330="","",G330-H330)</f>
        <v>8</v>
      </c>
      <c r="J330" s="40" t="n">
        <f aca="false">IF(OR(D330="",D330+G330=0),"",D330/(D330+G330))</f>
        <v>0.512446873102611</v>
      </c>
      <c r="K330" s="40" t="n">
        <f aca="false">IF(E330="","",E330/(E330+H330))</f>
        <v>0.508956145768993</v>
      </c>
      <c r="L330" s="70" t="n">
        <f aca="false">IF(OR(K330="",J330=""),"",(J330-K330)*100)</f>
        <v>0.349072733361766</v>
      </c>
      <c r="M330" s="36" t="n">
        <v>2.13467328733734</v>
      </c>
      <c r="N330" s="36" t="n">
        <v>2.602784435621</v>
      </c>
      <c r="O330" s="36" t="n">
        <f aca="false">SQRT(M330^2+N330^2)</f>
        <v>3.36620214217485</v>
      </c>
      <c r="P330" s="40" t="n">
        <f aca="false">IF(J330="","",MAX(0,J330-1.96*O330/100))</f>
        <v>0.446469311115984</v>
      </c>
      <c r="Q330" s="40" t="n">
        <f aca="false">IF(J330="","",MIN(1,J330+1.96*O330/100))</f>
        <v>0.578424435089238</v>
      </c>
      <c r="R330" s="32" t="str">
        <f aca="false">IF(L330="","",IF(ABS(L330)&lt;=O330,"Yes","No"))</f>
        <v>Yes</v>
      </c>
      <c r="S330" s="32" t="str">
        <f aca="false">IF(L330="","",IF(ABS(L330)&lt;=1.96*O330,"Yes","No"))</f>
        <v>Yes</v>
      </c>
      <c r="T330" s="60" t="n">
        <f aca="false">IF(D330="","",ROUND(SQRT(((D330+G330)*O330/100)^2+(J330*(D330+G330)*0.07717)^2),0))</f>
        <v>86</v>
      </c>
      <c r="U330" s="32"/>
    </row>
    <row r="331" customFormat="false" ht="15" hidden="false" customHeight="false" outlineLevel="0" collapsed="false">
      <c r="A331" s="32" t="s">
        <v>421</v>
      </c>
      <c r="B331" s="32" t="s">
        <v>553</v>
      </c>
      <c r="C331" s="32" t="s">
        <v>556</v>
      </c>
      <c r="D331" s="60" t="n">
        <v>1177</v>
      </c>
      <c r="E331" s="60" t="n">
        <v>1193</v>
      </c>
      <c r="F331" s="69" t="n">
        <f aca="false">IF(E331="","",D331-E331)</f>
        <v>-16</v>
      </c>
      <c r="G331" s="60" t="n">
        <v>1308</v>
      </c>
      <c r="H331" s="60" t="n">
        <v>1334</v>
      </c>
      <c r="I331" s="69" t="n">
        <f aca="false">IF(H331="","",G331-H331)</f>
        <v>-26</v>
      </c>
      <c r="J331" s="40" t="n">
        <f aca="false">IF(OR(D331="",D331+G331=0),"",D331/(D331+G331))</f>
        <v>0.47364185110664</v>
      </c>
      <c r="K331" s="40" t="n">
        <f aca="false">IF(E331="","",E331/(E331+H331))</f>
        <v>0.47210130589632</v>
      </c>
      <c r="L331" s="70" t="n">
        <f aca="false">IF(OR(K331="",J331=""),"",(J331-K331)*100)</f>
        <v>0.15405452103201</v>
      </c>
      <c r="M331" s="36" t="n">
        <v>2.13467328733734</v>
      </c>
      <c r="N331" s="36" t="n">
        <v>2.602784435621</v>
      </c>
      <c r="O331" s="36" t="n">
        <f aca="false">SQRT(M331^2+N331^2)</f>
        <v>3.36620214217485</v>
      </c>
      <c r="P331" s="40" t="n">
        <f aca="false">IF(J331="","",MAX(0,J331-1.96*O331/100))</f>
        <v>0.407664289120013</v>
      </c>
      <c r="Q331" s="40" t="n">
        <f aca="false">IF(J331="","",MIN(1,J331+1.96*O331/100))</f>
        <v>0.539619413093267</v>
      </c>
      <c r="R331" s="32" t="str">
        <f aca="false">IF(L331="","",IF(ABS(L331)&lt;=O331,"Yes","No"))</f>
        <v>Yes</v>
      </c>
      <c r="S331" s="32" t="str">
        <f aca="false">IF(L331="","",IF(ABS(L331)&lt;=1.96*O331,"Yes","No"))</f>
        <v>Yes</v>
      </c>
      <c r="T331" s="60" t="n">
        <f aca="false">IF(D331="","",ROUND(SQRT(((D331+G331)*O331/100)^2+(J331*(D331+G331)*0.07717)^2),0))</f>
        <v>123</v>
      </c>
      <c r="U331" s="32"/>
    </row>
    <row r="332" customFormat="false" ht="15" hidden="false" customHeight="false" outlineLevel="0" collapsed="false">
      <c r="A332" s="32" t="s">
        <v>421</v>
      </c>
      <c r="B332" s="32" t="s">
        <v>553</v>
      </c>
      <c r="C332" s="32" t="s">
        <v>557</v>
      </c>
      <c r="D332" s="60" t="n">
        <v>1871</v>
      </c>
      <c r="E332" s="60" t="n">
        <v>1923</v>
      </c>
      <c r="F332" s="69" t="n">
        <f aca="false">IF(E332="","",D332-E332)</f>
        <v>-52</v>
      </c>
      <c r="G332" s="60" t="n">
        <v>1611</v>
      </c>
      <c r="H332" s="60" t="n">
        <v>1578</v>
      </c>
      <c r="I332" s="69" t="n">
        <f aca="false">IF(H332="","",G332-H332)</f>
        <v>33</v>
      </c>
      <c r="J332" s="40" t="n">
        <f aca="false">IF(OR(D332="",D332+G332=0),"",D332/(D332+G332))</f>
        <v>0.537334865020103</v>
      </c>
      <c r="K332" s="40" t="n">
        <f aca="false">IF(E332="","",E332/(E332+H332))</f>
        <v>0.549271636675236</v>
      </c>
      <c r="L332" s="70" t="n">
        <f aca="false">IF(OR(K332="",J332=""),"",(J332-K332)*100)</f>
        <v>-1.19367716551322</v>
      </c>
      <c r="M332" s="36" t="n">
        <v>2.13467328733734</v>
      </c>
      <c r="N332" s="36" t="n">
        <v>2.602784435621</v>
      </c>
      <c r="O332" s="36" t="n">
        <f aca="false">SQRT(M332^2+N332^2)</f>
        <v>3.36620214217485</v>
      </c>
      <c r="P332" s="40" t="n">
        <f aca="false">IF(J332="","",MAX(0,J332-1.96*O332/100))</f>
        <v>0.471357303033476</v>
      </c>
      <c r="Q332" s="40" t="n">
        <f aca="false">IF(J332="","",MIN(1,J332+1.96*O332/100))</f>
        <v>0.60331242700673</v>
      </c>
      <c r="R332" s="32" t="str">
        <f aca="false">IF(L332="","",IF(ABS(L332)&lt;=O332,"Yes","No"))</f>
        <v>Yes</v>
      </c>
      <c r="S332" s="32" t="str">
        <f aca="false">IF(L332="","",IF(ABS(L332)&lt;=1.96*O332,"Yes","No"))</f>
        <v>Yes</v>
      </c>
      <c r="T332" s="60" t="n">
        <f aca="false">IF(D332="","",ROUND(SQRT(((D332+G332)*O332/100)^2+(J332*(D332+G332)*0.07717)^2),0))</f>
        <v>186</v>
      </c>
      <c r="U332" s="32"/>
    </row>
    <row r="333" customFormat="false" ht="15" hidden="false" customHeight="false" outlineLevel="0" collapsed="false">
      <c r="A333" s="32" t="s">
        <v>421</v>
      </c>
      <c r="B333" s="32" t="s">
        <v>553</v>
      </c>
      <c r="C333" s="32" t="s">
        <v>558</v>
      </c>
      <c r="D333" s="60" t="n">
        <v>744</v>
      </c>
      <c r="E333" s="60" t="n">
        <v>755</v>
      </c>
      <c r="F333" s="69" t="n">
        <f aca="false">IF(E333="","",D333-E333)</f>
        <v>-11</v>
      </c>
      <c r="G333" s="60" t="n">
        <v>811</v>
      </c>
      <c r="H333" s="60" t="n">
        <v>789</v>
      </c>
      <c r="I333" s="69" t="n">
        <f aca="false">IF(H333="","",G333-H333)</f>
        <v>22</v>
      </c>
      <c r="J333" s="40" t="n">
        <f aca="false">IF(OR(D333="",D333+G333=0),"",D333/(D333+G333))</f>
        <v>0.478456591639871</v>
      </c>
      <c r="K333" s="40" t="n">
        <f aca="false">IF(E333="","",E333/(E333+H333))</f>
        <v>0.4889896373057</v>
      </c>
      <c r="L333" s="70" t="n">
        <f aca="false">IF(OR(K333="",J333=""),"",(J333-K333)*100)</f>
        <v>-1.05330456658281</v>
      </c>
      <c r="M333" s="36" t="n">
        <v>2.13467328733734</v>
      </c>
      <c r="N333" s="36" t="n">
        <v>2.602784435621</v>
      </c>
      <c r="O333" s="36" t="n">
        <f aca="false">SQRT(M333^2+N333^2)</f>
        <v>3.36620214217485</v>
      </c>
      <c r="P333" s="40" t="n">
        <f aca="false">IF(J333="","",MAX(0,J333-1.96*O333/100))</f>
        <v>0.412479029653244</v>
      </c>
      <c r="Q333" s="40" t="n">
        <f aca="false">IF(J333="","",MIN(1,J333+1.96*O333/100))</f>
        <v>0.544434153626498</v>
      </c>
      <c r="R333" s="32" t="str">
        <f aca="false">IF(L333="","",IF(ABS(L333)&lt;=O333,"Yes","No"))</f>
        <v>Yes</v>
      </c>
      <c r="S333" s="32" t="str">
        <f aca="false">IF(L333="","",IF(ABS(L333)&lt;=1.96*O333,"Yes","No"))</f>
        <v>Yes</v>
      </c>
      <c r="T333" s="60" t="n">
        <f aca="false">IF(D333="","",ROUND(SQRT(((D333+G333)*O333/100)^2+(J333*(D333+G333)*0.07717)^2),0))</f>
        <v>78</v>
      </c>
      <c r="U333" s="32"/>
    </row>
    <row r="334" customFormat="false" ht="15" hidden="false" customHeight="false" outlineLevel="0" collapsed="false">
      <c r="A334" s="32" t="s">
        <v>421</v>
      </c>
      <c r="B334" s="32" t="s">
        <v>553</v>
      </c>
      <c r="C334" s="32" t="s">
        <v>559</v>
      </c>
      <c r="D334" s="60" t="n">
        <v>380</v>
      </c>
      <c r="E334" s="60" t="n">
        <v>358</v>
      </c>
      <c r="F334" s="69" t="n">
        <f aca="false">IF(E334="","",D334-E334)</f>
        <v>22</v>
      </c>
      <c r="G334" s="60" t="n">
        <v>431</v>
      </c>
      <c r="H334" s="60" t="n">
        <v>461</v>
      </c>
      <c r="I334" s="69" t="n">
        <f aca="false">IF(H334="","",G334-H334)</f>
        <v>-30</v>
      </c>
      <c r="J334" s="40" t="n">
        <f aca="false">IF(OR(D334="",D334+G334=0),"",D334/(D334+G334))</f>
        <v>0.468557336621455</v>
      </c>
      <c r="K334" s="40" t="n">
        <f aca="false">IF(E334="","",E334/(E334+H334))</f>
        <v>0.437118437118437</v>
      </c>
      <c r="L334" s="70" t="n">
        <f aca="false">IF(OR(K334="",J334=""),"",(J334-K334)*100)</f>
        <v>3.14388995030179</v>
      </c>
      <c r="M334" s="36" t="n">
        <v>2.4178751410629</v>
      </c>
      <c r="N334" s="36" t="n">
        <v>2.602784435621</v>
      </c>
      <c r="O334" s="36" t="n">
        <f aca="false">SQRT(M334^2+N334^2)</f>
        <v>3.55254936856349</v>
      </c>
      <c r="P334" s="40" t="n">
        <f aca="false">IF(J334="","",MAX(0,J334-1.96*O334/100))</f>
        <v>0.398927368997611</v>
      </c>
      <c r="Q334" s="40" t="n">
        <f aca="false">IF(J334="","",MIN(1,J334+1.96*O334/100))</f>
        <v>0.538187304245299</v>
      </c>
      <c r="R334" s="32" t="str">
        <f aca="false">IF(L334="","",IF(ABS(L334)&lt;=O334,"Yes","No"))</f>
        <v>Yes</v>
      </c>
      <c r="S334" s="32" t="str">
        <f aca="false">IF(L334="","",IF(ABS(L334)&lt;=1.96*O334,"Yes","No"))</f>
        <v>Yes</v>
      </c>
      <c r="T334" s="60" t="n">
        <f aca="false">IF(D334="","",ROUND(SQRT(((D334+G334)*O334/100)^2+(J334*(D334+G334)*0.09272)^2),0))</f>
        <v>46</v>
      </c>
      <c r="U334" s="32"/>
    </row>
    <row r="335" customFormat="false" ht="15" hidden="false" customHeight="false" outlineLevel="0" collapsed="false">
      <c r="A335" s="32" t="s">
        <v>421</v>
      </c>
      <c r="B335" s="32" t="s">
        <v>553</v>
      </c>
      <c r="C335" s="32" t="s">
        <v>560</v>
      </c>
      <c r="D335" s="60" t="n">
        <v>1375</v>
      </c>
      <c r="E335" s="60" t="n">
        <v>1321</v>
      </c>
      <c r="F335" s="69" t="n">
        <f aca="false">IF(E335="","",D335-E335)</f>
        <v>54</v>
      </c>
      <c r="G335" s="60" t="n">
        <v>1116</v>
      </c>
      <c r="H335" s="60" t="n">
        <v>1098</v>
      </c>
      <c r="I335" s="69" t="n">
        <f aca="false">IF(H335="","",G335-H335)</f>
        <v>18</v>
      </c>
      <c r="J335" s="40" t="n">
        <f aca="false">IF(OR(D335="",D335+G335=0),"",D335/(D335+G335))</f>
        <v>0.551987153753513</v>
      </c>
      <c r="K335" s="40" t="n">
        <f aca="false">IF(E335="","",E335/(E335+H335))</f>
        <v>0.546093427035965</v>
      </c>
      <c r="L335" s="70" t="n">
        <f aca="false">IF(OR(K335="",J335=""),"",(J335-K335)*100)</f>
        <v>0.589372671754729</v>
      </c>
      <c r="M335" s="36" t="n">
        <v>2.13467328733734</v>
      </c>
      <c r="N335" s="36" t="n">
        <v>2.602784435621</v>
      </c>
      <c r="O335" s="36" t="n">
        <f aca="false">SQRT(M335^2+N335^2)</f>
        <v>3.36620214217485</v>
      </c>
      <c r="P335" s="40" t="n">
        <f aca="false">IF(J335="","",MAX(0,J335-1.96*O335/100))</f>
        <v>0.486009591766886</v>
      </c>
      <c r="Q335" s="40" t="n">
        <f aca="false">IF(J335="","",MIN(1,J335+1.96*O335/100))</f>
        <v>0.61796471574014</v>
      </c>
      <c r="R335" s="32" t="str">
        <f aca="false">IF(L335="","",IF(ABS(L335)&lt;=O335,"Yes","No"))</f>
        <v>Yes</v>
      </c>
      <c r="S335" s="32" t="str">
        <f aca="false">IF(L335="","",IF(ABS(L335)&lt;=1.96*O335,"Yes","No"))</f>
        <v>Yes</v>
      </c>
      <c r="T335" s="60" t="n">
        <f aca="false">IF(D335="","",ROUND(SQRT(((D335+G335)*O335/100)^2+(J335*(D335+G335)*0.07717)^2),0))</f>
        <v>135</v>
      </c>
      <c r="U335" s="32"/>
    </row>
    <row r="336" customFormat="false" ht="15" hidden="false" customHeight="false" outlineLevel="0" collapsed="false">
      <c r="A336" s="32" t="s">
        <v>421</v>
      </c>
      <c r="B336" s="32" t="s">
        <v>561</v>
      </c>
      <c r="C336" s="32" t="s">
        <v>562</v>
      </c>
      <c r="D336" s="60" t="n">
        <v>110</v>
      </c>
      <c r="E336" s="60" t="n">
        <v>112</v>
      </c>
      <c r="F336" s="69" t="n">
        <f aca="false">IF(E336="","",D336-E336)</f>
        <v>-2</v>
      </c>
      <c r="G336" s="60" t="n">
        <v>186</v>
      </c>
      <c r="H336" s="60" t="n">
        <v>199</v>
      </c>
      <c r="I336" s="69" t="n">
        <f aca="false">IF(H336="","",G336-H336)</f>
        <v>-13</v>
      </c>
      <c r="J336" s="40" t="n">
        <f aca="false">IF(OR(D336="",D336+G336=0),"",D336/(D336+G336))</f>
        <v>0.371621621621622</v>
      </c>
      <c r="K336" s="40" t="n">
        <f aca="false">IF(E336="","",E336/(E336+H336))</f>
        <v>0.360128617363344</v>
      </c>
      <c r="L336" s="70" t="n">
        <f aca="false">IF(OR(K336="",J336=""),"",(J336-K336)*100)</f>
        <v>1.14930042582775</v>
      </c>
      <c r="M336" s="36" t="n">
        <v>3.4869830246268</v>
      </c>
      <c r="N336" s="36" t="n">
        <v>2.602784435621</v>
      </c>
      <c r="O336" s="36" t="n">
        <f aca="false">SQRT(M336^2+N336^2)</f>
        <v>4.35126848543575</v>
      </c>
      <c r="P336" s="40" t="n">
        <f aca="false">IF(J336="","",MAX(0,J336-1.96*O336/100))</f>
        <v>0.286336759307081</v>
      </c>
      <c r="Q336" s="40" t="n">
        <f aca="false">IF(J336="","",MIN(1,J336+1.96*O336/100))</f>
        <v>0.456906483936162</v>
      </c>
      <c r="R336" s="32" t="str">
        <f aca="false">IF(L336="","",IF(ABS(L336)&lt;=O336,"Yes","No"))</f>
        <v>Yes</v>
      </c>
      <c r="S336" s="32" t="str">
        <f aca="false">IF(L336="","",IF(ABS(L336)&lt;=1.96*O336,"Yes","No"))</f>
        <v>Yes</v>
      </c>
      <c r="T336" s="60" t="n">
        <f aca="false">IF(D336="","",ROUND(SQRT(((D336+G336)*O336/100)^2+(J336*(D336+G336)*0.14577)^2),0))</f>
        <v>21</v>
      </c>
      <c r="U336" s="32"/>
    </row>
    <row r="337" customFormat="false" ht="15" hidden="false" customHeight="false" outlineLevel="0" collapsed="false">
      <c r="A337" s="32" t="s">
        <v>421</v>
      </c>
      <c r="B337" s="32" t="s">
        <v>561</v>
      </c>
      <c r="C337" s="32" t="s">
        <v>563</v>
      </c>
      <c r="D337" s="60" t="n">
        <v>246</v>
      </c>
      <c r="E337" s="60" t="n">
        <v>259</v>
      </c>
      <c r="F337" s="69" t="n">
        <f aca="false">IF(E337="","",D337-E337)</f>
        <v>-13</v>
      </c>
      <c r="G337" s="60" t="n">
        <v>467</v>
      </c>
      <c r="H337" s="60" t="n">
        <v>480</v>
      </c>
      <c r="I337" s="69" t="n">
        <f aca="false">IF(H337="","",G337-H337)</f>
        <v>-13</v>
      </c>
      <c r="J337" s="40" t="n">
        <f aca="false">IF(OR(D337="",D337+G337=0),"",D337/(D337+G337))</f>
        <v>0.345021037868163</v>
      </c>
      <c r="K337" s="40" t="n">
        <f aca="false">IF(E337="","",E337/(E337+H337))</f>
        <v>0.350473612990528</v>
      </c>
      <c r="L337" s="70" t="n">
        <f aca="false">IF(OR(K337="",J337=""),"",(J337-K337)*100)</f>
        <v>-0.545257512236508</v>
      </c>
      <c r="M337" s="36" t="n">
        <v>3.4869830246268</v>
      </c>
      <c r="N337" s="36" t="n">
        <v>2.602784435621</v>
      </c>
      <c r="O337" s="36" t="n">
        <f aca="false">SQRT(M337^2+N337^2)</f>
        <v>4.35126848543575</v>
      </c>
      <c r="P337" s="40" t="n">
        <f aca="false">IF(J337="","",MAX(0,J337-1.96*O337/100))</f>
        <v>0.259736175553622</v>
      </c>
      <c r="Q337" s="40" t="n">
        <f aca="false">IF(J337="","",MIN(1,J337+1.96*O337/100))</f>
        <v>0.430305900182703</v>
      </c>
      <c r="R337" s="32" t="str">
        <f aca="false">IF(L337="","",IF(ABS(L337)&lt;=O337,"Yes","No"))</f>
        <v>Yes</v>
      </c>
      <c r="S337" s="32" t="str">
        <f aca="false">IF(L337="","",IF(ABS(L337)&lt;=1.96*O337,"Yes","No"))</f>
        <v>Yes</v>
      </c>
      <c r="T337" s="60" t="n">
        <f aca="false">IF(D337="","",ROUND(SQRT(((D337+G337)*O337/100)^2+(J337*(D337+G337)*0.14577)^2),0))</f>
        <v>47</v>
      </c>
      <c r="U337" s="32"/>
    </row>
    <row r="338" customFormat="false" ht="15" hidden="false" customHeight="false" outlineLevel="0" collapsed="false">
      <c r="A338" s="32" t="s">
        <v>421</v>
      </c>
      <c r="B338" s="32" t="s">
        <v>561</v>
      </c>
      <c r="C338" s="32" t="s">
        <v>564</v>
      </c>
      <c r="D338" s="60" t="n">
        <v>198</v>
      </c>
      <c r="E338" s="60" t="n">
        <v>204</v>
      </c>
      <c r="F338" s="69" t="n">
        <f aca="false">IF(E338="","",D338-E338)</f>
        <v>-6</v>
      </c>
      <c r="G338" s="60" t="n">
        <v>298</v>
      </c>
      <c r="H338" s="60" t="n">
        <v>301</v>
      </c>
      <c r="I338" s="69" t="n">
        <f aca="false">IF(H338="","",G338-H338)</f>
        <v>-3</v>
      </c>
      <c r="J338" s="40" t="n">
        <f aca="false">IF(OR(D338="",D338+G338=0),"",D338/(D338+G338))</f>
        <v>0.399193548387097</v>
      </c>
      <c r="K338" s="40" t="n">
        <f aca="false">IF(E338="","",E338/(E338+H338))</f>
        <v>0.403960396039604</v>
      </c>
      <c r="L338" s="70" t="n">
        <f aca="false">IF(OR(K338="",J338=""),"",(J338-K338)*100)</f>
        <v>-0.476684765250723</v>
      </c>
      <c r="M338" s="36" t="n">
        <v>3.4869830246268</v>
      </c>
      <c r="N338" s="36" t="n">
        <v>2.602784435621</v>
      </c>
      <c r="O338" s="36" t="n">
        <f aca="false">SQRT(M338^2+N338^2)</f>
        <v>4.35126848543575</v>
      </c>
      <c r="P338" s="40" t="n">
        <f aca="false">IF(J338="","",MAX(0,J338-1.96*O338/100))</f>
        <v>0.313908686072556</v>
      </c>
      <c r="Q338" s="40" t="n">
        <f aca="false">IF(J338="","",MIN(1,J338+1.96*O338/100))</f>
        <v>0.484478410701638</v>
      </c>
      <c r="R338" s="32" t="str">
        <f aca="false">IF(L338="","",IF(ABS(L338)&lt;=O338,"Yes","No"))</f>
        <v>Yes</v>
      </c>
      <c r="S338" s="32" t="str">
        <f aca="false">IF(L338="","",IF(ABS(L338)&lt;=1.96*O338,"Yes","No"))</f>
        <v>Yes</v>
      </c>
      <c r="T338" s="60" t="n">
        <f aca="false">IF(D338="","",ROUND(SQRT(((D338+G338)*O338/100)^2+(J338*(D338+G338)*0.14577)^2),0))</f>
        <v>36</v>
      </c>
      <c r="U338" s="32"/>
    </row>
    <row r="339" customFormat="false" ht="15" hidden="false" customHeight="false" outlineLevel="0" collapsed="false">
      <c r="A339" s="32" t="s">
        <v>421</v>
      </c>
      <c r="B339" s="32" t="s">
        <v>561</v>
      </c>
      <c r="C339" s="32" t="s">
        <v>565</v>
      </c>
      <c r="D339" s="60" t="n">
        <v>136</v>
      </c>
      <c r="E339" s="60" t="n">
        <v>128</v>
      </c>
      <c r="F339" s="69" t="n">
        <f aca="false">IF(E339="","",D339-E339)</f>
        <v>8</v>
      </c>
      <c r="G339" s="60" t="n">
        <v>200</v>
      </c>
      <c r="H339" s="60" t="n">
        <v>200</v>
      </c>
      <c r="I339" s="69" t="n">
        <f aca="false">IF(H339="","",G339-H339)</f>
        <v>0</v>
      </c>
      <c r="J339" s="40" t="n">
        <f aca="false">IF(OR(D339="",D339+G339=0),"",D339/(D339+G339))</f>
        <v>0.404761904761905</v>
      </c>
      <c r="K339" s="40" t="n">
        <f aca="false">IF(E339="","",E339/(E339+H339))</f>
        <v>0.390243902439024</v>
      </c>
      <c r="L339" s="70" t="n">
        <f aca="false">IF(OR(K339="",J339=""),"",(J339-K339)*100)</f>
        <v>1.45180023228804</v>
      </c>
      <c r="M339" s="36" t="n">
        <v>3.4869830246268</v>
      </c>
      <c r="N339" s="36" t="n">
        <v>2.602784435621</v>
      </c>
      <c r="O339" s="36" t="n">
        <f aca="false">SQRT(M339^2+N339^2)</f>
        <v>4.35126848543575</v>
      </c>
      <c r="P339" s="40" t="n">
        <f aca="false">IF(J339="","",MAX(0,J339-1.96*O339/100))</f>
        <v>0.319477042447364</v>
      </c>
      <c r="Q339" s="40" t="n">
        <f aca="false">IF(J339="","",MIN(1,J339+1.96*O339/100))</f>
        <v>0.490046767076446</v>
      </c>
      <c r="R339" s="32" t="str">
        <f aca="false">IF(L339="","",IF(ABS(L339)&lt;=O339,"Yes","No"))</f>
        <v>Yes</v>
      </c>
      <c r="S339" s="32" t="str">
        <f aca="false">IF(L339="","",IF(ABS(L339)&lt;=1.96*O339,"Yes","No"))</f>
        <v>Yes</v>
      </c>
      <c r="T339" s="60" t="n">
        <f aca="false">IF(D339="","",ROUND(SQRT(((D339+G339)*O339/100)^2+(J339*(D339+G339)*0.14577)^2),0))</f>
        <v>25</v>
      </c>
      <c r="U339" s="32"/>
    </row>
    <row r="340" customFormat="false" ht="15" hidden="false" customHeight="false" outlineLevel="0" collapsed="false">
      <c r="A340" s="32" t="s">
        <v>421</v>
      </c>
      <c r="B340" s="32" t="s">
        <v>566</v>
      </c>
      <c r="C340" s="32" t="s">
        <v>567</v>
      </c>
      <c r="D340" s="60" t="n">
        <v>391</v>
      </c>
      <c r="E340" s="60" t="n">
        <v>412</v>
      </c>
      <c r="F340" s="69" t="n">
        <f aca="false">IF(E340="","",D340-E340)</f>
        <v>-21</v>
      </c>
      <c r="G340" s="60" t="n">
        <v>801</v>
      </c>
      <c r="H340" s="60" t="n">
        <v>767</v>
      </c>
      <c r="I340" s="69" t="n">
        <f aca="false">IF(H340="","",G340-H340)</f>
        <v>34</v>
      </c>
      <c r="J340" s="40" t="n">
        <f aca="false">IF(OR(D340="",D340+G340=0),"",D340/(D340+G340))</f>
        <v>0.328020134228188</v>
      </c>
      <c r="K340" s="40" t="n">
        <f aca="false">IF(E340="","",E340/(E340+H340))</f>
        <v>0.349448685326548</v>
      </c>
      <c r="L340" s="70" t="n">
        <f aca="false">IF(OR(K340="",J340=""),"",(J340-K340)*100)</f>
        <v>-2.142855109836</v>
      </c>
      <c r="M340" s="36" t="n">
        <v>2.13467328733734</v>
      </c>
      <c r="N340" s="36" t="n">
        <v>2.602784435621</v>
      </c>
      <c r="O340" s="36" t="n">
        <f aca="false">SQRT(M340^2+N340^2)</f>
        <v>3.36620214217485</v>
      </c>
      <c r="P340" s="40" t="n">
        <f aca="false">IF(J340="","",MAX(0,J340-1.96*O340/100))</f>
        <v>0.262042572241561</v>
      </c>
      <c r="Q340" s="40" t="n">
        <f aca="false">IF(J340="","",MIN(1,J340+1.96*O340/100))</f>
        <v>0.393997696214815</v>
      </c>
      <c r="R340" s="32" t="str">
        <f aca="false">IF(L340="","",IF(ABS(L340)&lt;=O340,"Yes","No"))</f>
        <v>Yes</v>
      </c>
      <c r="S340" s="32" t="str">
        <f aca="false">IF(L340="","",IF(ABS(L340)&lt;=1.96*O340,"Yes","No"))</f>
        <v>Yes</v>
      </c>
      <c r="T340" s="60" t="n">
        <f aca="false">IF(D340="","",ROUND(SQRT(((D340+G340)*O340/100)^2+(J340*(D340+G340)*0.07717)^2),0))</f>
        <v>50</v>
      </c>
      <c r="U340" s="32"/>
    </row>
    <row r="341" customFormat="false" ht="15" hidden="false" customHeight="false" outlineLevel="0" collapsed="false">
      <c r="A341" s="32" t="s">
        <v>421</v>
      </c>
      <c r="B341" s="32" t="s">
        <v>566</v>
      </c>
      <c r="C341" s="32" t="s">
        <v>568</v>
      </c>
      <c r="D341" s="60" t="n">
        <v>337</v>
      </c>
      <c r="E341" s="60" t="n">
        <v>361</v>
      </c>
      <c r="F341" s="69" t="n">
        <f aca="false">IF(E341="","",D341-E341)</f>
        <v>-24</v>
      </c>
      <c r="G341" s="60" t="n">
        <v>649</v>
      </c>
      <c r="H341" s="60" t="n">
        <v>633</v>
      </c>
      <c r="I341" s="69" t="n">
        <f aca="false">IF(H341="","",G341-H341)</f>
        <v>16</v>
      </c>
      <c r="J341" s="40" t="n">
        <f aca="false">IF(OR(D341="",D341+G341=0),"",D341/(D341+G341))</f>
        <v>0.341784989858012</v>
      </c>
      <c r="K341" s="40" t="n">
        <f aca="false">IF(E341="","",E341/(E341+H341))</f>
        <v>0.36317907444668</v>
      </c>
      <c r="L341" s="70" t="n">
        <f aca="false">IF(OR(K341="",J341=""),"",(J341-K341)*100)</f>
        <v>-2.13940845886679</v>
      </c>
      <c r="M341" s="36" t="n">
        <v>2.4178751410629</v>
      </c>
      <c r="N341" s="36" t="n">
        <v>2.602784435621</v>
      </c>
      <c r="O341" s="36" t="n">
        <f aca="false">SQRT(M341^2+N341^2)</f>
        <v>3.55254936856349</v>
      </c>
      <c r="P341" s="40" t="n">
        <f aca="false">IF(J341="","",MAX(0,J341-1.96*O341/100))</f>
        <v>0.272155022234168</v>
      </c>
      <c r="Q341" s="40" t="n">
        <f aca="false">IF(J341="","",MIN(1,J341+1.96*O341/100))</f>
        <v>0.411414957481857</v>
      </c>
      <c r="R341" s="32" t="str">
        <f aca="false">IF(L341="","",IF(ABS(L341)&lt;=O341,"Yes","No"))</f>
        <v>Yes</v>
      </c>
      <c r="S341" s="32" t="str">
        <f aca="false">IF(L341="","",IF(ABS(L341)&lt;=1.96*O341,"Yes","No"))</f>
        <v>Yes</v>
      </c>
      <c r="T341" s="60" t="n">
        <f aca="false">IF(D341="","",ROUND(SQRT(((D341+G341)*O341/100)^2+(J341*(D341+G341)*0.09272)^2),0))</f>
        <v>47</v>
      </c>
      <c r="U341" s="32"/>
    </row>
    <row r="342" customFormat="false" ht="15" hidden="false" customHeight="false" outlineLevel="0" collapsed="false">
      <c r="A342" s="32" t="s">
        <v>421</v>
      </c>
      <c r="B342" s="32" t="s">
        <v>566</v>
      </c>
      <c r="C342" s="32" t="s">
        <v>569</v>
      </c>
      <c r="D342" s="60" t="n">
        <v>292</v>
      </c>
      <c r="E342" s="60" t="n">
        <v>286</v>
      </c>
      <c r="F342" s="69" t="n">
        <f aca="false">IF(E342="","",D342-E342)</f>
        <v>6</v>
      </c>
      <c r="G342" s="60" t="n">
        <v>584</v>
      </c>
      <c r="H342" s="60" t="n">
        <v>553</v>
      </c>
      <c r="I342" s="69" t="n">
        <f aca="false">IF(H342="","",G342-H342)</f>
        <v>31</v>
      </c>
      <c r="J342" s="40" t="n">
        <f aca="false">IF(OR(D342="",D342+G342=0),"",D342/(D342+G342))</f>
        <v>0.333333333333333</v>
      </c>
      <c r="K342" s="40" t="n">
        <f aca="false">IF(E342="","",E342/(E342+H342))</f>
        <v>0.34088200238379</v>
      </c>
      <c r="L342" s="70" t="n">
        <f aca="false">IF(OR(K342="",J342=""),"",(J342-K342)*100)</f>
        <v>-0.754866905045692</v>
      </c>
      <c r="M342" s="36" t="n">
        <v>2.4178751410629</v>
      </c>
      <c r="N342" s="36" t="n">
        <v>2.602784435621</v>
      </c>
      <c r="O342" s="36" t="n">
        <f aca="false">SQRT(M342^2+N342^2)</f>
        <v>3.55254936856349</v>
      </c>
      <c r="P342" s="40" t="n">
        <f aca="false">IF(J342="","",MAX(0,J342-1.96*O342/100))</f>
        <v>0.263703365709489</v>
      </c>
      <c r="Q342" s="40" t="n">
        <f aca="false">IF(J342="","",MIN(1,J342+1.96*O342/100))</f>
        <v>0.402963300957178</v>
      </c>
      <c r="R342" s="32" t="str">
        <f aca="false">IF(L342="","",IF(ABS(L342)&lt;=O342,"Yes","No"))</f>
        <v>Yes</v>
      </c>
      <c r="S342" s="32" t="str">
        <f aca="false">IF(L342="","",IF(ABS(L342)&lt;=1.96*O342,"Yes","No"))</f>
        <v>Yes</v>
      </c>
      <c r="T342" s="60" t="n">
        <f aca="false">IF(D342="","",ROUND(SQRT(((D342+G342)*O342/100)^2+(J342*(D342+G342)*0.09272)^2),0))</f>
        <v>41</v>
      </c>
      <c r="U342" s="32"/>
    </row>
    <row r="343" customFormat="false" ht="15" hidden="false" customHeight="false" outlineLevel="0" collapsed="false">
      <c r="A343" s="32" t="s">
        <v>421</v>
      </c>
      <c r="B343" s="32" t="s">
        <v>566</v>
      </c>
      <c r="C343" s="32" t="s">
        <v>570</v>
      </c>
      <c r="D343" s="60" t="n">
        <v>297</v>
      </c>
      <c r="E343" s="60" t="n">
        <v>302</v>
      </c>
      <c r="F343" s="69" t="n">
        <f aca="false">IF(E343="","",D343-E343)</f>
        <v>-5</v>
      </c>
      <c r="G343" s="60" t="n">
        <v>599</v>
      </c>
      <c r="H343" s="60" t="n">
        <v>608</v>
      </c>
      <c r="I343" s="69" t="n">
        <f aca="false">IF(H343="","",G343-H343)</f>
        <v>-9</v>
      </c>
      <c r="J343" s="40" t="n">
        <f aca="false">IF(OR(D343="",D343+G343=0),"",D343/(D343+G343))</f>
        <v>0.331473214285714</v>
      </c>
      <c r="K343" s="40" t="n">
        <f aca="false">IF(E343="","",E343/(E343+H343))</f>
        <v>0.331868131868132</v>
      </c>
      <c r="L343" s="70" t="n">
        <f aca="false">IF(OR(K343="",J343=""),"",(J343-K343)*100)</f>
        <v>-0.0394917582417553</v>
      </c>
      <c r="M343" s="36" t="n">
        <v>2.4178751410629</v>
      </c>
      <c r="N343" s="36" t="n">
        <v>2.602784435621</v>
      </c>
      <c r="O343" s="36" t="n">
        <f aca="false">SQRT(M343^2+N343^2)</f>
        <v>3.55254936856349</v>
      </c>
      <c r="P343" s="40" t="n">
        <f aca="false">IF(J343="","",MAX(0,J343-1.96*O343/100))</f>
        <v>0.26184324666187</v>
      </c>
      <c r="Q343" s="40" t="n">
        <f aca="false">IF(J343="","",MIN(1,J343+1.96*O343/100))</f>
        <v>0.401103181909559</v>
      </c>
      <c r="R343" s="32" t="str">
        <f aca="false">IF(L343="","",IF(ABS(L343)&lt;=O343,"Yes","No"))</f>
        <v>Yes</v>
      </c>
      <c r="S343" s="32" t="str">
        <f aca="false">IF(L343="","",IF(ABS(L343)&lt;=1.96*O343,"Yes","No"))</f>
        <v>Yes</v>
      </c>
      <c r="T343" s="60" t="n">
        <f aca="false">IF(D343="","",ROUND(SQRT(((D343+G343)*O343/100)^2+(J343*(D343+G343)*0.09272)^2),0))</f>
        <v>42</v>
      </c>
      <c r="U343" s="32"/>
    </row>
    <row r="344" customFormat="false" ht="15" hidden="false" customHeight="false" outlineLevel="0" collapsed="false">
      <c r="A344" s="32" t="s">
        <v>421</v>
      </c>
      <c r="B344" s="32" t="s">
        <v>571</v>
      </c>
      <c r="C344" s="32" t="s">
        <v>572</v>
      </c>
      <c r="D344" s="60" t="n">
        <v>80</v>
      </c>
      <c r="E344" s="60" t="n">
        <v>92</v>
      </c>
      <c r="F344" s="69" t="n">
        <f aca="false">IF(E344="","",D344-E344)</f>
        <v>-12</v>
      </c>
      <c r="G344" s="60" t="n">
        <v>169</v>
      </c>
      <c r="H344" s="60" t="n">
        <v>167</v>
      </c>
      <c r="I344" s="69" t="n">
        <f aca="false">IF(H344="","",G344-H344)</f>
        <v>2</v>
      </c>
      <c r="J344" s="40" t="n">
        <f aca="false">IF(OR(D344="",D344+G344=0),"",D344/(D344+G344))</f>
        <v>0.321285140562249</v>
      </c>
      <c r="K344" s="40" t="n">
        <f aca="false">IF(E344="","",E344/(E344+H344))</f>
        <v>0.355212355212355</v>
      </c>
      <c r="L344" s="70" t="n">
        <f aca="false">IF(OR(K344="",J344=""),"",(J344-K344)*100)</f>
        <v>-3.39272146501062</v>
      </c>
      <c r="M344" s="36" t="n">
        <v>3.4869830246268</v>
      </c>
      <c r="N344" s="36" t="n">
        <v>2.602784435621</v>
      </c>
      <c r="O344" s="36" t="n">
        <f aca="false">SQRT(M344^2+N344^2)</f>
        <v>4.35126848543575</v>
      </c>
      <c r="P344" s="40" t="n">
        <f aca="false">IF(J344="","",MAX(0,J344-1.96*O344/100))</f>
        <v>0.236000278247708</v>
      </c>
      <c r="Q344" s="40" t="n">
        <f aca="false">IF(J344="","",MIN(1,J344+1.96*O344/100))</f>
        <v>0.40657000287679</v>
      </c>
      <c r="R344" s="32" t="str">
        <f aca="false">IF(L344="","",IF(ABS(L344)&lt;=O344,"Yes","No"))</f>
        <v>Yes</v>
      </c>
      <c r="S344" s="32" t="str">
        <f aca="false">IF(L344="","",IF(ABS(L344)&lt;=1.96*O344,"Yes","No"))</f>
        <v>Yes</v>
      </c>
      <c r="T344" s="60" t="n">
        <f aca="false">IF(D344="","",ROUND(SQRT(((D344+G344)*O344/100)^2+(J344*(D344+G344)*0.14577)^2),0))</f>
        <v>16</v>
      </c>
      <c r="U344" s="32"/>
    </row>
    <row r="345" customFormat="false" ht="15" hidden="false" customHeight="false" outlineLevel="0" collapsed="false">
      <c r="A345" s="32" t="s">
        <v>421</v>
      </c>
      <c r="B345" s="32" t="s">
        <v>573</v>
      </c>
      <c r="C345" s="32" t="s">
        <v>574</v>
      </c>
      <c r="D345" s="60" t="n">
        <v>353</v>
      </c>
      <c r="E345" s="60" t="n">
        <v>335</v>
      </c>
      <c r="F345" s="69" t="n">
        <f aca="false">IF(E345="","",D345-E345)</f>
        <v>18</v>
      </c>
      <c r="G345" s="60" t="n">
        <v>579</v>
      </c>
      <c r="H345" s="60" t="n">
        <v>581</v>
      </c>
      <c r="I345" s="69" t="n">
        <f aca="false">IF(H345="","",G345-H345)</f>
        <v>-2</v>
      </c>
      <c r="J345" s="40" t="n">
        <f aca="false">IF(OR(D345="",D345+G345=0),"",D345/(D345+G345))</f>
        <v>0.378755364806867</v>
      </c>
      <c r="K345" s="40" t="n">
        <f aca="false">IF(E345="","",E345/(E345+H345))</f>
        <v>0.365720524017467</v>
      </c>
      <c r="L345" s="70" t="n">
        <f aca="false">IF(OR(K345="",J345=""),"",(J345-K345)*100)</f>
        <v>1.30348407893997</v>
      </c>
      <c r="M345" s="36" t="n">
        <v>2.4178751410629</v>
      </c>
      <c r="N345" s="36" t="n">
        <v>2.602784435621</v>
      </c>
      <c r="O345" s="36" t="n">
        <f aca="false">SQRT(M345^2+N345^2)</f>
        <v>3.55254936856349</v>
      </c>
      <c r="P345" s="40" t="n">
        <f aca="false">IF(J345="","",MAX(0,J345-1.96*O345/100))</f>
        <v>0.309125397183023</v>
      </c>
      <c r="Q345" s="40" t="n">
        <f aca="false">IF(J345="","",MIN(1,J345+1.96*O345/100))</f>
        <v>0.448385332430711</v>
      </c>
      <c r="R345" s="32" t="str">
        <f aca="false">IF(L345="","",IF(ABS(L345)&lt;=O345,"Yes","No"))</f>
        <v>Yes</v>
      </c>
      <c r="S345" s="32" t="str">
        <f aca="false">IF(L345="","",IF(ABS(L345)&lt;=1.96*O345,"Yes","No"))</f>
        <v>Yes</v>
      </c>
      <c r="T345" s="60" t="n">
        <f aca="false">IF(D345="","",ROUND(SQRT(((D345+G345)*O345/100)^2+(J345*(D345+G345)*0.09272)^2),0))</f>
        <v>47</v>
      </c>
      <c r="U345" s="32"/>
    </row>
    <row r="346" customFormat="false" ht="15" hidden="false" customHeight="false" outlineLevel="0" collapsed="false">
      <c r="A346" s="32" t="s">
        <v>421</v>
      </c>
      <c r="B346" s="32" t="s">
        <v>575</v>
      </c>
      <c r="C346" s="32" t="s">
        <v>576</v>
      </c>
      <c r="D346" s="60" t="n">
        <v>212</v>
      </c>
      <c r="E346" s="60" t="n">
        <v>210</v>
      </c>
      <c r="F346" s="69" t="n">
        <f aca="false">IF(E346="","",D346-E346)</f>
        <v>2</v>
      </c>
      <c r="G346" s="60" t="n">
        <v>302</v>
      </c>
      <c r="H346" s="60" t="n">
        <v>309</v>
      </c>
      <c r="I346" s="69" t="n">
        <f aca="false">IF(H346="","",G346-H346)</f>
        <v>-7</v>
      </c>
      <c r="J346" s="40" t="n">
        <f aca="false">IF(OR(D346="",D346+G346=0),"",D346/(D346+G346))</f>
        <v>0.412451361867704</v>
      </c>
      <c r="K346" s="40" t="n">
        <f aca="false">IF(E346="","",E346/(E346+H346))</f>
        <v>0.404624277456647</v>
      </c>
      <c r="L346" s="70" t="n">
        <f aca="false">IF(OR(K346="",J346=""),"",(J346-K346)*100)</f>
        <v>0.782708441105684</v>
      </c>
      <c r="M346" s="36" t="n">
        <v>3.4869830246268</v>
      </c>
      <c r="N346" s="36" t="n">
        <v>2.602784435621</v>
      </c>
      <c r="O346" s="36" t="n">
        <f aca="false">SQRT(M346^2+N346^2)</f>
        <v>4.35126848543575</v>
      </c>
      <c r="P346" s="40" t="n">
        <f aca="false">IF(J346="","",MAX(0,J346-1.96*O346/100))</f>
        <v>0.327166499553164</v>
      </c>
      <c r="Q346" s="40" t="n">
        <f aca="false">IF(J346="","",MIN(1,J346+1.96*O346/100))</f>
        <v>0.497736224182245</v>
      </c>
      <c r="R346" s="32" t="str">
        <f aca="false">IF(L346="","",IF(ABS(L346)&lt;=O346,"Yes","No"))</f>
        <v>Yes</v>
      </c>
      <c r="S346" s="32" t="str">
        <f aca="false">IF(L346="","",IF(ABS(L346)&lt;=1.96*O346,"Yes","No"))</f>
        <v>Yes</v>
      </c>
      <c r="T346" s="60" t="n">
        <f aca="false">IF(D346="","",ROUND(SQRT(((D346+G346)*O346/100)^2+(J346*(D346+G346)*0.14577)^2),0))</f>
        <v>38</v>
      </c>
      <c r="U346" s="32"/>
    </row>
    <row r="347" customFormat="false" ht="15" hidden="false" customHeight="false" outlineLevel="0" collapsed="false">
      <c r="A347" s="32" t="s">
        <v>421</v>
      </c>
      <c r="B347" s="32" t="s">
        <v>577</v>
      </c>
      <c r="C347" s="32" t="s">
        <v>578</v>
      </c>
      <c r="D347" s="60" t="n">
        <v>334</v>
      </c>
      <c r="E347" s="60" t="n">
        <v>331</v>
      </c>
      <c r="F347" s="69" t="n">
        <f aca="false">IF(E347="","",D347-E347)</f>
        <v>3</v>
      </c>
      <c r="G347" s="60" t="n">
        <v>438</v>
      </c>
      <c r="H347" s="60" t="n">
        <v>458</v>
      </c>
      <c r="I347" s="69" t="n">
        <f aca="false">IF(H347="","",G347-H347)</f>
        <v>-20</v>
      </c>
      <c r="J347" s="40" t="n">
        <f aca="false">IF(OR(D347="",D347+G347=0),"",D347/(D347+G347))</f>
        <v>0.432642487046632</v>
      </c>
      <c r="K347" s="40" t="n">
        <f aca="false">IF(E347="","",E347/(E347+H347))</f>
        <v>0.419518377693283</v>
      </c>
      <c r="L347" s="70" t="n">
        <f aca="false">IF(OR(K347="",J347=""),"",(J347-K347)*100)</f>
        <v>1.31241093533495</v>
      </c>
      <c r="M347" s="36" t="n">
        <v>2.4178751410629</v>
      </c>
      <c r="N347" s="36" t="n">
        <v>2.602784435621</v>
      </c>
      <c r="O347" s="36" t="n">
        <f aca="false">SQRT(M347^2+N347^2)</f>
        <v>3.55254936856349</v>
      </c>
      <c r="P347" s="40" t="n">
        <f aca="false">IF(J347="","",MAX(0,J347-1.96*O347/100))</f>
        <v>0.363012519422788</v>
      </c>
      <c r="Q347" s="40" t="n">
        <f aca="false">IF(J347="","",MIN(1,J347+1.96*O347/100))</f>
        <v>0.502272454670477</v>
      </c>
      <c r="R347" s="32" t="str">
        <f aca="false">IF(L347="","",IF(ABS(L347)&lt;=O347,"Yes","No"))</f>
        <v>Yes</v>
      </c>
      <c r="S347" s="32" t="str">
        <f aca="false">IF(L347="","",IF(ABS(L347)&lt;=1.96*O347,"Yes","No"))</f>
        <v>Yes</v>
      </c>
      <c r="T347" s="60" t="n">
        <f aca="false">IF(D347="","",ROUND(SQRT(((D347+G347)*O347/100)^2+(J347*(D347+G347)*0.09272)^2),0))</f>
        <v>41</v>
      </c>
      <c r="U347" s="32"/>
    </row>
    <row r="348" customFormat="false" ht="15" hidden="false" customHeight="false" outlineLevel="0" collapsed="false">
      <c r="A348" s="32" t="s">
        <v>421</v>
      </c>
      <c r="B348" s="32" t="s">
        <v>579</v>
      </c>
      <c r="C348" s="32" t="s">
        <v>580</v>
      </c>
      <c r="D348" s="60" t="n">
        <v>296</v>
      </c>
      <c r="E348" s="60" t="n">
        <v>307</v>
      </c>
      <c r="F348" s="69" t="n">
        <f aca="false">IF(E348="","",D348-E348)</f>
        <v>-11</v>
      </c>
      <c r="G348" s="60" t="n">
        <v>743</v>
      </c>
      <c r="H348" s="60" t="n">
        <v>746</v>
      </c>
      <c r="I348" s="69" t="n">
        <f aca="false">IF(H348="","",G348-H348)</f>
        <v>-3</v>
      </c>
      <c r="J348" s="40" t="n">
        <f aca="false">IF(OR(D348="",D348+G348=0),"",D348/(D348+G348))</f>
        <v>0.284889316650626</v>
      </c>
      <c r="K348" s="40" t="n">
        <f aca="false">IF(E348="","",E348/(E348+H348))</f>
        <v>0.291547958214625</v>
      </c>
      <c r="L348" s="70" t="n">
        <f aca="false">IF(OR(K348="",J348=""),"",(J348-K348)*100)</f>
        <v>-0.665864156399926</v>
      </c>
      <c r="M348" s="36" t="n">
        <v>2.4178751410629</v>
      </c>
      <c r="N348" s="36" t="n">
        <v>2.602784435621</v>
      </c>
      <c r="O348" s="36" t="n">
        <f aca="false">SQRT(M348^2+N348^2)</f>
        <v>3.55254936856349</v>
      </c>
      <c r="P348" s="40" t="n">
        <f aca="false">IF(J348="","",MAX(0,J348-1.96*O348/100))</f>
        <v>0.215259349026781</v>
      </c>
      <c r="Q348" s="40" t="n">
        <f aca="false">IF(J348="","",MIN(1,J348+1.96*O348/100))</f>
        <v>0.35451928427447</v>
      </c>
      <c r="R348" s="32" t="str">
        <f aca="false">IF(L348="","",IF(ABS(L348)&lt;=O348,"Yes","No"))</f>
        <v>Yes</v>
      </c>
      <c r="S348" s="32" t="str">
        <f aca="false">IF(L348="","",IF(ABS(L348)&lt;=1.96*O348,"Yes","No"))</f>
        <v>Yes</v>
      </c>
      <c r="T348" s="60" t="n">
        <f aca="false">IF(D348="","",ROUND(SQRT(((D348+G348)*O348/100)^2+(J348*(D348+G348)*0.09272)^2),0))</f>
        <v>46</v>
      </c>
      <c r="U348" s="32"/>
    </row>
    <row r="349" customFormat="false" ht="15" hidden="false" customHeight="false" outlineLevel="0" collapsed="false">
      <c r="A349" s="32" t="s">
        <v>421</v>
      </c>
      <c r="B349" s="32" t="s">
        <v>579</v>
      </c>
      <c r="C349" s="32" t="s">
        <v>581</v>
      </c>
      <c r="D349" s="60" t="n">
        <v>222</v>
      </c>
      <c r="E349" s="60" t="n">
        <v>232</v>
      </c>
      <c r="F349" s="69" t="n">
        <f aca="false">IF(E349="","",D349-E349)</f>
        <v>-10</v>
      </c>
      <c r="G349" s="60" t="n">
        <v>495</v>
      </c>
      <c r="H349" s="60" t="n">
        <v>487</v>
      </c>
      <c r="I349" s="69" t="n">
        <f aca="false">IF(H349="","",G349-H349)</f>
        <v>8</v>
      </c>
      <c r="J349" s="40" t="n">
        <f aca="false">IF(OR(D349="",D349+G349=0),"",D349/(D349+G349))</f>
        <v>0.309623430962343</v>
      </c>
      <c r="K349" s="40" t="n">
        <f aca="false">IF(E349="","",E349/(E349+H349))</f>
        <v>0.322670375521558</v>
      </c>
      <c r="L349" s="70" t="n">
        <f aca="false">IF(OR(K349="",J349=""),"",(J349-K349)*100)</f>
        <v>-1.30469445592146</v>
      </c>
      <c r="M349" s="36" t="n">
        <v>3.4869830246268</v>
      </c>
      <c r="N349" s="36" t="n">
        <v>2.602784435621</v>
      </c>
      <c r="O349" s="36" t="n">
        <f aca="false">SQRT(M349^2+N349^2)</f>
        <v>4.35126848543575</v>
      </c>
      <c r="P349" s="40" t="n">
        <f aca="false">IF(J349="","",MAX(0,J349-1.96*O349/100))</f>
        <v>0.224338568647802</v>
      </c>
      <c r="Q349" s="40" t="n">
        <f aca="false">IF(J349="","",MIN(1,J349+1.96*O349/100))</f>
        <v>0.394908293276884</v>
      </c>
      <c r="R349" s="32" t="str">
        <f aca="false">IF(L349="","",IF(ABS(L349)&lt;=O349,"Yes","No"))</f>
        <v>Yes</v>
      </c>
      <c r="S349" s="32" t="str">
        <f aca="false">IF(L349="","",IF(ABS(L349)&lt;=1.96*O349,"Yes","No"))</f>
        <v>Yes</v>
      </c>
      <c r="T349" s="60" t="n">
        <f aca="false">IF(D349="","",ROUND(SQRT(((D349+G349)*O349/100)^2+(J349*(D349+G349)*0.14577)^2),0))</f>
        <v>45</v>
      </c>
      <c r="U349" s="32"/>
    </row>
    <row r="350" customFormat="false" ht="15" hidden="false" customHeight="false" outlineLevel="0" collapsed="false">
      <c r="A350" s="32" t="s">
        <v>421</v>
      </c>
      <c r="B350" s="32" t="s">
        <v>579</v>
      </c>
      <c r="C350" s="32" t="s">
        <v>582</v>
      </c>
      <c r="D350" s="60" t="n">
        <v>183</v>
      </c>
      <c r="E350" s="60" t="n">
        <v>178</v>
      </c>
      <c r="F350" s="69" t="n">
        <f aca="false">IF(E350="","",D350-E350)</f>
        <v>5</v>
      </c>
      <c r="G350" s="60" t="n">
        <v>435</v>
      </c>
      <c r="H350" s="60" t="n">
        <v>480</v>
      </c>
      <c r="I350" s="69" t="n">
        <f aca="false">IF(H350="","",G350-H350)</f>
        <v>-45</v>
      </c>
      <c r="J350" s="40" t="n">
        <f aca="false">IF(OR(D350="",D350+G350=0),"",D350/(D350+G350))</f>
        <v>0.296116504854369</v>
      </c>
      <c r="K350" s="40" t="n">
        <f aca="false">IF(E350="","",E350/(E350+H350))</f>
        <v>0.270516717325228</v>
      </c>
      <c r="L350" s="70" t="n">
        <f aca="false">IF(OR(K350="",J350=""),"",(J350-K350)*100)</f>
        <v>2.55997875291409</v>
      </c>
      <c r="M350" s="36" t="n">
        <v>3.4869830246268</v>
      </c>
      <c r="N350" s="36" t="n">
        <v>2.602784435621</v>
      </c>
      <c r="O350" s="36" t="n">
        <f aca="false">SQRT(M350^2+N350^2)</f>
        <v>4.35126848543575</v>
      </c>
      <c r="P350" s="40" t="n">
        <f aca="false">IF(J350="","",MAX(0,J350-1.96*O350/100))</f>
        <v>0.210831642539828</v>
      </c>
      <c r="Q350" s="40" t="n">
        <f aca="false">IF(J350="","",MIN(1,J350+1.96*O350/100))</f>
        <v>0.38140136716891</v>
      </c>
      <c r="R350" s="32" t="str">
        <f aca="false">IF(L350="","",IF(ABS(L350)&lt;=O350,"Yes","No"))</f>
        <v>Yes</v>
      </c>
      <c r="S350" s="32" t="str">
        <f aca="false">IF(L350="","",IF(ABS(L350)&lt;=1.96*O350,"Yes","No"))</f>
        <v>Yes</v>
      </c>
      <c r="T350" s="60" t="n">
        <f aca="false">IF(D350="","",ROUND(SQRT(((D350+G350)*O350/100)^2+(J350*(D350+G350)*0.14577)^2),0))</f>
        <v>38</v>
      </c>
      <c r="U350" s="32"/>
    </row>
    <row r="351" customFormat="false" ht="15" hidden="false" customHeight="false" outlineLevel="0" collapsed="false">
      <c r="A351" s="32" t="s">
        <v>421</v>
      </c>
      <c r="B351" s="32" t="s">
        <v>579</v>
      </c>
      <c r="C351" s="32" t="s">
        <v>583</v>
      </c>
      <c r="D351" s="60" t="n">
        <v>191</v>
      </c>
      <c r="E351" s="60" t="n">
        <v>180</v>
      </c>
      <c r="F351" s="69" t="n">
        <f aca="false">IF(E351="","",D351-E351)</f>
        <v>11</v>
      </c>
      <c r="G351" s="60" t="n">
        <v>409</v>
      </c>
      <c r="H351" s="60" t="n">
        <v>430</v>
      </c>
      <c r="I351" s="69" t="n">
        <f aca="false">IF(H351="","",G351-H351)</f>
        <v>-21</v>
      </c>
      <c r="J351" s="40" t="n">
        <f aca="false">IF(OR(D351="",D351+G351=0),"",D351/(D351+G351))</f>
        <v>0.318333333333333</v>
      </c>
      <c r="K351" s="40" t="n">
        <f aca="false">IF(E351="","",E351/(E351+H351))</f>
        <v>0.295081967213115</v>
      </c>
      <c r="L351" s="70" t="n">
        <f aca="false">IF(OR(K351="",J351=""),"",(J351-K351)*100)</f>
        <v>2.32513661202186</v>
      </c>
      <c r="M351" s="36" t="n">
        <v>3.4869830246268</v>
      </c>
      <c r="N351" s="36" t="n">
        <v>2.602784435621</v>
      </c>
      <c r="O351" s="36" t="n">
        <f aca="false">SQRT(M351^2+N351^2)</f>
        <v>4.35126848543575</v>
      </c>
      <c r="P351" s="40" t="n">
        <f aca="false">IF(J351="","",MAX(0,J351-1.96*O351/100))</f>
        <v>0.233048471018793</v>
      </c>
      <c r="Q351" s="40" t="n">
        <f aca="false">IF(J351="","",MIN(1,J351+1.96*O351/100))</f>
        <v>0.403618195647874</v>
      </c>
      <c r="R351" s="32" t="str">
        <f aca="false">IF(L351="","",IF(ABS(L351)&lt;=O351,"Yes","No"))</f>
        <v>Yes</v>
      </c>
      <c r="S351" s="32" t="str">
        <f aca="false">IF(L351="","",IF(ABS(L351)&lt;=1.96*O351,"Yes","No"))</f>
        <v>Yes</v>
      </c>
      <c r="T351" s="60" t="n">
        <f aca="false">IF(D351="","",ROUND(SQRT(((D351+G351)*O351/100)^2+(J351*(D351+G351)*0.14577)^2),0))</f>
        <v>38</v>
      </c>
      <c r="U351" s="32"/>
    </row>
    <row r="352" customFormat="false" ht="15" hidden="false" customHeight="false" outlineLevel="0" collapsed="false">
      <c r="A352" s="32" t="s">
        <v>421</v>
      </c>
      <c r="B352" s="32" t="s">
        <v>579</v>
      </c>
      <c r="C352" s="32" t="s">
        <v>584</v>
      </c>
      <c r="D352" s="60" t="n">
        <v>318</v>
      </c>
      <c r="E352" s="60" t="n">
        <v>345</v>
      </c>
      <c r="F352" s="69" t="n">
        <f aca="false">IF(E352="","",D352-E352)</f>
        <v>-27</v>
      </c>
      <c r="G352" s="60" t="n">
        <v>570</v>
      </c>
      <c r="H352" s="60" t="n">
        <v>573</v>
      </c>
      <c r="I352" s="69" t="n">
        <f aca="false">IF(H352="","",G352-H352)</f>
        <v>-3</v>
      </c>
      <c r="J352" s="40" t="n">
        <f aca="false">IF(OR(D352="",D352+G352=0),"",D352/(D352+G352))</f>
        <v>0.358108108108108</v>
      </c>
      <c r="K352" s="40" t="n">
        <f aca="false">IF(E352="","",E352/(E352+H352))</f>
        <v>0.375816993464052</v>
      </c>
      <c r="L352" s="70" t="n">
        <f aca="false">IF(OR(K352="",J352=""),"",(J352-K352)*100)</f>
        <v>-1.77088853559442</v>
      </c>
      <c r="M352" s="36" t="n">
        <v>2.4178751410629</v>
      </c>
      <c r="N352" s="36" t="n">
        <v>2.602784435621</v>
      </c>
      <c r="O352" s="36" t="n">
        <f aca="false">SQRT(M352^2+N352^2)</f>
        <v>3.55254936856349</v>
      </c>
      <c r="P352" s="40" t="n">
        <f aca="false">IF(J352="","",MAX(0,J352-1.96*O352/100))</f>
        <v>0.288478140484264</v>
      </c>
      <c r="Q352" s="40" t="n">
        <f aca="false">IF(J352="","",MIN(1,J352+1.96*O352/100))</f>
        <v>0.427738075731953</v>
      </c>
      <c r="R352" s="32" t="str">
        <f aca="false">IF(L352="","",IF(ABS(L352)&lt;=O352,"Yes","No"))</f>
        <v>Yes</v>
      </c>
      <c r="S352" s="32" t="str">
        <f aca="false">IF(L352="","",IF(ABS(L352)&lt;=1.96*O352,"Yes","No"))</f>
        <v>Yes</v>
      </c>
      <c r="T352" s="60" t="n">
        <f aca="false">IF(D352="","",ROUND(SQRT(((D352+G352)*O352/100)^2+(J352*(D352+G352)*0.09272)^2),0))</f>
        <v>43</v>
      </c>
      <c r="U352" s="32"/>
    </row>
    <row r="353" customFormat="false" ht="15" hidden="false" customHeight="false" outlineLevel="0" collapsed="false">
      <c r="A353" s="32" t="s">
        <v>421</v>
      </c>
      <c r="B353" s="32" t="s">
        <v>585</v>
      </c>
      <c r="C353" s="32" t="s">
        <v>586</v>
      </c>
      <c r="D353" s="60" t="n">
        <v>1070</v>
      </c>
      <c r="E353" s="60" t="n">
        <v>1084</v>
      </c>
      <c r="F353" s="69" t="n">
        <f aca="false">IF(E353="","",D353-E353)</f>
        <v>-14</v>
      </c>
      <c r="G353" s="60" t="n">
        <v>1165</v>
      </c>
      <c r="H353" s="60" t="n">
        <v>1187</v>
      </c>
      <c r="I353" s="69" t="n">
        <f aca="false">IF(H353="","",G353-H353)</f>
        <v>-22</v>
      </c>
      <c r="J353" s="40" t="n">
        <f aca="false">IF(OR(D353="",D353+G353=0),"",D353/(D353+G353))</f>
        <v>0.478747203579418</v>
      </c>
      <c r="K353" s="40" t="n">
        <f aca="false">IF(E353="","",E353/(E353+H353))</f>
        <v>0.477322765301629</v>
      </c>
      <c r="L353" s="70" t="n">
        <f aca="false">IF(OR(K353="",J353=""),"",(J353-K353)*100)</f>
        <v>0.14244382777891</v>
      </c>
      <c r="M353" s="36" t="n">
        <v>2.13467328733734</v>
      </c>
      <c r="N353" s="36" t="n">
        <v>2.602784435621</v>
      </c>
      <c r="O353" s="36" t="n">
        <f aca="false">SQRT(M353^2+N353^2)</f>
        <v>3.36620214217485</v>
      </c>
      <c r="P353" s="40" t="n">
        <f aca="false">IF(J353="","",MAX(0,J353-1.96*O353/100))</f>
        <v>0.412769641592791</v>
      </c>
      <c r="Q353" s="40" t="n">
        <f aca="false">IF(J353="","",MIN(1,J353+1.96*O353/100))</f>
        <v>0.544724765566045</v>
      </c>
      <c r="R353" s="32" t="str">
        <f aca="false">IF(L353="","",IF(ABS(L353)&lt;=O353,"Yes","No"))</f>
        <v>Yes</v>
      </c>
      <c r="S353" s="32" t="str">
        <f aca="false">IF(L353="","",IF(ABS(L353)&lt;=1.96*O353,"Yes","No"))</f>
        <v>Yes</v>
      </c>
      <c r="T353" s="60" t="n">
        <f aca="false">IF(D353="","",ROUND(SQRT(((D353+G353)*O353/100)^2+(J353*(D353+G353)*0.07717)^2),0))</f>
        <v>112</v>
      </c>
      <c r="U353" s="32"/>
    </row>
    <row r="354" customFormat="false" ht="15" hidden="false" customHeight="false" outlineLevel="0" collapsed="false">
      <c r="A354" s="32" t="s">
        <v>421</v>
      </c>
      <c r="B354" s="32" t="s">
        <v>585</v>
      </c>
      <c r="C354" s="32" t="s">
        <v>587</v>
      </c>
      <c r="D354" s="60" t="n">
        <v>860</v>
      </c>
      <c r="E354" s="60" t="n">
        <v>880</v>
      </c>
      <c r="F354" s="69" t="n">
        <f aca="false">IF(E354="","",D354-E354)</f>
        <v>-20</v>
      </c>
      <c r="G354" s="60" t="n">
        <v>974</v>
      </c>
      <c r="H354" s="60" t="n">
        <v>960</v>
      </c>
      <c r="I354" s="69" t="n">
        <f aca="false">IF(H354="","",G354-H354)</f>
        <v>14</v>
      </c>
      <c r="J354" s="40" t="n">
        <f aca="false">IF(OR(D354="",D354+G354=0),"",D354/(D354+G354))</f>
        <v>0.468920392584515</v>
      </c>
      <c r="K354" s="40" t="n">
        <f aca="false">IF(E354="","",E354/(E354+H354))</f>
        <v>0.478260869565217</v>
      </c>
      <c r="L354" s="70" t="n">
        <f aca="false">IF(OR(K354="",J354=""),"",(J354-K354)*100)</f>
        <v>-0.934047698070267</v>
      </c>
      <c r="M354" s="36" t="n">
        <v>2.13467328733734</v>
      </c>
      <c r="N354" s="36" t="n">
        <v>2.602784435621</v>
      </c>
      <c r="O354" s="36" t="n">
        <f aca="false">SQRT(M354^2+N354^2)</f>
        <v>3.36620214217485</v>
      </c>
      <c r="P354" s="40" t="n">
        <f aca="false">IF(J354="","",MAX(0,J354-1.96*O354/100))</f>
        <v>0.402942830597888</v>
      </c>
      <c r="Q354" s="40" t="n">
        <f aca="false">IF(J354="","",MIN(1,J354+1.96*O354/100))</f>
        <v>0.534897954571142</v>
      </c>
      <c r="R354" s="32" t="str">
        <f aca="false">IF(L354="","",IF(ABS(L354)&lt;=O354,"Yes","No"))</f>
        <v>Yes</v>
      </c>
      <c r="S354" s="32" t="str">
        <f aca="false">IF(L354="","",IF(ABS(L354)&lt;=1.96*O354,"Yes","No"))</f>
        <v>Yes</v>
      </c>
      <c r="T354" s="60" t="n">
        <f aca="false">IF(D354="","",ROUND(SQRT(((D354+G354)*O354/100)^2+(J354*(D354+G354)*0.07717)^2),0))</f>
        <v>91</v>
      </c>
      <c r="U354" s="32"/>
    </row>
    <row r="355" customFormat="false" ht="15" hidden="false" customHeight="false" outlineLevel="0" collapsed="false">
      <c r="A355" s="32" t="s">
        <v>421</v>
      </c>
      <c r="B355" s="32" t="s">
        <v>588</v>
      </c>
      <c r="C355" s="32" t="s">
        <v>589</v>
      </c>
      <c r="D355" s="60" t="n">
        <v>414</v>
      </c>
      <c r="E355" s="60" t="n">
        <v>416</v>
      </c>
      <c r="F355" s="69" t="n">
        <f aca="false">IF(E355="","",D355-E355)</f>
        <v>-2</v>
      </c>
      <c r="G355" s="60" t="n">
        <v>647</v>
      </c>
      <c r="H355" s="60" t="n">
        <v>658</v>
      </c>
      <c r="I355" s="69" t="n">
        <f aca="false">IF(H355="","",G355-H355)</f>
        <v>-11</v>
      </c>
      <c r="J355" s="40" t="n">
        <f aca="false">IF(OR(D355="",D355+G355=0),"",D355/(D355+G355))</f>
        <v>0.390197926484449</v>
      </c>
      <c r="K355" s="40" t="n">
        <f aca="false">IF(E355="","",E355/(E355+H355))</f>
        <v>0.387337057728119</v>
      </c>
      <c r="L355" s="70" t="n">
        <f aca="false">IF(OR(K355="",J355=""),"",(J355-K355)*100)</f>
        <v>0.286086875632946</v>
      </c>
      <c r="M355" s="36" t="n">
        <v>2.4178751410629</v>
      </c>
      <c r="N355" s="36" t="n">
        <v>2.602784435621</v>
      </c>
      <c r="O355" s="36" t="n">
        <f aca="false">SQRT(M355^2+N355^2)</f>
        <v>3.55254936856349</v>
      </c>
      <c r="P355" s="40" t="n">
        <f aca="false">IF(J355="","",MAX(0,J355-1.96*O355/100))</f>
        <v>0.320567958860604</v>
      </c>
      <c r="Q355" s="40" t="n">
        <f aca="false">IF(J355="","",MIN(1,J355+1.96*O355/100))</f>
        <v>0.459827894108293</v>
      </c>
      <c r="R355" s="32" t="str">
        <f aca="false">IF(L355="","",IF(ABS(L355)&lt;=O355,"Yes","No"))</f>
        <v>Yes</v>
      </c>
      <c r="S355" s="32" t="str">
        <f aca="false">IF(L355="","",IF(ABS(L355)&lt;=1.96*O355,"Yes","No"))</f>
        <v>Yes</v>
      </c>
      <c r="T355" s="60" t="n">
        <f aca="false">IF(D355="","",ROUND(SQRT(((D355+G355)*O355/100)^2+(J355*(D355+G355)*0.09272)^2),0))</f>
        <v>54</v>
      </c>
      <c r="U355" s="32"/>
    </row>
    <row r="356" customFormat="false" ht="15" hidden="false" customHeight="false" outlineLevel="0" collapsed="false">
      <c r="A356" s="32" t="s">
        <v>421</v>
      </c>
      <c r="B356" s="32" t="s">
        <v>396</v>
      </c>
      <c r="C356" s="32" t="s">
        <v>590</v>
      </c>
      <c r="D356" s="60" t="n">
        <v>543</v>
      </c>
      <c r="E356" s="60" t="n">
        <v>541</v>
      </c>
      <c r="F356" s="69" t="n">
        <f aca="false">IF(E356="","",D356-E356)</f>
        <v>2</v>
      </c>
      <c r="G356" s="60" t="n">
        <v>1083</v>
      </c>
      <c r="H356" s="60" t="n">
        <v>1106</v>
      </c>
      <c r="I356" s="69" t="n">
        <f aca="false">IF(H356="","",G356-H356)</f>
        <v>-23</v>
      </c>
      <c r="J356" s="40" t="n">
        <f aca="false">IF(OR(D356="",D356+G356=0),"",D356/(D356+G356))</f>
        <v>0.333948339483395</v>
      </c>
      <c r="K356" s="40" t="n">
        <f aca="false">IF(E356="","",E356/(E356+H356))</f>
        <v>0.328476017000607</v>
      </c>
      <c r="L356" s="70" t="n">
        <f aca="false">IF(OR(K356="",J356=""),"",(J356-K356)*100)</f>
        <v>0.547232248278762</v>
      </c>
      <c r="M356" s="36" t="n">
        <v>2.13467328733734</v>
      </c>
      <c r="N356" s="36" t="n">
        <v>2.602784435621</v>
      </c>
      <c r="O356" s="36" t="n">
        <f aca="false">SQRT(M356^2+N356^2)</f>
        <v>3.36620214217485</v>
      </c>
      <c r="P356" s="40" t="n">
        <f aca="false">IF(J356="","",MAX(0,J356-1.96*O356/100))</f>
        <v>0.267970777496768</v>
      </c>
      <c r="Q356" s="40" t="n">
        <f aca="false">IF(J356="","",MIN(1,J356+1.96*O356/100))</f>
        <v>0.399925901470022</v>
      </c>
      <c r="R356" s="32" t="str">
        <f aca="false">IF(L356="","",IF(ABS(L356)&lt;=O356,"Yes","No"))</f>
        <v>Yes</v>
      </c>
      <c r="S356" s="32" t="str">
        <f aca="false">IF(L356="","",IF(ABS(L356)&lt;=1.96*O356,"Yes","No"))</f>
        <v>Yes</v>
      </c>
      <c r="T356" s="60" t="n">
        <f aca="false">IF(D356="","",ROUND(SQRT(((D356+G356)*O356/100)^2+(J356*(D356+G356)*0.07717)^2),0))</f>
        <v>69</v>
      </c>
      <c r="U356" s="32"/>
    </row>
    <row r="357" customFormat="false" ht="15" hidden="false" customHeight="false" outlineLevel="0" collapsed="false">
      <c r="A357" s="32" t="s">
        <v>421</v>
      </c>
      <c r="B357" s="32" t="s">
        <v>396</v>
      </c>
      <c r="C357" s="32" t="s">
        <v>591</v>
      </c>
      <c r="D357" s="60" t="n">
        <v>582</v>
      </c>
      <c r="E357" s="60" t="n">
        <v>500</v>
      </c>
      <c r="F357" s="69" t="n">
        <f aca="false">IF(E357="","",D357-E357)</f>
        <v>82</v>
      </c>
      <c r="G357" s="60" t="n">
        <v>1215</v>
      </c>
      <c r="H357" s="60" t="n">
        <v>982</v>
      </c>
      <c r="I357" s="69" t="n">
        <f aca="false">IF(H357="","",G357-H357)</f>
        <v>233</v>
      </c>
      <c r="J357" s="40" t="n">
        <f aca="false">IF(OR(D357="",D357+G357=0),"",D357/(D357+G357))</f>
        <v>0.323873121869783</v>
      </c>
      <c r="K357" s="40" t="n">
        <f aca="false">IF(E357="","",E357/(E357+H357))</f>
        <v>0.337381916329285</v>
      </c>
      <c r="L357" s="70" t="n">
        <f aca="false">IF(OR(K357="",J357=""),"",(J357-K357)*100)</f>
        <v>-1.35087944595018</v>
      </c>
      <c r="M357" s="36" t="n">
        <v>2.13467328733734</v>
      </c>
      <c r="N357" s="36" t="n">
        <v>2.602784435621</v>
      </c>
      <c r="O357" s="36" t="n">
        <f aca="false">SQRT(M357^2+N357^2)</f>
        <v>3.36620214217485</v>
      </c>
      <c r="P357" s="40" t="n">
        <f aca="false">IF(J357="","",MAX(0,J357-1.96*O357/100))</f>
        <v>0.257895559883156</v>
      </c>
      <c r="Q357" s="40" t="n">
        <f aca="false">IF(J357="","",MIN(1,J357+1.96*O357/100))</f>
        <v>0.38985068385641</v>
      </c>
      <c r="R357" s="32" t="str">
        <f aca="false">IF(L357="","",IF(ABS(L357)&lt;=O357,"Yes","No"))</f>
        <v>Yes</v>
      </c>
      <c r="S357" s="32" t="str">
        <f aca="false">IF(L357="","",IF(ABS(L357)&lt;=1.96*O357,"Yes","No"))</f>
        <v>Yes</v>
      </c>
      <c r="T357" s="60" t="n">
        <f aca="false">IF(D357="","",ROUND(SQRT(((D357+G357)*O357/100)^2+(J357*(D357+G357)*0.07717)^2),0))</f>
        <v>75</v>
      </c>
      <c r="U357" s="32"/>
    </row>
    <row r="358" customFormat="false" ht="15" hidden="false" customHeight="false" outlineLevel="0" collapsed="false">
      <c r="A358" s="32" t="s">
        <v>421</v>
      </c>
      <c r="B358" s="32" t="s">
        <v>593</v>
      </c>
      <c r="C358" s="32" t="s">
        <v>593</v>
      </c>
      <c r="D358" s="60" t="n">
        <v>280</v>
      </c>
      <c r="E358" s="60" t="n">
        <v>281</v>
      </c>
      <c r="F358" s="69" t="n">
        <f aca="false">IF(E358="","",D358-E358)</f>
        <v>-1</v>
      </c>
      <c r="G358" s="60" t="n">
        <v>327</v>
      </c>
      <c r="H358" s="60" t="n">
        <v>310</v>
      </c>
      <c r="I358" s="69" t="n">
        <f aca="false">IF(H358="","",G358-H358)</f>
        <v>17</v>
      </c>
      <c r="J358" s="40" t="n">
        <f aca="false">IF(OR(D358="",D358+G358=0),"",D358/(D358+G358))</f>
        <v>0.461285008237232</v>
      </c>
      <c r="K358" s="40" t="n">
        <f aca="false">IF(E358="","",E358/(E358+H358))</f>
        <v>0.475465313028765</v>
      </c>
      <c r="L358" s="70" t="n">
        <f aca="false">IF(OR(K358="",J358=""),"",(J358-K358)*100)</f>
        <v>-1.41803047915325</v>
      </c>
      <c r="M358" s="36" t="n">
        <v>3.4869830246268</v>
      </c>
      <c r="N358" s="36" t="n">
        <v>2.602784435621</v>
      </c>
      <c r="O358" s="36" t="n">
        <f aca="false">SQRT(M358^2+N358^2)</f>
        <v>4.35126848543575</v>
      </c>
      <c r="P358" s="40" t="n">
        <f aca="false">IF(J358="","",MAX(0,J358-1.96*O358/100))</f>
        <v>0.376000145922692</v>
      </c>
      <c r="Q358" s="40" t="n">
        <f aca="false">IF(J358="","",MIN(1,J358+1.96*O358/100))</f>
        <v>0.546569870551773</v>
      </c>
      <c r="R358" s="32" t="str">
        <f aca="false">IF(L358="","",IF(ABS(L358)&lt;=O358,"Yes","No"))</f>
        <v>Yes</v>
      </c>
      <c r="S358" s="32" t="str">
        <f aca="false">IF(L358="","",IF(ABS(L358)&lt;=1.96*O358,"Yes","No"))</f>
        <v>Yes</v>
      </c>
      <c r="T358" s="60" t="n">
        <f aca="false">IF(D358="","",ROUND(SQRT(((D358+G358)*O358/100)^2+(J358*(D358+G358)*0.14577)^2),0))</f>
        <v>49</v>
      </c>
      <c r="U358" s="32"/>
    </row>
    <row r="359" customFormat="false" ht="15" hidden="false" customHeight="false" outlineLevel="0" collapsed="false">
      <c r="A359" s="32" t="s">
        <v>421</v>
      </c>
      <c r="B359" s="32" t="s">
        <v>594</v>
      </c>
      <c r="C359" s="32" t="s">
        <v>595</v>
      </c>
      <c r="D359" s="60" t="n">
        <v>480</v>
      </c>
      <c r="E359" s="60" t="n">
        <v>514</v>
      </c>
      <c r="F359" s="69" t="n">
        <f aca="false">IF(E359="","",D359-E359)</f>
        <v>-34</v>
      </c>
      <c r="G359" s="60" t="n">
        <v>718</v>
      </c>
      <c r="H359" s="60" t="n">
        <v>713</v>
      </c>
      <c r="I359" s="69" t="n">
        <f aca="false">IF(H359="","",G359-H359)</f>
        <v>5</v>
      </c>
      <c r="J359" s="40" t="n">
        <f aca="false">IF(OR(D359="",D359+G359=0),"",D359/(D359+G359))</f>
        <v>0.400667779632721</v>
      </c>
      <c r="K359" s="40" t="n">
        <f aca="false">IF(E359="","",E359/(E359+H359))</f>
        <v>0.418907905460473</v>
      </c>
      <c r="L359" s="70" t="n">
        <f aca="false">IF(OR(K359="",J359=""),"",(J359-K359)*100)</f>
        <v>-1.82401258277515</v>
      </c>
      <c r="M359" s="36" t="n">
        <v>2.13467328733734</v>
      </c>
      <c r="N359" s="36" t="n">
        <v>2.602784435621</v>
      </c>
      <c r="O359" s="36" t="n">
        <f aca="false">SQRT(M359^2+N359^2)</f>
        <v>3.36620214217485</v>
      </c>
      <c r="P359" s="40" t="n">
        <f aca="false">IF(J359="","",MAX(0,J359-1.96*O359/100))</f>
        <v>0.334690217646094</v>
      </c>
      <c r="Q359" s="40" t="n">
        <f aca="false">IF(J359="","",MIN(1,J359+1.96*O359/100))</f>
        <v>0.466645341619348</v>
      </c>
      <c r="R359" s="32" t="str">
        <f aca="false">IF(L359="","",IF(ABS(L359)&lt;=O359,"Yes","No"))</f>
        <v>Yes</v>
      </c>
      <c r="S359" s="32" t="str">
        <f aca="false">IF(L359="","",IF(ABS(L359)&lt;=1.96*O359,"Yes","No"))</f>
        <v>Yes</v>
      </c>
      <c r="T359" s="60" t="n">
        <f aca="false">IF(D359="","",ROUND(SQRT(((D359+G359)*O359/100)^2+(J359*(D359+G359)*0.07717)^2),0))</f>
        <v>55</v>
      </c>
      <c r="U359" s="32"/>
    </row>
    <row r="360" customFormat="false" ht="15" hidden="false" customHeight="false" outlineLevel="0" collapsed="false">
      <c r="A360" s="32" t="s">
        <v>421</v>
      </c>
      <c r="B360" s="32" t="s">
        <v>594</v>
      </c>
      <c r="C360" s="32" t="s">
        <v>596</v>
      </c>
      <c r="D360" s="60" t="n">
        <v>412</v>
      </c>
      <c r="E360" s="60" t="n">
        <v>425</v>
      </c>
      <c r="F360" s="69" t="n">
        <f aca="false">IF(E360="","",D360-E360)</f>
        <v>-13</v>
      </c>
      <c r="G360" s="60" t="n">
        <v>673</v>
      </c>
      <c r="H360" s="60" t="n">
        <v>656</v>
      </c>
      <c r="I360" s="69" t="n">
        <f aca="false">IF(H360="","",G360-H360)</f>
        <v>17</v>
      </c>
      <c r="J360" s="40" t="n">
        <f aca="false">IF(OR(D360="",D360+G360=0),"",D360/(D360+G360))</f>
        <v>0.379723502304148</v>
      </c>
      <c r="K360" s="40" t="n">
        <f aca="false">IF(E360="","",E360/(E360+H360))</f>
        <v>0.393154486586494</v>
      </c>
      <c r="L360" s="70" t="n">
        <f aca="false">IF(OR(K360="",J360=""),"",(J360-K360)*100)</f>
        <v>-1.34309842823465</v>
      </c>
      <c r="M360" s="36" t="n">
        <v>2.4178751410629</v>
      </c>
      <c r="N360" s="36" t="n">
        <v>2.602784435621</v>
      </c>
      <c r="O360" s="36" t="n">
        <f aca="false">SQRT(M360^2+N360^2)</f>
        <v>3.55254936856349</v>
      </c>
      <c r="P360" s="40" t="n">
        <f aca="false">IF(J360="","",MAX(0,J360-1.96*O360/100))</f>
        <v>0.310093534680303</v>
      </c>
      <c r="Q360" s="40" t="n">
        <f aca="false">IF(J360="","",MIN(1,J360+1.96*O360/100))</f>
        <v>0.449353469927992</v>
      </c>
      <c r="R360" s="32" t="str">
        <f aca="false">IF(L360="","",IF(ABS(L360)&lt;=O360,"Yes","No"))</f>
        <v>Yes</v>
      </c>
      <c r="S360" s="32" t="str">
        <f aca="false">IF(L360="","",IF(ABS(L360)&lt;=1.96*O360,"Yes","No"))</f>
        <v>Yes</v>
      </c>
      <c r="T360" s="60" t="n">
        <f aca="false">IF(D360="","",ROUND(SQRT(((D360+G360)*O360/100)^2+(J360*(D360+G360)*0.09272)^2),0))</f>
        <v>54</v>
      </c>
      <c r="U360" s="32"/>
    </row>
    <row r="361" customFormat="false" ht="15" hidden="false" customHeight="false" outlineLevel="0" collapsed="false">
      <c r="A361" s="32" t="s">
        <v>421</v>
      </c>
      <c r="B361" s="32" t="s">
        <v>594</v>
      </c>
      <c r="C361" s="32" t="s">
        <v>597</v>
      </c>
      <c r="D361" s="60" t="n">
        <v>580</v>
      </c>
      <c r="E361" s="60" t="n">
        <v>624</v>
      </c>
      <c r="F361" s="69" t="n">
        <f aca="false">IF(E361="","",D361-E361)</f>
        <v>-44</v>
      </c>
      <c r="G361" s="60" t="n">
        <v>640</v>
      </c>
      <c r="H361" s="60" t="n">
        <v>618</v>
      </c>
      <c r="I361" s="69" t="n">
        <f aca="false">IF(H361="","",G361-H361)</f>
        <v>22</v>
      </c>
      <c r="J361" s="40" t="n">
        <f aca="false">IF(OR(D361="",D361+G361=0),"",D361/(D361+G361))</f>
        <v>0.475409836065574</v>
      </c>
      <c r="K361" s="40" t="n">
        <f aca="false">IF(E361="","",E361/(E361+H361))</f>
        <v>0.502415458937198</v>
      </c>
      <c r="L361" s="70" t="n">
        <f aca="false">IF(OR(K361="",J361=""),"",(J361-K361)*100)</f>
        <v>-2.70056228716243</v>
      </c>
      <c r="M361" s="36" t="n">
        <v>2.13467328733734</v>
      </c>
      <c r="N361" s="36" t="n">
        <v>2.602784435621</v>
      </c>
      <c r="O361" s="36" t="n">
        <f aca="false">SQRT(M361^2+N361^2)</f>
        <v>3.36620214217485</v>
      </c>
      <c r="P361" s="40" t="n">
        <f aca="false">IF(J361="","",MAX(0,J361-1.96*O361/100))</f>
        <v>0.409432274078947</v>
      </c>
      <c r="Q361" s="40" t="n">
        <f aca="false">IF(J361="","",MIN(1,J361+1.96*O361/100))</f>
        <v>0.541387398052201</v>
      </c>
      <c r="R361" s="32" t="str">
        <f aca="false">IF(L361="","",IF(ABS(L361)&lt;=O361,"Yes","No"))</f>
        <v>Yes</v>
      </c>
      <c r="S361" s="32" t="str">
        <f aca="false">IF(L361="","",IF(ABS(L361)&lt;=1.96*O361,"Yes","No"))</f>
        <v>Yes</v>
      </c>
      <c r="T361" s="60" t="n">
        <f aca="false">IF(D361="","",ROUND(SQRT(((D361+G361)*O361/100)^2+(J361*(D361+G361)*0.07717)^2),0))</f>
        <v>61</v>
      </c>
      <c r="U361" s="32"/>
    </row>
    <row r="362" customFormat="false" ht="15" hidden="false" customHeight="false" outlineLevel="0" collapsed="false">
      <c r="A362" s="32" t="s">
        <v>421</v>
      </c>
      <c r="B362" s="32" t="s">
        <v>594</v>
      </c>
      <c r="C362" s="32" t="s">
        <v>598</v>
      </c>
      <c r="D362" s="60" t="n">
        <v>285</v>
      </c>
      <c r="E362" s="60" t="n">
        <v>284</v>
      </c>
      <c r="F362" s="69" t="n">
        <f aca="false">IF(E362="","",D362-E362)</f>
        <v>1</v>
      </c>
      <c r="G362" s="60" t="n">
        <v>410</v>
      </c>
      <c r="H362" s="60" t="n">
        <v>414</v>
      </c>
      <c r="I362" s="69" t="n">
        <f aca="false">IF(H362="","",G362-H362)</f>
        <v>-4</v>
      </c>
      <c r="J362" s="40" t="n">
        <f aca="false">IF(OR(D362="",D362+G362=0),"",D362/(D362+G362))</f>
        <v>0.410071942446043</v>
      </c>
      <c r="K362" s="40" t="n">
        <f aca="false">IF(E362="","",E362/(E362+H362))</f>
        <v>0.406876790830946</v>
      </c>
      <c r="L362" s="70" t="n">
        <f aca="false">IF(OR(K362="",J362=""),"",(J362-K362)*100)</f>
        <v>0.319515161509759</v>
      </c>
      <c r="M362" s="36" t="n">
        <v>3.4869830246268</v>
      </c>
      <c r="N362" s="36" t="n">
        <v>2.602784435621</v>
      </c>
      <c r="O362" s="36" t="n">
        <f aca="false">SQRT(M362^2+N362^2)</f>
        <v>4.35126848543575</v>
      </c>
      <c r="P362" s="40" t="n">
        <f aca="false">IF(J362="","",MAX(0,J362-1.96*O362/100))</f>
        <v>0.324787080131502</v>
      </c>
      <c r="Q362" s="40" t="n">
        <f aca="false">IF(J362="","",MIN(1,J362+1.96*O362/100))</f>
        <v>0.495356804760584</v>
      </c>
      <c r="R362" s="32" t="str">
        <f aca="false">IF(L362="","",IF(ABS(L362)&lt;=O362,"Yes","No"))</f>
        <v>Yes</v>
      </c>
      <c r="S362" s="32" t="str">
        <f aca="false">IF(L362="","",IF(ABS(L362)&lt;=1.96*O362,"Yes","No"))</f>
        <v>Yes</v>
      </c>
      <c r="T362" s="60" t="n">
        <f aca="false">IF(D362="","",ROUND(SQRT(((D362+G362)*O362/100)^2+(J362*(D362+G362)*0.14577)^2),0))</f>
        <v>51</v>
      </c>
      <c r="U362" s="32"/>
    </row>
    <row r="363" customFormat="false" ht="15" hidden="false" customHeight="false" outlineLevel="0" collapsed="false">
      <c r="A363" s="32" t="s">
        <v>421</v>
      </c>
      <c r="B363" s="32" t="s">
        <v>599</v>
      </c>
      <c r="C363" s="32" t="s">
        <v>600</v>
      </c>
      <c r="D363" s="60" t="n">
        <v>635</v>
      </c>
      <c r="E363" s="60" t="n">
        <v>648</v>
      </c>
      <c r="F363" s="69" t="n">
        <f aca="false">IF(E363="","",D363-E363)</f>
        <v>-13</v>
      </c>
      <c r="G363" s="60" t="n">
        <v>447</v>
      </c>
      <c r="H363" s="60" t="n">
        <v>462</v>
      </c>
      <c r="I363" s="69" t="n">
        <f aca="false">IF(H363="","",G363-H363)</f>
        <v>-15</v>
      </c>
      <c r="J363" s="40" t="n">
        <f aca="false">IF(OR(D363="",D363+G363=0),"",D363/(D363+G363))</f>
        <v>0.586876155268022</v>
      </c>
      <c r="K363" s="40" t="n">
        <f aca="false">IF(E363="","",E363/(E363+H363))</f>
        <v>0.583783783783784</v>
      </c>
      <c r="L363" s="70" t="n">
        <f aca="false">IF(OR(K363="",J363=""),"",(J363-K363)*100)</f>
        <v>0.309237148423835</v>
      </c>
      <c r="M363" s="36" t="n">
        <v>2.4178751410629</v>
      </c>
      <c r="N363" s="36" t="n">
        <v>2.602784435621</v>
      </c>
      <c r="O363" s="36" t="n">
        <f aca="false">SQRT(M363^2+N363^2)</f>
        <v>3.55254936856349</v>
      </c>
      <c r="P363" s="40" t="n">
        <f aca="false">IF(J363="","",MAX(0,J363-1.96*O363/100))</f>
        <v>0.517246187644178</v>
      </c>
      <c r="Q363" s="40" t="n">
        <f aca="false">IF(J363="","",MIN(1,J363+1.96*O363/100))</f>
        <v>0.656506122891867</v>
      </c>
      <c r="R363" s="32" t="str">
        <f aca="false">IF(L363="","",IF(ABS(L363)&lt;=O363,"Yes","No"))</f>
        <v>Yes</v>
      </c>
      <c r="S363" s="32" t="str">
        <f aca="false">IF(L363="","",IF(ABS(L363)&lt;=1.96*O363,"Yes","No"))</f>
        <v>Yes</v>
      </c>
      <c r="T363" s="60" t="n">
        <f aca="false">IF(D363="","",ROUND(SQRT(((D363+G363)*O363/100)^2+(J363*(D363+G363)*0.09272)^2),0))</f>
        <v>70</v>
      </c>
      <c r="U363" s="32"/>
    </row>
    <row r="364" customFormat="false" ht="15" hidden="false" customHeight="false" outlineLevel="0" collapsed="false">
      <c r="A364" s="32" t="s">
        <v>421</v>
      </c>
      <c r="B364" s="32" t="s">
        <v>599</v>
      </c>
      <c r="C364" s="32" t="s">
        <v>601</v>
      </c>
      <c r="D364" s="60" t="n">
        <v>487</v>
      </c>
      <c r="E364" s="60" t="n">
        <v>491</v>
      </c>
      <c r="F364" s="69" t="n">
        <f aca="false">IF(E364="","",D364-E364)</f>
        <v>-4</v>
      </c>
      <c r="G364" s="60" t="n">
        <v>396</v>
      </c>
      <c r="H364" s="60" t="n">
        <v>402</v>
      </c>
      <c r="I364" s="69" t="n">
        <f aca="false">IF(H364="","",G364-H364)</f>
        <v>-6</v>
      </c>
      <c r="J364" s="40" t="n">
        <f aca="false">IF(OR(D364="",D364+G364=0),"",D364/(D364+G364))</f>
        <v>0.551528878822197</v>
      </c>
      <c r="K364" s="40" t="n">
        <f aca="false">IF(E364="","",E364/(E364+H364))</f>
        <v>0.5498320268757</v>
      </c>
      <c r="L364" s="70" t="n">
        <f aca="false">IF(OR(K364="",J364=""),"",(J364-K364)*100)</f>
        <v>0.169685194649716</v>
      </c>
      <c r="M364" s="36" t="n">
        <v>2.4178751410629</v>
      </c>
      <c r="N364" s="36" t="n">
        <v>2.602784435621</v>
      </c>
      <c r="O364" s="36" t="n">
        <f aca="false">SQRT(M364^2+N364^2)</f>
        <v>3.55254936856349</v>
      </c>
      <c r="P364" s="40" t="n">
        <f aca="false">IF(J364="","",MAX(0,J364-1.96*O364/100))</f>
        <v>0.481898911198353</v>
      </c>
      <c r="Q364" s="40" t="n">
        <f aca="false">IF(J364="","",MIN(1,J364+1.96*O364/100))</f>
        <v>0.621158846446042</v>
      </c>
      <c r="R364" s="32" t="str">
        <f aca="false">IF(L364="","",IF(ABS(L364)&lt;=O364,"Yes","No"))</f>
        <v>Yes</v>
      </c>
      <c r="S364" s="32" t="str">
        <f aca="false">IF(L364="","",IF(ABS(L364)&lt;=1.96*O364,"Yes","No"))</f>
        <v>Yes</v>
      </c>
      <c r="T364" s="60" t="n">
        <f aca="false">IF(D364="","",ROUND(SQRT(((D364+G364)*O364/100)^2+(J364*(D364+G364)*0.09272)^2),0))</f>
        <v>55</v>
      </c>
      <c r="U364" s="32"/>
    </row>
    <row r="365" customFormat="false" ht="15" hidden="false" customHeight="false" outlineLevel="0" collapsed="false">
      <c r="A365" s="32" t="s">
        <v>421</v>
      </c>
      <c r="B365" s="32" t="s">
        <v>599</v>
      </c>
      <c r="C365" s="32" t="s">
        <v>602</v>
      </c>
      <c r="D365" s="60" t="n">
        <v>783</v>
      </c>
      <c r="E365" s="60" t="n">
        <v>758</v>
      </c>
      <c r="F365" s="69" t="n">
        <f aca="false">IF(E365="","",D365-E365)</f>
        <v>25</v>
      </c>
      <c r="G365" s="60" t="n">
        <v>657</v>
      </c>
      <c r="H365" s="60" t="n">
        <v>674</v>
      </c>
      <c r="I365" s="69" t="n">
        <f aca="false">IF(H365="","",G365-H365)</f>
        <v>-17</v>
      </c>
      <c r="J365" s="40" t="n">
        <f aca="false">IF(OR(D365="",D365+G365=0),"",D365/(D365+G365))</f>
        <v>0.54375</v>
      </c>
      <c r="K365" s="40" t="n">
        <f aca="false">IF(E365="","",E365/(E365+H365))</f>
        <v>0.529329608938548</v>
      </c>
      <c r="L365" s="70" t="n">
        <f aca="false">IF(OR(K365="",J365=""),"",(J365-K365)*100)</f>
        <v>1.44203910614524</v>
      </c>
      <c r="M365" s="36" t="n">
        <v>2.13467328733734</v>
      </c>
      <c r="N365" s="36" t="n">
        <v>2.602784435621</v>
      </c>
      <c r="O365" s="36" t="n">
        <f aca="false">SQRT(M365^2+N365^2)</f>
        <v>3.36620214217485</v>
      </c>
      <c r="P365" s="40" t="n">
        <f aca="false">IF(J365="","",MAX(0,J365-1.96*O365/100))</f>
        <v>0.477772438013373</v>
      </c>
      <c r="Q365" s="40" t="n">
        <f aca="false">IF(J365="","",MIN(1,J365+1.96*O365/100))</f>
        <v>0.609727561986627</v>
      </c>
      <c r="R365" s="32" t="str">
        <f aca="false">IF(L365="","",IF(ABS(L365)&lt;=O365,"Yes","No"))</f>
        <v>Yes</v>
      </c>
      <c r="S365" s="32" t="str">
        <f aca="false">IF(L365="","",IF(ABS(L365)&lt;=1.96*O365,"Yes","No"))</f>
        <v>Yes</v>
      </c>
      <c r="T365" s="60" t="n">
        <f aca="false">IF(D365="","",ROUND(SQRT(((D365+G365)*O365/100)^2+(J365*(D365+G365)*0.07717)^2),0))</f>
        <v>77</v>
      </c>
      <c r="U365" s="32"/>
    </row>
    <row r="366" customFormat="false" ht="15" hidden="false" customHeight="false" outlineLevel="0" collapsed="false">
      <c r="A366" s="32" t="s">
        <v>421</v>
      </c>
      <c r="B366" s="32" t="s">
        <v>603</v>
      </c>
      <c r="C366" s="32" t="s">
        <v>603</v>
      </c>
      <c r="D366" s="60" t="n">
        <v>644</v>
      </c>
      <c r="E366" s="60" t="n">
        <v>634</v>
      </c>
      <c r="F366" s="69" t="n">
        <f aca="false">IF(E366="","",D366-E366)</f>
        <v>10</v>
      </c>
      <c r="G366" s="60" t="n">
        <v>882</v>
      </c>
      <c r="H366" s="60" t="n">
        <v>856</v>
      </c>
      <c r="I366" s="69" t="n">
        <f aca="false">IF(H366="","",G366-H366)</f>
        <v>26</v>
      </c>
      <c r="J366" s="40" t="n">
        <f aca="false">IF(OR(D366="",D366+G366=0),"",D366/(D366+G366))</f>
        <v>0.422018348623853</v>
      </c>
      <c r="K366" s="40" t="n">
        <f aca="false">IF(E366="","",E366/(E366+H366))</f>
        <v>0.425503355704698</v>
      </c>
      <c r="L366" s="70" t="n">
        <f aca="false">IF(OR(K366="",J366=""),"",(J366-K366)*100)</f>
        <v>-0.348500708084476</v>
      </c>
      <c r="M366" s="36" t="n">
        <v>2.13467328733734</v>
      </c>
      <c r="N366" s="36" t="n">
        <v>2.602784435621</v>
      </c>
      <c r="O366" s="36" t="n">
        <f aca="false">SQRT(M366^2+N366^2)</f>
        <v>3.36620214217485</v>
      </c>
      <c r="P366" s="40" t="n">
        <f aca="false">IF(J366="","",MAX(0,J366-1.96*O366/100))</f>
        <v>0.356040786637226</v>
      </c>
      <c r="Q366" s="40" t="n">
        <f aca="false">IF(J366="","",MIN(1,J366+1.96*O366/100))</f>
        <v>0.48799591061048</v>
      </c>
      <c r="R366" s="32" t="str">
        <f aca="false">IF(L366="","",IF(ABS(L366)&lt;=O366,"Yes","No"))</f>
        <v>Yes</v>
      </c>
      <c r="S366" s="32" t="str">
        <f aca="false">IF(L366="","",IF(ABS(L366)&lt;=1.96*O366,"Yes","No"))</f>
        <v>Yes</v>
      </c>
      <c r="T366" s="60" t="n">
        <f aca="false">IF(D366="","",ROUND(SQRT(((D366+G366)*O366/100)^2+(J366*(D366+G366)*0.07717)^2),0))</f>
        <v>71</v>
      </c>
      <c r="U366" s="32"/>
    </row>
    <row r="368" customFormat="false" ht="15" hidden="false" customHeight="false" outlineLevel="0" collapsed="false">
      <c r="A368" s="20" t="s">
        <v>733</v>
      </c>
      <c r="B368" s="71"/>
      <c r="C368" s="71"/>
      <c r="D368" s="72" t="n">
        <f aca="false">SUMIF(E2:E366,"&lt;&gt;",D2:D366)</f>
        <v>194382</v>
      </c>
      <c r="E368" s="72" t="n">
        <f aca="false">SUM(E2:E366)</f>
        <v>195077</v>
      </c>
      <c r="F368" s="73" t="n">
        <f aca="false">D368-E368</f>
        <v>-695</v>
      </c>
      <c r="G368" s="72" t="n">
        <f aca="false">SUMIF(H2:H366,"&lt;&gt;",G2:G366)</f>
        <v>199536</v>
      </c>
      <c r="H368" s="72" t="n">
        <f aca="false">SUM(H2:H366)</f>
        <v>200918</v>
      </c>
      <c r="I368" s="73" t="n">
        <f aca="false">G368-H368</f>
        <v>-1382</v>
      </c>
      <c r="J368" s="74" t="n">
        <f aca="false">D368/(D368+G368)</f>
        <v>0.493458029336055</v>
      </c>
      <c r="K368" s="74" t="n">
        <f aca="false">E368/(E368+H368)</f>
        <v>0.492624906880137</v>
      </c>
      <c r="L368" s="75" t="n">
        <f aca="false">(J368-K368)*100</f>
        <v>0.0833122455917323</v>
      </c>
      <c r="M368" s="76" t="n">
        <v>0</v>
      </c>
      <c r="N368" s="76" t="n">
        <v>2.602784435621</v>
      </c>
      <c r="O368" s="76" t="n">
        <f aca="false">SQRT(M368^2+N368^2)</f>
        <v>2.602784435621</v>
      </c>
      <c r="P368" s="74" t="n">
        <f aca="false">J368-1.96*O368/100</f>
        <v>0.442443454397883</v>
      </c>
      <c r="Q368" s="74" t="n">
        <f aca="false">J368+1.96*O368/100</f>
        <v>0.544472604274226</v>
      </c>
      <c r="R368" s="71" t="str">
        <f aca="false">IF(ABS(L368)&lt;=O368,"Yes","No")</f>
        <v>Yes</v>
      </c>
      <c r="S368" s="71" t="str">
        <f aca="false">IF(ABS(L368)&lt;=1.96*O368,"Yes","No")</f>
        <v>Yes</v>
      </c>
      <c r="T368" s="72" t="n">
        <f aca="false">ROUND(SQRT(((D368+G368)*O368/100)^2+(J368*(D368+G368)*0.04477)^2),0)</f>
        <v>13448</v>
      </c>
    </row>
    <row r="369" customFormat="false" ht="15" hidden="false" customHeight="false" outlineLevel="0" collapsed="false">
      <c r="A369" s="20" t="s">
        <v>734</v>
      </c>
      <c r="B369" s="71"/>
      <c r="C369" s="71"/>
      <c r="D369" s="72" t="n">
        <f aca="false">SUM(D2:D366)</f>
        <v>197266</v>
      </c>
      <c r="E369" s="72"/>
      <c r="F369" s="73"/>
      <c r="G369" s="72" t="n">
        <f aca="false">SUM(G2:G366)</f>
        <v>201054</v>
      </c>
      <c r="H369" s="72"/>
      <c r="I369" s="73"/>
      <c r="J369" s="74" t="n">
        <f aca="false">D369/(D369+G369)</f>
        <v>0.495245029122314</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25.5266106442577</v>
      </c>
    </row>
    <row r="372" customFormat="false" ht="15" hidden="false" customHeight="false" outlineLevel="0" collapsed="false">
      <c r="A372" s="2" t="s">
        <v>736</v>
      </c>
      <c r="F372" s="77" t="n">
        <f aca="false">(SUMIF(I2:I366,"&gt;0")-SUMIF(I2:I366,"&lt;0"))/COUNT(I2:I366)</f>
        <v>20.8851540616247</v>
      </c>
    </row>
    <row r="373" customFormat="false" ht="15" hidden="false" customHeight="false" outlineLevel="0" collapsed="false">
      <c r="A373" s="2" t="s">
        <v>737</v>
      </c>
      <c r="F373" s="78" t="n">
        <f aca="false">(SUMIF(L2:L366,"&gt;0")-SUMIF(L2:L366,"&lt;0"))/COUNT(L2:L366)</f>
        <v>1.56372900485781</v>
      </c>
    </row>
    <row r="374" customFormat="false" ht="15" hidden="false" customHeight="false" outlineLevel="0" collapsed="false">
      <c r="A374" s="5" t="s">
        <v>738</v>
      </c>
      <c r="F374" s="79" t="n">
        <f aca="false">SQRT(SUMSQ(L2:L366)/COUNT(L2:L366))</f>
        <v>2.20691002508492</v>
      </c>
    </row>
    <row r="375" customFormat="false" ht="15" hidden="false" customHeight="false" outlineLevel="0" collapsed="false">
      <c r="A375" s="5" t="s">
        <v>739</v>
      </c>
      <c r="F375" s="80" t="n">
        <f aca="false">L368</f>
        <v>0.0833122455917323</v>
      </c>
    </row>
    <row r="376" customFormat="false" ht="15" hidden="false" customHeight="false" outlineLevel="0" collapsed="false">
      <c r="A376" s="5" t="s">
        <v>740</v>
      </c>
      <c r="F376" s="79" t="n">
        <f aca="false">SQRT((SUMSQ(L2:L366)-2*L368*SUM(L2:L366)+COUNT(L2:L366)*L368^2)/COUNT(L2:L366))</f>
        <v>2.19711509901526</v>
      </c>
    </row>
    <row r="377" customFormat="false" ht="15" hidden="false" customHeight="false" outlineLevel="0" collapsed="false">
      <c r="A377" s="2" t="s">
        <v>741</v>
      </c>
      <c r="F377" s="81" t="n">
        <f aca="false">D368/E368-1</f>
        <v>-0.00356269575603485</v>
      </c>
    </row>
    <row r="378" customFormat="false" ht="15" hidden="false" customHeight="false" outlineLevel="0" collapsed="false">
      <c r="A378" s="5" t="s">
        <v>742</v>
      </c>
      <c r="F378" s="82" t="n">
        <f aca="false">G368/H368-1</f>
        <v>-0.00687842801540928</v>
      </c>
    </row>
    <row r="379" customFormat="false" ht="15" hidden="false" customHeight="false" outlineLevel="0" collapsed="false">
      <c r="A379" s="2" t="s">
        <v>743</v>
      </c>
      <c r="F379" s="81" t="n">
        <f aca="false">(D368+G368)/(E368+H368)-1</f>
        <v>-0.00524501571989544</v>
      </c>
    </row>
    <row r="380" customFormat="false" ht="15" hidden="false" customHeight="false" outlineLevel="0" collapsed="false">
      <c r="A380" s="2" t="s">
        <v>744</v>
      </c>
      <c r="F380" s="78" t="n">
        <f aca="false">AVERAGE(O2:O366)</f>
        <v>3.75723257579363</v>
      </c>
    </row>
    <row r="381" customFormat="false" ht="15" hidden="false" customHeight="false" outlineLevel="0" collapsed="false">
      <c r="A381" s="5" t="s">
        <v>745</v>
      </c>
      <c r="F381" s="83" t="n">
        <f aca="false">COUNTIF(R2:R366,"Yes")/(COUNTIF(R2:R366,"Yes")+COUNTIF(R2:R366,"No"))</f>
        <v>0.935574229691877</v>
      </c>
    </row>
    <row r="382" customFormat="false" ht="15" hidden="false" customHeight="false" outlineLevel="0" collapsed="false">
      <c r="A382" s="5" t="s">
        <v>746</v>
      </c>
      <c r="F382" s="83" t="n">
        <f aca="false">COUNTIF(S2:S366,"Yes")/(COUNTIF(S2:S366,"Yes")+COUNTIF(S2:S366,"No"))</f>
        <v>0.994397759103642</v>
      </c>
    </row>
    <row r="383" customFormat="false" ht="15" hidden="false" customHeight="false" outlineLevel="0" collapsed="false">
      <c r="A383" s="2" t="s">
        <v>747</v>
      </c>
      <c r="F383" s="84" t="n">
        <f aca="false">COUNTIFS(L2:L366,"&gt;=-3",L2:L366,"&lt;=3")/COUNT(L2:L366)</f>
        <v>0.865546218487395</v>
      </c>
    </row>
    <row r="384" customFormat="false" ht="15" hidden="false" customHeight="false" outlineLevel="0" collapsed="false">
      <c r="A384" s="2" t="s">
        <v>748</v>
      </c>
      <c r="F384" s="85" t="n">
        <f aca="false">COUNT(E2:E366)</f>
        <v>357</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-1023.18193159005</v>
      </c>
    </row>
    <row r="388" customFormat="false" ht="15" hidden="false" customHeight="false" outlineLevel="0" collapsed="false">
      <c r="A388" s="2" t="s">
        <v>752</v>
      </c>
      <c r="F388" s="86" t="n">
        <f aca="false">F368-((D368+G368)-(E368+H368))*K368</f>
        <v>328.181931590045</v>
      </c>
    </row>
    <row r="389" customFormat="false" ht="15" hidden="false" customHeight="false" outlineLevel="0" collapsed="false">
      <c r="A389" s="2" t="s">
        <v>753</v>
      </c>
      <c r="F389" s="86" t="n">
        <f aca="false">((D368+G368)-(E368+H368))*(1-K368)</f>
        <v>-1053.81806840995</v>
      </c>
    </row>
    <row r="390" customFormat="false" ht="15" hidden="false" customHeight="false" outlineLevel="0" collapsed="false">
      <c r="A390" s="2" t="s">
        <v>754</v>
      </c>
      <c r="F390" s="86" t="n">
        <f aca="false">I368-((D368+G368)-(E368+H368))*(1-K368)</f>
        <v>-328.181931590045</v>
      </c>
    </row>
    <row r="391" customFormat="false" ht="15" hidden="false" customHeight="false" outlineLevel="0" collapsed="false">
      <c r="A391" s="2" t="s">
        <v>755</v>
      </c>
      <c r="F391" s="81" t="n">
        <f aca="false">(F368-((D368+G368)-(E368+H368))*K368)/E368</f>
        <v>0.00168231996386066</v>
      </c>
    </row>
    <row r="392" customFormat="false" ht="15" hidden="false" customHeight="false" outlineLevel="0" collapsed="false">
      <c r="A392" s="2" t="s">
        <v>756</v>
      </c>
      <c r="F392" s="81" t="n">
        <f aca="false">(I368-((D368+G368)-(E368+H368))*(1-K368))/H368</f>
        <v>-0.00163341229551382</v>
      </c>
    </row>
    <row r="394" customFormat="false" ht="15" hidden="false" customHeight="false" outlineLevel="0" collapsed="false">
      <c r="U394" s="5" t="s">
        <v>139</v>
      </c>
    </row>
    <row r="395" customFormat="false" ht="28.35" hidden="false" customHeight="false" outlineLevel="0" collapsed="false">
      <c r="U395" s="68" t="s">
        <v>757</v>
      </c>
    </row>
    <row r="396" customFormat="false" ht="15" hidden="false" customHeight="false" outlineLevel="0" collapsed="false">
      <c r="U396" s="68" t="s">
        <v>758</v>
      </c>
    </row>
    <row r="397" customFormat="false" ht="41.75" hidden="false" customHeight="false" outlineLevel="0" collapsed="false">
      <c r="U397" s="68" t="s">
        <v>766</v>
      </c>
    </row>
    <row r="398" customFormat="false" ht="15" hidden="false" customHeight="false" outlineLevel="0" collapsed="false">
      <c r="U398" s="68" t="s">
        <v>760</v>
      </c>
    </row>
    <row r="399" customFormat="false" ht="41.75" hidden="false" customHeight="false" outlineLevel="0" collapsed="false">
      <c r="U399" s="68" t="s">
        <v>761</v>
      </c>
    </row>
    <row r="400" customFormat="false" ht="28.35" hidden="false" customHeight="false" outlineLevel="0" collapsed="false">
      <c r="U400" s="68" t="s">
        <v>762</v>
      </c>
    </row>
    <row r="401" customFormat="false" ht="28.35" hidden="false" customHeight="false" outlineLevel="0" collapsed="false">
      <c r="U401" s="68" t="s">
        <v>763</v>
      </c>
    </row>
    <row r="402" customFormat="false" ht="41.75" hidden="false" customHeight="false" outlineLevel="0" collapsed="false">
      <c r="U402" s="68" t="s">
        <v>764</v>
      </c>
    </row>
    <row r="403" customFormat="false" ht="28.35" hidden="false" customHeight="false" outlineLevel="0" collapsed="false">
      <c r="U403" s="68" t="s">
        <v>765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718</v>
      </c>
      <c r="H1" s="8" t="s">
        <v>719</v>
      </c>
      <c r="I1" s="8" t="s">
        <v>720</v>
      </c>
      <c r="J1" s="8" t="s">
        <v>721</v>
      </c>
      <c r="K1" s="8" t="s">
        <v>722</v>
      </c>
      <c r="L1" s="8" t="s">
        <v>723</v>
      </c>
      <c r="M1" s="8" t="s">
        <v>724</v>
      </c>
      <c r="N1" s="8" t="s">
        <v>725</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149</v>
      </c>
      <c r="E2" s="60" t="n">
        <v>181</v>
      </c>
      <c r="F2" s="69" t="n">
        <f aca="false">IF(E2="","",D2-E2)</f>
        <v>-32</v>
      </c>
      <c r="G2" s="60" t="n">
        <v>289</v>
      </c>
      <c r="H2" s="60" t="n">
        <v>284</v>
      </c>
      <c r="I2" s="69" t="n">
        <f aca="false">IF(H2="","",G2-H2)</f>
        <v>5</v>
      </c>
      <c r="J2" s="40" t="n">
        <f aca="false">IF(OR(D2="",D2+G2=0),"",D2/(D2+G2))</f>
        <v>0.340182648401827</v>
      </c>
      <c r="K2" s="40" t="n">
        <f aca="false">IF(E2="","",E2/(E2+H2))</f>
        <v>0.389247311827957</v>
      </c>
      <c r="L2" s="70" t="n">
        <f aca="false">IF(OR(K2="",J2=""),"",(J2-K2)*100)</f>
        <v>-4.90646634261305</v>
      </c>
      <c r="M2" s="36" t="n">
        <v>3.59375104062466</v>
      </c>
      <c r="N2" s="36" t="n">
        <v>2.60238948855031</v>
      </c>
      <c r="O2" s="36" t="n">
        <f aca="false">SQRT(M2^2+N2^2)</f>
        <v>4.43705731224062</v>
      </c>
      <c r="P2" s="40" t="n">
        <f aca="false">IF(J2="","",MAX(0,J2-1.96*O2/100))</f>
        <v>0.25321632508191</v>
      </c>
      <c r="Q2" s="40" t="n">
        <f aca="false">IF(J2="","",MIN(1,J2+1.96*O2/100))</f>
        <v>0.427148971721743</v>
      </c>
      <c r="R2" s="32" t="str">
        <f aca="false">IF(L2="","",IF(ABS(L2)&lt;=O2,"Yes","No"))</f>
        <v>No</v>
      </c>
      <c r="S2" s="32" t="str">
        <f aca="false">IF(L2="","",IF(ABS(L2)&lt;=1.96*O2,"Yes","No"))</f>
        <v>Yes</v>
      </c>
      <c r="T2" s="60" t="n">
        <f aca="false">IF(D2="","",ROUND(SQRT(((D2+G2)*O2/100)^2+(J2*(D2+G2)*0.14577)^2),0))</f>
        <v>29</v>
      </c>
      <c r="U2" s="32"/>
    </row>
    <row r="3" customFormat="false" ht="15" hidden="false" customHeight="false" outlineLevel="0" collapsed="false">
      <c r="A3" s="32" t="s">
        <v>162</v>
      </c>
      <c r="B3" s="32" t="s">
        <v>167</v>
      </c>
      <c r="C3" s="32" t="s">
        <v>167</v>
      </c>
      <c r="D3" s="60" t="n">
        <v>104</v>
      </c>
      <c r="E3" s="60" t="n">
        <v>118</v>
      </c>
      <c r="F3" s="69" t="n">
        <f aca="false">IF(E3="","",D3-E3)</f>
        <v>-14</v>
      </c>
      <c r="G3" s="60" t="n">
        <v>300</v>
      </c>
      <c r="H3" s="60" t="n">
        <v>298</v>
      </c>
      <c r="I3" s="69" t="n">
        <f aca="false">IF(H3="","",G3-H3)</f>
        <v>2</v>
      </c>
      <c r="J3" s="40" t="n">
        <f aca="false">IF(OR(D3="",D3+G3=0),"",D3/(D3+G3))</f>
        <v>0.257425742574257</v>
      </c>
      <c r="K3" s="40" t="n">
        <f aca="false">IF(E3="","",E3/(E3+H3))</f>
        <v>0.283653846153846</v>
      </c>
      <c r="L3" s="70" t="n">
        <f aca="false">IF(OR(K3="",J3=""),"",(J3-K3)*100)</f>
        <v>-2.62281035795887</v>
      </c>
      <c r="M3" s="36" t="n">
        <v>3.59375104062466</v>
      </c>
      <c r="N3" s="36" t="n">
        <v>2.60238948855031</v>
      </c>
      <c r="O3" s="36" t="n">
        <f aca="false">SQRT(M3^2+N3^2)</f>
        <v>4.43705731224062</v>
      </c>
      <c r="P3" s="40" t="n">
        <f aca="false">IF(J3="","",MAX(0,J3-1.96*O3/100))</f>
        <v>0.170459419254341</v>
      </c>
      <c r="Q3" s="40" t="n">
        <f aca="false">IF(J3="","",MIN(1,J3+1.96*O3/100))</f>
        <v>0.344392065894174</v>
      </c>
      <c r="R3" s="32" t="str">
        <f aca="false">IF(L3="","",IF(ABS(L3)&lt;=O3,"Yes","No"))</f>
        <v>Yes</v>
      </c>
      <c r="S3" s="32" t="str">
        <f aca="false">IF(L3="","",IF(ABS(L3)&lt;=1.96*O3,"Yes","No"))</f>
        <v>Yes</v>
      </c>
      <c r="T3" s="60" t="n">
        <f aca="false">IF(D3="","",ROUND(SQRT(((D3+G3)*O3/100)^2+(J3*(D3+G3)*0.14577)^2),0))</f>
        <v>23</v>
      </c>
      <c r="U3" s="32"/>
    </row>
    <row r="4" customFormat="false" ht="15" hidden="false" customHeight="false" outlineLevel="0" collapsed="false">
      <c r="A4" s="32" t="s">
        <v>162</v>
      </c>
      <c r="B4" s="32" t="s">
        <v>168</v>
      </c>
      <c r="C4" s="32" t="s">
        <v>168</v>
      </c>
      <c r="D4" s="60" t="n">
        <v>130</v>
      </c>
      <c r="E4" s="60" t="n">
        <v>143</v>
      </c>
      <c r="F4" s="69" t="n">
        <f aca="false">IF(E4="","",D4-E4)</f>
        <v>-13</v>
      </c>
      <c r="G4" s="60" t="n">
        <v>273</v>
      </c>
      <c r="H4" s="60" t="n">
        <v>309</v>
      </c>
      <c r="I4" s="69" t="n">
        <f aca="false">IF(H4="","",G4-H4)</f>
        <v>-36</v>
      </c>
      <c r="J4" s="40" t="n">
        <f aca="false">IF(OR(D4="",D4+G4=0),"",D4/(D4+G4))</f>
        <v>0.32258064516129</v>
      </c>
      <c r="K4" s="40" t="n">
        <f aca="false">IF(E4="","",E4/(E4+H4))</f>
        <v>0.316371681415929</v>
      </c>
      <c r="L4" s="70" t="n">
        <f aca="false">IF(OR(K4="",J4=""),"",(J4-K4)*100)</f>
        <v>0.620896374536112</v>
      </c>
      <c r="M4" s="36" t="n">
        <v>3.59375104062466</v>
      </c>
      <c r="N4" s="36" t="n">
        <v>2.60238948855031</v>
      </c>
      <c r="O4" s="36" t="n">
        <f aca="false">SQRT(M4^2+N4^2)</f>
        <v>4.43705731224062</v>
      </c>
      <c r="P4" s="40" t="n">
        <f aca="false">IF(J4="","",MAX(0,J4-1.96*O4/100))</f>
        <v>0.235614321841374</v>
      </c>
      <c r="Q4" s="40" t="n">
        <f aca="false">IF(J4="","",MIN(1,J4+1.96*O4/100))</f>
        <v>0.409546968481207</v>
      </c>
      <c r="R4" s="32" t="str">
        <f aca="false">IF(L4="","",IF(ABS(L4)&lt;=O4,"Yes","No"))</f>
        <v>Yes</v>
      </c>
      <c r="S4" s="32" t="str">
        <f aca="false">IF(L4="","",IF(ABS(L4)&lt;=1.96*O4,"Yes","No"))</f>
        <v>Yes</v>
      </c>
      <c r="T4" s="60" t="n">
        <f aca="false">IF(D4="","",ROUND(SQRT(((D4+G4)*O4/100)^2+(J4*(D4+G4)*0.14577)^2),0))</f>
        <v>26</v>
      </c>
      <c r="U4" s="32"/>
    </row>
    <row r="5" customFormat="false" ht="15" hidden="false" customHeight="false" outlineLevel="0" collapsed="false">
      <c r="A5" s="32" t="s">
        <v>162</v>
      </c>
      <c r="B5" s="32" t="s">
        <v>169</v>
      </c>
      <c r="C5" s="32" t="s">
        <v>170</v>
      </c>
      <c r="D5" s="60" t="n">
        <v>204</v>
      </c>
      <c r="E5" s="60" t="n">
        <v>202</v>
      </c>
      <c r="F5" s="69" t="n">
        <f aca="false">IF(E5="","",D5-E5)</f>
        <v>2</v>
      </c>
      <c r="G5" s="60" t="n">
        <v>588</v>
      </c>
      <c r="H5" s="60" t="n">
        <v>640</v>
      </c>
      <c r="I5" s="69" t="n">
        <f aca="false">IF(H5="","",G5-H5)</f>
        <v>-52</v>
      </c>
      <c r="J5" s="40" t="n">
        <f aca="false">IF(OR(D5="",D5+G5=0),"",D5/(D5+G5))</f>
        <v>0.257575757575758</v>
      </c>
      <c r="K5" s="40" t="n">
        <f aca="false">IF(E5="","",E5/(E5+H5))</f>
        <v>0.239904988123515</v>
      </c>
      <c r="L5" s="70" t="n">
        <f aca="false">IF(OR(K5="",J5=""),"",(J5-K5)*100)</f>
        <v>1.76707694522421</v>
      </c>
      <c r="M5" s="36" t="n">
        <v>2.46779854663492</v>
      </c>
      <c r="N5" s="36" t="n">
        <v>2.60238948855031</v>
      </c>
      <c r="O5" s="36" t="n">
        <f aca="false">SQRT(M5^2+N5^2)</f>
        <v>3.58642729145463</v>
      </c>
      <c r="P5" s="40" t="n">
        <f aca="false">IF(J5="","",MAX(0,J5-1.96*O5/100))</f>
        <v>0.187281782663247</v>
      </c>
      <c r="Q5" s="40" t="n">
        <f aca="false">IF(J5="","",MIN(1,J5+1.96*O5/100))</f>
        <v>0.327869732488268</v>
      </c>
      <c r="R5" s="32" t="str">
        <f aca="false">IF(L5="","",IF(ABS(L5)&lt;=O5,"Yes","No"))</f>
        <v>Yes</v>
      </c>
      <c r="S5" s="32" t="str">
        <f aca="false">IF(L5="","",IF(ABS(L5)&lt;=1.96*O5,"Yes","No"))</f>
        <v>Yes</v>
      </c>
      <c r="T5" s="60" t="n">
        <f aca="false">IF(D5="","",ROUND(SQRT(((D5+G5)*O5/100)^2+(J5*(D5+G5)*0.09272)^2),0))</f>
        <v>34</v>
      </c>
      <c r="U5" s="32"/>
    </row>
    <row r="6" customFormat="false" ht="15" hidden="false" customHeight="false" outlineLevel="0" collapsed="false">
      <c r="A6" s="32" t="s">
        <v>162</v>
      </c>
      <c r="B6" s="32" t="s">
        <v>169</v>
      </c>
      <c r="C6" s="32" t="s">
        <v>172</v>
      </c>
      <c r="D6" s="60" t="n">
        <v>210</v>
      </c>
      <c r="E6" s="60" t="n">
        <v>232</v>
      </c>
      <c r="F6" s="69" t="n">
        <f aca="false">IF(E6="","",D6-E6)</f>
        <v>-22</v>
      </c>
      <c r="G6" s="60" t="n">
        <v>573</v>
      </c>
      <c r="H6" s="60" t="n">
        <v>603</v>
      </c>
      <c r="I6" s="69" t="n">
        <f aca="false">IF(H6="","",G6-H6)</f>
        <v>-30</v>
      </c>
      <c r="J6" s="40" t="n">
        <f aca="false">IF(OR(D6="",D6+G6=0),"",D6/(D6+G6))</f>
        <v>0.268199233716475</v>
      </c>
      <c r="K6" s="40" t="n">
        <f aca="false">IF(E6="","",E6/(E6+H6))</f>
        <v>0.277844311377246</v>
      </c>
      <c r="L6" s="70" t="n">
        <f aca="false">IF(OR(K6="",J6=""),"",(J6-K6)*100)</f>
        <v>-0.964507766077044</v>
      </c>
      <c r="M6" s="36" t="n">
        <v>2.46779854663492</v>
      </c>
      <c r="N6" s="36" t="n">
        <v>2.60238948855031</v>
      </c>
      <c r="O6" s="36" t="n">
        <f aca="false">SQRT(M6^2+N6^2)</f>
        <v>3.58642729145463</v>
      </c>
      <c r="P6" s="40" t="n">
        <f aca="false">IF(J6="","",MAX(0,J6-1.96*O6/100))</f>
        <v>0.197905258803964</v>
      </c>
      <c r="Q6" s="40" t="n">
        <f aca="false">IF(J6="","",MIN(1,J6+1.96*O6/100))</f>
        <v>0.338493208628986</v>
      </c>
      <c r="R6" s="32" t="str">
        <f aca="false">IF(L6="","",IF(ABS(L6)&lt;=O6,"Yes","No"))</f>
        <v>Yes</v>
      </c>
      <c r="S6" s="32" t="str">
        <f aca="false">IF(L6="","",IF(ABS(L6)&lt;=1.96*O6,"Yes","No"))</f>
        <v>Yes</v>
      </c>
      <c r="T6" s="60" t="n">
        <f aca="false">IF(D6="","",ROUND(SQRT(((D6+G6)*O6/100)^2+(J6*(D6+G6)*0.09272)^2),0))</f>
        <v>34</v>
      </c>
      <c r="U6" s="32"/>
    </row>
    <row r="7" customFormat="false" ht="15" hidden="false" customHeight="false" outlineLevel="0" collapsed="false">
      <c r="A7" s="32" t="s">
        <v>162</v>
      </c>
      <c r="B7" s="32" t="s">
        <v>173</v>
      </c>
      <c r="C7" s="32" t="s">
        <v>173</v>
      </c>
      <c r="D7" s="60" t="n">
        <v>37</v>
      </c>
      <c r="E7" s="60" t="n">
        <v>38</v>
      </c>
      <c r="F7" s="69" t="n">
        <f aca="false">IF(E7="","",D7-E7)</f>
        <v>-1</v>
      </c>
      <c r="G7" s="60" t="n">
        <v>75</v>
      </c>
      <c r="H7" s="60" t="n">
        <v>78</v>
      </c>
      <c r="I7" s="69" t="n">
        <f aca="false">IF(H7="","",G7-H7)</f>
        <v>-3</v>
      </c>
      <c r="J7" s="40" t="n">
        <f aca="false">IF(OR(D7="",D7+G7=0),"",D7/(D7+G7))</f>
        <v>0.330357142857143</v>
      </c>
      <c r="K7" s="40" t="n">
        <f aca="false">IF(E7="","",E7/(E7+H7))</f>
        <v>0.327586206896552</v>
      </c>
      <c r="L7" s="70" t="n">
        <f aca="false">IF(OR(K7="",J7=""),"",(J7-K7)*100)</f>
        <v>0.277093596059114</v>
      </c>
      <c r="M7" s="36" t="n">
        <v>3.59375104062466</v>
      </c>
      <c r="N7" s="36" t="n">
        <v>2.60238948855031</v>
      </c>
      <c r="O7" s="36" t="n">
        <f aca="false">SQRT(M7^2+N7^2)</f>
        <v>4.43705731224062</v>
      </c>
      <c r="P7" s="40" t="n">
        <f aca="false">IF(J7="","",MAX(0,J7-1.96*O7/100))</f>
        <v>0.243390819537227</v>
      </c>
      <c r="Q7" s="40" t="n">
        <f aca="false">IF(J7="","",MIN(1,J7+1.96*O7/100))</f>
        <v>0.417323466177059</v>
      </c>
      <c r="R7" s="32" t="str">
        <f aca="false">IF(L7="","",IF(ABS(L7)&lt;=O7,"Yes","No"))</f>
        <v>Yes</v>
      </c>
      <c r="S7" s="32" t="str">
        <f aca="false">IF(L7="","",IF(ABS(L7)&lt;=1.96*O7,"Yes","No"))</f>
        <v>Yes</v>
      </c>
      <c r="T7" s="60" t="n">
        <f aca="false">IF(D7="","",ROUND(SQRT(((D7+G7)*O7/100)^2+(J7*(D7+G7)*0.14577)^2),0))</f>
        <v>7</v>
      </c>
      <c r="U7" s="32"/>
    </row>
    <row r="8" customFormat="false" ht="15" hidden="false" customHeight="false" outlineLevel="0" collapsed="false">
      <c r="A8" s="32" t="s">
        <v>162</v>
      </c>
      <c r="B8" s="32" t="s">
        <v>174</v>
      </c>
      <c r="C8" s="32" t="s">
        <v>175</v>
      </c>
      <c r="D8" s="60" t="n">
        <v>276</v>
      </c>
      <c r="E8" s="60" t="n">
        <v>301</v>
      </c>
      <c r="F8" s="69" t="n">
        <f aca="false">IF(E8="","",D8-E8)</f>
        <v>-25</v>
      </c>
      <c r="G8" s="60" t="n">
        <v>733</v>
      </c>
      <c r="H8" s="60" t="n">
        <v>760</v>
      </c>
      <c r="I8" s="69" t="n">
        <f aca="false">IF(H8="","",G8-H8)</f>
        <v>-27</v>
      </c>
      <c r="J8" s="40" t="n">
        <f aca="false">IF(OR(D8="",D8+G8=0),"",D8/(D8+G8))</f>
        <v>0.273538156590684</v>
      </c>
      <c r="K8" s="40" t="n">
        <f aca="false">IF(E8="","",E8/(E8+H8))</f>
        <v>0.283694627709708</v>
      </c>
      <c r="L8" s="70" t="n">
        <f aca="false">IF(OR(K8="",J8=""),"",(J8-K8)*100)</f>
        <v>-1.0156471119024</v>
      </c>
      <c r="M8" s="36" t="n">
        <v>2.46779854663492</v>
      </c>
      <c r="N8" s="36" t="n">
        <v>2.60238948855031</v>
      </c>
      <c r="O8" s="36" t="n">
        <f aca="false">SQRT(M8^2+N8^2)</f>
        <v>3.58642729145463</v>
      </c>
      <c r="P8" s="40" t="n">
        <f aca="false">IF(J8="","",MAX(0,J8-1.96*O8/100))</f>
        <v>0.203244181678173</v>
      </c>
      <c r="Q8" s="40" t="n">
        <f aca="false">IF(J8="","",MIN(1,J8+1.96*O8/100))</f>
        <v>0.343832131503195</v>
      </c>
      <c r="R8" s="32" t="str">
        <f aca="false">IF(L8="","",IF(ABS(L8)&lt;=O8,"Yes","No"))</f>
        <v>Yes</v>
      </c>
      <c r="S8" s="32" t="str">
        <f aca="false">IF(L8="","",IF(ABS(L8)&lt;=1.96*O8,"Yes","No"))</f>
        <v>Yes</v>
      </c>
      <c r="T8" s="60" t="n">
        <f aca="false">IF(D8="","",ROUND(SQRT(((D8+G8)*O8/100)^2+(J8*(D8+G8)*0.09272)^2),0))</f>
        <v>44</v>
      </c>
      <c r="U8" s="32"/>
    </row>
    <row r="9" customFormat="false" ht="15" hidden="false" customHeight="false" outlineLevel="0" collapsed="false">
      <c r="A9" s="32" t="s">
        <v>162</v>
      </c>
      <c r="B9" s="32" t="s">
        <v>174</v>
      </c>
      <c r="C9" s="32" t="s">
        <v>176</v>
      </c>
      <c r="D9" s="60" t="n">
        <v>160</v>
      </c>
      <c r="E9" s="60" t="n">
        <v>164</v>
      </c>
      <c r="F9" s="69" t="n">
        <f aca="false">IF(E9="","",D9-E9)</f>
        <v>-4</v>
      </c>
      <c r="G9" s="60" t="n">
        <v>428</v>
      </c>
      <c r="H9" s="60" t="n">
        <v>450</v>
      </c>
      <c r="I9" s="69" t="n">
        <f aca="false">IF(H9="","",G9-H9)</f>
        <v>-22</v>
      </c>
      <c r="J9" s="40" t="n">
        <f aca="false">IF(OR(D9="",D9+G9=0),"",D9/(D9+G9))</f>
        <v>0.272108843537415</v>
      </c>
      <c r="K9" s="40" t="n">
        <f aca="false">IF(E9="","",E9/(E9+H9))</f>
        <v>0.267100977198697</v>
      </c>
      <c r="L9" s="70" t="n">
        <f aca="false">IF(OR(K9="",J9=""),"",(J9-K9)*100)</f>
        <v>0.500786633871792</v>
      </c>
      <c r="M9" s="36" t="n">
        <v>3.59375104062466</v>
      </c>
      <c r="N9" s="36" t="n">
        <v>2.60238948855031</v>
      </c>
      <c r="O9" s="36" t="n">
        <f aca="false">SQRT(M9^2+N9^2)</f>
        <v>4.43705731224062</v>
      </c>
      <c r="P9" s="40" t="n">
        <f aca="false">IF(J9="","",MAX(0,J9-1.96*O9/100))</f>
        <v>0.185142520217499</v>
      </c>
      <c r="Q9" s="40" t="n">
        <f aca="false">IF(J9="","",MIN(1,J9+1.96*O9/100))</f>
        <v>0.359075166857331</v>
      </c>
      <c r="R9" s="32" t="str">
        <f aca="false">IF(L9="","",IF(ABS(L9)&lt;=O9,"Yes","No"))</f>
        <v>Yes</v>
      </c>
      <c r="S9" s="32" t="str">
        <f aca="false">IF(L9="","",IF(ABS(L9)&lt;=1.96*O9,"Yes","No"))</f>
        <v>Yes</v>
      </c>
      <c r="T9" s="60" t="n">
        <f aca="false">IF(D9="","",ROUND(SQRT(((D9+G9)*O9/100)^2+(J9*(D9+G9)*0.14577)^2),0))</f>
        <v>35</v>
      </c>
      <c r="U9" s="32"/>
    </row>
    <row r="10" customFormat="false" ht="15" hidden="false" customHeight="false" outlineLevel="0" collapsed="false">
      <c r="A10" s="32" t="s">
        <v>162</v>
      </c>
      <c r="B10" s="32" t="s">
        <v>174</v>
      </c>
      <c r="C10" s="32" t="s">
        <v>177</v>
      </c>
      <c r="D10" s="60" t="n">
        <v>215</v>
      </c>
      <c r="E10" s="60" t="n">
        <v>235</v>
      </c>
      <c r="F10" s="69" t="n">
        <f aca="false">IF(E10="","",D10-E10)</f>
        <v>-20</v>
      </c>
      <c r="G10" s="60" t="n">
        <v>623</v>
      </c>
      <c r="H10" s="60" t="n">
        <v>626</v>
      </c>
      <c r="I10" s="69" t="n">
        <f aca="false">IF(H10="","",G10-H10)</f>
        <v>-3</v>
      </c>
      <c r="J10" s="40" t="n">
        <f aca="false">IF(OR(D10="",D10+G10=0),"",D10/(D10+G10))</f>
        <v>0.256563245823389</v>
      </c>
      <c r="K10" s="40" t="n">
        <f aca="false">IF(E10="","",E10/(E10+H10))</f>
        <v>0.272938443670151</v>
      </c>
      <c r="L10" s="70" t="n">
        <f aca="false">IF(OR(K10="",J10=""),"",(J10-K10)*100)</f>
        <v>-1.63751978467619</v>
      </c>
      <c r="M10" s="36" t="n">
        <v>2.46779854663492</v>
      </c>
      <c r="N10" s="36" t="n">
        <v>2.60238948855031</v>
      </c>
      <c r="O10" s="36" t="n">
        <f aca="false">SQRT(M10^2+N10^2)</f>
        <v>3.58642729145463</v>
      </c>
      <c r="P10" s="40" t="n">
        <f aca="false">IF(J10="","",MAX(0,J10-1.96*O10/100))</f>
        <v>0.186269270910878</v>
      </c>
      <c r="Q10" s="40" t="n">
        <f aca="false">IF(J10="","",MIN(1,J10+1.96*O10/100))</f>
        <v>0.3268572207359</v>
      </c>
      <c r="R10" s="32" t="str">
        <f aca="false">IF(L10="","",IF(ABS(L10)&lt;=O10,"Yes","No"))</f>
        <v>Yes</v>
      </c>
      <c r="S10" s="32" t="str">
        <f aca="false">IF(L10="","",IF(ABS(L10)&lt;=1.96*O10,"Yes","No"))</f>
        <v>Yes</v>
      </c>
      <c r="T10" s="60" t="n">
        <f aca="false">IF(D10="","",ROUND(SQRT(((D10+G10)*O10/100)^2+(J10*(D10+G10)*0.09272)^2),0))</f>
        <v>36</v>
      </c>
      <c r="U10" s="32"/>
    </row>
    <row r="11" customFormat="false" ht="15" hidden="false" customHeight="false" outlineLevel="0" collapsed="false">
      <c r="A11" s="32" t="s">
        <v>162</v>
      </c>
      <c r="B11" s="32" t="s">
        <v>178</v>
      </c>
      <c r="C11" s="32" t="s">
        <v>179</v>
      </c>
      <c r="D11" s="60" t="n">
        <v>222</v>
      </c>
      <c r="E11" s="60" t="n">
        <v>229</v>
      </c>
      <c r="F11" s="69" t="n">
        <f aca="false">IF(E11="","",D11-E11)</f>
        <v>-7</v>
      </c>
      <c r="G11" s="60" t="n">
        <v>273</v>
      </c>
      <c r="H11" s="60" t="n">
        <v>297</v>
      </c>
      <c r="I11" s="69" t="n">
        <f aca="false">IF(H11="","",G11-H11)</f>
        <v>-24</v>
      </c>
      <c r="J11" s="40" t="n">
        <f aca="false">IF(OR(D11="",D11+G11=0),"",D11/(D11+G11))</f>
        <v>0.448484848484849</v>
      </c>
      <c r="K11" s="40" t="n">
        <f aca="false">IF(E11="","",E11/(E11+H11))</f>
        <v>0.435361216730038</v>
      </c>
      <c r="L11" s="70" t="n">
        <f aca="false">IF(OR(K11="",J11=""),"",(J11-K11)*100)</f>
        <v>1.31236317548105</v>
      </c>
      <c r="M11" s="36" t="n">
        <v>3.59375104062466</v>
      </c>
      <c r="N11" s="36" t="n">
        <v>2.60238948855031</v>
      </c>
      <c r="O11" s="36" t="n">
        <f aca="false">SQRT(M11^2+N11^2)</f>
        <v>4.43705731224062</v>
      </c>
      <c r="P11" s="40" t="n">
        <f aca="false">IF(J11="","",MAX(0,J11-1.96*O11/100))</f>
        <v>0.361518525164932</v>
      </c>
      <c r="Q11" s="40" t="n">
        <f aca="false">IF(J11="","",MIN(1,J11+1.96*O11/100))</f>
        <v>0.535451171804765</v>
      </c>
      <c r="R11" s="32" t="str">
        <f aca="false">IF(L11="","",IF(ABS(L11)&lt;=O11,"Yes","No"))</f>
        <v>Yes</v>
      </c>
      <c r="S11" s="32" t="str">
        <f aca="false">IF(L11="","",IF(ABS(L11)&lt;=1.96*O11,"Yes","No"))</f>
        <v>Yes</v>
      </c>
      <c r="T11" s="60" t="n">
        <f aca="false">IF(D11="","",ROUND(SQRT(((D11+G11)*O11/100)^2+(J11*(D11+G11)*0.14577)^2),0))</f>
        <v>39</v>
      </c>
      <c r="U11" s="32"/>
    </row>
    <row r="12" customFormat="false" ht="15" hidden="false" customHeight="false" outlineLevel="0" collapsed="false">
      <c r="A12" s="32" t="s">
        <v>162</v>
      </c>
      <c r="B12" s="32" t="s">
        <v>178</v>
      </c>
      <c r="C12" s="32" t="s">
        <v>180</v>
      </c>
      <c r="D12" s="60" t="n">
        <v>156</v>
      </c>
      <c r="E12" s="60" t="n">
        <v>163</v>
      </c>
      <c r="F12" s="69" t="n">
        <f aca="false">IF(E12="","",D12-E12)</f>
        <v>-7</v>
      </c>
      <c r="G12" s="60" t="n">
        <v>214</v>
      </c>
      <c r="H12" s="60" t="n">
        <v>226</v>
      </c>
      <c r="I12" s="69" t="n">
        <f aca="false">IF(H12="","",G12-H12)</f>
        <v>-12</v>
      </c>
      <c r="J12" s="40" t="n">
        <f aca="false">IF(OR(D12="",D12+G12=0),"",D12/(D12+G12))</f>
        <v>0.421621621621622</v>
      </c>
      <c r="K12" s="40" t="n">
        <f aca="false">IF(E12="","",E12/(E12+H12))</f>
        <v>0.419023136246787</v>
      </c>
      <c r="L12" s="70" t="n">
        <f aca="false">IF(OR(K12="",J12=""),"",(J12-K12)*100)</f>
        <v>0.259848537483504</v>
      </c>
      <c r="M12" s="36" t="n">
        <v>3.59375104062466</v>
      </c>
      <c r="N12" s="36" t="n">
        <v>2.60238948855031</v>
      </c>
      <c r="O12" s="36" t="n">
        <f aca="false">SQRT(M12^2+N12^2)</f>
        <v>4.43705731224062</v>
      </c>
      <c r="P12" s="40" t="n">
        <f aca="false">IF(J12="","",MAX(0,J12-1.96*O12/100))</f>
        <v>0.334655298301706</v>
      </c>
      <c r="Q12" s="40" t="n">
        <f aca="false">IF(J12="","",MIN(1,J12+1.96*O12/100))</f>
        <v>0.508587944941538</v>
      </c>
      <c r="R12" s="32" t="str">
        <f aca="false">IF(L12="","",IF(ABS(L12)&lt;=O12,"Yes","No"))</f>
        <v>Yes</v>
      </c>
      <c r="S12" s="32" t="str">
        <f aca="false">IF(L12="","",IF(ABS(L12)&lt;=1.96*O12,"Yes","No"))</f>
        <v>Yes</v>
      </c>
      <c r="T12" s="60" t="n">
        <f aca="false">IF(D12="","",ROUND(SQRT(((D12+G12)*O12/100)^2+(J12*(D12+G12)*0.14577)^2),0))</f>
        <v>28</v>
      </c>
      <c r="U12" s="32"/>
    </row>
    <row r="13" customFormat="false" ht="15" hidden="false" customHeight="false" outlineLevel="0" collapsed="false">
      <c r="A13" s="32" t="s">
        <v>162</v>
      </c>
      <c r="B13" s="32" t="s">
        <v>178</v>
      </c>
      <c r="C13" s="32" t="s">
        <v>181</v>
      </c>
      <c r="D13" s="60" t="n">
        <v>277</v>
      </c>
      <c r="E13" s="60" t="n">
        <v>286</v>
      </c>
      <c r="F13" s="69" t="n">
        <f aca="false">IF(E13="","",D13-E13)</f>
        <v>-9</v>
      </c>
      <c r="G13" s="60" t="n">
        <v>448</v>
      </c>
      <c r="H13" s="60" t="n">
        <v>464</v>
      </c>
      <c r="I13" s="69" t="n">
        <f aca="false">IF(H13="","",G13-H13)</f>
        <v>-16</v>
      </c>
      <c r="J13" s="40" t="n">
        <f aca="false">IF(OR(D13="",D13+G13=0),"",D13/(D13+G13))</f>
        <v>0.382068965517241</v>
      </c>
      <c r="K13" s="40" t="n">
        <f aca="false">IF(E13="","",E13/(E13+H13))</f>
        <v>0.381333333333333</v>
      </c>
      <c r="L13" s="70" t="n">
        <f aca="false">IF(OR(K13="",J13=""),"",(J13-K13)*100)</f>
        <v>0.0735632183908042</v>
      </c>
      <c r="M13" s="36" t="n">
        <v>3.59375104062466</v>
      </c>
      <c r="N13" s="36" t="n">
        <v>2.60238948855031</v>
      </c>
      <c r="O13" s="36" t="n">
        <f aca="false">SQRT(M13^2+N13^2)</f>
        <v>4.43705731224062</v>
      </c>
      <c r="P13" s="40" t="n">
        <f aca="false">IF(J13="","",MAX(0,J13-1.96*O13/100))</f>
        <v>0.295102642197325</v>
      </c>
      <c r="Q13" s="40" t="n">
        <f aca="false">IF(J13="","",MIN(1,J13+1.96*O13/100))</f>
        <v>0.469035288837158</v>
      </c>
      <c r="R13" s="32" t="str">
        <f aca="false">IF(L13="","",IF(ABS(L13)&lt;=O13,"Yes","No"))</f>
        <v>Yes</v>
      </c>
      <c r="S13" s="32" t="str">
        <f aca="false">IF(L13="","",IF(ABS(L13)&lt;=1.96*O13,"Yes","No"))</f>
        <v>Yes</v>
      </c>
      <c r="T13" s="60" t="n">
        <f aca="false">IF(D13="","",ROUND(SQRT(((D13+G13)*O13/100)^2+(J13*(D13+G13)*0.14577)^2),0))</f>
        <v>52</v>
      </c>
      <c r="U13" s="32"/>
    </row>
    <row r="14" customFormat="false" ht="15" hidden="false" customHeight="false" outlineLevel="0" collapsed="false">
      <c r="A14" s="32" t="s">
        <v>162</v>
      </c>
      <c r="B14" s="32" t="s">
        <v>178</v>
      </c>
      <c r="C14" s="32" t="s">
        <v>182</v>
      </c>
      <c r="D14" s="60" t="n">
        <v>128</v>
      </c>
      <c r="E14" s="60" t="n">
        <v>138</v>
      </c>
      <c r="F14" s="69" t="n">
        <f aca="false">IF(E14="","",D14-E14)</f>
        <v>-10</v>
      </c>
      <c r="G14" s="60" t="n">
        <v>121</v>
      </c>
      <c r="H14" s="60" t="n">
        <v>134</v>
      </c>
      <c r="I14" s="69" t="n">
        <f aca="false">IF(H14="","",G14-H14)</f>
        <v>-13</v>
      </c>
      <c r="J14" s="40" t="n">
        <f aca="false">IF(OR(D14="",D14+G14=0),"",D14/(D14+G14))</f>
        <v>0.514056224899598</v>
      </c>
      <c r="K14" s="40" t="n">
        <f aca="false">IF(E14="","",E14/(E14+H14))</f>
        <v>0.507352941176471</v>
      </c>
      <c r="L14" s="70" t="n">
        <f aca="false">IF(OR(K14="",J14=""),"",(J14-K14)*100)</f>
        <v>0.670328372312778</v>
      </c>
      <c r="M14" s="36" t="n">
        <v>3.59375104062466</v>
      </c>
      <c r="N14" s="36" t="n">
        <v>2.60238948855031</v>
      </c>
      <c r="O14" s="36" t="n">
        <f aca="false">SQRT(M14^2+N14^2)</f>
        <v>4.43705731224062</v>
      </c>
      <c r="P14" s="40" t="n">
        <f aca="false">IF(J14="","",MAX(0,J14-1.96*O14/100))</f>
        <v>0.427089901579682</v>
      </c>
      <c r="Q14" s="40" t="n">
        <f aca="false">IF(J14="","",MIN(1,J14+1.96*O14/100))</f>
        <v>0.601022548219515</v>
      </c>
      <c r="R14" s="32" t="str">
        <f aca="false">IF(L14="","",IF(ABS(L14)&lt;=O14,"Yes","No"))</f>
        <v>Yes</v>
      </c>
      <c r="S14" s="32" t="str">
        <f aca="false">IF(L14="","",IF(ABS(L14)&lt;=1.96*O14,"Yes","No"))</f>
        <v>Yes</v>
      </c>
      <c r="T14" s="60" t="n">
        <f aca="false">IF(D14="","",ROUND(SQRT(((D14+G14)*O14/100)^2+(J14*(D14+G14)*0.14577)^2),0))</f>
        <v>22</v>
      </c>
      <c r="U14" s="32"/>
    </row>
    <row r="15" customFormat="false" ht="15" hidden="false" customHeight="false" outlineLevel="0" collapsed="false">
      <c r="A15" s="32" t="s">
        <v>162</v>
      </c>
      <c r="B15" s="32" t="s">
        <v>178</v>
      </c>
      <c r="C15" s="32" t="s">
        <v>183</v>
      </c>
      <c r="D15" s="60" t="n">
        <v>268</v>
      </c>
      <c r="E15" s="60" t="n">
        <v>275</v>
      </c>
      <c r="F15" s="69" t="n">
        <f aca="false">IF(E15="","",D15-E15)</f>
        <v>-7</v>
      </c>
      <c r="G15" s="60" t="n">
        <v>324</v>
      </c>
      <c r="H15" s="60" t="n">
        <v>352</v>
      </c>
      <c r="I15" s="69" t="n">
        <f aca="false">IF(H15="","",G15-H15)</f>
        <v>-28</v>
      </c>
      <c r="J15" s="40" t="n">
        <f aca="false">IF(OR(D15="",D15+G15=0),"",D15/(D15+G15))</f>
        <v>0.452702702702703</v>
      </c>
      <c r="K15" s="40" t="n">
        <f aca="false">IF(E15="","",E15/(E15+H15))</f>
        <v>0.43859649122807</v>
      </c>
      <c r="L15" s="70" t="n">
        <f aca="false">IF(OR(K15="",J15=""),"",(J15-K15)*100)</f>
        <v>1.41062114746325</v>
      </c>
      <c r="M15" s="36" t="n">
        <v>3.59375104062466</v>
      </c>
      <c r="N15" s="36" t="n">
        <v>2.60238948855031</v>
      </c>
      <c r="O15" s="36" t="n">
        <f aca="false">SQRT(M15^2+N15^2)</f>
        <v>4.43705731224062</v>
      </c>
      <c r="P15" s="40" t="n">
        <f aca="false">IF(J15="","",MAX(0,J15-1.96*O15/100))</f>
        <v>0.365736379382786</v>
      </c>
      <c r="Q15" s="40" t="n">
        <f aca="false">IF(J15="","",MIN(1,J15+1.96*O15/100))</f>
        <v>0.539669026022619</v>
      </c>
      <c r="R15" s="32" t="str">
        <f aca="false">IF(L15="","",IF(ABS(L15)&lt;=O15,"Yes","No"))</f>
        <v>Yes</v>
      </c>
      <c r="S15" s="32" t="str">
        <f aca="false">IF(L15="","",IF(ABS(L15)&lt;=1.96*O15,"Yes","No"))</f>
        <v>Yes</v>
      </c>
      <c r="T15" s="60" t="n">
        <f aca="false">IF(D15="","",ROUND(SQRT(((D15+G15)*O15/100)^2+(J15*(D15+G15)*0.14577)^2),0))</f>
        <v>47</v>
      </c>
      <c r="U15" s="32"/>
    </row>
    <row r="16" customFormat="false" ht="15" hidden="false" customHeight="false" outlineLevel="0" collapsed="false">
      <c r="A16" s="32" t="s">
        <v>162</v>
      </c>
      <c r="B16" s="32" t="s">
        <v>184</v>
      </c>
      <c r="C16" s="32" t="s">
        <v>185</v>
      </c>
      <c r="D16" s="60" t="n">
        <v>108</v>
      </c>
      <c r="E16" s="60" t="n">
        <v>120</v>
      </c>
      <c r="F16" s="69" t="n">
        <f aca="false">IF(E16="","",D16-E16)</f>
        <v>-12</v>
      </c>
      <c r="G16" s="60" t="n">
        <v>218</v>
      </c>
      <c r="H16" s="60" t="n">
        <v>202</v>
      </c>
      <c r="I16" s="69" t="n">
        <f aca="false">IF(H16="","",G16-H16)</f>
        <v>16</v>
      </c>
      <c r="J16" s="40" t="n">
        <f aca="false">IF(OR(D16="",D16+G16=0),"",D16/(D16+G16))</f>
        <v>0.331288343558282</v>
      </c>
      <c r="K16" s="40" t="n">
        <f aca="false">IF(E16="","",E16/(E16+H16))</f>
        <v>0.372670807453416</v>
      </c>
      <c r="L16" s="70" t="n">
        <f aca="false">IF(OR(K16="",J16=""),"",(J16-K16)*100)</f>
        <v>-4.13824638951339</v>
      </c>
      <c r="M16" s="36" t="n">
        <v>3.59375104062466</v>
      </c>
      <c r="N16" s="36" t="n">
        <v>2.60238948855031</v>
      </c>
      <c r="O16" s="36" t="n">
        <f aca="false">SQRT(M16^2+N16^2)</f>
        <v>4.43705731224062</v>
      </c>
      <c r="P16" s="40" t="n">
        <f aca="false">IF(J16="","",MAX(0,J16-1.96*O16/100))</f>
        <v>0.244322020238366</v>
      </c>
      <c r="Q16" s="40" t="n">
        <f aca="false">IF(J16="","",MIN(1,J16+1.96*O16/100))</f>
        <v>0.418254666878198</v>
      </c>
      <c r="R16" s="32" t="str">
        <f aca="false">IF(L16="","",IF(ABS(L16)&lt;=O16,"Yes","No"))</f>
        <v>Yes</v>
      </c>
      <c r="S16" s="32" t="str">
        <f aca="false">IF(L16="","",IF(ABS(L16)&lt;=1.96*O16,"Yes","No"))</f>
        <v>Yes</v>
      </c>
      <c r="T16" s="60" t="n">
        <f aca="false">IF(D16="","",ROUND(SQRT(((D16+G16)*O16/100)^2+(J16*(D16+G16)*0.14577)^2),0))</f>
        <v>21</v>
      </c>
      <c r="U16" s="32"/>
    </row>
    <row r="17" customFormat="false" ht="15" hidden="false" customHeight="false" outlineLevel="0" collapsed="false">
      <c r="A17" s="32" t="s">
        <v>162</v>
      </c>
      <c r="B17" s="32" t="s">
        <v>184</v>
      </c>
      <c r="C17" s="32" t="s">
        <v>186</v>
      </c>
      <c r="D17" s="60" t="n">
        <v>219</v>
      </c>
      <c r="E17" s="60" t="n">
        <v>227</v>
      </c>
      <c r="F17" s="69" t="n">
        <f aca="false">IF(E17="","",D17-E17)</f>
        <v>-8</v>
      </c>
      <c r="G17" s="60" t="n">
        <v>497</v>
      </c>
      <c r="H17" s="60" t="n">
        <v>484</v>
      </c>
      <c r="I17" s="69" t="n">
        <f aca="false">IF(H17="","",G17-H17)</f>
        <v>13</v>
      </c>
      <c r="J17" s="40" t="n">
        <f aca="false">IF(OR(D17="",D17+G17=0),"",D17/(D17+G17))</f>
        <v>0.30586592178771</v>
      </c>
      <c r="K17" s="40" t="n">
        <f aca="false">IF(E17="","",E17/(E17+H17))</f>
        <v>0.319268635724332</v>
      </c>
      <c r="L17" s="70" t="n">
        <f aca="false">IF(OR(K17="",J17=""),"",(J17-K17)*100)</f>
        <v>-1.34027139366225</v>
      </c>
      <c r="M17" s="36" t="n">
        <v>3.59375104062466</v>
      </c>
      <c r="N17" s="36" t="n">
        <v>2.60238948855031</v>
      </c>
      <c r="O17" s="36" t="n">
        <f aca="false">SQRT(M17^2+N17^2)</f>
        <v>4.43705731224062</v>
      </c>
      <c r="P17" s="40" t="n">
        <f aca="false">IF(J17="","",MAX(0,J17-1.96*O17/100))</f>
        <v>0.218899598467793</v>
      </c>
      <c r="Q17" s="40" t="n">
        <f aca="false">IF(J17="","",MIN(1,J17+1.96*O17/100))</f>
        <v>0.392832245107626</v>
      </c>
      <c r="R17" s="32" t="str">
        <f aca="false">IF(L17="","",IF(ABS(L17)&lt;=O17,"Yes","No"))</f>
        <v>Yes</v>
      </c>
      <c r="S17" s="32" t="str">
        <f aca="false">IF(L17="","",IF(ABS(L17)&lt;=1.96*O17,"Yes","No"))</f>
        <v>Yes</v>
      </c>
      <c r="T17" s="60" t="n">
        <f aca="false">IF(D17="","",ROUND(SQRT(((D17+G17)*O17/100)^2+(J17*(D17+G17)*0.14577)^2),0))</f>
        <v>45</v>
      </c>
      <c r="U17" s="32"/>
    </row>
    <row r="18" customFormat="false" ht="15" hidden="false" customHeight="false" outlineLevel="0" collapsed="false">
      <c r="A18" s="32" t="s">
        <v>162</v>
      </c>
      <c r="B18" s="32" t="s">
        <v>187</v>
      </c>
      <c r="C18" s="32" t="s">
        <v>188</v>
      </c>
      <c r="D18" s="60" t="n">
        <v>265</v>
      </c>
      <c r="E18" s="60" t="n">
        <v>249</v>
      </c>
      <c r="F18" s="69" t="n">
        <f aca="false">IF(E18="","",D18-E18)</f>
        <v>16</v>
      </c>
      <c r="G18" s="60" t="n">
        <v>388</v>
      </c>
      <c r="H18" s="60" t="n">
        <v>392</v>
      </c>
      <c r="I18" s="69" t="n">
        <f aca="false">IF(H18="","",G18-H18)</f>
        <v>-4</v>
      </c>
      <c r="J18" s="40" t="n">
        <f aca="false">IF(OR(D18="",D18+G18=0),"",D18/(D18+G18))</f>
        <v>0.405819295558959</v>
      </c>
      <c r="K18" s="40" t="n">
        <f aca="false">IF(E18="","",E18/(E18+H18))</f>
        <v>0.388455538221529</v>
      </c>
      <c r="L18" s="70" t="n">
        <f aca="false">IF(OR(K18="",J18=""),"",(J18-K18)*100)</f>
        <v>1.73637573374298</v>
      </c>
      <c r="M18" s="36" t="n">
        <v>3.59375104062466</v>
      </c>
      <c r="N18" s="36" t="n">
        <v>2.60238948855031</v>
      </c>
      <c r="O18" s="36" t="n">
        <f aca="false">SQRT(M18^2+N18^2)</f>
        <v>4.43705731224062</v>
      </c>
      <c r="P18" s="40" t="n">
        <f aca="false">IF(J18="","",MAX(0,J18-1.96*O18/100))</f>
        <v>0.318852972239042</v>
      </c>
      <c r="Q18" s="40" t="n">
        <f aca="false">IF(J18="","",MIN(1,J18+1.96*O18/100))</f>
        <v>0.492785618878875</v>
      </c>
      <c r="R18" s="32" t="str">
        <f aca="false">IF(L18="","",IF(ABS(L18)&lt;=O18,"Yes","No"))</f>
        <v>Yes</v>
      </c>
      <c r="S18" s="32" t="str">
        <f aca="false">IF(L18="","",IF(ABS(L18)&lt;=1.96*O18,"Yes","No"))</f>
        <v>Yes</v>
      </c>
      <c r="T18" s="60" t="n">
        <f aca="false">IF(D18="","",ROUND(SQRT(((D18+G18)*O18/100)^2+(J18*(D18+G18)*0.14577)^2),0))</f>
        <v>48</v>
      </c>
      <c r="U18" s="32"/>
    </row>
    <row r="19" customFormat="false" ht="15" hidden="false" customHeight="false" outlineLevel="0" collapsed="false">
      <c r="A19" s="32" t="s">
        <v>162</v>
      </c>
      <c r="B19" s="32" t="s">
        <v>187</v>
      </c>
      <c r="C19" s="32" t="s">
        <v>189</v>
      </c>
      <c r="D19" s="60" t="n">
        <v>168</v>
      </c>
      <c r="E19" s="60" t="n">
        <v>152</v>
      </c>
      <c r="F19" s="69" t="n">
        <f aca="false">IF(E19="","",D19-E19)</f>
        <v>16</v>
      </c>
      <c r="G19" s="60" t="n">
        <v>241</v>
      </c>
      <c r="H19" s="60" t="n">
        <v>246</v>
      </c>
      <c r="I19" s="69" t="n">
        <f aca="false">IF(H19="","",G19-H19)</f>
        <v>-5</v>
      </c>
      <c r="J19" s="40" t="n">
        <f aca="false">IF(OR(D19="",D19+G19=0),"",D19/(D19+G19))</f>
        <v>0.410757946210269</v>
      </c>
      <c r="K19" s="40" t="n">
        <f aca="false">IF(E19="","",E19/(E19+H19))</f>
        <v>0.381909547738693</v>
      </c>
      <c r="L19" s="70" t="n">
        <f aca="false">IF(OR(K19="",J19=""),"",(J19-K19)*100)</f>
        <v>2.88483984715755</v>
      </c>
      <c r="M19" s="36" t="n">
        <v>3.59375104062466</v>
      </c>
      <c r="N19" s="36" t="n">
        <v>2.60238948855031</v>
      </c>
      <c r="O19" s="36" t="n">
        <f aca="false">SQRT(M19^2+N19^2)</f>
        <v>4.43705731224062</v>
      </c>
      <c r="P19" s="40" t="n">
        <f aca="false">IF(J19="","",MAX(0,J19-1.96*O19/100))</f>
        <v>0.323791622890353</v>
      </c>
      <c r="Q19" s="40" t="n">
        <f aca="false">IF(J19="","",MIN(1,J19+1.96*O19/100))</f>
        <v>0.497724269530185</v>
      </c>
      <c r="R19" s="32" t="str">
        <f aca="false">IF(L19="","",IF(ABS(L19)&lt;=O19,"Yes","No"))</f>
        <v>Yes</v>
      </c>
      <c r="S19" s="32" t="str">
        <f aca="false">IF(L19="","",IF(ABS(L19)&lt;=1.96*O19,"Yes","No"))</f>
        <v>Yes</v>
      </c>
      <c r="T19" s="60" t="n">
        <f aca="false">IF(D19="","",ROUND(SQRT(((D19+G19)*O19/100)^2+(J19*(D19+G19)*0.14577)^2),0))</f>
        <v>30</v>
      </c>
      <c r="U19" s="32"/>
    </row>
    <row r="20" customFormat="false" ht="15" hidden="false" customHeight="false" outlineLevel="0" collapsed="false">
      <c r="A20" s="32" t="s">
        <v>162</v>
      </c>
      <c r="B20" s="32" t="s">
        <v>187</v>
      </c>
      <c r="C20" s="32" t="s">
        <v>190</v>
      </c>
      <c r="D20" s="60" t="n">
        <v>145</v>
      </c>
      <c r="E20" s="60" t="n">
        <v>165</v>
      </c>
      <c r="F20" s="69" t="n">
        <f aca="false">IF(E20="","",D20-E20)</f>
        <v>-20</v>
      </c>
      <c r="G20" s="60" t="n">
        <v>202</v>
      </c>
      <c r="H20" s="60" t="n">
        <v>237</v>
      </c>
      <c r="I20" s="69" t="n">
        <f aca="false">IF(H20="","",G20-H20)</f>
        <v>-35</v>
      </c>
      <c r="J20" s="40" t="n">
        <f aca="false">IF(OR(D20="",D20+G20=0),"",D20/(D20+G20))</f>
        <v>0.417867435158501</v>
      </c>
      <c r="K20" s="40" t="n">
        <f aca="false">IF(E20="","",E20/(E20+H20))</f>
        <v>0.41044776119403</v>
      </c>
      <c r="L20" s="70" t="n">
        <f aca="false">IF(OR(K20="",J20=""),"",(J20-K20)*100)</f>
        <v>0.741967396447157</v>
      </c>
      <c r="M20" s="36" t="n">
        <v>3.59375104062466</v>
      </c>
      <c r="N20" s="36" t="n">
        <v>2.60238948855031</v>
      </c>
      <c r="O20" s="36" t="n">
        <f aca="false">SQRT(M20^2+N20^2)</f>
        <v>4.43705731224062</v>
      </c>
      <c r="P20" s="40" t="n">
        <f aca="false">IF(J20="","",MAX(0,J20-1.96*O20/100))</f>
        <v>0.330901111838585</v>
      </c>
      <c r="Q20" s="40" t="n">
        <f aca="false">IF(J20="","",MIN(1,J20+1.96*O20/100))</f>
        <v>0.504833758478418</v>
      </c>
      <c r="R20" s="32" t="str">
        <f aca="false">IF(L20="","",IF(ABS(L20)&lt;=O20,"Yes","No"))</f>
        <v>Yes</v>
      </c>
      <c r="S20" s="32" t="str">
        <f aca="false">IF(L20="","",IF(ABS(L20)&lt;=1.96*O20,"Yes","No"))</f>
        <v>Yes</v>
      </c>
      <c r="T20" s="60" t="n">
        <f aca="false">IF(D20="","",ROUND(SQRT(((D20+G20)*O20/100)^2+(J20*(D20+G20)*0.14577)^2),0))</f>
        <v>26</v>
      </c>
      <c r="U20" s="32"/>
    </row>
    <row r="21" customFormat="false" ht="15" hidden="false" customHeight="false" outlineLevel="0" collapsed="false">
      <c r="A21" s="32" t="s">
        <v>162</v>
      </c>
      <c r="B21" s="32" t="s">
        <v>191</v>
      </c>
      <c r="C21" s="32" t="s">
        <v>191</v>
      </c>
      <c r="D21" s="60" t="n">
        <v>39</v>
      </c>
      <c r="E21" s="60" t="n">
        <v>38</v>
      </c>
      <c r="F21" s="69" t="n">
        <f aca="false">IF(E21="","",D21-E21)</f>
        <v>1</v>
      </c>
      <c r="G21" s="60" t="n">
        <v>100</v>
      </c>
      <c r="H21" s="60" t="n">
        <v>106</v>
      </c>
      <c r="I21" s="69" t="n">
        <f aca="false">IF(H21="","",G21-H21)</f>
        <v>-6</v>
      </c>
      <c r="J21" s="40" t="n">
        <f aca="false">IF(OR(D21="",D21+G21=0),"",D21/(D21+G21))</f>
        <v>0.280575539568345</v>
      </c>
      <c r="K21" s="40" t="n">
        <f aca="false">IF(E21="","",E21/(E21+H21))</f>
        <v>0.263888888888889</v>
      </c>
      <c r="L21" s="70" t="n">
        <f aca="false">IF(OR(K21="",J21=""),"",(J21-K21)*100)</f>
        <v>1.66866506794564</v>
      </c>
      <c r="M21" s="36" t="n">
        <v>3.59375104062466</v>
      </c>
      <c r="N21" s="36" t="n">
        <v>2.60238948855031</v>
      </c>
      <c r="O21" s="36" t="n">
        <f aca="false">SQRT(M21^2+N21^2)</f>
        <v>4.43705731224062</v>
      </c>
      <c r="P21" s="40" t="n">
        <f aca="false">IF(J21="","",MAX(0,J21-1.96*O21/100))</f>
        <v>0.193609216248429</v>
      </c>
      <c r="Q21" s="40" t="n">
        <f aca="false">IF(J21="","",MIN(1,J21+1.96*O21/100))</f>
        <v>0.367541862888262</v>
      </c>
      <c r="R21" s="32" t="str">
        <f aca="false">IF(L21="","",IF(ABS(L21)&lt;=O21,"Yes","No"))</f>
        <v>Yes</v>
      </c>
      <c r="S21" s="32" t="str">
        <f aca="false">IF(L21="","",IF(ABS(L21)&lt;=1.96*O21,"Yes","No"))</f>
        <v>Yes</v>
      </c>
      <c r="T21" s="60" t="n">
        <f aca="false">IF(D21="","",ROUND(SQRT(((D21+G21)*O21/100)^2+(J21*(D21+G21)*0.14577)^2),0))</f>
        <v>8</v>
      </c>
      <c r="U21" s="32"/>
    </row>
    <row r="22" customFormat="false" ht="15" hidden="false" customHeight="false" outlineLevel="0" collapsed="false">
      <c r="A22" s="32" t="s">
        <v>162</v>
      </c>
      <c r="B22" s="32" t="s">
        <v>192</v>
      </c>
      <c r="C22" s="32" t="s">
        <v>192</v>
      </c>
      <c r="D22" s="60" t="n">
        <v>48</v>
      </c>
      <c r="E22" s="60" t="n">
        <v>58</v>
      </c>
      <c r="F22" s="69" t="n">
        <f aca="false">IF(E22="","",D22-E22)</f>
        <v>-10</v>
      </c>
      <c r="G22" s="60" t="n">
        <v>216</v>
      </c>
      <c r="H22" s="60" t="n">
        <v>214</v>
      </c>
      <c r="I22" s="69" t="n">
        <f aca="false">IF(H22="","",G22-H22)</f>
        <v>2</v>
      </c>
      <c r="J22" s="40" t="n">
        <f aca="false">IF(OR(D22="",D22+G22=0),"",D22/(D22+G22))</f>
        <v>0.181818181818182</v>
      </c>
      <c r="K22" s="40" t="n">
        <f aca="false">IF(E22="","",E22/(E22+H22))</f>
        <v>0.213235294117647</v>
      </c>
      <c r="L22" s="70" t="n">
        <f aca="false">IF(OR(K22="",J22=""),"",(J22-K22)*100)</f>
        <v>-3.14171122994652</v>
      </c>
      <c r="M22" s="36" t="n">
        <v>3.59375104062466</v>
      </c>
      <c r="N22" s="36" t="n">
        <v>2.60238948855031</v>
      </c>
      <c r="O22" s="36" t="n">
        <f aca="false">SQRT(M22^2+N22^2)</f>
        <v>4.43705731224062</v>
      </c>
      <c r="P22" s="40" t="n">
        <f aca="false">IF(J22="","",MAX(0,J22-1.96*O22/100))</f>
        <v>0.0948518584982656</v>
      </c>
      <c r="Q22" s="40" t="n">
        <f aca="false">IF(J22="","",MIN(1,J22+1.96*O22/100))</f>
        <v>0.268784505138098</v>
      </c>
      <c r="R22" s="32" t="str">
        <f aca="false">IF(L22="","",IF(ABS(L22)&lt;=O22,"Yes","No"))</f>
        <v>Yes</v>
      </c>
      <c r="S22" s="32" t="str">
        <f aca="false">IF(L22="","",IF(ABS(L22)&lt;=1.96*O22,"Yes","No"))</f>
        <v>Yes</v>
      </c>
      <c r="T22" s="60" t="n">
        <f aca="false">IF(D22="","",ROUND(SQRT(((D22+G22)*O22/100)^2+(J22*(D22+G22)*0.14577)^2),0))</f>
        <v>14</v>
      </c>
      <c r="U22" s="32"/>
    </row>
    <row r="23" customFormat="false" ht="15" hidden="false" customHeight="false" outlineLevel="0" collapsed="false">
      <c r="A23" s="32" t="s">
        <v>162</v>
      </c>
      <c r="B23" s="32" t="s">
        <v>193</v>
      </c>
      <c r="C23" s="32" t="s">
        <v>194</v>
      </c>
      <c r="D23" s="60" t="n">
        <v>313</v>
      </c>
      <c r="E23" s="60" t="n">
        <v>321</v>
      </c>
      <c r="F23" s="69" t="n">
        <f aca="false">IF(E23="","",D23-E23)</f>
        <v>-8</v>
      </c>
      <c r="G23" s="60" t="n">
        <v>472</v>
      </c>
      <c r="H23" s="60" t="n">
        <v>498</v>
      </c>
      <c r="I23" s="69" t="n">
        <f aca="false">IF(H23="","",G23-H23)</f>
        <v>-26</v>
      </c>
      <c r="J23" s="40" t="n">
        <f aca="false">IF(OR(D23="",D23+G23=0),"",D23/(D23+G23))</f>
        <v>0.398726114649682</v>
      </c>
      <c r="K23" s="40" t="n">
        <f aca="false">IF(E23="","",E23/(E23+H23))</f>
        <v>0.391941391941392</v>
      </c>
      <c r="L23" s="70" t="n">
        <f aca="false">IF(OR(K23="",J23=""),"",(J23-K23)*100)</f>
        <v>0.678472270828961</v>
      </c>
      <c r="M23" s="36" t="n">
        <v>2.46779854663492</v>
      </c>
      <c r="N23" s="36" t="n">
        <v>2.60238948855031</v>
      </c>
      <c r="O23" s="36" t="n">
        <f aca="false">SQRT(M23^2+N23^2)</f>
        <v>3.58642729145463</v>
      </c>
      <c r="P23" s="40" t="n">
        <f aca="false">IF(J23="","",MAX(0,J23-1.96*O23/100))</f>
        <v>0.328432139737171</v>
      </c>
      <c r="Q23" s="40" t="n">
        <f aca="false">IF(J23="","",MIN(1,J23+1.96*O23/100))</f>
        <v>0.469020089562192</v>
      </c>
      <c r="R23" s="32" t="str">
        <f aca="false">IF(L23="","",IF(ABS(L23)&lt;=O23,"Yes","No"))</f>
        <v>Yes</v>
      </c>
      <c r="S23" s="32" t="str">
        <f aca="false">IF(L23="","",IF(ABS(L23)&lt;=1.96*O23,"Yes","No"))</f>
        <v>Yes</v>
      </c>
      <c r="T23" s="60" t="n">
        <f aca="false">IF(D23="","",ROUND(SQRT(((D23+G23)*O23/100)^2+(J23*(D23+G23)*0.09272)^2),0))</f>
        <v>40</v>
      </c>
      <c r="U23" s="32"/>
    </row>
    <row r="24" customFormat="false" ht="15" hidden="false" customHeight="false" outlineLevel="0" collapsed="false">
      <c r="A24" s="32" t="s">
        <v>162</v>
      </c>
      <c r="B24" s="32" t="s">
        <v>193</v>
      </c>
      <c r="C24" s="32" t="s">
        <v>195</v>
      </c>
      <c r="D24" s="60" t="n">
        <v>289</v>
      </c>
      <c r="E24" s="60" t="n">
        <v>288</v>
      </c>
      <c r="F24" s="69" t="n">
        <f aca="false">IF(E24="","",D24-E24)</f>
        <v>1</v>
      </c>
      <c r="G24" s="60" t="n">
        <v>415</v>
      </c>
      <c r="H24" s="60" t="n">
        <v>448</v>
      </c>
      <c r="I24" s="69" t="n">
        <f aca="false">IF(H24="","",G24-H24)</f>
        <v>-33</v>
      </c>
      <c r="J24" s="40" t="n">
        <f aca="false">IF(OR(D24="",D24+G24=0),"",D24/(D24+G24))</f>
        <v>0.410511363636364</v>
      </c>
      <c r="K24" s="40" t="n">
        <f aca="false">IF(E24="","",E24/(E24+H24))</f>
        <v>0.391304347826087</v>
      </c>
      <c r="L24" s="70" t="n">
        <f aca="false">IF(OR(K24="",J24=""),"",(J24-K24)*100)</f>
        <v>1.92070158102767</v>
      </c>
      <c r="M24" s="36" t="n">
        <v>3.59375104062466</v>
      </c>
      <c r="N24" s="36" t="n">
        <v>2.60238948855031</v>
      </c>
      <c r="O24" s="36" t="n">
        <f aca="false">SQRT(M24^2+N24^2)</f>
        <v>4.43705731224062</v>
      </c>
      <c r="P24" s="40" t="n">
        <f aca="false">IF(J24="","",MAX(0,J24-1.96*O24/100))</f>
        <v>0.323545040316448</v>
      </c>
      <c r="Q24" s="40" t="n">
        <f aca="false">IF(J24="","",MIN(1,J24+1.96*O24/100))</f>
        <v>0.49747768695628</v>
      </c>
      <c r="R24" s="32" t="str">
        <f aca="false">IF(L24="","",IF(ABS(L24)&lt;=O24,"Yes","No"))</f>
        <v>Yes</v>
      </c>
      <c r="S24" s="32" t="str">
        <f aca="false">IF(L24="","",IF(ABS(L24)&lt;=1.96*O24,"Yes","No"))</f>
        <v>Yes</v>
      </c>
      <c r="T24" s="60" t="n">
        <f aca="false">IF(D24="","",ROUND(SQRT(((D24+G24)*O24/100)^2+(J24*(D24+G24)*0.14577)^2),0))</f>
        <v>52</v>
      </c>
      <c r="U24" s="32"/>
    </row>
    <row r="25" customFormat="false" ht="15" hidden="false" customHeight="false" outlineLevel="0" collapsed="false">
      <c r="A25" s="32" t="s">
        <v>162</v>
      </c>
      <c r="B25" s="32" t="s">
        <v>193</v>
      </c>
      <c r="C25" s="32" t="s">
        <v>196</v>
      </c>
      <c r="D25" s="60" t="n">
        <v>306</v>
      </c>
      <c r="E25" s="60" t="n">
        <v>317</v>
      </c>
      <c r="F25" s="69" t="n">
        <f aca="false">IF(E25="","",D25-E25)</f>
        <v>-11</v>
      </c>
      <c r="G25" s="60" t="n">
        <v>469</v>
      </c>
      <c r="H25" s="60" t="n">
        <v>527</v>
      </c>
      <c r="I25" s="69" t="n">
        <f aca="false">IF(H25="","",G25-H25)</f>
        <v>-58</v>
      </c>
      <c r="J25" s="40" t="n">
        <f aca="false">IF(OR(D25="",D25+G25=0),"",D25/(D25+G25))</f>
        <v>0.394838709677419</v>
      </c>
      <c r="K25" s="40" t="n">
        <f aca="false">IF(E25="","",E25/(E25+H25))</f>
        <v>0.375592417061611</v>
      </c>
      <c r="L25" s="70" t="n">
        <f aca="false">IF(OR(K25="",J25=""),"",(J25-K25)*100)</f>
        <v>1.9246292615808</v>
      </c>
      <c r="M25" s="36" t="n">
        <v>2.46779854663492</v>
      </c>
      <c r="N25" s="36" t="n">
        <v>2.60238948855031</v>
      </c>
      <c r="O25" s="36" t="n">
        <f aca="false">SQRT(M25^2+N25^2)</f>
        <v>3.58642729145463</v>
      </c>
      <c r="P25" s="40" t="n">
        <f aca="false">IF(J25="","",MAX(0,J25-1.96*O25/100))</f>
        <v>0.324544734764909</v>
      </c>
      <c r="Q25" s="40" t="n">
        <f aca="false">IF(J25="","",MIN(1,J25+1.96*O25/100))</f>
        <v>0.46513268458993</v>
      </c>
      <c r="R25" s="32" t="str">
        <f aca="false">IF(L25="","",IF(ABS(L25)&lt;=O25,"Yes","No"))</f>
        <v>Yes</v>
      </c>
      <c r="S25" s="32" t="str">
        <f aca="false">IF(L25="","",IF(ABS(L25)&lt;=1.96*O25,"Yes","No"))</f>
        <v>Yes</v>
      </c>
      <c r="T25" s="60" t="n">
        <f aca="false">IF(D25="","",ROUND(SQRT(((D25+G25)*O25/100)^2+(J25*(D25+G25)*0.09272)^2),0))</f>
        <v>40</v>
      </c>
      <c r="U25" s="32"/>
    </row>
    <row r="26" customFormat="false" ht="15" hidden="false" customHeight="false" outlineLevel="0" collapsed="false">
      <c r="A26" s="32" t="s">
        <v>162</v>
      </c>
      <c r="B26" s="32" t="s">
        <v>197</v>
      </c>
      <c r="C26" s="32" t="s">
        <v>198</v>
      </c>
      <c r="D26" s="60" t="n">
        <v>289</v>
      </c>
      <c r="E26" s="60" t="n">
        <v>285</v>
      </c>
      <c r="F26" s="69" t="n">
        <f aca="false">IF(E26="","",D26-E26)</f>
        <v>4</v>
      </c>
      <c r="G26" s="60" t="n">
        <v>716</v>
      </c>
      <c r="H26" s="60" t="n">
        <v>760</v>
      </c>
      <c r="I26" s="69" t="n">
        <f aca="false">IF(H26="","",G26-H26)</f>
        <v>-44</v>
      </c>
      <c r="J26" s="40" t="n">
        <f aca="false">IF(OR(D26="",D26+G26=0),"",D26/(D26+G26))</f>
        <v>0.287562189054726</v>
      </c>
      <c r="K26" s="40" t="n">
        <f aca="false">IF(E26="","",E26/(E26+H26))</f>
        <v>0.272727272727273</v>
      </c>
      <c r="L26" s="70" t="n">
        <f aca="false">IF(OR(K26="",J26=""),"",(J26-K26)*100)</f>
        <v>1.48349163274537</v>
      </c>
      <c r="M26" s="36" t="n">
        <v>2.46779854663492</v>
      </c>
      <c r="N26" s="36" t="n">
        <v>2.60238948855031</v>
      </c>
      <c r="O26" s="36" t="n">
        <f aca="false">SQRT(M26^2+N26^2)</f>
        <v>3.58642729145463</v>
      </c>
      <c r="P26" s="40" t="n">
        <f aca="false">IF(J26="","",MAX(0,J26-1.96*O26/100))</f>
        <v>0.217268214142216</v>
      </c>
      <c r="Q26" s="40" t="n">
        <f aca="false">IF(J26="","",MIN(1,J26+1.96*O26/100))</f>
        <v>0.357856163967237</v>
      </c>
      <c r="R26" s="32" t="str">
        <f aca="false">IF(L26="","",IF(ABS(L26)&lt;=O26,"Yes","No"))</f>
        <v>Yes</v>
      </c>
      <c r="S26" s="32" t="str">
        <f aca="false">IF(L26="","",IF(ABS(L26)&lt;=1.96*O26,"Yes","No"))</f>
        <v>Yes</v>
      </c>
      <c r="T26" s="60" t="n">
        <f aca="false">IF(D26="","",ROUND(SQRT(((D26+G26)*O26/100)^2+(J26*(D26+G26)*0.09272)^2),0))</f>
        <v>45</v>
      </c>
      <c r="U26" s="32"/>
    </row>
    <row r="27" customFormat="false" ht="15" hidden="false" customHeight="false" outlineLevel="0" collapsed="false">
      <c r="A27" s="32" t="s">
        <v>162</v>
      </c>
      <c r="B27" s="32" t="s">
        <v>197</v>
      </c>
      <c r="C27" s="32" t="s">
        <v>199</v>
      </c>
      <c r="D27" s="60" t="n">
        <v>203</v>
      </c>
      <c r="E27" s="60" t="n">
        <v>228</v>
      </c>
      <c r="F27" s="69" t="n">
        <f aca="false">IF(E27="","",D27-E27)</f>
        <v>-25</v>
      </c>
      <c r="G27" s="60" t="n">
        <v>472</v>
      </c>
      <c r="H27" s="60" t="n">
        <v>522</v>
      </c>
      <c r="I27" s="69" t="n">
        <f aca="false">IF(H27="","",G27-H27)</f>
        <v>-50</v>
      </c>
      <c r="J27" s="40" t="n">
        <f aca="false">IF(OR(D27="",D27+G27=0),"",D27/(D27+G27))</f>
        <v>0.300740740740741</v>
      </c>
      <c r="K27" s="40" t="n">
        <f aca="false">IF(E27="","",E27/(E27+H27))</f>
        <v>0.304</v>
      </c>
      <c r="L27" s="70" t="n">
        <f aca="false">IF(OR(K27="",J27=""),"",(J27-K27)*100)</f>
        <v>-0.325925925925924</v>
      </c>
      <c r="M27" s="36" t="n">
        <v>3.59375104062466</v>
      </c>
      <c r="N27" s="36" t="n">
        <v>2.60238948855031</v>
      </c>
      <c r="O27" s="36" t="n">
        <f aca="false">SQRT(M27^2+N27^2)</f>
        <v>4.43705731224062</v>
      </c>
      <c r="P27" s="40" t="n">
        <f aca="false">IF(J27="","",MAX(0,J27-1.96*O27/100))</f>
        <v>0.213774417420825</v>
      </c>
      <c r="Q27" s="40" t="n">
        <f aca="false">IF(J27="","",MIN(1,J27+1.96*O27/100))</f>
        <v>0.387707064060657</v>
      </c>
      <c r="R27" s="32" t="str">
        <f aca="false">IF(L27="","",IF(ABS(L27)&lt;=O27,"Yes","No"))</f>
        <v>Yes</v>
      </c>
      <c r="S27" s="32" t="str">
        <f aca="false">IF(L27="","",IF(ABS(L27)&lt;=1.96*O27,"Yes","No"))</f>
        <v>Yes</v>
      </c>
      <c r="T27" s="60" t="n">
        <f aca="false">IF(D27="","",ROUND(SQRT(((D27+G27)*O27/100)^2+(J27*(D27+G27)*0.14577)^2),0))</f>
        <v>42</v>
      </c>
      <c r="U27" s="32"/>
    </row>
    <row r="28" customFormat="false" ht="15" hidden="false" customHeight="false" outlineLevel="0" collapsed="false">
      <c r="A28" s="32" t="s">
        <v>162</v>
      </c>
      <c r="B28" s="32" t="s">
        <v>200</v>
      </c>
      <c r="C28" s="32" t="s">
        <v>201</v>
      </c>
      <c r="D28" s="60" t="n">
        <v>130</v>
      </c>
      <c r="E28" s="60" t="n">
        <v>135</v>
      </c>
      <c r="F28" s="69" t="n">
        <f aca="false">IF(E28="","",D28-E28)</f>
        <v>-5</v>
      </c>
      <c r="G28" s="60" t="n">
        <v>387</v>
      </c>
      <c r="H28" s="60" t="n">
        <v>395</v>
      </c>
      <c r="I28" s="69" t="n">
        <f aca="false">IF(H28="","",G28-H28)</f>
        <v>-8</v>
      </c>
      <c r="J28" s="40" t="n">
        <f aca="false">IF(OR(D28="",D28+G28=0),"",D28/(D28+G28))</f>
        <v>0.251450676982592</v>
      </c>
      <c r="K28" s="40" t="n">
        <f aca="false">IF(E28="","",E28/(E28+H28))</f>
        <v>0.254716981132075</v>
      </c>
      <c r="L28" s="70" t="n">
        <f aca="false">IF(OR(K28="",J28=""),"",(J28-K28)*100)</f>
        <v>-0.326630414948359</v>
      </c>
      <c r="M28" s="36" t="n">
        <v>3.59375104062466</v>
      </c>
      <c r="N28" s="36" t="n">
        <v>2.60238948855031</v>
      </c>
      <c r="O28" s="36" t="n">
        <f aca="false">SQRT(M28^2+N28^2)</f>
        <v>4.43705731224062</v>
      </c>
      <c r="P28" s="40" t="n">
        <f aca="false">IF(J28="","",MAX(0,J28-1.96*O28/100))</f>
        <v>0.164484353662676</v>
      </c>
      <c r="Q28" s="40" t="n">
        <f aca="false">IF(J28="","",MIN(1,J28+1.96*O28/100))</f>
        <v>0.338417000302508</v>
      </c>
      <c r="R28" s="32" t="str">
        <f aca="false">IF(L28="","",IF(ABS(L28)&lt;=O28,"Yes","No"))</f>
        <v>Yes</v>
      </c>
      <c r="S28" s="32" t="str">
        <f aca="false">IF(L28="","",IF(ABS(L28)&lt;=1.96*O28,"Yes","No"))</f>
        <v>Yes</v>
      </c>
      <c r="T28" s="60" t="n">
        <f aca="false">IF(D28="","",ROUND(SQRT(((D28+G28)*O28/100)^2+(J28*(D28+G28)*0.14577)^2),0))</f>
        <v>30</v>
      </c>
      <c r="U28" s="32"/>
    </row>
    <row r="29" customFormat="false" ht="15" hidden="false" customHeight="false" outlineLevel="0" collapsed="false">
      <c r="A29" s="32" t="s">
        <v>162</v>
      </c>
      <c r="B29" s="32" t="s">
        <v>200</v>
      </c>
      <c r="C29" s="32" t="s">
        <v>202</v>
      </c>
      <c r="D29" s="60" t="n">
        <v>111</v>
      </c>
      <c r="E29" s="60" t="n">
        <v>124</v>
      </c>
      <c r="F29" s="69" t="n">
        <f aca="false">IF(E29="","",D29-E29)</f>
        <v>-13</v>
      </c>
      <c r="G29" s="60" t="n">
        <v>284</v>
      </c>
      <c r="H29" s="60" t="n">
        <v>298</v>
      </c>
      <c r="I29" s="69" t="n">
        <f aca="false">IF(H29="","",G29-H29)</f>
        <v>-14</v>
      </c>
      <c r="J29" s="40" t="n">
        <f aca="false">IF(OR(D29="",D29+G29=0),"",D29/(D29+G29))</f>
        <v>0.281012658227848</v>
      </c>
      <c r="K29" s="40" t="n">
        <f aca="false">IF(E29="","",E29/(E29+H29))</f>
        <v>0.293838862559242</v>
      </c>
      <c r="L29" s="70" t="n">
        <f aca="false">IF(OR(K29="",J29=""),"",(J29-K29)*100)</f>
        <v>-1.28262043313936</v>
      </c>
      <c r="M29" s="36" t="n">
        <v>3.59375104062466</v>
      </c>
      <c r="N29" s="36" t="n">
        <v>2.60238948855031</v>
      </c>
      <c r="O29" s="36" t="n">
        <f aca="false">SQRT(M29^2+N29^2)</f>
        <v>4.43705731224062</v>
      </c>
      <c r="P29" s="40" t="n">
        <f aca="false">IF(J29="","",MAX(0,J29-1.96*O29/100))</f>
        <v>0.194046334907932</v>
      </c>
      <c r="Q29" s="40" t="n">
        <f aca="false">IF(J29="","",MIN(1,J29+1.96*O29/100))</f>
        <v>0.367978981547764</v>
      </c>
      <c r="R29" s="32" t="str">
        <f aca="false">IF(L29="","",IF(ABS(L29)&lt;=O29,"Yes","No"))</f>
        <v>Yes</v>
      </c>
      <c r="S29" s="32" t="str">
        <f aca="false">IF(L29="","",IF(ABS(L29)&lt;=1.96*O29,"Yes","No"))</f>
        <v>Yes</v>
      </c>
      <c r="T29" s="60" t="n">
        <f aca="false">IF(D29="","",ROUND(SQRT(((D29+G29)*O29/100)^2+(J29*(D29+G29)*0.14577)^2),0))</f>
        <v>24</v>
      </c>
      <c r="U29" s="32"/>
    </row>
    <row r="30" customFormat="false" ht="15" hidden="false" customHeight="false" outlineLevel="0" collapsed="false">
      <c r="A30" s="32" t="s">
        <v>162</v>
      </c>
      <c r="B30" s="32" t="s">
        <v>200</v>
      </c>
      <c r="C30" s="32" t="s">
        <v>203</v>
      </c>
      <c r="D30" s="60" t="n">
        <v>351</v>
      </c>
      <c r="E30" s="60" t="n">
        <v>424</v>
      </c>
      <c r="F30" s="69" t="n">
        <f aca="false">IF(E30="","",D30-E30)</f>
        <v>-73</v>
      </c>
      <c r="G30" s="60" t="n">
        <v>926</v>
      </c>
      <c r="H30" s="60" t="n">
        <v>988</v>
      </c>
      <c r="I30" s="69" t="n">
        <f aca="false">IF(H30="","",G30-H30)</f>
        <v>-62</v>
      </c>
      <c r="J30" s="40" t="n">
        <f aca="false">IF(OR(D30="",D30+G30=0),"",D30/(D30+G30))</f>
        <v>0.274862960062647</v>
      </c>
      <c r="K30" s="40" t="n">
        <f aca="false">IF(E30="","",E30/(E30+H30))</f>
        <v>0.30028328611898</v>
      </c>
      <c r="L30" s="70" t="n">
        <f aca="false">IF(OR(K30="",J30=""),"",(J30-K30)*100)</f>
        <v>-2.54203260563334</v>
      </c>
      <c r="M30" s="36" t="n">
        <v>2.11386804091489</v>
      </c>
      <c r="N30" s="36" t="n">
        <v>2.60238948855031</v>
      </c>
      <c r="O30" s="36" t="n">
        <f aca="false">SQRT(M30^2+N30^2)</f>
        <v>3.35274054238</v>
      </c>
      <c r="P30" s="40" t="n">
        <f aca="false">IF(J30="","",MAX(0,J30-1.96*O30/100))</f>
        <v>0.209149245431999</v>
      </c>
      <c r="Q30" s="40" t="n">
        <f aca="false">IF(J30="","",MIN(1,J30+1.96*O30/100))</f>
        <v>0.340576674693295</v>
      </c>
      <c r="R30" s="32" t="str">
        <f aca="false">IF(L30="","",IF(ABS(L30)&lt;=O30,"Yes","No"))</f>
        <v>Yes</v>
      </c>
      <c r="S30" s="32" t="str">
        <f aca="false">IF(L30="","",IF(ABS(L30)&lt;=1.96*O30,"Yes","No"))</f>
        <v>Yes</v>
      </c>
      <c r="T30" s="60" t="n">
        <f aca="false">IF(D30="","",ROUND(SQRT(((D30+G30)*O30/100)^2+(J30*(D30+G30)*0.07717)^2),0))</f>
        <v>51</v>
      </c>
      <c r="U30" s="32"/>
    </row>
    <row r="31" customFormat="false" ht="15" hidden="false" customHeight="false" outlineLevel="0" collapsed="false">
      <c r="A31" s="32" t="s">
        <v>162</v>
      </c>
      <c r="B31" s="32" t="s">
        <v>205</v>
      </c>
      <c r="C31" s="32" t="s">
        <v>206</v>
      </c>
      <c r="D31" s="60" t="n">
        <v>288</v>
      </c>
      <c r="E31" s="60" t="n">
        <v>279</v>
      </c>
      <c r="F31" s="69" t="n">
        <f aca="false">IF(E31="","",D31-E31)</f>
        <v>9</v>
      </c>
      <c r="G31" s="60" t="n">
        <v>416</v>
      </c>
      <c r="H31" s="60" t="n">
        <v>445</v>
      </c>
      <c r="I31" s="69" t="n">
        <f aca="false">IF(H31="","",G31-H31)</f>
        <v>-29</v>
      </c>
      <c r="J31" s="40" t="n">
        <f aca="false">IF(OR(D31="",D31+G31=0),"",D31/(D31+G31))</f>
        <v>0.409090909090909</v>
      </c>
      <c r="K31" s="40" t="n">
        <f aca="false">IF(E31="","",E31/(E31+H31))</f>
        <v>0.385359116022099</v>
      </c>
      <c r="L31" s="70" t="n">
        <f aca="false">IF(OR(K31="",J31=""),"",(J31-K31)*100)</f>
        <v>2.37317930688097</v>
      </c>
      <c r="M31" s="36" t="n">
        <v>3.59375104062466</v>
      </c>
      <c r="N31" s="36" t="n">
        <v>2.60238948855031</v>
      </c>
      <c r="O31" s="36" t="n">
        <f aca="false">SQRT(M31^2+N31^2)</f>
        <v>4.43705731224062</v>
      </c>
      <c r="P31" s="40" t="n">
        <f aca="false">IF(J31="","",MAX(0,J31-1.96*O31/100))</f>
        <v>0.322124585770993</v>
      </c>
      <c r="Q31" s="40" t="n">
        <f aca="false">IF(J31="","",MIN(1,J31+1.96*O31/100))</f>
        <v>0.496057232410825</v>
      </c>
      <c r="R31" s="32" t="str">
        <f aca="false">IF(L31="","",IF(ABS(L31)&lt;=O31,"Yes","No"))</f>
        <v>Yes</v>
      </c>
      <c r="S31" s="32" t="str">
        <f aca="false">IF(L31="","",IF(ABS(L31)&lt;=1.96*O31,"Yes","No"))</f>
        <v>Yes</v>
      </c>
      <c r="T31" s="60" t="n">
        <f aca="false">IF(D31="","",ROUND(SQRT(((D31+G31)*O31/100)^2+(J31*(D31+G31)*0.14577)^2),0))</f>
        <v>52</v>
      </c>
      <c r="U31" s="32"/>
    </row>
    <row r="32" customFormat="false" ht="15" hidden="false" customHeight="false" outlineLevel="0" collapsed="false">
      <c r="A32" s="32" t="s">
        <v>162</v>
      </c>
      <c r="B32" s="32" t="s">
        <v>205</v>
      </c>
      <c r="C32" s="32" t="s">
        <v>207</v>
      </c>
      <c r="D32" s="60" t="n">
        <v>288</v>
      </c>
      <c r="E32" s="60" t="n">
        <v>309</v>
      </c>
      <c r="F32" s="69" t="n">
        <f aca="false">IF(E32="","",D32-E32)</f>
        <v>-21</v>
      </c>
      <c r="G32" s="60" t="n">
        <v>465</v>
      </c>
      <c r="H32" s="60" t="n">
        <v>488</v>
      </c>
      <c r="I32" s="69" t="n">
        <f aca="false">IF(H32="","",G32-H32)</f>
        <v>-23</v>
      </c>
      <c r="J32" s="40" t="n">
        <f aca="false">IF(OR(D32="",D32+G32=0),"",D32/(D32+G32))</f>
        <v>0.382470119521912</v>
      </c>
      <c r="K32" s="40" t="n">
        <f aca="false">IF(E32="","",E32/(E32+H32))</f>
        <v>0.387703889585947</v>
      </c>
      <c r="L32" s="70" t="n">
        <f aca="false">IF(OR(K32="",J32=""),"",(J32-K32)*100)</f>
        <v>-0.523377006403497</v>
      </c>
      <c r="M32" s="36" t="n">
        <v>2.46779854663492</v>
      </c>
      <c r="N32" s="36" t="n">
        <v>2.60238948855031</v>
      </c>
      <c r="O32" s="36" t="n">
        <f aca="false">SQRT(M32^2+N32^2)</f>
        <v>3.58642729145463</v>
      </c>
      <c r="P32" s="40" t="n">
        <f aca="false">IF(J32="","",MAX(0,J32-1.96*O32/100))</f>
        <v>0.312176144609402</v>
      </c>
      <c r="Q32" s="40" t="n">
        <f aca="false">IF(J32="","",MIN(1,J32+1.96*O32/100))</f>
        <v>0.452764094434423</v>
      </c>
      <c r="R32" s="32" t="str">
        <f aca="false">IF(L32="","",IF(ABS(L32)&lt;=O32,"Yes","No"))</f>
        <v>Yes</v>
      </c>
      <c r="S32" s="32" t="str">
        <f aca="false">IF(L32="","",IF(ABS(L32)&lt;=1.96*O32,"Yes","No"))</f>
        <v>Yes</v>
      </c>
      <c r="T32" s="60" t="n">
        <f aca="false">IF(D32="","",ROUND(SQRT(((D32+G32)*O32/100)^2+(J32*(D32+G32)*0.09272)^2),0))</f>
        <v>38</v>
      </c>
      <c r="U32" s="32"/>
    </row>
    <row r="33" customFormat="false" ht="15" hidden="false" customHeight="false" outlineLevel="0" collapsed="false">
      <c r="A33" s="32" t="s">
        <v>162</v>
      </c>
      <c r="B33" s="32" t="s">
        <v>208</v>
      </c>
      <c r="C33" s="32" t="s">
        <v>208</v>
      </c>
      <c r="D33" s="60" t="n">
        <v>108</v>
      </c>
      <c r="E33" s="60" t="n">
        <v>134</v>
      </c>
      <c r="F33" s="69" t="n">
        <f aca="false">IF(E33="","",D33-E33)</f>
        <v>-26</v>
      </c>
      <c r="G33" s="60" t="n">
        <v>487</v>
      </c>
      <c r="H33" s="60" t="n">
        <v>503</v>
      </c>
      <c r="I33" s="69" t="n">
        <f aca="false">IF(H33="","",G33-H33)</f>
        <v>-16</v>
      </c>
      <c r="J33" s="40" t="n">
        <f aca="false">IF(OR(D33="",D33+G33=0),"",D33/(D33+G33))</f>
        <v>0.181512605042017</v>
      </c>
      <c r="K33" s="40" t="n">
        <f aca="false">IF(E33="","",E33/(E33+H33))</f>
        <v>0.210361067503925</v>
      </c>
      <c r="L33" s="70" t="n">
        <f aca="false">IF(OR(K33="",J33=""),"",(J33-K33)*100)</f>
        <v>-2.88484624619078</v>
      </c>
      <c r="M33" s="36" t="n">
        <v>3.59375104062466</v>
      </c>
      <c r="N33" s="36" t="n">
        <v>2.60238948855031</v>
      </c>
      <c r="O33" s="36" t="n">
        <f aca="false">SQRT(M33^2+N33^2)</f>
        <v>4.43705731224062</v>
      </c>
      <c r="P33" s="40" t="n">
        <f aca="false">IF(J33="","",MAX(0,J33-1.96*O33/100))</f>
        <v>0.0945462817221006</v>
      </c>
      <c r="Q33" s="40" t="n">
        <f aca="false">IF(J33="","",MIN(1,J33+1.96*O33/100))</f>
        <v>0.268478928361933</v>
      </c>
      <c r="R33" s="32" t="str">
        <f aca="false">IF(L33="","",IF(ABS(L33)&lt;=O33,"Yes","No"))</f>
        <v>Yes</v>
      </c>
      <c r="S33" s="32" t="str">
        <f aca="false">IF(L33="","",IF(ABS(L33)&lt;=1.96*O33,"Yes","No"))</f>
        <v>Yes</v>
      </c>
      <c r="T33" s="60" t="n">
        <f aca="false">IF(D33="","",ROUND(SQRT(((D33+G33)*O33/100)^2+(J33*(D33+G33)*0.14577)^2),0))</f>
        <v>31</v>
      </c>
      <c r="U33" s="32"/>
    </row>
    <row r="34" customFormat="false" ht="15" hidden="false" customHeight="false" outlineLevel="0" collapsed="false">
      <c r="A34" s="32" t="s">
        <v>162</v>
      </c>
      <c r="B34" s="32" t="s">
        <v>209</v>
      </c>
      <c r="C34" s="32" t="s">
        <v>210</v>
      </c>
      <c r="D34" s="60" t="n">
        <v>292</v>
      </c>
      <c r="E34" s="60" t="n">
        <v>281</v>
      </c>
      <c r="F34" s="69" t="n">
        <f aca="false">IF(E34="","",D34-E34)</f>
        <v>11</v>
      </c>
      <c r="G34" s="60" t="n">
        <v>577</v>
      </c>
      <c r="H34" s="60" t="n">
        <v>592</v>
      </c>
      <c r="I34" s="69" t="n">
        <f aca="false">IF(H34="","",G34-H34)</f>
        <v>-15</v>
      </c>
      <c r="J34" s="40" t="n">
        <f aca="false">IF(OR(D34="",D34+G34=0),"",D34/(D34+G34))</f>
        <v>0.336018411967779</v>
      </c>
      <c r="K34" s="40" t="n">
        <f aca="false">IF(E34="","",E34/(E34+H34))</f>
        <v>0.321878579610538</v>
      </c>
      <c r="L34" s="70" t="n">
        <f aca="false">IF(OR(K34="",J34=""),"",(J34-K34)*100)</f>
        <v>1.41398323572406</v>
      </c>
      <c r="M34" s="36" t="n">
        <v>2.46779854663492</v>
      </c>
      <c r="N34" s="36" t="n">
        <v>2.60238948855031</v>
      </c>
      <c r="O34" s="36" t="n">
        <f aca="false">SQRT(M34^2+N34^2)</f>
        <v>3.58642729145463</v>
      </c>
      <c r="P34" s="40" t="n">
        <f aca="false">IF(J34="","",MAX(0,J34-1.96*O34/100))</f>
        <v>0.265724437055268</v>
      </c>
      <c r="Q34" s="40" t="n">
        <f aca="false">IF(J34="","",MIN(1,J34+1.96*O34/100))</f>
        <v>0.40631238688029</v>
      </c>
      <c r="R34" s="32" t="str">
        <f aca="false">IF(L34="","",IF(ABS(L34)&lt;=O34,"Yes","No"))</f>
        <v>Yes</v>
      </c>
      <c r="S34" s="32" t="str">
        <f aca="false">IF(L34="","",IF(ABS(L34)&lt;=1.96*O34,"Yes","No"))</f>
        <v>Yes</v>
      </c>
      <c r="T34" s="60" t="n">
        <f aca="false">IF(D34="","",ROUND(SQRT(((D34+G34)*O34/100)^2+(J34*(D34+G34)*0.09272)^2),0))</f>
        <v>41</v>
      </c>
      <c r="U34" s="32"/>
    </row>
    <row r="35" customFormat="false" ht="15" hidden="false" customHeight="false" outlineLevel="0" collapsed="false">
      <c r="A35" s="32" t="s">
        <v>162</v>
      </c>
      <c r="B35" s="32" t="s">
        <v>209</v>
      </c>
      <c r="C35" s="32" t="s">
        <v>211</v>
      </c>
      <c r="D35" s="60" t="n">
        <v>504</v>
      </c>
      <c r="E35" s="60" t="n">
        <v>467</v>
      </c>
      <c r="F35" s="69" t="n">
        <f aca="false">IF(E35="","",D35-E35)</f>
        <v>37</v>
      </c>
      <c r="G35" s="60" t="n">
        <v>772</v>
      </c>
      <c r="H35" s="60" t="n">
        <v>782</v>
      </c>
      <c r="I35" s="69" t="n">
        <f aca="false">IF(H35="","",G35-H35)</f>
        <v>-10</v>
      </c>
      <c r="J35" s="40" t="n">
        <f aca="false">IF(OR(D35="",D35+G35=0),"",D35/(D35+G35))</f>
        <v>0.394984326018809</v>
      </c>
      <c r="K35" s="40" t="n">
        <f aca="false">IF(E35="","",E35/(E35+H35))</f>
        <v>0.373899119295436</v>
      </c>
      <c r="L35" s="70" t="n">
        <f aca="false">IF(OR(K35="",J35=""),"",(J35-K35)*100)</f>
        <v>2.10852067233724</v>
      </c>
      <c r="M35" s="36" t="n">
        <v>2.11386804091489</v>
      </c>
      <c r="N35" s="36" t="n">
        <v>2.60238948855031</v>
      </c>
      <c r="O35" s="36" t="n">
        <f aca="false">SQRT(M35^2+N35^2)</f>
        <v>3.35274054238</v>
      </c>
      <c r="P35" s="40" t="n">
        <f aca="false">IF(J35="","",MAX(0,J35-1.96*O35/100))</f>
        <v>0.329270611388161</v>
      </c>
      <c r="Q35" s="40" t="n">
        <f aca="false">IF(J35="","",MIN(1,J35+1.96*O35/100))</f>
        <v>0.460698040649457</v>
      </c>
      <c r="R35" s="32" t="str">
        <f aca="false">IF(L35="","",IF(ABS(L35)&lt;=O35,"Yes","No"))</f>
        <v>Yes</v>
      </c>
      <c r="S35" s="32" t="str">
        <f aca="false">IF(L35="","",IF(ABS(L35)&lt;=1.96*O35,"Yes","No"))</f>
        <v>Yes</v>
      </c>
      <c r="T35" s="60" t="n">
        <f aca="false">IF(D35="","",ROUND(SQRT(((D35+G35)*O35/100)^2+(J35*(D35+G35)*0.07717)^2),0))</f>
        <v>58</v>
      </c>
      <c r="U35" s="32"/>
    </row>
    <row r="36" customFormat="false" ht="15" hidden="false" customHeight="false" outlineLevel="0" collapsed="false">
      <c r="A36" s="32" t="s">
        <v>162</v>
      </c>
      <c r="B36" s="32" t="s">
        <v>209</v>
      </c>
      <c r="C36" s="32" t="s">
        <v>212</v>
      </c>
      <c r="D36" s="60" t="n">
        <v>145</v>
      </c>
      <c r="E36" s="60" t="n">
        <v>136</v>
      </c>
      <c r="F36" s="69" t="n">
        <f aca="false">IF(E36="","",D36-E36)</f>
        <v>9</v>
      </c>
      <c r="G36" s="60" t="n">
        <v>270</v>
      </c>
      <c r="H36" s="60" t="n">
        <v>278</v>
      </c>
      <c r="I36" s="69" t="n">
        <f aca="false">IF(H36="","",G36-H36)</f>
        <v>-8</v>
      </c>
      <c r="J36" s="40" t="n">
        <f aca="false">IF(OR(D36="",D36+G36=0),"",D36/(D36+G36))</f>
        <v>0.349397590361446</v>
      </c>
      <c r="K36" s="40" t="n">
        <f aca="false">IF(E36="","",E36/(E36+H36))</f>
        <v>0.328502415458937</v>
      </c>
      <c r="L36" s="70" t="n">
        <f aca="false">IF(OR(K36="",J36=""),"",(J36-K36)*100)</f>
        <v>2.08951749025086</v>
      </c>
      <c r="M36" s="36" t="n">
        <v>3.59375104062466</v>
      </c>
      <c r="N36" s="36" t="n">
        <v>2.60238948855031</v>
      </c>
      <c r="O36" s="36" t="n">
        <f aca="false">SQRT(M36^2+N36^2)</f>
        <v>4.43705731224062</v>
      </c>
      <c r="P36" s="40" t="n">
        <f aca="false">IF(J36="","",MAX(0,J36-1.96*O36/100))</f>
        <v>0.26243126704153</v>
      </c>
      <c r="Q36" s="40" t="n">
        <f aca="false">IF(J36="","",MIN(1,J36+1.96*O36/100))</f>
        <v>0.436363913681362</v>
      </c>
      <c r="R36" s="32" t="str">
        <f aca="false">IF(L36="","",IF(ABS(L36)&lt;=O36,"Yes","No"))</f>
        <v>Yes</v>
      </c>
      <c r="S36" s="32" t="str">
        <f aca="false">IF(L36="","",IF(ABS(L36)&lt;=1.96*O36,"Yes","No"))</f>
        <v>Yes</v>
      </c>
      <c r="T36" s="60" t="n">
        <f aca="false">IF(D36="","",ROUND(SQRT(((D36+G36)*O36/100)^2+(J36*(D36+G36)*0.14577)^2),0))</f>
        <v>28</v>
      </c>
      <c r="U36" s="32"/>
    </row>
    <row r="37" customFormat="false" ht="15" hidden="false" customHeight="false" outlineLevel="0" collapsed="false">
      <c r="A37" s="32" t="s">
        <v>162</v>
      </c>
      <c r="B37" s="32" t="s">
        <v>213</v>
      </c>
      <c r="C37" s="32" t="s">
        <v>213</v>
      </c>
      <c r="D37" s="60" t="n">
        <v>57</v>
      </c>
      <c r="E37" s="60" t="n">
        <v>68</v>
      </c>
      <c r="F37" s="69" t="n">
        <f aca="false">IF(E37="","",D37-E37)</f>
        <v>-11</v>
      </c>
      <c r="G37" s="60" t="n">
        <v>158</v>
      </c>
      <c r="H37" s="60" t="n">
        <v>153</v>
      </c>
      <c r="I37" s="69" t="n">
        <f aca="false">IF(H37="","",G37-H37)</f>
        <v>5</v>
      </c>
      <c r="J37" s="40" t="n">
        <f aca="false">IF(OR(D37="",D37+G37=0),"",D37/(D37+G37))</f>
        <v>0.265116279069767</v>
      </c>
      <c r="K37" s="40" t="n">
        <f aca="false">IF(E37="","",E37/(E37+H37))</f>
        <v>0.307692307692308</v>
      </c>
      <c r="L37" s="70" t="n">
        <f aca="false">IF(OR(K37="",J37=""),"",(J37-K37)*100)</f>
        <v>-4.25760286225403</v>
      </c>
      <c r="M37" s="36" t="n">
        <v>3.59375104062466</v>
      </c>
      <c r="N37" s="36" t="n">
        <v>2.60238948855031</v>
      </c>
      <c r="O37" s="36" t="n">
        <f aca="false">SQRT(M37^2+N37^2)</f>
        <v>4.43705731224062</v>
      </c>
      <c r="P37" s="40" t="n">
        <f aca="false">IF(J37="","",MAX(0,J37-1.96*O37/100))</f>
        <v>0.178149955749851</v>
      </c>
      <c r="Q37" s="40" t="n">
        <f aca="false">IF(J37="","",MIN(1,J37+1.96*O37/100))</f>
        <v>0.352082602389684</v>
      </c>
      <c r="R37" s="32" t="str">
        <f aca="false">IF(L37="","",IF(ABS(L37)&lt;=O37,"Yes","No"))</f>
        <v>Yes</v>
      </c>
      <c r="S37" s="32" t="str">
        <f aca="false">IF(L37="","",IF(ABS(L37)&lt;=1.96*O37,"Yes","No"))</f>
        <v>Yes</v>
      </c>
      <c r="T37" s="60" t="n">
        <f aca="false">IF(D37="","",ROUND(SQRT(((D37+G37)*O37/100)^2+(J37*(D37+G37)*0.14577)^2),0))</f>
        <v>13</v>
      </c>
      <c r="U37" s="32"/>
    </row>
    <row r="38" customFormat="false" ht="15" hidden="false" customHeight="false" outlineLevel="0" collapsed="false">
      <c r="A38" s="32" t="s">
        <v>162</v>
      </c>
      <c r="B38" s="32" t="s">
        <v>214</v>
      </c>
      <c r="C38" s="32" t="s">
        <v>215</v>
      </c>
      <c r="D38" s="60" t="n">
        <v>378</v>
      </c>
      <c r="E38" s="60" t="n">
        <v>432</v>
      </c>
      <c r="F38" s="69" t="n">
        <f aca="false">IF(E38="","",D38-E38)</f>
        <v>-54</v>
      </c>
      <c r="G38" s="60" t="n">
        <v>658</v>
      </c>
      <c r="H38" s="60" t="n">
        <v>705</v>
      </c>
      <c r="I38" s="69" t="n">
        <f aca="false">IF(H38="","",G38-H38)</f>
        <v>-47</v>
      </c>
      <c r="J38" s="40" t="n">
        <f aca="false">IF(OR(D38="",D38+G38=0),"",D38/(D38+G38))</f>
        <v>0.364864864864865</v>
      </c>
      <c r="K38" s="40" t="n">
        <f aca="false">IF(E38="","",E38/(E38+H38))</f>
        <v>0.379947229551451</v>
      </c>
      <c r="L38" s="70" t="n">
        <f aca="false">IF(OR(K38="",J38=""),"",(J38-K38)*100)</f>
        <v>-1.50823646865863</v>
      </c>
      <c r="M38" s="36" t="n">
        <v>2.46779854663492</v>
      </c>
      <c r="N38" s="36" t="n">
        <v>2.60238948855031</v>
      </c>
      <c r="O38" s="36" t="n">
        <f aca="false">SQRT(M38^2+N38^2)</f>
        <v>3.58642729145463</v>
      </c>
      <c r="P38" s="40" t="n">
        <f aca="false">IF(J38="","",MAX(0,J38-1.96*O38/100))</f>
        <v>0.294570889952354</v>
      </c>
      <c r="Q38" s="40" t="n">
        <f aca="false">IF(J38="","",MIN(1,J38+1.96*O38/100))</f>
        <v>0.435158839777376</v>
      </c>
      <c r="R38" s="32" t="str">
        <f aca="false">IF(L38="","",IF(ABS(L38)&lt;=O38,"Yes","No"))</f>
        <v>Yes</v>
      </c>
      <c r="S38" s="32" t="str">
        <f aca="false">IF(L38="","",IF(ABS(L38)&lt;=1.96*O38,"Yes","No"))</f>
        <v>Yes</v>
      </c>
      <c r="T38" s="60" t="n">
        <f aca="false">IF(D38="","",ROUND(SQRT(((D38+G38)*O38/100)^2+(J38*(D38+G38)*0.09272)^2),0))</f>
        <v>51</v>
      </c>
      <c r="U38" s="32"/>
    </row>
    <row r="39" customFormat="false" ht="15" hidden="false" customHeight="false" outlineLevel="0" collapsed="false">
      <c r="A39" s="32" t="s">
        <v>162</v>
      </c>
      <c r="B39" s="32" t="s">
        <v>214</v>
      </c>
      <c r="C39" s="32" t="s">
        <v>216</v>
      </c>
      <c r="D39" s="60" t="n">
        <v>291</v>
      </c>
      <c r="E39" s="60" t="n">
        <v>296</v>
      </c>
      <c r="F39" s="69" t="n">
        <f aca="false">IF(E39="","",D39-E39)</f>
        <v>-5</v>
      </c>
      <c r="G39" s="60" t="n">
        <v>514</v>
      </c>
      <c r="H39" s="60" t="n">
        <v>529</v>
      </c>
      <c r="I39" s="69" t="n">
        <f aca="false">IF(H39="","",G39-H39)</f>
        <v>-15</v>
      </c>
      <c r="J39" s="40" t="n">
        <f aca="false">IF(OR(D39="",D39+G39=0),"",D39/(D39+G39))</f>
        <v>0.361490683229814</v>
      </c>
      <c r="K39" s="40" t="n">
        <f aca="false">IF(E39="","",E39/(E39+H39))</f>
        <v>0.358787878787879</v>
      </c>
      <c r="L39" s="70" t="n">
        <f aca="false">IF(OR(K39="",J39=""),"",(J39-K39)*100)</f>
        <v>0.270280444193488</v>
      </c>
      <c r="M39" s="36" t="n">
        <v>2.46779854663492</v>
      </c>
      <c r="N39" s="36" t="n">
        <v>2.60238948855031</v>
      </c>
      <c r="O39" s="36" t="n">
        <f aca="false">SQRT(M39^2+N39^2)</f>
        <v>3.58642729145463</v>
      </c>
      <c r="P39" s="40" t="n">
        <f aca="false">IF(J39="","",MAX(0,J39-1.96*O39/100))</f>
        <v>0.291196708317303</v>
      </c>
      <c r="Q39" s="40" t="n">
        <f aca="false">IF(J39="","",MIN(1,J39+1.96*O39/100))</f>
        <v>0.431784658142324</v>
      </c>
      <c r="R39" s="32" t="str">
        <f aca="false">IF(L39="","",IF(ABS(L39)&lt;=O39,"Yes","No"))</f>
        <v>Yes</v>
      </c>
      <c r="S39" s="32" t="str">
        <f aca="false">IF(L39="","",IF(ABS(L39)&lt;=1.96*O39,"Yes","No"))</f>
        <v>Yes</v>
      </c>
      <c r="T39" s="60" t="n">
        <f aca="false">IF(D39="","",ROUND(SQRT(((D39+G39)*O39/100)^2+(J39*(D39+G39)*0.09272)^2),0))</f>
        <v>40</v>
      </c>
      <c r="U39" s="32"/>
    </row>
    <row r="40" customFormat="false" ht="15" hidden="false" customHeight="false" outlineLevel="0" collapsed="false">
      <c r="A40" s="32" t="s">
        <v>162</v>
      </c>
      <c r="B40" s="32" t="s">
        <v>214</v>
      </c>
      <c r="C40" s="32" t="s">
        <v>217</v>
      </c>
      <c r="D40" s="60" t="n">
        <v>429</v>
      </c>
      <c r="E40" s="60" t="n">
        <v>460</v>
      </c>
      <c r="F40" s="69" t="n">
        <f aca="false">IF(E40="","",D40-E40)</f>
        <v>-31</v>
      </c>
      <c r="G40" s="60" t="n">
        <v>731</v>
      </c>
      <c r="H40" s="60" t="n">
        <v>791</v>
      </c>
      <c r="I40" s="69" t="n">
        <f aca="false">IF(H40="","",G40-H40)</f>
        <v>-60</v>
      </c>
      <c r="J40" s="40" t="n">
        <f aca="false">IF(OR(D40="",D40+G40=0),"",D40/(D40+G40))</f>
        <v>0.369827586206897</v>
      </c>
      <c r="K40" s="40" t="n">
        <f aca="false">IF(E40="","",E40/(E40+H40))</f>
        <v>0.367705835331735</v>
      </c>
      <c r="L40" s="70" t="n">
        <f aca="false">IF(OR(K40="",J40=""),"",(J40-K40)*100)</f>
        <v>0.212175087516192</v>
      </c>
      <c r="M40" s="36" t="n">
        <v>2.46779854663492</v>
      </c>
      <c r="N40" s="36" t="n">
        <v>2.60238948855031</v>
      </c>
      <c r="O40" s="36" t="n">
        <f aca="false">SQRT(M40^2+N40^2)</f>
        <v>3.58642729145463</v>
      </c>
      <c r="P40" s="40" t="n">
        <f aca="false">IF(J40="","",MAX(0,J40-1.96*O40/100))</f>
        <v>0.299533611294386</v>
      </c>
      <c r="Q40" s="40" t="n">
        <f aca="false">IF(J40="","",MIN(1,J40+1.96*O40/100))</f>
        <v>0.440121561119407</v>
      </c>
      <c r="R40" s="32" t="str">
        <f aca="false">IF(L40="","",IF(ABS(L40)&lt;=O40,"Yes","No"))</f>
        <v>Yes</v>
      </c>
      <c r="S40" s="32" t="str">
        <f aca="false">IF(L40="","",IF(ABS(L40)&lt;=1.96*O40,"Yes","No"))</f>
        <v>Yes</v>
      </c>
      <c r="T40" s="60" t="n">
        <f aca="false">IF(D40="","",ROUND(SQRT(((D40+G40)*O40/100)^2+(J40*(D40+G40)*0.09272)^2),0))</f>
        <v>58</v>
      </c>
      <c r="U40" s="32"/>
    </row>
    <row r="41" customFormat="false" ht="15" hidden="false" customHeight="false" outlineLevel="0" collapsed="false">
      <c r="A41" s="32" t="s">
        <v>162</v>
      </c>
      <c r="B41" s="32" t="s">
        <v>214</v>
      </c>
      <c r="C41" s="32" t="s">
        <v>218</v>
      </c>
      <c r="D41" s="60" t="n">
        <v>363</v>
      </c>
      <c r="E41" s="60" t="n">
        <v>425</v>
      </c>
      <c r="F41" s="69" t="n">
        <f aca="false">IF(E41="","",D41-E41)</f>
        <v>-62</v>
      </c>
      <c r="G41" s="60" t="n">
        <v>832</v>
      </c>
      <c r="H41" s="60" t="n">
        <v>920</v>
      </c>
      <c r="I41" s="69" t="n">
        <f aca="false">IF(H41="","",G41-H41)</f>
        <v>-88</v>
      </c>
      <c r="J41" s="40" t="n">
        <f aca="false">IF(OR(D41="",D41+G41=0),"",D41/(D41+G41))</f>
        <v>0.303765690376569</v>
      </c>
      <c r="K41" s="40" t="n">
        <f aca="false">IF(E41="","",E41/(E41+H41))</f>
        <v>0.315985130111524</v>
      </c>
      <c r="L41" s="70" t="n">
        <f aca="false">IF(OR(K41="",J41=""),"",(J41-K41)*100)</f>
        <v>-1.22194397349552</v>
      </c>
      <c r="M41" s="36" t="n">
        <v>2.11386804091489</v>
      </c>
      <c r="N41" s="36" t="n">
        <v>2.60238948855031</v>
      </c>
      <c r="O41" s="36" t="n">
        <f aca="false">SQRT(M41^2+N41^2)</f>
        <v>3.35274054238</v>
      </c>
      <c r="P41" s="40" t="n">
        <f aca="false">IF(J41="","",MAX(0,J41-1.96*O41/100))</f>
        <v>0.238051975745921</v>
      </c>
      <c r="Q41" s="40" t="n">
        <f aca="false">IF(J41="","",MIN(1,J41+1.96*O41/100))</f>
        <v>0.369479405007217</v>
      </c>
      <c r="R41" s="32" t="str">
        <f aca="false">IF(L41="","",IF(ABS(L41)&lt;=O41,"Yes","No"))</f>
        <v>Yes</v>
      </c>
      <c r="S41" s="32" t="str">
        <f aca="false">IF(L41="","",IF(ABS(L41)&lt;=1.96*O41,"Yes","No"))</f>
        <v>Yes</v>
      </c>
      <c r="T41" s="60" t="n">
        <f aca="false">IF(D41="","",ROUND(SQRT(((D41+G41)*O41/100)^2+(J41*(D41+G41)*0.07717)^2),0))</f>
        <v>49</v>
      </c>
      <c r="U41" s="32"/>
    </row>
    <row r="42" customFormat="false" ht="15" hidden="false" customHeight="false" outlineLevel="0" collapsed="false">
      <c r="A42" s="32" t="s">
        <v>162</v>
      </c>
      <c r="B42" s="32" t="s">
        <v>214</v>
      </c>
      <c r="C42" s="32" t="s">
        <v>219</v>
      </c>
      <c r="D42" s="60" t="n">
        <v>354</v>
      </c>
      <c r="E42" s="60" t="n">
        <v>397</v>
      </c>
      <c r="F42" s="69" t="n">
        <f aca="false">IF(E42="","",D42-E42)</f>
        <v>-43</v>
      </c>
      <c r="G42" s="60" t="n">
        <v>695</v>
      </c>
      <c r="H42" s="60" t="n">
        <v>692</v>
      </c>
      <c r="I42" s="69" t="n">
        <f aca="false">IF(H42="","",G42-H42)</f>
        <v>3</v>
      </c>
      <c r="J42" s="40" t="n">
        <f aca="false">IF(OR(D42="",D42+G42=0),"",D42/(D42+G42))</f>
        <v>0.337464251668256</v>
      </c>
      <c r="K42" s="40" t="n">
        <f aca="false">IF(E42="","",E42/(E42+H42))</f>
        <v>0.36455463728191</v>
      </c>
      <c r="L42" s="70" t="n">
        <f aca="false">IF(OR(K42="",J42=""),"",(J42-K42)*100)</f>
        <v>-2.70903856136545</v>
      </c>
      <c r="M42" s="36" t="n">
        <v>2.46779854663492</v>
      </c>
      <c r="N42" s="36" t="n">
        <v>2.60238948855031</v>
      </c>
      <c r="O42" s="36" t="n">
        <f aca="false">SQRT(M42^2+N42^2)</f>
        <v>3.58642729145463</v>
      </c>
      <c r="P42" s="40" t="n">
        <f aca="false">IF(J42="","",MAX(0,J42-1.96*O42/100))</f>
        <v>0.267170276755745</v>
      </c>
      <c r="Q42" s="40" t="n">
        <f aca="false">IF(J42="","",MIN(1,J42+1.96*O42/100))</f>
        <v>0.407758226580766</v>
      </c>
      <c r="R42" s="32" t="str">
        <f aca="false">IF(L42="","",IF(ABS(L42)&lt;=O42,"Yes","No"))</f>
        <v>Yes</v>
      </c>
      <c r="S42" s="32" t="str">
        <f aca="false">IF(L42="","",IF(ABS(L42)&lt;=1.96*O42,"Yes","No"))</f>
        <v>Yes</v>
      </c>
      <c r="T42" s="60" t="n">
        <f aca="false">IF(D42="","",ROUND(SQRT(((D42+G42)*O42/100)^2+(J42*(D42+G42)*0.09272)^2),0))</f>
        <v>50</v>
      </c>
      <c r="U42" s="32"/>
    </row>
    <row r="43" customFormat="false" ht="15" hidden="false" customHeight="false" outlineLevel="0" collapsed="false">
      <c r="A43" s="32" t="s">
        <v>162</v>
      </c>
      <c r="B43" s="32" t="s">
        <v>220</v>
      </c>
      <c r="C43" s="32" t="s">
        <v>221</v>
      </c>
      <c r="D43" s="60" t="n">
        <v>175</v>
      </c>
      <c r="E43" s="60" t="n">
        <v>175</v>
      </c>
      <c r="F43" s="69" t="n">
        <f aca="false">IF(E43="","",D43-E43)</f>
        <v>0</v>
      </c>
      <c r="G43" s="60" t="n">
        <v>205</v>
      </c>
      <c r="H43" s="60" t="n">
        <v>212</v>
      </c>
      <c r="I43" s="69" t="n">
        <f aca="false">IF(H43="","",G43-H43)</f>
        <v>-7</v>
      </c>
      <c r="J43" s="40" t="n">
        <f aca="false">IF(OR(D43="",D43+G43=0),"",D43/(D43+G43))</f>
        <v>0.460526315789474</v>
      </c>
      <c r="K43" s="40" t="n">
        <f aca="false">IF(E43="","",E43/(E43+H43))</f>
        <v>0.452196382428941</v>
      </c>
      <c r="L43" s="70" t="n">
        <f aca="false">IF(OR(K43="",J43=""),"",(J43-K43)*100)</f>
        <v>0.832993336053312</v>
      </c>
      <c r="M43" s="36" t="n">
        <v>3.59375104062466</v>
      </c>
      <c r="N43" s="36" t="n">
        <v>2.60238948855031</v>
      </c>
      <c r="O43" s="36" t="n">
        <f aca="false">SQRT(M43^2+N43^2)</f>
        <v>4.43705731224062</v>
      </c>
      <c r="P43" s="40" t="n">
        <f aca="false">IF(J43="","",MAX(0,J43-1.96*O43/100))</f>
        <v>0.373559992469558</v>
      </c>
      <c r="Q43" s="40" t="n">
        <f aca="false">IF(J43="","",MIN(1,J43+1.96*O43/100))</f>
        <v>0.54749263910939</v>
      </c>
      <c r="R43" s="32" t="str">
        <f aca="false">IF(L43="","",IF(ABS(L43)&lt;=O43,"Yes","No"))</f>
        <v>Yes</v>
      </c>
      <c r="S43" s="32" t="str">
        <f aca="false">IF(L43="","",IF(ABS(L43)&lt;=1.96*O43,"Yes","No"))</f>
        <v>Yes</v>
      </c>
      <c r="T43" s="60" t="n">
        <f aca="false">IF(D43="","",ROUND(SQRT(((D43+G43)*O43/100)^2+(J43*(D43+G43)*0.14577)^2),0))</f>
        <v>31</v>
      </c>
      <c r="U43" s="32"/>
    </row>
    <row r="44" customFormat="false" ht="15" hidden="false" customHeight="false" outlineLevel="0" collapsed="false">
      <c r="A44" s="32" t="s">
        <v>162</v>
      </c>
      <c r="B44" s="32" t="s">
        <v>220</v>
      </c>
      <c r="C44" s="32" t="s">
        <v>222</v>
      </c>
      <c r="D44" s="60" t="n">
        <v>180</v>
      </c>
      <c r="E44" s="60" t="n">
        <v>184</v>
      </c>
      <c r="F44" s="69" t="n">
        <f aca="false">IF(E44="","",D44-E44)</f>
        <v>-4</v>
      </c>
      <c r="G44" s="60" t="n">
        <v>211</v>
      </c>
      <c r="H44" s="60" t="n">
        <v>208</v>
      </c>
      <c r="I44" s="69" t="n">
        <f aca="false">IF(H44="","",G44-H44)</f>
        <v>3</v>
      </c>
      <c r="J44" s="40" t="n">
        <f aca="false">IF(OR(D44="",D44+G44=0),"",D44/(D44+G44))</f>
        <v>0.460358056265985</v>
      </c>
      <c r="K44" s="40" t="n">
        <f aca="false">IF(E44="","",E44/(E44+H44))</f>
        <v>0.469387755102041</v>
      </c>
      <c r="L44" s="70" t="n">
        <f aca="false">IF(OR(K44="",J44=""),"",(J44-K44)*100)</f>
        <v>-0.90296988360562</v>
      </c>
      <c r="M44" s="36" t="n">
        <v>3.59375104062466</v>
      </c>
      <c r="N44" s="36" t="n">
        <v>2.60238948855031</v>
      </c>
      <c r="O44" s="36" t="n">
        <f aca="false">SQRT(M44^2+N44^2)</f>
        <v>4.43705731224062</v>
      </c>
      <c r="P44" s="40" t="n">
        <f aca="false">IF(J44="","",MAX(0,J44-1.96*O44/100))</f>
        <v>0.373391732946068</v>
      </c>
      <c r="Q44" s="40" t="n">
        <f aca="false">IF(J44="","",MIN(1,J44+1.96*O44/100))</f>
        <v>0.547324379585901</v>
      </c>
      <c r="R44" s="32" t="str">
        <f aca="false">IF(L44="","",IF(ABS(L44)&lt;=O44,"Yes","No"))</f>
        <v>Yes</v>
      </c>
      <c r="S44" s="32" t="str">
        <f aca="false">IF(L44="","",IF(ABS(L44)&lt;=1.96*O44,"Yes","No"))</f>
        <v>Yes</v>
      </c>
      <c r="T44" s="60" t="n">
        <f aca="false">IF(D44="","",ROUND(SQRT(((D44+G44)*O44/100)^2+(J44*(D44+G44)*0.14577)^2),0))</f>
        <v>31</v>
      </c>
      <c r="U44" s="32"/>
    </row>
    <row r="45" customFormat="false" ht="15" hidden="false" customHeight="false" outlineLevel="0" collapsed="false">
      <c r="A45" s="32" t="s">
        <v>162</v>
      </c>
      <c r="B45" s="32" t="s">
        <v>220</v>
      </c>
      <c r="C45" s="32" t="s">
        <v>223</v>
      </c>
      <c r="D45" s="60" t="n">
        <v>121</v>
      </c>
      <c r="E45" s="60" t="n">
        <v>102</v>
      </c>
      <c r="F45" s="69" t="n">
        <f aca="false">IF(E45="","",D45-E45)</f>
        <v>19</v>
      </c>
      <c r="G45" s="60" t="n">
        <v>184</v>
      </c>
      <c r="H45" s="60" t="n">
        <v>192</v>
      </c>
      <c r="I45" s="69" t="n">
        <f aca="false">IF(H45="","",G45-H45)</f>
        <v>-8</v>
      </c>
      <c r="J45" s="40" t="n">
        <f aca="false">IF(OR(D45="",D45+G45=0),"",D45/(D45+G45))</f>
        <v>0.39672131147541</v>
      </c>
      <c r="K45" s="40" t="n">
        <f aca="false">IF(E45="","",E45/(E45+H45))</f>
        <v>0.346938775510204</v>
      </c>
      <c r="L45" s="70" t="n">
        <f aca="false">IF(OR(K45="",J45=""),"",(J45-K45)*100)</f>
        <v>4.97825359652058</v>
      </c>
      <c r="M45" s="36" t="n">
        <v>3.59375104062466</v>
      </c>
      <c r="N45" s="36" t="n">
        <v>2.60238948855031</v>
      </c>
      <c r="O45" s="36" t="n">
        <f aca="false">SQRT(M45^2+N45^2)</f>
        <v>4.43705731224062</v>
      </c>
      <c r="P45" s="40" t="n">
        <f aca="false">IF(J45="","",MAX(0,J45-1.96*O45/100))</f>
        <v>0.309754988155494</v>
      </c>
      <c r="Q45" s="40" t="n">
        <f aca="false">IF(J45="","",MIN(1,J45+1.96*O45/100))</f>
        <v>0.483687634795326</v>
      </c>
      <c r="R45" s="32" t="str">
        <f aca="false">IF(L45="","",IF(ABS(L45)&lt;=O45,"Yes","No"))</f>
        <v>No</v>
      </c>
      <c r="S45" s="32" t="str">
        <f aca="false">IF(L45="","",IF(ABS(L45)&lt;=1.96*O45,"Yes","No"))</f>
        <v>Yes</v>
      </c>
      <c r="T45" s="60" t="n">
        <f aca="false">IF(D45="","",ROUND(SQRT(((D45+G45)*O45/100)^2+(J45*(D45+G45)*0.14577)^2),0))</f>
        <v>22</v>
      </c>
      <c r="U45" s="32"/>
    </row>
    <row r="46" customFormat="false" ht="15" hidden="false" customHeight="false" outlineLevel="0" collapsed="false">
      <c r="A46" s="32" t="s">
        <v>162</v>
      </c>
      <c r="B46" s="32" t="s">
        <v>220</v>
      </c>
      <c r="C46" s="32" t="s">
        <v>224</v>
      </c>
      <c r="D46" s="60" t="n">
        <v>187</v>
      </c>
      <c r="E46" s="60" t="n">
        <v>194</v>
      </c>
      <c r="F46" s="69" t="n">
        <f aca="false">IF(E46="","",D46-E46)</f>
        <v>-7</v>
      </c>
      <c r="G46" s="60" t="n">
        <v>276</v>
      </c>
      <c r="H46" s="60" t="n">
        <v>296</v>
      </c>
      <c r="I46" s="69" t="n">
        <f aca="false">IF(H46="","",G46-H46)</f>
        <v>-20</v>
      </c>
      <c r="J46" s="40" t="n">
        <f aca="false">IF(OR(D46="",D46+G46=0),"",D46/(D46+G46))</f>
        <v>0.403887688984881</v>
      </c>
      <c r="K46" s="40" t="n">
        <f aca="false">IF(E46="","",E46/(E46+H46))</f>
        <v>0.395918367346939</v>
      </c>
      <c r="L46" s="70" t="n">
        <f aca="false">IF(OR(K46="",J46=""),"",(J46-K46)*100)</f>
        <v>0.796932163794245</v>
      </c>
      <c r="M46" s="36" t="n">
        <v>3.59375104062466</v>
      </c>
      <c r="N46" s="36" t="n">
        <v>2.60238948855031</v>
      </c>
      <c r="O46" s="36" t="n">
        <f aca="false">SQRT(M46^2+N46^2)</f>
        <v>4.43705731224062</v>
      </c>
      <c r="P46" s="40" t="n">
        <f aca="false">IF(J46="","",MAX(0,J46-1.96*O46/100))</f>
        <v>0.316921365664965</v>
      </c>
      <c r="Q46" s="40" t="n">
        <f aca="false">IF(J46="","",MIN(1,J46+1.96*O46/100))</f>
        <v>0.490854012304797</v>
      </c>
      <c r="R46" s="32" t="str">
        <f aca="false">IF(L46="","",IF(ABS(L46)&lt;=O46,"Yes","No"))</f>
        <v>Yes</v>
      </c>
      <c r="S46" s="32" t="str">
        <f aca="false">IF(L46="","",IF(ABS(L46)&lt;=1.96*O46,"Yes","No"))</f>
        <v>Yes</v>
      </c>
      <c r="T46" s="60" t="n">
        <f aca="false">IF(D46="","",ROUND(SQRT(((D46+G46)*O46/100)^2+(J46*(D46+G46)*0.14577)^2),0))</f>
        <v>34</v>
      </c>
      <c r="U46" s="32"/>
    </row>
    <row r="47" customFormat="false" ht="15" hidden="false" customHeight="false" outlineLevel="0" collapsed="false">
      <c r="A47" s="32" t="s">
        <v>162</v>
      </c>
      <c r="B47" s="32" t="s">
        <v>225</v>
      </c>
      <c r="C47" s="32" t="s">
        <v>226</v>
      </c>
      <c r="D47" s="60" t="n">
        <v>260</v>
      </c>
      <c r="E47" s="60" t="n">
        <v>298</v>
      </c>
      <c r="F47" s="69" t="n">
        <f aca="false">IF(E47="","",D47-E47)</f>
        <v>-38</v>
      </c>
      <c r="G47" s="60" t="n">
        <v>664</v>
      </c>
      <c r="H47" s="60" t="n">
        <v>649</v>
      </c>
      <c r="I47" s="69" t="n">
        <f aca="false">IF(H47="","",G47-H47)</f>
        <v>15</v>
      </c>
      <c r="J47" s="40" t="n">
        <f aca="false">IF(OR(D47="",D47+G47=0),"",D47/(D47+G47))</f>
        <v>0.281385281385281</v>
      </c>
      <c r="K47" s="40" t="n">
        <f aca="false">IF(E47="","",E47/(E47+H47))</f>
        <v>0.31467793030623</v>
      </c>
      <c r="L47" s="70" t="n">
        <f aca="false">IF(OR(K47="",J47=""),"",(J47-K47)*100)</f>
        <v>-3.32926489209488</v>
      </c>
      <c r="M47" s="36" t="n">
        <v>2.46779854663492</v>
      </c>
      <c r="N47" s="36" t="n">
        <v>2.60238948855031</v>
      </c>
      <c r="O47" s="36" t="n">
        <f aca="false">SQRT(M47^2+N47^2)</f>
        <v>3.58642729145463</v>
      </c>
      <c r="P47" s="40" t="n">
        <f aca="false">IF(J47="","",MAX(0,J47-1.96*O47/100))</f>
        <v>0.211091306472771</v>
      </c>
      <c r="Q47" s="40" t="n">
        <f aca="false">IF(J47="","",MIN(1,J47+1.96*O47/100))</f>
        <v>0.351679256297792</v>
      </c>
      <c r="R47" s="32" t="str">
        <f aca="false">IF(L47="","",IF(ABS(L47)&lt;=O47,"Yes","No"))</f>
        <v>Yes</v>
      </c>
      <c r="S47" s="32" t="str">
        <f aca="false">IF(L47="","",IF(ABS(L47)&lt;=1.96*O47,"Yes","No"))</f>
        <v>Yes</v>
      </c>
      <c r="T47" s="60" t="n">
        <f aca="false">IF(D47="","",ROUND(SQRT(((D47+G47)*O47/100)^2+(J47*(D47+G47)*0.09272)^2),0))</f>
        <v>41</v>
      </c>
      <c r="U47" s="32"/>
    </row>
    <row r="48" customFormat="false" ht="15" hidden="false" customHeight="false" outlineLevel="0" collapsed="false">
      <c r="A48" s="32" t="s">
        <v>162</v>
      </c>
      <c r="B48" s="32" t="s">
        <v>225</v>
      </c>
      <c r="C48" s="32" t="s">
        <v>227</v>
      </c>
      <c r="D48" s="60" t="n">
        <v>238</v>
      </c>
      <c r="E48" s="60" t="n">
        <v>253</v>
      </c>
      <c r="F48" s="69" t="n">
        <f aca="false">IF(E48="","",D48-E48)</f>
        <v>-15</v>
      </c>
      <c r="G48" s="60" t="n">
        <v>663</v>
      </c>
      <c r="H48" s="60" t="n">
        <v>710</v>
      </c>
      <c r="I48" s="69" t="n">
        <f aca="false">IF(H48="","",G48-H48)</f>
        <v>-47</v>
      </c>
      <c r="J48" s="40" t="n">
        <f aca="false">IF(OR(D48="",D48+G48=0),"",D48/(D48+G48))</f>
        <v>0.264150943396226</v>
      </c>
      <c r="K48" s="40" t="n">
        <f aca="false">IF(E48="","",E48/(E48+H48))</f>
        <v>0.262720664589823</v>
      </c>
      <c r="L48" s="70" t="n">
        <f aca="false">IF(OR(K48="",J48=""),"",(J48-K48)*100)</f>
        <v>0.143027880640295</v>
      </c>
      <c r="M48" s="36" t="n">
        <v>2.46779854663492</v>
      </c>
      <c r="N48" s="36" t="n">
        <v>2.60238948855031</v>
      </c>
      <c r="O48" s="36" t="n">
        <f aca="false">SQRT(M48^2+N48^2)</f>
        <v>3.58642729145463</v>
      </c>
      <c r="P48" s="40" t="n">
        <f aca="false">IF(J48="","",MAX(0,J48-1.96*O48/100))</f>
        <v>0.193856968483716</v>
      </c>
      <c r="Q48" s="40" t="n">
        <f aca="false">IF(J48="","",MIN(1,J48+1.96*O48/100))</f>
        <v>0.334444918308737</v>
      </c>
      <c r="R48" s="32" t="str">
        <f aca="false">IF(L48="","",IF(ABS(L48)&lt;=O48,"Yes","No"))</f>
        <v>Yes</v>
      </c>
      <c r="S48" s="32" t="str">
        <f aca="false">IF(L48="","",IF(ABS(L48)&lt;=1.96*O48,"Yes","No"))</f>
        <v>Yes</v>
      </c>
      <c r="T48" s="60" t="n">
        <f aca="false">IF(D48="","",ROUND(SQRT(((D48+G48)*O48/100)^2+(J48*(D48+G48)*0.09272)^2),0))</f>
        <v>39</v>
      </c>
      <c r="U48" s="32"/>
    </row>
    <row r="49" customFormat="false" ht="15" hidden="false" customHeight="false" outlineLevel="0" collapsed="false">
      <c r="A49" s="32" t="s">
        <v>162</v>
      </c>
      <c r="B49" s="32" t="s">
        <v>225</v>
      </c>
      <c r="C49" s="32" t="s">
        <v>228</v>
      </c>
      <c r="D49" s="60" t="n">
        <v>225</v>
      </c>
      <c r="E49" s="60" t="n">
        <v>238</v>
      </c>
      <c r="F49" s="69" t="n">
        <f aca="false">IF(E49="","",D49-E49)</f>
        <v>-13</v>
      </c>
      <c r="G49" s="60" t="n">
        <v>593</v>
      </c>
      <c r="H49" s="60" t="n">
        <v>586</v>
      </c>
      <c r="I49" s="69" t="n">
        <f aca="false">IF(H49="","",G49-H49)</f>
        <v>7</v>
      </c>
      <c r="J49" s="40" t="n">
        <f aca="false">IF(OR(D49="",D49+G49=0),"",D49/(D49+G49))</f>
        <v>0.275061124694377</v>
      </c>
      <c r="K49" s="40" t="n">
        <f aca="false">IF(E49="","",E49/(E49+H49))</f>
        <v>0.288834951456311</v>
      </c>
      <c r="L49" s="70" t="n">
        <f aca="false">IF(OR(K49="",J49=""),"",(J49-K49)*100)</f>
        <v>-1.37738267619341</v>
      </c>
      <c r="M49" s="36" t="n">
        <v>2.46779854663492</v>
      </c>
      <c r="N49" s="36" t="n">
        <v>2.60238948855031</v>
      </c>
      <c r="O49" s="36" t="n">
        <f aca="false">SQRT(M49^2+N49^2)</f>
        <v>3.58642729145463</v>
      </c>
      <c r="P49" s="40" t="n">
        <f aca="false">IF(J49="","",MAX(0,J49-1.96*O49/100))</f>
        <v>0.204767149781866</v>
      </c>
      <c r="Q49" s="40" t="n">
        <f aca="false">IF(J49="","",MIN(1,J49+1.96*O49/100))</f>
        <v>0.345355099606887</v>
      </c>
      <c r="R49" s="32" t="str">
        <f aca="false">IF(L49="","",IF(ABS(L49)&lt;=O49,"Yes","No"))</f>
        <v>Yes</v>
      </c>
      <c r="S49" s="32" t="str">
        <f aca="false">IF(L49="","",IF(ABS(L49)&lt;=1.96*O49,"Yes","No"))</f>
        <v>Yes</v>
      </c>
      <c r="T49" s="60" t="n">
        <f aca="false">IF(D49="","",ROUND(SQRT(((D49+G49)*O49/100)^2+(J49*(D49+G49)*0.09272)^2),0))</f>
        <v>36</v>
      </c>
      <c r="U49" s="32"/>
    </row>
    <row r="50" customFormat="false" ht="15" hidden="false" customHeight="false" outlineLevel="0" collapsed="false">
      <c r="A50" s="32" t="s">
        <v>162</v>
      </c>
      <c r="B50" s="32" t="s">
        <v>229</v>
      </c>
      <c r="C50" s="32" t="s">
        <v>230</v>
      </c>
      <c r="D50" s="60" t="n">
        <v>216</v>
      </c>
      <c r="E50" s="60" t="n">
        <v>238</v>
      </c>
      <c r="F50" s="69" t="n">
        <f aca="false">IF(E50="","",D50-E50)</f>
        <v>-22</v>
      </c>
      <c r="G50" s="60" t="n">
        <v>577</v>
      </c>
      <c r="H50" s="60" t="n">
        <v>541</v>
      </c>
      <c r="I50" s="69" t="n">
        <f aca="false">IF(H50="","",G50-H50)</f>
        <v>36</v>
      </c>
      <c r="J50" s="40" t="n">
        <f aca="false">IF(OR(D50="",D50+G50=0),"",D50/(D50+G50))</f>
        <v>0.272383354350568</v>
      </c>
      <c r="K50" s="40" t="n">
        <f aca="false">IF(E50="","",E50/(E50+H50))</f>
        <v>0.305519897304236</v>
      </c>
      <c r="L50" s="70" t="n">
        <f aca="false">IF(OR(K50="",J50=""),"",(J50-K50)*100)</f>
        <v>-3.31365429536687</v>
      </c>
      <c r="M50" s="36" t="n">
        <v>2.46779854663492</v>
      </c>
      <c r="N50" s="36" t="n">
        <v>2.60238948855031</v>
      </c>
      <c r="O50" s="36" t="n">
        <f aca="false">SQRT(M50^2+N50^2)</f>
        <v>3.58642729145463</v>
      </c>
      <c r="P50" s="40" t="n">
        <f aca="false">IF(J50="","",MAX(0,J50-1.96*O50/100))</f>
        <v>0.202089379438057</v>
      </c>
      <c r="Q50" s="40" t="n">
        <f aca="false">IF(J50="","",MIN(1,J50+1.96*O50/100))</f>
        <v>0.342677329263078</v>
      </c>
      <c r="R50" s="32" t="str">
        <f aca="false">IF(L50="","",IF(ABS(L50)&lt;=O50,"Yes","No"))</f>
        <v>Yes</v>
      </c>
      <c r="S50" s="32" t="str">
        <f aca="false">IF(L50="","",IF(ABS(L50)&lt;=1.96*O50,"Yes","No"))</f>
        <v>Yes</v>
      </c>
      <c r="T50" s="60" t="n">
        <f aca="false">IF(D50="","",ROUND(SQRT(((D50+G50)*O50/100)^2+(J50*(D50+G50)*0.09272)^2),0))</f>
        <v>35</v>
      </c>
      <c r="U50" s="32"/>
    </row>
    <row r="51" customFormat="false" ht="15" hidden="false" customHeight="false" outlineLevel="0" collapsed="false">
      <c r="A51" s="32" t="s">
        <v>162</v>
      </c>
      <c r="B51" s="32" t="s">
        <v>229</v>
      </c>
      <c r="C51" s="32" t="s">
        <v>231</v>
      </c>
      <c r="D51" s="60" t="n">
        <v>103</v>
      </c>
      <c r="E51" s="60" t="n">
        <v>103</v>
      </c>
      <c r="F51" s="69" t="n">
        <f aca="false">IF(E51="","",D51-E51)</f>
        <v>0</v>
      </c>
      <c r="G51" s="60" t="n">
        <v>293</v>
      </c>
      <c r="H51" s="60" t="n">
        <v>292</v>
      </c>
      <c r="I51" s="69" t="n">
        <f aca="false">IF(H51="","",G51-H51)</f>
        <v>1</v>
      </c>
      <c r="J51" s="40" t="n">
        <f aca="false">IF(OR(D51="",D51+G51=0),"",D51/(D51+G51))</f>
        <v>0.26010101010101</v>
      </c>
      <c r="K51" s="40" t="n">
        <f aca="false">IF(E51="","",E51/(E51+H51))</f>
        <v>0.260759493670886</v>
      </c>
      <c r="L51" s="70" t="n">
        <f aca="false">IF(OR(K51="",J51=""),"",(J51-K51)*100)</f>
        <v>-0.0658483569875967</v>
      </c>
      <c r="M51" s="36" t="n">
        <v>3.59375104062466</v>
      </c>
      <c r="N51" s="36" t="n">
        <v>2.60238948855031</v>
      </c>
      <c r="O51" s="36" t="n">
        <f aca="false">SQRT(M51^2+N51^2)</f>
        <v>4.43705731224062</v>
      </c>
      <c r="P51" s="40" t="n">
        <f aca="false">IF(J51="","",MAX(0,J51-1.96*O51/100))</f>
        <v>0.173134686781094</v>
      </c>
      <c r="Q51" s="40" t="n">
        <f aca="false">IF(J51="","",MIN(1,J51+1.96*O51/100))</f>
        <v>0.347067333420926</v>
      </c>
      <c r="R51" s="32" t="str">
        <f aca="false">IF(L51="","",IF(ABS(L51)&lt;=O51,"Yes","No"))</f>
        <v>Yes</v>
      </c>
      <c r="S51" s="32" t="str">
        <f aca="false">IF(L51="","",IF(ABS(L51)&lt;=1.96*O51,"Yes","No"))</f>
        <v>Yes</v>
      </c>
      <c r="T51" s="60" t="n">
        <f aca="false">IF(D51="","",ROUND(SQRT(((D51+G51)*O51/100)^2+(J51*(D51+G51)*0.14577)^2),0))</f>
        <v>23</v>
      </c>
      <c r="U51" s="32"/>
    </row>
    <row r="52" customFormat="false" ht="15" hidden="false" customHeight="false" outlineLevel="0" collapsed="false">
      <c r="A52" s="32" t="s">
        <v>162</v>
      </c>
      <c r="B52" s="32" t="s">
        <v>232</v>
      </c>
      <c r="C52" s="32" t="s">
        <v>232</v>
      </c>
      <c r="D52" s="60" t="n">
        <v>57</v>
      </c>
      <c r="E52" s="60" t="n">
        <v>53</v>
      </c>
      <c r="F52" s="69" t="n">
        <f aca="false">IF(E52="","",D52-E52)</f>
        <v>4</v>
      </c>
      <c r="G52" s="60" t="n">
        <v>86</v>
      </c>
      <c r="H52" s="60" t="n">
        <v>99</v>
      </c>
      <c r="I52" s="69" t="n">
        <f aca="false">IF(H52="","",G52-H52)</f>
        <v>-13</v>
      </c>
      <c r="J52" s="40" t="n">
        <f aca="false">IF(OR(D52="",D52+G52=0),"",D52/(D52+G52))</f>
        <v>0.398601398601399</v>
      </c>
      <c r="K52" s="40" t="n">
        <f aca="false">IF(E52="","",E52/(E52+H52))</f>
        <v>0.348684210526316</v>
      </c>
      <c r="L52" s="70" t="n">
        <f aca="false">IF(OR(K52="",J52=""),"",(J52-K52)*100)</f>
        <v>4.99171880750828</v>
      </c>
      <c r="M52" s="36" t="n">
        <v>3.59375104062466</v>
      </c>
      <c r="N52" s="36" t="n">
        <v>2.60238948855031</v>
      </c>
      <c r="O52" s="36" t="n">
        <f aca="false">SQRT(M52^2+N52^2)</f>
        <v>4.43705731224062</v>
      </c>
      <c r="P52" s="40" t="n">
        <f aca="false">IF(J52="","",MAX(0,J52-1.96*O52/100))</f>
        <v>0.311635075281482</v>
      </c>
      <c r="Q52" s="40" t="n">
        <f aca="false">IF(J52="","",MIN(1,J52+1.96*O52/100))</f>
        <v>0.485567721921315</v>
      </c>
      <c r="R52" s="32" t="str">
        <f aca="false">IF(L52="","",IF(ABS(L52)&lt;=O52,"Yes","No"))</f>
        <v>No</v>
      </c>
      <c r="S52" s="32" t="str">
        <f aca="false">IF(L52="","",IF(ABS(L52)&lt;=1.96*O52,"Yes","No"))</f>
        <v>Yes</v>
      </c>
      <c r="T52" s="60" t="n">
        <f aca="false">IF(D52="","",ROUND(SQRT(((D52+G52)*O52/100)^2+(J52*(D52+G52)*0.14577)^2),0))</f>
        <v>10</v>
      </c>
      <c r="U52" s="32"/>
    </row>
    <row r="53" customFormat="false" ht="15" hidden="false" customHeight="false" outlineLevel="0" collapsed="false">
      <c r="A53" s="32" t="s">
        <v>233</v>
      </c>
      <c r="B53" s="32" t="s">
        <v>234</v>
      </c>
      <c r="C53" s="32" t="s">
        <v>234</v>
      </c>
      <c r="D53" s="60" t="n">
        <v>674</v>
      </c>
      <c r="E53" s="60" t="n">
        <v>601</v>
      </c>
      <c r="F53" s="69" t="n">
        <f aca="false">IF(E53="","",D53-E53)</f>
        <v>73</v>
      </c>
      <c r="G53" s="60" t="n">
        <v>745</v>
      </c>
      <c r="H53" s="60" t="n">
        <v>766</v>
      </c>
      <c r="I53" s="69" t="n">
        <f aca="false">IF(H53="","",G53-H53)</f>
        <v>-21</v>
      </c>
      <c r="J53" s="40" t="n">
        <f aca="false">IF(OR(D53="",D53+G53=0),"",D53/(D53+G53))</f>
        <v>0.474982381959126</v>
      </c>
      <c r="K53" s="40" t="n">
        <f aca="false">IF(E53="","",E53/(E53+H53))</f>
        <v>0.439648866130212</v>
      </c>
      <c r="L53" s="70" t="n">
        <f aca="false">IF(OR(K53="",J53=""),"",(J53-K53)*100)</f>
        <v>3.5333515828914</v>
      </c>
      <c r="M53" s="36" t="n">
        <v>2.11386804091489</v>
      </c>
      <c r="N53" s="36" t="n">
        <v>2.60238948855031</v>
      </c>
      <c r="O53" s="36" t="n">
        <f aca="false">SQRT(M53^2+N53^2)</f>
        <v>3.35274054238</v>
      </c>
      <c r="P53" s="40" t="n">
        <f aca="false">IF(J53="","",MAX(0,J53-1.96*O53/100))</f>
        <v>0.409268667328478</v>
      </c>
      <c r="Q53" s="40" t="n">
        <f aca="false">IF(J53="","",MIN(1,J53+1.96*O53/100))</f>
        <v>0.540696096589774</v>
      </c>
      <c r="R53" s="32" t="str">
        <f aca="false">IF(L53="","",IF(ABS(L53)&lt;=O53,"Yes","No"))</f>
        <v>No</v>
      </c>
      <c r="S53" s="32" t="str">
        <f aca="false">IF(L53="","",IF(ABS(L53)&lt;=1.96*O53,"Yes","No"))</f>
        <v>Yes</v>
      </c>
      <c r="T53" s="60" t="n">
        <f aca="false">IF(D53="","",ROUND(SQRT(((D53+G53)*O53/100)^2+(J53*(D53+G53)*0.07717)^2),0))</f>
        <v>70</v>
      </c>
      <c r="U53" s="32"/>
    </row>
    <row r="54" customFormat="false" ht="15" hidden="false" customHeight="false" outlineLevel="0" collapsed="false">
      <c r="A54" s="32" t="s">
        <v>233</v>
      </c>
      <c r="B54" s="32" t="s">
        <v>235</v>
      </c>
      <c r="C54" s="32" t="s">
        <v>236</v>
      </c>
      <c r="D54" s="60" t="n">
        <v>548</v>
      </c>
      <c r="E54" s="60" t="n">
        <v>437</v>
      </c>
      <c r="F54" s="69" t="n">
        <f aca="false">IF(E54="","",D54-E54)</f>
        <v>111</v>
      </c>
      <c r="G54" s="60" t="n">
        <v>166</v>
      </c>
      <c r="H54" s="60" t="n">
        <v>173</v>
      </c>
      <c r="I54" s="69" t="n">
        <f aca="false">IF(H54="","",G54-H54)</f>
        <v>-7</v>
      </c>
      <c r="J54" s="40" t="n">
        <f aca="false">IF(OR(D54="",D54+G54=0),"",D54/(D54+G54))</f>
        <v>0.767507002801121</v>
      </c>
      <c r="K54" s="40" t="n">
        <f aca="false">IF(E54="","",E54/(E54+H54))</f>
        <v>0.716393442622951</v>
      </c>
      <c r="L54" s="70" t="n">
        <f aca="false">IF(OR(K54="",J54=""),"",(J54-K54)*100)</f>
        <v>5.11135601781697</v>
      </c>
      <c r="M54" s="36" t="n">
        <v>3.59375104062466</v>
      </c>
      <c r="N54" s="36" t="n">
        <v>2.60238948855031</v>
      </c>
      <c r="O54" s="36" t="n">
        <f aca="false">SQRT(M54^2+N54^2)</f>
        <v>4.43705731224062</v>
      </c>
      <c r="P54" s="40" t="n">
        <f aca="false">IF(J54="","",MAX(0,J54-1.96*O54/100))</f>
        <v>0.680540679481204</v>
      </c>
      <c r="Q54" s="40" t="n">
        <f aca="false">IF(J54="","",MIN(1,J54+1.96*O54/100))</f>
        <v>0.854473326121037</v>
      </c>
      <c r="R54" s="32" t="str">
        <f aca="false">IF(L54="","",IF(ABS(L54)&lt;=O54,"Yes","No"))</f>
        <v>No</v>
      </c>
      <c r="S54" s="32" t="str">
        <f aca="false">IF(L54="","",IF(ABS(L54)&lt;=1.96*O54,"Yes","No"))</f>
        <v>Yes</v>
      </c>
      <c r="T54" s="60" t="n">
        <f aca="false">IF(D54="","",ROUND(SQRT(((D54+G54)*O54/100)^2+(J54*(D54+G54)*0.14577)^2),0))</f>
        <v>86</v>
      </c>
      <c r="U54" s="32"/>
    </row>
    <row r="55" customFormat="false" ht="15" hidden="false" customHeight="false" outlineLevel="0" collapsed="false">
      <c r="A55" s="32" t="s">
        <v>233</v>
      </c>
      <c r="B55" s="32" t="s">
        <v>235</v>
      </c>
      <c r="C55" s="32" t="s">
        <v>237</v>
      </c>
      <c r="D55" s="60" t="n">
        <v>347</v>
      </c>
      <c r="E55" s="60" t="n">
        <v>328</v>
      </c>
      <c r="F55" s="69" t="n">
        <f aca="false">IF(E55="","",D55-E55)</f>
        <v>19</v>
      </c>
      <c r="G55" s="60" t="n">
        <v>129</v>
      </c>
      <c r="H55" s="60" t="n">
        <v>173</v>
      </c>
      <c r="I55" s="69" t="n">
        <f aca="false">IF(H55="","",G55-H55)</f>
        <v>-44</v>
      </c>
      <c r="J55" s="40" t="n">
        <f aca="false">IF(OR(D55="",D55+G55=0),"",D55/(D55+G55))</f>
        <v>0.728991596638655</v>
      </c>
      <c r="K55" s="40" t="n">
        <f aca="false">IF(E55="","",E55/(E55+H55))</f>
        <v>0.654690618762475</v>
      </c>
      <c r="L55" s="70" t="n">
        <f aca="false">IF(OR(K55="",J55=""),"",(J55-K55)*100)</f>
        <v>7.43009778761804</v>
      </c>
      <c r="M55" s="36" t="n">
        <v>3.59375104062466</v>
      </c>
      <c r="N55" s="36" t="n">
        <v>2.60238948855031</v>
      </c>
      <c r="O55" s="36" t="n">
        <f aca="false">SQRT(M55^2+N55^2)</f>
        <v>4.43705731224062</v>
      </c>
      <c r="P55" s="40" t="n">
        <f aca="false">IF(J55="","",MAX(0,J55-1.96*O55/100))</f>
        <v>0.642025273318739</v>
      </c>
      <c r="Q55" s="40" t="n">
        <f aca="false">IF(J55="","",MIN(1,J55+1.96*O55/100))</f>
        <v>0.815957919958572</v>
      </c>
      <c r="R55" s="32" t="str">
        <f aca="false">IF(L55="","",IF(ABS(L55)&lt;=O55,"Yes","No"))</f>
        <v>No</v>
      </c>
      <c r="S55" s="32" t="str">
        <f aca="false">IF(L55="","",IF(ABS(L55)&lt;=1.96*O55,"Yes","No"))</f>
        <v>Yes</v>
      </c>
      <c r="T55" s="60" t="n">
        <f aca="false">IF(D55="","",ROUND(SQRT(((D55+G55)*O55/100)^2+(J55*(D55+G55)*0.14577)^2),0))</f>
        <v>55</v>
      </c>
      <c r="U55" s="32"/>
    </row>
    <row r="56" customFormat="false" ht="15" hidden="false" customHeight="false" outlineLevel="0" collapsed="false">
      <c r="A56" s="32" t="s">
        <v>233</v>
      </c>
      <c r="B56" s="32" t="s">
        <v>235</v>
      </c>
      <c r="C56" s="32" t="s">
        <v>238</v>
      </c>
      <c r="D56" s="60" t="n">
        <v>391</v>
      </c>
      <c r="E56" s="60" t="n">
        <v>347</v>
      </c>
      <c r="F56" s="69" t="n">
        <f aca="false">IF(E56="","",D56-E56)</f>
        <v>44</v>
      </c>
      <c r="G56" s="60" t="n">
        <v>122</v>
      </c>
      <c r="H56" s="60" t="n">
        <v>147</v>
      </c>
      <c r="I56" s="69" t="n">
        <f aca="false">IF(H56="","",G56-H56)</f>
        <v>-25</v>
      </c>
      <c r="J56" s="40" t="n">
        <f aca="false">IF(OR(D56="",D56+G56=0),"",D56/(D56+G56))</f>
        <v>0.762183235867446</v>
      </c>
      <c r="K56" s="40" t="n">
        <f aca="false">IF(E56="","",E56/(E56+H56))</f>
        <v>0.702429149797571</v>
      </c>
      <c r="L56" s="70" t="n">
        <f aca="false">IF(OR(K56="",J56=""),"",(J56-K56)*100)</f>
        <v>5.97540860698755</v>
      </c>
      <c r="M56" s="36" t="n">
        <v>3.59375104062466</v>
      </c>
      <c r="N56" s="36" t="n">
        <v>2.60238948855031</v>
      </c>
      <c r="O56" s="36" t="n">
        <f aca="false">SQRT(M56^2+N56^2)</f>
        <v>4.43705731224062</v>
      </c>
      <c r="P56" s="40" t="n">
        <f aca="false">IF(J56="","",MAX(0,J56-1.96*O56/100))</f>
        <v>0.67521691254753</v>
      </c>
      <c r="Q56" s="40" t="n">
        <f aca="false">IF(J56="","",MIN(1,J56+1.96*O56/100))</f>
        <v>0.849149559187363</v>
      </c>
      <c r="R56" s="32" t="str">
        <f aca="false">IF(L56="","",IF(ABS(L56)&lt;=O56,"Yes","No"))</f>
        <v>No</v>
      </c>
      <c r="S56" s="32" t="str">
        <f aca="false">IF(L56="","",IF(ABS(L56)&lt;=1.96*O56,"Yes","No"))</f>
        <v>Yes</v>
      </c>
      <c r="T56" s="60" t="n">
        <f aca="false">IF(D56="","",ROUND(SQRT(((D56+G56)*O56/100)^2+(J56*(D56+G56)*0.14577)^2),0))</f>
        <v>61</v>
      </c>
      <c r="U56" s="32"/>
    </row>
    <row r="57" customFormat="false" ht="15" hidden="false" customHeight="false" outlineLevel="0" collapsed="false">
      <c r="A57" s="32" t="s">
        <v>233</v>
      </c>
      <c r="B57" s="32" t="s">
        <v>235</v>
      </c>
      <c r="C57" s="32" t="s">
        <v>239</v>
      </c>
      <c r="D57" s="60" t="n">
        <v>349</v>
      </c>
      <c r="E57" s="60" t="n">
        <v>314</v>
      </c>
      <c r="F57" s="69" t="n">
        <f aca="false">IF(E57="","",D57-E57)</f>
        <v>35</v>
      </c>
      <c r="G57" s="60" t="n">
        <v>125</v>
      </c>
      <c r="H57" s="60" t="n">
        <v>149</v>
      </c>
      <c r="I57" s="69" t="n">
        <f aca="false">IF(H57="","",G57-H57)</f>
        <v>-24</v>
      </c>
      <c r="J57" s="40" t="n">
        <f aca="false">IF(OR(D57="",D57+G57=0),"",D57/(D57+G57))</f>
        <v>0.736286919831224</v>
      </c>
      <c r="K57" s="40" t="n">
        <f aca="false">IF(E57="","",E57/(E57+H57))</f>
        <v>0.678185745140389</v>
      </c>
      <c r="L57" s="70" t="n">
        <f aca="false">IF(OR(K57="",J57=""),"",(J57-K57)*100)</f>
        <v>5.81011746908349</v>
      </c>
      <c r="M57" s="36" t="n">
        <v>3.59375104062466</v>
      </c>
      <c r="N57" s="36" t="n">
        <v>2.60238948855031</v>
      </c>
      <c r="O57" s="36" t="n">
        <f aca="false">SQRT(M57^2+N57^2)</f>
        <v>4.43705731224062</v>
      </c>
      <c r="P57" s="40" t="n">
        <f aca="false">IF(J57="","",MAX(0,J57-1.96*O57/100))</f>
        <v>0.649320596511308</v>
      </c>
      <c r="Q57" s="40" t="n">
        <f aca="false">IF(J57="","",MIN(1,J57+1.96*O57/100))</f>
        <v>0.82325324315114</v>
      </c>
      <c r="R57" s="32" t="str">
        <f aca="false">IF(L57="","",IF(ABS(L57)&lt;=O57,"Yes","No"))</f>
        <v>No</v>
      </c>
      <c r="S57" s="32" t="str">
        <f aca="false">IF(L57="","",IF(ABS(L57)&lt;=1.96*O57,"Yes","No"))</f>
        <v>Yes</v>
      </c>
      <c r="T57" s="60" t="n">
        <f aca="false">IF(D57="","",ROUND(SQRT(((D57+G57)*O57/100)^2+(J57*(D57+G57)*0.14577)^2),0))</f>
        <v>55</v>
      </c>
      <c r="U57" s="32"/>
    </row>
    <row r="58" customFormat="false" ht="15" hidden="false" customHeight="false" outlineLevel="0" collapsed="false">
      <c r="A58" s="32" t="s">
        <v>233</v>
      </c>
      <c r="B58" s="32" t="s">
        <v>235</v>
      </c>
      <c r="C58" s="32" t="s">
        <v>240</v>
      </c>
      <c r="D58" s="60" t="n">
        <v>395</v>
      </c>
      <c r="E58" s="60" t="n">
        <v>364</v>
      </c>
      <c r="F58" s="69" t="n">
        <f aca="false">IF(E58="","",D58-E58)</f>
        <v>31</v>
      </c>
      <c r="G58" s="60" t="n">
        <v>125</v>
      </c>
      <c r="H58" s="60" t="n">
        <v>137</v>
      </c>
      <c r="I58" s="69" t="n">
        <f aca="false">IF(H58="","",G58-H58)</f>
        <v>-12</v>
      </c>
      <c r="J58" s="40" t="n">
        <f aca="false">IF(OR(D58="",D58+G58=0),"",D58/(D58+G58))</f>
        <v>0.759615384615385</v>
      </c>
      <c r="K58" s="40" t="n">
        <f aca="false">IF(E58="","",E58/(E58+H58))</f>
        <v>0.726546906187625</v>
      </c>
      <c r="L58" s="70" t="n">
        <f aca="false">IF(OR(K58="",J58=""),"",(J58-K58)*100)</f>
        <v>3.30684784277598</v>
      </c>
      <c r="M58" s="36" t="n">
        <v>3.59375104062466</v>
      </c>
      <c r="N58" s="36" t="n">
        <v>2.60238948855031</v>
      </c>
      <c r="O58" s="36" t="n">
        <f aca="false">SQRT(M58^2+N58^2)</f>
        <v>4.43705731224062</v>
      </c>
      <c r="P58" s="40" t="n">
        <f aca="false">IF(J58="","",MAX(0,J58-1.96*O58/100))</f>
        <v>0.672649061295468</v>
      </c>
      <c r="Q58" s="40" t="n">
        <f aca="false">IF(J58="","",MIN(1,J58+1.96*O58/100))</f>
        <v>0.846581707935301</v>
      </c>
      <c r="R58" s="32" t="str">
        <f aca="false">IF(L58="","",IF(ABS(L58)&lt;=O58,"Yes","No"))</f>
        <v>Yes</v>
      </c>
      <c r="S58" s="32" t="str">
        <f aca="false">IF(L58="","",IF(ABS(L58)&lt;=1.96*O58,"Yes","No"))</f>
        <v>Yes</v>
      </c>
      <c r="T58" s="60" t="n">
        <f aca="false">IF(D58="","",ROUND(SQRT(((D58+G58)*O58/100)^2+(J58*(D58+G58)*0.14577)^2),0))</f>
        <v>62</v>
      </c>
      <c r="U58" s="32"/>
    </row>
    <row r="59" customFormat="false" ht="15" hidden="false" customHeight="false" outlineLevel="0" collapsed="false">
      <c r="A59" s="32" t="s">
        <v>233</v>
      </c>
      <c r="B59" s="32" t="s">
        <v>235</v>
      </c>
      <c r="C59" s="32" t="s">
        <v>241</v>
      </c>
      <c r="D59" s="60" t="n">
        <v>458</v>
      </c>
      <c r="E59" s="60" t="n">
        <v>399</v>
      </c>
      <c r="F59" s="69" t="n">
        <f aca="false">IF(E59="","",D59-E59)</f>
        <v>59</v>
      </c>
      <c r="G59" s="60" t="n">
        <v>179</v>
      </c>
      <c r="H59" s="60" t="n">
        <v>171</v>
      </c>
      <c r="I59" s="69" t="n">
        <f aca="false">IF(H59="","",G59-H59)</f>
        <v>8</v>
      </c>
      <c r="J59" s="40" t="n">
        <f aca="false">IF(OR(D59="",D59+G59=0),"",D59/(D59+G59))</f>
        <v>0.718995290423862</v>
      </c>
      <c r="K59" s="40" t="n">
        <f aca="false">IF(E59="","",E59/(E59+H59))</f>
        <v>0.7</v>
      </c>
      <c r="L59" s="70" t="n">
        <f aca="false">IF(OR(K59="",J59=""),"",(J59-K59)*100)</f>
        <v>1.89952904238619</v>
      </c>
      <c r="M59" s="36" t="n">
        <v>3.59375104062466</v>
      </c>
      <c r="N59" s="36" t="n">
        <v>2.60238948855031</v>
      </c>
      <c r="O59" s="36" t="n">
        <f aca="false">SQRT(M59^2+N59^2)</f>
        <v>4.43705731224062</v>
      </c>
      <c r="P59" s="40" t="n">
        <f aca="false">IF(J59="","",MAX(0,J59-1.96*O59/100))</f>
        <v>0.632028967103946</v>
      </c>
      <c r="Q59" s="40" t="n">
        <f aca="false">IF(J59="","",MIN(1,J59+1.96*O59/100))</f>
        <v>0.805961613743778</v>
      </c>
      <c r="R59" s="32" t="str">
        <f aca="false">IF(L59="","",IF(ABS(L59)&lt;=O59,"Yes","No"))</f>
        <v>Yes</v>
      </c>
      <c r="S59" s="32" t="str">
        <f aca="false">IF(L59="","",IF(ABS(L59)&lt;=1.96*O59,"Yes","No"))</f>
        <v>Yes</v>
      </c>
      <c r="T59" s="60" t="n">
        <f aca="false">IF(D59="","",ROUND(SQRT(((D59+G59)*O59/100)^2+(J59*(D59+G59)*0.14577)^2),0))</f>
        <v>72</v>
      </c>
      <c r="U59" s="32"/>
    </row>
    <row r="60" customFormat="false" ht="15" hidden="false" customHeight="false" outlineLevel="0" collapsed="false">
      <c r="A60" s="32" t="s">
        <v>233</v>
      </c>
      <c r="B60" s="32" t="s">
        <v>235</v>
      </c>
      <c r="C60" s="32" t="s">
        <v>242</v>
      </c>
      <c r="D60" s="60" t="n">
        <v>1006</v>
      </c>
      <c r="E60" s="60" t="n">
        <v>1034</v>
      </c>
      <c r="F60" s="69" t="n">
        <f aca="false">IF(E60="","",D60-E60)</f>
        <v>-28</v>
      </c>
      <c r="G60" s="60" t="n">
        <v>267</v>
      </c>
      <c r="H60" s="60" t="n">
        <v>285</v>
      </c>
      <c r="I60" s="69" t="n">
        <f aca="false">IF(H60="","",G60-H60)</f>
        <v>-18</v>
      </c>
      <c r="J60" s="40" t="n">
        <f aca="false">IF(OR(D60="",D60+G60=0),"",D60/(D60+G60))</f>
        <v>0.790259230164965</v>
      </c>
      <c r="K60" s="40" t="n">
        <f aca="false">IF(E60="","",E60/(E60+H60))</f>
        <v>0.783927217589083</v>
      </c>
      <c r="L60" s="70" t="n">
        <f aca="false">IF(OR(K60="",J60=""),"",(J60-K60)*100)</f>
        <v>0.633201257588201</v>
      </c>
      <c r="M60" s="36" t="n">
        <v>2.11386804091489</v>
      </c>
      <c r="N60" s="36" t="n">
        <v>2.60238948855031</v>
      </c>
      <c r="O60" s="36" t="n">
        <f aca="false">SQRT(M60^2+N60^2)</f>
        <v>3.35274054238</v>
      </c>
      <c r="P60" s="40" t="n">
        <f aca="false">IF(J60="","",MAX(0,J60-1.96*O60/100))</f>
        <v>0.724545515534317</v>
      </c>
      <c r="Q60" s="40" t="n">
        <f aca="false">IF(J60="","",MIN(1,J60+1.96*O60/100))</f>
        <v>0.855972944795613</v>
      </c>
      <c r="R60" s="32" t="str">
        <f aca="false">IF(L60="","",IF(ABS(L60)&lt;=O60,"Yes","No"))</f>
        <v>Yes</v>
      </c>
      <c r="S60" s="32" t="str">
        <f aca="false">IF(L60="","",IF(ABS(L60)&lt;=1.96*O60,"Yes","No"))</f>
        <v>Yes</v>
      </c>
      <c r="T60" s="60" t="n">
        <f aca="false">IF(D60="","",ROUND(SQRT(((D60+G60)*O60/100)^2+(J60*(D60+G60)*0.07717)^2),0))</f>
        <v>89</v>
      </c>
      <c r="U60" s="32"/>
    </row>
    <row r="61" customFormat="false" ht="15" hidden="false" customHeight="false" outlineLevel="0" collapsed="false">
      <c r="A61" s="32" t="s">
        <v>233</v>
      </c>
      <c r="B61" s="32" t="s">
        <v>235</v>
      </c>
      <c r="C61" s="32" t="s">
        <v>243</v>
      </c>
      <c r="D61" s="60" t="n">
        <v>390</v>
      </c>
      <c r="E61" s="60" t="n">
        <v>377</v>
      </c>
      <c r="F61" s="69" t="n">
        <f aca="false">IF(E61="","",D61-E61)</f>
        <v>13</v>
      </c>
      <c r="G61" s="60" t="n">
        <v>215</v>
      </c>
      <c r="H61" s="60" t="n">
        <v>190</v>
      </c>
      <c r="I61" s="69" t="n">
        <f aca="false">IF(H61="","",G61-H61)</f>
        <v>25</v>
      </c>
      <c r="J61" s="40" t="n">
        <f aca="false">IF(OR(D61="",D61+G61=0),"",D61/(D61+G61))</f>
        <v>0.644628099173554</v>
      </c>
      <c r="K61" s="40" t="n">
        <f aca="false">IF(E61="","",E61/(E61+H61))</f>
        <v>0.664902998236332</v>
      </c>
      <c r="L61" s="70" t="n">
        <f aca="false">IF(OR(K61="",J61=""),"",(J61-K61)*100)</f>
        <v>-2.02748990627779</v>
      </c>
      <c r="M61" s="36" t="n">
        <v>3.59375104062466</v>
      </c>
      <c r="N61" s="36" t="n">
        <v>2.60238948855031</v>
      </c>
      <c r="O61" s="36" t="n">
        <f aca="false">SQRT(M61^2+N61^2)</f>
        <v>4.43705731224062</v>
      </c>
      <c r="P61" s="40" t="n">
        <f aca="false">IF(J61="","",MAX(0,J61-1.96*O61/100))</f>
        <v>0.557661775853638</v>
      </c>
      <c r="Q61" s="40" t="n">
        <f aca="false">IF(J61="","",MIN(1,J61+1.96*O61/100))</f>
        <v>0.73159442249347</v>
      </c>
      <c r="R61" s="32" t="str">
        <f aca="false">IF(L61="","",IF(ABS(L61)&lt;=O61,"Yes","No"))</f>
        <v>Yes</v>
      </c>
      <c r="S61" s="32" t="str">
        <f aca="false">IF(L61="","",IF(ABS(L61)&lt;=1.96*O61,"Yes","No"))</f>
        <v>Yes</v>
      </c>
      <c r="T61" s="60" t="n">
        <f aca="false">IF(D61="","",ROUND(SQRT(((D61+G61)*O61/100)^2+(J61*(D61+G61)*0.14577)^2),0))</f>
        <v>63</v>
      </c>
      <c r="U61" s="32"/>
    </row>
    <row r="62" customFormat="false" ht="15" hidden="false" customHeight="false" outlineLevel="0" collapsed="false">
      <c r="A62" s="32" t="s">
        <v>233</v>
      </c>
      <c r="B62" s="32" t="s">
        <v>235</v>
      </c>
      <c r="C62" s="32" t="s">
        <v>244</v>
      </c>
      <c r="D62" s="60" t="n">
        <v>600</v>
      </c>
      <c r="E62" s="60" t="n">
        <v>619</v>
      </c>
      <c r="F62" s="69" t="n">
        <f aca="false">IF(E62="","",D62-E62)</f>
        <v>-19</v>
      </c>
      <c r="G62" s="60" t="n">
        <v>398</v>
      </c>
      <c r="H62" s="60" t="n">
        <v>400</v>
      </c>
      <c r="I62" s="69" t="n">
        <f aca="false">IF(H62="","",G62-H62)</f>
        <v>-2</v>
      </c>
      <c r="J62" s="40" t="n">
        <f aca="false">IF(OR(D62="",D62+G62=0),"",D62/(D62+G62))</f>
        <v>0.601202404809619</v>
      </c>
      <c r="K62" s="40" t="n">
        <f aca="false">IF(E62="","",E62/(E62+H62))</f>
        <v>0.607458292443572</v>
      </c>
      <c r="L62" s="70" t="n">
        <f aca="false">IF(OR(K62="",J62=""),"",(J62-K62)*100)</f>
        <v>-0.62558876339528</v>
      </c>
      <c r="M62" s="36" t="n">
        <v>2.46779854663492</v>
      </c>
      <c r="N62" s="36" t="n">
        <v>2.60238948855031</v>
      </c>
      <c r="O62" s="36" t="n">
        <f aca="false">SQRT(M62^2+N62^2)</f>
        <v>3.58642729145463</v>
      </c>
      <c r="P62" s="40" t="n">
        <f aca="false">IF(J62="","",MAX(0,J62-1.96*O62/100))</f>
        <v>0.530908429897109</v>
      </c>
      <c r="Q62" s="40" t="n">
        <f aca="false">IF(J62="","",MIN(1,J62+1.96*O62/100))</f>
        <v>0.67149637972213</v>
      </c>
      <c r="R62" s="32" t="str">
        <f aca="false">IF(L62="","",IF(ABS(L62)&lt;=O62,"Yes","No"))</f>
        <v>Yes</v>
      </c>
      <c r="S62" s="32" t="str">
        <f aca="false">IF(L62="","",IF(ABS(L62)&lt;=1.96*O62,"Yes","No"))</f>
        <v>Yes</v>
      </c>
      <c r="T62" s="60" t="n">
        <f aca="false">IF(D62="","",ROUND(SQRT(((D62+G62)*O62/100)^2+(J62*(D62+G62)*0.09272)^2),0))</f>
        <v>66</v>
      </c>
      <c r="U62" s="32"/>
    </row>
    <row r="63" customFormat="false" ht="15" hidden="false" customHeight="false" outlineLevel="0" collapsed="false">
      <c r="A63" s="32" t="s">
        <v>233</v>
      </c>
      <c r="B63" s="32" t="s">
        <v>235</v>
      </c>
      <c r="C63" s="32" t="s">
        <v>245</v>
      </c>
      <c r="D63" s="60" t="n">
        <v>436</v>
      </c>
      <c r="E63" s="60" t="n">
        <v>438</v>
      </c>
      <c r="F63" s="69" t="n">
        <f aca="false">IF(E63="","",D63-E63)</f>
        <v>-2</v>
      </c>
      <c r="G63" s="60" t="n">
        <v>280</v>
      </c>
      <c r="H63" s="60" t="n">
        <v>259</v>
      </c>
      <c r="I63" s="69" t="n">
        <f aca="false">IF(H63="","",G63-H63)</f>
        <v>21</v>
      </c>
      <c r="J63" s="40" t="n">
        <f aca="false">IF(OR(D63="",D63+G63=0),"",D63/(D63+G63))</f>
        <v>0.608938547486034</v>
      </c>
      <c r="K63" s="40" t="n">
        <f aca="false">IF(E63="","",E63/(E63+H63))</f>
        <v>0.628407460545194</v>
      </c>
      <c r="L63" s="70" t="n">
        <f aca="false">IF(OR(K63="",J63=""),"",(J63-K63)*100)</f>
        <v>-1.94689130591602</v>
      </c>
      <c r="M63" s="36" t="n">
        <v>3.59375104062466</v>
      </c>
      <c r="N63" s="36" t="n">
        <v>2.60238948855031</v>
      </c>
      <c r="O63" s="36" t="n">
        <f aca="false">SQRT(M63^2+N63^2)</f>
        <v>4.43705731224062</v>
      </c>
      <c r="P63" s="40" t="n">
        <f aca="false">IF(J63="","",MAX(0,J63-1.96*O63/100))</f>
        <v>0.521972224166117</v>
      </c>
      <c r="Q63" s="40" t="n">
        <f aca="false">IF(J63="","",MIN(1,J63+1.96*O63/100))</f>
        <v>0.69590487080595</v>
      </c>
      <c r="R63" s="32" t="str">
        <f aca="false">IF(L63="","",IF(ABS(L63)&lt;=O63,"Yes","No"))</f>
        <v>Yes</v>
      </c>
      <c r="S63" s="32" t="str">
        <f aca="false">IF(L63="","",IF(ABS(L63)&lt;=1.96*O63,"Yes","No"))</f>
        <v>Yes</v>
      </c>
      <c r="T63" s="60" t="n">
        <f aca="false">IF(D63="","",ROUND(SQRT(((D63+G63)*O63/100)^2+(J63*(D63+G63)*0.14577)^2),0))</f>
        <v>71</v>
      </c>
      <c r="U63" s="32"/>
    </row>
    <row r="64" customFormat="false" ht="15" hidden="false" customHeight="false" outlineLevel="0" collapsed="false">
      <c r="A64" s="32" t="s">
        <v>233</v>
      </c>
      <c r="B64" s="32" t="s">
        <v>235</v>
      </c>
      <c r="C64" s="32" t="s">
        <v>246</v>
      </c>
      <c r="D64" s="60" t="n">
        <v>479</v>
      </c>
      <c r="E64" s="60" t="n">
        <v>428</v>
      </c>
      <c r="F64" s="69" t="n">
        <f aca="false">IF(E64="","",D64-E64)</f>
        <v>51</v>
      </c>
      <c r="G64" s="60" t="n">
        <v>181</v>
      </c>
      <c r="H64" s="60" t="n">
        <v>195</v>
      </c>
      <c r="I64" s="69" t="n">
        <f aca="false">IF(H64="","",G64-H64)</f>
        <v>-14</v>
      </c>
      <c r="J64" s="40" t="n">
        <f aca="false">IF(OR(D64="",D64+G64=0),"",D64/(D64+G64))</f>
        <v>0.725757575757576</v>
      </c>
      <c r="K64" s="40" t="n">
        <f aca="false">IF(E64="","",E64/(E64+H64))</f>
        <v>0.686998394863563</v>
      </c>
      <c r="L64" s="70" t="n">
        <f aca="false">IF(OR(K64="",J64=""),"",(J64-K64)*100)</f>
        <v>3.87591808940123</v>
      </c>
      <c r="M64" s="36" t="n">
        <v>3.59375104062466</v>
      </c>
      <c r="N64" s="36" t="n">
        <v>2.60238948855031</v>
      </c>
      <c r="O64" s="36" t="n">
        <f aca="false">SQRT(M64^2+N64^2)</f>
        <v>4.43705731224062</v>
      </c>
      <c r="P64" s="40" t="n">
        <f aca="false">IF(J64="","",MAX(0,J64-1.96*O64/100))</f>
        <v>0.63879125243766</v>
      </c>
      <c r="Q64" s="40" t="n">
        <f aca="false">IF(J64="","",MIN(1,J64+1.96*O64/100))</f>
        <v>0.812723899077492</v>
      </c>
      <c r="R64" s="32" t="str">
        <f aca="false">IF(L64="","",IF(ABS(L64)&lt;=O64,"Yes","No"))</f>
        <v>Yes</v>
      </c>
      <c r="S64" s="32" t="str">
        <f aca="false">IF(L64="","",IF(ABS(L64)&lt;=1.96*O64,"Yes","No"))</f>
        <v>Yes</v>
      </c>
      <c r="T64" s="60" t="n">
        <f aca="false">IF(D64="","",ROUND(SQRT(((D64+G64)*O64/100)^2+(J64*(D64+G64)*0.14577)^2),0))</f>
        <v>76</v>
      </c>
      <c r="U64" s="32"/>
    </row>
    <row r="65" customFormat="false" ht="15" hidden="false" customHeight="false" outlineLevel="0" collapsed="false">
      <c r="A65" s="32" t="s">
        <v>233</v>
      </c>
      <c r="B65" s="32" t="s">
        <v>235</v>
      </c>
      <c r="C65" s="32" t="s">
        <v>247</v>
      </c>
      <c r="D65" s="60" t="n">
        <v>546</v>
      </c>
      <c r="E65" s="60" t="n">
        <v>563</v>
      </c>
      <c r="F65" s="69" t="n">
        <f aca="false">IF(E65="","",D65-E65)</f>
        <v>-17</v>
      </c>
      <c r="G65" s="60" t="n">
        <v>301</v>
      </c>
      <c r="H65" s="60" t="n">
        <v>322</v>
      </c>
      <c r="I65" s="69" t="n">
        <f aca="false">IF(H65="","",G65-H65)</f>
        <v>-21</v>
      </c>
      <c r="J65" s="40" t="n">
        <f aca="false">IF(OR(D65="",D65+G65=0),"",D65/(D65+G65))</f>
        <v>0.644628099173554</v>
      </c>
      <c r="K65" s="40" t="n">
        <f aca="false">IF(E65="","",E65/(E65+H65))</f>
        <v>0.636158192090396</v>
      </c>
      <c r="L65" s="70" t="n">
        <f aca="false">IF(OR(K65="",J65=""),"",(J65-K65)*100)</f>
        <v>0.84699070831582</v>
      </c>
      <c r="M65" s="36" t="n">
        <v>2.46779854663492</v>
      </c>
      <c r="N65" s="36" t="n">
        <v>2.60238948855031</v>
      </c>
      <c r="O65" s="36" t="n">
        <f aca="false">SQRT(M65^2+N65^2)</f>
        <v>3.58642729145463</v>
      </c>
      <c r="P65" s="40" t="n">
        <f aca="false">IF(J65="","",MAX(0,J65-1.96*O65/100))</f>
        <v>0.574334124261043</v>
      </c>
      <c r="Q65" s="40" t="n">
        <f aca="false">IF(J65="","",MIN(1,J65+1.96*O65/100))</f>
        <v>0.714922074086065</v>
      </c>
      <c r="R65" s="32" t="str">
        <f aca="false">IF(L65="","",IF(ABS(L65)&lt;=O65,"Yes","No"))</f>
        <v>Yes</v>
      </c>
      <c r="S65" s="32" t="str">
        <f aca="false">IF(L65="","",IF(ABS(L65)&lt;=1.96*O65,"Yes","No"))</f>
        <v>Yes</v>
      </c>
      <c r="T65" s="60" t="n">
        <f aca="false">IF(D65="","",ROUND(SQRT(((D65+G65)*O65/100)^2+(J65*(D65+G65)*0.09272)^2),0))</f>
        <v>59</v>
      </c>
      <c r="U65" s="32"/>
    </row>
    <row r="66" customFormat="false" ht="15" hidden="false" customHeight="false" outlineLevel="0" collapsed="false">
      <c r="A66" s="32" t="s">
        <v>233</v>
      </c>
      <c r="B66" s="32" t="s">
        <v>235</v>
      </c>
      <c r="C66" s="32" t="s">
        <v>248</v>
      </c>
      <c r="D66" s="60" t="n">
        <v>470</v>
      </c>
      <c r="E66" s="60" t="n">
        <v>472</v>
      </c>
      <c r="F66" s="69" t="n">
        <f aca="false">IF(E66="","",D66-E66)</f>
        <v>-2</v>
      </c>
      <c r="G66" s="60" t="n">
        <v>298</v>
      </c>
      <c r="H66" s="60" t="n">
        <v>273</v>
      </c>
      <c r="I66" s="69" t="n">
        <f aca="false">IF(H66="","",G66-H66)</f>
        <v>25</v>
      </c>
      <c r="J66" s="40" t="n">
        <f aca="false">IF(OR(D66="",D66+G66=0),"",D66/(D66+G66))</f>
        <v>0.611979166666667</v>
      </c>
      <c r="K66" s="40" t="n">
        <f aca="false">IF(E66="","",E66/(E66+H66))</f>
        <v>0.633557046979866</v>
      </c>
      <c r="L66" s="70" t="n">
        <f aca="false">IF(OR(K66="",J66=""),"",(J66-K66)*100)</f>
        <v>-2.15778803131992</v>
      </c>
      <c r="M66" s="36" t="n">
        <v>2.46779854663492</v>
      </c>
      <c r="N66" s="36" t="n">
        <v>2.60238948855031</v>
      </c>
      <c r="O66" s="36" t="n">
        <f aca="false">SQRT(M66^2+N66^2)</f>
        <v>3.58642729145463</v>
      </c>
      <c r="P66" s="40" t="n">
        <f aca="false">IF(J66="","",MAX(0,J66-1.96*O66/100))</f>
        <v>0.541685191754156</v>
      </c>
      <c r="Q66" s="40" t="n">
        <f aca="false">IF(J66="","",MIN(1,J66+1.96*O66/100))</f>
        <v>0.682273141579177</v>
      </c>
      <c r="R66" s="32" t="str">
        <f aca="false">IF(L66="","",IF(ABS(L66)&lt;=O66,"Yes","No"))</f>
        <v>Yes</v>
      </c>
      <c r="S66" s="32" t="str">
        <f aca="false">IF(L66="","",IF(ABS(L66)&lt;=1.96*O66,"Yes","No"))</f>
        <v>Yes</v>
      </c>
      <c r="T66" s="60" t="n">
        <f aca="false">IF(D66="","",ROUND(SQRT(((D66+G66)*O66/100)^2+(J66*(D66+G66)*0.09272)^2),0))</f>
        <v>52</v>
      </c>
      <c r="U66" s="32"/>
    </row>
    <row r="67" customFormat="false" ht="15" hidden="false" customHeight="false" outlineLevel="0" collapsed="false">
      <c r="A67" s="32" t="s">
        <v>233</v>
      </c>
      <c r="B67" s="32" t="s">
        <v>235</v>
      </c>
      <c r="C67" s="32" t="s">
        <v>249</v>
      </c>
      <c r="D67" s="60" t="n">
        <v>424</v>
      </c>
      <c r="E67" s="60" t="n">
        <v>426</v>
      </c>
      <c r="F67" s="69" t="n">
        <f aca="false">IF(E67="","",D67-E67)</f>
        <v>-2</v>
      </c>
      <c r="G67" s="60" t="n">
        <v>334</v>
      </c>
      <c r="H67" s="60" t="n">
        <v>331</v>
      </c>
      <c r="I67" s="69" t="n">
        <f aca="false">IF(H67="","",G67-H67)</f>
        <v>3</v>
      </c>
      <c r="J67" s="40" t="n">
        <f aca="false">IF(OR(D67="",D67+G67=0),"",D67/(D67+G67))</f>
        <v>0.559366754617414</v>
      </c>
      <c r="K67" s="40" t="n">
        <f aca="false">IF(E67="","",E67/(E67+H67))</f>
        <v>0.562747688243065</v>
      </c>
      <c r="L67" s="70" t="n">
        <f aca="false">IF(OR(K67="",J67=""),"",(J67-K67)*100)</f>
        <v>-0.338093362565051</v>
      </c>
      <c r="M67" s="36" t="n">
        <v>2.46779854663492</v>
      </c>
      <c r="N67" s="36" t="n">
        <v>2.60238948855031</v>
      </c>
      <c r="O67" s="36" t="n">
        <f aca="false">SQRT(M67^2+N67^2)</f>
        <v>3.58642729145463</v>
      </c>
      <c r="P67" s="40" t="n">
        <f aca="false">IF(J67="","",MAX(0,J67-1.96*O67/100))</f>
        <v>0.489072779704904</v>
      </c>
      <c r="Q67" s="40" t="n">
        <f aca="false">IF(J67="","",MIN(1,J67+1.96*O67/100))</f>
        <v>0.629660729529925</v>
      </c>
      <c r="R67" s="32" t="str">
        <f aca="false">IF(L67="","",IF(ABS(L67)&lt;=O67,"Yes","No"))</f>
        <v>Yes</v>
      </c>
      <c r="S67" s="32" t="str">
        <f aca="false">IF(L67="","",IF(ABS(L67)&lt;=1.96*O67,"Yes","No"))</f>
        <v>Yes</v>
      </c>
      <c r="T67" s="60" t="n">
        <f aca="false">IF(D67="","",ROUND(SQRT(((D67+G67)*O67/100)^2+(J67*(D67+G67)*0.09272)^2),0))</f>
        <v>48</v>
      </c>
      <c r="U67" s="32"/>
    </row>
    <row r="68" customFormat="false" ht="15" hidden="false" customHeight="false" outlineLevel="0" collapsed="false">
      <c r="A68" s="32" t="s">
        <v>233</v>
      </c>
      <c r="B68" s="32" t="s">
        <v>235</v>
      </c>
      <c r="C68" s="32" t="s">
        <v>250</v>
      </c>
      <c r="D68" s="60" t="n">
        <v>438</v>
      </c>
      <c r="E68" s="60" t="n">
        <v>418</v>
      </c>
      <c r="F68" s="69" t="n">
        <f aca="false">IF(E68="","",D68-E68)</f>
        <v>20</v>
      </c>
      <c r="G68" s="60" t="n">
        <v>279</v>
      </c>
      <c r="H68" s="60" t="n">
        <v>278</v>
      </c>
      <c r="I68" s="69" t="n">
        <f aca="false">IF(H68="","",G68-H68)</f>
        <v>1</v>
      </c>
      <c r="J68" s="40" t="n">
        <f aca="false">IF(OR(D68="",D68+G68=0),"",D68/(D68+G68))</f>
        <v>0.610878661087866</v>
      </c>
      <c r="K68" s="40" t="n">
        <f aca="false">IF(E68="","",E68/(E68+H68))</f>
        <v>0.600574712643678</v>
      </c>
      <c r="L68" s="70" t="n">
        <f aca="false">IF(OR(K68="",J68=""),"",(J68-K68)*100)</f>
        <v>1.0303948444188</v>
      </c>
      <c r="M68" s="36" t="n">
        <v>3.59375104062466</v>
      </c>
      <c r="N68" s="36" t="n">
        <v>2.60238948855031</v>
      </c>
      <c r="O68" s="36" t="n">
        <f aca="false">SQRT(M68^2+N68^2)</f>
        <v>4.43705731224062</v>
      </c>
      <c r="P68" s="40" t="n">
        <f aca="false">IF(J68="","",MAX(0,J68-1.96*O68/100))</f>
        <v>0.52391233776795</v>
      </c>
      <c r="Q68" s="40" t="n">
        <f aca="false">IF(J68="","",MIN(1,J68+1.96*O68/100))</f>
        <v>0.697844984407782</v>
      </c>
      <c r="R68" s="32" t="str">
        <f aca="false">IF(L68="","",IF(ABS(L68)&lt;=O68,"Yes","No"))</f>
        <v>Yes</v>
      </c>
      <c r="S68" s="32" t="str">
        <f aca="false">IF(L68="","",IF(ABS(L68)&lt;=1.96*O68,"Yes","No"))</f>
        <v>Yes</v>
      </c>
      <c r="T68" s="60" t="n">
        <f aca="false">IF(D68="","",ROUND(SQRT(((D68+G68)*O68/100)^2+(J68*(D68+G68)*0.14577)^2),0))</f>
        <v>71</v>
      </c>
      <c r="U68" s="32"/>
    </row>
    <row r="69" customFormat="false" ht="15" hidden="false" customHeight="false" outlineLevel="0" collapsed="false">
      <c r="A69" s="32" t="s">
        <v>233</v>
      </c>
      <c r="B69" s="32" t="s">
        <v>235</v>
      </c>
      <c r="C69" s="32" t="s">
        <v>251</v>
      </c>
      <c r="D69" s="60" t="n">
        <v>471</v>
      </c>
      <c r="E69" s="60" t="n">
        <v>424</v>
      </c>
      <c r="F69" s="69" t="n">
        <f aca="false">IF(E69="","",D69-E69)</f>
        <v>47</v>
      </c>
      <c r="G69" s="60" t="n">
        <v>157</v>
      </c>
      <c r="H69" s="60" t="n">
        <v>188</v>
      </c>
      <c r="I69" s="69" t="n">
        <f aca="false">IF(H69="","",G69-H69)</f>
        <v>-31</v>
      </c>
      <c r="J69" s="40" t="n">
        <f aca="false">IF(OR(D69="",D69+G69=0),"",D69/(D69+G69))</f>
        <v>0.75</v>
      </c>
      <c r="K69" s="40" t="n">
        <f aca="false">IF(E69="","",E69/(E69+H69))</f>
        <v>0.69281045751634</v>
      </c>
      <c r="L69" s="70" t="n">
        <f aca="false">IF(OR(K69="",J69=""),"",(J69-K69)*100)</f>
        <v>5.71895424836602</v>
      </c>
      <c r="M69" s="36" t="n">
        <v>3.59375104062466</v>
      </c>
      <c r="N69" s="36" t="n">
        <v>2.60238948855031</v>
      </c>
      <c r="O69" s="36" t="n">
        <f aca="false">SQRT(M69^2+N69^2)</f>
        <v>4.43705731224062</v>
      </c>
      <c r="P69" s="40" t="n">
        <f aca="false">IF(J69="","",MAX(0,J69-1.96*O69/100))</f>
        <v>0.663033676680084</v>
      </c>
      <c r="Q69" s="40" t="n">
        <f aca="false">IF(J69="","",MIN(1,J69+1.96*O69/100))</f>
        <v>0.836966323319916</v>
      </c>
      <c r="R69" s="32" t="str">
        <f aca="false">IF(L69="","",IF(ABS(L69)&lt;=O69,"Yes","No"))</f>
        <v>No</v>
      </c>
      <c r="S69" s="32" t="str">
        <f aca="false">IF(L69="","",IF(ABS(L69)&lt;=1.96*O69,"Yes","No"))</f>
        <v>Yes</v>
      </c>
      <c r="T69" s="60" t="n">
        <f aca="false">IF(D69="","",ROUND(SQRT(((D69+G69)*O69/100)^2+(J69*(D69+G69)*0.14577)^2),0))</f>
        <v>74</v>
      </c>
      <c r="U69" s="32"/>
    </row>
    <row r="70" customFormat="false" ht="15" hidden="false" customHeight="false" outlineLevel="0" collapsed="false">
      <c r="A70" s="32" t="s">
        <v>233</v>
      </c>
      <c r="B70" s="32" t="s">
        <v>235</v>
      </c>
      <c r="C70" s="32" t="s">
        <v>252</v>
      </c>
      <c r="D70" s="60" t="n">
        <v>368</v>
      </c>
      <c r="E70" s="60" t="n">
        <v>330</v>
      </c>
      <c r="F70" s="69" t="n">
        <f aca="false">IF(E70="","",D70-E70)</f>
        <v>38</v>
      </c>
      <c r="G70" s="60" t="n">
        <v>175</v>
      </c>
      <c r="H70" s="60" t="n">
        <v>195</v>
      </c>
      <c r="I70" s="69" t="n">
        <f aca="false">IF(H70="","",G70-H70)</f>
        <v>-20</v>
      </c>
      <c r="J70" s="40" t="n">
        <f aca="false">IF(OR(D70="",D70+G70=0),"",D70/(D70+G70))</f>
        <v>0.677716390423573</v>
      </c>
      <c r="K70" s="40" t="n">
        <f aca="false">IF(E70="","",E70/(E70+H70))</f>
        <v>0.628571428571429</v>
      </c>
      <c r="L70" s="70" t="n">
        <f aca="false">IF(OR(K70="",J70=""),"",(J70-K70)*100)</f>
        <v>4.91449618521442</v>
      </c>
      <c r="M70" s="36" t="n">
        <v>3.59375104062466</v>
      </c>
      <c r="N70" s="36" t="n">
        <v>2.60238948855031</v>
      </c>
      <c r="O70" s="36" t="n">
        <f aca="false">SQRT(M70^2+N70^2)</f>
        <v>4.43705731224062</v>
      </c>
      <c r="P70" s="40" t="n">
        <f aca="false">IF(J70="","",MAX(0,J70-1.96*O70/100))</f>
        <v>0.590750067103657</v>
      </c>
      <c r="Q70" s="40" t="n">
        <f aca="false">IF(J70="","",MIN(1,J70+1.96*O70/100))</f>
        <v>0.764682713743489</v>
      </c>
      <c r="R70" s="32" t="str">
        <f aca="false">IF(L70="","",IF(ABS(L70)&lt;=O70,"Yes","No"))</f>
        <v>No</v>
      </c>
      <c r="S70" s="32" t="str">
        <f aca="false">IF(L70="","",IF(ABS(L70)&lt;=1.96*O70,"Yes","No"))</f>
        <v>Yes</v>
      </c>
      <c r="T70" s="60" t="n">
        <f aca="false">IF(D70="","",ROUND(SQRT(((D70+G70)*O70/100)^2+(J70*(D70+G70)*0.14577)^2),0))</f>
        <v>59</v>
      </c>
      <c r="U70" s="32"/>
    </row>
    <row r="71" customFormat="false" ht="15" hidden="false" customHeight="false" outlineLevel="0" collapsed="false">
      <c r="A71" s="32" t="s">
        <v>233</v>
      </c>
      <c r="B71" s="32" t="s">
        <v>235</v>
      </c>
      <c r="C71" s="32" t="s">
        <v>253</v>
      </c>
      <c r="D71" s="60" t="n">
        <v>451</v>
      </c>
      <c r="E71" s="60" t="n">
        <v>441</v>
      </c>
      <c r="F71" s="69" t="n">
        <f aca="false">IF(E71="","",D71-E71)</f>
        <v>10</v>
      </c>
      <c r="G71" s="60" t="n">
        <v>239</v>
      </c>
      <c r="H71" s="60" t="n">
        <v>232</v>
      </c>
      <c r="I71" s="69" t="n">
        <f aca="false">IF(H71="","",G71-H71)</f>
        <v>7</v>
      </c>
      <c r="J71" s="40" t="n">
        <f aca="false">IF(OR(D71="",D71+G71=0),"",D71/(D71+G71))</f>
        <v>0.653623188405797</v>
      </c>
      <c r="K71" s="40" t="n">
        <f aca="false">IF(E71="","",E71/(E71+H71))</f>
        <v>0.655274888558692</v>
      </c>
      <c r="L71" s="70" t="n">
        <f aca="false">IF(OR(K71="",J71=""),"",(J71-K71)*100)</f>
        <v>-0.165170015289529</v>
      </c>
      <c r="M71" s="36" t="n">
        <v>3.59375104062466</v>
      </c>
      <c r="N71" s="36" t="n">
        <v>2.60238948855031</v>
      </c>
      <c r="O71" s="36" t="n">
        <f aca="false">SQRT(M71^2+N71^2)</f>
        <v>4.43705731224062</v>
      </c>
      <c r="P71" s="40" t="n">
        <f aca="false">IF(J71="","",MAX(0,J71-1.96*O71/100))</f>
        <v>0.566656865085881</v>
      </c>
      <c r="Q71" s="40" t="n">
        <f aca="false">IF(J71="","",MIN(1,J71+1.96*O71/100))</f>
        <v>0.740589511725713</v>
      </c>
      <c r="R71" s="32" t="str">
        <f aca="false">IF(L71="","",IF(ABS(L71)&lt;=O71,"Yes","No"))</f>
        <v>Yes</v>
      </c>
      <c r="S71" s="32" t="str">
        <f aca="false">IF(L71="","",IF(ABS(L71)&lt;=1.96*O71,"Yes","No"))</f>
        <v>Yes</v>
      </c>
      <c r="T71" s="60" t="n">
        <f aca="false">IF(D71="","",ROUND(SQRT(((D71+G71)*O71/100)^2+(J71*(D71+G71)*0.14577)^2),0))</f>
        <v>73</v>
      </c>
      <c r="U71" s="32"/>
    </row>
    <row r="72" customFormat="false" ht="15" hidden="false" customHeight="false" outlineLevel="0" collapsed="false">
      <c r="A72" s="32" t="s">
        <v>233</v>
      </c>
      <c r="B72" s="32" t="s">
        <v>235</v>
      </c>
      <c r="C72" s="32" t="s">
        <v>254</v>
      </c>
      <c r="D72" s="60" t="n">
        <v>322</v>
      </c>
      <c r="E72" s="60" t="n">
        <v>313</v>
      </c>
      <c r="F72" s="69" t="n">
        <f aca="false">IF(E72="","",D72-E72)</f>
        <v>9</v>
      </c>
      <c r="G72" s="60" t="n">
        <v>136</v>
      </c>
      <c r="H72" s="60" t="n">
        <v>155</v>
      </c>
      <c r="I72" s="69" t="n">
        <f aca="false">IF(H72="","",G72-H72)</f>
        <v>-19</v>
      </c>
      <c r="J72" s="40" t="n">
        <f aca="false">IF(OR(D72="",D72+G72=0),"",D72/(D72+G72))</f>
        <v>0.703056768558952</v>
      </c>
      <c r="K72" s="40" t="n">
        <f aca="false">IF(E72="","",E72/(E72+H72))</f>
        <v>0.668803418803419</v>
      </c>
      <c r="L72" s="70" t="n">
        <f aca="false">IF(OR(K72="",J72=""),"",(J72-K72)*100)</f>
        <v>3.42533497555332</v>
      </c>
      <c r="M72" s="36" t="n">
        <v>3.59375104062466</v>
      </c>
      <c r="N72" s="36" t="n">
        <v>2.60238948855031</v>
      </c>
      <c r="O72" s="36" t="n">
        <f aca="false">SQRT(M72^2+N72^2)</f>
        <v>4.43705731224062</v>
      </c>
      <c r="P72" s="40" t="n">
        <f aca="false">IF(J72="","",MAX(0,J72-1.96*O72/100))</f>
        <v>0.616090445239036</v>
      </c>
      <c r="Q72" s="40" t="n">
        <f aca="false">IF(J72="","",MIN(1,J72+1.96*O72/100))</f>
        <v>0.790023091878868</v>
      </c>
      <c r="R72" s="32" t="str">
        <f aca="false">IF(L72="","",IF(ABS(L72)&lt;=O72,"Yes","No"))</f>
        <v>Yes</v>
      </c>
      <c r="S72" s="32" t="str">
        <f aca="false">IF(L72="","",IF(ABS(L72)&lt;=1.96*O72,"Yes","No"))</f>
        <v>Yes</v>
      </c>
      <c r="T72" s="60" t="n">
        <f aca="false">IF(D72="","",ROUND(SQRT(((D72+G72)*O72/100)^2+(J72*(D72+G72)*0.14577)^2),0))</f>
        <v>51</v>
      </c>
      <c r="U72" s="32"/>
    </row>
    <row r="73" customFormat="false" ht="15" hidden="false" customHeight="false" outlineLevel="0" collapsed="false">
      <c r="A73" s="32" t="s">
        <v>233</v>
      </c>
      <c r="B73" s="32" t="s">
        <v>235</v>
      </c>
      <c r="C73" s="32" t="s">
        <v>255</v>
      </c>
      <c r="D73" s="60" t="n">
        <v>669</v>
      </c>
      <c r="E73" s="60" t="n">
        <v>658</v>
      </c>
      <c r="F73" s="69" t="n">
        <f aca="false">IF(E73="","",D73-E73)</f>
        <v>11</v>
      </c>
      <c r="G73" s="60" t="n">
        <v>401</v>
      </c>
      <c r="H73" s="60" t="n">
        <v>375</v>
      </c>
      <c r="I73" s="69" t="n">
        <f aca="false">IF(H73="","",G73-H73)</f>
        <v>26</v>
      </c>
      <c r="J73" s="40" t="n">
        <f aca="false">IF(OR(D73="",D73+G73=0),"",D73/(D73+G73))</f>
        <v>0.625233644859813</v>
      </c>
      <c r="K73" s="40" t="n">
        <f aca="false">IF(E73="","",E73/(E73+H73))</f>
        <v>0.636979670861568</v>
      </c>
      <c r="L73" s="70" t="n">
        <f aca="false">IF(OR(K73="",J73=""),"",(J73-K73)*100)</f>
        <v>-1.17460260017552</v>
      </c>
      <c r="M73" s="36" t="n">
        <v>2.46779854663492</v>
      </c>
      <c r="N73" s="36" t="n">
        <v>2.60238948855031</v>
      </c>
      <c r="O73" s="36" t="n">
        <f aca="false">SQRT(M73^2+N73^2)</f>
        <v>3.58642729145463</v>
      </c>
      <c r="P73" s="40" t="n">
        <f aca="false">IF(J73="","",MAX(0,J73-1.96*O73/100))</f>
        <v>0.554939669947302</v>
      </c>
      <c r="Q73" s="40" t="n">
        <f aca="false">IF(J73="","",MIN(1,J73+1.96*O73/100))</f>
        <v>0.695527619772324</v>
      </c>
      <c r="R73" s="32" t="str">
        <f aca="false">IF(L73="","",IF(ABS(L73)&lt;=O73,"Yes","No"))</f>
        <v>Yes</v>
      </c>
      <c r="S73" s="32" t="str">
        <f aca="false">IF(L73="","",IF(ABS(L73)&lt;=1.96*O73,"Yes","No"))</f>
        <v>Yes</v>
      </c>
      <c r="T73" s="60" t="n">
        <f aca="false">IF(D73="","",ROUND(SQRT(((D73+G73)*O73/100)^2+(J73*(D73+G73)*0.09272)^2),0))</f>
        <v>73</v>
      </c>
      <c r="U73" s="32"/>
    </row>
    <row r="74" customFormat="false" ht="15" hidden="false" customHeight="false" outlineLevel="0" collapsed="false">
      <c r="A74" s="32" t="s">
        <v>233</v>
      </c>
      <c r="B74" s="32" t="s">
        <v>235</v>
      </c>
      <c r="C74" s="32" t="s">
        <v>256</v>
      </c>
      <c r="D74" s="60" t="n">
        <v>747</v>
      </c>
      <c r="E74" s="60" t="n">
        <v>693</v>
      </c>
      <c r="F74" s="69" t="n">
        <f aca="false">IF(E74="","",D74-E74)</f>
        <v>54</v>
      </c>
      <c r="G74" s="60" t="n">
        <v>403</v>
      </c>
      <c r="H74" s="60" t="n">
        <v>389</v>
      </c>
      <c r="I74" s="69" t="n">
        <f aca="false">IF(H74="","",G74-H74)</f>
        <v>14</v>
      </c>
      <c r="J74" s="40" t="n">
        <f aca="false">IF(OR(D74="",D74+G74=0),"",D74/(D74+G74))</f>
        <v>0.649565217391304</v>
      </c>
      <c r="K74" s="40" t="n">
        <f aca="false">IF(E74="","",E74/(E74+H74))</f>
        <v>0.640480591497227</v>
      </c>
      <c r="L74" s="70" t="n">
        <f aca="false">IF(OR(K74="",J74=""),"",(J74-K74)*100)</f>
        <v>0.908462589407699</v>
      </c>
      <c r="M74" s="36" t="n">
        <v>2.46779854663492</v>
      </c>
      <c r="N74" s="36" t="n">
        <v>2.60238948855031</v>
      </c>
      <c r="O74" s="36" t="n">
        <f aca="false">SQRT(M74^2+N74^2)</f>
        <v>3.58642729145463</v>
      </c>
      <c r="P74" s="40" t="n">
        <f aca="false">IF(J74="","",MAX(0,J74-1.96*O74/100))</f>
        <v>0.579271242478794</v>
      </c>
      <c r="Q74" s="40" t="n">
        <f aca="false">IF(J74="","",MIN(1,J74+1.96*O74/100))</f>
        <v>0.719859192303815</v>
      </c>
      <c r="R74" s="32" t="str">
        <f aca="false">IF(L74="","",IF(ABS(L74)&lt;=O74,"Yes","No"))</f>
        <v>Yes</v>
      </c>
      <c r="S74" s="32" t="str">
        <f aca="false">IF(L74="","",IF(ABS(L74)&lt;=1.96*O74,"Yes","No"))</f>
        <v>Yes</v>
      </c>
      <c r="T74" s="60" t="n">
        <f aca="false">IF(D74="","",ROUND(SQRT(((D74+G74)*O74/100)^2+(J74*(D74+G74)*0.09272)^2),0))</f>
        <v>81</v>
      </c>
      <c r="U74" s="32"/>
    </row>
    <row r="75" customFormat="false" ht="15" hidden="false" customHeight="false" outlineLevel="0" collapsed="false">
      <c r="A75" s="32" t="s">
        <v>233</v>
      </c>
      <c r="B75" s="32" t="s">
        <v>235</v>
      </c>
      <c r="C75" s="32" t="s">
        <v>257</v>
      </c>
      <c r="D75" s="60" t="n">
        <v>490</v>
      </c>
      <c r="E75" s="60" t="n">
        <v>446</v>
      </c>
      <c r="F75" s="69" t="n">
        <f aca="false">IF(E75="","",D75-E75)</f>
        <v>44</v>
      </c>
      <c r="G75" s="60" t="n">
        <v>343</v>
      </c>
      <c r="H75" s="60" t="n">
        <v>382</v>
      </c>
      <c r="I75" s="69" t="n">
        <f aca="false">IF(H75="","",G75-H75)</f>
        <v>-39</v>
      </c>
      <c r="J75" s="40" t="n">
        <f aca="false">IF(OR(D75="",D75+G75=0),"",D75/(D75+G75))</f>
        <v>0.588235294117647</v>
      </c>
      <c r="K75" s="40" t="n">
        <f aca="false">IF(E75="","",E75/(E75+H75))</f>
        <v>0.538647342995169</v>
      </c>
      <c r="L75" s="70" t="n">
        <f aca="false">IF(OR(K75="",J75=""),"",(J75-K75)*100)</f>
        <v>4.9587951122478</v>
      </c>
      <c r="M75" s="36" t="n">
        <v>2.46779854663492</v>
      </c>
      <c r="N75" s="36" t="n">
        <v>2.60238948855031</v>
      </c>
      <c r="O75" s="36" t="n">
        <f aca="false">SQRT(M75^2+N75^2)</f>
        <v>3.58642729145463</v>
      </c>
      <c r="P75" s="40" t="n">
        <f aca="false">IF(J75="","",MAX(0,J75-1.96*O75/100))</f>
        <v>0.517941319205136</v>
      </c>
      <c r="Q75" s="40" t="n">
        <f aca="false">IF(J75="","",MIN(1,J75+1.96*O75/100))</f>
        <v>0.658529269030158</v>
      </c>
      <c r="R75" s="32" t="str">
        <f aca="false">IF(L75="","",IF(ABS(L75)&lt;=O75,"Yes","No"))</f>
        <v>No</v>
      </c>
      <c r="S75" s="32" t="str">
        <f aca="false">IF(L75="","",IF(ABS(L75)&lt;=1.96*O75,"Yes","No"))</f>
        <v>Yes</v>
      </c>
      <c r="T75" s="60" t="n">
        <f aca="false">IF(D75="","",ROUND(SQRT(((D75+G75)*O75/100)^2+(J75*(D75+G75)*0.09272)^2),0))</f>
        <v>54</v>
      </c>
      <c r="U75" s="32"/>
    </row>
    <row r="76" customFormat="false" ht="15" hidden="false" customHeight="false" outlineLevel="0" collapsed="false">
      <c r="A76" s="32" t="s">
        <v>233</v>
      </c>
      <c r="B76" s="32" t="s">
        <v>235</v>
      </c>
      <c r="C76" s="32" t="s">
        <v>258</v>
      </c>
      <c r="D76" s="60" t="n">
        <v>623</v>
      </c>
      <c r="E76" s="60" t="n">
        <v>627</v>
      </c>
      <c r="F76" s="69" t="n">
        <f aca="false">IF(E76="","",D76-E76)</f>
        <v>-4</v>
      </c>
      <c r="G76" s="60" t="n">
        <v>387</v>
      </c>
      <c r="H76" s="60" t="n">
        <v>389</v>
      </c>
      <c r="I76" s="69" t="n">
        <f aca="false">IF(H76="","",G76-H76)</f>
        <v>-2</v>
      </c>
      <c r="J76" s="40" t="n">
        <f aca="false">IF(OR(D76="",D76+G76=0),"",D76/(D76+G76))</f>
        <v>0.616831683168317</v>
      </c>
      <c r="K76" s="40" t="n">
        <f aca="false">IF(E76="","",E76/(E76+H76))</f>
        <v>0.617125984251969</v>
      </c>
      <c r="L76" s="70" t="n">
        <f aca="false">IF(OR(K76="",J76=""),"",(J76-K76)*100)</f>
        <v>-0.0294301083651694</v>
      </c>
      <c r="M76" s="36" t="n">
        <v>2.46779854663492</v>
      </c>
      <c r="N76" s="36" t="n">
        <v>2.60238948855031</v>
      </c>
      <c r="O76" s="36" t="n">
        <f aca="false">SQRT(M76^2+N76^2)</f>
        <v>3.58642729145463</v>
      </c>
      <c r="P76" s="40" t="n">
        <f aca="false">IF(J76="","",MAX(0,J76-1.96*O76/100))</f>
        <v>0.546537708255806</v>
      </c>
      <c r="Q76" s="40" t="n">
        <f aca="false">IF(J76="","",MIN(1,J76+1.96*O76/100))</f>
        <v>0.687125658080828</v>
      </c>
      <c r="R76" s="32" t="str">
        <f aca="false">IF(L76="","",IF(ABS(L76)&lt;=O76,"Yes","No"))</f>
        <v>Yes</v>
      </c>
      <c r="S76" s="32" t="str">
        <f aca="false">IF(L76="","",IF(ABS(L76)&lt;=1.96*O76,"Yes","No"))</f>
        <v>Yes</v>
      </c>
      <c r="T76" s="60" t="n">
        <f aca="false">IF(D76="","",ROUND(SQRT(((D76+G76)*O76/100)^2+(J76*(D76+G76)*0.09272)^2),0))</f>
        <v>68</v>
      </c>
      <c r="U76" s="32"/>
    </row>
    <row r="77" customFormat="false" ht="15" hidden="false" customHeight="false" outlineLevel="0" collapsed="false">
      <c r="A77" s="32" t="s">
        <v>233</v>
      </c>
      <c r="B77" s="32" t="s">
        <v>235</v>
      </c>
      <c r="C77" s="32" t="s">
        <v>259</v>
      </c>
      <c r="D77" s="60" t="n">
        <v>634</v>
      </c>
      <c r="E77" s="60" t="n">
        <v>645</v>
      </c>
      <c r="F77" s="69" t="n">
        <f aca="false">IF(E77="","",D77-E77)</f>
        <v>-11</v>
      </c>
      <c r="G77" s="60" t="n">
        <v>397</v>
      </c>
      <c r="H77" s="60" t="n">
        <v>418</v>
      </c>
      <c r="I77" s="69" t="n">
        <f aca="false">IF(H77="","",G77-H77)</f>
        <v>-21</v>
      </c>
      <c r="J77" s="40" t="n">
        <f aca="false">IF(OR(D77="",D77+G77=0),"",D77/(D77+G77))</f>
        <v>0.614936954413191</v>
      </c>
      <c r="K77" s="40" t="n">
        <f aca="false">IF(E77="","",E77/(E77+H77))</f>
        <v>0.606773283160865</v>
      </c>
      <c r="L77" s="70" t="n">
        <f aca="false">IF(OR(K77="",J77=""),"",(J77-K77)*100)</f>
        <v>0.816367125232564</v>
      </c>
      <c r="M77" s="36" t="n">
        <v>2.46779854663492</v>
      </c>
      <c r="N77" s="36" t="n">
        <v>2.60238948855031</v>
      </c>
      <c r="O77" s="36" t="n">
        <f aca="false">SQRT(M77^2+N77^2)</f>
        <v>3.58642729145463</v>
      </c>
      <c r="P77" s="40" t="n">
        <f aca="false">IF(J77="","",MAX(0,J77-1.96*O77/100))</f>
        <v>0.54464297950068</v>
      </c>
      <c r="Q77" s="40" t="n">
        <f aca="false">IF(J77="","",MIN(1,J77+1.96*O77/100))</f>
        <v>0.685230929325702</v>
      </c>
      <c r="R77" s="32" t="str">
        <f aca="false">IF(L77="","",IF(ABS(L77)&lt;=O77,"Yes","No"))</f>
        <v>Yes</v>
      </c>
      <c r="S77" s="32" t="str">
        <f aca="false">IF(L77="","",IF(ABS(L77)&lt;=1.96*O77,"Yes","No"))</f>
        <v>Yes</v>
      </c>
      <c r="T77" s="60" t="n">
        <f aca="false">IF(D77="","",ROUND(SQRT(((D77+G77)*O77/100)^2+(J77*(D77+G77)*0.09272)^2),0))</f>
        <v>69</v>
      </c>
      <c r="U77" s="32"/>
    </row>
    <row r="78" customFormat="false" ht="15" hidden="false" customHeight="false" outlineLevel="0" collapsed="false">
      <c r="A78" s="32" t="s">
        <v>233</v>
      </c>
      <c r="B78" s="32" t="s">
        <v>235</v>
      </c>
      <c r="C78" s="32" t="s">
        <v>260</v>
      </c>
      <c r="D78" s="60" t="n">
        <v>493</v>
      </c>
      <c r="E78" s="60" t="n">
        <v>452</v>
      </c>
      <c r="F78" s="69" t="n">
        <f aca="false">IF(E78="","",D78-E78)</f>
        <v>41</v>
      </c>
      <c r="G78" s="60" t="n">
        <v>317</v>
      </c>
      <c r="H78" s="60" t="n">
        <v>341</v>
      </c>
      <c r="I78" s="69" t="n">
        <f aca="false">IF(H78="","",G78-H78)</f>
        <v>-24</v>
      </c>
      <c r="J78" s="40" t="n">
        <f aca="false">IF(OR(D78="",D78+G78=0),"",D78/(D78+G78))</f>
        <v>0.608641975308642</v>
      </c>
      <c r="K78" s="40" t="n">
        <f aca="false">IF(E78="","",E78/(E78+H78))</f>
        <v>0.569987389659521</v>
      </c>
      <c r="L78" s="70" t="n">
        <f aca="false">IF(OR(K78="",J78=""),"",(J78-K78)*100)</f>
        <v>3.86545856491212</v>
      </c>
      <c r="M78" s="36" t="n">
        <v>2.46779854663492</v>
      </c>
      <c r="N78" s="36" t="n">
        <v>2.60238948855031</v>
      </c>
      <c r="O78" s="36" t="n">
        <f aca="false">SQRT(M78^2+N78^2)</f>
        <v>3.58642729145463</v>
      </c>
      <c r="P78" s="40" t="n">
        <f aca="false">IF(J78="","",MAX(0,J78-1.96*O78/100))</f>
        <v>0.538348000396131</v>
      </c>
      <c r="Q78" s="40" t="n">
        <f aca="false">IF(J78="","",MIN(1,J78+1.96*O78/100))</f>
        <v>0.678935950221153</v>
      </c>
      <c r="R78" s="32" t="str">
        <f aca="false">IF(L78="","",IF(ABS(L78)&lt;=O78,"Yes","No"))</f>
        <v>No</v>
      </c>
      <c r="S78" s="32" t="str">
        <f aca="false">IF(L78="","",IF(ABS(L78)&lt;=1.96*O78,"Yes","No"))</f>
        <v>Yes</v>
      </c>
      <c r="T78" s="60" t="n">
        <f aca="false">IF(D78="","",ROUND(SQRT(((D78+G78)*O78/100)^2+(J78*(D78+G78)*0.09272)^2),0))</f>
        <v>54</v>
      </c>
      <c r="U78" s="32"/>
    </row>
    <row r="79" customFormat="false" ht="15" hidden="false" customHeight="false" outlineLevel="0" collapsed="false">
      <c r="A79" s="32" t="s">
        <v>233</v>
      </c>
      <c r="B79" s="32" t="s">
        <v>235</v>
      </c>
      <c r="C79" s="32" t="s">
        <v>261</v>
      </c>
      <c r="D79" s="60" t="n">
        <v>559</v>
      </c>
      <c r="E79" s="60" t="n">
        <v>541</v>
      </c>
      <c r="F79" s="69" t="n">
        <f aca="false">IF(E79="","",D79-E79)</f>
        <v>18</v>
      </c>
      <c r="G79" s="60" t="n">
        <v>350</v>
      </c>
      <c r="H79" s="60" t="n">
        <v>325</v>
      </c>
      <c r="I79" s="69" t="n">
        <f aca="false">IF(H79="","",G79-H79)</f>
        <v>25</v>
      </c>
      <c r="J79" s="40" t="n">
        <f aca="false">IF(OR(D79="",D79+G79=0),"",D79/(D79+G79))</f>
        <v>0.614961496149615</v>
      </c>
      <c r="K79" s="40" t="n">
        <f aca="false">IF(E79="","",E79/(E79+H79))</f>
        <v>0.624711316397229</v>
      </c>
      <c r="L79" s="70" t="n">
        <f aca="false">IF(OR(K79="",J79=""),"",(J79-K79)*100)</f>
        <v>-0.974982024761373</v>
      </c>
      <c r="M79" s="36" t="n">
        <v>2.46779854663492</v>
      </c>
      <c r="N79" s="36" t="n">
        <v>2.60238948855031</v>
      </c>
      <c r="O79" s="36" t="n">
        <f aca="false">SQRT(M79^2+N79^2)</f>
        <v>3.58642729145463</v>
      </c>
      <c r="P79" s="40" t="n">
        <f aca="false">IF(J79="","",MAX(0,J79-1.96*O79/100))</f>
        <v>0.544667521237104</v>
      </c>
      <c r="Q79" s="40" t="n">
        <f aca="false">IF(J79="","",MIN(1,J79+1.96*O79/100))</f>
        <v>0.685255471062126</v>
      </c>
      <c r="R79" s="32" t="str">
        <f aca="false">IF(L79="","",IF(ABS(L79)&lt;=O79,"Yes","No"))</f>
        <v>Yes</v>
      </c>
      <c r="S79" s="32" t="str">
        <f aca="false">IF(L79="","",IF(ABS(L79)&lt;=1.96*O79,"Yes","No"))</f>
        <v>Yes</v>
      </c>
      <c r="T79" s="60" t="n">
        <f aca="false">IF(D79="","",ROUND(SQRT(((D79+G79)*O79/100)^2+(J79*(D79+G79)*0.09272)^2),0))</f>
        <v>61</v>
      </c>
      <c r="U79" s="32"/>
    </row>
    <row r="80" customFormat="false" ht="15" hidden="false" customHeight="false" outlineLevel="0" collapsed="false">
      <c r="A80" s="32" t="s">
        <v>233</v>
      </c>
      <c r="B80" s="32" t="s">
        <v>235</v>
      </c>
      <c r="C80" s="32" t="s">
        <v>262</v>
      </c>
      <c r="D80" s="60" t="n">
        <v>804</v>
      </c>
      <c r="E80" s="60" t="n">
        <v>783</v>
      </c>
      <c r="F80" s="69" t="n">
        <f aca="false">IF(E80="","",D80-E80)</f>
        <v>21</v>
      </c>
      <c r="G80" s="60" t="n">
        <v>529</v>
      </c>
      <c r="H80" s="60" t="n">
        <v>562</v>
      </c>
      <c r="I80" s="69" t="n">
        <f aca="false">IF(H80="","",G80-H80)</f>
        <v>-33</v>
      </c>
      <c r="J80" s="40" t="n">
        <f aca="false">IF(OR(D80="",D80+G80=0),"",D80/(D80+G80))</f>
        <v>0.603150787696924</v>
      </c>
      <c r="K80" s="40" t="n">
        <f aca="false">IF(E80="","",E80/(E80+H80))</f>
        <v>0.582156133828996</v>
      </c>
      <c r="L80" s="70" t="n">
        <f aca="false">IF(OR(K80="",J80=""),"",(J80-K80)*100)</f>
        <v>2.09946538679279</v>
      </c>
      <c r="M80" s="36" t="n">
        <v>2.11386804091489</v>
      </c>
      <c r="N80" s="36" t="n">
        <v>2.60238948855031</v>
      </c>
      <c r="O80" s="36" t="n">
        <f aca="false">SQRT(M80^2+N80^2)</f>
        <v>3.35274054238</v>
      </c>
      <c r="P80" s="40" t="n">
        <f aca="false">IF(J80="","",MAX(0,J80-1.96*O80/100))</f>
        <v>0.537437073066276</v>
      </c>
      <c r="Q80" s="40" t="n">
        <f aca="false">IF(J80="","",MIN(1,J80+1.96*O80/100))</f>
        <v>0.668864502327572</v>
      </c>
      <c r="R80" s="32" t="str">
        <f aca="false">IF(L80="","",IF(ABS(L80)&lt;=O80,"Yes","No"))</f>
        <v>Yes</v>
      </c>
      <c r="S80" s="32" t="str">
        <f aca="false">IF(L80="","",IF(ABS(L80)&lt;=1.96*O80,"Yes","No"))</f>
        <v>Yes</v>
      </c>
      <c r="T80" s="60" t="n">
        <f aca="false">IF(D80="","",ROUND(SQRT(((D80+G80)*O80/100)^2+(J80*(D80+G80)*0.07717)^2),0))</f>
        <v>76</v>
      </c>
      <c r="U80" s="32"/>
    </row>
    <row r="81" customFormat="false" ht="15" hidden="false" customHeight="false" outlineLevel="0" collapsed="false">
      <c r="A81" s="32" t="s">
        <v>233</v>
      </c>
      <c r="B81" s="32" t="s">
        <v>235</v>
      </c>
      <c r="C81" s="32" t="s">
        <v>263</v>
      </c>
      <c r="D81" s="60" t="n">
        <v>462</v>
      </c>
      <c r="E81" s="60" t="n">
        <v>454</v>
      </c>
      <c r="F81" s="69" t="n">
        <f aca="false">IF(E81="","",D81-E81)</f>
        <v>8</v>
      </c>
      <c r="G81" s="60" t="n">
        <v>237</v>
      </c>
      <c r="H81" s="60" t="n">
        <v>218</v>
      </c>
      <c r="I81" s="69" t="n">
        <f aca="false">IF(H81="","",G81-H81)</f>
        <v>19</v>
      </c>
      <c r="J81" s="40" t="n">
        <f aca="false">IF(OR(D81="",D81+G81=0),"",D81/(D81+G81))</f>
        <v>0.660944206008584</v>
      </c>
      <c r="K81" s="40" t="n">
        <f aca="false">IF(E81="","",E81/(E81+H81))</f>
        <v>0.675595238095238</v>
      </c>
      <c r="L81" s="70" t="n">
        <f aca="false">IF(OR(K81="",J81=""),"",(J81-K81)*100)</f>
        <v>-1.46510320866544</v>
      </c>
      <c r="M81" s="36" t="n">
        <v>3.59375104062466</v>
      </c>
      <c r="N81" s="36" t="n">
        <v>2.60238948855031</v>
      </c>
      <c r="O81" s="36" t="n">
        <f aca="false">SQRT(M81^2+N81^2)</f>
        <v>4.43705731224062</v>
      </c>
      <c r="P81" s="40" t="n">
        <f aca="false">IF(J81="","",MAX(0,J81-1.96*O81/100))</f>
        <v>0.573977882688668</v>
      </c>
      <c r="Q81" s="40" t="n">
        <f aca="false">IF(J81="","",MIN(1,J81+1.96*O81/100))</f>
        <v>0.7479105293285</v>
      </c>
      <c r="R81" s="32" t="str">
        <f aca="false">IF(L81="","",IF(ABS(L81)&lt;=O81,"Yes","No"))</f>
        <v>Yes</v>
      </c>
      <c r="S81" s="32" t="str">
        <f aca="false">IF(L81="","",IF(ABS(L81)&lt;=1.96*O81,"Yes","No"))</f>
        <v>Yes</v>
      </c>
      <c r="T81" s="60" t="n">
        <f aca="false">IF(D81="","",ROUND(SQRT(((D81+G81)*O81/100)^2+(J81*(D81+G81)*0.14577)^2),0))</f>
        <v>74</v>
      </c>
      <c r="U81" s="32"/>
    </row>
    <row r="82" customFormat="false" ht="15" hidden="false" customHeight="false" outlineLevel="0" collapsed="false">
      <c r="A82" s="32" t="s">
        <v>233</v>
      </c>
      <c r="B82" s="32" t="s">
        <v>235</v>
      </c>
      <c r="C82" s="32" t="s">
        <v>264</v>
      </c>
      <c r="D82" s="60" t="n">
        <v>476</v>
      </c>
      <c r="E82" s="60" t="n">
        <v>502</v>
      </c>
      <c r="F82" s="69" t="n">
        <f aca="false">IF(E82="","",D82-E82)</f>
        <v>-26</v>
      </c>
      <c r="G82" s="60" t="n">
        <v>295</v>
      </c>
      <c r="H82" s="60" t="n">
        <v>274</v>
      </c>
      <c r="I82" s="69" t="n">
        <f aca="false">IF(H82="","",G82-H82)</f>
        <v>21</v>
      </c>
      <c r="J82" s="40" t="n">
        <f aca="false">IF(OR(D82="",D82+G82=0),"",D82/(D82+G82))</f>
        <v>0.617380025940337</v>
      </c>
      <c r="K82" s="40" t="n">
        <f aca="false">IF(E82="","",E82/(E82+H82))</f>
        <v>0.646907216494845</v>
      </c>
      <c r="L82" s="70" t="n">
        <f aca="false">IF(OR(K82="",J82=""),"",(J82-K82)*100)</f>
        <v>-2.95271905545081</v>
      </c>
      <c r="M82" s="36" t="n">
        <v>2.46779854663492</v>
      </c>
      <c r="N82" s="36" t="n">
        <v>2.60238948855031</v>
      </c>
      <c r="O82" s="36" t="n">
        <f aca="false">SQRT(M82^2+N82^2)</f>
        <v>3.58642729145463</v>
      </c>
      <c r="P82" s="40" t="n">
        <f aca="false">IF(J82="","",MAX(0,J82-1.96*O82/100))</f>
        <v>0.547086051027827</v>
      </c>
      <c r="Q82" s="40" t="n">
        <f aca="false">IF(J82="","",MIN(1,J82+1.96*O82/100))</f>
        <v>0.687674000852848</v>
      </c>
      <c r="R82" s="32" t="str">
        <f aca="false">IF(L82="","",IF(ABS(L82)&lt;=O82,"Yes","No"))</f>
        <v>Yes</v>
      </c>
      <c r="S82" s="32" t="str">
        <f aca="false">IF(L82="","",IF(ABS(L82)&lt;=1.96*O82,"Yes","No"))</f>
        <v>Yes</v>
      </c>
      <c r="T82" s="60" t="n">
        <f aca="false">IF(D82="","",ROUND(SQRT(((D82+G82)*O82/100)^2+(J82*(D82+G82)*0.09272)^2),0))</f>
        <v>52</v>
      </c>
      <c r="U82" s="32"/>
    </row>
    <row r="83" customFormat="false" ht="15" hidden="false" customHeight="false" outlineLevel="0" collapsed="false">
      <c r="A83" s="32" t="s">
        <v>233</v>
      </c>
      <c r="B83" s="32" t="s">
        <v>235</v>
      </c>
      <c r="C83" s="32" t="s">
        <v>265</v>
      </c>
      <c r="D83" s="60" t="n">
        <v>494</v>
      </c>
      <c r="E83" s="60" t="n">
        <v>502</v>
      </c>
      <c r="F83" s="69" t="n">
        <f aca="false">IF(E83="","",D83-E83)</f>
        <v>-8</v>
      </c>
      <c r="G83" s="60" t="n">
        <v>309</v>
      </c>
      <c r="H83" s="60" t="n">
        <v>283</v>
      </c>
      <c r="I83" s="69" t="n">
        <f aca="false">IF(H83="","",G83-H83)</f>
        <v>26</v>
      </c>
      <c r="J83" s="40" t="n">
        <f aca="false">IF(OR(D83="",D83+G83=0),"",D83/(D83+G83))</f>
        <v>0.61519302615193</v>
      </c>
      <c r="K83" s="40" t="n">
        <f aca="false">IF(E83="","",E83/(E83+H83))</f>
        <v>0.639490445859873</v>
      </c>
      <c r="L83" s="70" t="n">
        <f aca="false">IF(OR(K83="",J83=""),"",(J83-K83)*100)</f>
        <v>-2.42974197079423</v>
      </c>
      <c r="M83" s="36" t="n">
        <v>2.46779854663492</v>
      </c>
      <c r="N83" s="36" t="n">
        <v>2.60238948855031</v>
      </c>
      <c r="O83" s="36" t="n">
        <f aca="false">SQRT(M83^2+N83^2)</f>
        <v>3.58642729145463</v>
      </c>
      <c r="P83" s="40" t="n">
        <f aca="false">IF(J83="","",MAX(0,J83-1.96*O83/100))</f>
        <v>0.54489905123942</v>
      </c>
      <c r="Q83" s="40" t="n">
        <f aca="false">IF(J83="","",MIN(1,J83+1.96*O83/100))</f>
        <v>0.685487001064441</v>
      </c>
      <c r="R83" s="32" t="str">
        <f aca="false">IF(L83="","",IF(ABS(L83)&lt;=O83,"Yes","No"))</f>
        <v>Yes</v>
      </c>
      <c r="S83" s="32" t="str">
        <f aca="false">IF(L83="","",IF(ABS(L83)&lt;=1.96*O83,"Yes","No"))</f>
        <v>Yes</v>
      </c>
      <c r="T83" s="60" t="n">
        <f aca="false">IF(D83="","",ROUND(SQRT(((D83+G83)*O83/100)^2+(J83*(D83+G83)*0.09272)^2),0))</f>
        <v>54</v>
      </c>
      <c r="U83" s="32"/>
    </row>
    <row r="84" customFormat="false" ht="15" hidden="false" customHeight="false" outlineLevel="0" collapsed="false">
      <c r="A84" s="32" t="s">
        <v>233</v>
      </c>
      <c r="B84" s="32" t="s">
        <v>235</v>
      </c>
      <c r="C84" s="32" t="s">
        <v>266</v>
      </c>
      <c r="D84" s="60" t="n">
        <v>371</v>
      </c>
      <c r="E84" s="60"/>
      <c r="F84" s="69" t="str">
        <f aca="false">IF(E84="","",D84-E84)</f>
        <v/>
      </c>
      <c r="G84" s="60" t="n">
        <v>232</v>
      </c>
      <c r="H84" s="60"/>
      <c r="I84" s="69" t="str">
        <f aca="false">IF(H84="","",G84-H84)</f>
        <v/>
      </c>
      <c r="J84" s="40" t="n">
        <f aca="false">IF(OR(D84="",D84+G84=0),"",D84/(D84+G84))</f>
        <v>0.615257048092869</v>
      </c>
      <c r="K84" s="40" t="str">
        <f aca="false">IF(E84="","",E84/(E84+H84))</f>
        <v/>
      </c>
      <c r="L84" s="70" t="str">
        <f aca="false">IF(OR(K84="",J84=""),"",(J84-K84)*100)</f>
        <v/>
      </c>
      <c r="M84" s="36" t="n">
        <v>3.59375104062466</v>
      </c>
      <c r="N84" s="36" t="n">
        <v>2.60238948855031</v>
      </c>
      <c r="O84" s="36" t="n">
        <f aca="false">SQRT(M84^2+N84^2)</f>
        <v>4.43705731224062</v>
      </c>
      <c r="P84" s="40" t="n">
        <f aca="false">IF(J84="","",MAX(0,J84-1.96*O84/100))</f>
        <v>0.528290724772953</v>
      </c>
      <c r="Q84" s="40" t="n">
        <f aca="false">IF(J84="","",MIN(1,J84+1.96*O84/100))</f>
        <v>0.702223371412785</v>
      </c>
      <c r="R84" s="32" t="str">
        <f aca="false">IF(L84="","",IF(ABS(L84)&lt;=O84,"Yes","No"))</f>
        <v/>
      </c>
      <c r="S84" s="32" t="str">
        <f aca="false">IF(L84="","",IF(ABS(L84)&lt;=1.96*O84,"Yes","No"))</f>
        <v/>
      </c>
      <c r="T84" s="60" t="n">
        <f aca="false">IF(D84="","",ROUND(SQRT(((D84+G84)*O84/100)^2+(J84*(D84+G84)*0.14577)^2),0))</f>
        <v>60</v>
      </c>
      <c r="U84" s="32" t="s">
        <v>732</v>
      </c>
    </row>
    <row r="85" customFormat="false" ht="15" hidden="false" customHeight="false" outlineLevel="0" collapsed="false">
      <c r="A85" s="32" t="s">
        <v>233</v>
      </c>
      <c r="B85" s="32" t="s">
        <v>235</v>
      </c>
      <c r="C85" s="32" t="s">
        <v>268</v>
      </c>
      <c r="D85" s="60" t="n">
        <v>936</v>
      </c>
      <c r="E85" s="60"/>
      <c r="F85" s="69" t="str">
        <f aca="false">IF(E85="","",D85-E85)</f>
        <v/>
      </c>
      <c r="G85" s="60" t="n">
        <v>601</v>
      </c>
      <c r="H85" s="60"/>
      <c r="I85" s="69" t="str">
        <f aca="false">IF(H85="","",G85-H85)</f>
        <v/>
      </c>
      <c r="J85" s="40" t="n">
        <f aca="false">IF(OR(D85="",D85+G85=0),"",D85/(D85+G85))</f>
        <v>0.608978529603123</v>
      </c>
      <c r="K85" s="40" t="str">
        <f aca="false">IF(E85="","",E85/(E85+H85))</f>
        <v/>
      </c>
      <c r="L85" s="70" t="str">
        <f aca="false">IF(OR(K85="",J85=""),"",(J85-K85)*100)</f>
        <v/>
      </c>
      <c r="M85" s="36" t="n">
        <v>2.11386804091489</v>
      </c>
      <c r="N85" s="36" t="n">
        <v>2.60238948855031</v>
      </c>
      <c r="O85" s="36" t="n">
        <f aca="false">SQRT(M85^2+N85^2)</f>
        <v>3.35274054238</v>
      </c>
      <c r="P85" s="40" t="n">
        <f aca="false">IF(J85="","",MAX(0,J85-1.96*O85/100))</f>
        <v>0.543264814972475</v>
      </c>
      <c r="Q85" s="40" t="n">
        <f aca="false">IF(J85="","",MIN(1,J85+1.96*O85/100))</f>
        <v>0.674692244233771</v>
      </c>
      <c r="R85" s="32" t="str">
        <f aca="false">IF(L85="","",IF(ABS(L85)&lt;=O85,"Yes","No"))</f>
        <v/>
      </c>
      <c r="S85" s="32" t="str">
        <f aca="false">IF(L85="","",IF(ABS(L85)&lt;=1.96*O85,"Yes","No"))</f>
        <v/>
      </c>
      <c r="T85" s="60" t="n">
        <f aca="false">IF(D85="","",ROUND(SQRT(((D85+G85)*O85/100)^2+(J85*(D85+G85)*0.07717)^2),0))</f>
        <v>89</v>
      </c>
      <c r="U85" s="32" t="s">
        <v>732</v>
      </c>
    </row>
    <row r="86" customFormat="false" ht="15" hidden="false" customHeight="false" outlineLevel="0" collapsed="false">
      <c r="A86" s="32" t="s">
        <v>233</v>
      </c>
      <c r="B86" s="32" t="s">
        <v>235</v>
      </c>
      <c r="C86" s="32" t="s">
        <v>270</v>
      </c>
      <c r="D86" s="60" t="n">
        <v>497</v>
      </c>
      <c r="E86" s="60" t="n">
        <v>488</v>
      </c>
      <c r="F86" s="69" t="n">
        <f aca="false">IF(E86="","",D86-E86)</f>
        <v>9</v>
      </c>
      <c r="G86" s="60" t="n">
        <v>253</v>
      </c>
      <c r="H86" s="60" t="n">
        <v>252</v>
      </c>
      <c r="I86" s="69" t="n">
        <f aca="false">IF(H86="","",G86-H86)</f>
        <v>1</v>
      </c>
      <c r="J86" s="40" t="n">
        <f aca="false">IF(OR(D86="",D86+G86=0),"",D86/(D86+G86))</f>
        <v>0.662666666666667</v>
      </c>
      <c r="K86" s="40" t="n">
        <f aca="false">IF(E86="","",E86/(E86+H86))</f>
        <v>0.65945945945946</v>
      </c>
      <c r="L86" s="70" t="n">
        <f aca="false">IF(OR(K86="",J86=""),"",(J86-K86)*100)</f>
        <v>0.320720720720713</v>
      </c>
      <c r="M86" s="36" t="n">
        <v>2.46779854663492</v>
      </c>
      <c r="N86" s="36" t="n">
        <v>2.60238948855031</v>
      </c>
      <c r="O86" s="36" t="n">
        <f aca="false">SQRT(M86^2+N86^2)</f>
        <v>3.58642729145463</v>
      </c>
      <c r="P86" s="40" t="n">
        <f aca="false">IF(J86="","",MAX(0,J86-1.96*O86/100))</f>
        <v>0.592372691754156</v>
      </c>
      <c r="Q86" s="40" t="n">
        <f aca="false">IF(J86="","",MIN(1,J86+1.96*O86/100))</f>
        <v>0.732960641579177</v>
      </c>
      <c r="R86" s="32" t="str">
        <f aca="false">IF(L86="","",IF(ABS(L86)&lt;=O86,"Yes","No"))</f>
        <v>Yes</v>
      </c>
      <c r="S86" s="32" t="str">
        <f aca="false">IF(L86="","",IF(ABS(L86)&lt;=1.96*O86,"Yes","No"))</f>
        <v>Yes</v>
      </c>
      <c r="T86" s="60" t="n">
        <f aca="false">IF(D86="","",ROUND(SQRT(((D86+G86)*O86/100)^2+(J86*(D86+G86)*0.09272)^2),0))</f>
        <v>53</v>
      </c>
      <c r="U86" s="32"/>
    </row>
    <row r="87" customFormat="false" ht="15" hidden="false" customHeight="false" outlineLevel="0" collapsed="false">
      <c r="A87" s="32" t="s">
        <v>233</v>
      </c>
      <c r="B87" s="32" t="s">
        <v>235</v>
      </c>
      <c r="C87" s="32" t="s">
        <v>271</v>
      </c>
      <c r="D87" s="60" t="n">
        <v>624</v>
      </c>
      <c r="E87" s="60" t="n">
        <v>601</v>
      </c>
      <c r="F87" s="69" t="n">
        <f aca="false">IF(E87="","",D87-E87)</f>
        <v>23</v>
      </c>
      <c r="G87" s="60" t="n">
        <v>406</v>
      </c>
      <c r="H87" s="60" t="n">
        <v>394</v>
      </c>
      <c r="I87" s="69" t="n">
        <f aca="false">IF(H87="","",G87-H87)</f>
        <v>12</v>
      </c>
      <c r="J87" s="40" t="n">
        <f aca="false">IF(OR(D87="",D87+G87=0),"",D87/(D87+G87))</f>
        <v>0.605825242718447</v>
      </c>
      <c r="K87" s="40" t="n">
        <f aca="false">IF(E87="","",E87/(E87+H87))</f>
        <v>0.604020100502513</v>
      </c>
      <c r="L87" s="70" t="n">
        <f aca="false">IF(OR(K87="",J87=""),"",(J87-K87)*100)</f>
        <v>0.180514221593409</v>
      </c>
      <c r="M87" s="36" t="n">
        <v>2.46779854663492</v>
      </c>
      <c r="N87" s="36" t="n">
        <v>2.60238948855031</v>
      </c>
      <c r="O87" s="36" t="n">
        <f aca="false">SQRT(M87^2+N87^2)</f>
        <v>3.58642729145463</v>
      </c>
      <c r="P87" s="40" t="n">
        <f aca="false">IF(J87="","",MAX(0,J87-1.96*O87/100))</f>
        <v>0.535531267805936</v>
      </c>
      <c r="Q87" s="40" t="n">
        <f aca="false">IF(J87="","",MIN(1,J87+1.96*O87/100))</f>
        <v>0.676119217630957</v>
      </c>
      <c r="R87" s="32" t="str">
        <f aca="false">IF(L87="","",IF(ABS(L87)&lt;=O87,"Yes","No"))</f>
        <v>Yes</v>
      </c>
      <c r="S87" s="32" t="str">
        <f aca="false">IF(L87="","",IF(ABS(L87)&lt;=1.96*O87,"Yes","No"))</f>
        <v>Yes</v>
      </c>
      <c r="T87" s="60" t="n">
        <f aca="false">IF(D87="","",ROUND(SQRT(((D87+G87)*O87/100)^2+(J87*(D87+G87)*0.09272)^2),0))</f>
        <v>69</v>
      </c>
      <c r="U87" s="32"/>
    </row>
    <row r="88" customFormat="false" ht="15" hidden="false" customHeight="false" outlineLevel="0" collapsed="false">
      <c r="A88" s="32" t="s">
        <v>233</v>
      </c>
      <c r="B88" s="32" t="s">
        <v>235</v>
      </c>
      <c r="C88" s="32" t="s">
        <v>272</v>
      </c>
      <c r="D88" s="60" t="n">
        <v>17</v>
      </c>
      <c r="E88" s="60"/>
      <c r="F88" s="69" t="str">
        <f aca="false">IF(E88="","",D88-E88)</f>
        <v/>
      </c>
      <c r="G88" s="60" t="n">
        <v>12</v>
      </c>
      <c r="H88" s="60"/>
      <c r="I88" s="69" t="str">
        <f aca="false">IF(H88="","",G88-H88)</f>
        <v/>
      </c>
      <c r="J88" s="40" t="n">
        <f aca="false">IF(OR(D88="",D88+G88=0),"",D88/(D88+G88))</f>
        <v>0.586206896551724</v>
      </c>
      <c r="K88" s="40" t="str">
        <f aca="false">IF(E88="","",E88/(E88+H88))</f>
        <v/>
      </c>
      <c r="L88" s="70" t="str">
        <f aca="false">IF(OR(K88="",J88=""),"",(J88-K88)*100)</f>
        <v/>
      </c>
      <c r="M88" s="36" t="n">
        <v>3.59375104062466</v>
      </c>
      <c r="N88" s="36" t="n">
        <v>2.60238948855031</v>
      </c>
      <c r="O88" s="36" t="n">
        <f aca="false">SQRT(M88^2+N88^2)</f>
        <v>4.43705731224062</v>
      </c>
      <c r="P88" s="40" t="n">
        <f aca="false">IF(J88="","",MAX(0,J88-1.96*O88/100))</f>
        <v>0.499240573231808</v>
      </c>
      <c r="Q88" s="40" t="n">
        <f aca="false">IF(J88="","",MIN(1,J88+1.96*O88/100))</f>
        <v>0.67317321987164</v>
      </c>
      <c r="R88" s="32" t="str">
        <f aca="false">IF(L88="","",IF(ABS(L88)&lt;=O88,"Yes","No"))</f>
        <v/>
      </c>
      <c r="S88" s="32" t="str">
        <f aca="false">IF(L88="","",IF(ABS(L88)&lt;=1.96*O88,"Yes","No"))</f>
        <v/>
      </c>
      <c r="T88" s="60" t="n">
        <f aca="false">IF(D88="","",ROUND(SQRT(((D88+G88)*O88/100)^2+(J88*(D88+G88)*0.14577)^2),0))</f>
        <v>3</v>
      </c>
      <c r="U88" s="32" t="s">
        <v>732</v>
      </c>
    </row>
    <row r="89" customFormat="false" ht="15" hidden="false" customHeight="false" outlineLevel="0" collapsed="false">
      <c r="A89" s="32" t="s">
        <v>233</v>
      </c>
      <c r="B89" s="32" t="s">
        <v>235</v>
      </c>
      <c r="C89" s="32" t="s">
        <v>273</v>
      </c>
      <c r="D89" s="60" t="n">
        <v>343</v>
      </c>
      <c r="E89" s="60" t="n">
        <v>330</v>
      </c>
      <c r="F89" s="69" t="n">
        <f aca="false">IF(E89="","",D89-E89)</f>
        <v>13</v>
      </c>
      <c r="G89" s="60" t="n">
        <v>260</v>
      </c>
      <c r="H89" s="60" t="n">
        <v>270</v>
      </c>
      <c r="I89" s="69" t="n">
        <f aca="false">IF(H89="","",G89-H89)</f>
        <v>-10</v>
      </c>
      <c r="J89" s="40" t="n">
        <f aca="false">IF(OR(D89="",D89+G89=0),"",D89/(D89+G89))</f>
        <v>0.568822553897181</v>
      </c>
      <c r="K89" s="40" t="n">
        <f aca="false">IF(E89="","",E89/(E89+H89))</f>
        <v>0.55</v>
      </c>
      <c r="L89" s="70" t="n">
        <f aca="false">IF(OR(K89="",J89=""),"",(J89-K89)*100)</f>
        <v>1.88225538971807</v>
      </c>
      <c r="M89" s="36" t="n">
        <v>3.59375104062466</v>
      </c>
      <c r="N89" s="36" t="n">
        <v>2.60238948855031</v>
      </c>
      <c r="O89" s="36" t="n">
        <f aca="false">SQRT(M89^2+N89^2)</f>
        <v>4.43705731224062</v>
      </c>
      <c r="P89" s="40" t="n">
        <f aca="false">IF(J89="","",MAX(0,J89-1.96*O89/100))</f>
        <v>0.481856230577265</v>
      </c>
      <c r="Q89" s="40" t="n">
        <f aca="false">IF(J89="","",MIN(1,J89+1.96*O89/100))</f>
        <v>0.655788877217097</v>
      </c>
      <c r="R89" s="32" t="str">
        <f aca="false">IF(L89="","",IF(ABS(L89)&lt;=O89,"Yes","No"))</f>
        <v>Yes</v>
      </c>
      <c r="S89" s="32" t="str">
        <f aca="false">IF(L89="","",IF(ABS(L89)&lt;=1.96*O89,"Yes","No"))</f>
        <v>Yes</v>
      </c>
      <c r="T89" s="60" t="n">
        <f aca="false">IF(D89="","",ROUND(SQRT(((D89+G89)*O89/100)^2+(J89*(D89+G89)*0.14577)^2),0))</f>
        <v>57</v>
      </c>
      <c r="U89" s="32"/>
    </row>
    <row r="90" customFormat="false" ht="15" hidden="false" customHeight="false" outlineLevel="0" collapsed="false">
      <c r="A90" s="32" t="s">
        <v>233</v>
      </c>
      <c r="B90" s="32" t="s">
        <v>235</v>
      </c>
      <c r="C90" s="32" t="s">
        <v>274</v>
      </c>
      <c r="D90" s="60" t="n">
        <v>620</v>
      </c>
      <c r="E90" s="60" t="n">
        <v>591</v>
      </c>
      <c r="F90" s="69" t="n">
        <f aca="false">IF(E90="","",D90-E90)</f>
        <v>29</v>
      </c>
      <c r="G90" s="60" t="n">
        <v>311</v>
      </c>
      <c r="H90" s="60" t="n">
        <v>333</v>
      </c>
      <c r="I90" s="69" t="n">
        <f aca="false">IF(H90="","",G90-H90)</f>
        <v>-22</v>
      </c>
      <c r="J90" s="40" t="n">
        <f aca="false">IF(OR(D90="",D90+G90=0),"",D90/(D90+G90))</f>
        <v>0.665950590762621</v>
      </c>
      <c r="K90" s="40" t="n">
        <f aca="false">IF(E90="","",E90/(E90+H90))</f>
        <v>0.63961038961039</v>
      </c>
      <c r="L90" s="70" t="n">
        <f aca="false">IF(OR(K90="",J90=""),"",(J90-K90)*100)</f>
        <v>2.63402011522312</v>
      </c>
      <c r="M90" s="36" t="n">
        <v>2.46779854663492</v>
      </c>
      <c r="N90" s="36" t="n">
        <v>2.60238948855031</v>
      </c>
      <c r="O90" s="36" t="n">
        <f aca="false">SQRT(M90^2+N90^2)</f>
        <v>3.58642729145463</v>
      </c>
      <c r="P90" s="40" t="n">
        <f aca="false">IF(J90="","",MAX(0,J90-1.96*O90/100))</f>
        <v>0.59565661585011</v>
      </c>
      <c r="Q90" s="40" t="n">
        <f aca="false">IF(J90="","",MIN(1,J90+1.96*O90/100))</f>
        <v>0.736244565675132</v>
      </c>
      <c r="R90" s="32" t="str">
        <f aca="false">IF(L90="","",IF(ABS(L90)&lt;=O90,"Yes","No"))</f>
        <v>Yes</v>
      </c>
      <c r="S90" s="32" t="str">
        <f aca="false">IF(L90="","",IF(ABS(L90)&lt;=1.96*O90,"Yes","No"))</f>
        <v>Yes</v>
      </c>
      <c r="T90" s="60" t="n">
        <f aca="false">IF(D90="","",ROUND(SQRT(((D90+G90)*O90/100)^2+(J90*(D90+G90)*0.09272)^2),0))</f>
        <v>66</v>
      </c>
      <c r="U90" s="32"/>
    </row>
    <row r="91" customFormat="false" ht="15" hidden="false" customHeight="false" outlineLevel="0" collapsed="false">
      <c r="A91" s="32" t="s">
        <v>233</v>
      </c>
      <c r="B91" s="32" t="s">
        <v>235</v>
      </c>
      <c r="C91" s="32" t="s">
        <v>275</v>
      </c>
      <c r="D91" s="60" t="n">
        <v>338</v>
      </c>
      <c r="E91" s="60" t="n">
        <v>347</v>
      </c>
      <c r="F91" s="69" t="n">
        <f aca="false">IF(E91="","",D91-E91)</f>
        <v>-9</v>
      </c>
      <c r="G91" s="60" t="n">
        <v>254</v>
      </c>
      <c r="H91" s="60" t="n">
        <v>243</v>
      </c>
      <c r="I91" s="69" t="n">
        <f aca="false">IF(H91="","",G91-H91)</f>
        <v>11</v>
      </c>
      <c r="J91" s="40" t="n">
        <f aca="false">IF(OR(D91="",D91+G91=0),"",D91/(D91+G91))</f>
        <v>0.570945945945946</v>
      </c>
      <c r="K91" s="40" t="n">
        <f aca="false">IF(E91="","",E91/(E91+H91))</f>
        <v>0.588135593220339</v>
      </c>
      <c r="L91" s="70" t="n">
        <f aca="false">IF(OR(K91="",J91=""),"",(J91-K91)*100)</f>
        <v>-1.71896472743931</v>
      </c>
      <c r="M91" s="36" t="n">
        <v>3.59375104062466</v>
      </c>
      <c r="N91" s="36" t="n">
        <v>2.60238948855031</v>
      </c>
      <c r="O91" s="36" t="n">
        <f aca="false">SQRT(M91^2+N91^2)</f>
        <v>4.43705731224062</v>
      </c>
      <c r="P91" s="40" t="n">
        <f aca="false">IF(J91="","",MAX(0,J91-1.96*O91/100))</f>
        <v>0.48397962262603</v>
      </c>
      <c r="Q91" s="40" t="n">
        <f aca="false">IF(J91="","",MIN(1,J91+1.96*O91/100))</f>
        <v>0.657912269265862</v>
      </c>
      <c r="R91" s="32" t="str">
        <f aca="false">IF(L91="","",IF(ABS(L91)&lt;=O91,"Yes","No"))</f>
        <v>Yes</v>
      </c>
      <c r="S91" s="32" t="str">
        <f aca="false">IF(L91="","",IF(ABS(L91)&lt;=1.96*O91,"Yes","No"))</f>
        <v>Yes</v>
      </c>
      <c r="T91" s="60" t="n">
        <f aca="false">IF(D91="","",ROUND(SQRT(((D91+G91)*O91/100)^2+(J91*(D91+G91)*0.14577)^2),0))</f>
        <v>56</v>
      </c>
      <c r="U91" s="32"/>
    </row>
    <row r="92" customFormat="false" ht="15" hidden="false" customHeight="false" outlineLevel="0" collapsed="false">
      <c r="A92" s="32" t="s">
        <v>233</v>
      </c>
      <c r="B92" s="32" t="s">
        <v>235</v>
      </c>
      <c r="C92" s="32" t="s">
        <v>276</v>
      </c>
      <c r="D92" s="60" t="n">
        <v>460</v>
      </c>
      <c r="E92" s="60" t="n">
        <v>440</v>
      </c>
      <c r="F92" s="69" t="n">
        <f aca="false">IF(E92="","",D92-E92)</f>
        <v>20</v>
      </c>
      <c r="G92" s="60" t="n">
        <v>256</v>
      </c>
      <c r="H92" s="60" t="n">
        <v>259</v>
      </c>
      <c r="I92" s="69" t="n">
        <f aca="false">IF(H92="","",G92-H92)</f>
        <v>-3</v>
      </c>
      <c r="J92" s="40" t="n">
        <f aca="false">IF(OR(D92="",D92+G92=0),"",D92/(D92+G92))</f>
        <v>0.642458100558659</v>
      </c>
      <c r="K92" s="40" t="n">
        <f aca="false">IF(E92="","",E92/(E92+H92))</f>
        <v>0.629470672389127</v>
      </c>
      <c r="L92" s="70" t="n">
        <f aca="false">IF(OR(K92="",J92=""),"",(J92-K92)*100)</f>
        <v>1.29874281695319</v>
      </c>
      <c r="M92" s="36" t="n">
        <v>3.59375104062466</v>
      </c>
      <c r="N92" s="36" t="n">
        <v>2.60238948855031</v>
      </c>
      <c r="O92" s="36" t="n">
        <f aca="false">SQRT(M92^2+N92^2)</f>
        <v>4.43705731224062</v>
      </c>
      <c r="P92" s="40" t="n">
        <f aca="false">IF(J92="","",MAX(0,J92-1.96*O92/100))</f>
        <v>0.555491777238743</v>
      </c>
      <c r="Q92" s="40" t="n">
        <f aca="false">IF(J92="","",MIN(1,J92+1.96*O92/100))</f>
        <v>0.729424423878575</v>
      </c>
      <c r="R92" s="32" t="str">
        <f aca="false">IF(L92="","",IF(ABS(L92)&lt;=O92,"Yes","No"))</f>
        <v>Yes</v>
      </c>
      <c r="S92" s="32" t="str">
        <f aca="false">IF(L92="","",IF(ABS(L92)&lt;=1.96*O92,"Yes","No"))</f>
        <v>Yes</v>
      </c>
      <c r="T92" s="60" t="n">
        <f aca="false">IF(D92="","",ROUND(SQRT(((D92+G92)*O92/100)^2+(J92*(D92+G92)*0.14577)^2),0))</f>
        <v>74</v>
      </c>
      <c r="U92" s="32"/>
    </row>
    <row r="93" customFormat="false" ht="15" hidden="false" customHeight="false" outlineLevel="0" collapsed="false">
      <c r="A93" s="32" t="s">
        <v>233</v>
      </c>
      <c r="B93" s="32" t="s">
        <v>235</v>
      </c>
      <c r="C93" s="32" t="s">
        <v>277</v>
      </c>
      <c r="D93" s="60" t="n">
        <v>557</v>
      </c>
      <c r="E93" s="60" t="n">
        <v>553</v>
      </c>
      <c r="F93" s="69" t="n">
        <f aca="false">IF(E93="","",D93-E93)</f>
        <v>4</v>
      </c>
      <c r="G93" s="60" t="n">
        <v>416</v>
      </c>
      <c r="H93" s="60" t="n">
        <v>367</v>
      </c>
      <c r="I93" s="69" t="n">
        <f aca="false">IF(H93="","",G93-H93)</f>
        <v>49</v>
      </c>
      <c r="J93" s="40" t="n">
        <f aca="false">IF(OR(D93="",D93+G93=0),"",D93/(D93+G93))</f>
        <v>0.57245632065776</v>
      </c>
      <c r="K93" s="40" t="n">
        <f aca="false">IF(E93="","",E93/(E93+H93))</f>
        <v>0.601086956521739</v>
      </c>
      <c r="L93" s="70" t="n">
        <f aca="false">IF(OR(K93="",J93=""),"",(J93-K93)*100)</f>
        <v>-2.86306358639796</v>
      </c>
      <c r="M93" s="36" t="n">
        <v>2.46779854663492</v>
      </c>
      <c r="N93" s="36" t="n">
        <v>2.60238948855031</v>
      </c>
      <c r="O93" s="36" t="n">
        <f aca="false">SQRT(M93^2+N93^2)</f>
        <v>3.58642729145463</v>
      </c>
      <c r="P93" s="40" t="n">
        <f aca="false">IF(J93="","",MAX(0,J93-1.96*O93/100))</f>
        <v>0.502162345745249</v>
      </c>
      <c r="Q93" s="40" t="n">
        <f aca="false">IF(J93="","",MIN(1,J93+1.96*O93/100))</f>
        <v>0.64275029557027</v>
      </c>
      <c r="R93" s="32" t="str">
        <f aca="false">IF(L93="","",IF(ABS(L93)&lt;=O93,"Yes","No"))</f>
        <v>Yes</v>
      </c>
      <c r="S93" s="32" t="str">
        <f aca="false">IF(L93="","",IF(ABS(L93)&lt;=1.96*O93,"Yes","No"))</f>
        <v>Yes</v>
      </c>
      <c r="T93" s="60" t="n">
        <f aca="false">IF(D93="","",ROUND(SQRT(((D93+G93)*O93/100)^2+(J93*(D93+G93)*0.09272)^2),0))</f>
        <v>62</v>
      </c>
      <c r="U93" s="32"/>
    </row>
    <row r="94" customFormat="false" ht="15" hidden="false" customHeight="false" outlineLevel="0" collapsed="false">
      <c r="A94" s="32" t="s">
        <v>233</v>
      </c>
      <c r="B94" s="32" t="s">
        <v>235</v>
      </c>
      <c r="C94" s="32" t="s">
        <v>278</v>
      </c>
      <c r="D94" s="60" t="n">
        <v>1</v>
      </c>
      <c r="E94" s="60"/>
      <c r="F94" s="69" t="str">
        <f aca="false">IF(E94="","",D94-E94)</f>
        <v/>
      </c>
      <c r="G94" s="60" t="n">
        <v>1</v>
      </c>
      <c r="H94" s="60"/>
      <c r="I94" s="69" t="str">
        <f aca="false">IF(H94="","",G94-H94)</f>
        <v/>
      </c>
      <c r="J94" s="40" t="n">
        <f aca="false">IF(OR(D94="",D94+G94=0),"",D94/(D94+G94))</f>
        <v>0.5</v>
      </c>
      <c r="K94" s="40" t="str">
        <f aca="false">IF(E94="","",E94/(E94+H94))</f>
        <v/>
      </c>
      <c r="L94" s="70" t="str">
        <f aca="false">IF(OR(K94="",J94=""),"",(J94-K94)*100)</f>
        <v/>
      </c>
      <c r="M94" s="36" t="n">
        <v>3.59375104062466</v>
      </c>
      <c r="N94" s="36" t="n">
        <v>2.60238948855031</v>
      </c>
      <c r="O94" s="36" t="n">
        <f aca="false">SQRT(M94^2+N94^2)</f>
        <v>4.43705731224062</v>
      </c>
      <c r="P94" s="40" t="n">
        <f aca="false">IF(J94="","",MAX(0,J94-1.96*O94/100))</f>
        <v>0.413033676680084</v>
      </c>
      <c r="Q94" s="40" t="n">
        <f aca="false">IF(J94="","",MIN(1,J94+1.96*O94/100))</f>
        <v>0.586966323319916</v>
      </c>
      <c r="R94" s="32" t="str">
        <f aca="false">IF(L94="","",IF(ABS(L94)&lt;=O94,"Yes","No"))</f>
        <v/>
      </c>
      <c r="S94" s="32" t="str">
        <f aca="false">IF(L94="","",IF(ABS(L94)&lt;=1.96*O94,"Yes","No"))</f>
        <v/>
      </c>
      <c r="T94" s="60" t="n">
        <f aca="false">IF(D94="","",ROUND(SQRT(((D94+G94)*O94/100)^2+(J94*(D94+G94)*0.14577)^2),0))</f>
        <v>0</v>
      </c>
      <c r="U94" s="32" t="s">
        <v>732</v>
      </c>
    </row>
    <row r="95" customFormat="false" ht="15" hidden="false" customHeight="false" outlineLevel="0" collapsed="false">
      <c r="A95" s="32" t="s">
        <v>233</v>
      </c>
      <c r="B95" s="32" t="s">
        <v>235</v>
      </c>
      <c r="C95" s="32" t="s">
        <v>279</v>
      </c>
      <c r="D95" s="60" t="n">
        <v>843</v>
      </c>
      <c r="E95" s="60" t="n">
        <v>821</v>
      </c>
      <c r="F95" s="69" t="n">
        <f aca="false">IF(E95="","",D95-E95)</f>
        <v>22</v>
      </c>
      <c r="G95" s="60" t="n">
        <v>535</v>
      </c>
      <c r="H95" s="60" t="n">
        <v>504</v>
      </c>
      <c r="I95" s="69" t="n">
        <f aca="false">IF(H95="","",G95-H95)</f>
        <v>31</v>
      </c>
      <c r="J95" s="40" t="n">
        <f aca="false">IF(OR(D95="",D95+G95=0),"",D95/(D95+G95))</f>
        <v>0.611756168359942</v>
      </c>
      <c r="K95" s="40" t="n">
        <f aca="false">IF(E95="","",E95/(E95+H95))</f>
        <v>0.619622641509434</v>
      </c>
      <c r="L95" s="70" t="n">
        <f aca="false">IF(OR(K95="",J95=""),"",(J95-K95)*100)</f>
        <v>-0.786647314949196</v>
      </c>
      <c r="M95" s="36" t="n">
        <v>2.11386804091489</v>
      </c>
      <c r="N95" s="36" t="n">
        <v>2.60238948855031</v>
      </c>
      <c r="O95" s="36" t="n">
        <f aca="false">SQRT(M95^2+N95^2)</f>
        <v>3.35274054238</v>
      </c>
      <c r="P95" s="40" t="n">
        <f aca="false">IF(J95="","",MAX(0,J95-1.96*O95/100))</f>
        <v>0.546042453729294</v>
      </c>
      <c r="Q95" s="40" t="n">
        <f aca="false">IF(J95="","",MIN(1,J95+1.96*O95/100))</f>
        <v>0.67746988299059</v>
      </c>
      <c r="R95" s="32" t="str">
        <f aca="false">IF(L95="","",IF(ABS(L95)&lt;=O95,"Yes","No"))</f>
        <v>Yes</v>
      </c>
      <c r="S95" s="32" t="str">
        <f aca="false">IF(L95="","",IF(ABS(L95)&lt;=1.96*O95,"Yes","No"))</f>
        <v>Yes</v>
      </c>
      <c r="T95" s="60" t="n">
        <f aca="false">IF(D95="","",ROUND(SQRT(((D95+G95)*O95/100)^2+(J95*(D95+G95)*0.07717)^2),0))</f>
        <v>80</v>
      </c>
      <c r="U95" s="32"/>
    </row>
    <row r="96" customFormat="false" ht="15" hidden="false" customHeight="false" outlineLevel="0" collapsed="false">
      <c r="A96" s="32" t="s">
        <v>233</v>
      </c>
      <c r="B96" s="32" t="s">
        <v>235</v>
      </c>
      <c r="C96" s="32" t="s">
        <v>280</v>
      </c>
      <c r="D96" s="60" t="n">
        <v>518</v>
      </c>
      <c r="E96" s="60" t="n">
        <v>487</v>
      </c>
      <c r="F96" s="69" t="n">
        <f aca="false">IF(E96="","",D96-E96)</f>
        <v>31</v>
      </c>
      <c r="G96" s="60" t="n">
        <v>152</v>
      </c>
      <c r="H96" s="60" t="n">
        <v>191</v>
      </c>
      <c r="I96" s="69" t="n">
        <f aca="false">IF(H96="","",G96-H96)</f>
        <v>-39</v>
      </c>
      <c r="J96" s="40" t="n">
        <f aca="false">IF(OR(D96="",D96+G96=0),"",D96/(D96+G96))</f>
        <v>0.773134328358209</v>
      </c>
      <c r="K96" s="40" t="n">
        <f aca="false">IF(E96="","",E96/(E96+H96))</f>
        <v>0.718289085545723</v>
      </c>
      <c r="L96" s="70" t="n">
        <f aca="false">IF(OR(K96="",J96=""),"",(J96-K96)*100)</f>
        <v>5.48452428124863</v>
      </c>
      <c r="M96" s="36" t="n">
        <v>3.59375104062466</v>
      </c>
      <c r="N96" s="36" t="n">
        <v>2.60238948855031</v>
      </c>
      <c r="O96" s="36" t="n">
        <f aca="false">SQRT(M96^2+N96^2)</f>
        <v>4.43705731224062</v>
      </c>
      <c r="P96" s="40" t="n">
        <f aca="false">IF(J96="","",MAX(0,J96-1.96*O96/100))</f>
        <v>0.686168005038293</v>
      </c>
      <c r="Q96" s="40" t="n">
        <f aca="false">IF(J96="","",MIN(1,J96+1.96*O96/100))</f>
        <v>0.860100651678125</v>
      </c>
      <c r="R96" s="32" t="str">
        <f aca="false">IF(L96="","",IF(ABS(L96)&lt;=O96,"Yes","No"))</f>
        <v>No</v>
      </c>
      <c r="S96" s="32" t="str">
        <f aca="false">IF(L96="","",IF(ABS(L96)&lt;=1.96*O96,"Yes","No"))</f>
        <v>Yes</v>
      </c>
      <c r="T96" s="60" t="n">
        <f aca="false">IF(D96="","",ROUND(SQRT(((D96+G96)*O96/100)^2+(J96*(D96+G96)*0.14577)^2),0))</f>
        <v>81</v>
      </c>
      <c r="U96" s="32"/>
    </row>
    <row r="97" customFormat="false" ht="15" hidden="false" customHeight="false" outlineLevel="0" collapsed="false">
      <c r="A97" s="32" t="s">
        <v>233</v>
      </c>
      <c r="B97" s="32" t="s">
        <v>235</v>
      </c>
      <c r="C97" s="32" t="s">
        <v>281</v>
      </c>
      <c r="D97" s="60" t="n">
        <v>479</v>
      </c>
      <c r="E97" s="60" t="n">
        <v>418</v>
      </c>
      <c r="F97" s="69" t="n">
        <f aca="false">IF(E97="","",D97-E97)</f>
        <v>61</v>
      </c>
      <c r="G97" s="60" t="n">
        <v>153</v>
      </c>
      <c r="H97" s="60" t="n">
        <v>181</v>
      </c>
      <c r="I97" s="69" t="n">
        <f aca="false">IF(H97="","",G97-H97)</f>
        <v>-28</v>
      </c>
      <c r="J97" s="40" t="n">
        <f aca="false">IF(OR(D97="",D97+G97=0),"",D97/(D97+G97))</f>
        <v>0.757911392405063</v>
      </c>
      <c r="K97" s="40" t="n">
        <f aca="false">IF(E97="","",E97/(E97+H97))</f>
        <v>0.697829716193656</v>
      </c>
      <c r="L97" s="70" t="n">
        <f aca="false">IF(OR(K97="",J97=""),"",(J97-K97)*100)</f>
        <v>6.00816762114073</v>
      </c>
      <c r="M97" s="36" t="n">
        <v>3.59375104062466</v>
      </c>
      <c r="N97" s="36" t="n">
        <v>2.60238948855031</v>
      </c>
      <c r="O97" s="36" t="n">
        <f aca="false">SQRT(M97^2+N97^2)</f>
        <v>4.43705731224062</v>
      </c>
      <c r="P97" s="40" t="n">
        <f aca="false">IF(J97="","",MAX(0,J97-1.96*O97/100))</f>
        <v>0.670945069085147</v>
      </c>
      <c r="Q97" s="40" t="n">
        <f aca="false">IF(J97="","",MIN(1,J97+1.96*O97/100))</f>
        <v>0.84487771572498</v>
      </c>
      <c r="R97" s="32" t="str">
        <f aca="false">IF(L97="","",IF(ABS(L97)&lt;=O97,"Yes","No"))</f>
        <v>No</v>
      </c>
      <c r="S97" s="32" t="str">
        <f aca="false">IF(L97="","",IF(ABS(L97)&lt;=1.96*O97,"Yes","No"))</f>
        <v>Yes</v>
      </c>
      <c r="T97" s="60" t="n">
        <f aca="false">IF(D97="","",ROUND(SQRT(((D97+G97)*O97/100)^2+(J97*(D97+G97)*0.14577)^2),0))</f>
        <v>75</v>
      </c>
      <c r="U97" s="32"/>
    </row>
    <row r="98" customFormat="false" ht="15" hidden="false" customHeight="false" outlineLevel="0" collapsed="false">
      <c r="A98" s="32" t="s">
        <v>233</v>
      </c>
      <c r="B98" s="32" t="s">
        <v>235</v>
      </c>
      <c r="C98" s="32" t="s">
        <v>282</v>
      </c>
      <c r="D98" s="60" t="n">
        <v>666</v>
      </c>
      <c r="E98" s="60" t="n">
        <v>677</v>
      </c>
      <c r="F98" s="69" t="n">
        <f aca="false">IF(E98="","",D98-E98)</f>
        <v>-11</v>
      </c>
      <c r="G98" s="60" t="n">
        <v>200</v>
      </c>
      <c r="H98" s="60" t="n">
        <v>264</v>
      </c>
      <c r="I98" s="69" t="n">
        <f aca="false">IF(H98="","",G98-H98)</f>
        <v>-64</v>
      </c>
      <c r="J98" s="40" t="n">
        <f aca="false">IF(OR(D98="",D98+G98=0),"",D98/(D98+G98))</f>
        <v>0.76905311778291</v>
      </c>
      <c r="K98" s="40" t="n">
        <f aca="false">IF(E98="","",E98/(E98+H98))</f>
        <v>0.719447396386823</v>
      </c>
      <c r="L98" s="70" t="n">
        <f aca="false">IF(OR(K98="",J98=""),"",(J98-K98)*100)</f>
        <v>4.96057213960874</v>
      </c>
      <c r="M98" s="36" t="n">
        <v>2.46779854663492</v>
      </c>
      <c r="N98" s="36" t="n">
        <v>2.60238948855031</v>
      </c>
      <c r="O98" s="36" t="n">
        <f aca="false">SQRT(M98^2+N98^2)</f>
        <v>3.58642729145463</v>
      </c>
      <c r="P98" s="40" t="n">
        <f aca="false">IF(J98="","",MAX(0,J98-1.96*O98/100))</f>
        <v>0.698759142870399</v>
      </c>
      <c r="Q98" s="40" t="n">
        <f aca="false">IF(J98="","",MIN(1,J98+1.96*O98/100))</f>
        <v>0.839347092695421</v>
      </c>
      <c r="R98" s="32" t="str">
        <f aca="false">IF(L98="","",IF(ABS(L98)&lt;=O98,"Yes","No"))</f>
        <v>No</v>
      </c>
      <c r="S98" s="32" t="str">
        <f aca="false">IF(L98="","",IF(ABS(L98)&lt;=1.96*O98,"Yes","No"))</f>
        <v>Yes</v>
      </c>
      <c r="T98" s="60" t="n">
        <f aca="false">IF(D98="","",ROUND(SQRT(((D98+G98)*O98/100)^2+(J98*(D98+G98)*0.09272)^2),0))</f>
        <v>69</v>
      </c>
      <c r="U98" s="32"/>
    </row>
    <row r="99" customFormat="false" ht="15" hidden="false" customHeight="false" outlineLevel="0" collapsed="false">
      <c r="A99" s="32" t="s">
        <v>233</v>
      </c>
      <c r="B99" s="32" t="s">
        <v>235</v>
      </c>
      <c r="C99" s="32" t="s">
        <v>283</v>
      </c>
      <c r="D99" s="60" t="n">
        <v>307</v>
      </c>
      <c r="E99" s="60" t="n">
        <v>283</v>
      </c>
      <c r="F99" s="69" t="n">
        <f aca="false">IF(E99="","",D99-E99)</f>
        <v>24</v>
      </c>
      <c r="G99" s="60" t="n">
        <v>105</v>
      </c>
      <c r="H99" s="60" t="n">
        <v>138</v>
      </c>
      <c r="I99" s="69" t="n">
        <f aca="false">IF(H99="","",G99-H99)</f>
        <v>-33</v>
      </c>
      <c r="J99" s="40" t="n">
        <f aca="false">IF(OR(D99="",D99+G99=0),"",D99/(D99+G99))</f>
        <v>0.745145631067961</v>
      </c>
      <c r="K99" s="40" t="n">
        <f aca="false">IF(E99="","",E99/(E99+H99))</f>
        <v>0.672209026128266</v>
      </c>
      <c r="L99" s="70" t="n">
        <f aca="false">IF(OR(K99="",J99=""),"",(J99-K99)*100)</f>
        <v>7.29366049396951</v>
      </c>
      <c r="M99" s="36" t="n">
        <v>3.59375104062466</v>
      </c>
      <c r="N99" s="36" t="n">
        <v>2.60238948855031</v>
      </c>
      <c r="O99" s="36" t="n">
        <f aca="false">SQRT(M99^2+N99^2)</f>
        <v>4.43705731224062</v>
      </c>
      <c r="P99" s="40" t="n">
        <f aca="false">IF(J99="","",MAX(0,J99-1.96*O99/100))</f>
        <v>0.658179307748045</v>
      </c>
      <c r="Q99" s="40" t="n">
        <f aca="false">IF(J99="","",MIN(1,J99+1.96*O99/100))</f>
        <v>0.832111954387877</v>
      </c>
      <c r="R99" s="32" t="str">
        <f aca="false">IF(L99="","",IF(ABS(L99)&lt;=O99,"Yes","No"))</f>
        <v>No</v>
      </c>
      <c r="S99" s="32" t="str">
        <f aca="false">IF(L99="","",IF(ABS(L99)&lt;=1.96*O99,"Yes","No"))</f>
        <v>Yes</v>
      </c>
      <c r="T99" s="60" t="n">
        <f aca="false">IF(D99="","",ROUND(SQRT(((D99+G99)*O99/100)^2+(J99*(D99+G99)*0.14577)^2),0))</f>
        <v>48</v>
      </c>
      <c r="U99" s="32"/>
    </row>
    <row r="100" customFormat="false" ht="15" hidden="false" customHeight="false" outlineLevel="0" collapsed="false">
      <c r="A100" s="32" t="s">
        <v>233</v>
      </c>
      <c r="B100" s="32" t="s">
        <v>235</v>
      </c>
      <c r="C100" s="32" t="s">
        <v>284</v>
      </c>
      <c r="D100" s="60" t="n">
        <v>473</v>
      </c>
      <c r="E100" s="60" t="n">
        <v>447</v>
      </c>
      <c r="F100" s="69" t="n">
        <f aca="false">IF(E100="","",D100-E100)</f>
        <v>26</v>
      </c>
      <c r="G100" s="60" t="n">
        <v>137</v>
      </c>
      <c r="H100" s="60" t="n">
        <v>152</v>
      </c>
      <c r="I100" s="69" t="n">
        <f aca="false">IF(H100="","",G100-H100)</f>
        <v>-15</v>
      </c>
      <c r="J100" s="40" t="n">
        <f aca="false">IF(OR(D100="",D100+G100=0),"",D100/(D100+G100))</f>
        <v>0.775409836065574</v>
      </c>
      <c r="K100" s="40" t="n">
        <f aca="false">IF(E100="","",E100/(E100+H100))</f>
        <v>0.746243739565943</v>
      </c>
      <c r="L100" s="70" t="n">
        <f aca="false">IF(OR(K100="",J100=""),"",(J100-K100)*100)</f>
        <v>2.91660964996305</v>
      </c>
      <c r="M100" s="36" t="n">
        <v>3.59375104062466</v>
      </c>
      <c r="N100" s="36" t="n">
        <v>2.60238948855031</v>
      </c>
      <c r="O100" s="36" t="n">
        <f aca="false">SQRT(M100^2+N100^2)</f>
        <v>4.43705731224062</v>
      </c>
      <c r="P100" s="40" t="n">
        <f aca="false">IF(J100="","",MAX(0,J100-1.96*O100/100))</f>
        <v>0.688443512745658</v>
      </c>
      <c r="Q100" s="40" t="n">
        <f aca="false">IF(J100="","",MIN(1,J100+1.96*O100/100))</f>
        <v>0.86237615938549</v>
      </c>
      <c r="R100" s="32" t="str">
        <f aca="false">IF(L100="","",IF(ABS(L100)&lt;=O100,"Yes","No"))</f>
        <v>Yes</v>
      </c>
      <c r="S100" s="32" t="str">
        <f aca="false">IF(L100="","",IF(ABS(L100)&lt;=1.96*O100,"Yes","No"))</f>
        <v>Yes</v>
      </c>
      <c r="T100" s="60" t="n">
        <f aca="false">IF(D100="","",ROUND(SQRT(((D100+G100)*O100/100)^2+(J100*(D100+G100)*0.14577)^2),0))</f>
        <v>74</v>
      </c>
      <c r="U100" s="32"/>
    </row>
    <row r="101" customFormat="false" ht="15" hidden="false" customHeight="false" outlineLevel="0" collapsed="false">
      <c r="A101" s="32" t="s">
        <v>233</v>
      </c>
      <c r="B101" s="32" t="s">
        <v>235</v>
      </c>
      <c r="C101" s="32" t="s">
        <v>285</v>
      </c>
      <c r="D101" s="60" t="n">
        <v>244</v>
      </c>
      <c r="E101" s="60" t="n">
        <v>179</v>
      </c>
      <c r="F101" s="69" t="n">
        <f aca="false">IF(E101="","",D101-E101)</f>
        <v>65</v>
      </c>
      <c r="G101" s="60" t="n">
        <v>81</v>
      </c>
      <c r="H101" s="60" t="n">
        <v>112</v>
      </c>
      <c r="I101" s="69" t="n">
        <f aca="false">IF(H101="","",G101-H101)</f>
        <v>-31</v>
      </c>
      <c r="J101" s="40" t="n">
        <f aca="false">IF(OR(D101="",D101+G101=0),"",D101/(D101+G101))</f>
        <v>0.750769230769231</v>
      </c>
      <c r="K101" s="40" t="n">
        <f aca="false">IF(E101="","",E101/(E101+H101))</f>
        <v>0.615120274914089</v>
      </c>
      <c r="L101" s="70" t="n">
        <f aca="false">IF(OR(K101="",J101=""),"",(J101-K101)*100)</f>
        <v>13.5648955855141</v>
      </c>
      <c r="M101" s="36" t="n">
        <v>3.59375104062466</v>
      </c>
      <c r="N101" s="36" t="n">
        <v>2.60238948855031</v>
      </c>
      <c r="O101" s="36" t="n">
        <f aca="false">SQRT(M101^2+N101^2)</f>
        <v>4.43705731224062</v>
      </c>
      <c r="P101" s="40" t="n">
        <f aca="false">IF(J101="","",MAX(0,J101-1.96*O101/100))</f>
        <v>0.663802907449315</v>
      </c>
      <c r="Q101" s="40" t="n">
        <f aca="false">IF(J101="","",MIN(1,J101+1.96*O101/100))</f>
        <v>0.837735554089147</v>
      </c>
      <c r="R101" s="32" t="str">
        <f aca="false">IF(L101="","",IF(ABS(L101)&lt;=O101,"Yes","No"))</f>
        <v>No</v>
      </c>
      <c r="S101" s="32" t="str">
        <f aca="false">IF(L101="","",IF(ABS(L101)&lt;=1.96*O101,"Yes","No"))</f>
        <v>No</v>
      </c>
      <c r="T101" s="60" t="n">
        <f aca="false">IF(D101="","",ROUND(SQRT(((D101+G101)*O101/100)^2+(J101*(D101+G101)*0.14577)^2),0))</f>
        <v>38</v>
      </c>
      <c r="U101" s="32"/>
    </row>
    <row r="102" customFormat="false" ht="15" hidden="false" customHeight="false" outlineLevel="0" collapsed="false">
      <c r="A102" s="32" t="s">
        <v>233</v>
      </c>
      <c r="B102" s="32" t="s">
        <v>235</v>
      </c>
      <c r="C102" s="32" t="s">
        <v>286</v>
      </c>
      <c r="D102" s="60" t="n">
        <v>400</v>
      </c>
      <c r="E102" s="60" t="n">
        <v>357</v>
      </c>
      <c r="F102" s="69" t="n">
        <f aca="false">IF(E102="","",D102-E102)</f>
        <v>43</v>
      </c>
      <c r="G102" s="60" t="n">
        <v>168</v>
      </c>
      <c r="H102" s="60" t="n">
        <v>225</v>
      </c>
      <c r="I102" s="69" t="n">
        <f aca="false">IF(H102="","",G102-H102)</f>
        <v>-57</v>
      </c>
      <c r="J102" s="40" t="n">
        <f aca="false">IF(OR(D102="",D102+G102=0),"",D102/(D102+G102))</f>
        <v>0.704225352112676</v>
      </c>
      <c r="K102" s="40" t="n">
        <f aca="false">IF(E102="","",E102/(E102+H102))</f>
        <v>0.61340206185567</v>
      </c>
      <c r="L102" s="70" t="n">
        <f aca="false">IF(OR(K102="",J102=""),"",(J102-K102)*100)</f>
        <v>9.08232902570059</v>
      </c>
      <c r="M102" s="36" t="n">
        <v>3.59375104062466</v>
      </c>
      <c r="N102" s="36" t="n">
        <v>2.60238948855031</v>
      </c>
      <c r="O102" s="36" t="n">
        <f aca="false">SQRT(M102^2+N102^2)</f>
        <v>4.43705731224062</v>
      </c>
      <c r="P102" s="40" t="n">
        <f aca="false">IF(J102="","",MAX(0,J102-1.96*O102/100))</f>
        <v>0.61725902879276</v>
      </c>
      <c r="Q102" s="40" t="n">
        <f aca="false">IF(J102="","",MIN(1,J102+1.96*O102/100))</f>
        <v>0.791191675432592</v>
      </c>
      <c r="R102" s="32" t="str">
        <f aca="false">IF(L102="","",IF(ABS(L102)&lt;=O102,"Yes","No"))</f>
        <v>No</v>
      </c>
      <c r="S102" s="32" t="str">
        <f aca="false">IF(L102="","",IF(ABS(L102)&lt;=1.96*O102,"Yes","No"))</f>
        <v>No</v>
      </c>
      <c r="T102" s="60" t="n">
        <f aca="false">IF(D102="","",ROUND(SQRT(((D102+G102)*O102/100)^2+(J102*(D102+G102)*0.14577)^2),0))</f>
        <v>64</v>
      </c>
      <c r="U102" s="32"/>
    </row>
    <row r="103" customFormat="false" ht="15" hidden="false" customHeight="false" outlineLevel="0" collapsed="false">
      <c r="A103" s="32" t="s">
        <v>233</v>
      </c>
      <c r="B103" s="32" t="s">
        <v>235</v>
      </c>
      <c r="C103" s="32" t="s">
        <v>287</v>
      </c>
      <c r="D103" s="60" t="n">
        <v>590</v>
      </c>
      <c r="E103" s="60" t="n">
        <v>520</v>
      </c>
      <c r="F103" s="69" t="n">
        <f aca="false">IF(E103="","",D103-E103)</f>
        <v>70</v>
      </c>
      <c r="G103" s="60" t="n">
        <v>193</v>
      </c>
      <c r="H103" s="60" t="n">
        <v>193</v>
      </c>
      <c r="I103" s="69" t="n">
        <f aca="false">IF(H103="","",G103-H103)</f>
        <v>0</v>
      </c>
      <c r="J103" s="40" t="n">
        <f aca="false">IF(OR(D103="",D103+G103=0),"",D103/(D103+G103))</f>
        <v>0.753512132822478</v>
      </c>
      <c r="K103" s="40" t="n">
        <f aca="false">IF(E103="","",E103/(E103+H103))</f>
        <v>0.729312762973352</v>
      </c>
      <c r="L103" s="70" t="n">
        <f aca="false">IF(OR(K103="",J103=""),"",(J103-K103)*100)</f>
        <v>2.41993698491256</v>
      </c>
      <c r="M103" s="36" t="n">
        <v>2.46779854663492</v>
      </c>
      <c r="N103" s="36" t="n">
        <v>2.60238948855031</v>
      </c>
      <c r="O103" s="36" t="n">
        <f aca="false">SQRT(M103^2+N103^2)</f>
        <v>3.58642729145463</v>
      </c>
      <c r="P103" s="40" t="n">
        <f aca="false">IF(J103="","",MAX(0,J103-1.96*O103/100))</f>
        <v>0.683218157909967</v>
      </c>
      <c r="Q103" s="40" t="n">
        <f aca="false">IF(J103="","",MIN(1,J103+1.96*O103/100))</f>
        <v>0.823806107734988</v>
      </c>
      <c r="R103" s="32" t="str">
        <f aca="false">IF(L103="","",IF(ABS(L103)&lt;=O103,"Yes","No"))</f>
        <v>Yes</v>
      </c>
      <c r="S103" s="32" t="str">
        <f aca="false">IF(L103="","",IF(ABS(L103)&lt;=1.96*O103,"Yes","No"))</f>
        <v>Yes</v>
      </c>
      <c r="T103" s="60" t="n">
        <f aca="false">IF(D103="","",ROUND(SQRT(((D103+G103)*O103/100)^2+(J103*(D103+G103)*0.09272)^2),0))</f>
        <v>61</v>
      </c>
      <c r="U103" s="32"/>
    </row>
    <row r="104" customFormat="false" ht="15" hidden="false" customHeight="false" outlineLevel="0" collapsed="false">
      <c r="A104" s="32" t="s">
        <v>233</v>
      </c>
      <c r="B104" s="32" t="s">
        <v>235</v>
      </c>
      <c r="C104" s="32" t="s">
        <v>288</v>
      </c>
      <c r="D104" s="60" t="n">
        <v>232</v>
      </c>
      <c r="E104" s="60" t="n">
        <v>218</v>
      </c>
      <c r="F104" s="69" t="n">
        <f aca="false">IF(E104="","",D104-E104)</f>
        <v>14</v>
      </c>
      <c r="G104" s="60" t="n">
        <v>74</v>
      </c>
      <c r="H104" s="60" t="n">
        <v>86</v>
      </c>
      <c r="I104" s="69" t="n">
        <f aca="false">IF(H104="","",G104-H104)</f>
        <v>-12</v>
      </c>
      <c r="J104" s="40" t="n">
        <f aca="false">IF(OR(D104="",D104+G104=0),"",D104/(D104+G104))</f>
        <v>0.758169934640523</v>
      </c>
      <c r="K104" s="40" t="n">
        <f aca="false">IF(E104="","",E104/(E104+H104))</f>
        <v>0.717105263157895</v>
      </c>
      <c r="L104" s="70" t="n">
        <f aca="false">IF(OR(K104="",J104=""),"",(J104-K104)*100)</f>
        <v>4.10646714826282</v>
      </c>
      <c r="M104" s="36" t="n">
        <v>3.59375104062466</v>
      </c>
      <c r="N104" s="36" t="n">
        <v>2.60238948855031</v>
      </c>
      <c r="O104" s="36" t="n">
        <f aca="false">SQRT(M104^2+N104^2)</f>
        <v>4.43705731224062</v>
      </c>
      <c r="P104" s="40" t="n">
        <f aca="false">IF(J104="","",MAX(0,J104-1.96*O104/100))</f>
        <v>0.671203611320607</v>
      </c>
      <c r="Q104" s="40" t="n">
        <f aca="false">IF(J104="","",MIN(1,J104+1.96*O104/100))</f>
        <v>0.845136257960439</v>
      </c>
      <c r="R104" s="32" t="str">
        <f aca="false">IF(L104="","",IF(ABS(L104)&lt;=O104,"Yes","No"))</f>
        <v>Yes</v>
      </c>
      <c r="S104" s="32" t="str">
        <f aca="false">IF(L104="","",IF(ABS(L104)&lt;=1.96*O104,"Yes","No"))</f>
        <v>Yes</v>
      </c>
      <c r="T104" s="60" t="n">
        <f aca="false">IF(D104="","",ROUND(SQRT(((D104+G104)*O104/100)^2+(J104*(D104+G104)*0.14577)^2),0))</f>
        <v>36</v>
      </c>
      <c r="U104" s="32"/>
    </row>
    <row r="105" customFormat="false" ht="15" hidden="false" customHeight="false" outlineLevel="0" collapsed="false">
      <c r="A105" s="32" t="s">
        <v>233</v>
      </c>
      <c r="B105" s="32" t="s">
        <v>235</v>
      </c>
      <c r="C105" s="32" t="s">
        <v>289</v>
      </c>
      <c r="D105" s="60" t="n">
        <v>264</v>
      </c>
      <c r="E105" s="60" t="n">
        <v>262</v>
      </c>
      <c r="F105" s="69" t="n">
        <f aca="false">IF(E105="","",D105-E105)</f>
        <v>2</v>
      </c>
      <c r="G105" s="60" t="n">
        <v>76</v>
      </c>
      <c r="H105" s="60" t="n">
        <v>109</v>
      </c>
      <c r="I105" s="69" t="n">
        <f aca="false">IF(H105="","",G105-H105)</f>
        <v>-33</v>
      </c>
      <c r="J105" s="40" t="n">
        <f aca="false">IF(OR(D105="",D105+G105=0),"",D105/(D105+G105))</f>
        <v>0.776470588235294</v>
      </c>
      <c r="K105" s="40" t="n">
        <f aca="false">IF(E105="","",E105/(E105+H105))</f>
        <v>0.706199460916442</v>
      </c>
      <c r="L105" s="70" t="n">
        <f aca="false">IF(OR(K105="",J105=""),"",(J105-K105)*100)</f>
        <v>7.02711273188521</v>
      </c>
      <c r="M105" s="36" t="n">
        <v>3.59375104062466</v>
      </c>
      <c r="N105" s="36" t="n">
        <v>2.60238948855031</v>
      </c>
      <c r="O105" s="36" t="n">
        <f aca="false">SQRT(M105^2+N105^2)</f>
        <v>4.43705731224062</v>
      </c>
      <c r="P105" s="40" t="n">
        <f aca="false">IF(J105="","",MAX(0,J105-1.96*O105/100))</f>
        <v>0.689504264915378</v>
      </c>
      <c r="Q105" s="40" t="n">
        <f aca="false">IF(J105="","",MIN(1,J105+1.96*O105/100))</f>
        <v>0.86343691155521</v>
      </c>
      <c r="R105" s="32" t="str">
        <f aca="false">IF(L105="","",IF(ABS(L105)&lt;=O105,"Yes","No"))</f>
        <v>No</v>
      </c>
      <c r="S105" s="32" t="str">
        <f aca="false">IF(L105="","",IF(ABS(L105)&lt;=1.96*O105,"Yes","No"))</f>
        <v>Yes</v>
      </c>
      <c r="T105" s="60" t="n">
        <f aca="false">IF(D105="","",ROUND(SQRT(((D105+G105)*O105/100)^2+(J105*(D105+G105)*0.14577)^2),0))</f>
        <v>41</v>
      </c>
      <c r="U105" s="32"/>
    </row>
    <row r="106" customFormat="false" ht="15" hidden="false" customHeight="false" outlineLevel="0" collapsed="false">
      <c r="A106" s="32" t="s">
        <v>233</v>
      </c>
      <c r="B106" s="32" t="s">
        <v>235</v>
      </c>
      <c r="C106" s="32" t="s">
        <v>290</v>
      </c>
      <c r="D106" s="60" t="n">
        <v>449</v>
      </c>
      <c r="E106" s="60" t="n">
        <v>424</v>
      </c>
      <c r="F106" s="69" t="n">
        <f aca="false">IF(E106="","",D106-E106)</f>
        <v>25</v>
      </c>
      <c r="G106" s="60" t="n">
        <v>136</v>
      </c>
      <c r="H106" s="60" t="n">
        <v>151</v>
      </c>
      <c r="I106" s="69" t="n">
        <f aca="false">IF(H106="","",G106-H106)</f>
        <v>-15</v>
      </c>
      <c r="J106" s="40" t="n">
        <f aca="false">IF(OR(D106="",D106+G106=0),"",D106/(D106+G106))</f>
        <v>0.767521367521368</v>
      </c>
      <c r="K106" s="40" t="n">
        <f aca="false">IF(E106="","",E106/(E106+H106))</f>
        <v>0.737391304347826</v>
      </c>
      <c r="L106" s="70" t="n">
        <f aca="false">IF(OR(K106="",J106=""),"",(J106-K106)*100)</f>
        <v>3.01300631735415</v>
      </c>
      <c r="M106" s="36" t="n">
        <v>3.59375104062466</v>
      </c>
      <c r="N106" s="36" t="n">
        <v>2.60238948855031</v>
      </c>
      <c r="O106" s="36" t="n">
        <f aca="false">SQRT(M106^2+N106^2)</f>
        <v>4.43705731224062</v>
      </c>
      <c r="P106" s="40" t="n">
        <f aca="false">IF(J106="","",MAX(0,J106-1.96*O106/100))</f>
        <v>0.680555044201451</v>
      </c>
      <c r="Q106" s="40" t="n">
        <f aca="false">IF(J106="","",MIN(1,J106+1.96*O106/100))</f>
        <v>0.854487690841284</v>
      </c>
      <c r="R106" s="32" t="str">
        <f aca="false">IF(L106="","",IF(ABS(L106)&lt;=O106,"Yes","No"))</f>
        <v>Yes</v>
      </c>
      <c r="S106" s="32" t="str">
        <f aca="false">IF(L106="","",IF(ABS(L106)&lt;=1.96*O106,"Yes","No"))</f>
        <v>Yes</v>
      </c>
      <c r="T106" s="60" t="n">
        <f aca="false">IF(D106="","",ROUND(SQRT(((D106+G106)*O106/100)^2+(J106*(D106+G106)*0.14577)^2),0))</f>
        <v>70</v>
      </c>
      <c r="U106" s="32"/>
    </row>
    <row r="107" customFormat="false" ht="15" hidden="false" customHeight="false" outlineLevel="0" collapsed="false">
      <c r="A107" s="32" t="s">
        <v>233</v>
      </c>
      <c r="B107" s="32" t="s">
        <v>235</v>
      </c>
      <c r="C107" s="32" t="s">
        <v>291</v>
      </c>
      <c r="D107" s="60" t="n">
        <v>536</v>
      </c>
      <c r="E107" s="60" t="n">
        <v>565</v>
      </c>
      <c r="F107" s="69" t="n">
        <f aca="false">IF(E107="","",D107-E107)</f>
        <v>-29</v>
      </c>
      <c r="G107" s="60" t="n">
        <v>270</v>
      </c>
      <c r="H107" s="60" t="n">
        <v>277</v>
      </c>
      <c r="I107" s="69" t="n">
        <f aca="false">IF(H107="","",G107-H107)</f>
        <v>-7</v>
      </c>
      <c r="J107" s="40" t="n">
        <f aca="false">IF(OR(D107="",D107+G107=0),"",D107/(D107+G107))</f>
        <v>0.665012406947891</v>
      </c>
      <c r="K107" s="40" t="n">
        <f aca="false">IF(E107="","",E107/(E107+H107))</f>
        <v>0.671021377672209</v>
      </c>
      <c r="L107" s="70" t="n">
        <f aca="false">IF(OR(K107="",J107=""),"",(J107-K107)*100)</f>
        <v>-0.600897072431827</v>
      </c>
      <c r="M107" s="36" t="n">
        <v>2.46779854663492</v>
      </c>
      <c r="N107" s="36" t="n">
        <v>2.60238948855031</v>
      </c>
      <c r="O107" s="36" t="n">
        <f aca="false">SQRT(M107^2+N107^2)</f>
        <v>3.58642729145463</v>
      </c>
      <c r="P107" s="40" t="n">
        <f aca="false">IF(J107="","",MAX(0,J107-1.96*O107/100))</f>
        <v>0.59471843203538</v>
      </c>
      <c r="Q107" s="40" t="n">
        <f aca="false">IF(J107="","",MIN(1,J107+1.96*O107/100))</f>
        <v>0.735306381860402</v>
      </c>
      <c r="R107" s="32" t="str">
        <f aca="false">IF(L107="","",IF(ABS(L107)&lt;=O107,"Yes","No"))</f>
        <v>Yes</v>
      </c>
      <c r="S107" s="32" t="str">
        <f aca="false">IF(L107="","",IF(ABS(L107)&lt;=1.96*O107,"Yes","No"))</f>
        <v>Yes</v>
      </c>
      <c r="T107" s="60" t="n">
        <f aca="false">IF(D107="","",ROUND(SQRT(((D107+G107)*O107/100)^2+(J107*(D107+G107)*0.09272)^2),0))</f>
        <v>57</v>
      </c>
      <c r="U107" s="32"/>
    </row>
    <row r="108" customFormat="false" ht="15" hidden="false" customHeight="false" outlineLevel="0" collapsed="false">
      <c r="A108" s="32" t="s">
        <v>233</v>
      </c>
      <c r="B108" s="32" t="s">
        <v>235</v>
      </c>
      <c r="C108" s="32" t="s">
        <v>292</v>
      </c>
      <c r="D108" s="60" t="n">
        <v>251</v>
      </c>
      <c r="E108" s="60" t="n">
        <v>260</v>
      </c>
      <c r="F108" s="69" t="n">
        <f aca="false">IF(E108="","",D108-E108)</f>
        <v>-9</v>
      </c>
      <c r="G108" s="60" t="n">
        <v>109</v>
      </c>
      <c r="H108" s="60" t="n">
        <v>121</v>
      </c>
      <c r="I108" s="69" t="n">
        <f aca="false">IF(H108="","",G108-H108)</f>
        <v>-12</v>
      </c>
      <c r="J108" s="40" t="n">
        <f aca="false">IF(OR(D108="",D108+G108=0),"",D108/(D108+G108))</f>
        <v>0.697222222222222</v>
      </c>
      <c r="K108" s="40" t="n">
        <f aca="false">IF(E108="","",E108/(E108+H108))</f>
        <v>0.68241469816273</v>
      </c>
      <c r="L108" s="70" t="n">
        <f aca="false">IF(OR(K108="",J108=""),"",(J108-K108)*100)</f>
        <v>1.48075240594925</v>
      </c>
      <c r="M108" s="36" t="n">
        <v>3.59375104062466</v>
      </c>
      <c r="N108" s="36" t="n">
        <v>2.60238948855031</v>
      </c>
      <c r="O108" s="36" t="n">
        <f aca="false">SQRT(M108^2+N108^2)</f>
        <v>4.43705731224062</v>
      </c>
      <c r="P108" s="40" t="n">
        <f aca="false">IF(J108="","",MAX(0,J108-1.96*O108/100))</f>
        <v>0.610255898902306</v>
      </c>
      <c r="Q108" s="40" t="n">
        <f aca="false">IF(J108="","",MIN(1,J108+1.96*O108/100))</f>
        <v>0.784188545542138</v>
      </c>
      <c r="R108" s="32" t="str">
        <f aca="false">IF(L108="","",IF(ABS(L108)&lt;=O108,"Yes","No"))</f>
        <v>Yes</v>
      </c>
      <c r="S108" s="32" t="str">
        <f aca="false">IF(L108="","",IF(ABS(L108)&lt;=1.96*O108,"Yes","No"))</f>
        <v>Yes</v>
      </c>
      <c r="T108" s="60" t="n">
        <f aca="false">IF(D108="","",ROUND(SQRT(((D108+G108)*O108/100)^2+(J108*(D108+G108)*0.14577)^2),0))</f>
        <v>40</v>
      </c>
      <c r="U108" s="32"/>
    </row>
    <row r="109" customFormat="false" ht="15" hidden="false" customHeight="false" outlineLevel="0" collapsed="false">
      <c r="A109" s="32" t="s">
        <v>233</v>
      </c>
      <c r="B109" s="32" t="s">
        <v>235</v>
      </c>
      <c r="C109" s="32" t="s">
        <v>293</v>
      </c>
      <c r="D109" s="60" t="n">
        <v>357</v>
      </c>
      <c r="E109" s="60" t="n">
        <v>317</v>
      </c>
      <c r="F109" s="69" t="n">
        <f aca="false">IF(E109="","",D109-E109)</f>
        <v>40</v>
      </c>
      <c r="G109" s="60" t="n">
        <v>119</v>
      </c>
      <c r="H109" s="60" t="n">
        <v>152</v>
      </c>
      <c r="I109" s="69" t="n">
        <f aca="false">IF(H109="","",G109-H109)</f>
        <v>-33</v>
      </c>
      <c r="J109" s="40" t="n">
        <f aca="false">IF(OR(D109="",D109+G109=0),"",D109/(D109+G109))</f>
        <v>0.75</v>
      </c>
      <c r="K109" s="40" t="n">
        <f aca="false">IF(E109="","",E109/(E109+H109))</f>
        <v>0.67590618336887</v>
      </c>
      <c r="L109" s="70" t="n">
        <f aca="false">IF(OR(K109="",J109=""),"",(J109-K109)*100)</f>
        <v>7.409381663113</v>
      </c>
      <c r="M109" s="36" t="n">
        <v>3.59375104062466</v>
      </c>
      <c r="N109" s="36" t="n">
        <v>2.60238948855031</v>
      </c>
      <c r="O109" s="36" t="n">
        <f aca="false">SQRT(M109^2+N109^2)</f>
        <v>4.43705731224062</v>
      </c>
      <c r="P109" s="40" t="n">
        <f aca="false">IF(J109="","",MAX(0,J109-1.96*O109/100))</f>
        <v>0.663033676680084</v>
      </c>
      <c r="Q109" s="40" t="n">
        <f aca="false">IF(J109="","",MIN(1,J109+1.96*O109/100))</f>
        <v>0.836966323319916</v>
      </c>
      <c r="R109" s="32" t="str">
        <f aca="false">IF(L109="","",IF(ABS(L109)&lt;=O109,"Yes","No"))</f>
        <v>No</v>
      </c>
      <c r="S109" s="32" t="str">
        <f aca="false">IF(L109="","",IF(ABS(L109)&lt;=1.96*O109,"Yes","No"))</f>
        <v>Yes</v>
      </c>
      <c r="T109" s="60" t="n">
        <f aca="false">IF(D109="","",ROUND(SQRT(((D109+G109)*O109/100)^2+(J109*(D109+G109)*0.14577)^2),0))</f>
        <v>56</v>
      </c>
      <c r="U109" s="32"/>
    </row>
    <row r="110" customFormat="false" ht="15" hidden="false" customHeight="false" outlineLevel="0" collapsed="false">
      <c r="A110" s="32" t="s">
        <v>233</v>
      </c>
      <c r="B110" s="32" t="s">
        <v>235</v>
      </c>
      <c r="C110" s="32" t="s">
        <v>294</v>
      </c>
      <c r="D110" s="60" t="n">
        <v>421</v>
      </c>
      <c r="E110" s="60" t="n">
        <v>424</v>
      </c>
      <c r="F110" s="69" t="n">
        <f aca="false">IF(E110="","",D110-E110)</f>
        <v>-3</v>
      </c>
      <c r="G110" s="60" t="n">
        <v>265</v>
      </c>
      <c r="H110" s="60" t="n">
        <v>264</v>
      </c>
      <c r="I110" s="69" t="n">
        <f aca="false">IF(H110="","",G110-H110)</f>
        <v>1</v>
      </c>
      <c r="J110" s="40" t="n">
        <f aca="false">IF(OR(D110="",D110+G110=0),"",D110/(D110+G110))</f>
        <v>0.613702623906706</v>
      </c>
      <c r="K110" s="40" t="n">
        <f aca="false">IF(E110="","",E110/(E110+H110))</f>
        <v>0.616279069767442</v>
      </c>
      <c r="L110" s="70" t="n">
        <f aca="false">IF(OR(K110="",J110=""),"",(J110-K110)*100)</f>
        <v>-0.257644586073635</v>
      </c>
      <c r="M110" s="36" t="n">
        <v>3.59375104062466</v>
      </c>
      <c r="N110" s="36" t="n">
        <v>2.60238948855031</v>
      </c>
      <c r="O110" s="36" t="n">
        <f aca="false">SQRT(M110^2+N110^2)</f>
        <v>4.43705731224062</v>
      </c>
      <c r="P110" s="40" t="n">
        <f aca="false">IF(J110="","",MAX(0,J110-1.96*O110/100))</f>
        <v>0.526736300586789</v>
      </c>
      <c r="Q110" s="40" t="n">
        <f aca="false">IF(J110="","",MIN(1,J110+1.96*O110/100))</f>
        <v>0.700668947226622</v>
      </c>
      <c r="R110" s="32" t="str">
        <f aca="false">IF(L110="","",IF(ABS(L110)&lt;=O110,"Yes","No"))</f>
        <v>Yes</v>
      </c>
      <c r="S110" s="32" t="str">
        <f aca="false">IF(L110="","",IF(ABS(L110)&lt;=1.96*O110,"Yes","No"))</f>
        <v>Yes</v>
      </c>
      <c r="T110" s="60" t="n">
        <f aca="false">IF(D110="","",ROUND(SQRT(((D110+G110)*O110/100)^2+(J110*(D110+G110)*0.14577)^2),0))</f>
        <v>69</v>
      </c>
      <c r="U110" s="32"/>
    </row>
    <row r="111" customFormat="false" ht="15" hidden="false" customHeight="false" outlineLevel="0" collapsed="false">
      <c r="A111" s="32" t="s">
        <v>233</v>
      </c>
      <c r="B111" s="32" t="s">
        <v>235</v>
      </c>
      <c r="C111" s="32" t="s">
        <v>295</v>
      </c>
      <c r="D111" s="60" t="n">
        <v>495</v>
      </c>
      <c r="E111" s="60" t="n">
        <v>469</v>
      </c>
      <c r="F111" s="69" t="n">
        <f aca="false">IF(E111="","",D111-E111)</f>
        <v>26</v>
      </c>
      <c r="G111" s="60" t="n">
        <v>152</v>
      </c>
      <c r="H111" s="60" t="n">
        <v>215</v>
      </c>
      <c r="I111" s="69" t="n">
        <f aca="false">IF(H111="","",G111-H111)</f>
        <v>-63</v>
      </c>
      <c r="J111" s="40" t="n">
        <f aca="false">IF(OR(D111="",D111+G111=0),"",D111/(D111+G111))</f>
        <v>0.765069551777434</v>
      </c>
      <c r="K111" s="40" t="n">
        <f aca="false">IF(E111="","",E111/(E111+H111))</f>
        <v>0.685672514619883</v>
      </c>
      <c r="L111" s="70" t="n">
        <f aca="false">IF(OR(K111="",J111=""),"",(J111-K111)*100)</f>
        <v>7.93970371575513</v>
      </c>
      <c r="M111" s="36" t="n">
        <v>3.59375104062466</v>
      </c>
      <c r="N111" s="36" t="n">
        <v>2.60238948855031</v>
      </c>
      <c r="O111" s="36" t="n">
        <f aca="false">SQRT(M111^2+N111^2)</f>
        <v>4.43705731224062</v>
      </c>
      <c r="P111" s="40" t="n">
        <f aca="false">IF(J111="","",MAX(0,J111-1.96*O111/100))</f>
        <v>0.678103228457518</v>
      </c>
      <c r="Q111" s="40" t="n">
        <f aca="false">IF(J111="","",MIN(1,J111+1.96*O111/100))</f>
        <v>0.852035875097351</v>
      </c>
      <c r="R111" s="32" t="str">
        <f aca="false">IF(L111="","",IF(ABS(L111)&lt;=O111,"Yes","No"))</f>
        <v>No</v>
      </c>
      <c r="S111" s="32" t="str">
        <f aca="false">IF(L111="","",IF(ABS(L111)&lt;=1.96*O111,"Yes","No"))</f>
        <v>Yes</v>
      </c>
      <c r="T111" s="60" t="n">
        <f aca="false">IF(D111="","",ROUND(SQRT(((D111+G111)*O111/100)^2+(J111*(D111+G111)*0.14577)^2),0))</f>
        <v>78</v>
      </c>
      <c r="U111" s="32"/>
    </row>
    <row r="112" customFormat="false" ht="15" hidden="false" customHeight="false" outlineLevel="0" collapsed="false">
      <c r="A112" s="32" t="s">
        <v>233</v>
      </c>
      <c r="B112" s="32" t="s">
        <v>296</v>
      </c>
      <c r="C112" s="32" t="s">
        <v>297</v>
      </c>
      <c r="D112" s="60" t="n">
        <v>635</v>
      </c>
      <c r="E112" s="60" t="n">
        <v>598</v>
      </c>
      <c r="F112" s="69" t="n">
        <f aca="false">IF(E112="","",D112-E112)</f>
        <v>37</v>
      </c>
      <c r="G112" s="60" t="n">
        <v>244</v>
      </c>
      <c r="H112" s="60" t="n">
        <v>253</v>
      </c>
      <c r="I112" s="69" t="n">
        <f aca="false">IF(H112="","",G112-H112)</f>
        <v>-9</v>
      </c>
      <c r="J112" s="40" t="n">
        <f aca="false">IF(OR(D112="",D112+G112=0),"",D112/(D112+G112))</f>
        <v>0.722411831626849</v>
      </c>
      <c r="K112" s="40" t="n">
        <f aca="false">IF(E112="","",E112/(E112+H112))</f>
        <v>0.702702702702703</v>
      </c>
      <c r="L112" s="70" t="n">
        <f aca="false">IF(OR(K112="",J112=""),"",(J112-K112)*100)</f>
        <v>1.9709128924146</v>
      </c>
      <c r="M112" s="36" t="n">
        <v>2.46779854663492</v>
      </c>
      <c r="N112" s="36" t="n">
        <v>2.60238948855031</v>
      </c>
      <c r="O112" s="36" t="n">
        <f aca="false">SQRT(M112^2+N112^2)</f>
        <v>3.58642729145463</v>
      </c>
      <c r="P112" s="40" t="n">
        <f aca="false">IF(J112="","",MAX(0,J112-1.96*O112/100))</f>
        <v>0.652117856714338</v>
      </c>
      <c r="Q112" s="40" t="n">
        <f aca="false">IF(J112="","",MIN(1,J112+1.96*O112/100))</f>
        <v>0.79270580653936</v>
      </c>
      <c r="R112" s="32" t="str">
        <f aca="false">IF(L112="","",IF(ABS(L112)&lt;=O112,"Yes","No"))</f>
        <v>Yes</v>
      </c>
      <c r="S112" s="32" t="str">
        <f aca="false">IF(L112="","",IF(ABS(L112)&lt;=1.96*O112,"Yes","No"))</f>
        <v>Yes</v>
      </c>
      <c r="T112" s="60" t="n">
        <f aca="false">IF(D112="","",ROUND(SQRT(((D112+G112)*O112/100)^2+(J112*(D112+G112)*0.09272)^2),0))</f>
        <v>67</v>
      </c>
      <c r="U112" s="32"/>
    </row>
    <row r="113" customFormat="false" ht="15" hidden="false" customHeight="false" outlineLevel="0" collapsed="false">
      <c r="A113" s="32" t="s">
        <v>233</v>
      </c>
      <c r="B113" s="32" t="s">
        <v>296</v>
      </c>
      <c r="C113" s="32" t="s">
        <v>298</v>
      </c>
      <c r="D113" s="60" t="n">
        <v>422</v>
      </c>
      <c r="E113" s="60" t="n">
        <v>420</v>
      </c>
      <c r="F113" s="69" t="n">
        <f aca="false">IF(E113="","",D113-E113)</f>
        <v>2</v>
      </c>
      <c r="G113" s="60" t="n">
        <v>228</v>
      </c>
      <c r="H113" s="60" t="n">
        <v>214</v>
      </c>
      <c r="I113" s="69" t="n">
        <f aca="false">IF(H113="","",G113-H113)</f>
        <v>14</v>
      </c>
      <c r="J113" s="40" t="n">
        <f aca="false">IF(OR(D113="",D113+G113=0),"",D113/(D113+G113))</f>
        <v>0.649230769230769</v>
      </c>
      <c r="K113" s="40" t="n">
        <f aca="false">IF(E113="","",E113/(E113+H113))</f>
        <v>0.662460567823344</v>
      </c>
      <c r="L113" s="70" t="n">
        <f aca="false">IF(OR(K113="",J113=""),"",(J113-K113)*100)</f>
        <v>-1.32297985925746</v>
      </c>
      <c r="M113" s="36" t="n">
        <v>3.59375104062466</v>
      </c>
      <c r="N113" s="36" t="n">
        <v>2.60238948855031</v>
      </c>
      <c r="O113" s="36" t="n">
        <f aca="false">SQRT(M113^2+N113^2)</f>
        <v>4.43705731224062</v>
      </c>
      <c r="P113" s="40" t="n">
        <f aca="false">IF(J113="","",MAX(0,J113-1.96*O113/100))</f>
        <v>0.562264445910853</v>
      </c>
      <c r="Q113" s="40" t="n">
        <f aca="false">IF(J113="","",MIN(1,J113+1.96*O113/100))</f>
        <v>0.736197092550685</v>
      </c>
      <c r="R113" s="32" t="str">
        <f aca="false">IF(L113="","",IF(ABS(L113)&lt;=O113,"Yes","No"))</f>
        <v>Yes</v>
      </c>
      <c r="S113" s="32" t="str">
        <f aca="false">IF(L113="","",IF(ABS(L113)&lt;=1.96*O113,"Yes","No"))</f>
        <v>Yes</v>
      </c>
      <c r="T113" s="60" t="n">
        <f aca="false">IF(D113="","",ROUND(SQRT(((D113+G113)*O113/100)^2+(J113*(D113+G113)*0.14577)^2),0))</f>
        <v>68</v>
      </c>
      <c r="U113" s="32"/>
    </row>
    <row r="114" customFormat="false" ht="15" hidden="false" customHeight="false" outlineLevel="0" collapsed="false">
      <c r="A114" s="32" t="s">
        <v>233</v>
      </c>
      <c r="B114" s="32" t="s">
        <v>296</v>
      </c>
      <c r="C114" s="32" t="s">
        <v>299</v>
      </c>
      <c r="D114" s="60" t="n">
        <v>459</v>
      </c>
      <c r="E114" s="60" t="n">
        <v>438</v>
      </c>
      <c r="F114" s="69" t="n">
        <f aca="false">IF(E114="","",D114-E114)</f>
        <v>21</v>
      </c>
      <c r="G114" s="60" t="n">
        <v>174</v>
      </c>
      <c r="H114" s="60" t="n">
        <v>176</v>
      </c>
      <c r="I114" s="69" t="n">
        <f aca="false">IF(H114="","",G114-H114)</f>
        <v>-2</v>
      </c>
      <c r="J114" s="40" t="n">
        <f aca="false">IF(OR(D114="",D114+G114=0),"",D114/(D114+G114))</f>
        <v>0.725118483412322</v>
      </c>
      <c r="K114" s="40" t="n">
        <f aca="false">IF(E114="","",E114/(E114+H114))</f>
        <v>0.713355048859935</v>
      </c>
      <c r="L114" s="70" t="n">
        <f aca="false">IF(OR(K114="",J114=""),"",(J114-K114)*100)</f>
        <v>1.17634345523875</v>
      </c>
      <c r="M114" s="36" t="n">
        <v>3.59375104062466</v>
      </c>
      <c r="N114" s="36" t="n">
        <v>2.60238948855031</v>
      </c>
      <c r="O114" s="36" t="n">
        <f aca="false">SQRT(M114^2+N114^2)</f>
        <v>4.43705731224062</v>
      </c>
      <c r="P114" s="40" t="n">
        <f aca="false">IF(J114="","",MAX(0,J114-1.96*O114/100))</f>
        <v>0.638152160092406</v>
      </c>
      <c r="Q114" s="40" t="n">
        <f aca="false">IF(J114="","",MIN(1,J114+1.96*O114/100))</f>
        <v>0.812084806732239</v>
      </c>
      <c r="R114" s="32" t="str">
        <f aca="false">IF(L114="","",IF(ABS(L114)&lt;=O114,"Yes","No"))</f>
        <v>Yes</v>
      </c>
      <c r="S114" s="32" t="str">
        <f aca="false">IF(L114="","",IF(ABS(L114)&lt;=1.96*O114,"Yes","No"))</f>
        <v>Yes</v>
      </c>
      <c r="T114" s="60" t="n">
        <f aca="false">IF(D114="","",ROUND(SQRT(((D114+G114)*O114/100)^2+(J114*(D114+G114)*0.14577)^2),0))</f>
        <v>73</v>
      </c>
      <c r="U114" s="32"/>
    </row>
    <row r="115" customFormat="false" ht="15" hidden="false" customHeight="false" outlineLevel="0" collapsed="false">
      <c r="A115" s="32" t="s">
        <v>233</v>
      </c>
      <c r="B115" s="32" t="s">
        <v>296</v>
      </c>
      <c r="C115" s="32" t="s">
        <v>300</v>
      </c>
      <c r="D115" s="60" t="n">
        <v>469</v>
      </c>
      <c r="E115" s="60" t="n">
        <v>463</v>
      </c>
      <c r="F115" s="69" t="n">
        <f aca="false">IF(E115="","",D115-E115)</f>
        <v>6</v>
      </c>
      <c r="G115" s="60" t="n">
        <v>219</v>
      </c>
      <c r="H115" s="60" t="n">
        <v>219</v>
      </c>
      <c r="I115" s="69" t="n">
        <f aca="false">IF(H115="","",G115-H115)</f>
        <v>0</v>
      </c>
      <c r="J115" s="40" t="n">
        <f aca="false">IF(OR(D115="",D115+G115=0),"",D115/(D115+G115))</f>
        <v>0.681686046511628</v>
      </c>
      <c r="K115" s="40" t="n">
        <f aca="false">IF(E115="","",E115/(E115+H115))</f>
        <v>0.678885630498534</v>
      </c>
      <c r="L115" s="70" t="n">
        <f aca="false">IF(OR(K115="",J115=""),"",(J115-K115)*100)</f>
        <v>0.280041601309422</v>
      </c>
      <c r="M115" s="36" t="n">
        <v>3.59375104062466</v>
      </c>
      <c r="N115" s="36" t="n">
        <v>2.60238948855031</v>
      </c>
      <c r="O115" s="36" t="n">
        <f aca="false">SQRT(M115^2+N115^2)</f>
        <v>4.43705731224062</v>
      </c>
      <c r="P115" s="40" t="n">
        <f aca="false">IF(J115="","",MAX(0,J115-1.96*O115/100))</f>
        <v>0.594719723191712</v>
      </c>
      <c r="Q115" s="40" t="n">
        <f aca="false">IF(J115="","",MIN(1,J115+1.96*O115/100))</f>
        <v>0.768652369831544</v>
      </c>
      <c r="R115" s="32" t="str">
        <f aca="false">IF(L115="","",IF(ABS(L115)&lt;=O115,"Yes","No"))</f>
        <v>Yes</v>
      </c>
      <c r="S115" s="32" t="str">
        <f aca="false">IF(L115="","",IF(ABS(L115)&lt;=1.96*O115,"Yes","No"))</f>
        <v>Yes</v>
      </c>
      <c r="T115" s="60" t="n">
        <f aca="false">IF(D115="","",ROUND(SQRT(((D115+G115)*O115/100)^2+(J115*(D115+G115)*0.14577)^2),0))</f>
        <v>75</v>
      </c>
      <c r="U115" s="32"/>
    </row>
    <row r="116" customFormat="false" ht="15" hidden="false" customHeight="false" outlineLevel="0" collapsed="false">
      <c r="A116" s="32" t="s">
        <v>233</v>
      </c>
      <c r="B116" s="32" t="s">
        <v>296</v>
      </c>
      <c r="C116" s="32" t="s">
        <v>301</v>
      </c>
      <c r="D116" s="60" t="n">
        <v>796</v>
      </c>
      <c r="E116" s="60" t="n">
        <v>782</v>
      </c>
      <c r="F116" s="69" t="n">
        <f aca="false">IF(E116="","",D116-E116)</f>
        <v>14</v>
      </c>
      <c r="G116" s="60" t="n">
        <v>467</v>
      </c>
      <c r="H116" s="60" t="n">
        <v>404</v>
      </c>
      <c r="I116" s="69" t="n">
        <f aca="false">IF(H116="","",G116-H116)</f>
        <v>63</v>
      </c>
      <c r="J116" s="40" t="n">
        <f aca="false">IF(OR(D116="",D116+G116=0),"",D116/(D116+G116))</f>
        <v>0.630245447347585</v>
      </c>
      <c r="K116" s="40" t="n">
        <f aca="false">IF(E116="","",E116/(E116+H116))</f>
        <v>0.659359190556492</v>
      </c>
      <c r="L116" s="70" t="n">
        <f aca="false">IF(OR(K116="",J116=""),"",(J116-K116)*100)</f>
        <v>-2.91137432089073</v>
      </c>
      <c r="M116" s="36" t="n">
        <v>2.11386804091489</v>
      </c>
      <c r="N116" s="36" t="n">
        <v>2.60238948855031</v>
      </c>
      <c r="O116" s="36" t="n">
        <f aca="false">SQRT(M116^2+N116^2)</f>
        <v>3.35274054238</v>
      </c>
      <c r="P116" s="40" t="n">
        <f aca="false">IF(J116="","",MAX(0,J116-1.96*O116/100))</f>
        <v>0.564531732716937</v>
      </c>
      <c r="Q116" s="40" t="n">
        <f aca="false">IF(J116="","",MIN(1,J116+1.96*O116/100))</f>
        <v>0.695959161978233</v>
      </c>
      <c r="R116" s="32" t="str">
        <f aca="false">IF(L116="","",IF(ABS(L116)&lt;=O116,"Yes","No"))</f>
        <v>Yes</v>
      </c>
      <c r="S116" s="32" t="str">
        <f aca="false">IF(L116="","",IF(ABS(L116)&lt;=1.96*O116,"Yes","No"))</f>
        <v>Yes</v>
      </c>
      <c r="T116" s="60" t="n">
        <f aca="false">IF(D116="","",ROUND(SQRT(((D116+G116)*O116/100)^2+(J116*(D116+G116)*0.07717)^2),0))</f>
        <v>75</v>
      </c>
      <c r="U116" s="32"/>
    </row>
    <row r="117" customFormat="false" ht="15" hidden="false" customHeight="false" outlineLevel="0" collapsed="false">
      <c r="A117" s="32" t="s">
        <v>233</v>
      </c>
      <c r="B117" s="32" t="s">
        <v>296</v>
      </c>
      <c r="C117" s="32" t="s">
        <v>302</v>
      </c>
      <c r="D117" s="60" t="n">
        <v>518</v>
      </c>
      <c r="E117" s="60" t="n">
        <v>503</v>
      </c>
      <c r="F117" s="69" t="n">
        <f aca="false">IF(E117="","",D117-E117)</f>
        <v>15</v>
      </c>
      <c r="G117" s="60" t="n">
        <v>325</v>
      </c>
      <c r="H117" s="60" t="n">
        <v>318</v>
      </c>
      <c r="I117" s="69" t="n">
        <f aca="false">IF(H117="","",G117-H117)</f>
        <v>7</v>
      </c>
      <c r="J117" s="40" t="n">
        <f aca="false">IF(OR(D117="",D117+G117=0),"",D117/(D117+G117))</f>
        <v>0.614472123368921</v>
      </c>
      <c r="K117" s="40" t="n">
        <f aca="false">IF(E117="","",E117/(E117+H117))</f>
        <v>0.612667478684531</v>
      </c>
      <c r="L117" s="70" t="n">
        <f aca="false">IF(OR(K117="",J117=""),"",(J117-K117)*100)</f>
        <v>0.180464468438946</v>
      </c>
      <c r="M117" s="36" t="n">
        <v>2.46779854663492</v>
      </c>
      <c r="N117" s="36" t="n">
        <v>2.60238948855031</v>
      </c>
      <c r="O117" s="36" t="n">
        <f aca="false">SQRT(M117^2+N117^2)</f>
        <v>3.58642729145463</v>
      </c>
      <c r="P117" s="40" t="n">
        <f aca="false">IF(J117="","",MAX(0,J117-1.96*O117/100))</f>
        <v>0.54417814845641</v>
      </c>
      <c r="Q117" s="40" t="n">
        <f aca="false">IF(J117="","",MIN(1,J117+1.96*O117/100))</f>
        <v>0.684766098281431</v>
      </c>
      <c r="R117" s="32" t="str">
        <f aca="false">IF(L117="","",IF(ABS(L117)&lt;=O117,"Yes","No"))</f>
        <v>Yes</v>
      </c>
      <c r="S117" s="32" t="str">
        <f aca="false">IF(L117="","",IF(ABS(L117)&lt;=1.96*O117,"Yes","No"))</f>
        <v>Yes</v>
      </c>
      <c r="T117" s="60" t="n">
        <f aca="false">IF(D117="","",ROUND(SQRT(((D117+G117)*O117/100)^2+(J117*(D117+G117)*0.09272)^2),0))</f>
        <v>57</v>
      </c>
      <c r="U117" s="32"/>
    </row>
    <row r="118" customFormat="false" ht="15" hidden="false" customHeight="false" outlineLevel="0" collapsed="false">
      <c r="A118" s="32" t="s">
        <v>233</v>
      </c>
      <c r="B118" s="32" t="s">
        <v>296</v>
      </c>
      <c r="C118" s="32" t="s">
        <v>303</v>
      </c>
      <c r="D118" s="60" t="n">
        <v>604</v>
      </c>
      <c r="E118" s="60" t="n">
        <v>597</v>
      </c>
      <c r="F118" s="69" t="n">
        <f aca="false">IF(E118="","",D118-E118)</f>
        <v>7</v>
      </c>
      <c r="G118" s="60" t="n">
        <v>429</v>
      </c>
      <c r="H118" s="60" t="n">
        <v>396</v>
      </c>
      <c r="I118" s="69" t="n">
        <f aca="false">IF(H118="","",G118-H118)</f>
        <v>33</v>
      </c>
      <c r="J118" s="40" t="n">
        <f aca="false">IF(OR(D118="",D118+G118=0),"",D118/(D118+G118))</f>
        <v>0.584704743465634</v>
      </c>
      <c r="K118" s="40" t="n">
        <f aca="false">IF(E118="","",E118/(E118+H118))</f>
        <v>0.601208459214502</v>
      </c>
      <c r="L118" s="70" t="n">
        <f aca="false">IF(OR(K118="",J118=""),"",(J118-K118)*100)</f>
        <v>-1.65037157488674</v>
      </c>
      <c r="M118" s="36" t="n">
        <v>2.46779854663492</v>
      </c>
      <c r="N118" s="36" t="n">
        <v>2.60238948855031</v>
      </c>
      <c r="O118" s="36" t="n">
        <f aca="false">SQRT(M118^2+N118^2)</f>
        <v>3.58642729145463</v>
      </c>
      <c r="P118" s="40" t="n">
        <f aca="false">IF(J118="","",MAX(0,J118-1.96*O118/100))</f>
        <v>0.514410768553123</v>
      </c>
      <c r="Q118" s="40" t="n">
        <f aca="false">IF(J118="","",MIN(1,J118+1.96*O118/100))</f>
        <v>0.654998718378145</v>
      </c>
      <c r="R118" s="32" t="str">
        <f aca="false">IF(L118="","",IF(ABS(L118)&lt;=O118,"Yes","No"))</f>
        <v>Yes</v>
      </c>
      <c r="S118" s="32" t="str">
        <f aca="false">IF(L118="","",IF(ABS(L118)&lt;=1.96*O118,"Yes","No"))</f>
        <v>Yes</v>
      </c>
      <c r="T118" s="60" t="n">
        <f aca="false">IF(D118="","",ROUND(SQRT(((D118+G118)*O118/100)^2+(J118*(D118+G118)*0.09272)^2),0))</f>
        <v>67</v>
      </c>
      <c r="U118" s="32"/>
    </row>
    <row r="119" customFormat="false" ht="15" hidden="false" customHeight="false" outlineLevel="0" collapsed="false">
      <c r="A119" s="32" t="s">
        <v>233</v>
      </c>
      <c r="B119" s="32" t="s">
        <v>296</v>
      </c>
      <c r="C119" s="32" t="s">
        <v>304</v>
      </c>
      <c r="D119" s="60" t="n">
        <v>670</v>
      </c>
      <c r="E119" s="60" t="n">
        <v>678</v>
      </c>
      <c r="F119" s="69" t="n">
        <f aca="false">IF(E119="","",D119-E119)</f>
        <v>-8</v>
      </c>
      <c r="G119" s="60" t="n">
        <v>437</v>
      </c>
      <c r="H119" s="60" t="n">
        <v>451</v>
      </c>
      <c r="I119" s="69" t="n">
        <f aca="false">IF(H119="","",G119-H119)</f>
        <v>-14</v>
      </c>
      <c r="J119" s="40" t="n">
        <f aca="false">IF(OR(D119="",D119+G119=0),"",D119/(D119+G119))</f>
        <v>0.605239385727191</v>
      </c>
      <c r="K119" s="40" t="n">
        <f aca="false">IF(E119="","",E119/(E119+H119))</f>
        <v>0.600531443755536</v>
      </c>
      <c r="L119" s="70" t="n">
        <f aca="false">IF(OR(K119="",J119=""),"",(J119-K119)*100)</f>
        <v>0.470794197165469</v>
      </c>
      <c r="M119" s="36" t="n">
        <v>2.46779854663492</v>
      </c>
      <c r="N119" s="36" t="n">
        <v>2.60238948855031</v>
      </c>
      <c r="O119" s="36" t="n">
        <f aca="false">SQRT(M119^2+N119^2)</f>
        <v>3.58642729145463</v>
      </c>
      <c r="P119" s="40" t="n">
        <f aca="false">IF(J119="","",MAX(0,J119-1.96*O119/100))</f>
        <v>0.53494541081468</v>
      </c>
      <c r="Q119" s="40" t="n">
        <f aca="false">IF(J119="","",MIN(1,J119+1.96*O119/100))</f>
        <v>0.675533360639701</v>
      </c>
      <c r="R119" s="32" t="str">
        <f aca="false">IF(L119="","",IF(ABS(L119)&lt;=O119,"Yes","No"))</f>
        <v>Yes</v>
      </c>
      <c r="S119" s="32" t="str">
        <f aca="false">IF(L119="","",IF(ABS(L119)&lt;=1.96*O119,"Yes","No"))</f>
        <v>Yes</v>
      </c>
      <c r="T119" s="60" t="n">
        <f aca="false">IF(D119="","",ROUND(SQRT(((D119+G119)*O119/100)^2+(J119*(D119+G119)*0.09272)^2),0))</f>
        <v>74</v>
      </c>
      <c r="U119" s="32"/>
    </row>
    <row r="120" customFormat="false" ht="15" hidden="false" customHeight="false" outlineLevel="0" collapsed="false">
      <c r="A120" s="32" t="s">
        <v>233</v>
      </c>
      <c r="B120" s="32" t="s">
        <v>296</v>
      </c>
      <c r="C120" s="32" t="s">
        <v>305</v>
      </c>
      <c r="D120" s="60" t="n">
        <v>523</v>
      </c>
      <c r="E120" s="60" t="n">
        <v>524</v>
      </c>
      <c r="F120" s="69" t="n">
        <f aca="false">IF(E120="","",D120-E120)</f>
        <v>-1</v>
      </c>
      <c r="G120" s="60" t="n">
        <v>342</v>
      </c>
      <c r="H120" s="60" t="n">
        <v>327</v>
      </c>
      <c r="I120" s="69" t="n">
        <f aca="false">IF(H120="","",G120-H120)</f>
        <v>15</v>
      </c>
      <c r="J120" s="40" t="n">
        <f aca="false">IF(OR(D120="",D120+G120=0),"",D120/(D120+G120))</f>
        <v>0.604624277456647</v>
      </c>
      <c r="K120" s="40" t="n">
        <f aca="false">IF(E120="","",E120/(E120+H120))</f>
        <v>0.615746180963572</v>
      </c>
      <c r="L120" s="70" t="n">
        <f aca="false">IF(OR(K120="",J120=""),"",(J120-K120)*100)</f>
        <v>-1.11219035069249</v>
      </c>
      <c r="M120" s="36" t="n">
        <v>2.46779854663492</v>
      </c>
      <c r="N120" s="36" t="n">
        <v>2.60238948855031</v>
      </c>
      <c r="O120" s="36" t="n">
        <f aca="false">SQRT(M120^2+N120^2)</f>
        <v>3.58642729145463</v>
      </c>
      <c r="P120" s="40" t="n">
        <f aca="false">IF(J120="","",MAX(0,J120-1.96*O120/100))</f>
        <v>0.534330302544137</v>
      </c>
      <c r="Q120" s="40" t="n">
        <f aca="false">IF(J120="","",MIN(1,J120+1.96*O120/100))</f>
        <v>0.674918252369158</v>
      </c>
      <c r="R120" s="32" t="str">
        <f aca="false">IF(L120="","",IF(ABS(L120)&lt;=O120,"Yes","No"))</f>
        <v>Yes</v>
      </c>
      <c r="S120" s="32" t="str">
        <f aca="false">IF(L120="","",IF(ABS(L120)&lt;=1.96*O120,"Yes","No"))</f>
        <v>Yes</v>
      </c>
      <c r="T120" s="60" t="n">
        <f aca="false">IF(D120="","",ROUND(SQRT(((D120+G120)*O120/100)^2+(J120*(D120+G120)*0.09272)^2),0))</f>
        <v>58</v>
      </c>
      <c r="U120" s="32"/>
    </row>
    <row r="121" customFormat="false" ht="15" hidden="false" customHeight="false" outlineLevel="0" collapsed="false">
      <c r="A121" s="32" t="s">
        <v>233</v>
      </c>
      <c r="B121" s="32" t="s">
        <v>296</v>
      </c>
      <c r="C121" s="32" t="s">
        <v>306</v>
      </c>
      <c r="D121" s="60" t="n">
        <v>405</v>
      </c>
      <c r="E121" s="60" t="n">
        <v>437</v>
      </c>
      <c r="F121" s="69" t="n">
        <f aca="false">IF(E121="","",D121-E121)</f>
        <v>-32</v>
      </c>
      <c r="G121" s="60" t="n">
        <v>340</v>
      </c>
      <c r="H121" s="60" t="n">
        <v>344</v>
      </c>
      <c r="I121" s="69" t="n">
        <f aca="false">IF(H121="","",G121-H121)</f>
        <v>-4</v>
      </c>
      <c r="J121" s="40" t="n">
        <f aca="false">IF(OR(D121="",D121+G121=0),"",D121/(D121+G121))</f>
        <v>0.543624161073826</v>
      </c>
      <c r="K121" s="40" t="n">
        <f aca="false">IF(E121="","",E121/(E121+H121))</f>
        <v>0.559539052496799</v>
      </c>
      <c r="L121" s="70" t="n">
        <f aca="false">IF(OR(K121="",J121=""),"",(J121-K121)*100)</f>
        <v>-1.59148914229735</v>
      </c>
      <c r="M121" s="36" t="n">
        <v>2.46779854663492</v>
      </c>
      <c r="N121" s="36" t="n">
        <v>2.60238948855031</v>
      </c>
      <c r="O121" s="36" t="n">
        <f aca="false">SQRT(M121^2+N121^2)</f>
        <v>3.58642729145463</v>
      </c>
      <c r="P121" s="40" t="n">
        <f aca="false">IF(J121="","",MAX(0,J121-1.96*O121/100))</f>
        <v>0.473330186161315</v>
      </c>
      <c r="Q121" s="40" t="n">
        <f aca="false">IF(J121="","",MIN(1,J121+1.96*O121/100))</f>
        <v>0.613918135986336</v>
      </c>
      <c r="R121" s="32" t="str">
        <f aca="false">IF(L121="","",IF(ABS(L121)&lt;=O121,"Yes","No"))</f>
        <v>Yes</v>
      </c>
      <c r="S121" s="32" t="str">
        <f aca="false">IF(L121="","",IF(ABS(L121)&lt;=1.96*O121,"Yes","No"))</f>
        <v>Yes</v>
      </c>
      <c r="T121" s="60" t="n">
        <f aca="false">IF(D121="","",ROUND(SQRT(((D121+G121)*O121/100)^2+(J121*(D121+G121)*0.09272)^2),0))</f>
        <v>46</v>
      </c>
      <c r="U121" s="32"/>
    </row>
    <row r="122" customFormat="false" ht="15" hidden="false" customHeight="false" outlineLevel="0" collapsed="false">
      <c r="A122" s="32" t="s">
        <v>233</v>
      </c>
      <c r="B122" s="32" t="s">
        <v>296</v>
      </c>
      <c r="C122" s="32" t="s">
        <v>307</v>
      </c>
      <c r="D122" s="60" t="n">
        <v>576</v>
      </c>
      <c r="E122" s="60" t="n">
        <v>581</v>
      </c>
      <c r="F122" s="69" t="n">
        <f aca="false">IF(E122="","",D122-E122)</f>
        <v>-5</v>
      </c>
      <c r="G122" s="60" t="n">
        <v>358</v>
      </c>
      <c r="H122" s="60" t="n">
        <v>342</v>
      </c>
      <c r="I122" s="69" t="n">
        <f aca="false">IF(H122="","",G122-H122)</f>
        <v>16</v>
      </c>
      <c r="J122" s="40" t="n">
        <f aca="false">IF(OR(D122="",D122+G122=0),"",D122/(D122+G122))</f>
        <v>0.616702355460385</v>
      </c>
      <c r="K122" s="40" t="n">
        <f aca="false">IF(E122="","",E122/(E122+H122))</f>
        <v>0.629469122426869</v>
      </c>
      <c r="L122" s="70" t="n">
        <f aca="false">IF(OR(K122="",J122=""),"",(J122-K122)*100)</f>
        <v>-1.27667669664835</v>
      </c>
      <c r="M122" s="36" t="n">
        <v>2.46779854663492</v>
      </c>
      <c r="N122" s="36" t="n">
        <v>2.60238948855031</v>
      </c>
      <c r="O122" s="36" t="n">
        <f aca="false">SQRT(M122^2+N122^2)</f>
        <v>3.58642729145463</v>
      </c>
      <c r="P122" s="40" t="n">
        <f aca="false">IF(J122="","",MAX(0,J122-1.96*O122/100))</f>
        <v>0.546408380547875</v>
      </c>
      <c r="Q122" s="40" t="n">
        <f aca="false">IF(J122="","",MIN(1,J122+1.96*O122/100))</f>
        <v>0.686996330372896</v>
      </c>
      <c r="R122" s="32" t="str">
        <f aca="false">IF(L122="","",IF(ABS(L122)&lt;=O122,"Yes","No"))</f>
        <v>Yes</v>
      </c>
      <c r="S122" s="32" t="str">
        <f aca="false">IF(L122="","",IF(ABS(L122)&lt;=1.96*O122,"Yes","No"))</f>
        <v>Yes</v>
      </c>
      <c r="T122" s="60" t="n">
        <f aca="false">IF(D122="","",ROUND(SQRT(((D122+G122)*O122/100)^2+(J122*(D122+G122)*0.09272)^2),0))</f>
        <v>63</v>
      </c>
      <c r="U122" s="32"/>
    </row>
    <row r="123" customFormat="false" ht="15" hidden="false" customHeight="false" outlineLevel="0" collapsed="false">
      <c r="A123" s="32" t="s">
        <v>233</v>
      </c>
      <c r="B123" s="32" t="s">
        <v>296</v>
      </c>
      <c r="C123" s="32" t="s">
        <v>308</v>
      </c>
      <c r="D123" s="60" t="n">
        <v>601</v>
      </c>
      <c r="E123" s="60" t="n">
        <v>591</v>
      </c>
      <c r="F123" s="69" t="n">
        <f aca="false">IF(E123="","",D123-E123)</f>
        <v>10</v>
      </c>
      <c r="G123" s="60" t="n">
        <v>408</v>
      </c>
      <c r="H123" s="60" t="n">
        <v>390</v>
      </c>
      <c r="I123" s="69" t="n">
        <f aca="false">IF(H123="","",G123-H123)</f>
        <v>18</v>
      </c>
      <c r="J123" s="40" t="n">
        <f aca="false">IF(OR(D123="",D123+G123=0),"",D123/(D123+G123))</f>
        <v>0.595639246778989</v>
      </c>
      <c r="K123" s="40" t="n">
        <f aca="false">IF(E123="","",E123/(E123+H123))</f>
        <v>0.602446483180428</v>
      </c>
      <c r="L123" s="70" t="n">
        <f aca="false">IF(OR(K123="",J123=""),"",(J123-K123)*100)</f>
        <v>-0.68072364014391</v>
      </c>
      <c r="M123" s="36" t="n">
        <v>2.46779854663492</v>
      </c>
      <c r="N123" s="36" t="n">
        <v>2.60238948855031</v>
      </c>
      <c r="O123" s="36" t="n">
        <f aca="false">SQRT(M123^2+N123^2)</f>
        <v>3.58642729145463</v>
      </c>
      <c r="P123" s="40" t="n">
        <f aca="false">IF(J123="","",MAX(0,J123-1.96*O123/100))</f>
        <v>0.525345271866478</v>
      </c>
      <c r="Q123" s="40" t="n">
        <f aca="false">IF(J123="","",MIN(1,J123+1.96*O123/100))</f>
        <v>0.6659332216915</v>
      </c>
      <c r="R123" s="32" t="str">
        <f aca="false">IF(L123="","",IF(ABS(L123)&lt;=O123,"Yes","No"))</f>
        <v>Yes</v>
      </c>
      <c r="S123" s="32" t="str">
        <f aca="false">IF(L123="","",IF(ABS(L123)&lt;=1.96*O123,"Yes","No"))</f>
        <v>Yes</v>
      </c>
      <c r="T123" s="60" t="n">
        <f aca="false">IF(D123="","",ROUND(SQRT(((D123+G123)*O123/100)^2+(J123*(D123+G123)*0.09272)^2),0))</f>
        <v>66</v>
      </c>
      <c r="U123" s="32"/>
    </row>
    <row r="124" customFormat="false" ht="15" hidden="false" customHeight="false" outlineLevel="0" collapsed="false">
      <c r="A124" s="32" t="s">
        <v>233</v>
      </c>
      <c r="B124" s="32" t="s">
        <v>309</v>
      </c>
      <c r="C124" s="32" t="s">
        <v>310</v>
      </c>
      <c r="D124" s="60" t="n">
        <v>534</v>
      </c>
      <c r="E124" s="60" t="n">
        <v>557</v>
      </c>
      <c r="F124" s="69" t="n">
        <f aca="false">IF(E124="","",D124-E124)</f>
        <v>-23</v>
      </c>
      <c r="G124" s="60" t="n">
        <v>427</v>
      </c>
      <c r="H124" s="60" t="n">
        <v>454</v>
      </c>
      <c r="I124" s="69" t="n">
        <f aca="false">IF(H124="","",G124-H124)</f>
        <v>-27</v>
      </c>
      <c r="J124" s="40" t="n">
        <f aca="false">IF(OR(D124="",D124+G124=0),"",D124/(D124+G124))</f>
        <v>0.555671175858481</v>
      </c>
      <c r="K124" s="40" t="n">
        <f aca="false">IF(E124="","",E124/(E124+H124))</f>
        <v>0.550939663699308</v>
      </c>
      <c r="L124" s="70" t="n">
        <f aca="false">IF(OR(K124="",J124=""),"",(J124-K124)*100)</f>
        <v>0.473151215917322</v>
      </c>
      <c r="M124" s="36" t="n">
        <v>2.46779854663492</v>
      </c>
      <c r="N124" s="36" t="n">
        <v>2.60238948855031</v>
      </c>
      <c r="O124" s="36" t="n">
        <f aca="false">SQRT(M124^2+N124^2)</f>
        <v>3.58642729145463</v>
      </c>
      <c r="P124" s="40" t="n">
        <f aca="false">IF(J124="","",MAX(0,J124-1.96*O124/100))</f>
        <v>0.48537720094597</v>
      </c>
      <c r="Q124" s="40" t="n">
        <f aca="false">IF(J124="","",MIN(1,J124+1.96*O124/100))</f>
        <v>0.625965150770992</v>
      </c>
      <c r="R124" s="32" t="str">
        <f aca="false">IF(L124="","",IF(ABS(L124)&lt;=O124,"Yes","No"))</f>
        <v>Yes</v>
      </c>
      <c r="S124" s="32" t="str">
        <f aca="false">IF(L124="","",IF(ABS(L124)&lt;=1.96*O124,"Yes","No"))</f>
        <v>Yes</v>
      </c>
      <c r="T124" s="60" t="n">
        <f aca="false">IF(D124="","",ROUND(SQRT(((D124+G124)*O124/100)^2+(J124*(D124+G124)*0.09272)^2),0))</f>
        <v>60</v>
      </c>
      <c r="U124" s="32"/>
    </row>
    <row r="125" customFormat="false" ht="15" hidden="false" customHeight="false" outlineLevel="0" collapsed="false">
      <c r="A125" s="32" t="s">
        <v>233</v>
      </c>
      <c r="B125" s="32" t="s">
        <v>309</v>
      </c>
      <c r="C125" s="32" t="s">
        <v>311</v>
      </c>
      <c r="D125" s="60" t="n">
        <v>505</v>
      </c>
      <c r="E125" s="60" t="n">
        <v>467</v>
      </c>
      <c r="F125" s="69" t="n">
        <f aca="false">IF(E125="","",D125-E125)</f>
        <v>38</v>
      </c>
      <c r="G125" s="60" t="n">
        <v>546</v>
      </c>
      <c r="H125" s="60" t="n">
        <v>513</v>
      </c>
      <c r="I125" s="69" t="n">
        <f aca="false">IF(H125="","",G125-H125)</f>
        <v>33</v>
      </c>
      <c r="J125" s="40" t="n">
        <f aca="false">IF(OR(D125="",D125+G125=0),"",D125/(D125+G125))</f>
        <v>0.480494766888677</v>
      </c>
      <c r="K125" s="40" t="n">
        <f aca="false">IF(E125="","",E125/(E125+H125))</f>
        <v>0.476530612244898</v>
      </c>
      <c r="L125" s="70" t="n">
        <f aca="false">IF(OR(K125="",J125=""),"",(J125-K125)*100)</f>
        <v>0.396415464377947</v>
      </c>
      <c r="M125" s="36" t="n">
        <v>2.46779854663492</v>
      </c>
      <c r="N125" s="36" t="n">
        <v>2.60238948855031</v>
      </c>
      <c r="O125" s="36" t="n">
        <f aca="false">SQRT(M125^2+N125^2)</f>
        <v>3.58642729145463</v>
      </c>
      <c r="P125" s="40" t="n">
        <f aca="false">IF(J125="","",MAX(0,J125-1.96*O125/100))</f>
        <v>0.410200791976167</v>
      </c>
      <c r="Q125" s="40" t="n">
        <f aca="false">IF(J125="","",MIN(1,J125+1.96*O125/100))</f>
        <v>0.550788741801188</v>
      </c>
      <c r="R125" s="32" t="str">
        <f aca="false">IF(L125="","",IF(ABS(L125)&lt;=O125,"Yes","No"))</f>
        <v>Yes</v>
      </c>
      <c r="S125" s="32" t="str">
        <f aca="false">IF(L125="","",IF(ABS(L125)&lt;=1.96*O125,"Yes","No"))</f>
        <v>Yes</v>
      </c>
      <c r="T125" s="60" t="n">
        <f aca="false">IF(D125="","",ROUND(SQRT(((D125+G125)*O125/100)^2+(J125*(D125+G125)*0.09272)^2),0))</f>
        <v>60</v>
      </c>
      <c r="U125" s="32"/>
    </row>
    <row r="126" customFormat="false" ht="15" hidden="false" customHeight="false" outlineLevel="0" collapsed="false">
      <c r="A126" s="32" t="s">
        <v>233</v>
      </c>
      <c r="B126" s="32" t="s">
        <v>309</v>
      </c>
      <c r="C126" s="32" t="s">
        <v>312</v>
      </c>
      <c r="D126" s="60" t="n">
        <v>541</v>
      </c>
      <c r="E126" s="60" t="n">
        <v>536</v>
      </c>
      <c r="F126" s="69" t="n">
        <f aca="false">IF(E126="","",D126-E126)</f>
        <v>5</v>
      </c>
      <c r="G126" s="60" t="n">
        <v>538</v>
      </c>
      <c r="H126" s="60" t="n">
        <v>524</v>
      </c>
      <c r="I126" s="69" t="n">
        <f aca="false">IF(H126="","",G126-H126)</f>
        <v>14</v>
      </c>
      <c r="J126" s="40" t="n">
        <f aca="false">IF(OR(D126="",D126+G126=0),"",D126/(D126+G126))</f>
        <v>0.501390176088971</v>
      </c>
      <c r="K126" s="40" t="n">
        <f aca="false">IF(E126="","",E126/(E126+H126))</f>
        <v>0.505660377358491</v>
      </c>
      <c r="L126" s="70" t="n">
        <f aca="false">IF(OR(K126="",J126=""),"",(J126-K126)*100)</f>
        <v>-0.427020126951927</v>
      </c>
      <c r="M126" s="36" t="n">
        <v>2.46779854663492</v>
      </c>
      <c r="N126" s="36" t="n">
        <v>2.60238948855031</v>
      </c>
      <c r="O126" s="36" t="n">
        <f aca="false">SQRT(M126^2+N126^2)</f>
        <v>3.58642729145463</v>
      </c>
      <c r="P126" s="40" t="n">
        <f aca="false">IF(J126="","",MAX(0,J126-1.96*O126/100))</f>
        <v>0.431096201176461</v>
      </c>
      <c r="Q126" s="40" t="n">
        <f aca="false">IF(J126="","",MIN(1,J126+1.96*O126/100))</f>
        <v>0.571684151001482</v>
      </c>
      <c r="R126" s="32" t="str">
        <f aca="false">IF(L126="","",IF(ABS(L126)&lt;=O126,"Yes","No"))</f>
        <v>Yes</v>
      </c>
      <c r="S126" s="32" t="str">
        <f aca="false">IF(L126="","",IF(ABS(L126)&lt;=1.96*O126,"Yes","No"))</f>
        <v>Yes</v>
      </c>
      <c r="T126" s="60" t="n">
        <f aca="false">IF(D126="","",ROUND(SQRT(((D126+G126)*O126/100)^2+(J126*(D126+G126)*0.09272)^2),0))</f>
        <v>63</v>
      </c>
      <c r="U126" s="32"/>
    </row>
    <row r="127" customFormat="false" ht="15" hidden="false" customHeight="false" outlineLevel="0" collapsed="false">
      <c r="A127" s="32" t="s">
        <v>233</v>
      </c>
      <c r="B127" s="32" t="s">
        <v>313</v>
      </c>
      <c r="C127" s="32" t="s">
        <v>313</v>
      </c>
      <c r="D127" s="60" t="n">
        <v>764</v>
      </c>
      <c r="E127" s="60" t="n">
        <v>735</v>
      </c>
      <c r="F127" s="69" t="n">
        <f aca="false">IF(E127="","",D127-E127)</f>
        <v>29</v>
      </c>
      <c r="G127" s="60" t="n">
        <v>808</v>
      </c>
      <c r="H127" s="60" t="n">
        <v>804</v>
      </c>
      <c r="I127" s="69" t="n">
        <f aca="false">IF(H127="","",G127-H127)</f>
        <v>4</v>
      </c>
      <c r="J127" s="40" t="n">
        <f aca="false">IF(OR(D127="",D127+G127=0),"",D127/(D127+G127))</f>
        <v>0.486005089058524</v>
      </c>
      <c r="K127" s="40" t="n">
        <f aca="false">IF(E127="","",E127/(E127+H127))</f>
        <v>0.477582846003899</v>
      </c>
      <c r="L127" s="70" t="n">
        <f aca="false">IF(OR(K127="",J127=""),"",(J127-K127)*100)</f>
        <v>0.842224305462558</v>
      </c>
      <c r="M127" s="36" t="n">
        <v>2.11386804091489</v>
      </c>
      <c r="N127" s="36" t="n">
        <v>2.60238948855031</v>
      </c>
      <c r="O127" s="36" t="n">
        <f aca="false">SQRT(M127^2+N127^2)</f>
        <v>3.35274054238</v>
      </c>
      <c r="P127" s="40" t="n">
        <f aca="false">IF(J127="","",MAX(0,J127-1.96*O127/100))</f>
        <v>0.420291374427876</v>
      </c>
      <c r="Q127" s="40" t="n">
        <f aca="false">IF(J127="","",MIN(1,J127+1.96*O127/100))</f>
        <v>0.551718803689172</v>
      </c>
      <c r="R127" s="32" t="str">
        <f aca="false">IF(L127="","",IF(ABS(L127)&lt;=O127,"Yes","No"))</f>
        <v>Yes</v>
      </c>
      <c r="S127" s="32" t="str">
        <f aca="false">IF(L127="","",IF(ABS(L127)&lt;=1.96*O127,"Yes","No"))</f>
        <v>Yes</v>
      </c>
      <c r="T127" s="60" t="n">
        <f aca="false">IF(D127="","",ROUND(SQRT(((D127+G127)*O127/100)^2+(J127*(D127+G127)*0.07717)^2),0))</f>
        <v>79</v>
      </c>
      <c r="U127" s="32"/>
    </row>
    <row r="128" customFormat="false" ht="15" hidden="false" customHeight="false" outlineLevel="0" collapsed="false">
      <c r="A128" s="32" t="s">
        <v>233</v>
      </c>
      <c r="B128" s="32" t="s">
        <v>314</v>
      </c>
      <c r="C128" s="32" t="s">
        <v>315</v>
      </c>
      <c r="D128" s="60" t="n">
        <v>392</v>
      </c>
      <c r="E128" s="60" t="n">
        <v>372</v>
      </c>
      <c r="F128" s="69" t="n">
        <f aca="false">IF(E128="","",D128-E128)</f>
        <v>20</v>
      </c>
      <c r="G128" s="60" t="n">
        <v>415</v>
      </c>
      <c r="H128" s="60" t="n">
        <v>383</v>
      </c>
      <c r="I128" s="69" t="n">
        <f aca="false">IF(H128="","",G128-H128)</f>
        <v>32</v>
      </c>
      <c r="J128" s="40" t="n">
        <f aca="false">IF(OR(D128="",D128+G128=0),"",D128/(D128+G128))</f>
        <v>0.485749690210657</v>
      </c>
      <c r="K128" s="40" t="n">
        <f aca="false">IF(E128="","",E128/(E128+H128))</f>
        <v>0.492715231788079</v>
      </c>
      <c r="L128" s="70" t="n">
        <f aca="false">IF(OR(K128="",J128=""),"",(J128-K128)*100)</f>
        <v>-0.696554157742274</v>
      </c>
      <c r="M128" s="36" t="n">
        <v>2.46779854663492</v>
      </c>
      <c r="N128" s="36" t="n">
        <v>2.60238948855031</v>
      </c>
      <c r="O128" s="36" t="n">
        <f aca="false">SQRT(M128^2+N128^2)</f>
        <v>3.58642729145463</v>
      </c>
      <c r="P128" s="40" t="n">
        <f aca="false">IF(J128="","",MAX(0,J128-1.96*O128/100))</f>
        <v>0.415455715298146</v>
      </c>
      <c r="Q128" s="40" t="n">
        <f aca="false">IF(J128="","",MIN(1,J128+1.96*O128/100))</f>
        <v>0.556043665123168</v>
      </c>
      <c r="R128" s="32" t="str">
        <f aca="false">IF(L128="","",IF(ABS(L128)&lt;=O128,"Yes","No"))</f>
        <v>Yes</v>
      </c>
      <c r="S128" s="32" t="str">
        <f aca="false">IF(L128="","",IF(ABS(L128)&lt;=1.96*O128,"Yes","No"))</f>
        <v>Yes</v>
      </c>
      <c r="T128" s="60" t="n">
        <f aca="false">IF(D128="","",ROUND(SQRT(((D128+G128)*O128/100)^2+(J128*(D128+G128)*0.09272)^2),0))</f>
        <v>46</v>
      </c>
      <c r="U128" s="32"/>
    </row>
    <row r="129" customFormat="false" ht="15" hidden="false" customHeight="false" outlineLevel="0" collapsed="false">
      <c r="A129" s="32" t="s">
        <v>233</v>
      </c>
      <c r="B129" s="32" t="s">
        <v>314</v>
      </c>
      <c r="C129" s="32" t="s">
        <v>316</v>
      </c>
      <c r="D129" s="60" t="n">
        <v>539</v>
      </c>
      <c r="E129" s="60" t="n">
        <v>527</v>
      </c>
      <c r="F129" s="69" t="n">
        <f aca="false">IF(E129="","",D129-E129)</f>
        <v>12</v>
      </c>
      <c r="G129" s="60" t="n">
        <v>492</v>
      </c>
      <c r="H129" s="60" t="n">
        <v>515</v>
      </c>
      <c r="I129" s="69" t="n">
        <f aca="false">IF(H129="","",G129-H129)</f>
        <v>-23</v>
      </c>
      <c r="J129" s="40" t="n">
        <f aca="false">IF(OR(D129="",D129+G129=0),"",D129/(D129+G129))</f>
        <v>0.522793404461688</v>
      </c>
      <c r="K129" s="40" t="n">
        <f aca="false">IF(E129="","",E129/(E129+H129))</f>
        <v>0.505758157389635</v>
      </c>
      <c r="L129" s="70" t="n">
        <f aca="false">IF(OR(K129="",J129=""),"",(J129-K129)*100)</f>
        <v>1.70352470720523</v>
      </c>
      <c r="M129" s="36" t="n">
        <v>2.46779854663492</v>
      </c>
      <c r="N129" s="36" t="n">
        <v>2.60238948855031</v>
      </c>
      <c r="O129" s="36" t="n">
        <f aca="false">SQRT(M129^2+N129^2)</f>
        <v>3.58642729145463</v>
      </c>
      <c r="P129" s="40" t="n">
        <f aca="false">IF(J129="","",MAX(0,J129-1.96*O129/100))</f>
        <v>0.452499429549177</v>
      </c>
      <c r="Q129" s="40" t="n">
        <f aca="false">IF(J129="","",MIN(1,J129+1.96*O129/100))</f>
        <v>0.593087379374198</v>
      </c>
      <c r="R129" s="32" t="str">
        <f aca="false">IF(L129="","",IF(ABS(L129)&lt;=O129,"Yes","No"))</f>
        <v>Yes</v>
      </c>
      <c r="S129" s="32" t="str">
        <f aca="false">IF(L129="","",IF(ABS(L129)&lt;=1.96*O129,"Yes","No"))</f>
        <v>Yes</v>
      </c>
      <c r="T129" s="60" t="n">
        <f aca="false">IF(D129="","",ROUND(SQRT(((D129+G129)*O129/100)^2+(J129*(D129+G129)*0.09272)^2),0))</f>
        <v>62</v>
      </c>
      <c r="U129" s="32"/>
    </row>
    <row r="130" customFormat="false" ht="15" hidden="false" customHeight="false" outlineLevel="0" collapsed="false">
      <c r="A130" s="32" t="s">
        <v>233</v>
      </c>
      <c r="B130" s="32" t="s">
        <v>317</v>
      </c>
      <c r="C130" s="32" t="s">
        <v>318</v>
      </c>
      <c r="D130" s="60" t="n">
        <v>557</v>
      </c>
      <c r="E130" s="60" t="n">
        <v>562</v>
      </c>
      <c r="F130" s="69" t="n">
        <f aca="false">IF(E130="","",D130-E130)</f>
        <v>-5</v>
      </c>
      <c r="G130" s="60" t="n">
        <v>493</v>
      </c>
      <c r="H130" s="60" t="n">
        <v>497</v>
      </c>
      <c r="I130" s="69" t="n">
        <f aca="false">IF(H130="","",G130-H130)</f>
        <v>-4</v>
      </c>
      <c r="J130" s="40" t="n">
        <f aca="false">IF(OR(D130="",D130+G130=0),"",D130/(D130+G130))</f>
        <v>0.53047619047619</v>
      </c>
      <c r="K130" s="40" t="n">
        <f aca="false">IF(E130="","",E130/(E130+H130))</f>
        <v>0.530689329556185</v>
      </c>
      <c r="L130" s="70" t="n">
        <f aca="false">IF(OR(K130="",J130=""),"",(J130-K130)*100)</f>
        <v>-0.0213139079994651</v>
      </c>
      <c r="M130" s="36" t="n">
        <v>2.46779854663492</v>
      </c>
      <c r="N130" s="36" t="n">
        <v>2.60238948855031</v>
      </c>
      <c r="O130" s="36" t="n">
        <f aca="false">SQRT(M130^2+N130^2)</f>
        <v>3.58642729145463</v>
      </c>
      <c r="P130" s="40" t="n">
        <f aca="false">IF(J130="","",MAX(0,J130-1.96*O130/100))</f>
        <v>0.46018221556368</v>
      </c>
      <c r="Q130" s="40" t="n">
        <f aca="false">IF(J130="","",MIN(1,J130+1.96*O130/100))</f>
        <v>0.600770165388701</v>
      </c>
      <c r="R130" s="32" t="str">
        <f aca="false">IF(L130="","",IF(ABS(L130)&lt;=O130,"Yes","No"))</f>
        <v>Yes</v>
      </c>
      <c r="S130" s="32" t="str">
        <f aca="false">IF(L130="","",IF(ABS(L130)&lt;=1.96*O130,"Yes","No"))</f>
        <v>Yes</v>
      </c>
      <c r="T130" s="60" t="n">
        <f aca="false">IF(D130="","",ROUND(SQRT(((D130+G130)*O130/100)^2+(J130*(D130+G130)*0.09272)^2),0))</f>
        <v>64</v>
      </c>
      <c r="U130" s="32"/>
    </row>
    <row r="131" customFormat="false" ht="15" hidden="false" customHeight="false" outlineLevel="0" collapsed="false">
      <c r="A131" s="32" t="s">
        <v>233</v>
      </c>
      <c r="B131" s="32" t="s">
        <v>317</v>
      </c>
      <c r="C131" s="32" t="s">
        <v>319</v>
      </c>
      <c r="D131" s="60" t="n">
        <v>572</v>
      </c>
      <c r="E131" s="60" t="n">
        <v>566</v>
      </c>
      <c r="F131" s="69" t="n">
        <f aca="false">IF(E131="","",D131-E131)</f>
        <v>6</v>
      </c>
      <c r="G131" s="60" t="n">
        <v>507</v>
      </c>
      <c r="H131" s="60" t="n">
        <v>509</v>
      </c>
      <c r="I131" s="69" t="n">
        <f aca="false">IF(H131="","",G131-H131)</f>
        <v>-2</v>
      </c>
      <c r="J131" s="40" t="n">
        <f aca="false">IF(OR(D131="",D131+G131=0),"",D131/(D131+G131))</f>
        <v>0.530120481927711</v>
      </c>
      <c r="K131" s="40" t="n">
        <f aca="false">IF(E131="","",E131/(E131+H131))</f>
        <v>0.526511627906977</v>
      </c>
      <c r="L131" s="70" t="n">
        <f aca="false">IF(OR(K131="",J131=""),"",(J131-K131)*100)</f>
        <v>0.360885402073419</v>
      </c>
      <c r="M131" s="36" t="n">
        <v>2.46779854663492</v>
      </c>
      <c r="N131" s="36" t="n">
        <v>2.60238948855031</v>
      </c>
      <c r="O131" s="36" t="n">
        <f aca="false">SQRT(M131^2+N131^2)</f>
        <v>3.58642729145463</v>
      </c>
      <c r="P131" s="40" t="n">
        <f aca="false">IF(J131="","",MAX(0,J131-1.96*O131/100))</f>
        <v>0.4598265070152</v>
      </c>
      <c r="Q131" s="40" t="n">
        <f aca="false">IF(J131="","",MIN(1,J131+1.96*O131/100))</f>
        <v>0.600414456840222</v>
      </c>
      <c r="R131" s="32" t="str">
        <f aca="false">IF(L131="","",IF(ABS(L131)&lt;=O131,"Yes","No"))</f>
        <v>Yes</v>
      </c>
      <c r="S131" s="32" t="str">
        <f aca="false">IF(L131="","",IF(ABS(L131)&lt;=1.96*O131,"Yes","No"))</f>
        <v>Yes</v>
      </c>
      <c r="T131" s="60" t="n">
        <f aca="false">IF(D131="","",ROUND(SQRT(((D131+G131)*O131/100)^2+(J131*(D131+G131)*0.09272)^2),0))</f>
        <v>66</v>
      </c>
      <c r="U131" s="32"/>
    </row>
    <row r="132" customFormat="false" ht="15" hidden="false" customHeight="false" outlineLevel="0" collapsed="false">
      <c r="A132" s="32" t="s">
        <v>233</v>
      </c>
      <c r="B132" s="32" t="s">
        <v>317</v>
      </c>
      <c r="C132" s="32" t="s">
        <v>320</v>
      </c>
      <c r="D132" s="60" t="n">
        <v>808</v>
      </c>
      <c r="E132" s="60" t="n">
        <v>826</v>
      </c>
      <c r="F132" s="69" t="n">
        <f aca="false">IF(E132="","",D132-E132)</f>
        <v>-18</v>
      </c>
      <c r="G132" s="60" t="n">
        <v>790</v>
      </c>
      <c r="H132" s="60" t="n">
        <v>801</v>
      </c>
      <c r="I132" s="69" t="n">
        <f aca="false">IF(H132="","",G132-H132)</f>
        <v>-11</v>
      </c>
      <c r="J132" s="40" t="n">
        <f aca="false">IF(OR(D132="",D132+G132=0),"",D132/(D132+G132))</f>
        <v>0.505632040050063</v>
      </c>
      <c r="K132" s="40" t="n">
        <f aca="false">IF(E132="","",E132/(E132+H132))</f>
        <v>0.507682851874616</v>
      </c>
      <c r="L132" s="70" t="n">
        <f aca="false">IF(OR(K132="",J132=""),"",(J132-K132)*100)</f>
        <v>-0.205081182455324</v>
      </c>
      <c r="M132" s="36" t="n">
        <v>2.11386804091489</v>
      </c>
      <c r="N132" s="36" t="n">
        <v>2.60238948855031</v>
      </c>
      <c r="O132" s="36" t="n">
        <f aca="false">SQRT(M132^2+N132^2)</f>
        <v>3.35274054238</v>
      </c>
      <c r="P132" s="40" t="n">
        <f aca="false">IF(J132="","",MAX(0,J132-1.96*O132/100))</f>
        <v>0.439918325419415</v>
      </c>
      <c r="Q132" s="40" t="n">
        <f aca="false">IF(J132="","",MIN(1,J132+1.96*O132/100))</f>
        <v>0.571345754680711</v>
      </c>
      <c r="R132" s="32" t="str">
        <f aca="false">IF(L132="","",IF(ABS(L132)&lt;=O132,"Yes","No"))</f>
        <v>Yes</v>
      </c>
      <c r="S132" s="32" t="str">
        <f aca="false">IF(L132="","",IF(ABS(L132)&lt;=1.96*O132,"Yes","No"))</f>
        <v>Yes</v>
      </c>
      <c r="T132" s="60" t="n">
        <f aca="false">IF(D132="","",ROUND(SQRT(((D132+G132)*O132/100)^2+(J132*(D132+G132)*0.07717)^2),0))</f>
        <v>82</v>
      </c>
      <c r="U132" s="32"/>
    </row>
    <row r="133" customFormat="false" ht="15" hidden="false" customHeight="false" outlineLevel="0" collapsed="false">
      <c r="A133" s="32" t="s">
        <v>233</v>
      </c>
      <c r="B133" s="32" t="s">
        <v>317</v>
      </c>
      <c r="C133" s="32" t="s">
        <v>321</v>
      </c>
      <c r="D133" s="60" t="n">
        <v>690</v>
      </c>
      <c r="E133" s="60" t="n">
        <v>686</v>
      </c>
      <c r="F133" s="69" t="n">
        <f aca="false">IF(E133="","",D133-E133)</f>
        <v>4</v>
      </c>
      <c r="G133" s="60" t="n">
        <v>566</v>
      </c>
      <c r="H133" s="60" t="n">
        <v>580</v>
      </c>
      <c r="I133" s="69" t="n">
        <f aca="false">IF(H133="","",G133-H133)</f>
        <v>-14</v>
      </c>
      <c r="J133" s="40" t="n">
        <f aca="false">IF(OR(D133="",D133+G133=0),"",D133/(D133+G133))</f>
        <v>0.549363057324841</v>
      </c>
      <c r="K133" s="40" t="n">
        <f aca="false">IF(E133="","",E133/(E133+H133))</f>
        <v>0.541864139020537</v>
      </c>
      <c r="L133" s="70" t="n">
        <f aca="false">IF(OR(K133="",J133=""),"",(J133-K133)*100)</f>
        <v>0.749891830430371</v>
      </c>
      <c r="M133" s="36" t="n">
        <v>2.11386804091489</v>
      </c>
      <c r="N133" s="36" t="n">
        <v>2.60238948855031</v>
      </c>
      <c r="O133" s="36" t="n">
        <f aca="false">SQRT(M133^2+N133^2)</f>
        <v>3.35274054238</v>
      </c>
      <c r="P133" s="40" t="n">
        <f aca="false">IF(J133="","",MAX(0,J133-1.96*O133/100))</f>
        <v>0.483649342694193</v>
      </c>
      <c r="Q133" s="40" t="n">
        <f aca="false">IF(J133="","",MIN(1,J133+1.96*O133/100))</f>
        <v>0.615076771955489</v>
      </c>
      <c r="R133" s="32" t="str">
        <f aca="false">IF(L133="","",IF(ABS(L133)&lt;=O133,"Yes","No"))</f>
        <v>Yes</v>
      </c>
      <c r="S133" s="32" t="str">
        <f aca="false">IF(L133="","",IF(ABS(L133)&lt;=1.96*O133,"Yes","No"))</f>
        <v>Yes</v>
      </c>
      <c r="T133" s="60" t="n">
        <f aca="false">IF(D133="","",ROUND(SQRT(((D133+G133)*O133/100)^2+(J133*(D133+G133)*0.07717)^2),0))</f>
        <v>68</v>
      </c>
      <c r="U133" s="32"/>
    </row>
    <row r="134" customFormat="false" ht="15" hidden="false" customHeight="false" outlineLevel="0" collapsed="false">
      <c r="A134" s="32" t="s">
        <v>233</v>
      </c>
      <c r="B134" s="32" t="s">
        <v>317</v>
      </c>
      <c r="C134" s="32" t="s">
        <v>322</v>
      </c>
      <c r="D134" s="60" t="n">
        <v>344</v>
      </c>
      <c r="E134" s="60" t="n">
        <v>332</v>
      </c>
      <c r="F134" s="69" t="n">
        <f aca="false">IF(E134="","",D134-E134)</f>
        <v>12</v>
      </c>
      <c r="G134" s="60" t="n">
        <v>336</v>
      </c>
      <c r="H134" s="60" t="n">
        <v>340</v>
      </c>
      <c r="I134" s="69" t="n">
        <f aca="false">IF(H134="","",G134-H134)</f>
        <v>-4</v>
      </c>
      <c r="J134" s="40" t="n">
        <f aca="false">IF(OR(D134="",D134+G134=0),"",D134/(D134+G134))</f>
        <v>0.505882352941176</v>
      </c>
      <c r="K134" s="40" t="n">
        <f aca="false">IF(E134="","",E134/(E134+H134))</f>
        <v>0.494047619047619</v>
      </c>
      <c r="L134" s="70" t="n">
        <f aca="false">IF(OR(K134="",J134=""),"",(J134-K134)*100)</f>
        <v>1.18347338935574</v>
      </c>
      <c r="M134" s="36" t="n">
        <v>3.59375104062466</v>
      </c>
      <c r="N134" s="36" t="n">
        <v>2.60238948855031</v>
      </c>
      <c r="O134" s="36" t="n">
        <f aca="false">SQRT(M134^2+N134^2)</f>
        <v>4.43705731224062</v>
      </c>
      <c r="P134" s="40" t="n">
        <f aca="false">IF(J134="","",MAX(0,J134-1.96*O134/100))</f>
        <v>0.41891602962126</v>
      </c>
      <c r="Q134" s="40" t="n">
        <f aca="false">IF(J134="","",MIN(1,J134+1.96*O134/100))</f>
        <v>0.592848676261093</v>
      </c>
      <c r="R134" s="32" t="str">
        <f aca="false">IF(L134="","",IF(ABS(L134)&lt;=O134,"Yes","No"))</f>
        <v>Yes</v>
      </c>
      <c r="S134" s="32" t="str">
        <f aca="false">IF(L134="","",IF(ABS(L134)&lt;=1.96*O134,"Yes","No"))</f>
        <v>Yes</v>
      </c>
      <c r="T134" s="60" t="n">
        <f aca="false">IF(D134="","",ROUND(SQRT(((D134+G134)*O134/100)^2+(J134*(D134+G134)*0.14577)^2),0))</f>
        <v>59</v>
      </c>
      <c r="U134" s="32"/>
    </row>
    <row r="135" customFormat="false" ht="15" hidden="false" customHeight="false" outlineLevel="0" collapsed="false">
      <c r="A135" s="32" t="s">
        <v>233</v>
      </c>
      <c r="B135" s="32" t="s">
        <v>317</v>
      </c>
      <c r="C135" s="32" t="s">
        <v>323</v>
      </c>
      <c r="D135" s="60" t="n">
        <v>675</v>
      </c>
      <c r="E135" s="60" t="n">
        <v>691</v>
      </c>
      <c r="F135" s="69" t="n">
        <f aca="false">IF(E135="","",D135-E135)</f>
        <v>-16</v>
      </c>
      <c r="G135" s="60" t="n">
        <v>524</v>
      </c>
      <c r="H135" s="60" t="n">
        <v>509</v>
      </c>
      <c r="I135" s="69" t="n">
        <f aca="false">IF(H135="","",G135-H135)</f>
        <v>15</v>
      </c>
      <c r="J135" s="40" t="n">
        <f aca="false">IF(OR(D135="",D135+G135=0),"",D135/(D135+G135))</f>
        <v>0.562969140950792</v>
      </c>
      <c r="K135" s="40" t="n">
        <f aca="false">IF(E135="","",E135/(E135+H135))</f>
        <v>0.575833333333333</v>
      </c>
      <c r="L135" s="70" t="n">
        <f aca="false">IF(OR(K135="",J135=""),"",(J135-K135)*100)</f>
        <v>-1.2864192382541</v>
      </c>
      <c r="M135" s="36" t="n">
        <v>2.11386804091489</v>
      </c>
      <c r="N135" s="36" t="n">
        <v>2.60238948855031</v>
      </c>
      <c r="O135" s="36" t="n">
        <f aca="false">SQRT(M135^2+N135^2)</f>
        <v>3.35274054238</v>
      </c>
      <c r="P135" s="40" t="n">
        <f aca="false">IF(J135="","",MAX(0,J135-1.96*O135/100))</f>
        <v>0.497255426320144</v>
      </c>
      <c r="Q135" s="40" t="n">
        <f aca="false">IF(J135="","",MIN(1,J135+1.96*O135/100))</f>
        <v>0.62868285558144</v>
      </c>
      <c r="R135" s="32" t="str">
        <f aca="false">IF(L135="","",IF(ABS(L135)&lt;=O135,"Yes","No"))</f>
        <v>Yes</v>
      </c>
      <c r="S135" s="32" t="str">
        <f aca="false">IF(L135="","",IF(ABS(L135)&lt;=1.96*O135,"Yes","No"))</f>
        <v>Yes</v>
      </c>
      <c r="T135" s="60" t="n">
        <f aca="false">IF(D135="","",ROUND(SQRT(((D135+G135)*O135/100)^2+(J135*(D135+G135)*0.07717)^2),0))</f>
        <v>66</v>
      </c>
      <c r="U135" s="32"/>
    </row>
    <row r="136" customFormat="false" ht="15" hidden="false" customHeight="false" outlineLevel="0" collapsed="false">
      <c r="A136" s="32" t="s">
        <v>233</v>
      </c>
      <c r="B136" s="32" t="s">
        <v>324</v>
      </c>
      <c r="C136" s="32" t="s">
        <v>325</v>
      </c>
      <c r="D136" s="60" t="n">
        <v>651</v>
      </c>
      <c r="E136" s="60" t="n">
        <v>579</v>
      </c>
      <c r="F136" s="69" t="n">
        <f aca="false">IF(E136="","",D136-E136)</f>
        <v>72</v>
      </c>
      <c r="G136" s="60" t="n">
        <v>291</v>
      </c>
      <c r="H136" s="60" t="n">
        <v>292</v>
      </c>
      <c r="I136" s="69" t="n">
        <f aca="false">IF(H136="","",G136-H136)</f>
        <v>-1</v>
      </c>
      <c r="J136" s="40" t="n">
        <f aca="false">IF(OR(D136="",D136+G136=0),"",D136/(D136+G136))</f>
        <v>0.691082802547771</v>
      </c>
      <c r="K136" s="40" t="n">
        <f aca="false">IF(E136="","",E136/(E136+H136))</f>
        <v>0.664753157290471</v>
      </c>
      <c r="L136" s="70" t="n">
        <f aca="false">IF(OR(K136="",J136=""),"",(J136-K136)*100)</f>
        <v>2.63296452573</v>
      </c>
      <c r="M136" s="36" t="n">
        <v>2.46779854663492</v>
      </c>
      <c r="N136" s="36" t="n">
        <v>2.60238948855031</v>
      </c>
      <c r="O136" s="36" t="n">
        <f aca="false">SQRT(M136^2+N136^2)</f>
        <v>3.58642729145463</v>
      </c>
      <c r="P136" s="40" t="n">
        <f aca="false">IF(J136="","",MAX(0,J136-1.96*O136/100))</f>
        <v>0.62078882763526</v>
      </c>
      <c r="Q136" s="40" t="n">
        <f aca="false">IF(J136="","",MIN(1,J136+1.96*O136/100))</f>
        <v>0.761376777460281</v>
      </c>
      <c r="R136" s="32" t="str">
        <f aca="false">IF(L136="","",IF(ABS(L136)&lt;=O136,"Yes","No"))</f>
        <v>Yes</v>
      </c>
      <c r="S136" s="32" t="str">
        <f aca="false">IF(L136="","",IF(ABS(L136)&lt;=1.96*O136,"Yes","No"))</f>
        <v>Yes</v>
      </c>
      <c r="T136" s="60" t="n">
        <f aca="false">IF(D136="","",ROUND(SQRT(((D136+G136)*O136/100)^2+(J136*(D136+G136)*0.09272)^2),0))</f>
        <v>69</v>
      </c>
      <c r="U136" s="32"/>
    </row>
    <row r="137" customFormat="false" ht="15" hidden="false" customHeight="false" outlineLevel="0" collapsed="false">
      <c r="A137" s="32" t="s">
        <v>233</v>
      </c>
      <c r="B137" s="32" t="s">
        <v>324</v>
      </c>
      <c r="C137" s="32" t="s">
        <v>326</v>
      </c>
      <c r="D137" s="60" t="n">
        <v>446</v>
      </c>
      <c r="E137" s="60" t="n">
        <v>440</v>
      </c>
      <c r="F137" s="69" t="n">
        <f aca="false">IF(E137="","",D137-E137)</f>
        <v>6</v>
      </c>
      <c r="G137" s="60" t="n">
        <v>271</v>
      </c>
      <c r="H137" s="60" t="n">
        <v>262</v>
      </c>
      <c r="I137" s="69" t="n">
        <f aca="false">IF(H137="","",G137-H137)</f>
        <v>9</v>
      </c>
      <c r="J137" s="40" t="n">
        <f aca="false">IF(OR(D137="",D137+G137=0),"",D137/(D137+G137))</f>
        <v>0.622036262203626</v>
      </c>
      <c r="K137" s="40" t="n">
        <f aca="false">IF(E137="","",E137/(E137+H137))</f>
        <v>0.626780626780627</v>
      </c>
      <c r="L137" s="70" t="n">
        <f aca="false">IF(OR(K137="",J137=""),"",(J137-K137)*100)</f>
        <v>-0.474436457700056</v>
      </c>
      <c r="M137" s="36" t="n">
        <v>3.59375104062466</v>
      </c>
      <c r="N137" s="36" t="n">
        <v>2.60238948855031</v>
      </c>
      <c r="O137" s="36" t="n">
        <f aca="false">SQRT(M137^2+N137^2)</f>
        <v>4.43705731224062</v>
      </c>
      <c r="P137" s="40" t="n">
        <f aca="false">IF(J137="","",MAX(0,J137-1.96*O137/100))</f>
        <v>0.53506993888371</v>
      </c>
      <c r="Q137" s="40" t="n">
        <f aca="false">IF(J137="","",MIN(1,J137+1.96*O137/100))</f>
        <v>0.709002585523542</v>
      </c>
      <c r="R137" s="32" t="str">
        <f aca="false">IF(L137="","",IF(ABS(L137)&lt;=O137,"Yes","No"))</f>
        <v>Yes</v>
      </c>
      <c r="S137" s="32" t="str">
        <f aca="false">IF(L137="","",IF(ABS(L137)&lt;=1.96*O137,"Yes","No"))</f>
        <v>Yes</v>
      </c>
      <c r="T137" s="60" t="n">
        <f aca="false">IF(D137="","",ROUND(SQRT(((D137+G137)*O137/100)^2+(J137*(D137+G137)*0.14577)^2),0))</f>
        <v>72</v>
      </c>
      <c r="U137" s="32"/>
    </row>
    <row r="138" customFormat="false" ht="15" hidden="false" customHeight="false" outlineLevel="0" collapsed="false">
      <c r="A138" s="32" t="s">
        <v>233</v>
      </c>
      <c r="B138" s="32" t="s">
        <v>324</v>
      </c>
      <c r="C138" s="32" t="s">
        <v>327</v>
      </c>
      <c r="D138" s="60" t="n">
        <v>440</v>
      </c>
      <c r="E138" s="60" t="n">
        <v>414</v>
      </c>
      <c r="F138" s="69" t="n">
        <f aca="false">IF(E138="","",D138-E138)</f>
        <v>26</v>
      </c>
      <c r="G138" s="60" t="n">
        <v>241</v>
      </c>
      <c r="H138" s="60" t="n">
        <v>239</v>
      </c>
      <c r="I138" s="69" t="n">
        <f aca="false">IF(H138="","",G138-H138)</f>
        <v>2</v>
      </c>
      <c r="J138" s="40" t="n">
        <f aca="false">IF(OR(D138="",D138+G138=0),"",D138/(D138+G138))</f>
        <v>0.646108663729809</v>
      </c>
      <c r="K138" s="40" t="n">
        <f aca="false">IF(E138="","",E138/(E138+H138))</f>
        <v>0.633996937212864</v>
      </c>
      <c r="L138" s="70" t="n">
        <f aca="false">IF(OR(K138="",J138=""),"",(J138-K138)*100)</f>
        <v>1.21117265169455</v>
      </c>
      <c r="M138" s="36" t="n">
        <v>3.59375104062466</v>
      </c>
      <c r="N138" s="36" t="n">
        <v>2.60238948855031</v>
      </c>
      <c r="O138" s="36" t="n">
        <f aca="false">SQRT(M138^2+N138^2)</f>
        <v>4.43705731224062</v>
      </c>
      <c r="P138" s="40" t="n">
        <f aca="false">IF(J138="","",MAX(0,J138-1.96*O138/100))</f>
        <v>0.559142340409893</v>
      </c>
      <c r="Q138" s="40" t="n">
        <f aca="false">IF(J138="","",MIN(1,J138+1.96*O138/100))</f>
        <v>0.733074987049725</v>
      </c>
      <c r="R138" s="32" t="str">
        <f aca="false">IF(L138="","",IF(ABS(L138)&lt;=O138,"Yes","No"))</f>
        <v>Yes</v>
      </c>
      <c r="S138" s="32" t="str">
        <f aca="false">IF(L138="","",IF(ABS(L138)&lt;=1.96*O138,"Yes","No"))</f>
        <v>Yes</v>
      </c>
      <c r="T138" s="60" t="n">
        <f aca="false">IF(D138="","",ROUND(SQRT(((D138+G138)*O138/100)^2+(J138*(D138+G138)*0.14577)^2),0))</f>
        <v>71</v>
      </c>
      <c r="U138" s="32"/>
    </row>
    <row r="139" customFormat="false" ht="15" hidden="false" customHeight="false" outlineLevel="0" collapsed="false">
      <c r="A139" s="32" t="s">
        <v>233</v>
      </c>
      <c r="B139" s="32" t="s">
        <v>328</v>
      </c>
      <c r="C139" s="32" t="s">
        <v>328</v>
      </c>
      <c r="D139" s="60" t="n">
        <v>393</v>
      </c>
      <c r="E139" s="60" t="n">
        <v>379</v>
      </c>
      <c r="F139" s="69" t="n">
        <f aca="false">IF(E139="","",D139-E139)</f>
        <v>14</v>
      </c>
      <c r="G139" s="60" t="n">
        <v>348</v>
      </c>
      <c r="H139" s="60" t="n">
        <v>330</v>
      </c>
      <c r="I139" s="69" t="n">
        <f aca="false">IF(H139="","",G139-H139)</f>
        <v>18</v>
      </c>
      <c r="J139" s="40" t="n">
        <f aca="false">IF(OR(D139="",D139+G139=0),"",D139/(D139+G139))</f>
        <v>0.530364372469636</v>
      </c>
      <c r="K139" s="40" t="n">
        <f aca="false">IF(E139="","",E139/(E139+H139))</f>
        <v>0.534555712270804</v>
      </c>
      <c r="L139" s="70" t="n">
        <f aca="false">IF(OR(K139="",J139=""),"",(J139-K139)*100)</f>
        <v>-0.419133980116826</v>
      </c>
      <c r="M139" s="36" t="n">
        <v>3.59375104062466</v>
      </c>
      <c r="N139" s="36" t="n">
        <v>2.60238948855031</v>
      </c>
      <c r="O139" s="36" t="n">
        <f aca="false">SQRT(M139^2+N139^2)</f>
        <v>4.43705731224062</v>
      </c>
      <c r="P139" s="40" t="n">
        <f aca="false">IF(J139="","",MAX(0,J139-1.96*O139/100))</f>
        <v>0.44339804914972</v>
      </c>
      <c r="Q139" s="40" t="n">
        <f aca="false">IF(J139="","",MIN(1,J139+1.96*O139/100))</f>
        <v>0.617330695789552</v>
      </c>
      <c r="R139" s="32" t="str">
        <f aca="false">IF(L139="","",IF(ABS(L139)&lt;=O139,"Yes","No"))</f>
        <v>Yes</v>
      </c>
      <c r="S139" s="32" t="str">
        <f aca="false">IF(L139="","",IF(ABS(L139)&lt;=1.96*O139,"Yes","No"))</f>
        <v>Yes</v>
      </c>
      <c r="T139" s="60" t="n">
        <f aca="false">IF(D139="","",ROUND(SQRT(((D139+G139)*O139/100)^2+(J139*(D139+G139)*0.14577)^2),0))</f>
        <v>66</v>
      </c>
      <c r="U139" s="32"/>
    </row>
    <row r="140" customFormat="false" ht="15" hidden="false" customHeight="false" outlineLevel="0" collapsed="false">
      <c r="A140" s="32" t="s">
        <v>233</v>
      </c>
      <c r="B140" s="32" t="s">
        <v>329</v>
      </c>
      <c r="C140" s="32" t="s">
        <v>329</v>
      </c>
      <c r="D140" s="60" t="n">
        <v>638</v>
      </c>
      <c r="E140" s="60" t="n">
        <v>654</v>
      </c>
      <c r="F140" s="69" t="n">
        <f aca="false">IF(E140="","",D140-E140)</f>
        <v>-16</v>
      </c>
      <c r="G140" s="60" t="n">
        <v>1420</v>
      </c>
      <c r="H140" s="60" t="n">
        <v>1439</v>
      </c>
      <c r="I140" s="69" t="n">
        <f aca="false">IF(H140="","",G140-H140)</f>
        <v>-19</v>
      </c>
      <c r="J140" s="40" t="n">
        <f aca="false">IF(OR(D140="",D140+G140=0),"",D140/(D140+G140))</f>
        <v>0.310009718172984</v>
      </c>
      <c r="K140" s="40" t="n">
        <f aca="false">IF(E140="","",E140/(E140+H140))</f>
        <v>0.312470138557095</v>
      </c>
      <c r="L140" s="70" t="n">
        <f aca="false">IF(OR(K140="",J140=""),"",(J140-K140)*100)</f>
        <v>-0.246042038411159</v>
      </c>
      <c r="M140" s="36" t="n">
        <v>2.11386804091489</v>
      </c>
      <c r="N140" s="36" t="n">
        <v>2.60238948855031</v>
      </c>
      <c r="O140" s="36" t="n">
        <f aca="false">SQRT(M140^2+N140^2)</f>
        <v>3.35274054238</v>
      </c>
      <c r="P140" s="40" t="n">
        <f aca="false">IF(J140="","",MAX(0,J140-1.96*O140/100))</f>
        <v>0.244296003542336</v>
      </c>
      <c r="Q140" s="40" t="n">
        <f aca="false">IF(J140="","",MIN(1,J140+1.96*O140/100))</f>
        <v>0.375723432803631</v>
      </c>
      <c r="R140" s="32" t="str">
        <f aca="false">IF(L140="","",IF(ABS(L140)&lt;=O140,"Yes","No"))</f>
        <v>Yes</v>
      </c>
      <c r="S140" s="32" t="str">
        <f aca="false">IF(L140="","",IF(ABS(L140)&lt;=1.96*O140,"Yes","No"))</f>
        <v>Yes</v>
      </c>
      <c r="T140" s="60" t="n">
        <f aca="false">IF(D140="","",ROUND(SQRT(((D140+G140)*O140/100)^2+(J140*(D140+G140)*0.07717)^2),0))</f>
        <v>85</v>
      </c>
      <c r="U140" s="32"/>
    </row>
    <row r="141" customFormat="false" ht="15" hidden="false" customHeight="false" outlineLevel="0" collapsed="false">
      <c r="A141" s="32" t="s">
        <v>233</v>
      </c>
      <c r="B141" s="32" t="s">
        <v>330</v>
      </c>
      <c r="C141" s="32" t="s">
        <v>331</v>
      </c>
      <c r="D141" s="60" t="n">
        <v>951</v>
      </c>
      <c r="E141" s="60" t="n">
        <v>928</v>
      </c>
      <c r="F141" s="69" t="n">
        <f aca="false">IF(E141="","",D141-E141)</f>
        <v>23</v>
      </c>
      <c r="G141" s="60" t="n">
        <v>985</v>
      </c>
      <c r="H141" s="60" t="n">
        <v>988</v>
      </c>
      <c r="I141" s="69" t="n">
        <f aca="false">IF(H141="","",G141-H141)</f>
        <v>-3</v>
      </c>
      <c r="J141" s="40" t="n">
        <f aca="false">IF(OR(D141="",D141+G141=0),"",D141/(D141+G141))</f>
        <v>0.491219008264463</v>
      </c>
      <c r="K141" s="40" t="n">
        <f aca="false">IF(E141="","",E141/(E141+H141))</f>
        <v>0.484342379958246</v>
      </c>
      <c r="L141" s="70" t="n">
        <f aca="false">IF(OR(K141="",J141=""),"",(J141-K141)*100)</f>
        <v>0.687662830621644</v>
      </c>
      <c r="M141" s="36" t="n">
        <v>2.11386804091489</v>
      </c>
      <c r="N141" s="36" t="n">
        <v>2.60238948855031</v>
      </c>
      <c r="O141" s="36" t="n">
        <f aca="false">SQRT(M141^2+N141^2)</f>
        <v>3.35274054238</v>
      </c>
      <c r="P141" s="40" t="n">
        <f aca="false">IF(J141="","",MAX(0,J141-1.96*O141/100))</f>
        <v>0.425505293633815</v>
      </c>
      <c r="Q141" s="40" t="n">
        <f aca="false">IF(J141="","",MIN(1,J141+1.96*O141/100))</f>
        <v>0.556932722895111</v>
      </c>
      <c r="R141" s="32" t="str">
        <f aca="false">IF(L141="","",IF(ABS(L141)&lt;=O141,"Yes","No"))</f>
        <v>Yes</v>
      </c>
      <c r="S141" s="32" t="str">
        <f aca="false">IF(L141="","",IF(ABS(L141)&lt;=1.96*O141,"Yes","No"))</f>
        <v>Yes</v>
      </c>
      <c r="T141" s="60" t="n">
        <f aca="false">IF(D141="","",ROUND(SQRT(((D141+G141)*O141/100)^2+(J141*(D141+G141)*0.07717)^2),0))</f>
        <v>98</v>
      </c>
      <c r="U141" s="32"/>
    </row>
    <row r="142" customFormat="false" ht="15" hidden="false" customHeight="false" outlineLevel="0" collapsed="false">
      <c r="A142" s="32" t="s">
        <v>233</v>
      </c>
      <c r="B142" s="32" t="s">
        <v>330</v>
      </c>
      <c r="C142" s="32" t="s">
        <v>332</v>
      </c>
      <c r="D142" s="60" t="n">
        <v>1143</v>
      </c>
      <c r="E142" s="60" t="n">
        <v>1082</v>
      </c>
      <c r="F142" s="69" t="n">
        <f aca="false">IF(E142="","",D142-E142)</f>
        <v>61</v>
      </c>
      <c r="G142" s="60" t="n">
        <v>1112</v>
      </c>
      <c r="H142" s="60" t="n">
        <v>1101</v>
      </c>
      <c r="I142" s="69" t="n">
        <f aca="false">IF(H142="","",G142-H142)</f>
        <v>11</v>
      </c>
      <c r="J142" s="40" t="n">
        <f aca="false">IF(OR(D142="",D142+G142=0),"",D142/(D142+G142))</f>
        <v>0.506873614190687</v>
      </c>
      <c r="K142" s="40" t="n">
        <f aca="false">IF(E142="","",E142/(E142+H142))</f>
        <v>0.495648190563445</v>
      </c>
      <c r="L142" s="70" t="n">
        <f aca="false">IF(OR(K142="",J142=""),"",(J142-K142)*100)</f>
        <v>1.12254236272425</v>
      </c>
      <c r="M142" s="36" t="n">
        <v>2.11386804091489</v>
      </c>
      <c r="N142" s="36" t="n">
        <v>2.60238948855031</v>
      </c>
      <c r="O142" s="36" t="n">
        <f aca="false">SQRT(M142^2+N142^2)</f>
        <v>3.35274054238</v>
      </c>
      <c r="P142" s="40" t="n">
        <f aca="false">IF(J142="","",MAX(0,J142-1.96*O142/100))</f>
        <v>0.441159899560039</v>
      </c>
      <c r="Q142" s="40" t="n">
        <f aca="false">IF(J142="","",MIN(1,J142+1.96*O142/100))</f>
        <v>0.572587328821335</v>
      </c>
      <c r="R142" s="32" t="str">
        <f aca="false">IF(L142="","",IF(ABS(L142)&lt;=O142,"Yes","No"))</f>
        <v>Yes</v>
      </c>
      <c r="S142" s="32" t="str">
        <f aca="false">IF(L142="","",IF(ABS(L142)&lt;=1.96*O142,"Yes","No"))</f>
        <v>Yes</v>
      </c>
      <c r="T142" s="60" t="n">
        <f aca="false">IF(D142="","",ROUND(SQRT(((D142+G142)*O142/100)^2+(J142*(D142+G142)*0.07717)^2),0))</f>
        <v>116</v>
      </c>
      <c r="U142" s="32"/>
    </row>
    <row r="143" customFormat="false" ht="15" hidden="false" customHeight="false" outlineLevel="0" collapsed="false">
      <c r="A143" s="32" t="s">
        <v>233</v>
      </c>
      <c r="B143" s="32" t="s">
        <v>330</v>
      </c>
      <c r="C143" s="32" t="s">
        <v>333</v>
      </c>
      <c r="D143" s="60" t="n">
        <v>1877</v>
      </c>
      <c r="E143" s="60" t="n">
        <v>1799</v>
      </c>
      <c r="F143" s="69" t="n">
        <f aca="false">IF(E143="","",D143-E143)</f>
        <v>78</v>
      </c>
      <c r="G143" s="60" t="n">
        <v>1838</v>
      </c>
      <c r="H143" s="60" t="n">
        <v>1810</v>
      </c>
      <c r="I143" s="69" t="n">
        <f aca="false">IF(H143="","",G143-H143)</f>
        <v>28</v>
      </c>
      <c r="J143" s="40" t="n">
        <f aca="false">IF(OR(D143="",D143+G143=0),"",D143/(D143+G143))</f>
        <v>0.505248990578735</v>
      </c>
      <c r="K143" s="40" t="n">
        <f aca="false">IF(E143="","",E143/(E143+H143))</f>
        <v>0.498476032141868</v>
      </c>
      <c r="L143" s="70" t="n">
        <f aca="false">IF(OR(K143="",J143=""),"",(J143-K143)*100)</f>
        <v>0.677295843686732</v>
      </c>
      <c r="M143" s="36" t="n">
        <v>2.11386804091489</v>
      </c>
      <c r="N143" s="36" t="n">
        <v>2.60238948855031</v>
      </c>
      <c r="O143" s="36" t="n">
        <f aca="false">SQRT(M143^2+N143^2)</f>
        <v>3.35274054238</v>
      </c>
      <c r="P143" s="40" t="n">
        <f aca="false">IF(J143="","",MAX(0,J143-1.96*O143/100))</f>
        <v>0.439535275948087</v>
      </c>
      <c r="Q143" s="40" t="n">
        <f aca="false">IF(J143="","",MIN(1,J143+1.96*O143/100))</f>
        <v>0.570962705209383</v>
      </c>
      <c r="R143" s="32" t="str">
        <f aca="false">IF(L143="","",IF(ABS(L143)&lt;=O143,"Yes","No"))</f>
        <v>Yes</v>
      </c>
      <c r="S143" s="32" t="str">
        <f aca="false">IF(L143="","",IF(ABS(L143)&lt;=1.96*O143,"Yes","No"))</f>
        <v>Yes</v>
      </c>
      <c r="T143" s="60" t="n">
        <f aca="false">IF(D143="","",ROUND(SQRT(((D143+G143)*O143/100)^2+(J143*(D143+G143)*0.07717)^2),0))</f>
        <v>191</v>
      </c>
      <c r="U143" s="32"/>
    </row>
    <row r="144" customFormat="false" ht="15" hidden="false" customHeight="false" outlineLevel="0" collapsed="false">
      <c r="A144" s="32" t="s">
        <v>233</v>
      </c>
      <c r="B144" s="32" t="s">
        <v>330</v>
      </c>
      <c r="C144" s="32" t="s">
        <v>334</v>
      </c>
      <c r="D144" s="60" t="n">
        <v>939</v>
      </c>
      <c r="E144" s="60" t="n">
        <v>906</v>
      </c>
      <c r="F144" s="69" t="n">
        <f aca="false">IF(E144="","",D144-E144)</f>
        <v>33</v>
      </c>
      <c r="G144" s="60" t="n">
        <v>951</v>
      </c>
      <c r="H144" s="60" t="n">
        <v>980</v>
      </c>
      <c r="I144" s="69" t="n">
        <f aca="false">IF(H144="","",G144-H144)</f>
        <v>-29</v>
      </c>
      <c r="J144" s="40" t="n">
        <f aca="false">IF(OR(D144="",D144+G144=0),"",D144/(D144+G144))</f>
        <v>0.496825396825397</v>
      </c>
      <c r="K144" s="40" t="n">
        <f aca="false">IF(E144="","",E144/(E144+H144))</f>
        <v>0.480381760339343</v>
      </c>
      <c r="L144" s="70" t="n">
        <f aca="false">IF(OR(K144="",J144=""),"",(J144-K144)*100)</f>
        <v>1.64436364860543</v>
      </c>
      <c r="M144" s="36" t="n">
        <v>2.11386804091489</v>
      </c>
      <c r="N144" s="36" t="n">
        <v>2.60238948855031</v>
      </c>
      <c r="O144" s="36" t="n">
        <f aca="false">SQRT(M144^2+N144^2)</f>
        <v>3.35274054238</v>
      </c>
      <c r="P144" s="40" t="n">
        <f aca="false">IF(J144="","",MAX(0,J144-1.96*O144/100))</f>
        <v>0.431111682194749</v>
      </c>
      <c r="Q144" s="40" t="n">
        <f aca="false">IF(J144="","",MIN(1,J144+1.96*O144/100))</f>
        <v>0.562539111456045</v>
      </c>
      <c r="R144" s="32" t="str">
        <f aca="false">IF(L144="","",IF(ABS(L144)&lt;=O144,"Yes","No"))</f>
        <v>Yes</v>
      </c>
      <c r="S144" s="32" t="str">
        <f aca="false">IF(L144="","",IF(ABS(L144)&lt;=1.96*O144,"Yes","No"))</f>
        <v>Yes</v>
      </c>
      <c r="T144" s="60" t="n">
        <f aca="false">IF(D144="","",ROUND(SQRT(((D144+G144)*O144/100)^2+(J144*(D144+G144)*0.07717)^2),0))</f>
        <v>96</v>
      </c>
      <c r="U144" s="32"/>
    </row>
    <row r="145" customFormat="false" ht="15" hidden="false" customHeight="false" outlineLevel="0" collapsed="false">
      <c r="A145" s="32" t="s">
        <v>233</v>
      </c>
      <c r="B145" s="32" t="s">
        <v>330</v>
      </c>
      <c r="C145" s="32" t="s">
        <v>335</v>
      </c>
      <c r="D145" s="60" t="n">
        <v>859</v>
      </c>
      <c r="E145" s="60" t="n">
        <v>852</v>
      </c>
      <c r="F145" s="69" t="n">
        <f aca="false">IF(E145="","",D145-E145)</f>
        <v>7</v>
      </c>
      <c r="G145" s="60" t="n">
        <v>897</v>
      </c>
      <c r="H145" s="60" t="n">
        <v>912</v>
      </c>
      <c r="I145" s="69" t="n">
        <f aca="false">IF(H145="","",G145-H145)</f>
        <v>-15</v>
      </c>
      <c r="J145" s="40" t="n">
        <f aca="false">IF(OR(D145="",D145+G145=0),"",D145/(D145+G145))</f>
        <v>0.489179954441913</v>
      </c>
      <c r="K145" s="40" t="n">
        <f aca="false">IF(E145="","",E145/(E145+H145))</f>
        <v>0.482993197278912</v>
      </c>
      <c r="L145" s="70" t="n">
        <f aca="false">IF(OR(K145="",J145=""),"",(J145-K145)*100)</f>
        <v>0.618675716300188</v>
      </c>
      <c r="M145" s="36" t="n">
        <v>2.11386804091489</v>
      </c>
      <c r="N145" s="36" t="n">
        <v>2.60238948855031</v>
      </c>
      <c r="O145" s="36" t="n">
        <f aca="false">SQRT(M145^2+N145^2)</f>
        <v>3.35274054238</v>
      </c>
      <c r="P145" s="40" t="n">
        <f aca="false">IF(J145="","",MAX(0,J145-1.96*O145/100))</f>
        <v>0.423466239811265</v>
      </c>
      <c r="Q145" s="40" t="n">
        <f aca="false">IF(J145="","",MIN(1,J145+1.96*O145/100))</f>
        <v>0.554893669072561</v>
      </c>
      <c r="R145" s="32" t="str">
        <f aca="false">IF(L145="","",IF(ABS(L145)&lt;=O145,"Yes","No"))</f>
        <v>Yes</v>
      </c>
      <c r="S145" s="32" t="str">
        <f aca="false">IF(L145="","",IF(ABS(L145)&lt;=1.96*O145,"Yes","No"))</f>
        <v>Yes</v>
      </c>
      <c r="T145" s="60" t="n">
        <f aca="false">IF(D145="","",ROUND(SQRT(((D145+G145)*O145/100)^2+(J145*(D145+G145)*0.07717)^2),0))</f>
        <v>89</v>
      </c>
      <c r="U145" s="32"/>
    </row>
    <row r="146" customFormat="false" ht="15" hidden="false" customHeight="false" outlineLevel="0" collapsed="false">
      <c r="A146" s="32" t="s">
        <v>233</v>
      </c>
      <c r="B146" s="32" t="s">
        <v>330</v>
      </c>
      <c r="C146" s="32" t="s">
        <v>336</v>
      </c>
      <c r="D146" s="60" t="n">
        <v>712</v>
      </c>
      <c r="E146" s="60" t="n">
        <v>715</v>
      </c>
      <c r="F146" s="69" t="n">
        <f aca="false">IF(E146="","",D146-E146)</f>
        <v>-3</v>
      </c>
      <c r="G146" s="60" t="n">
        <v>677</v>
      </c>
      <c r="H146" s="60" t="n">
        <v>677</v>
      </c>
      <c r="I146" s="69" t="n">
        <f aca="false">IF(H146="","",G146-H146)</f>
        <v>0</v>
      </c>
      <c r="J146" s="40" t="n">
        <f aca="false">IF(OR(D146="",D146+G146=0),"",D146/(D146+G146))</f>
        <v>0.512598992080634</v>
      </c>
      <c r="K146" s="40" t="n">
        <f aca="false">IF(E146="","",E146/(E146+H146))</f>
        <v>0.513649425287356</v>
      </c>
      <c r="L146" s="70" t="n">
        <f aca="false">IF(OR(K146="",J146=""),"",(J146-K146)*100)</f>
        <v>-0.105043320672282</v>
      </c>
      <c r="M146" s="36" t="n">
        <v>2.11386804091489</v>
      </c>
      <c r="N146" s="36" t="n">
        <v>2.60238948855031</v>
      </c>
      <c r="O146" s="36" t="n">
        <f aca="false">SQRT(M146^2+N146^2)</f>
        <v>3.35274054238</v>
      </c>
      <c r="P146" s="40" t="n">
        <f aca="false">IF(J146="","",MAX(0,J146-1.96*O146/100))</f>
        <v>0.446885277449986</v>
      </c>
      <c r="Q146" s="40" t="n">
        <f aca="false">IF(J146="","",MIN(1,J146+1.96*O146/100))</f>
        <v>0.578312706711281</v>
      </c>
      <c r="R146" s="32" t="str">
        <f aca="false">IF(L146="","",IF(ABS(L146)&lt;=O146,"Yes","No"))</f>
        <v>Yes</v>
      </c>
      <c r="S146" s="32" t="str">
        <f aca="false">IF(L146="","",IF(ABS(L146)&lt;=1.96*O146,"Yes","No"))</f>
        <v>Yes</v>
      </c>
      <c r="T146" s="60" t="n">
        <f aca="false">IF(D146="","",ROUND(SQRT(((D146+G146)*O146/100)^2+(J146*(D146+G146)*0.07717)^2),0))</f>
        <v>72</v>
      </c>
      <c r="U146" s="32"/>
    </row>
    <row r="147" customFormat="false" ht="15" hidden="false" customHeight="false" outlineLevel="0" collapsed="false">
      <c r="A147" s="32" t="s">
        <v>233</v>
      </c>
      <c r="B147" s="32" t="s">
        <v>330</v>
      </c>
      <c r="C147" s="32" t="s">
        <v>337</v>
      </c>
      <c r="D147" s="60" t="n">
        <v>1600</v>
      </c>
      <c r="E147" s="60" t="n">
        <v>1480</v>
      </c>
      <c r="F147" s="69" t="n">
        <f aca="false">IF(E147="","",D147-E147)</f>
        <v>120</v>
      </c>
      <c r="G147" s="60" t="n">
        <v>1549</v>
      </c>
      <c r="H147" s="60" t="n">
        <v>1588</v>
      </c>
      <c r="I147" s="69" t="n">
        <f aca="false">IF(H147="","",G147-H147)</f>
        <v>-39</v>
      </c>
      <c r="J147" s="40" t="n">
        <f aca="false">IF(OR(D147="",D147+G147=0),"",D147/(D147+G147))</f>
        <v>0.508097808828199</v>
      </c>
      <c r="K147" s="40" t="n">
        <f aca="false">IF(E147="","",E147/(E147+H147))</f>
        <v>0.482398956975228</v>
      </c>
      <c r="L147" s="70" t="n">
        <f aca="false">IF(OR(K147="",J147=""),"",(J147-K147)*100)</f>
        <v>2.56988518529713</v>
      </c>
      <c r="M147" s="36" t="n">
        <v>2.11386804091489</v>
      </c>
      <c r="N147" s="36" t="n">
        <v>2.60238948855031</v>
      </c>
      <c r="O147" s="36" t="n">
        <f aca="false">SQRT(M147^2+N147^2)</f>
        <v>3.35274054238</v>
      </c>
      <c r="P147" s="40" t="n">
        <f aca="false">IF(J147="","",MAX(0,J147-1.96*O147/100))</f>
        <v>0.442384094197552</v>
      </c>
      <c r="Q147" s="40" t="n">
        <f aca="false">IF(J147="","",MIN(1,J147+1.96*O147/100))</f>
        <v>0.573811523458847</v>
      </c>
      <c r="R147" s="32" t="str">
        <f aca="false">IF(L147="","",IF(ABS(L147)&lt;=O147,"Yes","No"))</f>
        <v>Yes</v>
      </c>
      <c r="S147" s="32" t="str">
        <f aca="false">IF(L147="","",IF(ABS(L147)&lt;=1.96*O147,"Yes","No"))</f>
        <v>Yes</v>
      </c>
      <c r="T147" s="60" t="n">
        <f aca="false">IF(D147="","",ROUND(SQRT(((D147+G147)*O147/100)^2+(J147*(D147+G147)*0.07717)^2),0))</f>
        <v>162</v>
      </c>
      <c r="U147" s="32"/>
    </row>
    <row r="148" customFormat="false" ht="15" hidden="false" customHeight="false" outlineLevel="0" collapsed="false">
      <c r="A148" s="32" t="s">
        <v>233</v>
      </c>
      <c r="B148" s="32" t="s">
        <v>330</v>
      </c>
      <c r="C148" s="32" t="s">
        <v>338</v>
      </c>
      <c r="D148" s="60" t="n">
        <v>898</v>
      </c>
      <c r="E148" s="60" t="n">
        <v>890</v>
      </c>
      <c r="F148" s="69" t="n">
        <f aca="false">IF(E148="","",D148-E148)</f>
        <v>8</v>
      </c>
      <c r="G148" s="60" t="n">
        <v>791</v>
      </c>
      <c r="H148" s="60" t="n">
        <v>789</v>
      </c>
      <c r="I148" s="69" t="n">
        <f aca="false">IF(H148="","",G148-H148)</f>
        <v>2</v>
      </c>
      <c r="J148" s="40" t="n">
        <f aca="false">IF(OR(D148="",D148+G148=0),"",D148/(D148+G148))</f>
        <v>0.531675547661338</v>
      </c>
      <c r="K148" s="40" t="n">
        <f aca="false">IF(E148="","",E148/(E148+H148))</f>
        <v>0.530077427039905</v>
      </c>
      <c r="L148" s="70" t="n">
        <f aca="false">IF(OR(K148="",J148=""),"",(J148-K148)*100)</f>
        <v>0.159812062143339</v>
      </c>
      <c r="M148" s="36" t="n">
        <v>2.11386804091489</v>
      </c>
      <c r="N148" s="36" t="n">
        <v>2.60238948855031</v>
      </c>
      <c r="O148" s="36" t="n">
        <f aca="false">SQRT(M148^2+N148^2)</f>
        <v>3.35274054238</v>
      </c>
      <c r="P148" s="40" t="n">
        <f aca="false">IF(J148="","",MAX(0,J148-1.96*O148/100))</f>
        <v>0.46596183303069</v>
      </c>
      <c r="Q148" s="40" t="n">
        <f aca="false">IF(J148="","",MIN(1,J148+1.96*O148/100))</f>
        <v>0.597389262291986</v>
      </c>
      <c r="R148" s="32" t="str">
        <f aca="false">IF(L148="","",IF(ABS(L148)&lt;=O148,"Yes","No"))</f>
        <v>Yes</v>
      </c>
      <c r="S148" s="32" t="str">
        <f aca="false">IF(L148="","",IF(ABS(L148)&lt;=1.96*O148,"Yes","No"))</f>
        <v>Yes</v>
      </c>
      <c r="T148" s="60" t="n">
        <f aca="false">IF(D148="","",ROUND(SQRT(((D148+G148)*O148/100)^2+(J148*(D148+G148)*0.07717)^2),0))</f>
        <v>89</v>
      </c>
      <c r="U148" s="32"/>
    </row>
    <row r="149" customFormat="false" ht="15" hidden="false" customHeight="false" outlineLevel="0" collapsed="false">
      <c r="A149" s="32" t="s">
        <v>233</v>
      </c>
      <c r="B149" s="32" t="s">
        <v>330</v>
      </c>
      <c r="C149" s="32" t="s">
        <v>339</v>
      </c>
      <c r="D149" s="60" t="n">
        <v>812</v>
      </c>
      <c r="E149" s="60" t="n">
        <v>817</v>
      </c>
      <c r="F149" s="69" t="n">
        <f aca="false">IF(E149="","",D149-E149)</f>
        <v>-5</v>
      </c>
      <c r="G149" s="60" t="n">
        <v>771</v>
      </c>
      <c r="H149" s="60" t="n">
        <v>798</v>
      </c>
      <c r="I149" s="69" t="n">
        <f aca="false">IF(H149="","",G149-H149)</f>
        <v>-27</v>
      </c>
      <c r="J149" s="40" t="n">
        <f aca="false">IF(OR(D149="",D149+G149=0),"",D149/(D149+G149))</f>
        <v>0.512950094756791</v>
      </c>
      <c r="K149" s="40" t="n">
        <f aca="false">IF(E149="","",E149/(E149+H149))</f>
        <v>0.505882352941176</v>
      </c>
      <c r="L149" s="70" t="n">
        <f aca="false">IF(OR(K149="",J149=""),"",(J149-K149)*100)</f>
        <v>0.706774181561443</v>
      </c>
      <c r="M149" s="36" t="n">
        <v>2.11386804091489</v>
      </c>
      <c r="N149" s="36" t="n">
        <v>2.60238948855031</v>
      </c>
      <c r="O149" s="36" t="n">
        <f aca="false">SQRT(M149^2+N149^2)</f>
        <v>3.35274054238</v>
      </c>
      <c r="P149" s="40" t="n">
        <f aca="false">IF(J149="","",MAX(0,J149-1.96*O149/100))</f>
        <v>0.447236380126143</v>
      </c>
      <c r="Q149" s="40" t="n">
        <f aca="false">IF(J149="","",MIN(1,J149+1.96*O149/100))</f>
        <v>0.578663809387439</v>
      </c>
      <c r="R149" s="32" t="str">
        <f aca="false">IF(L149="","",IF(ABS(L149)&lt;=O149,"Yes","No"))</f>
        <v>Yes</v>
      </c>
      <c r="S149" s="32" t="str">
        <f aca="false">IF(L149="","",IF(ABS(L149)&lt;=1.96*O149,"Yes","No"))</f>
        <v>Yes</v>
      </c>
      <c r="T149" s="60" t="n">
        <f aca="false">IF(D149="","",ROUND(SQRT(((D149+G149)*O149/100)^2+(J149*(D149+G149)*0.07717)^2),0))</f>
        <v>82</v>
      </c>
      <c r="U149" s="32"/>
    </row>
    <row r="150" customFormat="false" ht="15" hidden="false" customHeight="false" outlineLevel="0" collapsed="false">
      <c r="A150" s="32" t="s">
        <v>233</v>
      </c>
      <c r="B150" s="32" t="s">
        <v>330</v>
      </c>
      <c r="C150" s="32" t="s">
        <v>340</v>
      </c>
      <c r="D150" s="60" t="n">
        <v>589</v>
      </c>
      <c r="E150" s="60" t="n">
        <v>552</v>
      </c>
      <c r="F150" s="69" t="n">
        <f aca="false">IF(E150="","",D150-E150)</f>
        <v>37</v>
      </c>
      <c r="G150" s="60" t="n">
        <v>523</v>
      </c>
      <c r="H150" s="60" t="n">
        <v>556</v>
      </c>
      <c r="I150" s="69" t="n">
        <f aca="false">IF(H150="","",G150-H150)</f>
        <v>-33</v>
      </c>
      <c r="J150" s="40" t="n">
        <f aca="false">IF(OR(D150="",D150+G150=0),"",D150/(D150+G150))</f>
        <v>0.529676258992806</v>
      </c>
      <c r="K150" s="40" t="n">
        <f aca="false">IF(E150="","",E150/(E150+H150))</f>
        <v>0.498194945848375</v>
      </c>
      <c r="L150" s="70" t="n">
        <f aca="false">IF(OR(K150="",J150=""),"",(J150-K150)*100)</f>
        <v>3.14813131444304</v>
      </c>
      <c r="M150" s="36" t="n">
        <v>2.46779854663492</v>
      </c>
      <c r="N150" s="36" t="n">
        <v>2.60238948855031</v>
      </c>
      <c r="O150" s="36" t="n">
        <f aca="false">SQRT(M150^2+N150^2)</f>
        <v>3.58642729145463</v>
      </c>
      <c r="P150" s="40" t="n">
        <f aca="false">IF(J150="","",MAX(0,J150-1.96*O150/100))</f>
        <v>0.459382284080295</v>
      </c>
      <c r="Q150" s="40" t="n">
        <f aca="false">IF(J150="","",MIN(1,J150+1.96*O150/100))</f>
        <v>0.599970233905317</v>
      </c>
      <c r="R150" s="32" t="str">
        <f aca="false">IF(L150="","",IF(ABS(L150)&lt;=O150,"Yes","No"))</f>
        <v>Yes</v>
      </c>
      <c r="S150" s="32" t="str">
        <f aca="false">IF(L150="","",IF(ABS(L150)&lt;=1.96*O150,"Yes","No"))</f>
        <v>Yes</v>
      </c>
      <c r="T150" s="60" t="n">
        <f aca="false">IF(D150="","",ROUND(SQRT(((D150+G150)*O150/100)^2+(J150*(D150+G150)*0.09272)^2),0))</f>
        <v>68</v>
      </c>
      <c r="U150" s="32"/>
    </row>
    <row r="151" customFormat="false" ht="15" hidden="false" customHeight="false" outlineLevel="0" collapsed="false">
      <c r="A151" s="32" t="s">
        <v>233</v>
      </c>
      <c r="B151" s="32" t="s">
        <v>341</v>
      </c>
      <c r="C151" s="32" t="s">
        <v>341</v>
      </c>
      <c r="D151" s="60" t="n">
        <v>944</v>
      </c>
      <c r="E151" s="60" t="n">
        <v>985</v>
      </c>
      <c r="F151" s="69" t="n">
        <f aca="false">IF(E151="","",D151-E151)</f>
        <v>-41</v>
      </c>
      <c r="G151" s="60" t="n">
        <v>1662</v>
      </c>
      <c r="H151" s="60" t="n">
        <v>1586</v>
      </c>
      <c r="I151" s="69" t="n">
        <f aca="false">IF(H151="","",G151-H151)</f>
        <v>76</v>
      </c>
      <c r="J151" s="40" t="n">
        <f aca="false">IF(OR(D151="",D151+G151=0),"",D151/(D151+G151))</f>
        <v>0.362240982348427</v>
      </c>
      <c r="K151" s="40" t="n">
        <f aca="false">IF(E151="","",E151/(E151+H151))</f>
        <v>0.383119408790354</v>
      </c>
      <c r="L151" s="70" t="n">
        <f aca="false">IF(OR(K151="",J151=""),"",(J151-K151)*100)</f>
        <v>-2.08784264419272</v>
      </c>
      <c r="M151" s="36" t="n">
        <v>2.11386804091489</v>
      </c>
      <c r="N151" s="36" t="n">
        <v>2.60238948855031</v>
      </c>
      <c r="O151" s="36" t="n">
        <f aca="false">SQRT(M151^2+N151^2)</f>
        <v>3.35274054238</v>
      </c>
      <c r="P151" s="40" t="n">
        <f aca="false">IF(J151="","",MAX(0,J151-1.96*O151/100))</f>
        <v>0.296527267717779</v>
      </c>
      <c r="Q151" s="40" t="n">
        <f aca="false">IF(J151="","",MIN(1,J151+1.96*O151/100))</f>
        <v>0.427954696979075</v>
      </c>
      <c r="R151" s="32" t="str">
        <f aca="false">IF(L151="","",IF(ABS(L151)&lt;=O151,"Yes","No"))</f>
        <v>Yes</v>
      </c>
      <c r="S151" s="32" t="str">
        <f aca="false">IF(L151="","",IF(ABS(L151)&lt;=1.96*O151,"Yes","No"))</f>
        <v>Yes</v>
      </c>
      <c r="T151" s="60" t="n">
        <f aca="false">IF(D151="","",ROUND(SQRT(((D151+G151)*O151/100)^2+(J151*(D151+G151)*0.07717)^2),0))</f>
        <v>114</v>
      </c>
      <c r="U151" s="32"/>
    </row>
    <row r="152" customFormat="false" ht="15" hidden="false" customHeight="false" outlineLevel="0" collapsed="false">
      <c r="A152" s="32" t="s">
        <v>233</v>
      </c>
      <c r="B152" s="32" t="s">
        <v>342</v>
      </c>
      <c r="C152" s="32" t="s">
        <v>342</v>
      </c>
      <c r="D152" s="60" t="n">
        <v>544</v>
      </c>
      <c r="E152" s="60" t="n">
        <v>543</v>
      </c>
      <c r="F152" s="69" t="n">
        <f aca="false">IF(E152="","",D152-E152)</f>
        <v>1</v>
      </c>
      <c r="G152" s="60" t="n">
        <v>1020</v>
      </c>
      <c r="H152" s="60" t="n">
        <v>990</v>
      </c>
      <c r="I152" s="69" t="n">
        <f aca="false">IF(H152="","",G152-H152)</f>
        <v>30</v>
      </c>
      <c r="J152" s="40" t="n">
        <f aca="false">IF(OR(D152="",D152+G152=0),"",D152/(D152+G152))</f>
        <v>0.347826086956522</v>
      </c>
      <c r="K152" s="40" t="n">
        <f aca="false">IF(E152="","",E152/(E152+H152))</f>
        <v>0.354207436399217</v>
      </c>
      <c r="L152" s="70" t="n">
        <f aca="false">IF(OR(K152="",J152=""),"",(J152-K152)*100)</f>
        <v>-0.638134944269547</v>
      </c>
      <c r="M152" s="36" t="n">
        <v>2.11386804091489</v>
      </c>
      <c r="N152" s="36" t="n">
        <v>2.60238948855031</v>
      </c>
      <c r="O152" s="36" t="n">
        <f aca="false">SQRT(M152^2+N152^2)</f>
        <v>3.35274054238</v>
      </c>
      <c r="P152" s="40" t="n">
        <f aca="false">IF(J152="","",MAX(0,J152-1.96*O152/100))</f>
        <v>0.282112372325874</v>
      </c>
      <c r="Q152" s="40" t="n">
        <f aca="false">IF(J152="","",MIN(1,J152+1.96*O152/100))</f>
        <v>0.41353980158717</v>
      </c>
      <c r="R152" s="32" t="str">
        <f aca="false">IF(L152="","",IF(ABS(L152)&lt;=O152,"Yes","No"))</f>
        <v>Yes</v>
      </c>
      <c r="S152" s="32" t="str">
        <f aca="false">IF(L152="","",IF(ABS(L152)&lt;=1.96*O152,"Yes","No"))</f>
        <v>Yes</v>
      </c>
      <c r="T152" s="60" t="n">
        <f aca="false">IF(D152="","",ROUND(SQRT(((D152+G152)*O152/100)^2+(J152*(D152+G152)*0.07717)^2),0))</f>
        <v>67</v>
      </c>
      <c r="U152" s="32"/>
    </row>
    <row r="153" customFormat="false" ht="15" hidden="false" customHeight="false" outlineLevel="0" collapsed="false">
      <c r="A153" s="32" t="s">
        <v>233</v>
      </c>
      <c r="B153" s="32" t="s">
        <v>343</v>
      </c>
      <c r="C153" s="32" t="s">
        <v>344</v>
      </c>
      <c r="D153" s="60" t="n">
        <v>187</v>
      </c>
      <c r="E153" s="60" t="n">
        <v>181</v>
      </c>
      <c r="F153" s="69" t="n">
        <f aca="false">IF(E153="","",D153-E153)</f>
        <v>6</v>
      </c>
      <c r="G153" s="60" t="n">
        <v>492</v>
      </c>
      <c r="H153" s="60" t="n">
        <v>482</v>
      </c>
      <c r="I153" s="69" t="n">
        <f aca="false">IF(H153="","",G153-H153)</f>
        <v>10</v>
      </c>
      <c r="J153" s="40" t="n">
        <f aca="false">IF(OR(D153="",D153+G153=0),"",D153/(D153+G153))</f>
        <v>0.27540500736377</v>
      </c>
      <c r="K153" s="40" t="n">
        <f aca="false">IF(E153="","",E153/(E153+H153))</f>
        <v>0.273001508295626</v>
      </c>
      <c r="L153" s="70" t="n">
        <f aca="false">IF(OR(K153="",J153=""),"",(J153-K153)*100)</f>
        <v>0.240349906814435</v>
      </c>
      <c r="M153" s="36" t="n">
        <v>3.59375104062466</v>
      </c>
      <c r="N153" s="36" t="n">
        <v>2.60238948855031</v>
      </c>
      <c r="O153" s="36" t="n">
        <f aca="false">SQRT(M153^2+N153^2)</f>
        <v>4.43705731224062</v>
      </c>
      <c r="P153" s="40" t="n">
        <f aca="false">IF(J153="","",MAX(0,J153-1.96*O153/100))</f>
        <v>0.188438684043854</v>
      </c>
      <c r="Q153" s="40" t="n">
        <f aca="false">IF(J153="","",MIN(1,J153+1.96*O153/100))</f>
        <v>0.362371330683686</v>
      </c>
      <c r="R153" s="32" t="str">
        <f aca="false">IF(L153="","",IF(ABS(L153)&lt;=O153,"Yes","No"))</f>
        <v>Yes</v>
      </c>
      <c r="S153" s="32" t="str">
        <f aca="false">IF(L153="","",IF(ABS(L153)&lt;=1.96*O153,"Yes","No"))</f>
        <v>Yes</v>
      </c>
      <c r="T153" s="60" t="n">
        <f aca="false">IF(D153="","",ROUND(SQRT(((D153+G153)*O153/100)^2+(J153*(D153+G153)*0.14577)^2),0))</f>
        <v>41</v>
      </c>
      <c r="U153" s="32"/>
    </row>
    <row r="154" customFormat="false" ht="15" hidden="false" customHeight="false" outlineLevel="0" collapsed="false">
      <c r="A154" s="32" t="s">
        <v>233</v>
      </c>
      <c r="B154" s="32" t="s">
        <v>343</v>
      </c>
      <c r="C154" s="32" t="s">
        <v>345</v>
      </c>
      <c r="D154" s="60" t="n">
        <v>143</v>
      </c>
      <c r="E154" s="60" t="n">
        <v>147</v>
      </c>
      <c r="F154" s="69" t="n">
        <f aca="false">IF(E154="","",D154-E154)</f>
        <v>-4</v>
      </c>
      <c r="G154" s="60" t="n">
        <v>318</v>
      </c>
      <c r="H154" s="60" t="n">
        <v>314</v>
      </c>
      <c r="I154" s="69" t="n">
        <f aca="false">IF(H154="","",G154-H154)</f>
        <v>4</v>
      </c>
      <c r="J154" s="40" t="n">
        <f aca="false">IF(OR(D154="",D154+G154=0),"",D154/(D154+G154))</f>
        <v>0.310195227765727</v>
      </c>
      <c r="K154" s="40" t="n">
        <f aca="false">IF(E154="","",E154/(E154+H154))</f>
        <v>0.318872017353579</v>
      </c>
      <c r="L154" s="70" t="n">
        <f aca="false">IF(OR(K154="",J154=""),"",(J154-K154)*100)</f>
        <v>-0.867678958785251</v>
      </c>
      <c r="M154" s="36" t="n">
        <v>3.59375104062466</v>
      </c>
      <c r="N154" s="36" t="n">
        <v>2.60238948855031</v>
      </c>
      <c r="O154" s="36" t="n">
        <f aca="false">SQRT(M154^2+N154^2)</f>
        <v>4.43705731224062</v>
      </c>
      <c r="P154" s="40" t="n">
        <f aca="false">IF(J154="","",MAX(0,J154-1.96*O154/100))</f>
        <v>0.22322890444581</v>
      </c>
      <c r="Q154" s="40" t="n">
        <f aca="false">IF(J154="","",MIN(1,J154+1.96*O154/100))</f>
        <v>0.397161551085643</v>
      </c>
      <c r="R154" s="32" t="str">
        <f aca="false">IF(L154="","",IF(ABS(L154)&lt;=O154,"Yes","No"))</f>
        <v>Yes</v>
      </c>
      <c r="S154" s="32" t="str">
        <f aca="false">IF(L154="","",IF(ABS(L154)&lt;=1.96*O154,"Yes","No"))</f>
        <v>Yes</v>
      </c>
      <c r="T154" s="60" t="n">
        <f aca="false">IF(D154="","",ROUND(SQRT(((D154+G154)*O154/100)^2+(J154*(D154+G154)*0.14577)^2),0))</f>
        <v>29</v>
      </c>
      <c r="U154" s="32"/>
    </row>
    <row r="155" customFormat="false" ht="15" hidden="false" customHeight="false" outlineLevel="0" collapsed="false">
      <c r="A155" s="32" t="s">
        <v>233</v>
      </c>
      <c r="B155" s="32" t="s">
        <v>343</v>
      </c>
      <c r="C155" s="32" t="s">
        <v>346</v>
      </c>
      <c r="D155" s="60" t="n">
        <v>516</v>
      </c>
      <c r="E155" s="60" t="n">
        <v>522</v>
      </c>
      <c r="F155" s="69" t="n">
        <f aca="false">IF(E155="","",D155-E155)</f>
        <v>-6</v>
      </c>
      <c r="G155" s="60" t="n">
        <v>1049</v>
      </c>
      <c r="H155" s="60" t="n">
        <v>1060</v>
      </c>
      <c r="I155" s="69" t="n">
        <f aca="false">IF(H155="","",G155-H155)</f>
        <v>-11</v>
      </c>
      <c r="J155" s="40" t="n">
        <f aca="false">IF(OR(D155="",D155+G155=0),"",D155/(D155+G155))</f>
        <v>0.329712460063898</v>
      </c>
      <c r="K155" s="40" t="n">
        <f aca="false">IF(E155="","",E155/(E155+H155))</f>
        <v>0.329962073324905</v>
      </c>
      <c r="L155" s="70" t="n">
        <f aca="false">IF(OR(K155="",J155=""),"",(J155-K155)*100)</f>
        <v>-0.024961326100742</v>
      </c>
      <c r="M155" s="36" t="n">
        <v>2.11386804091489</v>
      </c>
      <c r="N155" s="36" t="n">
        <v>2.60238948855031</v>
      </c>
      <c r="O155" s="36" t="n">
        <f aca="false">SQRT(M155^2+N155^2)</f>
        <v>3.35274054238</v>
      </c>
      <c r="P155" s="40" t="n">
        <f aca="false">IF(J155="","",MAX(0,J155-1.96*O155/100))</f>
        <v>0.26399874543325</v>
      </c>
      <c r="Q155" s="40" t="n">
        <f aca="false">IF(J155="","",MIN(1,J155+1.96*O155/100))</f>
        <v>0.395426174694546</v>
      </c>
      <c r="R155" s="32" t="str">
        <f aca="false">IF(L155="","",IF(ABS(L155)&lt;=O155,"Yes","No"))</f>
        <v>Yes</v>
      </c>
      <c r="S155" s="32" t="str">
        <f aca="false">IF(L155="","",IF(ABS(L155)&lt;=1.96*O155,"Yes","No"))</f>
        <v>Yes</v>
      </c>
      <c r="T155" s="60" t="n">
        <f aca="false">IF(D155="","",ROUND(SQRT(((D155+G155)*O155/100)^2+(J155*(D155+G155)*0.07717)^2),0))</f>
        <v>66</v>
      </c>
      <c r="U155" s="32"/>
    </row>
    <row r="156" customFormat="false" ht="15" hidden="false" customHeight="false" outlineLevel="0" collapsed="false">
      <c r="A156" s="32" t="s">
        <v>233</v>
      </c>
      <c r="B156" s="32" t="s">
        <v>347</v>
      </c>
      <c r="C156" s="32" t="s">
        <v>347</v>
      </c>
      <c r="D156" s="60" t="n">
        <v>1011</v>
      </c>
      <c r="E156" s="60" t="n">
        <v>980</v>
      </c>
      <c r="F156" s="69" t="n">
        <f aca="false">IF(E156="","",D156-E156)</f>
        <v>31</v>
      </c>
      <c r="G156" s="60" t="n">
        <v>889</v>
      </c>
      <c r="H156" s="60" t="n">
        <v>872</v>
      </c>
      <c r="I156" s="69" t="n">
        <f aca="false">IF(H156="","",G156-H156)</f>
        <v>17</v>
      </c>
      <c r="J156" s="40" t="n">
        <f aca="false">IF(OR(D156="",D156+G156=0),"",D156/(D156+G156))</f>
        <v>0.532105263157895</v>
      </c>
      <c r="K156" s="40" t="n">
        <f aca="false">IF(E156="","",E156/(E156+H156))</f>
        <v>0.529157667386609</v>
      </c>
      <c r="L156" s="70" t="n">
        <f aca="false">IF(OR(K156="",J156=""),"",(J156-K156)*100)</f>
        <v>0.294759577128567</v>
      </c>
      <c r="M156" s="36" t="n">
        <v>2.11386804091489</v>
      </c>
      <c r="N156" s="36" t="n">
        <v>2.60238948855031</v>
      </c>
      <c r="O156" s="36" t="n">
        <f aca="false">SQRT(M156^2+N156^2)</f>
        <v>3.35274054238</v>
      </c>
      <c r="P156" s="40" t="n">
        <f aca="false">IF(J156="","",MAX(0,J156-1.96*O156/100))</f>
        <v>0.466391548527247</v>
      </c>
      <c r="Q156" s="40" t="n">
        <f aca="false">IF(J156="","",MIN(1,J156+1.96*O156/100))</f>
        <v>0.597818977788543</v>
      </c>
      <c r="R156" s="32" t="str">
        <f aca="false">IF(L156="","",IF(ABS(L156)&lt;=O156,"Yes","No"))</f>
        <v>Yes</v>
      </c>
      <c r="S156" s="32" t="str">
        <f aca="false">IF(L156="","",IF(ABS(L156)&lt;=1.96*O156,"Yes","No"))</f>
        <v>Yes</v>
      </c>
      <c r="T156" s="60" t="n">
        <f aca="false">IF(D156="","",ROUND(SQRT(((D156+G156)*O156/100)^2+(J156*(D156+G156)*0.07717)^2),0))</f>
        <v>101</v>
      </c>
      <c r="U156" s="32"/>
    </row>
    <row r="157" customFormat="false" ht="15" hidden="false" customHeight="false" outlineLevel="0" collapsed="false">
      <c r="A157" s="32" t="s">
        <v>233</v>
      </c>
      <c r="B157" s="32" t="s">
        <v>348</v>
      </c>
      <c r="C157" s="32" t="s">
        <v>349</v>
      </c>
      <c r="D157" s="60" t="n">
        <v>974</v>
      </c>
      <c r="E157" s="60" t="n">
        <v>1010</v>
      </c>
      <c r="F157" s="69" t="n">
        <f aca="false">IF(E157="","",D157-E157)</f>
        <v>-36</v>
      </c>
      <c r="G157" s="60" t="n">
        <v>1387</v>
      </c>
      <c r="H157" s="60" t="n">
        <v>1334</v>
      </c>
      <c r="I157" s="69" t="n">
        <f aca="false">IF(H157="","",G157-H157)</f>
        <v>53</v>
      </c>
      <c r="J157" s="40" t="n">
        <f aca="false">IF(OR(D157="",D157+G157=0),"",D157/(D157+G157))</f>
        <v>0.412537060567556</v>
      </c>
      <c r="K157" s="40" t="n">
        <f aca="false">IF(E157="","",E157/(E157+H157))</f>
        <v>0.430887372013652</v>
      </c>
      <c r="L157" s="70" t="n">
        <f aca="false">IF(OR(K157="",J157=""),"",(J157-K157)*100)</f>
        <v>-1.83503114460958</v>
      </c>
      <c r="M157" s="36" t="n">
        <v>2.11386804091489</v>
      </c>
      <c r="N157" s="36" t="n">
        <v>2.60238948855031</v>
      </c>
      <c r="O157" s="36" t="n">
        <f aca="false">SQRT(M157^2+N157^2)</f>
        <v>3.35274054238</v>
      </c>
      <c r="P157" s="40" t="n">
        <f aca="false">IF(J157="","",MAX(0,J157-1.96*O157/100))</f>
        <v>0.346823345936908</v>
      </c>
      <c r="Q157" s="40" t="n">
        <f aca="false">IF(J157="","",MIN(1,J157+1.96*O157/100))</f>
        <v>0.478250775198204</v>
      </c>
      <c r="R157" s="32" t="str">
        <f aca="false">IF(L157="","",IF(ABS(L157)&lt;=O157,"Yes","No"))</f>
        <v>Yes</v>
      </c>
      <c r="S157" s="32" t="str">
        <f aca="false">IF(L157="","",IF(ABS(L157)&lt;=1.96*O157,"Yes","No"))</f>
        <v>Yes</v>
      </c>
      <c r="T157" s="60" t="n">
        <f aca="false">IF(D157="","",ROUND(SQRT(((D157+G157)*O157/100)^2+(J157*(D157+G157)*0.07717)^2),0))</f>
        <v>109</v>
      </c>
      <c r="U157" s="32"/>
    </row>
    <row r="158" customFormat="false" ht="15" hidden="false" customHeight="false" outlineLevel="0" collapsed="false">
      <c r="A158" s="32" t="s">
        <v>233</v>
      </c>
      <c r="B158" s="32" t="s">
        <v>348</v>
      </c>
      <c r="C158" s="32" t="s">
        <v>350</v>
      </c>
      <c r="D158" s="60" t="n">
        <v>880</v>
      </c>
      <c r="E158" s="60" t="n">
        <v>860</v>
      </c>
      <c r="F158" s="69" t="n">
        <f aca="false">IF(E158="","",D158-E158)</f>
        <v>20</v>
      </c>
      <c r="G158" s="60" t="n">
        <v>1342</v>
      </c>
      <c r="H158" s="60" t="n">
        <v>1332</v>
      </c>
      <c r="I158" s="69" t="n">
        <f aca="false">IF(H158="","",G158-H158)</f>
        <v>10</v>
      </c>
      <c r="J158" s="40" t="n">
        <f aca="false">IF(OR(D158="",D158+G158=0),"",D158/(D158+G158))</f>
        <v>0.396039603960396</v>
      </c>
      <c r="K158" s="40" t="n">
        <f aca="false">IF(E158="","",E158/(E158+H158))</f>
        <v>0.392335766423358</v>
      </c>
      <c r="L158" s="70" t="n">
        <f aca="false">IF(OR(K158="",J158=""),"",(J158-K158)*100)</f>
        <v>0.37038375370384</v>
      </c>
      <c r="M158" s="36" t="n">
        <v>2.11386804091489</v>
      </c>
      <c r="N158" s="36" t="n">
        <v>2.60238948855031</v>
      </c>
      <c r="O158" s="36" t="n">
        <f aca="false">SQRT(M158^2+N158^2)</f>
        <v>3.35274054238</v>
      </c>
      <c r="P158" s="40" t="n">
        <f aca="false">IF(J158="","",MAX(0,J158-1.96*O158/100))</f>
        <v>0.330325889329748</v>
      </c>
      <c r="Q158" s="40" t="n">
        <f aca="false">IF(J158="","",MIN(1,J158+1.96*O158/100))</f>
        <v>0.461753318591044</v>
      </c>
      <c r="R158" s="32" t="str">
        <f aca="false">IF(L158="","",IF(ABS(L158)&lt;=O158,"Yes","No"))</f>
        <v>Yes</v>
      </c>
      <c r="S158" s="32" t="str">
        <f aca="false">IF(L158="","",IF(ABS(L158)&lt;=1.96*O158,"Yes","No"))</f>
        <v>Yes</v>
      </c>
      <c r="T158" s="60" t="n">
        <f aca="false">IF(D158="","",ROUND(SQRT(((D158+G158)*O158/100)^2+(J158*(D158+G158)*0.07717)^2),0))</f>
        <v>101</v>
      </c>
      <c r="U158" s="32"/>
    </row>
    <row r="159" customFormat="false" ht="15" hidden="false" customHeight="false" outlineLevel="0" collapsed="false">
      <c r="A159" s="32" t="s">
        <v>233</v>
      </c>
      <c r="B159" s="32" t="s">
        <v>348</v>
      </c>
      <c r="C159" s="32" t="s">
        <v>351</v>
      </c>
      <c r="D159" s="60" t="n">
        <v>451</v>
      </c>
      <c r="E159" s="60" t="n">
        <v>449</v>
      </c>
      <c r="F159" s="69" t="n">
        <f aca="false">IF(E159="","",D159-E159)</f>
        <v>2</v>
      </c>
      <c r="G159" s="60" t="n">
        <v>692</v>
      </c>
      <c r="H159" s="60" t="n">
        <v>705</v>
      </c>
      <c r="I159" s="69" t="n">
        <f aca="false">IF(H159="","",G159-H159)</f>
        <v>-13</v>
      </c>
      <c r="J159" s="40" t="n">
        <f aca="false">IF(OR(D159="",D159+G159=0),"",D159/(D159+G159))</f>
        <v>0.394575678040245</v>
      </c>
      <c r="K159" s="40" t="n">
        <f aca="false">IF(E159="","",E159/(E159+H159))</f>
        <v>0.389081455805893</v>
      </c>
      <c r="L159" s="70" t="n">
        <f aca="false">IF(OR(K159="",J159=""),"",(J159-K159)*100)</f>
        <v>0.549422223435242</v>
      </c>
      <c r="M159" s="36" t="n">
        <v>2.46779854663492</v>
      </c>
      <c r="N159" s="36" t="n">
        <v>2.60238948855031</v>
      </c>
      <c r="O159" s="36" t="n">
        <f aca="false">SQRT(M159^2+N159^2)</f>
        <v>3.58642729145463</v>
      </c>
      <c r="P159" s="40" t="n">
        <f aca="false">IF(J159="","",MAX(0,J159-1.96*O159/100))</f>
        <v>0.324281703127734</v>
      </c>
      <c r="Q159" s="40" t="n">
        <f aca="false">IF(J159="","",MIN(1,J159+1.96*O159/100))</f>
        <v>0.464869652952756</v>
      </c>
      <c r="R159" s="32" t="str">
        <f aca="false">IF(L159="","",IF(ABS(L159)&lt;=O159,"Yes","No"))</f>
        <v>Yes</v>
      </c>
      <c r="S159" s="32" t="str">
        <f aca="false">IF(L159="","",IF(ABS(L159)&lt;=1.96*O159,"Yes","No"))</f>
        <v>Yes</v>
      </c>
      <c r="T159" s="60" t="n">
        <f aca="false">IF(D159="","",ROUND(SQRT(((D159+G159)*O159/100)^2+(J159*(D159+G159)*0.09272)^2),0))</f>
        <v>59</v>
      </c>
      <c r="U159" s="32"/>
    </row>
    <row r="160" customFormat="false" ht="15" hidden="false" customHeight="false" outlineLevel="0" collapsed="false">
      <c r="A160" s="32" t="s">
        <v>233</v>
      </c>
      <c r="B160" s="32" t="s">
        <v>348</v>
      </c>
      <c r="C160" s="32" t="s">
        <v>352</v>
      </c>
      <c r="D160" s="60" t="n">
        <v>655</v>
      </c>
      <c r="E160" s="60" t="n">
        <v>654</v>
      </c>
      <c r="F160" s="69" t="n">
        <f aca="false">IF(E160="","",D160-E160)</f>
        <v>1</v>
      </c>
      <c r="G160" s="60" t="n">
        <v>994</v>
      </c>
      <c r="H160" s="60" t="n">
        <v>979</v>
      </c>
      <c r="I160" s="69" t="n">
        <f aca="false">IF(H160="","",G160-H160)</f>
        <v>15</v>
      </c>
      <c r="J160" s="40" t="n">
        <f aca="false">IF(OR(D160="",D160+G160=0),"",D160/(D160+G160))</f>
        <v>0.397210430563978</v>
      </c>
      <c r="K160" s="40" t="n">
        <f aca="false">IF(E160="","",E160/(E160+H160))</f>
        <v>0.400489895897122</v>
      </c>
      <c r="L160" s="70" t="n">
        <f aca="false">IF(OR(K160="",J160=""),"",(J160-K160)*100)</f>
        <v>-0.327946533314372</v>
      </c>
      <c r="M160" s="36" t="n">
        <v>2.11386804091489</v>
      </c>
      <c r="N160" s="36" t="n">
        <v>2.60238948855031</v>
      </c>
      <c r="O160" s="36" t="n">
        <f aca="false">SQRT(M160^2+N160^2)</f>
        <v>3.35274054238</v>
      </c>
      <c r="P160" s="40" t="n">
        <f aca="false">IF(J160="","",MAX(0,J160-1.96*O160/100))</f>
        <v>0.33149671593333</v>
      </c>
      <c r="Q160" s="40" t="n">
        <f aca="false">IF(J160="","",MIN(1,J160+1.96*O160/100))</f>
        <v>0.462924145194626</v>
      </c>
      <c r="R160" s="32" t="str">
        <f aca="false">IF(L160="","",IF(ABS(L160)&lt;=O160,"Yes","No"))</f>
        <v>Yes</v>
      </c>
      <c r="S160" s="32" t="str">
        <f aca="false">IF(L160="","",IF(ABS(L160)&lt;=1.96*O160,"Yes","No"))</f>
        <v>Yes</v>
      </c>
      <c r="T160" s="60" t="n">
        <f aca="false">IF(D160="","",ROUND(SQRT(((D160+G160)*O160/100)^2+(J160*(D160+G160)*0.07717)^2),0))</f>
        <v>75</v>
      </c>
      <c r="U160" s="32"/>
    </row>
    <row r="161" customFormat="false" ht="15" hidden="false" customHeight="false" outlineLevel="0" collapsed="false">
      <c r="A161" s="32" t="s">
        <v>233</v>
      </c>
      <c r="B161" s="32" t="s">
        <v>348</v>
      </c>
      <c r="C161" s="32" t="s">
        <v>353</v>
      </c>
      <c r="D161" s="60" t="n">
        <v>563</v>
      </c>
      <c r="E161" s="60" t="n">
        <v>557</v>
      </c>
      <c r="F161" s="69" t="n">
        <f aca="false">IF(E161="","",D161-E161)</f>
        <v>6</v>
      </c>
      <c r="G161" s="60" t="n">
        <v>910</v>
      </c>
      <c r="H161" s="60" t="n">
        <v>890</v>
      </c>
      <c r="I161" s="69" t="n">
        <f aca="false">IF(H161="","",G161-H161)</f>
        <v>20</v>
      </c>
      <c r="J161" s="40" t="n">
        <f aca="false">IF(OR(D161="",D161+G161=0),"",D161/(D161+G161))</f>
        <v>0.382213170400543</v>
      </c>
      <c r="K161" s="40" t="n">
        <f aca="false">IF(E161="","",E161/(E161+H161))</f>
        <v>0.384934346924672</v>
      </c>
      <c r="L161" s="70" t="n">
        <f aca="false">IF(OR(K161="",J161=""),"",(J161-K161)*100)</f>
        <v>-0.272117652412862</v>
      </c>
      <c r="M161" s="36" t="n">
        <v>2.11386804091489</v>
      </c>
      <c r="N161" s="36" t="n">
        <v>2.60238948855031</v>
      </c>
      <c r="O161" s="36" t="n">
        <f aca="false">SQRT(M161^2+N161^2)</f>
        <v>3.35274054238</v>
      </c>
      <c r="P161" s="40" t="n">
        <f aca="false">IF(J161="","",MAX(0,J161-1.96*O161/100))</f>
        <v>0.316499455769895</v>
      </c>
      <c r="Q161" s="40" t="n">
        <f aca="false">IF(J161="","",MIN(1,J161+1.96*O161/100))</f>
        <v>0.447926885031191</v>
      </c>
      <c r="R161" s="32" t="str">
        <f aca="false">IF(L161="","",IF(ABS(L161)&lt;=O161,"Yes","No"))</f>
        <v>Yes</v>
      </c>
      <c r="S161" s="32" t="str">
        <f aca="false">IF(L161="","",IF(ABS(L161)&lt;=1.96*O161,"Yes","No"))</f>
        <v>Yes</v>
      </c>
      <c r="T161" s="60" t="n">
        <f aca="false">IF(D161="","",ROUND(SQRT(((D161+G161)*O161/100)^2+(J161*(D161+G161)*0.07717)^2),0))</f>
        <v>66</v>
      </c>
      <c r="U161" s="32"/>
    </row>
    <row r="162" customFormat="false" ht="15" hidden="false" customHeight="false" outlineLevel="0" collapsed="false">
      <c r="A162" s="32" t="s">
        <v>233</v>
      </c>
      <c r="B162" s="32" t="s">
        <v>348</v>
      </c>
      <c r="C162" s="32" t="s">
        <v>354</v>
      </c>
      <c r="D162" s="60" t="n">
        <v>513</v>
      </c>
      <c r="E162" s="60" t="n">
        <v>492</v>
      </c>
      <c r="F162" s="69" t="n">
        <f aca="false">IF(E162="","",D162-E162)</f>
        <v>21</v>
      </c>
      <c r="G162" s="60" t="n">
        <v>686</v>
      </c>
      <c r="H162" s="60" t="n">
        <v>675</v>
      </c>
      <c r="I162" s="69" t="n">
        <f aca="false">IF(H162="","",G162-H162)</f>
        <v>11</v>
      </c>
      <c r="J162" s="40" t="n">
        <f aca="false">IF(OR(D162="",D162+G162=0),"",D162/(D162+G162))</f>
        <v>0.427856547122602</v>
      </c>
      <c r="K162" s="40" t="n">
        <f aca="false">IF(E162="","",E162/(E162+H162))</f>
        <v>0.42159383033419</v>
      </c>
      <c r="L162" s="70" t="n">
        <f aca="false">IF(OR(K162="",J162=""),"",(J162-K162)*100)</f>
        <v>0.626271678841195</v>
      </c>
      <c r="M162" s="36" t="n">
        <v>2.11386804091489</v>
      </c>
      <c r="N162" s="36" t="n">
        <v>2.60238948855031</v>
      </c>
      <c r="O162" s="36" t="n">
        <f aca="false">SQRT(M162^2+N162^2)</f>
        <v>3.35274054238</v>
      </c>
      <c r="P162" s="40" t="n">
        <f aca="false">IF(J162="","",MAX(0,J162-1.96*O162/100))</f>
        <v>0.362142832491954</v>
      </c>
      <c r="Q162" s="40" t="n">
        <f aca="false">IF(J162="","",MIN(1,J162+1.96*O162/100))</f>
        <v>0.49357026175325</v>
      </c>
      <c r="R162" s="32" t="str">
        <f aca="false">IF(L162="","",IF(ABS(L162)&lt;=O162,"Yes","No"))</f>
        <v>Yes</v>
      </c>
      <c r="S162" s="32" t="str">
        <f aca="false">IF(L162="","",IF(ABS(L162)&lt;=1.96*O162,"Yes","No"))</f>
        <v>Yes</v>
      </c>
      <c r="T162" s="60" t="n">
        <f aca="false">IF(D162="","",ROUND(SQRT(((D162+G162)*O162/100)^2+(J162*(D162+G162)*0.07717)^2),0))</f>
        <v>56</v>
      </c>
      <c r="U162" s="32"/>
    </row>
    <row r="163" customFormat="false" ht="15" hidden="false" customHeight="false" outlineLevel="0" collapsed="false">
      <c r="A163" s="32" t="s">
        <v>233</v>
      </c>
      <c r="B163" s="32" t="s">
        <v>355</v>
      </c>
      <c r="C163" s="32" t="s">
        <v>356</v>
      </c>
      <c r="D163" s="60" t="n">
        <v>675</v>
      </c>
      <c r="E163" s="60" t="n">
        <v>668</v>
      </c>
      <c r="F163" s="69" t="n">
        <f aca="false">IF(E163="","",D163-E163)</f>
        <v>7</v>
      </c>
      <c r="G163" s="60" t="n">
        <v>714</v>
      </c>
      <c r="H163" s="60" t="n">
        <v>693</v>
      </c>
      <c r="I163" s="69" t="n">
        <f aca="false">IF(H163="","",G163-H163)</f>
        <v>21</v>
      </c>
      <c r="J163" s="40" t="n">
        <f aca="false">IF(OR(D163="",D163+G163=0),"",D163/(D163+G163))</f>
        <v>0.485961123110151</v>
      </c>
      <c r="K163" s="40" t="n">
        <f aca="false">IF(E163="","",E163/(E163+H163))</f>
        <v>0.490815576781778</v>
      </c>
      <c r="L163" s="70" t="n">
        <f aca="false">IF(OR(K163="",J163=""),"",(J163-K163)*100)</f>
        <v>-0.485445367162696</v>
      </c>
      <c r="M163" s="36" t="n">
        <v>2.11386804091489</v>
      </c>
      <c r="N163" s="36" t="n">
        <v>2.60238948855031</v>
      </c>
      <c r="O163" s="36" t="n">
        <f aca="false">SQRT(M163^2+N163^2)</f>
        <v>3.35274054238</v>
      </c>
      <c r="P163" s="40" t="n">
        <f aca="false">IF(J163="","",MAX(0,J163-1.96*O163/100))</f>
        <v>0.420247408479503</v>
      </c>
      <c r="Q163" s="40" t="n">
        <f aca="false">IF(J163="","",MIN(1,J163+1.96*O163/100))</f>
        <v>0.551674837740799</v>
      </c>
      <c r="R163" s="32" t="str">
        <f aca="false">IF(L163="","",IF(ABS(L163)&lt;=O163,"Yes","No"))</f>
        <v>Yes</v>
      </c>
      <c r="S163" s="32" t="str">
        <f aca="false">IF(L163="","",IF(ABS(L163)&lt;=1.96*O163,"Yes","No"))</f>
        <v>Yes</v>
      </c>
      <c r="T163" s="60" t="n">
        <f aca="false">IF(D163="","",ROUND(SQRT(((D163+G163)*O163/100)^2+(J163*(D163+G163)*0.07717)^2),0))</f>
        <v>70</v>
      </c>
      <c r="U163" s="32"/>
    </row>
    <row r="164" customFormat="false" ht="15" hidden="false" customHeight="false" outlineLevel="0" collapsed="false">
      <c r="A164" s="32" t="s">
        <v>233</v>
      </c>
      <c r="B164" s="32" t="s">
        <v>355</v>
      </c>
      <c r="C164" s="32" t="s">
        <v>357</v>
      </c>
      <c r="D164" s="60" t="n">
        <v>799</v>
      </c>
      <c r="E164" s="60" t="n">
        <v>803</v>
      </c>
      <c r="F164" s="69" t="n">
        <f aca="false">IF(E164="","",D164-E164)</f>
        <v>-4</v>
      </c>
      <c r="G164" s="60" t="n">
        <v>823</v>
      </c>
      <c r="H164" s="60" t="n">
        <v>818</v>
      </c>
      <c r="I164" s="69" t="n">
        <f aca="false">IF(H164="","",G164-H164)</f>
        <v>5</v>
      </c>
      <c r="J164" s="40" t="n">
        <f aca="false">IF(OR(D164="",D164+G164=0),"",D164/(D164+G164))</f>
        <v>0.492601726263872</v>
      </c>
      <c r="K164" s="40" t="n">
        <f aca="false">IF(E164="","",E164/(E164+H164))</f>
        <v>0.495373226403455</v>
      </c>
      <c r="L164" s="70" t="n">
        <f aca="false">IF(OR(K164="",J164=""),"",(J164-K164)*100)</f>
        <v>-0.277150013958288</v>
      </c>
      <c r="M164" s="36" t="n">
        <v>2.11386804091489</v>
      </c>
      <c r="N164" s="36" t="n">
        <v>2.60238948855031</v>
      </c>
      <c r="O164" s="36" t="n">
        <f aca="false">SQRT(M164^2+N164^2)</f>
        <v>3.35274054238</v>
      </c>
      <c r="P164" s="40" t="n">
        <f aca="false">IF(J164="","",MAX(0,J164-1.96*O164/100))</f>
        <v>0.426888011633224</v>
      </c>
      <c r="Q164" s="40" t="n">
        <f aca="false">IF(J164="","",MIN(1,J164+1.96*O164/100))</f>
        <v>0.55831544089452</v>
      </c>
      <c r="R164" s="32" t="str">
        <f aca="false">IF(L164="","",IF(ABS(L164)&lt;=O164,"Yes","No"))</f>
        <v>Yes</v>
      </c>
      <c r="S164" s="32" t="str">
        <f aca="false">IF(L164="","",IF(ABS(L164)&lt;=1.96*O164,"Yes","No"))</f>
        <v>Yes</v>
      </c>
      <c r="T164" s="60" t="n">
        <f aca="false">IF(D164="","",ROUND(SQRT(((D164+G164)*O164/100)^2+(J164*(D164+G164)*0.07717)^2),0))</f>
        <v>82</v>
      </c>
      <c r="U164" s="32"/>
    </row>
    <row r="165" customFormat="false" ht="15" hidden="false" customHeight="false" outlineLevel="0" collapsed="false">
      <c r="A165" s="32" t="s">
        <v>233</v>
      </c>
      <c r="B165" s="32" t="s">
        <v>355</v>
      </c>
      <c r="C165" s="32" t="s">
        <v>358</v>
      </c>
      <c r="D165" s="60" t="n">
        <v>352</v>
      </c>
      <c r="E165" s="60" t="n">
        <v>342</v>
      </c>
      <c r="F165" s="69" t="n">
        <f aca="false">IF(E165="","",D165-E165)</f>
        <v>10</v>
      </c>
      <c r="G165" s="60" t="n">
        <v>342</v>
      </c>
      <c r="H165" s="60" t="n">
        <v>358</v>
      </c>
      <c r="I165" s="69" t="n">
        <f aca="false">IF(H165="","",G165-H165)</f>
        <v>-16</v>
      </c>
      <c r="J165" s="40" t="n">
        <f aca="false">IF(OR(D165="",D165+G165=0),"",D165/(D165+G165))</f>
        <v>0.507204610951009</v>
      </c>
      <c r="K165" s="40" t="n">
        <f aca="false">IF(E165="","",E165/(E165+H165))</f>
        <v>0.488571428571429</v>
      </c>
      <c r="L165" s="70" t="n">
        <f aca="false">IF(OR(K165="",J165=""),"",(J165-K165)*100)</f>
        <v>1.86331823795801</v>
      </c>
      <c r="M165" s="36" t="n">
        <v>3.59375104062466</v>
      </c>
      <c r="N165" s="36" t="n">
        <v>2.60238948855031</v>
      </c>
      <c r="O165" s="36" t="n">
        <f aca="false">SQRT(M165^2+N165^2)</f>
        <v>4.43705731224062</v>
      </c>
      <c r="P165" s="40" t="n">
        <f aca="false">IF(J165="","",MAX(0,J165-1.96*O165/100))</f>
        <v>0.420238287631093</v>
      </c>
      <c r="Q165" s="40" t="n">
        <f aca="false">IF(J165="","",MIN(1,J165+1.96*O165/100))</f>
        <v>0.594170934270925</v>
      </c>
      <c r="R165" s="32" t="str">
        <f aca="false">IF(L165="","",IF(ABS(L165)&lt;=O165,"Yes","No"))</f>
        <v>Yes</v>
      </c>
      <c r="S165" s="32" t="str">
        <f aca="false">IF(L165="","",IF(ABS(L165)&lt;=1.96*O165,"Yes","No"))</f>
        <v>Yes</v>
      </c>
      <c r="T165" s="60" t="n">
        <f aca="false">IF(D165="","",ROUND(SQRT(((D165+G165)*O165/100)^2+(J165*(D165+G165)*0.14577)^2),0))</f>
        <v>60</v>
      </c>
      <c r="U165" s="32"/>
    </row>
    <row r="166" customFormat="false" ht="15" hidden="false" customHeight="false" outlineLevel="0" collapsed="false">
      <c r="A166" s="32" t="s">
        <v>233</v>
      </c>
      <c r="B166" s="32" t="s">
        <v>355</v>
      </c>
      <c r="C166" s="32" t="s">
        <v>359</v>
      </c>
      <c r="D166" s="60" t="n">
        <v>418</v>
      </c>
      <c r="E166" s="60" t="n">
        <v>411</v>
      </c>
      <c r="F166" s="69" t="n">
        <f aca="false">IF(E166="","",D166-E166)</f>
        <v>7</v>
      </c>
      <c r="G166" s="60" t="n">
        <v>409</v>
      </c>
      <c r="H166" s="60" t="n">
        <v>417</v>
      </c>
      <c r="I166" s="69" t="n">
        <f aca="false">IF(H166="","",G166-H166)</f>
        <v>-8</v>
      </c>
      <c r="J166" s="40" t="n">
        <f aca="false">IF(OR(D166="",D166+G166=0),"",D166/(D166+G166))</f>
        <v>0.505441354292624</v>
      </c>
      <c r="K166" s="40" t="n">
        <f aca="false">IF(E166="","",E166/(E166+H166))</f>
        <v>0.496376811594203</v>
      </c>
      <c r="L166" s="70" t="n">
        <f aca="false">IF(OR(K166="",J166=""),"",(J166-K166)*100)</f>
        <v>0.906454269842105</v>
      </c>
      <c r="M166" s="36" t="n">
        <v>2.46779854663492</v>
      </c>
      <c r="N166" s="36" t="n">
        <v>2.60238948855031</v>
      </c>
      <c r="O166" s="36" t="n">
        <f aca="false">SQRT(M166^2+N166^2)</f>
        <v>3.58642729145463</v>
      </c>
      <c r="P166" s="40" t="n">
        <f aca="false">IF(J166="","",MAX(0,J166-1.96*O166/100))</f>
        <v>0.435147379380113</v>
      </c>
      <c r="Q166" s="40" t="n">
        <f aca="false">IF(J166="","",MIN(1,J166+1.96*O166/100))</f>
        <v>0.575735329205135</v>
      </c>
      <c r="R166" s="32" t="str">
        <f aca="false">IF(L166="","",IF(ABS(L166)&lt;=O166,"Yes","No"))</f>
        <v>Yes</v>
      </c>
      <c r="S166" s="32" t="str">
        <f aca="false">IF(L166="","",IF(ABS(L166)&lt;=1.96*O166,"Yes","No"))</f>
        <v>Yes</v>
      </c>
      <c r="T166" s="60" t="n">
        <f aca="false">IF(D166="","",ROUND(SQRT(((D166+G166)*O166/100)^2+(J166*(D166+G166)*0.09272)^2),0))</f>
        <v>49</v>
      </c>
      <c r="U166" s="32"/>
    </row>
    <row r="167" customFormat="false" ht="15" hidden="false" customHeight="false" outlineLevel="0" collapsed="false">
      <c r="A167" s="32" t="s">
        <v>233</v>
      </c>
      <c r="B167" s="32" t="s">
        <v>355</v>
      </c>
      <c r="C167" s="32" t="s">
        <v>360</v>
      </c>
      <c r="D167" s="60" t="n">
        <v>520</v>
      </c>
      <c r="E167" s="60" t="n">
        <v>525</v>
      </c>
      <c r="F167" s="69" t="n">
        <f aca="false">IF(E167="","",D167-E167)</f>
        <v>-5</v>
      </c>
      <c r="G167" s="60" t="n">
        <v>566</v>
      </c>
      <c r="H167" s="60" t="n">
        <v>552</v>
      </c>
      <c r="I167" s="69" t="n">
        <f aca="false">IF(H167="","",G167-H167)</f>
        <v>14</v>
      </c>
      <c r="J167" s="40" t="n">
        <f aca="false">IF(OR(D167="",D167+G167=0),"",D167/(D167+G167))</f>
        <v>0.478821362799263</v>
      </c>
      <c r="K167" s="40" t="n">
        <f aca="false">IF(E167="","",E167/(E167+H167))</f>
        <v>0.487465181058496</v>
      </c>
      <c r="L167" s="70" t="n">
        <f aca="false">IF(OR(K167="",J167=""),"",(J167-K167)*100)</f>
        <v>-0.864381825923249</v>
      </c>
      <c r="M167" s="36" t="n">
        <v>2.46779854663492</v>
      </c>
      <c r="N167" s="36" t="n">
        <v>2.60238948855031</v>
      </c>
      <c r="O167" s="36" t="n">
        <f aca="false">SQRT(M167^2+N167^2)</f>
        <v>3.58642729145463</v>
      </c>
      <c r="P167" s="40" t="n">
        <f aca="false">IF(J167="","",MAX(0,J167-1.96*O167/100))</f>
        <v>0.408527387886753</v>
      </c>
      <c r="Q167" s="40" t="n">
        <f aca="false">IF(J167="","",MIN(1,J167+1.96*O167/100))</f>
        <v>0.549115337711774</v>
      </c>
      <c r="R167" s="32" t="str">
        <f aca="false">IF(L167="","",IF(ABS(L167)&lt;=O167,"Yes","No"))</f>
        <v>Yes</v>
      </c>
      <c r="S167" s="32" t="str">
        <f aca="false">IF(L167="","",IF(ABS(L167)&lt;=1.96*O167,"Yes","No"))</f>
        <v>Yes</v>
      </c>
      <c r="T167" s="60" t="n">
        <f aca="false">IF(D167="","",ROUND(SQRT(((D167+G167)*O167/100)^2+(J167*(D167+G167)*0.09272)^2),0))</f>
        <v>62</v>
      </c>
      <c r="U167" s="32"/>
    </row>
    <row r="168" customFormat="false" ht="15" hidden="false" customHeight="false" outlineLevel="0" collapsed="false">
      <c r="A168" s="32" t="s">
        <v>233</v>
      </c>
      <c r="B168" s="32" t="s">
        <v>355</v>
      </c>
      <c r="C168" s="32" t="s">
        <v>361</v>
      </c>
      <c r="D168" s="60" t="n">
        <v>343</v>
      </c>
      <c r="E168" s="60" t="n">
        <v>313</v>
      </c>
      <c r="F168" s="69" t="n">
        <f aca="false">IF(E168="","",D168-E168)</f>
        <v>30</v>
      </c>
      <c r="G168" s="60" t="n">
        <v>368</v>
      </c>
      <c r="H168" s="60" t="n">
        <v>360</v>
      </c>
      <c r="I168" s="69" t="n">
        <f aca="false">IF(H168="","",G168-H168)</f>
        <v>8</v>
      </c>
      <c r="J168" s="40" t="n">
        <f aca="false">IF(OR(D168="",D168+G168=0),"",D168/(D168+G168))</f>
        <v>0.482419127988748</v>
      </c>
      <c r="K168" s="40" t="n">
        <f aca="false">IF(E168="","",E168/(E168+H168))</f>
        <v>0.465081723625557</v>
      </c>
      <c r="L168" s="70" t="n">
        <f aca="false">IF(OR(K168="",J168=""),"",(J168-K168)*100)</f>
        <v>1.7337404363191</v>
      </c>
      <c r="M168" s="36" t="n">
        <v>3.59375104062466</v>
      </c>
      <c r="N168" s="36" t="n">
        <v>2.60238948855031</v>
      </c>
      <c r="O168" s="36" t="n">
        <f aca="false">SQRT(M168^2+N168^2)</f>
        <v>4.43705731224062</v>
      </c>
      <c r="P168" s="40" t="n">
        <f aca="false">IF(J168="","",MAX(0,J168-1.96*O168/100))</f>
        <v>0.395452804668832</v>
      </c>
      <c r="Q168" s="40" t="n">
        <f aca="false">IF(J168="","",MIN(1,J168+1.96*O168/100))</f>
        <v>0.569385451308665</v>
      </c>
      <c r="R168" s="32" t="str">
        <f aca="false">IF(L168="","",IF(ABS(L168)&lt;=O168,"Yes","No"))</f>
        <v>Yes</v>
      </c>
      <c r="S168" s="32" t="str">
        <f aca="false">IF(L168="","",IF(ABS(L168)&lt;=1.96*O168,"Yes","No"))</f>
        <v>Yes</v>
      </c>
      <c r="T168" s="60" t="n">
        <f aca="false">IF(D168="","",ROUND(SQRT(((D168+G168)*O168/100)^2+(J168*(D168+G168)*0.14577)^2),0))</f>
        <v>59</v>
      </c>
      <c r="U168" s="32"/>
    </row>
    <row r="169" customFormat="false" ht="15" hidden="false" customHeight="false" outlineLevel="0" collapsed="false">
      <c r="A169" s="32" t="s">
        <v>233</v>
      </c>
      <c r="B169" s="32" t="s">
        <v>355</v>
      </c>
      <c r="C169" s="32" t="s">
        <v>362</v>
      </c>
      <c r="D169" s="60" t="n">
        <v>405</v>
      </c>
      <c r="E169" s="60" t="n">
        <v>415</v>
      </c>
      <c r="F169" s="69" t="n">
        <f aca="false">IF(E169="","",D169-E169)</f>
        <v>-10</v>
      </c>
      <c r="G169" s="60" t="n">
        <v>371</v>
      </c>
      <c r="H169" s="60" t="n">
        <v>371</v>
      </c>
      <c r="I169" s="69" t="n">
        <f aca="false">IF(H169="","",G169-H169)</f>
        <v>0</v>
      </c>
      <c r="J169" s="40" t="n">
        <f aca="false">IF(OR(D169="",D169+G169=0),"",D169/(D169+G169))</f>
        <v>0.521907216494845</v>
      </c>
      <c r="K169" s="40" t="n">
        <f aca="false">IF(E169="","",E169/(E169+H169))</f>
        <v>0.527989821882952</v>
      </c>
      <c r="L169" s="70" t="n">
        <f aca="false">IF(OR(K169="",J169=""),"",(J169-K169)*100)</f>
        <v>-0.608260538810623</v>
      </c>
      <c r="M169" s="36" t="n">
        <v>2.46779854663492</v>
      </c>
      <c r="N169" s="36" t="n">
        <v>2.60238948855031</v>
      </c>
      <c r="O169" s="36" t="n">
        <f aca="false">SQRT(M169^2+N169^2)</f>
        <v>3.58642729145463</v>
      </c>
      <c r="P169" s="40" t="n">
        <f aca="false">IF(J169="","",MAX(0,J169-1.96*O169/100))</f>
        <v>0.451613241582335</v>
      </c>
      <c r="Q169" s="40" t="n">
        <f aca="false">IF(J169="","",MIN(1,J169+1.96*O169/100))</f>
        <v>0.592201191407356</v>
      </c>
      <c r="R169" s="32" t="str">
        <f aca="false">IF(L169="","",IF(ABS(L169)&lt;=O169,"Yes","No"))</f>
        <v>Yes</v>
      </c>
      <c r="S169" s="32" t="str">
        <f aca="false">IF(L169="","",IF(ABS(L169)&lt;=1.96*O169,"Yes","No"))</f>
        <v>Yes</v>
      </c>
      <c r="T169" s="60" t="n">
        <f aca="false">IF(D169="","",ROUND(SQRT(((D169+G169)*O169/100)^2+(J169*(D169+G169)*0.09272)^2),0))</f>
        <v>47</v>
      </c>
      <c r="U169" s="32"/>
    </row>
    <row r="170" customFormat="false" ht="15" hidden="false" customHeight="false" outlineLevel="0" collapsed="false">
      <c r="A170" s="32" t="s">
        <v>233</v>
      </c>
      <c r="B170" s="32" t="s">
        <v>355</v>
      </c>
      <c r="C170" s="32" t="s">
        <v>363</v>
      </c>
      <c r="D170" s="60" t="n">
        <v>537</v>
      </c>
      <c r="E170" s="60" t="n">
        <v>533</v>
      </c>
      <c r="F170" s="69" t="n">
        <f aca="false">IF(E170="","",D170-E170)</f>
        <v>4</v>
      </c>
      <c r="G170" s="60" t="n">
        <v>533</v>
      </c>
      <c r="H170" s="60" t="n">
        <v>535</v>
      </c>
      <c r="I170" s="69" t="n">
        <f aca="false">IF(H170="","",G170-H170)</f>
        <v>-2</v>
      </c>
      <c r="J170" s="40" t="n">
        <f aca="false">IF(OR(D170="",D170+G170=0),"",D170/(D170+G170))</f>
        <v>0.501869158878505</v>
      </c>
      <c r="K170" s="40" t="n">
        <f aca="false">IF(E170="","",E170/(E170+H170))</f>
        <v>0.499063670411985</v>
      </c>
      <c r="L170" s="70" t="n">
        <f aca="false">IF(OR(K170="",J170=""),"",(J170-K170)*100)</f>
        <v>0.280548846651968</v>
      </c>
      <c r="M170" s="36" t="n">
        <v>2.46779854663492</v>
      </c>
      <c r="N170" s="36" t="n">
        <v>2.60238948855031</v>
      </c>
      <c r="O170" s="36" t="n">
        <f aca="false">SQRT(M170^2+N170^2)</f>
        <v>3.58642729145463</v>
      </c>
      <c r="P170" s="40" t="n">
        <f aca="false">IF(J170="","",MAX(0,J170-1.96*O170/100))</f>
        <v>0.431575183965994</v>
      </c>
      <c r="Q170" s="40" t="n">
        <f aca="false">IF(J170="","",MIN(1,J170+1.96*O170/100))</f>
        <v>0.572163133791016</v>
      </c>
      <c r="R170" s="32" t="str">
        <f aca="false">IF(L170="","",IF(ABS(L170)&lt;=O170,"Yes","No"))</f>
        <v>Yes</v>
      </c>
      <c r="S170" s="32" t="str">
        <f aca="false">IF(L170="","",IF(ABS(L170)&lt;=1.96*O170,"Yes","No"))</f>
        <v>Yes</v>
      </c>
      <c r="T170" s="60" t="n">
        <f aca="false">IF(D170="","",ROUND(SQRT(((D170+G170)*O170/100)^2+(J170*(D170+G170)*0.09272)^2),0))</f>
        <v>63</v>
      </c>
      <c r="U170" s="32"/>
    </row>
    <row r="171" customFormat="false" ht="15" hidden="false" customHeight="false" outlineLevel="0" collapsed="false">
      <c r="A171" s="32" t="s">
        <v>233</v>
      </c>
      <c r="B171" s="32" t="s">
        <v>364</v>
      </c>
      <c r="C171" s="32" t="s">
        <v>365</v>
      </c>
      <c r="D171" s="60" t="n">
        <v>255</v>
      </c>
      <c r="E171" s="60" t="n">
        <v>242</v>
      </c>
      <c r="F171" s="69" t="n">
        <f aca="false">IF(E171="","",D171-E171)</f>
        <v>13</v>
      </c>
      <c r="G171" s="60" t="n">
        <v>330</v>
      </c>
      <c r="H171" s="60" t="n">
        <v>337</v>
      </c>
      <c r="I171" s="69" t="n">
        <f aca="false">IF(H171="","",G171-H171)</f>
        <v>-7</v>
      </c>
      <c r="J171" s="40" t="n">
        <f aca="false">IF(OR(D171="",D171+G171=0),"",D171/(D171+G171))</f>
        <v>0.435897435897436</v>
      </c>
      <c r="K171" s="40" t="n">
        <f aca="false">IF(E171="","",E171/(E171+H171))</f>
        <v>0.417962003454231</v>
      </c>
      <c r="L171" s="70" t="n">
        <f aca="false">IF(OR(K171="",J171=""),"",(J171-K171)*100)</f>
        <v>1.79354324432044</v>
      </c>
      <c r="M171" s="36" t="n">
        <v>3.59375104062466</v>
      </c>
      <c r="N171" s="36" t="n">
        <v>2.60238948855031</v>
      </c>
      <c r="O171" s="36" t="n">
        <f aca="false">SQRT(M171^2+N171^2)</f>
        <v>4.43705731224062</v>
      </c>
      <c r="P171" s="40" t="n">
        <f aca="false">IF(J171="","",MAX(0,J171-1.96*O171/100))</f>
        <v>0.34893111257752</v>
      </c>
      <c r="Q171" s="40" t="n">
        <f aca="false">IF(J171="","",MIN(1,J171+1.96*O171/100))</f>
        <v>0.522863759217352</v>
      </c>
      <c r="R171" s="32" t="str">
        <f aca="false">IF(L171="","",IF(ABS(L171)&lt;=O171,"Yes","No"))</f>
        <v>Yes</v>
      </c>
      <c r="S171" s="32" t="str">
        <f aca="false">IF(L171="","",IF(ABS(L171)&lt;=1.96*O171,"Yes","No"))</f>
        <v>Yes</v>
      </c>
      <c r="T171" s="60" t="n">
        <f aca="false">IF(D171="","",ROUND(SQRT(((D171+G171)*O171/100)^2+(J171*(D171+G171)*0.14577)^2),0))</f>
        <v>45</v>
      </c>
      <c r="U171" s="32"/>
    </row>
    <row r="172" customFormat="false" ht="15" hidden="false" customHeight="false" outlineLevel="0" collapsed="false">
      <c r="A172" s="32" t="s">
        <v>233</v>
      </c>
      <c r="B172" s="32" t="s">
        <v>364</v>
      </c>
      <c r="C172" s="32" t="s">
        <v>366</v>
      </c>
      <c r="D172" s="60" t="n">
        <v>203</v>
      </c>
      <c r="E172" s="60" t="n">
        <v>187</v>
      </c>
      <c r="F172" s="69" t="n">
        <f aca="false">IF(E172="","",D172-E172)</f>
        <v>16</v>
      </c>
      <c r="G172" s="60" t="n">
        <v>287</v>
      </c>
      <c r="H172" s="60" t="n">
        <v>292</v>
      </c>
      <c r="I172" s="69" t="n">
        <f aca="false">IF(H172="","",G172-H172)</f>
        <v>-5</v>
      </c>
      <c r="J172" s="40" t="n">
        <f aca="false">IF(OR(D172="",D172+G172=0),"",D172/(D172+G172))</f>
        <v>0.414285714285714</v>
      </c>
      <c r="K172" s="40" t="n">
        <f aca="false">IF(E172="","",E172/(E172+H172))</f>
        <v>0.390396659707724</v>
      </c>
      <c r="L172" s="70" t="n">
        <f aca="false">IF(OR(K172="",J172=""),"",(J172-K172)*100)</f>
        <v>2.38890545779899</v>
      </c>
      <c r="M172" s="36" t="n">
        <v>3.59375104062466</v>
      </c>
      <c r="N172" s="36" t="n">
        <v>2.60238948855031</v>
      </c>
      <c r="O172" s="36" t="n">
        <f aca="false">SQRT(M172^2+N172^2)</f>
        <v>4.43705731224062</v>
      </c>
      <c r="P172" s="40" t="n">
        <f aca="false">IF(J172="","",MAX(0,J172-1.96*O172/100))</f>
        <v>0.327319390965798</v>
      </c>
      <c r="Q172" s="40" t="n">
        <f aca="false">IF(J172="","",MIN(1,J172+1.96*O172/100))</f>
        <v>0.501252037605631</v>
      </c>
      <c r="R172" s="32" t="str">
        <f aca="false">IF(L172="","",IF(ABS(L172)&lt;=O172,"Yes","No"))</f>
        <v>Yes</v>
      </c>
      <c r="S172" s="32" t="str">
        <f aca="false">IF(L172="","",IF(ABS(L172)&lt;=1.96*O172,"Yes","No"))</f>
        <v>Yes</v>
      </c>
      <c r="T172" s="60" t="n">
        <f aca="false">IF(D172="","",ROUND(SQRT(((D172+G172)*O172/100)^2+(J172*(D172+G172)*0.14577)^2),0))</f>
        <v>37</v>
      </c>
      <c r="U172" s="32"/>
    </row>
    <row r="173" customFormat="false" ht="15" hidden="false" customHeight="false" outlineLevel="0" collapsed="false">
      <c r="A173" s="32" t="s">
        <v>233</v>
      </c>
      <c r="B173" s="32" t="s">
        <v>364</v>
      </c>
      <c r="C173" s="32" t="s">
        <v>367</v>
      </c>
      <c r="D173" s="60" t="n">
        <v>379</v>
      </c>
      <c r="E173" s="60" t="n">
        <v>371</v>
      </c>
      <c r="F173" s="69" t="n">
        <f aca="false">IF(E173="","",D173-E173)</f>
        <v>8</v>
      </c>
      <c r="G173" s="60" t="n">
        <v>545</v>
      </c>
      <c r="H173" s="60" t="n">
        <v>527</v>
      </c>
      <c r="I173" s="69" t="n">
        <f aca="false">IF(H173="","",G173-H173)</f>
        <v>18</v>
      </c>
      <c r="J173" s="40" t="n">
        <f aca="false">IF(OR(D173="",D173+G173=0),"",D173/(D173+G173))</f>
        <v>0.41017316017316</v>
      </c>
      <c r="K173" s="40" t="n">
        <f aca="false">IF(E173="","",E173/(E173+H173))</f>
        <v>0.413140311804009</v>
      </c>
      <c r="L173" s="70" t="n">
        <f aca="false">IF(OR(K173="",J173=""),"",(J173-K173)*100)</f>
        <v>-0.296715163084871</v>
      </c>
      <c r="M173" s="36" t="n">
        <v>2.46779854663492</v>
      </c>
      <c r="N173" s="36" t="n">
        <v>2.60238948855031</v>
      </c>
      <c r="O173" s="36" t="n">
        <f aca="false">SQRT(M173^2+N173^2)</f>
        <v>3.58642729145463</v>
      </c>
      <c r="P173" s="40" t="n">
        <f aca="false">IF(J173="","",MAX(0,J173-1.96*O173/100))</f>
        <v>0.339879185260649</v>
      </c>
      <c r="Q173" s="40" t="n">
        <f aca="false">IF(J173="","",MIN(1,J173+1.96*O173/100))</f>
        <v>0.480467135085671</v>
      </c>
      <c r="R173" s="32" t="str">
        <f aca="false">IF(L173="","",IF(ABS(L173)&lt;=O173,"Yes","No"))</f>
        <v>Yes</v>
      </c>
      <c r="S173" s="32" t="str">
        <f aca="false">IF(L173="","",IF(ABS(L173)&lt;=1.96*O173,"Yes","No"))</f>
        <v>Yes</v>
      </c>
      <c r="T173" s="60" t="n">
        <f aca="false">IF(D173="","",ROUND(SQRT(((D173+G173)*O173/100)^2+(J173*(D173+G173)*0.09272)^2),0))</f>
        <v>48</v>
      </c>
      <c r="U173" s="32"/>
    </row>
    <row r="174" customFormat="false" ht="15" hidden="false" customHeight="false" outlineLevel="0" collapsed="false">
      <c r="A174" s="32" t="s">
        <v>233</v>
      </c>
      <c r="B174" s="32" t="s">
        <v>368</v>
      </c>
      <c r="C174" s="32" t="s">
        <v>369</v>
      </c>
      <c r="D174" s="60" t="n">
        <v>930</v>
      </c>
      <c r="E174" s="60" t="n">
        <v>912</v>
      </c>
      <c r="F174" s="69" t="n">
        <f aca="false">IF(E174="","",D174-E174)</f>
        <v>18</v>
      </c>
      <c r="G174" s="60" t="n">
        <v>934</v>
      </c>
      <c r="H174" s="60" t="n">
        <v>964</v>
      </c>
      <c r="I174" s="69" t="n">
        <f aca="false">IF(H174="","",G174-H174)</f>
        <v>-30</v>
      </c>
      <c r="J174" s="40" t="n">
        <f aca="false">IF(OR(D174="",D174+G174=0),"",D174/(D174+G174))</f>
        <v>0.498927038626609</v>
      </c>
      <c r="K174" s="40" t="n">
        <f aca="false">IF(E174="","",E174/(E174+H174))</f>
        <v>0.486140724946695</v>
      </c>
      <c r="L174" s="70" t="n">
        <f aca="false">IF(OR(K174="",J174=""),"",(J174-K174)*100)</f>
        <v>1.27863136799143</v>
      </c>
      <c r="M174" s="36" t="n">
        <v>2.11386804091489</v>
      </c>
      <c r="N174" s="36" t="n">
        <v>2.60238948855031</v>
      </c>
      <c r="O174" s="36" t="n">
        <f aca="false">SQRT(M174^2+N174^2)</f>
        <v>3.35274054238</v>
      </c>
      <c r="P174" s="40" t="n">
        <f aca="false">IF(J174="","",MAX(0,J174-1.96*O174/100))</f>
        <v>0.433213323995961</v>
      </c>
      <c r="Q174" s="40" t="n">
        <f aca="false">IF(J174="","",MIN(1,J174+1.96*O174/100))</f>
        <v>0.564640753257257</v>
      </c>
      <c r="R174" s="32" t="str">
        <f aca="false">IF(L174="","",IF(ABS(L174)&lt;=O174,"Yes","No"))</f>
        <v>Yes</v>
      </c>
      <c r="S174" s="32" t="str">
        <f aca="false">IF(L174="","",IF(ABS(L174)&lt;=1.96*O174,"Yes","No"))</f>
        <v>Yes</v>
      </c>
      <c r="T174" s="60" t="n">
        <f aca="false">IF(D174="","",ROUND(SQRT(((D174+G174)*O174/100)^2+(J174*(D174+G174)*0.07717)^2),0))</f>
        <v>95</v>
      </c>
      <c r="U174" s="32"/>
    </row>
    <row r="175" customFormat="false" ht="15" hidden="false" customHeight="false" outlineLevel="0" collapsed="false">
      <c r="A175" s="32" t="s">
        <v>233</v>
      </c>
      <c r="B175" s="32" t="s">
        <v>368</v>
      </c>
      <c r="C175" s="32" t="s">
        <v>370</v>
      </c>
      <c r="D175" s="60" t="n">
        <v>472</v>
      </c>
      <c r="E175" s="60" t="n">
        <v>449</v>
      </c>
      <c r="F175" s="69" t="n">
        <f aca="false">IF(E175="","",D175-E175)</f>
        <v>23</v>
      </c>
      <c r="G175" s="60" t="n">
        <v>463</v>
      </c>
      <c r="H175" s="60" t="n">
        <v>448</v>
      </c>
      <c r="I175" s="69" t="n">
        <f aca="false">IF(H175="","",G175-H175)</f>
        <v>15</v>
      </c>
      <c r="J175" s="40" t="n">
        <f aca="false">IF(OR(D175="",D175+G175=0),"",D175/(D175+G175))</f>
        <v>0.504812834224599</v>
      </c>
      <c r="K175" s="40" t="n">
        <f aca="false">IF(E175="","",E175/(E175+H175))</f>
        <v>0.500557413600892</v>
      </c>
      <c r="L175" s="70" t="n">
        <f aca="false">IF(OR(K175="",J175=""),"",(J175-K175)*100)</f>
        <v>0.425542062370698</v>
      </c>
      <c r="M175" s="36" t="n">
        <v>2.46779854663492</v>
      </c>
      <c r="N175" s="36" t="n">
        <v>2.60238948855031</v>
      </c>
      <c r="O175" s="36" t="n">
        <f aca="false">SQRT(M175^2+N175^2)</f>
        <v>3.58642729145463</v>
      </c>
      <c r="P175" s="40" t="n">
        <f aca="false">IF(J175="","",MAX(0,J175-1.96*O175/100))</f>
        <v>0.434518859312088</v>
      </c>
      <c r="Q175" s="40" t="n">
        <f aca="false">IF(J175="","",MIN(1,J175+1.96*O175/100))</f>
        <v>0.57510680913711</v>
      </c>
      <c r="R175" s="32" t="str">
        <f aca="false">IF(L175="","",IF(ABS(L175)&lt;=O175,"Yes","No"))</f>
        <v>Yes</v>
      </c>
      <c r="S175" s="32" t="str">
        <f aca="false">IF(L175="","",IF(ABS(L175)&lt;=1.96*O175,"Yes","No"))</f>
        <v>Yes</v>
      </c>
      <c r="T175" s="60" t="n">
        <f aca="false">IF(D175="","",ROUND(SQRT(((D175+G175)*O175/100)^2+(J175*(D175+G175)*0.09272)^2),0))</f>
        <v>55</v>
      </c>
      <c r="U175" s="32"/>
    </row>
    <row r="176" customFormat="false" ht="15" hidden="false" customHeight="false" outlineLevel="0" collapsed="false">
      <c r="A176" s="32" t="s">
        <v>233</v>
      </c>
      <c r="B176" s="32" t="s">
        <v>368</v>
      </c>
      <c r="C176" s="32" t="s">
        <v>371</v>
      </c>
      <c r="D176" s="60" t="n">
        <v>1222</v>
      </c>
      <c r="E176" s="60" t="n">
        <v>1161</v>
      </c>
      <c r="F176" s="69" t="n">
        <f aca="false">IF(E176="","",D176-E176)</f>
        <v>61</v>
      </c>
      <c r="G176" s="60" t="n">
        <v>959</v>
      </c>
      <c r="H176" s="60" t="n">
        <v>915</v>
      </c>
      <c r="I176" s="69" t="n">
        <f aca="false">IF(H176="","",G176-H176)</f>
        <v>44</v>
      </c>
      <c r="J176" s="40" t="n">
        <f aca="false">IF(OR(D176="",D176+G176=0),"",D176/(D176+G176))</f>
        <v>0.560293443374599</v>
      </c>
      <c r="K176" s="40" t="n">
        <f aca="false">IF(E176="","",E176/(E176+H176))</f>
        <v>0.559248554913295</v>
      </c>
      <c r="L176" s="70" t="n">
        <f aca="false">IF(OR(K176="",J176=""),"",(J176-K176)*100)</f>
        <v>0.104488846130402</v>
      </c>
      <c r="M176" s="36" t="n">
        <v>2.11386804091489</v>
      </c>
      <c r="N176" s="36" t="n">
        <v>2.60238948855031</v>
      </c>
      <c r="O176" s="36" t="n">
        <f aca="false">SQRT(M176^2+N176^2)</f>
        <v>3.35274054238</v>
      </c>
      <c r="P176" s="40" t="n">
        <f aca="false">IF(J176="","",MAX(0,J176-1.96*O176/100))</f>
        <v>0.494579728743951</v>
      </c>
      <c r="Q176" s="40" t="n">
        <f aca="false">IF(J176="","",MIN(1,J176+1.96*O176/100))</f>
        <v>0.626007158005247</v>
      </c>
      <c r="R176" s="32" t="str">
        <f aca="false">IF(L176="","",IF(ABS(L176)&lt;=O176,"Yes","No"))</f>
        <v>Yes</v>
      </c>
      <c r="S176" s="32" t="str">
        <f aca="false">IF(L176="","",IF(ABS(L176)&lt;=1.96*O176,"Yes","No"))</f>
        <v>Yes</v>
      </c>
      <c r="T176" s="60" t="n">
        <f aca="false">IF(D176="","",ROUND(SQRT(((D176+G176)*O176/100)^2+(J176*(D176+G176)*0.07717)^2),0))</f>
        <v>119</v>
      </c>
      <c r="U176" s="32"/>
    </row>
    <row r="177" customFormat="false" ht="15" hidden="false" customHeight="false" outlineLevel="0" collapsed="false">
      <c r="A177" s="32" t="s">
        <v>233</v>
      </c>
      <c r="B177" s="32" t="s">
        <v>368</v>
      </c>
      <c r="C177" s="32" t="s">
        <v>372</v>
      </c>
      <c r="D177" s="60" t="n">
        <v>534</v>
      </c>
      <c r="E177" s="60" t="n">
        <v>534</v>
      </c>
      <c r="F177" s="69" t="n">
        <f aca="false">IF(E177="","",D177-E177)</f>
        <v>0</v>
      </c>
      <c r="G177" s="60" t="n">
        <v>569</v>
      </c>
      <c r="H177" s="60" t="n">
        <v>577</v>
      </c>
      <c r="I177" s="69" t="n">
        <f aca="false">IF(H177="","",G177-H177)</f>
        <v>-8</v>
      </c>
      <c r="J177" s="40" t="n">
        <f aca="false">IF(OR(D177="",D177+G177=0),"",D177/(D177+G177))</f>
        <v>0.484134179510426</v>
      </c>
      <c r="K177" s="40" t="n">
        <f aca="false">IF(E177="","",E177/(E177+H177))</f>
        <v>0.480648064806481</v>
      </c>
      <c r="L177" s="70" t="n">
        <f aca="false">IF(OR(K177="",J177=""),"",(J177-K177)*100)</f>
        <v>0.348611470394544</v>
      </c>
      <c r="M177" s="36" t="n">
        <v>2.46779854663492</v>
      </c>
      <c r="N177" s="36" t="n">
        <v>2.60238948855031</v>
      </c>
      <c r="O177" s="36" t="n">
        <f aca="false">SQRT(M177^2+N177^2)</f>
        <v>3.58642729145463</v>
      </c>
      <c r="P177" s="40" t="n">
        <f aca="false">IF(J177="","",MAX(0,J177-1.96*O177/100))</f>
        <v>0.413840204597915</v>
      </c>
      <c r="Q177" s="40" t="n">
        <f aca="false">IF(J177="","",MIN(1,J177+1.96*O177/100))</f>
        <v>0.554428154422937</v>
      </c>
      <c r="R177" s="32" t="str">
        <f aca="false">IF(L177="","",IF(ABS(L177)&lt;=O177,"Yes","No"))</f>
        <v>Yes</v>
      </c>
      <c r="S177" s="32" t="str">
        <f aca="false">IF(L177="","",IF(ABS(L177)&lt;=1.96*O177,"Yes","No"))</f>
        <v>Yes</v>
      </c>
      <c r="T177" s="60" t="n">
        <f aca="false">IF(D177="","",ROUND(SQRT(((D177+G177)*O177/100)^2+(J177*(D177+G177)*0.09272)^2),0))</f>
        <v>63</v>
      </c>
      <c r="U177" s="32"/>
    </row>
    <row r="178" customFormat="false" ht="15" hidden="false" customHeight="false" outlineLevel="0" collapsed="false">
      <c r="A178" s="32" t="s">
        <v>233</v>
      </c>
      <c r="B178" s="32" t="s">
        <v>368</v>
      </c>
      <c r="C178" s="32" t="s">
        <v>373</v>
      </c>
      <c r="D178" s="60" t="n">
        <v>1088</v>
      </c>
      <c r="E178" s="60" t="n">
        <v>1123</v>
      </c>
      <c r="F178" s="69" t="n">
        <f aca="false">IF(E178="","",D178-E178)</f>
        <v>-35</v>
      </c>
      <c r="G178" s="60" t="n">
        <v>756</v>
      </c>
      <c r="H178" s="60" t="n">
        <v>741</v>
      </c>
      <c r="I178" s="69" t="n">
        <f aca="false">IF(H178="","",G178-H178)</f>
        <v>15</v>
      </c>
      <c r="J178" s="40" t="n">
        <f aca="false">IF(OR(D178="",D178+G178=0),"",D178/(D178+G178))</f>
        <v>0.59002169197397</v>
      </c>
      <c r="K178" s="40" t="n">
        <f aca="false">IF(E178="","",E178/(E178+H178))</f>
        <v>0.602467811158798</v>
      </c>
      <c r="L178" s="70" t="n">
        <f aca="false">IF(OR(K178="",J178=""),"",(J178-K178)*100)</f>
        <v>-1.24461191848287</v>
      </c>
      <c r="M178" s="36" t="n">
        <v>2.11386804091489</v>
      </c>
      <c r="N178" s="36" t="n">
        <v>2.60238948855031</v>
      </c>
      <c r="O178" s="36" t="n">
        <f aca="false">SQRT(M178^2+N178^2)</f>
        <v>3.35274054238</v>
      </c>
      <c r="P178" s="40" t="n">
        <f aca="false">IF(J178="","",MAX(0,J178-1.96*O178/100))</f>
        <v>0.524307977343322</v>
      </c>
      <c r="Q178" s="40" t="n">
        <f aca="false">IF(J178="","",MIN(1,J178+1.96*O178/100))</f>
        <v>0.655735406604618</v>
      </c>
      <c r="R178" s="32" t="str">
        <f aca="false">IF(L178="","",IF(ABS(L178)&lt;=O178,"Yes","No"))</f>
        <v>Yes</v>
      </c>
      <c r="S178" s="32" t="str">
        <f aca="false">IF(L178="","",IF(ABS(L178)&lt;=1.96*O178,"Yes","No"))</f>
        <v>Yes</v>
      </c>
      <c r="T178" s="60" t="n">
        <f aca="false">IF(D178="","",ROUND(SQRT(((D178+G178)*O178/100)^2+(J178*(D178+G178)*0.07717)^2),0))</f>
        <v>104</v>
      </c>
      <c r="U178" s="32"/>
    </row>
    <row r="179" customFormat="false" ht="15" hidden="false" customHeight="false" outlineLevel="0" collapsed="false">
      <c r="A179" s="32" t="s">
        <v>233</v>
      </c>
      <c r="B179" s="32" t="s">
        <v>368</v>
      </c>
      <c r="C179" s="32" t="s">
        <v>374</v>
      </c>
      <c r="D179" s="60" t="n">
        <v>1028</v>
      </c>
      <c r="E179" s="60" t="n">
        <v>1054</v>
      </c>
      <c r="F179" s="69" t="n">
        <f aca="false">IF(E179="","",D179-E179)</f>
        <v>-26</v>
      </c>
      <c r="G179" s="60" t="n">
        <v>715</v>
      </c>
      <c r="H179" s="60" t="n">
        <v>706</v>
      </c>
      <c r="I179" s="69" t="n">
        <f aca="false">IF(H179="","",G179-H179)</f>
        <v>9</v>
      </c>
      <c r="J179" s="40" t="n">
        <f aca="false">IF(OR(D179="",D179+G179=0),"",D179/(D179+G179))</f>
        <v>0.589787722317843</v>
      </c>
      <c r="K179" s="40" t="n">
        <f aca="false">IF(E179="","",E179/(E179+H179))</f>
        <v>0.598863636363636</v>
      </c>
      <c r="L179" s="70" t="n">
        <f aca="false">IF(OR(K179="",J179=""),"",(J179-K179)*100)</f>
        <v>-0.907591404579355</v>
      </c>
      <c r="M179" s="36" t="n">
        <v>2.11386804091489</v>
      </c>
      <c r="N179" s="36" t="n">
        <v>2.60238948855031</v>
      </c>
      <c r="O179" s="36" t="n">
        <f aca="false">SQRT(M179^2+N179^2)</f>
        <v>3.35274054238</v>
      </c>
      <c r="P179" s="40" t="n">
        <f aca="false">IF(J179="","",MAX(0,J179-1.96*O179/100))</f>
        <v>0.524074007687195</v>
      </c>
      <c r="Q179" s="40" t="n">
        <f aca="false">IF(J179="","",MIN(1,J179+1.96*O179/100))</f>
        <v>0.655501436948491</v>
      </c>
      <c r="R179" s="32" t="str">
        <f aca="false">IF(L179="","",IF(ABS(L179)&lt;=O179,"Yes","No"))</f>
        <v>Yes</v>
      </c>
      <c r="S179" s="32" t="str">
        <f aca="false">IF(L179="","",IF(ABS(L179)&lt;=1.96*O179,"Yes","No"))</f>
        <v>Yes</v>
      </c>
      <c r="T179" s="60" t="n">
        <f aca="false">IF(D179="","",ROUND(SQRT(((D179+G179)*O179/100)^2+(J179*(D179+G179)*0.07717)^2),0))</f>
        <v>99</v>
      </c>
      <c r="U179" s="32"/>
    </row>
    <row r="180" customFormat="false" ht="15" hidden="false" customHeight="false" outlineLevel="0" collapsed="false">
      <c r="A180" s="32" t="s">
        <v>233</v>
      </c>
      <c r="B180" s="32" t="s">
        <v>368</v>
      </c>
      <c r="C180" s="32" t="s">
        <v>375</v>
      </c>
      <c r="D180" s="60" t="n">
        <v>490</v>
      </c>
      <c r="E180" s="60" t="n">
        <v>469</v>
      </c>
      <c r="F180" s="69" t="n">
        <f aca="false">IF(E180="","",D180-E180)</f>
        <v>21</v>
      </c>
      <c r="G180" s="60" t="n">
        <v>439</v>
      </c>
      <c r="H180" s="60" t="n">
        <v>468</v>
      </c>
      <c r="I180" s="69" t="n">
        <f aca="false">IF(H180="","",G180-H180)</f>
        <v>-29</v>
      </c>
      <c r="J180" s="40" t="n">
        <f aca="false">IF(OR(D180="",D180+G180=0),"",D180/(D180+G180))</f>
        <v>0.527448869752422</v>
      </c>
      <c r="K180" s="40" t="n">
        <f aca="false">IF(E180="","",E180/(E180+H180))</f>
        <v>0.500533617929562</v>
      </c>
      <c r="L180" s="70" t="n">
        <f aca="false">IF(OR(K180="",J180=""),"",(J180-K180)*100)</f>
        <v>2.69152518228596</v>
      </c>
      <c r="M180" s="36" t="n">
        <v>2.46779854663492</v>
      </c>
      <c r="N180" s="36" t="n">
        <v>2.60238948855031</v>
      </c>
      <c r="O180" s="36" t="n">
        <f aca="false">SQRT(M180^2+N180^2)</f>
        <v>3.58642729145463</v>
      </c>
      <c r="P180" s="40" t="n">
        <f aca="false">IF(J180="","",MAX(0,J180-1.96*O180/100))</f>
        <v>0.457154894839911</v>
      </c>
      <c r="Q180" s="40" t="n">
        <f aca="false">IF(J180="","",MIN(1,J180+1.96*O180/100))</f>
        <v>0.597742844664933</v>
      </c>
      <c r="R180" s="32" t="str">
        <f aca="false">IF(L180="","",IF(ABS(L180)&lt;=O180,"Yes","No"))</f>
        <v>Yes</v>
      </c>
      <c r="S180" s="32" t="str">
        <f aca="false">IF(L180="","",IF(ABS(L180)&lt;=1.96*O180,"Yes","No"))</f>
        <v>Yes</v>
      </c>
      <c r="T180" s="60" t="n">
        <f aca="false">IF(D180="","",ROUND(SQRT(((D180+G180)*O180/100)^2+(J180*(D180+G180)*0.09272)^2),0))</f>
        <v>56</v>
      </c>
      <c r="U180" s="32"/>
    </row>
    <row r="181" customFormat="false" ht="15" hidden="false" customHeight="false" outlineLevel="0" collapsed="false">
      <c r="A181" s="32" t="s">
        <v>233</v>
      </c>
      <c r="B181" s="32" t="s">
        <v>368</v>
      </c>
      <c r="C181" s="32" t="s">
        <v>376</v>
      </c>
      <c r="D181" s="60" t="n">
        <v>1323</v>
      </c>
      <c r="E181" s="60" t="n">
        <v>1317</v>
      </c>
      <c r="F181" s="69" t="n">
        <f aca="false">IF(E181="","",D181-E181)</f>
        <v>6</v>
      </c>
      <c r="G181" s="60" t="n">
        <v>1299</v>
      </c>
      <c r="H181" s="60" t="n">
        <v>1291</v>
      </c>
      <c r="I181" s="69" t="n">
        <f aca="false">IF(H181="","",G181-H181)</f>
        <v>8</v>
      </c>
      <c r="J181" s="40" t="n">
        <f aca="false">IF(OR(D181="",D181+G181=0),"",D181/(D181+G181))</f>
        <v>0.504576659038902</v>
      </c>
      <c r="K181" s="40" t="n">
        <f aca="false">IF(E181="","",E181/(E181+H181))</f>
        <v>0.504984662576687</v>
      </c>
      <c r="L181" s="70" t="n">
        <f aca="false">IF(OR(K181="",J181=""),"",(J181-K181)*100)</f>
        <v>-0.0408003537785584</v>
      </c>
      <c r="M181" s="36" t="n">
        <v>2.11386804091489</v>
      </c>
      <c r="N181" s="36" t="n">
        <v>2.60238948855031</v>
      </c>
      <c r="O181" s="36" t="n">
        <f aca="false">SQRT(M181^2+N181^2)</f>
        <v>3.35274054238</v>
      </c>
      <c r="P181" s="40" t="n">
        <f aca="false">IF(J181="","",MAX(0,J181-1.96*O181/100))</f>
        <v>0.438862944408254</v>
      </c>
      <c r="Q181" s="40" t="n">
        <f aca="false">IF(J181="","",MIN(1,J181+1.96*O181/100))</f>
        <v>0.57029037366955</v>
      </c>
      <c r="R181" s="32" t="str">
        <f aca="false">IF(L181="","",IF(ABS(L181)&lt;=O181,"Yes","No"))</f>
        <v>Yes</v>
      </c>
      <c r="S181" s="32" t="str">
        <f aca="false">IF(L181="","",IF(ABS(L181)&lt;=1.96*O181,"Yes","No"))</f>
        <v>Yes</v>
      </c>
      <c r="T181" s="60" t="n">
        <f aca="false">IF(D181="","",ROUND(SQRT(((D181+G181)*O181/100)^2+(J181*(D181+G181)*0.07717)^2),0))</f>
        <v>135</v>
      </c>
      <c r="U181" s="32"/>
    </row>
    <row r="182" customFormat="false" ht="15" hidden="false" customHeight="false" outlineLevel="0" collapsed="false">
      <c r="A182" s="32" t="s">
        <v>233</v>
      </c>
      <c r="B182" s="32" t="s">
        <v>377</v>
      </c>
      <c r="C182" s="32" t="s">
        <v>378</v>
      </c>
      <c r="D182" s="60" t="n">
        <v>1019</v>
      </c>
      <c r="E182" s="60" t="n">
        <v>992</v>
      </c>
      <c r="F182" s="69" t="n">
        <f aca="false">IF(E182="","",D182-E182)</f>
        <v>27</v>
      </c>
      <c r="G182" s="60" t="n">
        <v>972</v>
      </c>
      <c r="H182" s="60" t="n">
        <v>983</v>
      </c>
      <c r="I182" s="69" t="n">
        <f aca="false">IF(H182="","",G182-H182)</f>
        <v>-11</v>
      </c>
      <c r="J182" s="40" t="n">
        <f aca="false">IF(OR(D182="",D182+G182=0),"",D182/(D182+G182))</f>
        <v>0.511803114013059</v>
      </c>
      <c r="K182" s="40" t="n">
        <f aca="false">IF(E182="","",E182/(E182+H182))</f>
        <v>0.502278481012658</v>
      </c>
      <c r="L182" s="70" t="n">
        <f aca="false">IF(OR(K182="",J182=""),"",(J182-K182)*100)</f>
        <v>0.952463300040052</v>
      </c>
      <c r="M182" s="36" t="n">
        <v>2.11386804091489</v>
      </c>
      <c r="N182" s="36" t="n">
        <v>2.60238948855031</v>
      </c>
      <c r="O182" s="36" t="n">
        <f aca="false">SQRT(M182^2+N182^2)</f>
        <v>3.35274054238</v>
      </c>
      <c r="P182" s="40" t="n">
        <f aca="false">IF(J182="","",MAX(0,J182-1.96*O182/100))</f>
        <v>0.446089399382411</v>
      </c>
      <c r="Q182" s="40" t="n">
        <f aca="false">IF(J182="","",MIN(1,J182+1.96*O182/100))</f>
        <v>0.577516828643707</v>
      </c>
      <c r="R182" s="32" t="str">
        <f aca="false">IF(L182="","",IF(ABS(L182)&lt;=O182,"Yes","No"))</f>
        <v>Yes</v>
      </c>
      <c r="S182" s="32" t="str">
        <f aca="false">IF(L182="","",IF(ABS(L182)&lt;=1.96*O182,"Yes","No"))</f>
        <v>Yes</v>
      </c>
      <c r="T182" s="60" t="n">
        <f aca="false">IF(D182="","",ROUND(SQRT(((D182+G182)*O182/100)^2+(J182*(D182+G182)*0.07717)^2),0))</f>
        <v>103</v>
      </c>
      <c r="U182" s="32"/>
    </row>
    <row r="183" customFormat="false" ht="15" hidden="false" customHeight="false" outlineLevel="0" collapsed="false">
      <c r="A183" s="32" t="s">
        <v>233</v>
      </c>
      <c r="B183" s="32" t="s">
        <v>377</v>
      </c>
      <c r="C183" s="32" t="s">
        <v>379</v>
      </c>
      <c r="D183" s="60" t="n">
        <v>1299</v>
      </c>
      <c r="E183" s="60" t="n">
        <v>1311</v>
      </c>
      <c r="F183" s="69" t="n">
        <f aca="false">IF(E183="","",D183-E183)</f>
        <v>-12</v>
      </c>
      <c r="G183" s="60" t="n">
        <v>1264</v>
      </c>
      <c r="H183" s="60" t="n">
        <v>1258</v>
      </c>
      <c r="I183" s="69" t="n">
        <f aca="false">IF(H183="","",G183-H183)</f>
        <v>6</v>
      </c>
      <c r="J183" s="40" t="n">
        <f aca="false">IF(OR(D183="",D183+G183=0),"",D183/(D183+G183))</f>
        <v>0.506827936012485</v>
      </c>
      <c r="K183" s="40" t="n">
        <f aca="false">IF(E183="","",E183/(E183+H183))</f>
        <v>0.510315297781238</v>
      </c>
      <c r="L183" s="70" t="n">
        <f aca="false">IF(OR(K183="",J183=""),"",(J183-K183)*100)</f>
        <v>-0.348736176875253</v>
      </c>
      <c r="M183" s="36" t="n">
        <v>2.11386804091489</v>
      </c>
      <c r="N183" s="36" t="n">
        <v>2.60238948855031</v>
      </c>
      <c r="O183" s="36" t="n">
        <f aca="false">SQRT(M183^2+N183^2)</f>
        <v>3.35274054238</v>
      </c>
      <c r="P183" s="40" t="n">
        <f aca="false">IF(J183="","",MAX(0,J183-1.96*O183/100))</f>
        <v>0.441114221381837</v>
      </c>
      <c r="Q183" s="40" t="n">
        <f aca="false">IF(J183="","",MIN(1,J183+1.96*O183/100))</f>
        <v>0.572541650643133</v>
      </c>
      <c r="R183" s="32" t="str">
        <f aca="false">IF(L183="","",IF(ABS(L183)&lt;=O183,"Yes","No"))</f>
        <v>Yes</v>
      </c>
      <c r="S183" s="32" t="str">
        <f aca="false">IF(L183="","",IF(ABS(L183)&lt;=1.96*O183,"Yes","No"))</f>
        <v>Yes</v>
      </c>
      <c r="T183" s="60" t="n">
        <f aca="false">IF(D183="","",ROUND(SQRT(((D183+G183)*O183/100)^2+(J183*(D183+G183)*0.07717)^2),0))</f>
        <v>132</v>
      </c>
      <c r="U183" s="32"/>
    </row>
    <row r="184" customFormat="false" ht="15" hidden="false" customHeight="false" outlineLevel="0" collapsed="false">
      <c r="A184" s="32" t="s">
        <v>233</v>
      </c>
      <c r="B184" s="32" t="s">
        <v>377</v>
      </c>
      <c r="C184" s="32" t="s">
        <v>380</v>
      </c>
      <c r="D184" s="60" t="n">
        <v>963</v>
      </c>
      <c r="E184" s="60" t="n">
        <v>914</v>
      </c>
      <c r="F184" s="69" t="n">
        <f aca="false">IF(E184="","",D184-E184)</f>
        <v>49</v>
      </c>
      <c r="G184" s="60" t="n">
        <v>1076</v>
      </c>
      <c r="H184" s="60" t="n">
        <v>1075</v>
      </c>
      <c r="I184" s="69" t="n">
        <f aca="false">IF(H184="","",G184-H184)</f>
        <v>1</v>
      </c>
      <c r="J184" s="40" t="n">
        <f aca="false">IF(OR(D184="",D184+G184=0),"",D184/(D184+G184))</f>
        <v>0.472290338401177</v>
      </c>
      <c r="K184" s="40" t="n">
        <f aca="false">IF(E184="","",E184/(E184+H184))</f>
        <v>0.459527400703871</v>
      </c>
      <c r="L184" s="70" t="n">
        <f aca="false">IF(OR(K184="",J184=""),"",(J184-K184)*100)</f>
        <v>1.27629376973058</v>
      </c>
      <c r="M184" s="36" t="n">
        <v>2.11386804091489</v>
      </c>
      <c r="N184" s="36" t="n">
        <v>2.60238948855031</v>
      </c>
      <c r="O184" s="36" t="n">
        <f aca="false">SQRT(M184^2+N184^2)</f>
        <v>3.35274054238</v>
      </c>
      <c r="P184" s="40" t="n">
        <f aca="false">IF(J184="","",MAX(0,J184-1.96*O184/100))</f>
        <v>0.406576623770529</v>
      </c>
      <c r="Q184" s="40" t="n">
        <f aca="false">IF(J184="","",MIN(1,J184+1.96*O184/100))</f>
        <v>0.538004053031825</v>
      </c>
      <c r="R184" s="32" t="str">
        <f aca="false">IF(L184="","",IF(ABS(L184)&lt;=O184,"Yes","No"))</f>
        <v>Yes</v>
      </c>
      <c r="S184" s="32" t="str">
        <f aca="false">IF(L184="","",IF(ABS(L184)&lt;=1.96*O184,"Yes","No"))</f>
        <v>Yes</v>
      </c>
      <c r="T184" s="60" t="n">
        <f aca="false">IF(D184="","",ROUND(SQRT(((D184+G184)*O184/100)^2+(J184*(D184+G184)*0.07717)^2),0))</f>
        <v>101</v>
      </c>
      <c r="U184" s="32"/>
    </row>
    <row r="185" customFormat="false" ht="15" hidden="false" customHeight="false" outlineLevel="0" collapsed="false">
      <c r="A185" s="32" t="s">
        <v>233</v>
      </c>
      <c r="B185" s="32" t="s">
        <v>377</v>
      </c>
      <c r="C185" s="32" t="s">
        <v>381</v>
      </c>
      <c r="D185" s="60" t="n">
        <v>755</v>
      </c>
      <c r="E185" s="60" t="n">
        <v>735</v>
      </c>
      <c r="F185" s="69" t="n">
        <f aca="false">IF(E185="","",D185-E185)</f>
        <v>20</v>
      </c>
      <c r="G185" s="60" t="n">
        <v>647</v>
      </c>
      <c r="H185" s="60" t="n">
        <v>653</v>
      </c>
      <c r="I185" s="69" t="n">
        <f aca="false">IF(H185="","",G185-H185)</f>
        <v>-6</v>
      </c>
      <c r="J185" s="40" t="n">
        <f aca="false">IF(OR(D185="",D185+G185=0),"",D185/(D185+G185))</f>
        <v>0.538516405135521</v>
      </c>
      <c r="K185" s="40" t="n">
        <f aca="false">IF(E185="","",E185/(E185+H185))</f>
        <v>0.529538904899136</v>
      </c>
      <c r="L185" s="70" t="n">
        <f aca="false">IF(OR(K185="",J185=""),"",(J185-K185)*100)</f>
        <v>0.897750023638522</v>
      </c>
      <c r="M185" s="36" t="n">
        <v>2.11386804091489</v>
      </c>
      <c r="N185" s="36" t="n">
        <v>2.60238948855031</v>
      </c>
      <c r="O185" s="36" t="n">
        <f aca="false">SQRT(M185^2+N185^2)</f>
        <v>3.35274054238</v>
      </c>
      <c r="P185" s="40" t="n">
        <f aca="false">IF(J185="","",MAX(0,J185-1.96*O185/100))</f>
        <v>0.472802690504873</v>
      </c>
      <c r="Q185" s="40" t="n">
        <f aca="false">IF(J185="","",MIN(1,J185+1.96*O185/100))</f>
        <v>0.604230119766169</v>
      </c>
      <c r="R185" s="32" t="str">
        <f aca="false">IF(L185="","",IF(ABS(L185)&lt;=O185,"Yes","No"))</f>
        <v>Yes</v>
      </c>
      <c r="S185" s="32" t="str">
        <f aca="false">IF(L185="","",IF(ABS(L185)&lt;=1.96*O185,"Yes","No"))</f>
        <v>Yes</v>
      </c>
      <c r="T185" s="60" t="n">
        <f aca="false">IF(D185="","",ROUND(SQRT(((D185+G185)*O185/100)^2+(J185*(D185+G185)*0.07717)^2),0))</f>
        <v>75</v>
      </c>
      <c r="U185" s="32"/>
    </row>
    <row r="186" customFormat="false" ht="15" hidden="false" customHeight="false" outlineLevel="0" collapsed="false">
      <c r="A186" s="32" t="s">
        <v>233</v>
      </c>
      <c r="B186" s="32" t="s">
        <v>377</v>
      </c>
      <c r="C186" s="32" t="s">
        <v>382</v>
      </c>
      <c r="D186" s="60" t="n">
        <v>2034</v>
      </c>
      <c r="E186" s="60" t="n">
        <v>1929</v>
      </c>
      <c r="F186" s="69" t="n">
        <f aca="false">IF(E186="","",D186-E186)</f>
        <v>105</v>
      </c>
      <c r="G186" s="60" t="n">
        <v>1722</v>
      </c>
      <c r="H186" s="60" t="n">
        <v>1679</v>
      </c>
      <c r="I186" s="69" t="n">
        <f aca="false">IF(H186="","",G186-H186)</f>
        <v>43</v>
      </c>
      <c r="J186" s="40" t="n">
        <f aca="false">IF(OR(D186="",D186+G186=0),"",D186/(D186+G186))</f>
        <v>0.541533546325879</v>
      </c>
      <c r="K186" s="40" t="n">
        <f aca="false">IF(E186="","",E186/(E186+H186))</f>
        <v>0.534645232815965</v>
      </c>
      <c r="L186" s="70" t="n">
        <f aca="false">IF(OR(K186="",J186=""),"",(J186-K186)*100)</f>
        <v>0.688831350991404</v>
      </c>
      <c r="M186" s="36" t="n">
        <v>2.11386804091489</v>
      </c>
      <c r="N186" s="36" t="n">
        <v>2.60238948855031</v>
      </c>
      <c r="O186" s="36" t="n">
        <f aca="false">SQRT(M186^2+N186^2)</f>
        <v>3.35274054238</v>
      </c>
      <c r="P186" s="40" t="n">
        <f aca="false">IF(J186="","",MAX(0,J186-1.96*O186/100))</f>
        <v>0.475819831695231</v>
      </c>
      <c r="Q186" s="40" t="n">
        <f aca="false">IF(J186="","",MIN(1,J186+1.96*O186/100))</f>
        <v>0.607247260956527</v>
      </c>
      <c r="R186" s="32" t="str">
        <f aca="false">IF(L186="","",IF(ABS(L186)&lt;=O186,"Yes","No"))</f>
        <v>Yes</v>
      </c>
      <c r="S186" s="32" t="str">
        <f aca="false">IF(L186="","",IF(ABS(L186)&lt;=1.96*O186,"Yes","No"))</f>
        <v>Yes</v>
      </c>
      <c r="T186" s="60" t="n">
        <f aca="false">IF(D186="","",ROUND(SQRT(((D186+G186)*O186/100)^2+(J186*(D186+G186)*0.07717)^2),0))</f>
        <v>201</v>
      </c>
      <c r="U186" s="32"/>
    </row>
    <row r="187" customFormat="false" ht="15" hidden="false" customHeight="false" outlineLevel="0" collapsed="false">
      <c r="A187" s="32" t="s">
        <v>233</v>
      </c>
      <c r="B187" s="32" t="s">
        <v>377</v>
      </c>
      <c r="C187" s="32" t="s">
        <v>383</v>
      </c>
      <c r="D187" s="60" t="n">
        <v>746</v>
      </c>
      <c r="E187" s="60" t="n">
        <v>696</v>
      </c>
      <c r="F187" s="69" t="n">
        <f aca="false">IF(E187="","",D187-E187)</f>
        <v>50</v>
      </c>
      <c r="G187" s="60" t="n">
        <v>655</v>
      </c>
      <c r="H187" s="60" t="n">
        <v>666</v>
      </c>
      <c r="I187" s="69" t="n">
        <f aca="false">IF(H187="","",G187-H187)</f>
        <v>-11</v>
      </c>
      <c r="J187" s="40" t="n">
        <f aca="false">IF(OR(D187="",D187+G187=0),"",D187/(D187+G187))</f>
        <v>0.532476802284083</v>
      </c>
      <c r="K187" s="40" t="n">
        <f aca="false">IF(E187="","",E187/(E187+H187))</f>
        <v>0.511013215859031</v>
      </c>
      <c r="L187" s="70" t="n">
        <f aca="false">IF(OR(K187="",J187=""),"",(J187-K187)*100)</f>
        <v>2.1463586425052</v>
      </c>
      <c r="M187" s="36" t="n">
        <v>2.11386804091489</v>
      </c>
      <c r="N187" s="36" t="n">
        <v>2.60238948855031</v>
      </c>
      <c r="O187" s="36" t="n">
        <f aca="false">SQRT(M187^2+N187^2)</f>
        <v>3.35274054238</v>
      </c>
      <c r="P187" s="40" t="n">
        <f aca="false">IF(J187="","",MAX(0,J187-1.96*O187/100))</f>
        <v>0.466763087653435</v>
      </c>
      <c r="Q187" s="40" t="n">
        <f aca="false">IF(J187="","",MIN(1,J187+1.96*O187/100))</f>
        <v>0.598190516914731</v>
      </c>
      <c r="R187" s="32" t="str">
        <f aca="false">IF(L187="","",IF(ABS(L187)&lt;=O187,"Yes","No"))</f>
        <v>Yes</v>
      </c>
      <c r="S187" s="32" t="str">
        <f aca="false">IF(L187="","",IF(ABS(L187)&lt;=1.96*O187,"Yes","No"))</f>
        <v>Yes</v>
      </c>
      <c r="T187" s="60" t="n">
        <f aca="false">IF(D187="","",ROUND(SQRT(((D187+G187)*O187/100)^2+(J187*(D187+G187)*0.07717)^2),0))</f>
        <v>74</v>
      </c>
      <c r="U187" s="32"/>
    </row>
    <row r="188" customFormat="false" ht="15" hidden="false" customHeight="false" outlineLevel="0" collapsed="false">
      <c r="A188" s="32" t="s">
        <v>233</v>
      </c>
      <c r="B188" s="32" t="s">
        <v>377</v>
      </c>
      <c r="C188" s="32" t="s">
        <v>384</v>
      </c>
      <c r="D188" s="60" t="n">
        <v>737</v>
      </c>
      <c r="E188" s="60" t="n">
        <v>715</v>
      </c>
      <c r="F188" s="69" t="n">
        <f aca="false">IF(E188="","",D188-E188)</f>
        <v>22</v>
      </c>
      <c r="G188" s="60" t="n">
        <v>635</v>
      </c>
      <c r="H188" s="60" t="n">
        <v>601</v>
      </c>
      <c r="I188" s="69" t="n">
        <f aca="false">IF(H188="","",G188-H188)</f>
        <v>34</v>
      </c>
      <c r="J188" s="40" t="n">
        <f aca="false">IF(OR(D188="",D188+G188=0),"",D188/(D188+G188))</f>
        <v>0.537172011661808</v>
      </c>
      <c r="K188" s="40" t="n">
        <f aca="false">IF(E188="","",E188/(E188+H188))</f>
        <v>0.543313069908815</v>
      </c>
      <c r="L188" s="70" t="n">
        <f aca="false">IF(OR(K188="",J188=""),"",(J188-K188)*100)</f>
        <v>-0.614105824700695</v>
      </c>
      <c r="M188" s="36" t="n">
        <v>2.11386804091489</v>
      </c>
      <c r="N188" s="36" t="n">
        <v>2.60238948855031</v>
      </c>
      <c r="O188" s="36" t="n">
        <f aca="false">SQRT(M188^2+N188^2)</f>
        <v>3.35274054238</v>
      </c>
      <c r="P188" s="40" t="n">
        <f aca="false">IF(J188="","",MAX(0,J188-1.96*O188/100))</f>
        <v>0.47145829703116</v>
      </c>
      <c r="Q188" s="40" t="n">
        <f aca="false">IF(J188="","",MIN(1,J188+1.96*O188/100))</f>
        <v>0.602885726292456</v>
      </c>
      <c r="R188" s="32" t="str">
        <f aca="false">IF(L188="","",IF(ABS(L188)&lt;=O188,"Yes","No"))</f>
        <v>Yes</v>
      </c>
      <c r="S188" s="32" t="str">
        <f aca="false">IF(L188="","",IF(ABS(L188)&lt;=1.96*O188,"Yes","No"))</f>
        <v>Yes</v>
      </c>
      <c r="T188" s="60" t="n">
        <f aca="false">IF(D188="","",ROUND(SQRT(((D188+G188)*O188/100)^2+(J188*(D188+G188)*0.07717)^2),0))</f>
        <v>73</v>
      </c>
      <c r="U188" s="32"/>
    </row>
    <row r="189" customFormat="false" ht="15" hidden="false" customHeight="false" outlineLevel="0" collapsed="false">
      <c r="A189" s="32" t="s">
        <v>233</v>
      </c>
      <c r="B189" s="32" t="s">
        <v>377</v>
      </c>
      <c r="C189" s="32" t="s">
        <v>385</v>
      </c>
      <c r="D189" s="60" t="n">
        <v>767</v>
      </c>
      <c r="E189" s="60" t="n">
        <v>728</v>
      </c>
      <c r="F189" s="69" t="n">
        <f aca="false">IF(E189="","",D189-E189)</f>
        <v>39</v>
      </c>
      <c r="G189" s="60" t="n">
        <v>719</v>
      </c>
      <c r="H189" s="60" t="n">
        <v>692</v>
      </c>
      <c r="I189" s="69" t="n">
        <f aca="false">IF(H189="","",G189-H189)</f>
        <v>27</v>
      </c>
      <c r="J189" s="40" t="n">
        <f aca="false">IF(OR(D189="",D189+G189=0),"",D189/(D189+G189))</f>
        <v>0.516150740242261</v>
      </c>
      <c r="K189" s="40" t="n">
        <f aca="false">IF(E189="","",E189/(E189+H189))</f>
        <v>0.512676056338028</v>
      </c>
      <c r="L189" s="70" t="n">
        <f aca="false">IF(OR(K189="",J189=""),"",(J189-K189)*100)</f>
        <v>0.3474683904233</v>
      </c>
      <c r="M189" s="36" t="n">
        <v>2.11386804091489</v>
      </c>
      <c r="N189" s="36" t="n">
        <v>2.60238948855031</v>
      </c>
      <c r="O189" s="36" t="n">
        <f aca="false">SQRT(M189^2+N189^2)</f>
        <v>3.35274054238</v>
      </c>
      <c r="P189" s="40" t="n">
        <f aca="false">IF(J189="","",MAX(0,J189-1.96*O189/100))</f>
        <v>0.450437025611613</v>
      </c>
      <c r="Q189" s="40" t="n">
        <f aca="false">IF(J189="","",MIN(1,J189+1.96*O189/100))</f>
        <v>0.581864454872909</v>
      </c>
      <c r="R189" s="32" t="str">
        <f aca="false">IF(L189="","",IF(ABS(L189)&lt;=O189,"Yes","No"))</f>
        <v>Yes</v>
      </c>
      <c r="S189" s="32" t="str">
        <f aca="false">IF(L189="","",IF(ABS(L189)&lt;=1.96*O189,"Yes","No"))</f>
        <v>Yes</v>
      </c>
      <c r="T189" s="60" t="n">
        <f aca="false">IF(D189="","",ROUND(SQRT(((D189+G189)*O189/100)^2+(J189*(D189+G189)*0.07717)^2),0))</f>
        <v>77</v>
      </c>
      <c r="U189" s="32"/>
    </row>
    <row r="190" customFormat="false" ht="15" hidden="false" customHeight="false" outlineLevel="0" collapsed="false">
      <c r="A190" s="32" t="s">
        <v>233</v>
      </c>
      <c r="B190" s="32" t="s">
        <v>386</v>
      </c>
      <c r="C190" s="32" t="s">
        <v>387</v>
      </c>
      <c r="D190" s="60" t="n">
        <v>1466</v>
      </c>
      <c r="E190" s="60" t="n">
        <v>1473</v>
      </c>
      <c r="F190" s="69" t="n">
        <f aca="false">IF(E190="","",D190-E190)</f>
        <v>-7</v>
      </c>
      <c r="G190" s="60" t="n">
        <v>1693</v>
      </c>
      <c r="H190" s="60" t="n">
        <v>1690</v>
      </c>
      <c r="I190" s="69" t="n">
        <f aca="false">IF(H190="","",G190-H190)</f>
        <v>3</v>
      </c>
      <c r="J190" s="40" t="n">
        <f aca="false">IF(OR(D190="",D190+G190=0),"",D190/(D190+G190))</f>
        <v>0.464070908515353</v>
      </c>
      <c r="K190" s="40" t="n">
        <f aca="false">IF(E190="","",E190/(E190+H190))</f>
        <v>0.465697122984508</v>
      </c>
      <c r="L190" s="70" t="n">
        <f aca="false">IF(OR(K190="",J190=""),"",(J190-K190)*100)</f>
        <v>-0.16262144691554</v>
      </c>
      <c r="M190" s="36" t="n">
        <v>2.11386804091489</v>
      </c>
      <c r="N190" s="36" t="n">
        <v>2.60238948855031</v>
      </c>
      <c r="O190" s="36" t="n">
        <f aca="false">SQRT(M190^2+N190^2)</f>
        <v>3.35274054238</v>
      </c>
      <c r="P190" s="40" t="n">
        <f aca="false">IF(J190="","",MAX(0,J190-1.96*O190/100))</f>
        <v>0.398357193884705</v>
      </c>
      <c r="Q190" s="40" t="n">
        <f aca="false">IF(J190="","",MIN(1,J190+1.96*O190/100))</f>
        <v>0.529784623146001</v>
      </c>
      <c r="R190" s="32" t="str">
        <f aca="false">IF(L190="","",IF(ABS(L190)&lt;=O190,"Yes","No"))</f>
        <v>Yes</v>
      </c>
      <c r="S190" s="32" t="str">
        <f aca="false">IF(L190="","",IF(ABS(L190)&lt;=1.96*O190,"Yes","No"))</f>
        <v>Yes</v>
      </c>
      <c r="T190" s="60" t="n">
        <f aca="false">IF(D190="","",ROUND(SQRT(((D190+G190)*O190/100)^2+(J190*(D190+G190)*0.07717)^2),0))</f>
        <v>155</v>
      </c>
      <c r="U190" s="32"/>
    </row>
    <row r="191" customFormat="false" ht="15" hidden="false" customHeight="false" outlineLevel="0" collapsed="false">
      <c r="A191" s="32" t="s">
        <v>233</v>
      </c>
      <c r="B191" s="32" t="s">
        <v>386</v>
      </c>
      <c r="C191" s="32" t="s">
        <v>388</v>
      </c>
      <c r="D191" s="60" t="n">
        <v>895</v>
      </c>
      <c r="E191" s="60" t="n">
        <v>907</v>
      </c>
      <c r="F191" s="69" t="n">
        <f aca="false">IF(E191="","",D191-E191)</f>
        <v>-12</v>
      </c>
      <c r="G191" s="60" t="n">
        <v>1413</v>
      </c>
      <c r="H191" s="60" t="n">
        <v>1445</v>
      </c>
      <c r="I191" s="69" t="n">
        <f aca="false">IF(H191="","",G191-H191)</f>
        <v>-32</v>
      </c>
      <c r="J191" s="40" t="n">
        <f aca="false">IF(OR(D191="",D191+G191=0),"",D191/(D191+G191))</f>
        <v>0.387781629116118</v>
      </c>
      <c r="K191" s="40" t="n">
        <f aca="false">IF(E191="","",E191/(E191+H191))</f>
        <v>0.38562925170068</v>
      </c>
      <c r="L191" s="70" t="n">
        <f aca="false">IF(OR(K191="",J191=""),"",(J191-K191)*100)</f>
        <v>0.215237741543756</v>
      </c>
      <c r="M191" s="36" t="n">
        <v>2.11386804091489</v>
      </c>
      <c r="N191" s="36" t="n">
        <v>2.60238948855031</v>
      </c>
      <c r="O191" s="36" t="n">
        <f aca="false">SQRT(M191^2+N191^2)</f>
        <v>3.35274054238</v>
      </c>
      <c r="P191" s="40" t="n">
        <f aca="false">IF(J191="","",MAX(0,J191-1.96*O191/100))</f>
        <v>0.32206791448547</v>
      </c>
      <c r="Q191" s="40" t="n">
        <f aca="false">IF(J191="","",MIN(1,J191+1.96*O191/100))</f>
        <v>0.453495343746766</v>
      </c>
      <c r="R191" s="32" t="str">
        <f aca="false">IF(L191="","",IF(ABS(L191)&lt;=O191,"Yes","No"))</f>
        <v>Yes</v>
      </c>
      <c r="S191" s="32" t="str">
        <f aca="false">IF(L191="","",IF(ABS(L191)&lt;=1.96*O191,"Yes","No"))</f>
        <v>Yes</v>
      </c>
      <c r="T191" s="60" t="n">
        <f aca="false">IF(D191="","",ROUND(SQRT(((D191+G191)*O191/100)^2+(J191*(D191+G191)*0.07717)^2),0))</f>
        <v>104</v>
      </c>
      <c r="U191" s="32"/>
    </row>
    <row r="192" customFormat="false" ht="15" hidden="false" customHeight="false" outlineLevel="0" collapsed="false">
      <c r="A192" s="32" t="s">
        <v>233</v>
      </c>
      <c r="B192" s="32" t="s">
        <v>389</v>
      </c>
      <c r="C192" s="32" t="s">
        <v>390</v>
      </c>
      <c r="D192" s="60" t="n">
        <v>1014</v>
      </c>
      <c r="E192" s="60" t="n">
        <v>1017</v>
      </c>
      <c r="F192" s="69" t="n">
        <f aca="false">IF(E192="","",D192-E192)</f>
        <v>-3</v>
      </c>
      <c r="G192" s="60" t="n">
        <v>1061</v>
      </c>
      <c r="H192" s="60" t="n">
        <v>1074</v>
      </c>
      <c r="I192" s="69" t="n">
        <f aca="false">IF(H192="","",G192-H192)</f>
        <v>-13</v>
      </c>
      <c r="J192" s="40" t="n">
        <f aca="false">IF(OR(D192="",D192+G192=0),"",D192/(D192+G192))</f>
        <v>0.488674698795181</v>
      </c>
      <c r="K192" s="40" t="n">
        <f aca="false">IF(E192="","",E192/(E192+H192))</f>
        <v>0.486370157819225</v>
      </c>
      <c r="L192" s="70" t="n">
        <f aca="false">IF(OR(K192="",J192=""),"",(J192-K192)*100)</f>
        <v>0.230454097595545</v>
      </c>
      <c r="M192" s="36" t="n">
        <v>2.11386804091489</v>
      </c>
      <c r="N192" s="36" t="n">
        <v>2.60238948855031</v>
      </c>
      <c r="O192" s="36" t="n">
        <f aca="false">SQRT(M192^2+N192^2)</f>
        <v>3.35274054238</v>
      </c>
      <c r="P192" s="40" t="n">
        <f aca="false">IF(J192="","",MAX(0,J192-1.96*O192/100))</f>
        <v>0.422960984164533</v>
      </c>
      <c r="Q192" s="40" t="n">
        <f aca="false">IF(J192="","",MIN(1,J192+1.96*O192/100))</f>
        <v>0.554388413425829</v>
      </c>
      <c r="R192" s="32" t="str">
        <f aca="false">IF(L192="","",IF(ABS(L192)&lt;=O192,"Yes","No"))</f>
        <v>Yes</v>
      </c>
      <c r="S192" s="32" t="str">
        <f aca="false">IF(L192="","",IF(ABS(L192)&lt;=1.96*O192,"Yes","No"))</f>
        <v>Yes</v>
      </c>
      <c r="T192" s="60" t="n">
        <f aca="false">IF(D192="","",ROUND(SQRT(((D192+G192)*O192/100)^2+(J192*(D192+G192)*0.07717)^2),0))</f>
        <v>105</v>
      </c>
      <c r="U192" s="32"/>
    </row>
    <row r="193" customFormat="false" ht="15" hidden="false" customHeight="false" outlineLevel="0" collapsed="false">
      <c r="A193" s="32" t="s">
        <v>233</v>
      </c>
      <c r="B193" s="32" t="s">
        <v>389</v>
      </c>
      <c r="C193" s="32" t="s">
        <v>391</v>
      </c>
      <c r="D193" s="60" t="n">
        <v>745</v>
      </c>
      <c r="E193" s="60" t="n">
        <v>753</v>
      </c>
      <c r="F193" s="69" t="n">
        <f aca="false">IF(E193="","",D193-E193)</f>
        <v>-8</v>
      </c>
      <c r="G193" s="60" t="n">
        <v>838</v>
      </c>
      <c r="H193" s="60" t="n">
        <v>851</v>
      </c>
      <c r="I193" s="69" t="n">
        <f aca="false">IF(H193="","",G193-H193)</f>
        <v>-13</v>
      </c>
      <c r="J193" s="40" t="n">
        <f aca="false">IF(OR(D193="",D193+G193=0),"",D193/(D193+G193))</f>
        <v>0.470625394819962</v>
      </c>
      <c r="K193" s="40" t="n">
        <f aca="false">IF(E193="","",E193/(E193+H193))</f>
        <v>0.469451371571072</v>
      </c>
      <c r="L193" s="70" t="n">
        <f aca="false">IF(OR(K193="",J193=""),"",(J193-K193)*100)</f>
        <v>0.117402324888977</v>
      </c>
      <c r="M193" s="36" t="n">
        <v>2.11386804091489</v>
      </c>
      <c r="N193" s="36" t="n">
        <v>2.60238948855031</v>
      </c>
      <c r="O193" s="36" t="n">
        <f aca="false">SQRT(M193^2+N193^2)</f>
        <v>3.35274054238</v>
      </c>
      <c r="P193" s="40" t="n">
        <f aca="false">IF(J193="","",MAX(0,J193-1.96*O193/100))</f>
        <v>0.404911680189314</v>
      </c>
      <c r="Q193" s="40" t="n">
        <f aca="false">IF(J193="","",MIN(1,J193+1.96*O193/100))</f>
        <v>0.53633910945061</v>
      </c>
      <c r="R193" s="32" t="str">
        <f aca="false">IF(L193="","",IF(ABS(L193)&lt;=O193,"Yes","No"))</f>
        <v>Yes</v>
      </c>
      <c r="S193" s="32" t="str">
        <f aca="false">IF(L193="","",IF(ABS(L193)&lt;=1.96*O193,"Yes","No"))</f>
        <v>Yes</v>
      </c>
      <c r="T193" s="60" t="n">
        <f aca="false">IF(D193="","",ROUND(SQRT(((D193+G193)*O193/100)^2+(J193*(D193+G193)*0.07717)^2),0))</f>
        <v>78</v>
      </c>
      <c r="U193" s="32"/>
    </row>
    <row r="194" customFormat="false" ht="15" hidden="false" customHeight="false" outlineLevel="0" collapsed="false">
      <c r="A194" s="32" t="s">
        <v>233</v>
      </c>
      <c r="B194" s="32" t="s">
        <v>389</v>
      </c>
      <c r="C194" s="32" t="s">
        <v>392</v>
      </c>
      <c r="D194" s="60" t="n">
        <v>698</v>
      </c>
      <c r="E194" s="60" t="n">
        <v>713</v>
      </c>
      <c r="F194" s="69" t="n">
        <f aca="false">IF(E194="","",D194-E194)</f>
        <v>-15</v>
      </c>
      <c r="G194" s="60" t="n">
        <v>755</v>
      </c>
      <c r="H194" s="60" t="n">
        <v>780</v>
      </c>
      <c r="I194" s="69" t="n">
        <f aca="false">IF(H194="","",G194-H194)</f>
        <v>-25</v>
      </c>
      <c r="J194" s="40" t="n">
        <f aca="false">IF(OR(D194="",D194+G194=0),"",D194/(D194+G194))</f>
        <v>0.480385409497591</v>
      </c>
      <c r="K194" s="40" t="n">
        <f aca="false">IF(E194="","",E194/(E194+H194))</f>
        <v>0.477561955793704</v>
      </c>
      <c r="L194" s="70" t="n">
        <f aca="false">IF(OR(K194="",J194=""),"",(J194-K194)*100)</f>
        <v>0.28234537038872</v>
      </c>
      <c r="M194" s="36" t="n">
        <v>2.11386804091489</v>
      </c>
      <c r="N194" s="36" t="n">
        <v>2.60238948855031</v>
      </c>
      <c r="O194" s="36" t="n">
        <f aca="false">SQRT(M194^2+N194^2)</f>
        <v>3.35274054238</v>
      </c>
      <c r="P194" s="40" t="n">
        <f aca="false">IF(J194="","",MAX(0,J194-1.96*O194/100))</f>
        <v>0.414671694866943</v>
      </c>
      <c r="Q194" s="40" t="n">
        <f aca="false">IF(J194="","",MIN(1,J194+1.96*O194/100))</f>
        <v>0.546099124128239</v>
      </c>
      <c r="R194" s="32" t="str">
        <f aca="false">IF(L194="","",IF(ABS(L194)&lt;=O194,"Yes","No"))</f>
        <v>Yes</v>
      </c>
      <c r="S194" s="32" t="str">
        <f aca="false">IF(L194="","",IF(ABS(L194)&lt;=1.96*O194,"Yes","No"))</f>
        <v>Yes</v>
      </c>
      <c r="T194" s="60" t="n">
        <f aca="false">IF(D194="","",ROUND(SQRT(((D194+G194)*O194/100)^2+(J194*(D194+G194)*0.07717)^2),0))</f>
        <v>73</v>
      </c>
      <c r="U194" s="32"/>
    </row>
    <row r="195" customFormat="false" ht="15" hidden="false" customHeight="false" outlineLevel="0" collapsed="false">
      <c r="A195" s="32" t="s">
        <v>233</v>
      </c>
      <c r="B195" s="32" t="s">
        <v>389</v>
      </c>
      <c r="C195" s="32" t="s">
        <v>393</v>
      </c>
      <c r="D195" s="60" t="n">
        <v>1657</v>
      </c>
      <c r="E195" s="60" t="n">
        <v>1648</v>
      </c>
      <c r="F195" s="69" t="n">
        <f aca="false">IF(E195="","",D195-E195)</f>
        <v>9</v>
      </c>
      <c r="G195" s="60" t="n">
        <v>1814</v>
      </c>
      <c r="H195" s="60" t="n">
        <v>1789</v>
      </c>
      <c r="I195" s="69" t="n">
        <f aca="false">IF(H195="","",G195-H195)</f>
        <v>25</v>
      </c>
      <c r="J195" s="40" t="n">
        <f aca="false">IF(OR(D195="",D195+G195=0),"",D195/(D195+G195))</f>
        <v>0.477384039181792</v>
      </c>
      <c r="K195" s="40" t="n">
        <f aca="false">IF(E195="","",E195/(E195+H195))</f>
        <v>0.479487925516439</v>
      </c>
      <c r="L195" s="70" t="n">
        <f aca="false">IF(OR(K195="",J195=""),"",(J195-K195)*100)</f>
        <v>-0.210388633464675</v>
      </c>
      <c r="M195" s="36" t="n">
        <v>2.11386804091489</v>
      </c>
      <c r="N195" s="36" t="n">
        <v>2.60238948855031</v>
      </c>
      <c r="O195" s="36" t="n">
        <f aca="false">SQRT(M195^2+N195^2)</f>
        <v>3.35274054238</v>
      </c>
      <c r="P195" s="40" t="n">
        <f aca="false">IF(J195="","",MAX(0,J195-1.96*O195/100))</f>
        <v>0.411670324551144</v>
      </c>
      <c r="Q195" s="40" t="n">
        <f aca="false">IF(J195="","",MIN(1,J195+1.96*O195/100))</f>
        <v>0.54309775381244</v>
      </c>
      <c r="R195" s="32" t="str">
        <f aca="false">IF(L195="","",IF(ABS(L195)&lt;=O195,"Yes","No"))</f>
        <v>Yes</v>
      </c>
      <c r="S195" s="32" t="str">
        <f aca="false">IF(L195="","",IF(ABS(L195)&lt;=1.96*O195,"Yes","No"))</f>
        <v>Yes</v>
      </c>
      <c r="T195" s="60" t="n">
        <f aca="false">IF(D195="","",ROUND(SQRT(((D195+G195)*O195/100)^2+(J195*(D195+G195)*0.07717)^2),0))</f>
        <v>173</v>
      </c>
      <c r="U195" s="32"/>
    </row>
    <row r="196" customFormat="false" ht="15" hidden="false" customHeight="false" outlineLevel="0" collapsed="false">
      <c r="A196" s="32" t="s">
        <v>233</v>
      </c>
      <c r="B196" s="32" t="s">
        <v>389</v>
      </c>
      <c r="C196" s="32" t="s">
        <v>394</v>
      </c>
      <c r="D196" s="60" t="n">
        <v>693</v>
      </c>
      <c r="E196" s="60" t="n">
        <v>683</v>
      </c>
      <c r="F196" s="69" t="n">
        <f aca="false">IF(E196="","",D196-E196)</f>
        <v>10</v>
      </c>
      <c r="G196" s="60" t="n">
        <v>700</v>
      </c>
      <c r="H196" s="60" t="n">
        <v>663</v>
      </c>
      <c r="I196" s="69" t="n">
        <f aca="false">IF(H196="","",G196-H196)</f>
        <v>37</v>
      </c>
      <c r="J196" s="40" t="n">
        <f aca="false">IF(OR(D196="",D196+G196=0),"",D196/(D196+G196))</f>
        <v>0.49748743718593</v>
      </c>
      <c r="K196" s="40" t="n">
        <f aca="false">IF(E196="","",E196/(E196+H196))</f>
        <v>0.507429420505201</v>
      </c>
      <c r="L196" s="70" t="n">
        <f aca="false">IF(OR(K196="",J196=""),"",(J196-K196)*100)</f>
        <v>-0.994198331927093</v>
      </c>
      <c r="M196" s="36" t="n">
        <v>2.11386804091489</v>
      </c>
      <c r="N196" s="36" t="n">
        <v>2.60238948855031</v>
      </c>
      <c r="O196" s="36" t="n">
        <f aca="false">SQRT(M196^2+N196^2)</f>
        <v>3.35274054238</v>
      </c>
      <c r="P196" s="40" t="n">
        <f aca="false">IF(J196="","",MAX(0,J196-1.96*O196/100))</f>
        <v>0.431773722555282</v>
      </c>
      <c r="Q196" s="40" t="n">
        <f aca="false">IF(J196="","",MIN(1,J196+1.96*O196/100))</f>
        <v>0.563201151816578</v>
      </c>
      <c r="R196" s="32" t="str">
        <f aca="false">IF(L196="","",IF(ABS(L196)&lt;=O196,"Yes","No"))</f>
        <v>Yes</v>
      </c>
      <c r="S196" s="32" t="str">
        <f aca="false">IF(L196="","",IF(ABS(L196)&lt;=1.96*O196,"Yes","No"))</f>
        <v>Yes</v>
      </c>
      <c r="T196" s="60" t="n">
        <f aca="false">IF(D196="","",ROUND(SQRT(((D196+G196)*O196/100)^2+(J196*(D196+G196)*0.07717)^2),0))</f>
        <v>71</v>
      </c>
      <c r="U196" s="32"/>
    </row>
    <row r="197" customFormat="false" ht="15" hidden="false" customHeight="false" outlineLevel="0" collapsed="false">
      <c r="A197" s="32" t="s">
        <v>233</v>
      </c>
      <c r="B197" s="32" t="s">
        <v>389</v>
      </c>
      <c r="C197" s="32" t="s">
        <v>395</v>
      </c>
      <c r="D197" s="60" t="n">
        <v>661</v>
      </c>
      <c r="E197" s="60" t="n">
        <v>648</v>
      </c>
      <c r="F197" s="69" t="n">
        <f aca="false">IF(E197="","",D197-E197)</f>
        <v>13</v>
      </c>
      <c r="G197" s="60" t="n">
        <v>594</v>
      </c>
      <c r="H197" s="60" t="n">
        <v>583</v>
      </c>
      <c r="I197" s="69" t="n">
        <f aca="false">IF(H197="","",G197-H197)</f>
        <v>11</v>
      </c>
      <c r="J197" s="40" t="n">
        <f aca="false">IF(OR(D197="",D197+G197=0),"",D197/(D197+G197))</f>
        <v>0.526693227091634</v>
      </c>
      <c r="K197" s="40" t="n">
        <f aca="false">IF(E197="","",E197/(E197+H197))</f>
        <v>0.526401299756296</v>
      </c>
      <c r="L197" s="70" t="n">
        <f aca="false">IF(OR(K197="",J197=""),"",(J197-K197)*100)</f>
        <v>0.0291927335337783</v>
      </c>
      <c r="M197" s="36" t="n">
        <v>2.11386804091489</v>
      </c>
      <c r="N197" s="36" t="n">
        <v>2.60238948855031</v>
      </c>
      <c r="O197" s="36" t="n">
        <f aca="false">SQRT(M197^2+N197^2)</f>
        <v>3.35274054238</v>
      </c>
      <c r="P197" s="40" t="n">
        <f aca="false">IF(J197="","",MAX(0,J197-1.96*O197/100))</f>
        <v>0.460979512460986</v>
      </c>
      <c r="Q197" s="40" t="n">
        <f aca="false">IF(J197="","",MIN(1,J197+1.96*O197/100))</f>
        <v>0.592406941722281</v>
      </c>
      <c r="R197" s="32" t="str">
        <f aca="false">IF(L197="","",IF(ABS(L197)&lt;=O197,"Yes","No"))</f>
        <v>Yes</v>
      </c>
      <c r="S197" s="32" t="str">
        <f aca="false">IF(L197="","",IF(ABS(L197)&lt;=1.96*O197,"Yes","No"))</f>
        <v>Yes</v>
      </c>
      <c r="T197" s="60" t="n">
        <f aca="false">IF(D197="","",ROUND(SQRT(((D197+G197)*O197/100)^2+(J197*(D197+G197)*0.07717)^2),0))</f>
        <v>66</v>
      </c>
      <c r="U197" s="32"/>
    </row>
    <row r="198" customFormat="false" ht="15" hidden="false" customHeight="false" outlineLevel="0" collapsed="false">
      <c r="A198" s="32" t="s">
        <v>233</v>
      </c>
      <c r="B198" s="32" t="s">
        <v>396</v>
      </c>
      <c r="C198" s="32" t="s">
        <v>397</v>
      </c>
      <c r="D198" s="60" t="n">
        <v>247</v>
      </c>
      <c r="E198" s="60" t="n">
        <v>243</v>
      </c>
      <c r="F198" s="69" t="n">
        <f aca="false">IF(E198="","",D198-E198)</f>
        <v>4</v>
      </c>
      <c r="G198" s="60" t="n">
        <v>536</v>
      </c>
      <c r="H198" s="60" t="n">
        <v>532</v>
      </c>
      <c r="I198" s="69" t="n">
        <f aca="false">IF(H198="","",G198-H198)</f>
        <v>4</v>
      </c>
      <c r="J198" s="40" t="n">
        <f aca="false">IF(OR(D198="",D198+G198=0),"",D198/(D198+G198))</f>
        <v>0.315453384418902</v>
      </c>
      <c r="K198" s="40" t="n">
        <f aca="false">IF(E198="","",E198/(E198+H198))</f>
        <v>0.313548387096774</v>
      </c>
      <c r="L198" s="70" t="n">
        <f aca="false">IF(OR(K198="",J198=""),"",(J198-K198)*100)</f>
        <v>0.190499732212746</v>
      </c>
      <c r="M198" s="36" t="n">
        <v>2.46779854663492</v>
      </c>
      <c r="N198" s="36" t="n">
        <v>2.60238948855031</v>
      </c>
      <c r="O198" s="36" t="n">
        <f aca="false">SQRT(M198^2+N198^2)</f>
        <v>3.58642729145463</v>
      </c>
      <c r="P198" s="40" t="n">
        <f aca="false">IF(J198="","",MAX(0,J198-1.96*O198/100))</f>
        <v>0.245159409506391</v>
      </c>
      <c r="Q198" s="40" t="n">
        <f aca="false">IF(J198="","",MIN(1,J198+1.96*O198/100))</f>
        <v>0.385747359331412</v>
      </c>
      <c r="R198" s="32" t="str">
        <f aca="false">IF(L198="","",IF(ABS(L198)&lt;=O198,"Yes","No"))</f>
        <v>Yes</v>
      </c>
      <c r="S198" s="32" t="str">
        <f aca="false">IF(L198="","",IF(ABS(L198)&lt;=1.96*O198,"Yes","No"))</f>
        <v>Yes</v>
      </c>
      <c r="T198" s="60" t="n">
        <f aca="false">IF(D198="","",ROUND(SQRT(((D198+G198)*O198/100)^2+(J198*(D198+G198)*0.09272)^2),0))</f>
        <v>36</v>
      </c>
      <c r="U198" s="32"/>
    </row>
    <row r="199" customFormat="false" ht="15" hidden="false" customHeight="false" outlineLevel="0" collapsed="false">
      <c r="A199" s="32" t="s">
        <v>233</v>
      </c>
      <c r="B199" s="32" t="s">
        <v>396</v>
      </c>
      <c r="C199" s="32" t="s">
        <v>398</v>
      </c>
      <c r="D199" s="60" t="n">
        <v>820</v>
      </c>
      <c r="E199" s="60" t="n">
        <v>841</v>
      </c>
      <c r="F199" s="69" t="n">
        <f aca="false">IF(E199="","",D199-E199)</f>
        <v>-21</v>
      </c>
      <c r="G199" s="60" t="n">
        <v>1662</v>
      </c>
      <c r="H199" s="60" t="n">
        <v>1653</v>
      </c>
      <c r="I199" s="69" t="n">
        <f aca="false">IF(H199="","",G199-H199)</f>
        <v>9</v>
      </c>
      <c r="J199" s="40" t="n">
        <f aca="false">IF(OR(D199="",D199+G199=0),"",D199/(D199+G199))</f>
        <v>0.330378726833199</v>
      </c>
      <c r="K199" s="40" t="n">
        <f aca="false">IF(E199="","",E199/(E199+H199))</f>
        <v>0.337209302325581</v>
      </c>
      <c r="L199" s="70" t="n">
        <f aca="false">IF(OR(K199="",J199=""),"",(J199-K199)*100)</f>
        <v>-0.683057549238236</v>
      </c>
      <c r="M199" s="36" t="n">
        <v>2.11386804091489</v>
      </c>
      <c r="N199" s="36" t="n">
        <v>2.60238948855031</v>
      </c>
      <c r="O199" s="36" t="n">
        <f aca="false">SQRT(M199^2+N199^2)</f>
        <v>3.35274054238</v>
      </c>
      <c r="P199" s="40" t="n">
        <f aca="false">IF(J199="","",MAX(0,J199-1.96*O199/100))</f>
        <v>0.264665012202551</v>
      </c>
      <c r="Q199" s="40" t="n">
        <f aca="false">IF(J199="","",MIN(1,J199+1.96*O199/100))</f>
        <v>0.396092441463847</v>
      </c>
      <c r="R199" s="32" t="str">
        <f aca="false">IF(L199="","",IF(ABS(L199)&lt;=O199,"Yes","No"))</f>
        <v>Yes</v>
      </c>
      <c r="S199" s="32" t="str">
        <f aca="false">IF(L199="","",IF(ABS(L199)&lt;=1.96*O199,"Yes","No"))</f>
        <v>Yes</v>
      </c>
      <c r="T199" s="60" t="n">
        <f aca="false">IF(D199="","",ROUND(SQRT(((D199+G199)*O199/100)^2+(J199*(D199+G199)*0.07717)^2),0))</f>
        <v>105</v>
      </c>
      <c r="U199" s="32"/>
    </row>
    <row r="200" customFormat="false" ht="15" hidden="false" customHeight="false" outlineLevel="0" collapsed="false">
      <c r="A200" s="32" t="s">
        <v>233</v>
      </c>
      <c r="B200" s="32" t="s">
        <v>396</v>
      </c>
      <c r="C200" s="32" t="s">
        <v>399</v>
      </c>
      <c r="D200" s="60" t="n">
        <v>211</v>
      </c>
      <c r="E200" s="60" t="n">
        <v>182</v>
      </c>
      <c r="F200" s="69" t="n">
        <f aca="false">IF(E200="","",D200-E200)</f>
        <v>29</v>
      </c>
      <c r="G200" s="60" t="n">
        <v>462</v>
      </c>
      <c r="H200" s="60" t="n">
        <v>484</v>
      </c>
      <c r="I200" s="69" t="n">
        <f aca="false">IF(H200="","",G200-H200)</f>
        <v>-22</v>
      </c>
      <c r="J200" s="40" t="n">
        <f aca="false">IF(OR(D200="",D200+G200=0),"",D200/(D200+G200))</f>
        <v>0.313521545319465</v>
      </c>
      <c r="K200" s="40" t="n">
        <f aca="false">IF(E200="","",E200/(E200+H200))</f>
        <v>0.273273273273273</v>
      </c>
      <c r="L200" s="70" t="n">
        <f aca="false">IF(OR(K200="",J200=""),"",(J200-K200)*100)</f>
        <v>4.02482720461918</v>
      </c>
      <c r="M200" s="36" t="n">
        <v>3.59375104062466</v>
      </c>
      <c r="N200" s="36" t="n">
        <v>2.60238948855031</v>
      </c>
      <c r="O200" s="36" t="n">
        <f aca="false">SQRT(M200^2+N200^2)</f>
        <v>4.43705731224062</v>
      </c>
      <c r="P200" s="40" t="n">
        <f aca="false">IF(J200="","",MAX(0,J200-1.96*O200/100))</f>
        <v>0.226555221999549</v>
      </c>
      <c r="Q200" s="40" t="n">
        <f aca="false">IF(J200="","",MIN(1,J200+1.96*O200/100))</f>
        <v>0.400487868639381</v>
      </c>
      <c r="R200" s="32" t="str">
        <f aca="false">IF(L200="","",IF(ABS(L200)&lt;=O200,"Yes","No"))</f>
        <v>Yes</v>
      </c>
      <c r="S200" s="32" t="str">
        <f aca="false">IF(L200="","",IF(ABS(L200)&lt;=1.96*O200,"Yes","No"))</f>
        <v>Yes</v>
      </c>
      <c r="T200" s="60" t="n">
        <f aca="false">IF(D200="","",ROUND(SQRT(((D200+G200)*O200/100)^2+(J200*(D200+G200)*0.14577)^2),0))</f>
        <v>43</v>
      </c>
      <c r="U200" s="32"/>
    </row>
    <row r="201" customFormat="false" ht="15" hidden="false" customHeight="false" outlineLevel="0" collapsed="false">
      <c r="A201" s="32" t="s">
        <v>233</v>
      </c>
      <c r="B201" s="32" t="s">
        <v>400</v>
      </c>
      <c r="C201" s="32" t="s">
        <v>400</v>
      </c>
      <c r="D201" s="60" t="n">
        <v>1125</v>
      </c>
      <c r="E201" s="60" t="n">
        <v>1172</v>
      </c>
      <c r="F201" s="69" t="n">
        <f aca="false">IF(E201="","",D201-E201)</f>
        <v>-47</v>
      </c>
      <c r="G201" s="60" t="n">
        <v>2260</v>
      </c>
      <c r="H201" s="60" t="n">
        <v>2201</v>
      </c>
      <c r="I201" s="69" t="n">
        <f aca="false">IF(H201="","",G201-H201)</f>
        <v>59</v>
      </c>
      <c r="J201" s="40" t="n">
        <f aca="false">IF(OR(D201="",D201+G201=0),"",D201/(D201+G201))</f>
        <v>0.332348596750369</v>
      </c>
      <c r="K201" s="40" t="n">
        <f aca="false">IF(E201="","",E201/(E201+H201))</f>
        <v>0.347465164541951</v>
      </c>
      <c r="L201" s="70" t="n">
        <f aca="false">IF(OR(K201="",J201=""),"",(J201-K201)*100)</f>
        <v>-1.51165677915815</v>
      </c>
      <c r="M201" s="36" t="n">
        <v>2.11386804091489</v>
      </c>
      <c r="N201" s="36" t="n">
        <v>2.60238948855031</v>
      </c>
      <c r="O201" s="36" t="n">
        <f aca="false">SQRT(M201^2+N201^2)</f>
        <v>3.35274054238</v>
      </c>
      <c r="P201" s="40" t="n">
        <f aca="false">IF(J201="","",MAX(0,J201-1.96*O201/100))</f>
        <v>0.266634882119721</v>
      </c>
      <c r="Q201" s="40" t="n">
        <f aca="false">IF(J201="","",MIN(1,J201+1.96*O201/100))</f>
        <v>0.398062311381017</v>
      </c>
      <c r="R201" s="32" t="str">
        <f aca="false">IF(L201="","",IF(ABS(L201)&lt;=O201,"Yes","No"))</f>
        <v>Yes</v>
      </c>
      <c r="S201" s="32" t="str">
        <f aca="false">IF(L201="","",IF(ABS(L201)&lt;=1.96*O201,"Yes","No"))</f>
        <v>Yes</v>
      </c>
      <c r="T201" s="60" t="n">
        <f aca="false">IF(D201="","",ROUND(SQRT(((D201+G201)*O201/100)^2+(J201*(D201+G201)*0.07717)^2),0))</f>
        <v>143</v>
      </c>
      <c r="U201" s="32"/>
    </row>
    <row r="202" customFormat="false" ht="15" hidden="false" customHeight="false" outlineLevel="0" collapsed="false">
      <c r="A202" s="32" t="s">
        <v>233</v>
      </c>
      <c r="B202" s="32" t="s">
        <v>401</v>
      </c>
      <c r="C202" s="32" t="s">
        <v>402</v>
      </c>
      <c r="D202" s="60" t="n">
        <v>797</v>
      </c>
      <c r="E202" s="60" t="n">
        <v>811</v>
      </c>
      <c r="F202" s="69" t="n">
        <f aca="false">IF(E202="","",D202-E202)</f>
        <v>-14</v>
      </c>
      <c r="G202" s="60" t="n">
        <v>920</v>
      </c>
      <c r="H202" s="60" t="n">
        <v>918</v>
      </c>
      <c r="I202" s="69" t="n">
        <f aca="false">IF(H202="","",G202-H202)</f>
        <v>2</v>
      </c>
      <c r="J202" s="40" t="n">
        <f aca="false">IF(OR(D202="",D202+G202=0),"",D202/(D202+G202))</f>
        <v>0.464181712288876</v>
      </c>
      <c r="K202" s="40" t="n">
        <f aca="false">IF(E202="","",E202/(E202+H202))</f>
        <v>0.469057258530943</v>
      </c>
      <c r="L202" s="70" t="n">
        <f aca="false">IF(OR(K202="",J202=""),"",(J202-K202)*100)</f>
        <v>-0.487554624206682</v>
      </c>
      <c r="M202" s="36" t="n">
        <v>2.11386804091489</v>
      </c>
      <c r="N202" s="36" t="n">
        <v>2.60238948855031</v>
      </c>
      <c r="O202" s="36" t="n">
        <f aca="false">SQRT(M202^2+N202^2)</f>
        <v>3.35274054238</v>
      </c>
      <c r="P202" s="40" t="n">
        <f aca="false">IF(J202="","",MAX(0,J202-1.96*O202/100))</f>
        <v>0.398467997658228</v>
      </c>
      <c r="Q202" s="40" t="n">
        <f aca="false">IF(J202="","",MIN(1,J202+1.96*O202/100))</f>
        <v>0.529895426919524</v>
      </c>
      <c r="R202" s="32" t="str">
        <f aca="false">IF(L202="","",IF(ABS(L202)&lt;=O202,"Yes","No"))</f>
        <v>Yes</v>
      </c>
      <c r="S202" s="32" t="str">
        <f aca="false">IF(L202="","",IF(ABS(L202)&lt;=1.96*O202,"Yes","No"))</f>
        <v>Yes</v>
      </c>
      <c r="T202" s="60" t="n">
        <f aca="false">IF(D202="","",ROUND(SQRT(((D202+G202)*O202/100)^2+(J202*(D202+G202)*0.07717)^2),0))</f>
        <v>84</v>
      </c>
      <c r="U202" s="32"/>
    </row>
    <row r="203" customFormat="false" ht="15" hidden="false" customHeight="false" outlineLevel="0" collapsed="false">
      <c r="A203" s="32" t="s">
        <v>233</v>
      </c>
      <c r="B203" s="32" t="s">
        <v>401</v>
      </c>
      <c r="C203" s="32" t="s">
        <v>403</v>
      </c>
      <c r="D203" s="60" t="n">
        <v>609</v>
      </c>
      <c r="E203" s="60" t="n">
        <v>606</v>
      </c>
      <c r="F203" s="69" t="n">
        <f aca="false">IF(E203="","",D203-E203)</f>
        <v>3</v>
      </c>
      <c r="G203" s="60" t="n">
        <v>695</v>
      </c>
      <c r="H203" s="60" t="n">
        <v>669</v>
      </c>
      <c r="I203" s="69" t="n">
        <f aca="false">IF(H203="","",G203-H203)</f>
        <v>26</v>
      </c>
      <c r="J203" s="40" t="n">
        <f aca="false">IF(OR(D203="",D203+G203=0),"",D203/(D203+G203))</f>
        <v>0.467024539877301</v>
      </c>
      <c r="K203" s="40" t="n">
        <f aca="false">IF(E203="","",E203/(E203+H203))</f>
        <v>0.475294117647059</v>
      </c>
      <c r="L203" s="70" t="n">
        <f aca="false">IF(OR(K203="",J203=""),"",(J203-K203)*100)</f>
        <v>-0.826957776975817</v>
      </c>
      <c r="M203" s="36" t="n">
        <v>2.11386804091489</v>
      </c>
      <c r="N203" s="36" t="n">
        <v>2.60238948855031</v>
      </c>
      <c r="O203" s="36" t="n">
        <f aca="false">SQRT(M203^2+N203^2)</f>
        <v>3.35274054238</v>
      </c>
      <c r="P203" s="40" t="n">
        <f aca="false">IF(J203="","",MAX(0,J203-1.96*O203/100))</f>
        <v>0.401310825246653</v>
      </c>
      <c r="Q203" s="40" t="n">
        <f aca="false">IF(J203="","",MIN(1,J203+1.96*O203/100))</f>
        <v>0.532738254507949</v>
      </c>
      <c r="R203" s="32" t="str">
        <f aca="false">IF(L203="","",IF(ABS(L203)&lt;=O203,"Yes","No"))</f>
        <v>Yes</v>
      </c>
      <c r="S203" s="32" t="str">
        <f aca="false">IF(L203="","",IF(ABS(L203)&lt;=1.96*O203,"Yes","No"))</f>
        <v>Yes</v>
      </c>
      <c r="T203" s="60" t="n">
        <f aca="false">IF(D203="","",ROUND(SQRT(((D203+G203)*O203/100)^2+(J203*(D203+G203)*0.07717)^2),0))</f>
        <v>64</v>
      </c>
      <c r="U203" s="32"/>
    </row>
    <row r="204" customFormat="false" ht="15" hidden="false" customHeight="false" outlineLevel="0" collapsed="false">
      <c r="A204" s="32" t="s">
        <v>233</v>
      </c>
      <c r="B204" s="32" t="s">
        <v>401</v>
      </c>
      <c r="C204" s="32" t="s">
        <v>404</v>
      </c>
      <c r="D204" s="60" t="n">
        <v>775</v>
      </c>
      <c r="E204" s="60" t="n">
        <v>732</v>
      </c>
      <c r="F204" s="69" t="n">
        <f aca="false">IF(E204="","",D204-E204)</f>
        <v>43</v>
      </c>
      <c r="G204" s="60" t="n">
        <v>587</v>
      </c>
      <c r="H204" s="60" t="n">
        <v>616</v>
      </c>
      <c r="I204" s="69" t="n">
        <f aca="false">IF(H204="","",G204-H204)</f>
        <v>-29</v>
      </c>
      <c r="J204" s="40" t="n">
        <f aca="false">IF(OR(D204="",D204+G204=0),"",D204/(D204+G204))</f>
        <v>0.569016152716593</v>
      </c>
      <c r="K204" s="40" t="n">
        <f aca="false">IF(E204="","",E204/(E204+H204))</f>
        <v>0.543026706231454</v>
      </c>
      <c r="L204" s="70" t="n">
        <f aca="false">IF(OR(K204="",J204=""),"",(J204-K204)*100)</f>
        <v>2.59894464851392</v>
      </c>
      <c r="M204" s="36" t="n">
        <v>2.11386804091489</v>
      </c>
      <c r="N204" s="36" t="n">
        <v>2.60238948855031</v>
      </c>
      <c r="O204" s="36" t="n">
        <f aca="false">SQRT(M204^2+N204^2)</f>
        <v>3.35274054238</v>
      </c>
      <c r="P204" s="40" t="n">
        <f aca="false">IF(J204="","",MAX(0,J204-1.96*O204/100))</f>
        <v>0.503302438085945</v>
      </c>
      <c r="Q204" s="40" t="n">
        <f aca="false">IF(J204="","",MIN(1,J204+1.96*O204/100))</f>
        <v>0.634729867347241</v>
      </c>
      <c r="R204" s="32" t="str">
        <f aca="false">IF(L204="","",IF(ABS(L204)&lt;=O204,"Yes","No"))</f>
        <v>Yes</v>
      </c>
      <c r="S204" s="32" t="str">
        <f aca="false">IF(L204="","",IF(ABS(L204)&lt;=1.96*O204,"Yes","No"))</f>
        <v>Yes</v>
      </c>
      <c r="T204" s="60" t="n">
        <f aca="false">IF(D204="","",ROUND(SQRT(((D204+G204)*O204/100)^2+(J204*(D204+G204)*0.07717)^2),0))</f>
        <v>75</v>
      </c>
      <c r="U204" s="32"/>
    </row>
    <row r="205" customFormat="false" ht="15" hidden="false" customHeight="false" outlineLevel="0" collapsed="false">
      <c r="A205" s="32" t="s">
        <v>233</v>
      </c>
      <c r="B205" s="32" t="s">
        <v>401</v>
      </c>
      <c r="C205" s="32" t="s">
        <v>405</v>
      </c>
      <c r="D205" s="60" t="n">
        <v>910</v>
      </c>
      <c r="E205" s="60" t="n">
        <v>871</v>
      </c>
      <c r="F205" s="69" t="n">
        <f aca="false">IF(E205="","",D205-E205)</f>
        <v>39</v>
      </c>
      <c r="G205" s="60" t="n">
        <v>630</v>
      </c>
      <c r="H205" s="60" t="n">
        <v>616</v>
      </c>
      <c r="I205" s="69" t="n">
        <f aca="false">IF(H205="","",G205-H205)</f>
        <v>14</v>
      </c>
      <c r="J205" s="40" t="n">
        <f aca="false">IF(OR(D205="",D205+G205=0),"",D205/(D205+G205))</f>
        <v>0.590909090909091</v>
      </c>
      <c r="K205" s="40" t="n">
        <f aca="false">IF(E205="","",E205/(E205+H205))</f>
        <v>0.585743106926698</v>
      </c>
      <c r="L205" s="70" t="n">
        <f aca="false">IF(OR(K205="",J205=""),"",(J205-K205)*100)</f>
        <v>0.516598398239287</v>
      </c>
      <c r="M205" s="36" t="n">
        <v>2.11386804091489</v>
      </c>
      <c r="N205" s="36" t="n">
        <v>2.60238948855031</v>
      </c>
      <c r="O205" s="36" t="n">
        <f aca="false">SQRT(M205^2+N205^2)</f>
        <v>3.35274054238</v>
      </c>
      <c r="P205" s="40" t="n">
        <f aca="false">IF(J205="","",MAX(0,J205-1.96*O205/100))</f>
        <v>0.525195376278443</v>
      </c>
      <c r="Q205" s="40" t="n">
        <f aca="false">IF(J205="","",MIN(1,J205+1.96*O205/100))</f>
        <v>0.656622805539739</v>
      </c>
      <c r="R205" s="32" t="str">
        <f aca="false">IF(L205="","",IF(ABS(L205)&lt;=O205,"Yes","No"))</f>
        <v>Yes</v>
      </c>
      <c r="S205" s="32" t="str">
        <f aca="false">IF(L205="","",IF(ABS(L205)&lt;=1.96*O205,"Yes","No"))</f>
        <v>Yes</v>
      </c>
      <c r="T205" s="60" t="n">
        <f aca="false">IF(D205="","",ROUND(SQRT(((D205+G205)*O205/100)^2+(J205*(D205+G205)*0.07717)^2),0))</f>
        <v>87</v>
      </c>
      <c r="U205" s="32"/>
    </row>
    <row r="206" customFormat="false" ht="15" hidden="false" customHeight="false" outlineLevel="0" collapsed="false">
      <c r="A206" s="32" t="s">
        <v>233</v>
      </c>
      <c r="B206" s="32" t="s">
        <v>401</v>
      </c>
      <c r="C206" s="32" t="s">
        <v>406</v>
      </c>
      <c r="D206" s="60" t="n">
        <v>313</v>
      </c>
      <c r="E206" s="60" t="n">
        <v>305</v>
      </c>
      <c r="F206" s="69" t="n">
        <f aca="false">IF(E206="","",D206-E206)</f>
        <v>8</v>
      </c>
      <c r="G206" s="60" t="n">
        <v>262</v>
      </c>
      <c r="H206" s="60" t="n">
        <v>262</v>
      </c>
      <c r="I206" s="69" t="n">
        <f aca="false">IF(H206="","",G206-H206)</f>
        <v>0</v>
      </c>
      <c r="J206" s="40" t="n">
        <f aca="false">IF(OR(D206="",D206+G206=0),"",D206/(D206+G206))</f>
        <v>0.544347826086957</v>
      </c>
      <c r="K206" s="40" t="n">
        <f aca="false">IF(E206="","",E206/(E206+H206))</f>
        <v>0.537918871252205</v>
      </c>
      <c r="L206" s="70" t="n">
        <f aca="false">IF(OR(K206="",J206=""),"",(J206-K206)*100)</f>
        <v>0.642895483475192</v>
      </c>
      <c r="M206" s="36" t="n">
        <v>3.59375104062466</v>
      </c>
      <c r="N206" s="36" t="n">
        <v>2.60238948855031</v>
      </c>
      <c r="O206" s="36" t="n">
        <f aca="false">SQRT(M206^2+N206^2)</f>
        <v>4.43705731224062</v>
      </c>
      <c r="P206" s="40" t="n">
        <f aca="false">IF(J206="","",MAX(0,J206-1.96*O206/100))</f>
        <v>0.45738150276704</v>
      </c>
      <c r="Q206" s="40" t="n">
        <f aca="false">IF(J206="","",MIN(1,J206+1.96*O206/100))</f>
        <v>0.631314149406873</v>
      </c>
      <c r="R206" s="32" t="str">
        <f aca="false">IF(L206="","",IF(ABS(L206)&lt;=O206,"Yes","No"))</f>
        <v>Yes</v>
      </c>
      <c r="S206" s="32" t="str">
        <f aca="false">IF(L206="","",IF(ABS(L206)&lt;=1.96*O206,"Yes","No"))</f>
        <v>Yes</v>
      </c>
      <c r="T206" s="60" t="n">
        <f aca="false">IF(D206="","",ROUND(SQRT(((D206+G206)*O206/100)^2+(J206*(D206+G206)*0.14577)^2),0))</f>
        <v>52</v>
      </c>
      <c r="U206" s="32"/>
    </row>
    <row r="207" customFormat="false" ht="15" hidden="false" customHeight="false" outlineLevel="0" collapsed="false">
      <c r="A207" s="32" t="s">
        <v>233</v>
      </c>
      <c r="B207" s="32" t="s">
        <v>401</v>
      </c>
      <c r="C207" s="32" t="s">
        <v>407</v>
      </c>
      <c r="D207" s="60" t="n">
        <v>570</v>
      </c>
      <c r="E207" s="60" t="n">
        <v>535</v>
      </c>
      <c r="F207" s="69" t="n">
        <f aca="false">IF(E207="","",D207-E207)</f>
        <v>35</v>
      </c>
      <c r="G207" s="60" t="n">
        <v>328</v>
      </c>
      <c r="H207" s="60" t="n">
        <v>364</v>
      </c>
      <c r="I207" s="69" t="n">
        <f aca="false">IF(H207="","",G207-H207)</f>
        <v>-36</v>
      </c>
      <c r="J207" s="40" t="n">
        <f aca="false">IF(OR(D207="",D207+G207=0),"",D207/(D207+G207))</f>
        <v>0.634743875278397</v>
      </c>
      <c r="K207" s="40" t="n">
        <f aca="false">IF(E207="","",E207/(E207+H207))</f>
        <v>0.595105672969967</v>
      </c>
      <c r="L207" s="70" t="n">
        <f aca="false">IF(OR(K207="",J207=""),"",(J207-K207)*100)</f>
        <v>3.96382023084299</v>
      </c>
      <c r="M207" s="36" t="n">
        <v>2.46779854663492</v>
      </c>
      <c r="N207" s="36" t="n">
        <v>2.60238948855031</v>
      </c>
      <c r="O207" s="36" t="n">
        <f aca="false">SQRT(M207^2+N207^2)</f>
        <v>3.58642729145463</v>
      </c>
      <c r="P207" s="40" t="n">
        <f aca="false">IF(J207="","",MAX(0,J207-1.96*O207/100))</f>
        <v>0.564449900365886</v>
      </c>
      <c r="Q207" s="40" t="n">
        <f aca="false">IF(J207="","",MIN(1,J207+1.96*O207/100))</f>
        <v>0.705037850190907</v>
      </c>
      <c r="R207" s="32" t="str">
        <f aca="false">IF(L207="","",IF(ABS(L207)&lt;=O207,"Yes","No"))</f>
        <v>No</v>
      </c>
      <c r="S207" s="32" t="str">
        <f aca="false">IF(L207="","",IF(ABS(L207)&lt;=1.96*O207,"Yes","No"))</f>
        <v>Yes</v>
      </c>
      <c r="T207" s="60" t="n">
        <f aca="false">IF(D207="","",ROUND(SQRT(((D207+G207)*O207/100)^2+(J207*(D207+G207)*0.09272)^2),0))</f>
        <v>62</v>
      </c>
      <c r="U207" s="32"/>
    </row>
    <row r="208" customFormat="false" ht="15" hidden="false" customHeight="false" outlineLevel="0" collapsed="false">
      <c r="A208" s="32" t="s">
        <v>233</v>
      </c>
      <c r="B208" s="32" t="s">
        <v>401</v>
      </c>
      <c r="C208" s="32" t="s">
        <v>408</v>
      </c>
      <c r="D208" s="60" t="n">
        <v>532</v>
      </c>
      <c r="E208" s="60" t="n">
        <v>564</v>
      </c>
      <c r="F208" s="69" t="n">
        <f aca="false">IF(E208="","",D208-E208)</f>
        <v>-32</v>
      </c>
      <c r="G208" s="60" t="n">
        <v>439</v>
      </c>
      <c r="H208" s="60" t="n">
        <v>451</v>
      </c>
      <c r="I208" s="69" t="n">
        <f aca="false">IF(H208="","",G208-H208)</f>
        <v>-12</v>
      </c>
      <c r="J208" s="40" t="n">
        <f aca="false">IF(OR(D208="",D208+G208=0),"",D208/(D208+G208))</f>
        <v>0.54788877445932</v>
      </c>
      <c r="K208" s="40" t="n">
        <f aca="false">IF(E208="","",E208/(E208+H208))</f>
        <v>0.555665024630542</v>
      </c>
      <c r="L208" s="70" t="n">
        <f aca="false">IF(OR(K208="",J208=""),"",(J208-K208)*100)</f>
        <v>-0.777625017122163</v>
      </c>
      <c r="M208" s="36" t="n">
        <v>2.46779854663492</v>
      </c>
      <c r="N208" s="36" t="n">
        <v>2.60238948855031</v>
      </c>
      <c r="O208" s="36" t="n">
        <f aca="false">SQRT(M208^2+N208^2)</f>
        <v>3.58642729145463</v>
      </c>
      <c r="P208" s="40" t="n">
        <f aca="false">IF(J208="","",MAX(0,J208-1.96*O208/100))</f>
        <v>0.47759479954681</v>
      </c>
      <c r="Q208" s="40" t="n">
        <f aca="false">IF(J208="","",MIN(1,J208+1.96*O208/100))</f>
        <v>0.618182749371831</v>
      </c>
      <c r="R208" s="32" t="str">
        <f aca="false">IF(L208="","",IF(ABS(L208)&lt;=O208,"Yes","No"))</f>
        <v>Yes</v>
      </c>
      <c r="S208" s="32" t="str">
        <f aca="false">IF(L208="","",IF(ABS(L208)&lt;=1.96*O208,"Yes","No"))</f>
        <v>Yes</v>
      </c>
      <c r="T208" s="60" t="n">
        <f aca="false">IF(D208="","",ROUND(SQRT(((D208+G208)*O208/100)^2+(J208*(D208+G208)*0.09272)^2),0))</f>
        <v>60</v>
      </c>
      <c r="U208" s="32"/>
    </row>
    <row r="209" customFormat="false" ht="15" hidden="false" customHeight="false" outlineLevel="0" collapsed="false">
      <c r="A209" s="32" t="s">
        <v>233</v>
      </c>
      <c r="B209" s="32" t="s">
        <v>401</v>
      </c>
      <c r="C209" s="32" t="s">
        <v>409</v>
      </c>
      <c r="D209" s="60" t="n">
        <v>274</v>
      </c>
      <c r="E209" s="60" t="n">
        <v>279</v>
      </c>
      <c r="F209" s="69" t="n">
        <f aca="false">IF(E209="","",D209-E209)</f>
        <v>-5</v>
      </c>
      <c r="G209" s="60" t="n">
        <v>310</v>
      </c>
      <c r="H209" s="60" t="n">
        <v>318</v>
      </c>
      <c r="I209" s="69" t="n">
        <f aca="false">IF(H209="","",G209-H209)</f>
        <v>-8</v>
      </c>
      <c r="J209" s="40" t="n">
        <f aca="false">IF(OR(D209="",D209+G209=0),"",D209/(D209+G209))</f>
        <v>0.469178082191781</v>
      </c>
      <c r="K209" s="40" t="n">
        <f aca="false">IF(E209="","",E209/(E209+H209))</f>
        <v>0.467336683417085</v>
      </c>
      <c r="L209" s="70" t="n">
        <f aca="false">IF(OR(K209="",J209=""),"",(J209-K209)*100)</f>
        <v>0.184139877469536</v>
      </c>
      <c r="M209" s="36" t="n">
        <v>3.59375104062466</v>
      </c>
      <c r="N209" s="36" t="n">
        <v>2.60238948855031</v>
      </c>
      <c r="O209" s="36" t="n">
        <f aca="false">SQRT(M209^2+N209^2)</f>
        <v>4.43705731224062</v>
      </c>
      <c r="P209" s="40" t="n">
        <f aca="false">IF(J209="","",MAX(0,J209-1.96*O209/100))</f>
        <v>0.382211758871865</v>
      </c>
      <c r="Q209" s="40" t="n">
        <f aca="false">IF(J209="","",MIN(1,J209+1.96*O209/100))</f>
        <v>0.556144405511697</v>
      </c>
      <c r="R209" s="32" t="str">
        <f aca="false">IF(L209="","",IF(ABS(L209)&lt;=O209,"Yes","No"))</f>
        <v>Yes</v>
      </c>
      <c r="S209" s="32" t="str">
        <f aca="false">IF(L209="","",IF(ABS(L209)&lt;=1.96*O209,"Yes","No"))</f>
        <v>Yes</v>
      </c>
      <c r="T209" s="60" t="n">
        <f aca="false">IF(D209="","",ROUND(SQRT(((D209+G209)*O209/100)^2+(J209*(D209+G209)*0.14577)^2),0))</f>
        <v>48</v>
      </c>
      <c r="U209" s="32"/>
    </row>
    <row r="210" customFormat="false" ht="15" hidden="false" customHeight="false" outlineLevel="0" collapsed="false">
      <c r="A210" s="32" t="s">
        <v>233</v>
      </c>
      <c r="B210" s="32" t="s">
        <v>401</v>
      </c>
      <c r="C210" s="32" t="s">
        <v>410</v>
      </c>
      <c r="D210" s="60" t="n">
        <v>591</v>
      </c>
      <c r="E210" s="60" t="n">
        <v>571</v>
      </c>
      <c r="F210" s="69" t="n">
        <f aca="false">IF(E210="","",D210-E210)</f>
        <v>20</v>
      </c>
      <c r="G210" s="60" t="n">
        <v>543</v>
      </c>
      <c r="H210" s="60" t="n">
        <v>544</v>
      </c>
      <c r="I210" s="69" t="n">
        <f aca="false">IF(H210="","",G210-H210)</f>
        <v>-1</v>
      </c>
      <c r="J210" s="40" t="n">
        <f aca="false">IF(OR(D210="",D210+G210=0),"",D210/(D210+G210))</f>
        <v>0.521164021164021</v>
      </c>
      <c r="K210" s="40" t="n">
        <f aca="false">IF(E210="","",E210/(E210+H210))</f>
        <v>0.512107623318386</v>
      </c>
      <c r="L210" s="70" t="n">
        <f aca="false">IF(OR(K210="",J210=""),"",(J210-K210)*100)</f>
        <v>0.90563978456355</v>
      </c>
      <c r="M210" s="36" t="n">
        <v>2.46779854663492</v>
      </c>
      <c r="N210" s="36" t="n">
        <v>2.60238948855031</v>
      </c>
      <c r="O210" s="36" t="n">
        <f aca="false">SQRT(M210^2+N210^2)</f>
        <v>3.58642729145463</v>
      </c>
      <c r="P210" s="40" t="n">
        <f aca="false">IF(J210="","",MAX(0,J210-1.96*O210/100))</f>
        <v>0.45087004625151</v>
      </c>
      <c r="Q210" s="40" t="n">
        <f aca="false">IF(J210="","",MIN(1,J210+1.96*O210/100))</f>
        <v>0.591457996076532</v>
      </c>
      <c r="R210" s="32" t="str">
        <f aca="false">IF(L210="","",IF(ABS(L210)&lt;=O210,"Yes","No"))</f>
        <v>Yes</v>
      </c>
      <c r="S210" s="32" t="str">
        <f aca="false">IF(L210="","",IF(ABS(L210)&lt;=1.96*O210,"Yes","No"))</f>
        <v>Yes</v>
      </c>
      <c r="T210" s="60" t="n">
        <f aca="false">IF(D210="","",ROUND(SQRT(((D210+G210)*O210/100)^2+(J210*(D210+G210)*0.09272)^2),0))</f>
        <v>68</v>
      </c>
      <c r="U210" s="32"/>
    </row>
    <row r="211" customFormat="false" ht="15" hidden="false" customHeight="false" outlineLevel="0" collapsed="false">
      <c r="A211" s="32" t="s">
        <v>233</v>
      </c>
      <c r="B211" s="32" t="s">
        <v>401</v>
      </c>
      <c r="C211" s="32" t="s">
        <v>411</v>
      </c>
      <c r="D211" s="60" t="n">
        <v>853</v>
      </c>
      <c r="E211" s="60" t="n">
        <v>829</v>
      </c>
      <c r="F211" s="69" t="n">
        <f aca="false">IF(E211="","",D211-E211)</f>
        <v>24</v>
      </c>
      <c r="G211" s="60" t="n">
        <v>941</v>
      </c>
      <c r="H211" s="60" t="n">
        <v>968</v>
      </c>
      <c r="I211" s="69" t="n">
        <f aca="false">IF(H211="","",G211-H211)</f>
        <v>-27</v>
      </c>
      <c r="J211" s="40" t="n">
        <f aca="false">IF(OR(D211="",D211+G211=0),"",D211/(D211+G211))</f>
        <v>0.475473801560758</v>
      </c>
      <c r="K211" s="40" t="n">
        <f aca="false">IF(E211="","",E211/(E211+H211))</f>
        <v>0.461324429604897</v>
      </c>
      <c r="L211" s="70" t="n">
        <f aca="false">IF(OR(K211="",J211=""),"",(J211-K211)*100)</f>
        <v>1.4149371955861</v>
      </c>
      <c r="M211" s="36" t="n">
        <v>2.11386804091489</v>
      </c>
      <c r="N211" s="36" t="n">
        <v>2.60238948855031</v>
      </c>
      <c r="O211" s="36" t="n">
        <f aca="false">SQRT(M211^2+N211^2)</f>
        <v>3.35274054238</v>
      </c>
      <c r="P211" s="40" t="n">
        <f aca="false">IF(J211="","",MAX(0,J211-1.96*O211/100))</f>
        <v>0.40976008693011</v>
      </c>
      <c r="Q211" s="40" t="n">
        <f aca="false">IF(J211="","",MIN(1,J211+1.96*O211/100))</f>
        <v>0.541187516191406</v>
      </c>
      <c r="R211" s="32" t="str">
        <f aca="false">IF(L211="","",IF(ABS(L211)&lt;=O211,"Yes","No"))</f>
        <v>Yes</v>
      </c>
      <c r="S211" s="32" t="str">
        <f aca="false">IF(L211="","",IF(ABS(L211)&lt;=1.96*O211,"Yes","No"))</f>
        <v>Yes</v>
      </c>
      <c r="T211" s="60" t="n">
        <f aca="false">IF(D211="","",ROUND(SQRT(((D211+G211)*O211/100)^2+(J211*(D211+G211)*0.07717)^2),0))</f>
        <v>89</v>
      </c>
      <c r="U211" s="32"/>
    </row>
    <row r="212" customFormat="false" ht="15" hidden="false" customHeight="false" outlineLevel="0" collapsed="false">
      <c r="A212" s="32" t="s">
        <v>233</v>
      </c>
      <c r="B212" s="32" t="s">
        <v>401</v>
      </c>
      <c r="C212" s="32" t="s">
        <v>412</v>
      </c>
      <c r="D212" s="60" t="n">
        <v>687</v>
      </c>
      <c r="E212" s="60" t="n">
        <v>698</v>
      </c>
      <c r="F212" s="69" t="n">
        <f aca="false">IF(E212="","",D212-E212)</f>
        <v>-11</v>
      </c>
      <c r="G212" s="60" t="n">
        <v>755</v>
      </c>
      <c r="H212" s="60" t="n">
        <v>748</v>
      </c>
      <c r="I212" s="69" t="n">
        <f aca="false">IF(H212="","",G212-H212)</f>
        <v>7</v>
      </c>
      <c r="J212" s="40" t="n">
        <f aca="false">IF(OR(D212="",D212+G212=0),"",D212/(D212+G212))</f>
        <v>0.476421636615811</v>
      </c>
      <c r="K212" s="40" t="n">
        <f aca="false">IF(E212="","",E212/(E212+H212))</f>
        <v>0.482710926694329</v>
      </c>
      <c r="L212" s="70" t="n">
        <f aca="false">IF(OR(K212="",J212=""),"",(J212-K212)*100)</f>
        <v>-0.628929007851781</v>
      </c>
      <c r="M212" s="36" t="n">
        <v>2.11386804091489</v>
      </c>
      <c r="N212" s="36" t="n">
        <v>2.60238948855031</v>
      </c>
      <c r="O212" s="36" t="n">
        <f aca="false">SQRT(M212^2+N212^2)</f>
        <v>3.35274054238</v>
      </c>
      <c r="P212" s="40" t="n">
        <f aca="false">IF(J212="","",MAX(0,J212-1.96*O212/100))</f>
        <v>0.410707921985163</v>
      </c>
      <c r="Q212" s="40" t="n">
        <f aca="false">IF(J212="","",MIN(1,J212+1.96*O212/100))</f>
        <v>0.542135351246459</v>
      </c>
      <c r="R212" s="32" t="str">
        <f aca="false">IF(L212="","",IF(ABS(L212)&lt;=O212,"Yes","No"))</f>
        <v>Yes</v>
      </c>
      <c r="S212" s="32" t="str">
        <f aca="false">IF(L212="","",IF(ABS(L212)&lt;=1.96*O212,"Yes","No"))</f>
        <v>Yes</v>
      </c>
      <c r="T212" s="60" t="n">
        <f aca="false">IF(D212="","",ROUND(SQRT(((D212+G212)*O212/100)^2+(J212*(D212+G212)*0.07717)^2),0))</f>
        <v>72</v>
      </c>
      <c r="U212" s="32"/>
    </row>
    <row r="213" customFormat="false" ht="15" hidden="false" customHeight="false" outlineLevel="0" collapsed="false">
      <c r="A213" s="32" t="s">
        <v>233</v>
      </c>
      <c r="B213" s="32" t="s">
        <v>401</v>
      </c>
      <c r="C213" s="32" t="s">
        <v>413</v>
      </c>
      <c r="D213" s="60" t="n">
        <v>612</v>
      </c>
      <c r="E213" s="60" t="n">
        <v>582</v>
      </c>
      <c r="F213" s="69" t="n">
        <f aca="false">IF(E213="","",D213-E213)</f>
        <v>30</v>
      </c>
      <c r="G213" s="60" t="n">
        <v>564</v>
      </c>
      <c r="H213" s="60" t="n">
        <v>562</v>
      </c>
      <c r="I213" s="69" t="n">
        <f aca="false">IF(H213="","",G213-H213)</f>
        <v>2</v>
      </c>
      <c r="J213" s="40" t="n">
        <f aca="false">IF(OR(D213="",D213+G213=0),"",D213/(D213+G213))</f>
        <v>0.520408163265306</v>
      </c>
      <c r="K213" s="40" t="n">
        <f aca="false">IF(E213="","",E213/(E213+H213))</f>
        <v>0.508741258741259</v>
      </c>
      <c r="L213" s="70" t="n">
        <f aca="false">IF(OR(K213="",J213=""),"",(J213-K213)*100)</f>
        <v>1.16669045240474</v>
      </c>
      <c r="M213" s="36" t="n">
        <v>2.46779854663492</v>
      </c>
      <c r="N213" s="36" t="n">
        <v>2.60238948855031</v>
      </c>
      <c r="O213" s="36" t="n">
        <f aca="false">SQRT(M213^2+N213^2)</f>
        <v>3.58642729145463</v>
      </c>
      <c r="P213" s="40" t="n">
        <f aca="false">IF(J213="","",MAX(0,J213-1.96*O213/100))</f>
        <v>0.450114188352795</v>
      </c>
      <c r="Q213" s="40" t="n">
        <f aca="false">IF(J213="","",MIN(1,J213+1.96*O213/100))</f>
        <v>0.590702138177817</v>
      </c>
      <c r="R213" s="32" t="str">
        <f aca="false">IF(L213="","",IF(ABS(L213)&lt;=O213,"Yes","No"))</f>
        <v>Yes</v>
      </c>
      <c r="S213" s="32" t="str">
        <f aca="false">IF(L213="","",IF(ABS(L213)&lt;=1.96*O213,"Yes","No"))</f>
        <v>Yes</v>
      </c>
      <c r="T213" s="60" t="n">
        <f aca="false">IF(D213="","",ROUND(SQRT(((D213+G213)*O213/100)^2+(J213*(D213+G213)*0.09272)^2),0))</f>
        <v>71</v>
      </c>
      <c r="U213" s="32"/>
    </row>
    <row r="214" customFormat="false" ht="15" hidden="false" customHeight="false" outlineLevel="0" collapsed="false">
      <c r="A214" s="32" t="s">
        <v>414</v>
      </c>
      <c r="B214" s="32" t="s">
        <v>415</v>
      </c>
      <c r="C214" s="32" t="s">
        <v>416</v>
      </c>
      <c r="D214" s="60" t="n">
        <v>471</v>
      </c>
      <c r="E214" s="60" t="n">
        <v>471</v>
      </c>
      <c r="F214" s="69" t="n">
        <f aca="false">IF(E214="","",D214-E214)</f>
        <v>0</v>
      </c>
      <c r="G214" s="60" t="n">
        <v>1073</v>
      </c>
      <c r="H214" s="60" t="n">
        <v>1124</v>
      </c>
      <c r="I214" s="69" t="n">
        <f aca="false">IF(H214="","",G214-H214)</f>
        <v>-51</v>
      </c>
      <c r="J214" s="40" t="n">
        <f aca="false">IF(OR(D214="",D214+G214=0),"",D214/(D214+G214))</f>
        <v>0.305051813471503</v>
      </c>
      <c r="K214" s="40" t="n">
        <f aca="false">IF(E214="","",E214/(E214+H214))</f>
        <v>0.295297805642633</v>
      </c>
      <c r="L214" s="70" t="n">
        <f aca="false">IF(OR(K214="",J214=""),"",(J214-K214)*100)</f>
        <v>0.975400782886932</v>
      </c>
      <c r="M214" s="36" t="n">
        <v>2.11386804091489</v>
      </c>
      <c r="N214" s="36" t="n">
        <v>2.60238948855031</v>
      </c>
      <c r="O214" s="36" t="n">
        <f aca="false">SQRT(M214^2+N214^2)</f>
        <v>3.35274054238</v>
      </c>
      <c r="P214" s="40" t="n">
        <f aca="false">IF(J214="","",MAX(0,J214-1.96*O214/100))</f>
        <v>0.239338098840855</v>
      </c>
      <c r="Q214" s="40" t="n">
        <f aca="false">IF(J214="","",MIN(1,J214+1.96*O214/100))</f>
        <v>0.370765528102151</v>
      </c>
      <c r="R214" s="32" t="str">
        <f aca="false">IF(L214="","",IF(ABS(L214)&lt;=O214,"Yes","No"))</f>
        <v>Yes</v>
      </c>
      <c r="S214" s="32" t="str">
        <f aca="false">IF(L214="","",IF(ABS(L214)&lt;=1.96*O214,"Yes","No"))</f>
        <v>Yes</v>
      </c>
      <c r="T214" s="60" t="n">
        <f aca="false">IF(D214="","",ROUND(SQRT(((D214+G214)*O214/100)^2+(J214*(D214+G214)*0.07717)^2),0))</f>
        <v>63</v>
      </c>
      <c r="U214" s="32"/>
    </row>
    <row r="215" customFormat="false" ht="15" hidden="false" customHeight="false" outlineLevel="0" collapsed="false">
      <c r="A215" s="32" t="s">
        <v>414</v>
      </c>
      <c r="B215" s="32" t="s">
        <v>417</v>
      </c>
      <c r="C215" s="32" t="s">
        <v>418</v>
      </c>
      <c r="D215" s="60" t="n">
        <v>1356</v>
      </c>
      <c r="E215" s="60" t="n">
        <v>1414</v>
      </c>
      <c r="F215" s="69" t="n">
        <f aca="false">IF(E215="","",D215-E215)</f>
        <v>-58</v>
      </c>
      <c r="G215" s="60" t="n">
        <v>2813</v>
      </c>
      <c r="H215" s="60" t="n">
        <v>2894</v>
      </c>
      <c r="I215" s="69" t="n">
        <f aca="false">IF(H215="","",G215-H215)</f>
        <v>-81</v>
      </c>
      <c r="J215" s="40" t="n">
        <f aca="false">IF(OR(D215="",D215+G215=0),"",D215/(D215+G215))</f>
        <v>0.325257855600864</v>
      </c>
      <c r="K215" s="40" t="n">
        <f aca="false">IF(E215="","",E215/(E215+H215))</f>
        <v>0.328226555246054</v>
      </c>
      <c r="L215" s="70" t="n">
        <f aca="false">IF(OR(K215="",J215=""),"",(J215-K215)*100)</f>
        <v>-0.296869964519036</v>
      </c>
      <c r="M215" s="36" t="n">
        <v>2.11386804091489</v>
      </c>
      <c r="N215" s="36" t="n">
        <v>2.60238948855031</v>
      </c>
      <c r="O215" s="36" t="n">
        <f aca="false">SQRT(M215^2+N215^2)</f>
        <v>3.35274054238</v>
      </c>
      <c r="P215" s="40" t="n">
        <f aca="false">IF(J215="","",MAX(0,J215-1.96*O215/100))</f>
        <v>0.259544140970216</v>
      </c>
      <c r="Q215" s="40" t="n">
        <f aca="false">IF(J215="","",MIN(1,J215+1.96*O215/100))</f>
        <v>0.390971570231511</v>
      </c>
      <c r="R215" s="32" t="str">
        <f aca="false">IF(L215="","",IF(ABS(L215)&lt;=O215,"Yes","No"))</f>
        <v>Yes</v>
      </c>
      <c r="S215" s="32" t="str">
        <f aca="false">IF(L215="","",IF(ABS(L215)&lt;=1.96*O215,"Yes","No"))</f>
        <v>Yes</v>
      </c>
      <c r="T215" s="60" t="n">
        <f aca="false">IF(D215="","",ROUND(SQRT(((D215+G215)*O215/100)^2+(J215*(D215+G215)*0.07717)^2),0))</f>
        <v>175</v>
      </c>
      <c r="U215" s="32"/>
    </row>
    <row r="216" customFormat="false" ht="15" hidden="false" customHeight="false" outlineLevel="0" collapsed="false">
      <c r="A216" s="32" t="s">
        <v>414</v>
      </c>
      <c r="B216" s="32" t="s">
        <v>419</v>
      </c>
      <c r="C216" s="32" t="s">
        <v>420</v>
      </c>
      <c r="D216" s="60" t="n">
        <v>428</v>
      </c>
      <c r="E216" s="60" t="n">
        <v>521</v>
      </c>
      <c r="F216" s="69" t="n">
        <f aca="false">IF(E216="","",D216-E216)</f>
        <v>-93</v>
      </c>
      <c r="G216" s="60" t="n">
        <v>899</v>
      </c>
      <c r="H216" s="60" t="n">
        <v>997</v>
      </c>
      <c r="I216" s="69" t="n">
        <f aca="false">IF(H216="","",G216-H216)</f>
        <v>-98</v>
      </c>
      <c r="J216" s="40" t="n">
        <f aca="false">IF(OR(D216="",D216+G216=0),"",D216/(D216+G216))</f>
        <v>0.322532027128862</v>
      </c>
      <c r="K216" s="40" t="n">
        <f aca="false">IF(E216="","",E216/(E216+H216))</f>
        <v>0.343214756258235</v>
      </c>
      <c r="L216" s="70" t="n">
        <f aca="false">IF(OR(K216="",J216=""),"",(J216-K216)*100)</f>
        <v>-2.06827291293724</v>
      </c>
      <c r="M216" s="36" t="n">
        <v>2.11386804091489</v>
      </c>
      <c r="N216" s="36" t="n">
        <v>2.60238948855031</v>
      </c>
      <c r="O216" s="36" t="n">
        <f aca="false">SQRT(M216^2+N216^2)</f>
        <v>3.35274054238</v>
      </c>
      <c r="P216" s="40" t="n">
        <f aca="false">IF(J216="","",MAX(0,J216-1.96*O216/100))</f>
        <v>0.256818312498214</v>
      </c>
      <c r="Q216" s="40" t="n">
        <f aca="false">IF(J216="","",MIN(1,J216+1.96*O216/100))</f>
        <v>0.38824574175951</v>
      </c>
      <c r="R216" s="32" t="str">
        <f aca="false">IF(L216="","",IF(ABS(L216)&lt;=O216,"Yes","No"))</f>
        <v>Yes</v>
      </c>
      <c r="S216" s="32" t="str">
        <f aca="false">IF(L216="","",IF(ABS(L216)&lt;=1.96*O216,"Yes","No"))</f>
        <v>Yes</v>
      </c>
      <c r="T216" s="60" t="n">
        <f aca="false">IF(D216="","",ROUND(SQRT(((D216+G216)*O216/100)^2+(J216*(D216+G216)*0.07717)^2),0))</f>
        <v>55</v>
      </c>
      <c r="U216" s="32"/>
    </row>
    <row r="217" customFormat="false" ht="15" hidden="false" customHeight="false" outlineLevel="0" collapsed="false">
      <c r="A217" s="32" t="s">
        <v>421</v>
      </c>
      <c r="B217" s="32" t="s">
        <v>422</v>
      </c>
      <c r="C217" s="32" t="s">
        <v>423</v>
      </c>
      <c r="D217" s="60" t="n">
        <v>684</v>
      </c>
      <c r="E217" s="60" t="n">
        <v>687</v>
      </c>
      <c r="F217" s="69" t="n">
        <f aca="false">IF(E217="","",D217-E217)</f>
        <v>-3</v>
      </c>
      <c r="G217" s="60" t="n">
        <v>1013</v>
      </c>
      <c r="H217" s="60" t="n">
        <v>1009</v>
      </c>
      <c r="I217" s="69" t="n">
        <f aca="false">IF(H217="","",G217-H217)</f>
        <v>4</v>
      </c>
      <c r="J217" s="40" t="n">
        <f aca="false">IF(OR(D217="",D217+G217=0),"",D217/(D217+G217))</f>
        <v>0.403064230995875</v>
      </c>
      <c r="K217" s="40" t="n">
        <f aca="false">IF(E217="","",E217/(E217+H217))</f>
        <v>0.405070754716981</v>
      </c>
      <c r="L217" s="70" t="n">
        <f aca="false">IF(OR(K217="",J217=""),"",(J217-K217)*100)</f>
        <v>-0.200652372110605</v>
      </c>
      <c r="M217" s="36" t="n">
        <v>2.11386804091489</v>
      </c>
      <c r="N217" s="36" t="n">
        <v>2.60238948855031</v>
      </c>
      <c r="O217" s="36" t="n">
        <f aca="false">SQRT(M217^2+N217^2)</f>
        <v>3.35274054238</v>
      </c>
      <c r="P217" s="40" t="n">
        <f aca="false">IF(J217="","",MAX(0,J217-1.96*O217/100))</f>
        <v>0.337350516365227</v>
      </c>
      <c r="Q217" s="40" t="n">
        <f aca="false">IF(J217="","",MIN(1,J217+1.96*O217/100))</f>
        <v>0.468777945626523</v>
      </c>
      <c r="R217" s="32" t="str">
        <f aca="false">IF(L217="","",IF(ABS(L217)&lt;=O217,"Yes","No"))</f>
        <v>Yes</v>
      </c>
      <c r="S217" s="32" t="str">
        <f aca="false">IF(L217="","",IF(ABS(L217)&lt;=1.96*O217,"Yes","No"))</f>
        <v>Yes</v>
      </c>
      <c r="T217" s="60" t="n">
        <f aca="false">IF(D217="","",ROUND(SQRT(((D217+G217)*O217/100)^2+(J217*(D217+G217)*0.07717)^2),0))</f>
        <v>78</v>
      </c>
      <c r="U217" s="32"/>
    </row>
    <row r="218" customFormat="false" ht="15" hidden="false" customHeight="false" outlineLevel="0" collapsed="false">
      <c r="A218" s="32" t="s">
        <v>421</v>
      </c>
      <c r="B218" s="32" t="s">
        <v>422</v>
      </c>
      <c r="C218" s="32" t="s">
        <v>424</v>
      </c>
      <c r="D218" s="60" t="n">
        <v>827</v>
      </c>
      <c r="E218" s="60" t="n">
        <v>824</v>
      </c>
      <c r="F218" s="69" t="n">
        <f aca="false">IF(E218="","",D218-E218)</f>
        <v>3</v>
      </c>
      <c r="G218" s="60" t="n">
        <v>939</v>
      </c>
      <c r="H218" s="60" t="n">
        <v>1009</v>
      </c>
      <c r="I218" s="69" t="n">
        <f aca="false">IF(H218="","",G218-H218)</f>
        <v>-70</v>
      </c>
      <c r="J218" s="40" t="n">
        <f aca="false">IF(OR(D218="",D218+G218=0),"",D218/(D218+G218))</f>
        <v>0.468289920724802</v>
      </c>
      <c r="K218" s="40" t="n">
        <f aca="false">IF(E218="","",E218/(E218+H218))</f>
        <v>0.449536279323513</v>
      </c>
      <c r="L218" s="70" t="n">
        <f aca="false">IF(OR(K218="",J218=""),"",(J218-K218)*100)</f>
        <v>1.87536414012884</v>
      </c>
      <c r="M218" s="36" t="n">
        <v>2.11386804091489</v>
      </c>
      <c r="N218" s="36" t="n">
        <v>2.60238948855031</v>
      </c>
      <c r="O218" s="36" t="n">
        <f aca="false">SQRT(M218^2+N218^2)</f>
        <v>3.35274054238</v>
      </c>
      <c r="P218" s="40" t="n">
        <f aca="false">IF(J218="","",MAX(0,J218-1.96*O218/100))</f>
        <v>0.402576206094154</v>
      </c>
      <c r="Q218" s="40" t="n">
        <f aca="false">IF(J218="","",MIN(1,J218+1.96*O218/100))</f>
        <v>0.53400363535545</v>
      </c>
      <c r="R218" s="32" t="str">
        <f aca="false">IF(L218="","",IF(ABS(L218)&lt;=O218,"Yes","No"))</f>
        <v>Yes</v>
      </c>
      <c r="S218" s="32" t="str">
        <f aca="false">IF(L218="","",IF(ABS(L218)&lt;=1.96*O218,"Yes","No"))</f>
        <v>Yes</v>
      </c>
      <c r="T218" s="60" t="n">
        <f aca="false">IF(D218="","",ROUND(SQRT(((D218+G218)*O218/100)^2+(J218*(D218+G218)*0.07717)^2),0))</f>
        <v>87</v>
      </c>
      <c r="U218" s="32"/>
    </row>
    <row r="219" customFormat="false" ht="15" hidden="false" customHeight="false" outlineLevel="0" collapsed="false">
      <c r="A219" s="32" t="s">
        <v>421</v>
      </c>
      <c r="B219" s="32" t="s">
        <v>425</v>
      </c>
      <c r="C219" s="32" t="s">
        <v>426</v>
      </c>
      <c r="D219" s="60" t="n">
        <v>255</v>
      </c>
      <c r="E219" s="60" t="n">
        <v>237</v>
      </c>
      <c r="F219" s="69" t="n">
        <f aca="false">IF(E219="","",D219-E219)</f>
        <v>18</v>
      </c>
      <c r="G219" s="60" t="n">
        <v>343</v>
      </c>
      <c r="H219" s="60" t="n">
        <v>342</v>
      </c>
      <c r="I219" s="69" t="n">
        <f aca="false">IF(H219="","",G219-H219)</f>
        <v>1</v>
      </c>
      <c r="J219" s="40" t="n">
        <f aca="false">IF(OR(D219="",D219+G219=0),"",D219/(D219+G219))</f>
        <v>0.426421404682274</v>
      </c>
      <c r="K219" s="40" t="n">
        <f aca="false">IF(E219="","",E219/(E219+H219))</f>
        <v>0.409326424870466</v>
      </c>
      <c r="L219" s="70" t="n">
        <f aca="false">IF(OR(K219="",J219=""),"",(J219-K219)*100)</f>
        <v>1.70949798118079</v>
      </c>
      <c r="M219" s="36" t="n">
        <v>3.59375104062466</v>
      </c>
      <c r="N219" s="36" t="n">
        <v>2.60238948855031</v>
      </c>
      <c r="O219" s="36" t="n">
        <f aca="false">SQRT(M219^2+N219^2)</f>
        <v>4.43705731224062</v>
      </c>
      <c r="P219" s="40" t="n">
        <f aca="false">IF(J219="","",MAX(0,J219-1.96*O219/100))</f>
        <v>0.339455081362358</v>
      </c>
      <c r="Q219" s="40" t="n">
        <f aca="false">IF(J219="","",MIN(1,J219+1.96*O219/100))</f>
        <v>0.513387728002191</v>
      </c>
      <c r="R219" s="32" t="str">
        <f aca="false">IF(L219="","",IF(ABS(L219)&lt;=O219,"Yes","No"))</f>
        <v>Yes</v>
      </c>
      <c r="S219" s="32" t="str">
        <f aca="false">IF(L219="","",IF(ABS(L219)&lt;=1.96*O219,"Yes","No"))</f>
        <v>Yes</v>
      </c>
      <c r="T219" s="60" t="n">
        <f aca="false">IF(D219="","",ROUND(SQRT(((D219+G219)*O219/100)^2+(J219*(D219+G219)*0.14577)^2),0))</f>
        <v>46</v>
      </c>
      <c r="U219" s="32"/>
    </row>
    <row r="220" customFormat="false" ht="15" hidden="false" customHeight="false" outlineLevel="0" collapsed="false">
      <c r="A220" s="32" t="s">
        <v>421</v>
      </c>
      <c r="B220" s="32" t="s">
        <v>425</v>
      </c>
      <c r="C220" s="32" t="s">
        <v>429</v>
      </c>
      <c r="D220" s="60" t="n">
        <v>226</v>
      </c>
      <c r="E220" s="60" t="n">
        <v>238</v>
      </c>
      <c r="F220" s="69" t="n">
        <f aca="false">IF(E220="","",D220-E220)</f>
        <v>-12</v>
      </c>
      <c r="G220" s="60" t="n">
        <v>302</v>
      </c>
      <c r="H220" s="60" t="n">
        <v>312</v>
      </c>
      <c r="I220" s="69" t="n">
        <f aca="false">IF(H220="","",G220-H220)</f>
        <v>-10</v>
      </c>
      <c r="J220" s="40" t="n">
        <f aca="false">IF(OR(D220="",D220+G220=0),"",D220/(D220+G220))</f>
        <v>0.428030303030303</v>
      </c>
      <c r="K220" s="40" t="n">
        <f aca="false">IF(E220="","",E220/(E220+H220))</f>
        <v>0.432727272727273</v>
      </c>
      <c r="L220" s="70" t="n">
        <f aca="false">IF(OR(K220="",J220=""),"",(J220-K220)*100)</f>
        <v>-0.46969696969697</v>
      </c>
      <c r="M220" s="36" t="n">
        <v>3.59375104062466</v>
      </c>
      <c r="N220" s="36" t="n">
        <v>2.60238948855031</v>
      </c>
      <c r="O220" s="36" t="n">
        <f aca="false">SQRT(M220^2+N220^2)</f>
        <v>4.43705731224062</v>
      </c>
      <c r="P220" s="40" t="n">
        <f aca="false">IF(J220="","",MAX(0,J220-1.96*O220/100))</f>
        <v>0.341063979710387</v>
      </c>
      <c r="Q220" s="40" t="n">
        <f aca="false">IF(J220="","",MIN(1,J220+1.96*O220/100))</f>
        <v>0.514996626350219</v>
      </c>
      <c r="R220" s="32" t="str">
        <f aca="false">IF(L220="","",IF(ABS(L220)&lt;=O220,"Yes","No"))</f>
        <v>Yes</v>
      </c>
      <c r="S220" s="32" t="str">
        <f aca="false">IF(L220="","",IF(ABS(L220)&lt;=1.96*O220,"Yes","No"))</f>
        <v>Yes</v>
      </c>
      <c r="T220" s="60" t="n">
        <f aca="false">IF(D220="","",ROUND(SQRT(((D220+G220)*O220/100)^2+(J220*(D220+G220)*0.14577)^2),0))</f>
        <v>40</v>
      </c>
      <c r="U220" s="32"/>
    </row>
    <row r="221" customFormat="false" ht="15" hidden="false" customHeight="false" outlineLevel="0" collapsed="false">
      <c r="A221" s="32" t="s">
        <v>421</v>
      </c>
      <c r="B221" s="32" t="s">
        <v>425</v>
      </c>
      <c r="C221" s="32" t="s">
        <v>430</v>
      </c>
      <c r="D221" s="60" t="n">
        <v>270</v>
      </c>
      <c r="E221" s="60" t="n">
        <v>257</v>
      </c>
      <c r="F221" s="69" t="n">
        <f aca="false">IF(E221="","",D221-E221)</f>
        <v>13</v>
      </c>
      <c r="G221" s="60" t="n">
        <v>357</v>
      </c>
      <c r="H221" s="60" t="n">
        <v>361</v>
      </c>
      <c r="I221" s="69" t="n">
        <f aca="false">IF(H221="","",G221-H221)</f>
        <v>-4</v>
      </c>
      <c r="J221" s="40" t="n">
        <f aca="false">IF(OR(D221="",D221+G221=0),"",D221/(D221+G221))</f>
        <v>0.430622009569378</v>
      </c>
      <c r="K221" s="40" t="n">
        <f aca="false">IF(E221="","",E221/(E221+H221))</f>
        <v>0.415857605177994</v>
      </c>
      <c r="L221" s="70" t="n">
        <f aca="false">IF(OR(K221="",J221=""),"",(J221-K221)*100)</f>
        <v>1.47644043913845</v>
      </c>
      <c r="M221" s="36" t="n">
        <v>3.59375104062466</v>
      </c>
      <c r="N221" s="36" t="n">
        <v>2.60238948855031</v>
      </c>
      <c r="O221" s="36" t="n">
        <f aca="false">SQRT(M221^2+N221^2)</f>
        <v>4.43705731224062</v>
      </c>
      <c r="P221" s="40" t="n">
        <f aca="false">IF(J221="","",MAX(0,J221-1.96*O221/100))</f>
        <v>0.343655686249462</v>
      </c>
      <c r="Q221" s="40" t="n">
        <f aca="false">IF(J221="","",MIN(1,J221+1.96*O221/100))</f>
        <v>0.517588332889294</v>
      </c>
      <c r="R221" s="32" t="str">
        <f aca="false">IF(L221="","",IF(ABS(L221)&lt;=O221,"Yes","No"))</f>
        <v>Yes</v>
      </c>
      <c r="S221" s="32" t="str">
        <f aca="false">IF(L221="","",IF(ABS(L221)&lt;=1.96*O221,"Yes","No"))</f>
        <v>Yes</v>
      </c>
      <c r="T221" s="60" t="n">
        <f aca="false">IF(D221="","",ROUND(SQRT(((D221+G221)*O221/100)^2+(J221*(D221+G221)*0.14577)^2),0))</f>
        <v>48</v>
      </c>
      <c r="U221" s="32"/>
    </row>
    <row r="222" customFormat="false" ht="15" hidden="false" customHeight="false" outlineLevel="0" collapsed="false">
      <c r="A222" s="32" t="s">
        <v>421</v>
      </c>
      <c r="B222" s="32" t="s">
        <v>425</v>
      </c>
      <c r="C222" s="32" t="s">
        <v>431</v>
      </c>
      <c r="D222" s="60" t="n">
        <v>226</v>
      </c>
      <c r="E222" s="60" t="n">
        <v>227</v>
      </c>
      <c r="F222" s="69" t="n">
        <f aca="false">IF(E222="","",D222-E222)</f>
        <v>-1</v>
      </c>
      <c r="G222" s="60" t="n">
        <v>358</v>
      </c>
      <c r="H222" s="60" t="n">
        <v>349</v>
      </c>
      <c r="I222" s="69" t="n">
        <f aca="false">IF(H222="","",G222-H222)</f>
        <v>9</v>
      </c>
      <c r="J222" s="40" t="n">
        <f aca="false">IF(OR(D222="",D222+G222=0),"",D222/(D222+G222))</f>
        <v>0.386986301369863</v>
      </c>
      <c r="K222" s="40" t="n">
        <f aca="false">IF(E222="","",E222/(E222+H222))</f>
        <v>0.394097222222222</v>
      </c>
      <c r="L222" s="70" t="n">
        <f aca="false">IF(OR(K222="",J222=""),"",(J222-K222)*100)</f>
        <v>-0.71109208523592</v>
      </c>
      <c r="M222" s="36" t="n">
        <v>3.59375104062466</v>
      </c>
      <c r="N222" s="36" t="n">
        <v>2.60238948855031</v>
      </c>
      <c r="O222" s="36" t="n">
        <f aca="false">SQRT(M222^2+N222^2)</f>
        <v>4.43705731224062</v>
      </c>
      <c r="P222" s="40" t="n">
        <f aca="false">IF(J222="","",MAX(0,J222-1.96*O222/100))</f>
        <v>0.300019978049947</v>
      </c>
      <c r="Q222" s="40" t="n">
        <f aca="false">IF(J222="","",MIN(1,J222+1.96*O222/100))</f>
        <v>0.473952624689779</v>
      </c>
      <c r="R222" s="32" t="str">
        <f aca="false">IF(L222="","",IF(ABS(L222)&lt;=O222,"Yes","No"))</f>
        <v>Yes</v>
      </c>
      <c r="S222" s="32" t="str">
        <f aca="false">IF(L222="","",IF(ABS(L222)&lt;=1.96*O222,"Yes","No"))</f>
        <v>Yes</v>
      </c>
      <c r="T222" s="60" t="n">
        <f aca="false">IF(D222="","",ROUND(SQRT(((D222+G222)*O222/100)^2+(J222*(D222+G222)*0.14577)^2),0))</f>
        <v>42</v>
      </c>
      <c r="U222" s="32"/>
    </row>
    <row r="223" customFormat="false" ht="15" hidden="false" customHeight="false" outlineLevel="0" collapsed="false">
      <c r="A223" s="32" t="s">
        <v>421</v>
      </c>
      <c r="B223" s="32" t="s">
        <v>432</v>
      </c>
      <c r="C223" s="32" t="s">
        <v>433</v>
      </c>
      <c r="D223" s="60" t="n">
        <v>626</v>
      </c>
      <c r="E223" s="60" t="n">
        <v>623</v>
      </c>
      <c r="F223" s="69" t="n">
        <f aca="false">IF(E223="","",D223-E223)</f>
        <v>3</v>
      </c>
      <c r="G223" s="60" t="n">
        <v>744</v>
      </c>
      <c r="H223" s="60" t="n">
        <v>726</v>
      </c>
      <c r="I223" s="69" t="n">
        <f aca="false">IF(H223="","",G223-H223)</f>
        <v>18</v>
      </c>
      <c r="J223" s="40" t="n">
        <f aca="false">IF(OR(D223="",D223+G223=0),"",D223/(D223+G223))</f>
        <v>0.456934306569343</v>
      </c>
      <c r="K223" s="40" t="n">
        <f aca="false">IF(E223="","",E223/(E223+H223))</f>
        <v>0.46182357301705</v>
      </c>
      <c r="L223" s="70" t="n">
        <f aca="false">IF(OR(K223="",J223=""),"",(J223-K223)*100)</f>
        <v>-0.48892664477066</v>
      </c>
      <c r="M223" s="36" t="n">
        <v>2.11386804091489</v>
      </c>
      <c r="N223" s="36" t="n">
        <v>2.60238948855031</v>
      </c>
      <c r="O223" s="36" t="n">
        <f aca="false">SQRT(M223^2+N223^2)</f>
        <v>3.35274054238</v>
      </c>
      <c r="P223" s="40" t="n">
        <f aca="false">IF(J223="","",MAX(0,J223-1.96*O223/100))</f>
        <v>0.391220591938695</v>
      </c>
      <c r="Q223" s="40" t="n">
        <f aca="false">IF(J223="","",MIN(1,J223+1.96*O223/100))</f>
        <v>0.522648021199991</v>
      </c>
      <c r="R223" s="32" t="str">
        <f aca="false">IF(L223="","",IF(ABS(L223)&lt;=O223,"Yes","No"))</f>
        <v>Yes</v>
      </c>
      <c r="S223" s="32" t="str">
        <f aca="false">IF(L223="","",IF(ABS(L223)&lt;=1.96*O223,"Yes","No"))</f>
        <v>Yes</v>
      </c>
      <c r="T223" s="60" t="n">
        <f aca="false">IF(D223="","",ROUND(SQRT(((D223+G223)*O223/100)^2+(J223*(D223+G223)*0.07717)^2),0))</f>
        <v>67</v>
      </c>
      <c r="U223" s="32"/>
    </row>
    <row r="224" customFormat="false" ht="15" hidden="false" customHeight="false" outlineLevel="0" collapsed="false">
      <c r="A224" s="32" t="s">
        <v>421</v>
      </c>
      <c r="B224" s="32" t="s">
        <v>296</v>
      </c>
      <c r="C224" s="32" t="s">
        <v>434</v>
      </c>
      <c r="D224" s="60" t="n">
        <v>714</v>
      </c>
      <c r="E224" s="60" t="n">
        <v>775</v>
      </c>
      <c r="F224" s="69" t="n">
        <f aca="false">IF(E224="","",D224-E224)</f>
        <v>-61</v>
      </c>
      <c r="G224" s="60" t="n">
        <v>463</v>
      </c>
      <c r="H224" s="60" t="n">
        <v>447</v>
      </c>
      <c r="I224" s="69" t="n">
        <f aca="false">IF(H224="","",G224-H224)</f>
        <v>16</v>
      </c>
      <c r="J224" s="40" t="n">
        <f aca="false">IF(OR(D224="",D224+G224=0),"",D224/(D224+G224))</f>
        <v>0.606627017841971</v>
      </c>
      <c r="K224" s="40" t="n">
        <f aca="false">IF(E224="","",E224/(E224+H224))</f>
        <v>0.634206219312602</v>
      </c>
      <c r="L224" s="70" t="n">
        <f aca="false">IF(OR(K224="",J224=""),"",(J224-K224)*100)</f>
        <v>-2.75792014706311</v>
      </c>
      <c r="M224" s="36" t="n">
        <v>2.46779854663492</v>
      </c>
      <c r="N224" s="36" t="n">
        <v>2.60238948855031</v>
      </c>
      <c r="O224" s="36" t="n">
        <f aca="false">SQRT(M224^2+N224^2)</f>
        <v>3.58642729145463</v>
      </c>
      <c r="P224" s="40" t="n">
        <f aca="false">IF(J224="","",MAX(0,J224-1.96*O224/100))</f>
        <v>0.53633304292946</v>
      </c>
      <c r="Q224" s="40" t="n">
        <f aca="false">IF(J224="","",MIN(1,J224+1.96*O224/100))</f>
        <v>0.676920992754482</v>
      </c>
      <c r="R224" s="32" t="str">
        <f aca="false">IF(L224="","",IF(ABS(L224)&lt;=O224,"Yes","No"))</f>
        <v>Yes</v>
      </c>
      <c r="S224" s="32" t="str">
        <f aca="false">IF(L224="","",IF(ABS(L224)&lt;=1.96*O224,"Yes","No"))</f>
        <v>Yes</v>
      </c>
      <c r="T224" s="60" t="n">
        <f aca="false">IF(D224="","",ROUND(SQRT(((D224+G224)*O224/100)^2+(J224*(D224+G224)*0.09272)^2),0))</f>
        <v>79</v>
      </c>
      <c r="U224" s="32"/>
    </row>
    <row r="225" customFormat="false" ht="15" hidden="false" customHeight="false" outlineLevel="0" collapsed="false">
      <c r="A225" s="32" t="s">
        <v>421</v>
      </c>
      <c r="B225" s="32" t="s">
        <v>296</v>
      </c>
      <c r="C225" s="32" t="s">
        <v>435</v>
      </c>
      <c r="D225" s="60" t="n">
        <v>967</v>
      </c>
      <c r="E225" s="60" t="n">
        <v>982</v>
      </c>
      <c r="F225" s="69" t="n">
        <f aca="false">IF(E225="","",D225-E225)</f>
        <v>-15</v>
      </c>
      <c r="G225" s="60" t="n">
        <v>672</v>
      </c>
      <c r="H225" s="60" t="n">
        <v>684</v>
      </c>
      <c r="I225" s="69" t="n">
        <f aca="false">IF(H225="","",G225-H225)</f>
        <v>-12</v>
      </c>
      <c r="J225" s="40" t="n">
        <f aca="false">IF(OR(D225="",D225+G225=0),"",D225/(D225+G225))</f>
        <v>0.589993898718731</v>
      </c>
      <c r="K225" s="40" t="n">
        <f aca="false">IF(E225="","",E225/(E225+H225))</f>
        <v>0.589435774309724</v>
      </c>
      <c r="L225" s="70" t="n">
        <f aca="false">IF(OR(K225="",J225=""),"",(J225-K225)*100)</f>
        <v>0.0558124409007044</v>
      </c>
      <c r="M225" s="36" t="n">
        <v>2.11386804091489</v>
      </c>
      <c r="N225" s="36" t="n">
        <v>2.60238948855031</v>
      </c>
      <c r="O225" s="36" t="n">
        <f aca="false">SQRT(M225^2+N225^2)</f>
        <v>3.35274054238</v>
      </c>
      <c r="P225" s="40" t="n">
        <f aca="false">IF(J225="","",MAX(0,J225-1.96*O225/100))</f>
        <v>0.524280184088083</v>
      </c>
      <c r="Q225" s="40" t="n">
        <f aca="false">IF(J225="","",MIN(1,J225+1.96*O225/100))</f>
        <v>0.655707613349379</v>
      </c>
      <c r="R225" s="32" t="str">
        <f aca="false">IF(L225="","",IF(ABS(L225)&lt;=O225,"Yes","No"))</f>
        <v>Yes</v>
      </c>
      <c r="S225" s="32" t="str">
        <f aca="false">IF(L225="","",IF(ABS(L225)&lt;=1.96*O225,"Yes","No"))</f>
        <v>Yes</v>
      </c>
      <c r="T225" s="60" t="n">
        <f aca="false">IF(D225="","",ROUND(SQRT(((D225+G225)*O225/100)^2+(J225*(D225+G225)*0.07717)^2),0))</f>
        <v>93</v>
      </c>
      <c r="U225" s="32"/>
    </row>
    <row r="226" customFormat="false" ht="15" hidden="false" customHeight="false" outlineLevel="0" collapsed="false">
      <c r="A226" s="32" t="s">
        <v>421</v>
      </c>
      <c r="B226" s="32" t="s">
        <v>296</v>
      </c>
      <c r="C226" s="32" t="s">
        <v>436</v>
      </c>
      <c r="D226" s="60" t="n">
        <v>727</v>
      </c>
      <c r="E226" s="60" t="n">
        <v>750</v>
      </c>
      <c r="F226" s="69" t="n">
        <f aca="false">IF(E226="","",D226-E226)</f>
        <v>-23</v>
      </c>
      <c r="G226" s="60" t="n">
        <v>434</v>
      </c>
      <c r="H226" s="60" t="n">
        <v>421</v>
      </c>
      <c r="I226" s="69" t="n">
        <f aca="false">IF(H226="","",G226-H226)</f>
        <v>13</v>
      </c>
      <c r="J226" s="40" t="n">
        <f aca="false">IF(OR(D226="",D226+G226=0),"",D226/(D226+G226))</f>
        <v>0.626184323858743</v>
      </c>
      <c r="K226" s="40" t="n">
        <f aca="false">IF(E226="","",E226/(E226+H226))</f>
        <v>0.640478223740393</v>
      </c>
      <c r="L226" s="70" t="n">
        <f aca="false">IF(OR(K226="",J226=""),"",(J226-K226)*100)</f>
        <v>-1.42938998816504</v>
      </c>
      <c r="M226" s="36" t="n">
        <v>2.46779854663492</v>
      </c>
      <c r="N226" s="36" t="n">
        <v>2.60238948855031</v>
      </c>
      <c r="O226" s="36" t="n">
        <f aca="false">SQRT(M226^2+N226^2)</f>
        <v>3.58642729145463</v>
      </c>
      <c r="P226" s="40" t="n">
        <f aca="false">IF(J226="","",MAX(0,J226-1.96*O226/100))</f>
        <v>0.555890348946232</v>
      </c>
      <c r="Q226" s="40" t="n">
        <f aca="false">IF(J226="","",MIN(1,J226+1.96*O226/100))</f>
        <v>0.696478298771253</v>
      </c>
      <c r="R226" s="32" t="str">
        <f aca="false">IF(L226="","",IF(ABS(L226)&lt;=O226,"Yes","No"))</f>
        <v>Yes</v>
      </c>
      <c r="S226" s="32" t="str">
        <f aca="false">IF(L226="","",IF(ABS(L226)&lt;=1.96*O226,"Yes","No"))</f>
        <v>Yes</v>
      </c>
      <c r="T226" s="60" t="n">
        <f aca="false">IF(D226="","",ROUND(SQRT(((D226+G226)*O226/100)^2+(J226*(D226+G226)*0.09272)^2),0))</f>
        <v>79</v>
      </c>
      <c r="U226" s="32"/>
    </row>
    <row r="227" customFormat="false" ht="15" hidden="false" customHeight="false" outlineLevel="0" collapsed="false">
      <c r="A227" s="32" t="s">
        <v>421</v>
      </c>
      <c r="B227" s="32" t="s">
        <v>296</v>
      </c>
      <c r="C227" s="32" t="s">
        <v>437</v>
      </c>
      <c r="D227" s="60" t="n">
        <v>571</v>
      </c>
      <c r="E227" s="60" t="n">
        <v>592</v>
      </c>
      <c r="F227" s="69" t="n">
        <f aca="false">IF(E227="","",D227-E227)</f>
        <v>-21</v>
      </c>
      <c r="G227" s="60" t="n">
        <v>362</v>
      </c>
      <c r="H227" s="60" t="n">
        <v>337</v>
      </c>
      <c r="I227" s="69" t="n">
        <f aca="false">IF(H227="","",G227-H227)</f>
        <v>25</v>
      </c>
      <c r="J227" s="40" t="n">
        <f aca="false">IF(OR(D227="",D227+G227=0),"",D227/(D227+G227))</f>
        <v>0.612004287245445</v>
      </c>
      <c r="K227" s="40" t="n">
        <f aca="false">IF(E227="","",E227/(E227+H227))</f>
        <v>0.63724434876211</v>
      </c>
      <c r="L227" s="70" t="n">
        <f aca="false">IF(OR(K227="",J227=""),"",(J227-K227)*100)</f>
        <v>-2.5240061516665</v>
      </c>
      <c r="M227" s="36" t="n">
        <v>2.46779854663492</v>
      </c>
      <c r="N227" s="36" t="n">
        <v>2.60238948855031</v>
      </c>
      <c r="O227" s="36" t="n">
        <f aca="false">SQRT(M227^2+N227^2)</f>
        <v>3.58642729145463</v>
      </c>
      <c r="P227" s="40" t="n">
        <f aca="false">IF(J227="","",MAX(0,J227-1.96*O227/100))</f>
        <v>0.541710312332934</v>
      </c>
      <c r="Q227" s="40" t="n">
        <f aca="false">IF(J227="","",MIN(1,J227+1.96*O227/100))</f>
        <v>0.682298262157956</v>
      </c>
      <c r="R227" s="32" t="str">
        <f aca="false">IF(L227="","",IF(ABS(L227)&lt;=O227,"Yes","No"))</f>
        <v>Yes</v>
      </c>
      <c r="S227" s="32" t="str">
        <f aca="false">IF(L227="","",IF(ABS(L227)&lt;=1.96*O227,"Yes","No"))</f>
        <v>Yes</v>
      </c>
      <c r="T227" s="60" t="n">
        <f aca="false">IF(D227="","",ROUND(SQRT(((D227+G227)*O227/100)^2+(J227*(D227+G227)*0.09272)^2),0))</f>
        <v>63</v>
      </c>
      <c r="U227" s="32"/>
    </row>
    <row r="228" customFormat="false" ht="15" hidden="false" customHeight="false" outlineLevel="0" collapsed="false">
      <c r="A228" s="32" t="s">
        <v>421</v>
      </c>
      <c r="B228" s="32" t="s">
        <v>296</v>
      </c>
      <c r="C228" s="32" t="s">
        <v>438</v>
      </c>
      <c r="D228" s="60" t="n">
        <v>758</v>
      </c>
      <c r="E228" s="60" t="n">
        <v>740</v>
      </c>
      <c r="F228" s="69" t="n">
        <f aca="false">IF(E228="","",D228-E228)</f>
        <v>18</v>
      </c>
      <c r="G228" s="60" t="n">
        <v>524</v>
      </c>
      <c r="H228" s="60" t="n">
        <v>506</v>
      </c>
      <c r="I228" s="69" t="n">
        <f aca="false">IF(H228="","",G228-H228)</f>
        <v>18</v>
      </c>
      <c r="J228" s="40" t="n">
        <f aca="false">IF(OR(D228="",D228+G228=0),"",D228/(D228+G228))</f>
        <v>0.591263650546022</v>
      </c>
      <c r="K228" s="40" t="n">
        <f aca="false">IF(E228="","",E228/(E228+H228))</f>
        <v>0.593900481540931</v>
      </c>
      <c r="L228" s="70" t="n">
        <f aca="false">IF(OR(K228="",J228=""),"",(J228-K228)*100)</f>
        <v>-0.263683099490919</v>
      </c>
      <c r="M228" s="36" t="n">
        <v>2.11386804091489</v>
      </c>
      <c r="N228" s="36" t="n">
        <v>2.60238948855031</v>
      </c>
      <c r="O228" s="36" t="n">
        <f aca="false">SQRT(M228^2+N228^2)</f>
        <v>3.35274054238</v>
      </c>
      <c r="P228" s="40" t="n">
        <f aca="false">IF(J228="","",MAX(0,J228-1.96*O228/100))</f>
        <v>0.525549935915374</v>
      </c>
      <c r="Q228" s="40" t="n">
        <f aca="false">IF(J228="","",MIN(1,J228+1.96*O228/100))</f>
        <v>0.65697736517667</v>
      </c>
      <c r="R228" s="32" t="str">
        <f aca="false">IF(L228="","",IF(ABS(L228)&lt;=O228,"Yes","No"))</f>
        <v>Yes</v>
      </c>
      <c r="S228" s="32" t="str">
        <f aca="false">IF(L228="","",IF(ABS(L228)&lt;=1.96*O228,"Yes","No"))</f>
        <v>Yes</v>
      </c>
      <c r="T228" s="60" t="n">
        <f aca="false">IF(D228="","",ROUND(SQRT(((D228+G228)*O228/100)^2+(J228*(D228+G228)*0.07717)^2),0))</f>
        <v>73</v>
      </c>
      <c r="U228" s="32"/>
    </row>
    <row r="229" customFormat="false" ht="15" hidden="false" customHeight="false" outlineLevel="0" collapsed="false">
      <c r="A229" s="32" t="s">
        <v>421</v>
      </c>
      <c r="B229" s="32" t="s">
        <v>296</v>
      </c>
      <c r="C229" s="32" t="s">
        <v>439</v>
      </c>
      <c r="D229" s="60" t="n">
        <v>1025</v>
      </c>
      <c r="E229" s="60" t="n">
        <v>1037</v>
      </c>
      <c r="F229" s="69" t="n">
        <f aca="false">IF(E229="","",D229-E229)</f>
        <v>-12</v>
      </c>
      <c r="G229" s="60" t="n">
        <v>633</v>
      </c>
      <c r="H229" s="60" t="n">
        <v>623</v>
      </c>
      <c r="I229" s="69" t="n">
        <f aca="false">IF(H229="","",G229-H229)</f>
        <v>10</v>
      </c>
      <c r="J229" s="40" t="n">
        <f aca="false">IF(OR(D229="",D229+G229=0),"",D229/(D229+G229))</f>
        <v>0.618214716525935</v>
      </c>
      <c r="K229" s="40" t="n">
        <f aca="false">IF(E229="","",E229/(E229+H229))</f>
        <v>0.624698795180723</v>
      </c>
      <c r="L229" s="70" t="n">
        <f aca="false">IF(OR(K229="",J229=""),"",(J229-K229)*100)</f>
        <v>-0.648407865478806</v>
      </c>
      <c r="M229" s="36" t="n">
        <v>2.11386804091489</v>
      </c>
      <c r="N229" s="36" t="n">
        <v>2.60238948855031</v>
      </c>
      <c r="O229" s="36" t="n">
        <f aca="false">SQRT(M229^2+N229^2)</f>
        <v>3.35274054238</v>
      </c>
      <c r="P229" s="40" t="n">
        <f aca="false">IF(J229="","",MAX(0,J229-1.96*O229/100))</f>
        <v>0.552501001895287</v>
      </c>
      <c r="Q229" s="40" t="n">
        <f aca="false">IF(J229="","",MIN(1,J229+1.96*O229/100))</f>
        <v>0.683928431156583</v>
      </c>
      <c r="R229" s="32" t="str">
        <f aca="false">IF(L229="","",IF(ABS(L229)&lt;=O229,"Yes","No"))</f>
        <v>Yes</v>
      </c>
      <c r="S229" s="32" t="str">
        <f aca="false">IF(L229="","",IF(ABS(L229)&lt;=1.96*O229,"Yes","No"))</f>
        <v>Yes</v>
      </c>
      <c r="T229" s="60" t="n">
        <f aca="false">IF(D229="","",ROUND(SQRT(((D229+G229)*O229/100)^2+(J229*(D229+G229)*0.07717)^2),0))</f>
        <v>97</v>
      </c>
      <c r="U229" s="32"/>
    </row>
    <row r="230" customFormat="false" ht="15" hidden="false" customHeight="false" outlineLevel="0" collapsed="false">
      <c r="A230" s="32" t="s">
        <v>421</v>
      </c>
      <c r="B230" s="32" t="s">
        <v>296</v>
      </c>
      <c r="C230" s="32" t="s">
        <v>440</v>
      </c>
      <c r="D230" s="60" t="n">
        <v>666</v>
      </c>
      <c r="E230" s="60" t="n">
        <v>681</v>
      </c>
      <c r="F230" s="69" t="n">
        <f aca="false">IF(E230="","",D230-E230)</f>
        <v>-15</v>
      </c>
      <c r="G230" s="60" t="n">
        <v>498</v>
      </c>
      <c r="H230" s="60" t="n">
        <v>513</v>
      </c>
      <c r="I230" s="69" t="n">
        <f aca="false">IF(H230="","",G230-H230)</f>
        <v>-15</v>
      </c>
      <c r="J230" s="40" t="n">
        <f aca="false">IF(OR(D230="",D230+G230=0),"",D230/(D230+G230))</f>
        <v>0.572164948453608</v>
      </c>
      <c r="K230" s="40" t="n">
        <f aca="false">IF(E230="","",E230/(E230+H230))</f>
        <v>0.57035175879397</v>
      </c>
      <c r="L230" s="70" t="n">
        <f aca="false">IF(OR(K230="",J230=""),"",(J230-K230)*100)</f>
        <v>0.181318965963839</v>
      </c>
      <c r="M230" s="36" t="n">
        <v>2.46779854663492</v>
      </c>
      <c r="N230" s="36" t="n">
        <v>2.60238948855031</v>
      </c>
      <c r="O230" s="36" t="n">
        <f aca="false">SQRT(M230^2+N230^2)</f>
        <v>3.58642729145463</v>
      </c>
      <c r="P230" s="40" t="n">
        <f aca="false">IF(J230="","",MAX(0,J230-1.96*O230/100))</f>
        <v>0.501870973541097</v>
      </c>
      <c r="Q230" s="40" t="n">
        <f aca="false">IF(J230="","",MIN(1,J230+1.96*O230/100))</f>
        <v>0.642458923366119</v>
      </c>
      <c r="R230" s="32" t="str">
        <f aca="false">IF(L230="","",IF(ABS(L230)&lt;=O230,"Yes","No"))</f>
        <v>Yes</v>
      </c>
      <c r="S230" s="32" t="str">
        <f aca="false">IF(L230="","",IF(ABS(L230)&lt;=1.96*O230,"Yes","No"))</f>
        <v>Yes</v>
      </c>
      <c r="T230" s="60" t="n">
        <f aca="false">IF(D230="","",ROUND(SQRT(((D230+G230)*O230/100)^2+(J230*(D230+G230)*0.09272)^2),0))</f>
        <v>75</v>
      </c>
      <c r="U230" s="32"/>
    </row>
    <row r="231" customFormat="false" ht="15" hidden="false" customHeight="false" outlineLevel="0" collapsed="false">
      <c r="A231" s="32" t="s">
        <v>421</v>
      </c>
      <c r="B231" s="32" t="s">
        <v>296</v>
      </c>
      <c r="C231" s="32" t="s">
        <v>441</v>
      </c>
      <c r="D231" s="60" t="n">
        <v>519</v>
      </c>
      <c r="E231" s="60" t="n">
        <v>529</v>
      </c>
      <c r="F231" s="69" t="n">
        <f aca="false">IF(E231="","",D231-E231)</f>
        <v>-10</v>
      </c>
      <c r="G231" s="60" t="n">
        <v>325</v>
      </c>
      <c r="H231" s="60" t="n">
        <v>293</v>
      </c>
      <c r="I231" s="69" t="n">
        <f aca="false">IF(H231="","",G231-H231)</f>
        <v>32</v>
      </c>
      <c r="J231" s="40" t="n">
        <f aca="false">IF(OR(D231="",D231+G231=0),"",D231/(D231+G231))</f>
        <v>0.614928909952607</v>
      </c>
      <c r="K231" s="40" t="n">
        <f aca="false">IF(E231="","",E231/(E231+H231))</f>
        <v>0.643552311435523</v>
      </c>
      <c r="L231" s="70" t="n">
        <f aca="false">IF(OR(K231="",J231=""),"",(J231-K231)*100)</f>
        <v>-2.86234014829165</v>
      </c>
      <c r="M231" s="36" t="n">
        <v>2.46779854663492</v>
      </c>
      <c r="N231" s="36" t="n">
        <v>2.60238948855031</v>
      </c>
      <c r="O231" s="36" t="n">
        <f aca="false">SQRT(M231^2+N231^2)</f>
        <v>3.58642729145463</v>
      </c>
      <c r="P231" s="40" t="n">
        <f aca="false">IF(J231="","",MAX(0,J231-1.96*O231/100))</f>
        <v>0.544634935040096</v>
      </c>
      <c r="Q231" s="40" t="n">
        <f aca="false">IF(J231="","",MIN(1,J231+1.96*O231/100))</f>
        <v>0.685222884865117</v>
      </c>
      <c r="R231" s="32" t="str">
        <f aca="false">IF(L231="","",IF(ABS(L231)&lt;=O231,"Yes","No"))</f>
        <v>Yes</v>
      </c>
      <c r="S231" s="32" t="str">
        <f aca="false">IF(L231="","",IF(ABS(L231)&lt;=1.96*O231,"Yes","No"))</f>
        <v>Yes</v>
      </c>
      <c r="T231" s="60" t="n">
        <f aca="false">IF(D231="","",ROUND(SQRT(((D231+G231)*O231/100)^2+(J231*(D231+G231)*0.09272)^2),0))</f>
        <v>57</v>
      </c>
      <c r="U231" s="32"/>
    </row>
    <row r="232" customFormat="false" ht="15" hidden="false" customHeight="false" outlineLevel="0" collapsed="false">
      <c r="A232" s="32" t="s">
        <v>421</v>
      </c>
      <c r="B232" s="32" t="s">
        <v>296</v>
      </c>
      <c r="C232" s="32" t="s">
        <v>442</v>
      </c>
      <c r="D232" s="60" t="n">
        <v>717</v>
      </c>
      <c r="E232" s="60" t="n">
        <v>767</v>
      </c>
      <c r="F232" s="69" t="n">
        <f aca="false">IF(E232="","",D232-E232)</f>
        <v>-50</v>
      </c>
      <c r="G232" s="60" t="n">
        <v>398</v>
      </c>
      <c r="H232" s="60" t="n">
        <v>384</v>
      </c>
      <c r="I232" s="69" t="n">
        <f aca="false">IF(H232="","",G232-H232)</f>
        <v>14</v>
      </c>
      <c r="J232" s="40" t="n">
        <f aca="false">IF(OR(D232="",D232+G232=0),"",D232/(D232+G232))</f>
        <v>0.64304932735426</v>
      </c>
      <c r="K232" s="40" t="n">
        <f aca="false">IF(E232="","",E232/(E232+H232))</f>
        <v>0.66637706342311</v>
      </c>
      <c r="L232" s="70" t="n">
        <f aca="false">IF(OR(K232="",J232=""),"",(J232-K232)*100)</f>
        <v>-2.33277360688502</v>
      </c>
      <c r="M232" s="36" t="n">
        <v>2.46779854663492</v>
      </c>
      <c r="N232" s="36" t="n">
        <v>2.60238948855031</v>
      </c>
      <c r="O232" s="36" t="n">
        <f aca="false">SQRT(M232^2+N232^2)</f>
        <v>3.58642729145463</v>
      </c>
      <c r="P232" s="40" t="n">
        <f aca="false">IF(J232="","",MAX(0,J232-1.96*O232/100))</f>
        <v>0.572755352441749</v>
      </c>
      <c r="Q232" s="40" t="n">
        <f aca="false">IF(J232="","",MIN(1,J232+1.96*O232/100))</f>
        <v>0.713343302266771</v>
      </c>
      <c r="R232" s="32" t="str">
        <f aca="false">IF(L232="","",IF(ABS(L232)&lt;=O232,"Yes","No"))</f>
        <v>Yes</v>
      </c>
      <c r="S232" s="32" t="str">
        <f aca="false">IF(L232="","",IF(ABS(L232)&lt;=1.96*O232,"Yes","No"))</f>
        <v>Yes</v>
      </c>
      <c r="T232" s="60" t="n">
        <f aca="false">IF(D232="","",ROUND(SQRT(((D232+G232)*O232/100)^2+(J232*(D232+G232)*0.09272)^2),0))</f>
        <v>78</v>
      </c>
      <c r="U232" s="32"/>
    </row>
    <row r="233" customFormat="false" ht="15" hidden="false" customHeight="false" outlineLevel="0" collapsed="false">
      <c r="A233" s="32" t="s">
        <v>421</v>
      </c>
      <c r="B233" s="32" t="s">
        <v>296</v>
      </c>
      <c r="C233" s="32" t="s">
        <v>443</v>
      </c>
      <c r="D233" s="60" t="n">
        <v>906</v>
      </c>
      <c r="E233" s="60" t="n">
        <v>906</v>
      </c>
      <c r="F233" s="69" t="n">
        <f aca="false">IF(E233="","",D233-E233)</f>
        <v>0</v>
      </c>
      <c r="G233" s="60" t="n">
        <v>579</v>
      </c>
      <c r="H233" s="60" t="n">
        <v>586</v>
      </c>
      <c r="I233" s="69" t="n">
        <f aca="false">IF(H233="","",G233-H233)</f>
        <v>-7</v>
      </c>
      <c r="J233" s="40" t="n">
        <f aca="false">IF(OR(D233="",D233+G233=0),"",D233/(D233+G233))</f>
        <v>0.61010101010101</v>
      </c>
      <c r="K233" s="40" t="n">
        <f aca="false">IF(E233="","",E233/(E233+H233))</f>
        <v>0.607238605898123</v>
      </c>
      <c r="L233" s="70" t="n">
        <f aca="false">IF(OR(K233="",J233=""),"",(J233-K233)*100)</f>
        <v>0.286240420288686</v>
      </c>
      <c r="M233" s="36" t="n">
        <v>2.11386804091489</v>
      </c>
      <c r="N233" s="36" t="n">
        <v>2.60238948855031</v>
      </c>
      <c r="O233" s="36" t="n">
        <f aca="false">SQRT(M233^2+N233^2)</f>
        <v>3.35274054238</v>
      </c>
      <c r="P233" s="40" t="n">
        <f aca="false">IF(J233="","",MAX(0,J233-1.96*O233/100))</f>
        <v>0.544387295470362</v>
      </c>
      <c r="Q233" s="40" t="n">
        <f aca="false">IF(J233="","",MIN(1,J233+1.96*O233/100))</f>
        <v>0.675814724731658</v>
      </c>
      <c r="R233" s="32" t="str">
        <f aca="false">IF(L233="","",IF(ABS(L233)&lt;=O233,"Yes","No"))</f>
        <v>Yes</v>
      </c>
      <c r="S233" s="32" t="str">
        <f aca="false">IF(L233="","",IF(ABS(L233)&lt;=1.96*O233,"Yes","No"))</f>
        <v>Yes</v>
      </c>
      <c r="T233" s="60" t="n">
        <f aca="false">IF(D233="","",ROUND(SQRT(((D233+G233)*O233/100)^2+(J233*(D233+G233)*0.07717)^2),0))</f>
        <v>86</v>
      </c>
      <c r="U233" s="32"/>
    </row>
    <row r="234" customFormat="false" ht="15" hidden="false" customHeight="false" outlineLevel="0" collapsed="false">
      <c r="A234" s="32" t="s">
        <v>421</v>
      </c>
      <c r="B234" s="32" t="s">
        <v>296</v>
      </c>
      <c r="C234" s="32" t="s">
        <v>444</v>
      </c>
      <c r="D234" s="60" t="n">
        <v>835</v>
      </c>
      <c r="E234" s="60" t="n">
        <v>954</v>
      </c>
      <c r="F234" s="69" t="n">
        <f aca="false">IF(E234="","",D234-E234)</f>
        <v>-119</v>
      </c>
      <c r="G234" s="60" t="n">
        <v>428</v>
      </c>
      <c r="H234" s="60" t="n">
        <v>416</v>
      </c>
      <c r="I234" s="69" t="n">
        <f aca="false">IF(H234="","",G234-H234)</f>
        <v>12</v>
      </c>
      <c r="J234" s="40" t="n">
        <f aca="false">IF(OR(D234="",D234+G234=0),"",D234/(D234+G234))</f>
        <v>0.661124307205067</v>
      </c>
      <c r="K234" s="40" t="n">
        <f aca="false">IF(E234="","",E234/(E234+H234))</f>
        <v>0.696350364963504</v>
      </c>
      <c r="L234" s="70" t="n">
        <f aca="false">IF(OR(K234="",J234=""),"",(J234-K234)*100)</f>
        <v>-3.52260577584363</v>
      </c>
      <c r="M234" s="36" t="n">
        <v>2.11386804091489</v>
      </c>
      <c r="N234" s="36" t="n">
        <v>2.60238948855031</v>
      </c>
      <c r="O234" s="36" t="n">
        <f aca="false">SQRT(M234^2+N234^2)</f>
        <v>3.35274054238</v>
      </c>
      <c r="P234" s="40" t="n">
        <f aca="false">IF(J234="","",MAX(0,J234-1.96*O234/100))</f>
        <v>0.595410592574419</v>
      </c>
      <c r="Q234" s="40" t="n">
        <f aca="false">IF(J234="","",MIN(1,J234+1.96*O234/100))</f>
        <v>0.726838021835715</v>
      </c>
      <c r="R234" s="32" t="str">
        <f aca="false">IF(L234="","",IF(ABS(L234)&lt;=O234,"Yes","No"))</f>
        <v>No</v>
      </c>
      <c r="S234" s="32" t="str">
        <f aca="false">IF(L234="","",IF(ABS(L234)&lt;=1.96*O234,"Yes","No"))</f>
        <v>Yes</v>
      </c>
      <c r="T234" s="60" t="n">
        <f aca="false">IF(D234="","",ROUND(SQRT(((D234+G234)*O234/100)^2+(J234*(D234+G234)*0.07717)^2),0))</f>
        <v>77</v>
      </c>
      <c r="U234" s="32"/>
    </row>
    <row r="235" customFormat="false" ht="15" hidden="false" customHeight="false" outlineLevel="0" collapsed="false">
      <c r="A235" s="32" t="s">
        <v>421</v>
      </c>
      <c r="B235" s="32" t="s">
        <v>296</v>
      </c>
      <c r="C235" s="32" t="s">
        <v>445</v>
      </c>
      <c r="D235" s="60" t="n">
        <v>730</v>
      </c>
      <c r="E235" s="60" t="n">
        <v>821</v>
      </c>
      <c r="F235" s="69" t="n">
        <f aca="false">IF(E235="","",D235-E235)</f>
        <v>-91</v>
      </c>
      <c r="G235" s="60" t="n">
        <v>462</v>
      </c>
      <c r="H235" s="60" t="n">
        <v>474</v>
      </c>
      <c r="I235" s="69" t="n">
        <f aca="false">IF(H235="","",G235-H235)</f>
        <v>-12</v>
      </c>
      <c r="J235" s="40" t="n">
        <f aca="false">IF(OR(D235="",D235+G235=0),"",D235/(D235+G235))</f>
        <v>0.61241610738255</v>
      </c>
      <c r="K235" s="40" t="n">
        <f aca="false">IF(E235="","",E235/(E235+H235))</f>
        <v>0.633976833976834</v>
      </c>
      <c r="L235" s="70" t="n">
        <f aca="false">IF(OR(K235="",J235=""),"",(J235-K235)*100)</f>
        <v>-2.15607265942837</v>
      </c>
      <c r="M235" s="36" t="n">
        <v>2.11386804091489</v>
      </c>
      <c r="N235" s="36" t="n">
        <v>2.60238948855031</v>
      </c>
      <c r="O235" s="36" t="n">
        <f aca="false">SQRT(M235^2+N235^2)</f>
        <v>3.35274054238</v>
      </c>
      <c r="P235" s="40" t="n">
        <f aca="false">IF(J235="","",MAX(0,J235-1.96*O235/100))</f>
        <v>0.546702392751903</v>
      </c>
      <c r="Q235" s="40" t="n">
        <f aca="false">IF(J235="","",MIN(1,J235+1.96*O235/100))</f>
        <v>0.678129822013198</v>
      </c>
      <c r="R235" s="32" t="str">
        <f aca="false">IF(L235="","",IF(ABS(L235)&lt;=O235,"Yes","No"))</f>
        <v>Yes</v>
      </c>
      <c r="S235" s="32" t="str">
        <f aca="false">IF(L235="","",IF(ABS(L235)&lt;=1.96*O235,"Yes","No"))</f>
        <v>Yes</v>
      </c>
      <c r="T235" s="60" t="n">
        <f aca="false">IF(D235="","",ROUND(SQRT(((D235+G235)*O235/100)^2+(J235*(D235+G235)*0.07717)^2),0))</f>
        <v>69</v>
      </c>
      <c r="U235" s="32"/>
    </row>
    <row r="236" customFormat="false" ht="15" hidden="false" customHeight="false" outlineLevel="0" collapsed="false">
      <c r="A236" s="32" t="s">
        <v>421</v>
      </c>
      <c r="B236" s="32" t="s">
        <v>296</v>
      </c>
      <c r="C236" s="32" t="s">
        <v>446</v>
      </c>
      <c r="D236" s="60" t="n">
        <v>281</v>
      </c>
      <c r="E236" s="60" t="n">
        <v>283</v>
      </c>
      <c r="F236" s="69" t="n">
        <f aca="false">IF(E236="","",D236-E236)</f>
        <v>-2</v>
      </c>
      <c r="G236" s="60" t="n">
        <v>98</v>
      </c>
      <c r="H236" s="60" t="n">
        <v>110</v>
      </c>
      <c r="I236" s="69" t="n">
        <f aca="false">IF(H236="","",G236-H236)</f>
        <v>-12</v>
      </c>
      <c r="J236" s="40" t="n">
        <f aca="false">IF(OR(D236="",D236+G236=0),"",D236/(D236+G236))</f>
        <v>0.741424802110818</v>
      </c>
      <c r="K236" s="40" t="n">
        <f aca="false">IF(E236="","",E236/(E236+H236))</f>
        <v>0.720101781170484</v>
      </c>
      <c r="L236" s="70" t="n">
        <f aca="false">IF(OR(K236="",J236=""),"",(J236-K236)*100)</f>
        <v>2.13230209403344</v>
      </c>
      <c r="M236" s="36" t="n">
        <v>3.59375104062466</v>
      </c>
      <c r="N236" s="36" t="n">
        <v>2.60238948855031</v>
      </c>
      <c r="O236" s="36" t="n">
        <f aca="false">SQRT(M236^2+N236^2)</f>
        <v>4.43705731224062</v>
      </c>
      <c r="P236" s="40" t="n">
        <f aca="false">IF(J236="","",MAX(0,J236-1.96*O236/100))</f>
        <v>0.654458478790902</v>
      </c>
      <c r="Q236" s="40" t="n">
        <f aca="false">IF(J236="","",MIN(1,J236+1.96*O236/100))</f>
        <v>0.828391125430734</v>
      </c>
      <c r="R236" s="32" t="str">
        <f aca="false">IF(L236="","",IF(ABS(L236)&lt;=O236,"Yes","No"))</f>
        <v>Yes</v>
      </c>
      <c r="S236" s="32" t="str">
        <f aca="false">IF(L236="","",IF(ABS(L236)&lt;=1.96*O236,"Yes","No"))</f>
        <v>Yes</v>
      </c>
      <c r="T236" s="60" t="n">
        <f aca="false">IF(D236="","",ROUND(SQRT(((D236+G236)*O236/100)^2+(J236*(D236+G236)*0.14577)^2),0))</f>
        <v>44</v>
      </c>
      <c r="U236" s="32"/>
    </row>
    <row r="237" customFormat="false" ht="15" hidden="false" customHeight="false" outlineLevel="0" collapsed="false">
      <c r="A237" s="32" t="s">
        <v>421</v>
      </c>
      <c r="B237" s="32" t="s">
        <v>296</v>
      </c>
      <c r="C237" s="32" t="s">
        <v>447</v>
      </c>
      <c r="D237" s="60" t="n">
        <v>501</v>
      </c>
      <c r="E237" s="60" t="n">
        <v>450</v>
      </c>
      <c r="F237" s="69" t="n">
        <f aca="false">IF(E237="","",D237-E237)</f>
        <v>51</v>
      </c>
      <c r="G237" s="60" t="n">
        <v>154</v>
      </c>
      <c r="H237" s="60" t="n">
        <v>179</v>
      </c>
      <c r="I237" s="69" t="n">
        <f aca="false">IF(H237="","",G237-H237)</f>
        <v>-25</v>
      </c>
      <c r="J237" s="40" t="n">
        <f aca="false">IF(OR(D237="",D237+G237=0),"",D237/(D237+G237))</f>
        <v>0.764885496183206</v>
      </c>
      <c r="K237" s="40" t="n">
        <f aca="false">IF(E237="","",E237/(E237+H237))</f>
        <v>0.715421303656598</v>
      </c>
      <c r="L237" s="70" t="n">
        <f aca="false">IF(OR(K237="",J237=""),"",(J237-K237)*100)</f>
        <v>4.94641925266084</v>
      </c>
      <c r="M237" s="36" t="n">
        <v>3.59375104062466</v>
      </c>
      <c r="N237" s="36" t="n">
        <v>2.60238948855031</v>
      </c>
      <c r="O237" s="36" t="n">
        <f aca="false">SQRT(M237^2+N237^2)</f>
        <v>4.43705731224062</v>
      </c>
      <c r="P237" s="40" t="n">
        <f aca="false">IF(J237="","",MAX(0,J237-1.96*O237/100))</f>
        <v>0.67791917286329</v>
      </c>
      <c r="Q237" s="40" t="n">
        <f aca="false">IF(J237="","",MIN(1,J237+1.96*O237/100))</f>
        <v>0.851851819503122</v>
      </c>
      <c r="R237" s="32" t="str">
        <f aca="false">IF(L237="","",IF(ABS(L237)&lt;=O237,"Yes","No"))</f>
        <v>No</v>
      </c>
      <c r="S237" s="32" t="str">
        <f aca="false">IF(L237="","",IF(ABS(L237)&lt;=1.96*O237,"Yes","No"))</f>
        <v>Yes</v>
      </c>
      <c r="T237" s="60" t="n">
        <f aca="false">IF(D237="","",ROUND(SQRT(((D237+G237)*O237/100)^2+(J237*(D237+G237)*0.14577)^2),0))</f>
        <v>79</v>
      </c>
      <c r="U237" s="32"/>
    </row>
    <row r="238" customFormat="false" ht="15" hidden="false" customHeight="false" outlineLevel="0" collapsed="false">
      <c r="A238" s="32" t="s">
        <v>421</v>
      </c>
      <c r="B238" s="32" t="s">
        <v>296</v>
      </c>
      <c r="C238" s="32" t="s">
        <v>448</v>
      </c>
      <c r="D238" s="60" t="n">
        <v>497</v>
      </c>
      <c r="E238" s="60" t="n">
        <v>442</v>
      </c>
      <c r="F238" s="69" t="n">
        <f aca="false">IF(E238="","",D238-E238)</f>
        <v>55</v>
      </c>
      <c r="G238" s="60" t="n">
        <v>169</v>
      </c>
      <c r="H238" s="60" t="n">
        <v>161</v>
      </c>
      <c r="I238" s="69" t="n">
        <f aca="false">IF(H238="","",G238-H238)</f>
        <v>8</v>
      </c>
      <c r="J238" s="40" t="n">
        <f aca="false">IF(OR(D238="",D238+G238=0),"",D238/(D238+G238))</f>
        <v>0.746246246246246</v>
      </c>
      <c r="K238" s="40" t="n">
        <f aca="false">IF(E238="","",E238/(E238+H238))</f>
        <v>0.733001658374793</v>
      </c>
      <c r="L238" s="70" t="n">
        <f aca="false">IF(OR(K238="",J238=""),"",(J238-K238)*100)</f>
        <v>1.32445878714536</v>
      </c>
      <c r="M238" s="36" t="n">
        <v>3.59375104062466</v>
      </c>
      <c r="N238" s="36" t="n">
        <v>2.60238948855031</v>
      </c>
      <c r="O238" s="36" t="n">
        <f aca="false">SQRT(M238^2+N238^2)</f>
        <v>4.43705731224062</v>
      </c>
      <c r="P238" s="40" t="n">
        <f aca="false">IF(J238="","",MAX(0,J238-1.96*O238/100))</f>
        <v>0.65927992292633</v>
      </c>
      <c r="Q238" s="40" t="n">
        <f aca="false">IF(J238="","",MIN(1,J238+1.96*O238/100))</f>
        <v>0.833212569566162</v>
      </c>
      <c r="R238" s="32" t="str">
        <f aca="false">IF(L238="","",IF(ABS(L238)&lt;=O238,"Yes","No"))</f>
        <v>Yes</v>
      </c>
      <c r="S238" s="32" t="str">
        <f aca="false">IF(L238="","",IF(ABS(L238)&lt;=1.96*O238,"Yes","No"))</f>
        <v>Yes</v>
      </c>
      <c r="T238" s="60" t="n">
        <f aca="false">IF(D238="","",ROUND(SQRT(((D238+G238)*O238/100)^2+(J238*(D238+G238)*0.14577)^2),0))</f>
        <v>78</v>
      </c>
      <c r="U238" s="32"/>
    </row>
    <row r="239" customFormat="false" ht="15" hidden="false" customHeight="false" outlineLevel="0" collapsed="false">
      <c r="A239" s="32" t="s">
        <v>421</v>
      </c>
      <c r="B239" s="32" t="s">
        <v>296</v>
      </c>
      <c r="C239" s="32" t="s">
        <v>449</v>
      </c>
      <c r="D239" s="60" t="n">
        <v>725</v>
      </c>
      <c r="E239" s="60" t="n">
        <v>599</v>
      </c>
      <c r="F239" s="69" t="n">
        <f aca="false">IF(E239="","",D239-E239)</f>
        <v>126</v>
      </c>
      <c r="G239" s="60" t="n">
        <v>182</v>
      </c>
      <c r="H239" s="60" t="n">
        <v>203</v>
      </c>
      <c r="I239" s="69" t="n">
        <f aca="false">IF(H239="","",G239-H239)</f>
        <v>-21</v>
      </c>
      <c r="J239" s="40" t="n">
        <f aca="false">IF(OR(D239="",D239+G239=0),"",D239/(D239+G239))</f>
        <v>0.799338478500551</v>
      </c>
      <c r="K239" s="40" t="n">
        <f aca="false">IF(E239="","",E239/(E239+H239))</f>
        <v>0.746882793017456</v>
      </c>
      <c r="L239" s="70" t="n">
        <f aca="false">IF(OR(K239="",J239=""),"",(J239-K239)*100)</f>
        <v>5.24556854830949</v>
      </c>
      <c r="M239" s="36" t="n">
        <v>2.46779854663492</v>
      </c>
      <c r="N239" s="36" t="n">
        <v>2.60238948855031</v>
      </c>
      <c r="O239" s="36" t="n">
        <f aca="false">SQRT(M239^2+N239^2)</f>
        <v>3.58642729145463</v>
      </c>
      <c r="P239" s="40" t="n">
        <f aca="false">IF(J239="","",MAX(0,J239-1.96*O239/100))</f>
        <v>0.729044503588041</v>
      </c>
      <c r="Q239" s="40" t="n">
        <f aca="false">IF(J239="","",MIN(1,J239+1.96*O239/100))</f>
        <v>0.869632453413062</v>
      </c>
      <c r="R239" s="32" t="str">
        <f aca="false">IF(L239="","",IF(ABS(L239)&lt;=O239,"Yes","No"))</f>
        <v>No</v>
      </c>
      <c r="S239" s="32" t="str">
        <f aca="false">IF(L239="","",IF(ABS(L239)&lt;=1.96*O239,"Yes","No"))</f>
        <v>Yes</v>
      </c>
      <c r="T239" s="60" t="n">
        <f aca="false">IF(D239="","",ROUND(SQRT(((D239+G239)*O239/100)^2+(J239*(D239+G239)*0.09272)^2),0))</f>
        <v>75</v>
      </c>
      <c r="U239" s="32"/>
    </row>
    <row r="240" customFormat="false" ht="15" hidden="false" customHeight="false" outlineLevel="0" collapsed="false">
      <c r="A240" s="32" t="s">
        <v>421</v>
      </c>
      <c r="B240" s="32" t="s">
        <v>296</v>
      </c>
      <c r="C240" s="32" t="s">
        <v>450</v>
      </c>
      <c r="D240" s="60" t="n">
        <v>952</v>
      </c>
      <c r="E240" s="60" t="n">
        <v>1506</v>
      </c>
      <c r="F240" s="69" t="n">
        <f aca="false">IF(E240="","",D240-E240)</f>
        <v>-554</v>
      </c>
      <c r="G240" s="60" t="n">
        <v>195</v>
      </c>
      <c r="H240" s="60" t="n">
        <v>338</v>
      </c>
      <c r="I240" s="69" t="n">
        <f aca="false">IF(H240="","",G240-H240)</f>
        <v>-143</v>
      </c>
      <c r="J240" s="40" t="n">
        <f aca="false">IF(OR(D240="",D240+G240=0),"",D240/(D240+G240))</f>
        <v>0.829991281604185</v>
      </c>
      <c r="K240" s="40" t="n">
        <f aca="false">IF(E240="","",E240/(E240+H240))</f>
        <v>0.816702819956616</v>
      </c>
      <c r="L240" s="70" t="n">
        <f aca="false">IF(OR(K240="",J240=""),"",(J240-K240)*100)</f>
        <v>1.32884616475687</v>
      </c>
      <c r="M240" s="36" t="n">
        <v>2.46779854663492</v>
      </c>
      <c r="N240" s="36" t="n">
        <v>2.60238948855031</v>
      </c>
      <c r="O240" s="36" t="n">
        <f aca="false">SQRT(M240^2+N240^2)</f>
        <v>3.58642729145463</v>
      </c>
      <c r="P240" s="40" t="n">
        <f aca="false">IF(J240="","",MAX(0,J240-1.96*O240/100))</f>
        <v>0.759697306691674</v>
      </c>
      <c r="Q240" s="40" t="n">
        <f aca="false">IF(J240="","",MIN(1,J240+1.96*O240/100))</f>
        <v>0.900285256516696</v>
      </c>
      <c r="R240" s="32" t="str">
        <f aca="false">IF(L240="","",IF(ABS(L240)&lt;=O240,"Yes","No"))</f>
        <v>Yes</v>
      </c>
      <c r="S240" s="32" t="str">
        <f aca="false">IF(L240="","",IF(ABS(L240)&lt;=1.96*O240,"Yes","No"))</f>
        <v>Yes</v>
      </c>
      <c r="T240" s="60" t="n">
        <f aca="false">IF(D240="","",ROUND(SQRT(((D240+G240)*O240/100)^2+(J240*(D240+G240)*0.09272)^2),0))</f>
        <v>97</v>
      </c>
      <c r="U240" s="32"/>
    </row>
    <row r="241" customFormat="false" ht="15" hidden="false" customHeight="false" outlineLevel="0" collapsed="false">
      <c r="A241" s="32" t="s">
        <v>421</v>
      </c>
      <c r="B241" s="32" t="s">
        <v>296</v>
      </c>
      <c r="C241" s="32" t="s">
        <v>451</v>
      </c>
      <c r="D241" s="60" t="n">
        <v>740</v>
      </c>
      <c r="E241" s="60" t="n">
        <v>645</v>
      </c>
      <c r="F241" s="69" t="n">
        <f aca="false">IF(E241="","",D241-E241)</f>
        <v>95</v>
      </c>
      <c r="G241" s="60" t="n">
        <v>210</v>
      </c>
      <c r="H241" s="60" t="n">
        <v>243</v>
      </c>
      <c r="I241" s="69" t="n">
        <f aca="false">IF(H241="","",G241-H241)</f>
        <v>-33</v>
      </c>
      <c r="J241" s="40" t="n">
        <f aca="false">IF(OR(D241="",D241+G241=0),"",D241/(D241+G241))</f>
        <v>0.778947368421053</v>
      </c>
      <c r="K241" s="40" t="n">
        <f aca="false">IF(E241="","",E241/(E241+H241))</f>
        <v>0.726351351351351</v>
      </c>
      <c r="L241" s="70" t="n">
        <f aca="false">IF(OR(K241="",J241=""),"",(J241-K241)*100)</f>
        <v>5.25960170697013</v>
      </c>
      <c r="M241" s="36" t="n">
        <v>2.46779854663492</v>
      </c>
      <c r="N241" s="36" t="n">
        <v>2.60238948855031</v>
      </c>
      <c r="O241" s="36" t="n">
        <f aca="false">SQRT(M241^2+N241^2)</f>
        <v>3.58642729145463</v>
      </c>
      <c r="P241" s="40" t="n">
        <f aca="false">IF(J241="","",MAX(0,J241-1.96*O241/100))</f>
        <v>0.708653393508542</v>
      </c>
      <c r="Q241" s="40" t="n">
        <f aca="false">IF(J241="","",MIN(1,J241+1.96*O241/100))</f>
        <v>0.849241343333563</v>
      </c>
      <c r="R241" s="32" t="str">
        <f aca="false">IF(L241="","",IF(ABS(L241)&lt;=O241,"Yes","No"))</f>
        <v>No</v>
      </c>
      <c r="S241" s="32" t="str">
        <f aca="false">IF(L241="","",IF(ABS(L241)&lt;=1.96*O241,"Yes","No"))</f>
        <v>Yes</v>
      </c>
      <c r="T241" s="60" t="n">
        <f aca="false">IF(D241="","",ROUND(SQRT(((D241+G241)*O241/100)^2+(J241*(D241+G241)*0.09272)^2),0))</f>
        <v>77</v>
      </c>
      <c r="U241" s="32"/>
    </row>
    <row r="242" customFormat="false" ht="15" hidden="false" customHeight="false" outlineLevel="0" collapsed="false">
      <c r="A242" s="32" t="s">
        <v>421</v>
      </c>
      <c r="B242" s="32" t="s">
        <v>296</v>
      </c>
      <c r="C242" s="32" t="s">
        <v>452</v>
      </c>
      <c r="D242" s="60" t="n">
        <v>686</v>
      </c>
      <c r="E242" s="60" t="n">
        <v>628</v>
      </c>
      <c r="F242" s="69" t="n">
        <f aca="false">IF(E242="","",D242-E242)</f>
        <v>58</v>
      </c>
      <c r="G242" s="60" t="n">
        <v>228</v>
      </c>
      <c r="H242" s="60" t="n">
        <v>267</v>
      </c>
      <c r="I242" s="69" t="n">
        <f aca="false">IF(H242="","",G242-H242)</f>
        <v>-39</v>
      </c>
      <c r="J242" s="40" t="n">
        <f aca="false">IF(OR(D242="",D242+G242=0),"",D242/(D242+G242))</f>
        <v>0.75054704595186</v>
      </c>
      <c r="K242" s="40" t="n">
        <f aca="false">IF(E242="","",E242/(E242+H242))</f>
        <v>0.701675977653631</v>
      </c>
      <c r="L242" s="70" t="n">
        <f aca="false">IF(OR(K242="",J242=""),"",(J242-K242)*100)</f>
        <v>4.88710682982286</v>
      </c>
      <c r="M242" s="36" t="n">
        <v>2.46779854663492</v>
      </c>
      <c r="N242" s="36" t="n">
        <v>2.60238948855031</v>
      </c>
      <c r="O242" s="36" t="n">
        <f aca="false">SQRT(M242^2+N242^2)</f>
        <v>3.58642729145463</v>
      </c>
      <c r="P242" s="40" t="n">
        <f aca="false">IF(J242="","",MAX(0,J242-1.96*O242/100))</f>
        <v>0.680253071039349</v>
      </c>
      <c r="Q242" s="40" t="n">
        <f aca="false">IF(J242="","",MIN(1,J242+1.96*O242/100))</f>
        <v>0.820841020864371</v>
      </c>
      <c r="R242" s="32" t="str">
        <f aca="false">IF(L242="","",IF(ABS(L242)&lt;=O242,"Yes","No"))</f>
        <v>No</v>
      </c>
      <c r="S242" s="32" t="str">
        <f aca="false">IF(L242="","",IF(ABS(L242)&lt;=1.96*O242,"Yes","No"))</f>
        <v>Yes</v>
      </c>
      <c r="T242" s="60" t="n">
        <f aca="false">IF(D242="","",ROUND(SQRT(((D242+G242)*O242/100)^2+(J242*(D242+G242)*0.09272)^2),0))</f>
        <v>72</v>
      </c>
      <c r="U242" s="32"/>
    </row>
    <row r="243" customFormat="false" ht="15" hidden="false" customHeight="false" outlineLevel="0" collapsed="false">
      <c r="A243" s="32" t="s">
        <v>421</v>
      </c>
      <c r="B243" s="32" t="s">
        <v>296</v>
      </c>
      <c r="C243" s="32" t="s">
        <v>453</v>
      </c>
      <c r="D243" s="60" t="n">
        <v>415</v>
      </c>
      <c r="E243" s="60" t="n">
        <v>473</v>
      </c>
      <c r="F243" s="69" t="n">
        <f aca="false">IF(E243="","",D243-E243)</f>
        <v>-58</v>
      </c>
      <c r="G243" s="60" t="n">
        <v>176</v>
      </c>
      <c r="H243" s="60" t="n">
        <v>153</v>
      </c>
      <c r="I243" s="69" t="n">
        <f aca="false">IF(H243="","",G243-H243)</f>
        <v>23</v>
      </c>
      <c r="J243" s="40" t="n">
        <f aca="false">IF(OR(D243="",D243+G243=0),"",D243/(D243+G243))</f>
        <v>0.702199661590525</v>
      </c>
      <c r="K243" s="40" t="n">
        <f aca="false">IF(E243="","",E243/(E243+H243))</f>
        <v>0.755591054313099</v>
      </c>
      <c r="L243" s="70" t="n">
        <f aca="false">IF(OR(K243="",J243=""),"",(J243-K243)*100)</f>
        <v>-5.33913927225745</v>
      </c>
      <c r="M243" s="36" t="n">
        <v>3.59375104062466</v>
      </c>
      <c r="N243" s="36" t="n">
        <v>2.60238948855031</v>
      </c>
      <c r="O243" s="36" t="n">
        <f aca="false">SQRT(M243^2+N243^2)</f>
        <v>4.43705731224062</v>
      </c>
      <c r="P243" s="40" t="n">
        <f aca="false">IF(J243="","",MAX(0,J243-1.96*O243/100))</f>
        <v>0.615233338270608</v>
      </c>
      <c r="Q243" s="40" t="n">
        <f aca="false">IF(J243="","",MIN(1,J243+1.96*O243/100))</f>
        <v>0.789165984910441</v>
      </c>
      <c r="R243" s="32" t="str">
        <f aca="false">IF(L243="","",IF(ABS(L243)&lt;=O243,"Yes","No"))</f>
        <v>No</v>
      </c>
      <c r="S243" s="32" t="str">
        <f aca="false">IF(L243="","",IF(ABS(L243)&lt;=1.96*O243,"Yes","No"))</f>
        <v>Yes</v>
      </c>
      <c r="T243" s="60" t="n">
        <f aca="false">IF(D243="","",ROUND(SQRT(((D243+G243)*O243/100)^2+(J243*(D243+G243)*0.14577)^2),0))</f>
        <v>66</v>
      </c>
      <c r="U243" s="32"/>
    </row>
    <row r="244" customFormat="false" ht="15" hidden="false" customHeight="false" outlineLevel="0" collapsed="false">
      <c r="A244" s="32" t="s">
        <v>421</v>
      </c>
      <c r="B244" s="32" t="s">
        <v>296</v>
      </c>
      <c r="C244" s="32" t="s">
        <v>454</v>
      </c>
      <c r="D244" s="60" t="n">
        <v>766</v>
      </c>
      <c r="E244" s="60" t="n">
        <v>745</v>
      </c>
      <c r="F244" s="69" t="n">
        <f aca="false">IF(E244="","",D244-E244)</f>
        <v>21</v>
      </c>
      <c r="G244" s="60" t="n">
        <v>291</v>
      </c>
      <c r="H244" s="60" t="n">
        <v>301</v>
      </c>
      <c r="I244" s="69" t="n">
        <f aca="false">IF(H244="","",G244-H244)</f>
        <v>-10</v>
      </c>
      <c r="J244" s="40" t="n">
        <f aca="false">IF(OR(D244="",D244+G244=0),"",D244/(D244+G244))</f>
        <v>0.724692526017029</v>
      </c>
      <c r="K244" s="40" t="n">
        <f aca="false">IF(E244="","",E244/(E244+H244))</f>
        <v>0.712237093690249</v>
      </c>
      <c r="L244" s="70" t="n">
        <f aca="false">IF(OR(K244="",J244=""),"",(J244-K244)*100)</f>
        <v>1.24554323267808</v>
      </c>
      <c r="M244" s="36" t="n">
        <v>2.46779854663492</v>
      </c>
      <c r="N244" s="36" t="n">
        <v>2.60238948855031</v>
      </c>
      <c r="O244" s="36" t="n">
        <f aca="false">SQRT(M244^2+N244^2)</f>
        <v>3.58642729145463</v>
      </c>
      <c r="P244" s="40" t="n">
        <f aca="false">IF(J244="","",MAX(0,J244-1.96*O244/100))</f>
        <v>0.654398551104519</v>
      </c>
      <c r="Q244" s="40" t="n">
        <f aca="false">IF(J244="","",MIN(1,J244+1.96*O244/100))</f>
        <v>0.79498650092954</v>
      </c>
      <c r="R244" s="32" t="str">
        <f aca="false">IF(L244="","",IF(ABS(L244)&lt;=O244,"Yes","No"))</f>
        <v>Yes</v>
      </c>
      <c r="S244" s="32" t="str">
        <f aca="false">IF(L244="","",IF(ABS(L244)&lt;=1.96*O244,"Yes","No"))</f>
        <v>Yes</v>
      </c>
      <c r="T244" s="60" t="n">
        <f aca="false">IF(D244="","",ROUND(SQRT(((D244+G244)*O244/100)^2+(J244*(D244+G244)*0.09272)^2),0))</f>
        <v>81</v>
      </c>
      <c r="U244" s="32"/>
    </row>
    <row r="245" customFormat="false" ht="15" hidden="false" customHeight="false" outlineLevel="0" collapsed="false">
      <c r="A245" s="32" t="s">
        <v>421</v>
      </c>
      <c r="B245" s="32" t="s">
        <v>296</v>
      </c>
      <c r="C245" s="32" t="s">
        <v>455</v>
      </c>
      <c r="D245" s="60" t="n">
        <v>685</v>
      </c>
      <c r="E245" s="60" t="n">
        <v>682</v>
      </c>
      <c r="F245" s="69" t="n">
        <f aca="false">IF(E245="","",D245-E245)</f>
        <v>3</v>
      </c>
      <c r="G245" s="60" t="n">
        <v>282</v>
      </c>
      <c r="H245" s="60" t="n">
        <v>313</v>
      </c>
      <c r="I245" s="69" t="n">
        <f aca="false">IF(H245="","",G245-H245)</f>
        <v>-31</v>
      </c>
      <c r="J245" s="40" t="n">
        <f aca="false">IF(OR(D245="",D245+G245=0),"",D245/(D245+G245))</f>
        <v>0.708376421923475</v>
      </c>
      <c r="K245" s="40" t="n">
        <f aca="false">IF(E245="","",E245/(E245+H245))</f>
        <v>0.685427135678392</v>
      </c>
      <c r="L245" s="70" t="n">
        <f aca="false">IF(OR(K245="",J245=""),"",(J245-K245)*100)</f>
        <v>2.29492862450826</v>
      </c>
      <c r="M245" s="36" t="n">
        <v>2.46779854663492</v>
      </c>
      <c r="N245" s="36" t="n">
        <v>2.60238948855031</v>
      </c>
      <c r="O245" s="36" t="n">
        <f aca="false">SQRT(M245^2+N245^2)</f>
        <v>3.58642729145463</v>
      </c>
      <c r="P245" s="40" t="n">
        <f aca="false">IF(J245="","",MAX(0,J245-1.96*O245/100))</f>
        <v>0.638082447010964</v>
      </c>
      <c r="Q245" s="40" t="n">
        <f aca="false">IF(J245="","",MIN(1,J245+1.96*O245/100))</f>
        <v>0.778670396835985</v>
      </c>
      <c r="R245" s="32" t="str">
        <f aca="false">IF(L245="","",IF(ABS(L245)&lt;=O245,"Yes","No"))</f>
        <v>Yes</v>
      </c>
      <c r="S245" s="32" t="str">
        <f aca="false">IF(L245="","",IF(ABS(L245)&lt;=1.96*O245,"Yes","No"))</f>
        <v>Yes</v>
      </c>
      <c r="T245" s="60" t="n">
        <f aca="false">IF(D245="","",ROUND(SQRT(((D245+G245)*O245/100)^2+(J245*(D245+G245)*0.09272)^2),0))</f>
        <v>72</v>
      </c>
      <c r="U245" s="32"/>
    </row>
    <row r="246" customFormat="false" ht="15" hidden="false" customHeight="false" outlineLevel="0" collapsed="false">
      <c r="A246" s="32" t="s">
        <v>421</v>
      </c>
      <c r="B246" s="32" t="s">
        <v>296</v>
      </c>
      <c r="C246" s="32" t="s">
        <v>456</v>
      </c>
      <c r="D246" s="60" t="n">
        <v>680</v>
      </c>
      <c r="E246" s="60" t="n">
        <v>711</v>
      </c>
      <c r="F246" s="69" t="n">
        <f aca="false">IF(E246="","",D246-E246)</f>
        <v>-31</v>
      </c>
      <c r="G246" s="60" t="n">
        <v>343</v>
      </c>
      <c r="H246" s="60" t="n">
        <v>341</v>
      </c>
      <c r="I246" s="69" t="n">
        <f aca="false">IF(H246="","",G246-H246)</f>
        <v>2</v>
      </c>
      <c r="J246" s="40" t="n">
        <f aca="false">IF(OR(D246="",D246+G246=0),"",D246/(D246+G246))</f>
        <v>0.664711632453568</v>
      </c>
      <c r="K246" s="40" t="n">
        <f aca="false">IF(E246="","",E246/(E246+H246))</f>
        <v>0.675855513307985</v>
      </c>
      <c r="L246" s="70" t="n">
        <f aca="false">IF(OR(K246="",J246=""),"",(J246-K246)*100)</f>
        <v>-1.11438808544169</v>
      </c>
      <c r="M246" s="36" t="n">
        <v>2.46779854663492</v>
      </c>
      <c r="N246" s="36" t="n">
        <v>2.60238948855031</v>
      </c>
      <c r="O246" s="36" t="n">
        <f aca="false">SQRT(M246^2+N246^2)</f>
        <v>3.58642729145463</v>
      </c>
      <c r="P246" s="40" t="n">
        <f aca="false">IF(J246="","",MAX(0,J246-1.96*O246/100))</f>
        <v>0.594417657541057</v>
      </c>
      <c r="Q246" s="40" t="n">
        <f aca="false">IF(J246="","",MIN(1,J246+1.96*O246/100))</f>
        <v>0.735005607366079</v>
      </c>
      <c r="R246" s="32" t="str">
        <f aca="false">IF(L246="","",IF(ABS(L246)&lt;=O246,"Yes","No"))</f>
        <v>Yes</v>
      </c>
      <c r="S246" s="32" t="str">
        <f aca="false">IF(L246="","",IF(ABS(L246)&lt;=1.96*O246,"Yes","No"))</f>
        <v>Yes</v>
      </c>
      <c r="T246" s="60" t="n">
        <f aca="false">IF(D246="","",ROUND(SQRT(((D246+G246)*O246/100)^2+(J246*(D246+G246)*0.09272)^2),0))</f>
        <v>73</v>
      </c>
      <c r="U246" s="32"/>
    </row>
    <row r="247" customFormat="false" ht="15" hidden="false" customHeight="false" outlineLevel="0" collapsed="false">
      <c r="A247" s="32" t="s">
        <v>421</v>
      </c>
      <c r="B247" s="32" t="s">
        <v>296</v>
      </c>
      <c r="C247" s="32" t="s">
        <v>457</v>
      </c>
      <c r="D247" s="60" t="n">
        <v>305</v>
      </c>
      <c r="E247" s="60"/>
      <c r="F247" s="69" t="str">
        <f aca="false">IF(E247="","",D247-E247)</f>
        <v/>
      </c>
      <c r="G247" s="60" t="n">
        <v>162</v>
      </c>
      <c r="H247" s="60"/>
      <c r="I247" s="69" t="str">
        <f aca="false">IF(H247="","",G247-H247)</f>
        <v/>
      </c>
      <c r="J247" s="40" t="n">
        <f aca="false">IF(OR(D247="",D247+G247=0),"",D247/(D247+G247))</f>
        <v>0.653104925053533</v>
      </c>
      <c r="K247" s="40" t="str">
        <f aca="false">IF(E247="","",E247/(E247+H247))</f>
        <v/>
      </c>
      <c r="L247" s="70" t="str">
        <f aca="false">IF(OR(K247="",J247=""),"",(J247-K247)*100)</f>
        <v/>
      </c>
      <c r="M247" s="36" t="n">
        <v>3.59375104062466</v>
      </c>
      <c r="N247" s="36" t="n">
        <v>2.60238948855031</v>
      </c>
      <c r="O247" s="36" t="n">
        <f aca="false">SQRT(M247^2+N247^2)</f>
        <v>4.43705731224062</v>
      </c>
      <c r="P247" s="40" t="n">
        <f aca="false">IF(J247="","",MAX(0,J247-1.96*O247/100))</f>
        <v>0.566138601733617</v>
      </c>
      <c r="Q247" s="40" t="n">
        <f aca="false">IF(J247="","",MIN(1,J247+1.96*O247/100))</f>
        <v>0.740071248373449</v>
      </c>
      <c r="R247" s="32" t="str">
        <f aca="false">IF(L247="","",IF(ABS(L247)&lt;=O247,"Yes","No"))</f>
        <v/>
      </c>
      <c r="S247" s="32" t="str">
        <f aca="false">IF(L247="","",IF(ABS(L247)&lt;=1.96*O247,"Yes","No"))</f>
        <v/>
      </c>
      <c r="T247" s="60" t="n">
        <f aca="false">IF(D247="","",ROUND(SQRT(((D247+G247)*O247/100)^2+(J247*(D247+G247)*0.14577)^2),0))</f>
        <v>49</v>
      </c>
      <c r="U247" s="32" t="s">
        <v>732</v>
      </c>
    </row>
    <row r="248" customFormat="false" ht="15" hidden="false" customHeight="false" outlineLevel="0" collapsed="false">
      <c r="A248" s="32" t="s">
        <v>421</v>
      </c>
      <c r="B248" s="32" t="s">
        <v>458</v>
      </c>
      <c r="C248" s="32" t="s">
        <v>459</v>
      </c>
      <c r="D248" s="60" t="n">
        <v>436</v>
      </c>
      <c r="E248" s="60" t="n">
        <v>466</v>
      </c>
      <c r="F248" s="69" t="n">
        <f aca="false">IF(E248="","",D248-E248)</f>
        <v>-30</v>
      </c>
      <c r="G248" s="60" t="n">
        <v>414</v>
      </c>
      <c r="H248" s="60" t="n">
        <v>405</v>
      </c>
      <c r="I248" s="69" t="n">
        <f aca="false">IF(H248="","",G248-H248)</f>
        <v>9</v>
      </c>
      <c r="J248" s="40" t="n">
        <f aca="false">IF(OR(D248="",D248+G248=0),"",D248/(D248+G248))</f>
        <v>0.512941176470588</v>
      </c>
      <c r="K248" s="40" t="n">
        <f aca="false">IF(E248="","",E248/(E248+H248))</f>
        <v>0.535017221584386</v>
      </c>
      <c r="L248" s="70" t="n">
        <f aca="false">IF(OR(K248="",J248=""),"",(J248-K248)*100)</f>
        <v>-2.20760451137976</v>
      </c>
      <c r="M248" s="36" t="n">
        <v>2.46779854663492</v>
      </c>
      <c r="N248" s="36" t="n">
        <v>2.60238948855031</v>
      </c>
      <c r="O248" s="36" t="n">
        <f aca="false">SQRT(M248^2+N248^2)</f>
        <v>3.58642729145463</v>
      </c>
      <c r="P248" s="40" t="n">
        <f aca="false">IF(J248="","",MAX(0,J248-1.96*O248/100))</f>
        <v>0.442647201558077</v>
      </c>
      <c r="Q248" s="40" t="n">
        <f aca="false">IF(J248="","",MIN(1,J248+1.96*O248/100))</f>
        <v>0.583235151383099</v>
      </c>
      <c r="R248" s="32" t="str">
        <f aca="false">IF(L248="","",IF(ABS(L248)&lt;=O248,"Yes","No"))</f>
        <v>Yes</v>
      </c>
      <c r="S248" s="32" t="str">
        <f aca="false">IF(L248="","",IF(ABS(L248)&lt;=1.96*O248,"Yes","No"))</f>
        <v>Yes</v>
      </c>
      <c r="T248" s="60" t="n">
        <f aca="false">IF(D248="","",ROUND(SQRT(((D248+G248)*O248/100)^2+(J248*(D248+G248)*0.09272)^2),0))</f>
        <v>51</v>
      </c>
      <c r="U248" s="32"/>
    </row>
    <row r="249" customFormat="false" ht="15" hidden="false" customHeight="false" outlineLevel="0" collapsed="false">
      <c r="A249" s="32" t="s">
        <v>421</v>
      </c>
      <c r="B249" s="32" t="s">
        <v>458</v>
      </c>
      <c r="C249" s="32" t="s">
        <v>460</v>
      </c>
      <c r="D249" s="60" t="n">
        <v>562</v>
      </c>
      <c r="E249" s="60" t="n">
        <v>552</v>
      </c>
      <c r="F249" s="69" t="n">
        <f aca="false">IF(E249="","",D249-E249)</f>
        <v>10</v>
      </c>
      <c r="G249" s="60" t="n">
        <v>531</v>
      </c>
      <c r="H249" s="60" t="n">
        <v>506</v>
      </c>
      <c r="I249" s="69" t="n">
        <f aca="false">IF(H249="","",G249-H249)</f>
        <v>25</v>
      </c>
      <c r="J249" s="40" t="n">
        <f aca="false">IF(OR(D249="",D249+G249=0),"",D249/(D249+G249))</f>
        <v>0.514181152790485</v>
      </c>
      <c r="K249" s="40" t="n">
        <f aca="false">IF(E249="","",E249/(E249+H249))</f>
        <v>0.521739130434783</v>
      </c>
      <c r="L249" s="70" t="n">
        <f aca="false">IF(OR(K249="",J249=""),"",(J249-K249)*100)</f>
        <v>-0.755797764429766</v>
      </c>
      <c r="M249" s="36" t="n">
        <v>2.46779854663492</v>
      </c>
      <c r="N249" s="36" t="n">
        <v>2.60238948855031</v>
      </c>
      <c r="O249" s="36" t="n">
        <f aca="false">SQRT(M249^2+N249^2)</f>
        <v>3.58642729145463</v>
      </c>
      <c r="P249" s="40" t="n">
        <f aca="false">IF(J249="","",MAX(0,J249-1.96*O249/100))</f>
        <v>0.443887177877974</v>
      </c>
      <c r="Q249" s="40" t="n">
        <f aca="false">IF(J249="","",MIN(1,J249+1.96*O249/100))</f>
        <v>0.584475127702996</v>
      </c>
      <c r="R249" s="32" t="str">
        <f aca="false">IF(L249="","",IF(ABS(L249)&lt;=O249,"Yes","No"))</f>
        <v>Yes</v>
      </c>
      <c r="S249" s="32" t="str">
        <f aca="false">IF(L249="","",IF(ABS(L249)&lt;=1.96*O249,"Yes","No"))</f>
        <v>Yes</v>
      </c>
      <c r="T249" s="60" t="n">
        <f aca="false">IF(D249="","",ROUND(SQRT(((D249+G249)*O249/100)^2+(J249*(D249+G249)*0.09272)^2),0))</f>
        <v>65</v>
      </c>
      <c r="U249" s="32"/>
    </row>
    <row r="250" customFormat="false" ht="15" hidden="false" customHeight="false" outlineLevel="0" collapsed="false">
      <c r="A250" s="32" t="s">
        <v>421</v>
      </c>
      <c r="B250" s="32" t="s">
        <v>458</v>
      </c>
      <c r="C250" s="32" t="s">
        <v>461</v>
      </c>
      <c r="D250" s="60" t="n">
        <v>672</v>
      </c>
      <c r="E250" s="60" t="n">
        <v>722</v>
      </c>
      <c r="F250" s="69" t="n">
        <f aca="false">IF(E250="","",D250-E250)</f>
        <v>-50</v>
      </c>
      <c r="G250" s="60" t="n">
        <v>574</v>
      </c>
      <c r="H250" s="60" t="n">
        <v>596</v>
      </c>
      <c r="I250" s="69" t="n">
        <f aca="false">IF(H250="","",G250-H250)</f>
        <v>-22</v>
      </c>
      <c r="J250" s="40" t="n">
        <f aca="false">IF(OR(D250="",D250+G250=0),"",D250/(D250+G250))</f>
        <v>0.539325842696629</v>
      </c>
      <c r="K250" s="40" t="n">
        <f aca="false">IF(E250="","",E250/(E250+H250))</f>
        <v>0.547799696509863</v>
      </c>
      <c r="L250" s="70" t="n">
        <f aca="false">IF(OR(K250="",J250=""),"",(J250-K250)*100)</f>
        <v>-0.847385381323418</v>
      </c>
      <c r="M250" s="36" t="n">
        <v>2.11386804091489</v>
      </c>
      <c r="N250" s="36" t="n">
        <v>2.60238948855031</v>
      </c>
      <c r="O250" s="36" t="n">
        <f aca="false">SQRT(M250^2+N250^2)</f>
        <v>3.35274054238</v>
      </c>
      <c r="P250" s="40" t="n">
        <f aca="false">IF(J250="","",MAX(0,J250-1.96*O250/100))</f>
        <v>0.473612128065981</v>
      </c>
      <c r="Q250" s="40" t="n">
        <f aca="false">IF(J250="","",MIN(1,J250+1.96*O250/100))</f>
        <v>0.605039557327277</v>
      </c>
      <c r="R250" s="32" t="str">
        <f aca="false">IF(L250="","",IF(ABS(L250)&lt;=O250,"Yes","No"))</f>
        <v>Yes</v>
      </c>
      <c r="S250" s="32" t="str">
        <f aca="false">IF(L250="","",IF(ABS(L250)&lt;=1.96*O250,"Yes","No"))</f>
        <v>Yes</v>
      </c>
      <c r="T250" s="60" t="n">
        <f aca="false">IF(D250="","",ROUND(SQRT(((D250+G250)*O250/100)^2+(J250*(D250+G250)*0.07717)^2),0))</f>
        <v>67</v>
      </c>
      <c r="U250" s="32"/>
    </row>
    <row r="251" customFormat="false" ht="15" hidden="false" customHeight="false" outlineLevel="0" collapsed="false">
      <c r="A251" s="32" t="s">
        <v>421</v>
      </c>
      <c r="B251" s="32" t="s">
        <v>458</v>
      </c>
      <c r="C251" s="32" t="s">
        <v>462</v>
      </c>
      <c r="D251" s="60" t="n">
        <v>309</v>
      </c>
      <c r="E251" s="60" t="n">
        <v>339</v>
      </c>
      <c r="F251" s="69" t="n">
        <f aca="false">IF(E251="","",D251-E251)</f>
        <v>-30</v>
      </c>
      <c r="G251" s="60" t="n">
        <v>313</v>
      </c>
      <c r="H251" s="60" t="n">
        <v>338</v>
      </c>
      <c r="I251" s="69" t="n">
        <f aca="false">IF(H251="","",G251-H251)</f>
        <v>-25</v>
      </c>
      <c r="J251" s="40" t="n">
        <f aca="false">IF(OR(D251="",D251+G251=0),"",D251/(D251+G251))</f>
        <v>0.496784565916399</v>
      </c>
      <c r="K251" s="40" t="n">
        <f aca="false">IF(E251="","",E251/(E251+H251))</f>
        <v>0.500738552437223</v>
      </c>
      <c r="L251" s="70" t="n">
        <f aca="false">IF(OR(K251="",J251=""),"",(J251-K251)*100)</f>
        <v>-0.39539865208244</v>
      </c>
      <c r="M251" s="36" t="n">
        <v>3.59375104062466</v>
      </c>
      <c r="N251" s="36" t="n">
        <v>2.60238948855031</v>
      </c>
      <c r="O251" s="36" t="n">
        <f aca="false">SQRT(M251^2+N251^2)</f>
        <v>4.43705731224062</v>
      </c>
      <c r="P251" s="40" t="n">
        <f aca="false">IF(J251="","",MAX(0,J251-1.96*O251/100))</f>
        <v>0.409818242596483</v>
      </c>
      <c r="Q251" s="40" t="n">
        <f aca="false">IF(J251="","",MIN(1,J251+1.96*O251/100))</f>
        <v>0.583750889236315</v>
      </c>
      <c r="R251" s="32" t="str">
        <f aca="false">IF(L251="","",IF(ABS(L251)&lt;=O251,"Yes","No"))</f>
        <v>Yes</v>
      </c>
      <c r="S251" s="32" t="str">
        <f aca="false">IF(L251="","",IF(ABS(L251)&lt;=1.96*O251,"Yes","No"))</f>
        <v>Yes</v>
      </c>
      <c r="T251" s="60" t="n">
        <f aca="false">IF(D251="","",ROUND(SQRT(((D251+G251)*O251/100)^2+(J251*(D251+G251)*0.14577)^2),0))</f>
        <v>53</v>
      </c>
      <c r="U251" s="32"/>
    </row>
    <row r="252" customFormat="false" ht="15" hidden="false" customHeight="false" outlineLevel="0" collapsed="false">
      <c r="A252" s="32" t="s">
        <v>421</v>
      </c>
      <c r="B252" s="32" t="s">
        <v>458</v>
      </c>
      <c r="C252" s="32" t="s">
        <v>463</v>
      </c>
      <c r="D252" s="60" t="n">
        <v>583</v>
      </c>
      <c r="E252" s="60" t="n">
        <v>579</v>
      </c>
      <c r="F252" s="69" t="n">
        <f aca="false">IF(E252="","",D252-E252)</f>
        <v>4</v>
      </c>
      <c r="G252" s="60" t="n">
        <v>491</v>
      </c>
      <c r="H252" s="60" t="n">
        <v>482</v>
      </c>
      <c r="I252" s="69" t="n">
        <f aca="false">IF(H252="","",G252-H252)</f>
        <v>9</v>
      </c>
      <c r="J252" s="40" t="n">
        <f aca="false">IF(OR(D252="",D252+G252=0),"",D252/(D252+G252))</f>
        <v>0.542830540037244</v>
      </c>
      <c r="K252" s="40" t="n">
        <f aca="false">IF(E252="","",E252/(E252+H252))</f>
        <v>0.545711592836946</v>
      </c>
      <c r="L252" s="70" t="n">
        <f aca="false">IF(OR(K252="",J252=""),"",(J252-K252)*100)</f>
        <v>-0.28810527997023</v>
      </c>
      <c r="M252" s="36" t="n">
        <v>2.46779854663492</v>
      </c>
      <c r="N252" s="36" t="n">
        <v>2.60238948855031</v>
      </c>
      <c r="O252" s="36" t="n">
        <f aca="false">SQRT(M252^2+N252^2)</f>
        <v>3.58642729145463</v>
      </c>
      <c r="P252" s="40" t="n">
        <f aca="false">IF(J252="","",MAX(0,J252-1.96*O252/100))</f>
        <v>0.472536565124733</v>
      </c>
      <c r="Q252" s="40" t="n">
        <f aca="false">IF(J252="","",MIN(1,J252+1.96*O252/100))</f>
        <v>0.613124514949755</v>
      </c>
      <c r="R252" s="32" t="str">
        <f aca="false">IF(L252="","",IF(ABS(L252)&lt;=O252,"Yes","No"))</f>
        <v>Yes</v>
      </c>
      <c r="S252" s="32" t="str">
        <f aca="false">IF(L252="","",IF(ABS(L252)&lt;=1.96*O252,"Yes","No"))</f>
        <v>Yes</v>
      </c>
      <c r="T252" s="60" t="n">
        <f aca="false">IF(D252="","",ROUND(SQRT(((D252+G252)*O252/100)^2+(J252*(D252+G252)*0.09272)^2),0))</f>
        <v>66</v>
      </c>
      <c r="U252" s="32"/>
    </row>
    <row r="253" customFormat="false" ht="15" hidden="false" customHeight="false" outlineLevel="0" collapsed="false">
      <c r="A253" s="32" t="s">
        <v>421</v>
      </c>
      <c r="B253" s="32" t="s">
        <v>458</v>
      </c>
      <c r="C253" s="32" t="s">
        <v>464</v>
      </c>
      <c r="D253" s="60" t="n">
        <v>552</v>
      </c>
      <c r="E253" s="60" t="n">
        <v>562</v>
      </c>
      <c r="F253" s="69" t="n">
        <f aca="false">IF(E253="","",D253-E253)</f>
        <v>-10</v>
      </c>
      <c r="G253" s="60" t="n">
        <v>507</v>
      </c>
      <c r="H253" s="60" t="n">
        <v>525</v>
      </c>
      <c r="I253" s="69" t="n">
        <f aca="false">IF(H253="","",G253-H253)</f>
        <v>-18</v>
      </c>
      <c r="J253" s="40" t="n">
        <f aca="false">IF(OR(D253="",D253+G253=0),"",D253/(D253+G253))</f>
        <v>0.521246458923513</v>
      </c>
      <c r="K253" s="40" t="n">
        <f aca="false">IF(E253="","",E253/(E253+H253))</f>
        <v>0.517019319227231</v>
      </c>
      <c r="L253" s="70" t="n">
        <f aca="false">IF(OR(K253="",J253=""),"",(J253-K253)*100)</f>
        <v>0.422713969628186</v>
      </c>
      <c r="M253" s="36" t="n">
        <v>2.46779854663492</v>
      </c>
      <c r="N253" s="36" t="n">
        <v>2.60238948855031</v>
      </c>
      <c r="O253" s="36" t="n">
        <f aca="false">SQRT(M253^2+N253^2)</f>
        <v>3.58642729145463</v>
      </c>
      <c r="P253" s="40" t="n">
        <f aca="false">IF(J253="","",MAX(0,J253-1.96*O253/100))</f>
        <v>0.450952484011002</v>
      </c>
      <c r="Q253" s="40" t="n">
        <f aca="false">IF(J253="","",MIN(1,J253+1.96*O253/100))</f>
        <v>0.591540433836024</v>
      </c>
      <c r="R253" s="32" t="str">
        <f aca="false">IF(L253="","",IF(ABS(L253)&lt;=O253,"Yes","No"))</f>
        <v>Yes</v>
      </c>
      <c r="S253" s="32" t="str">
        <f aca="false">IF(L253="","",IF(ABS(L253)&lt;=1.96*O253,"Yes","No"))</f>
        <v>Yes</v>
      </c>
      <c r="T253" s="60" t="n">
        <f aca="false">IF(D253="","",ROUND(SQRT(((D253+G253)*O253/100)^2+(J253*(D253+G253)*0.09272)^2),0))</f>
        <v>64</v>
      </c>
      <c r="U253" s="32"/>
    </row>
    <row r="254" customFormat="false" ht="15" hidden="false" customHeight="false" outlineLevel="0" collapsed="false">
      <c r="A254" s="32" t="s">
        <v>421</v>
      </c>
      <c r="B254" s="32" t="s">
        <v>458</v>
      </c>
      <c r="C254" s="32" t="s">
        <v>465</v>
      </c>
      <c r="D254" s="60" t="n">
        <v>337</v>
      </c>
      <c r="E254" s="60" t="n">
        <v>337</v>
      </c>
      <c r="F254" s="69" t="n">
        <f aca="false">IF(E254="","",D254-E254)</f>
        <v>0</v>
      </c>
      <c r="G254" s="60" t="n">
        <v>298</v>
      </c>
      <c r="H254" s="60" t="n">
        <v>296</v>
      </c>
      <c r="I254" s="69" t="n">
        <f aca="false">IF(H254="","",G254-H254)</f>
        <v>2</v>
      </c>
      <c r="J254" s="40" t="n">
        <f aca="false">IF(OR(D254="",D254+G254=0),"",D254/(D254+G254))</f>
        <v>0.530708661417323</v>
      </c>
      <c r="K254" s="40" t="n">
        <f aca="false">IF(E254="","",E254/(E254+H254))</f>
        <v>0.532385466034755</v>
      </c>
      <c r="L254" s="70" t="n">
        <f aca="false">IF(OR(K254="",J254=""),"",(J254-K254)*100)</f>
        <v>-0.167680461743225</v>
      </c>
      <c r="M254" s="36" t="n">
        <v>3.59375104062466</v>
      </c>
      <c r="N254" s="36" t="n">
        <v>2.60238948855031</v>
      </c>
      <c r="O254" s="36" t="n">
        <f aca="false">SQRT(M254^2+N254^2)</f>
        <v>4.43705731224062</v>
      </c>
      <c r="P254" s="40" t="n">
        <f aca="false">IF(J254="","",MAX(0,J254-1.96*O254/100))</f>
        <v>0.443742338097407</v>
      </c>
      <c r="Q254" s="40" t="n">
        <f aca="false">IF(J254="","",MIN(1,J254+1.96*O254/100))</f>
        <v>0.617674984737239</v>
      </c>
      <c r="R254" s="32" t="str">
        <f aca="false">IF(L254="","",IF(ABS(L254)&lt;=O254,"Yes","No"))</f>
        <v>Yes</v>
      </c>
      <c r="S254" s="32" t="str">
        <f aca="false">IF(L254="","",IF(ABS(L254)&lt;=1.96*O254,"Yes","No"))</f>
        <v>Yes</v>
      </c>
      <c r="T254" s="60" t="n">
        <f aca="false">IF(D254="","",ROUND(SQRT(((D254+G254)*O254/100)^2+(J254*(D254+G254)*0.14577)^2),0))</f>
        <v>57</v>
      </c>
      <c r="U254" s="32"/>
    </row>
    <row r="255" customFormat="false" ht="15" hidden="false" customHeight="false" outlineLevel="0" collapsed="false">
      <c r="A255" s="32" t="s">
        <v>421</v>
      </c>
      <c r="B255" s="32" t="s">
        <v>458</v>
      </c>
      <c r="C255" s="32" t="s">
        <v>466</v>
      </c>
      <c r="D255" s="60" t="n">
        <v>508</v>
      </c>
      <c r="E255" s="60" t="n">
        <v>517</v>
      </c>
      <c r="F255" s="69" t="n">
        <f aca="false">IF(E255="","",D255-E255)</f>
        <v>-9</v>
      </c>
      <c r="G255" s="60" t="n">
        <v>388</v>
      </c>
      <c r="H255" s="60" t="n">
        <v>388</v>
      </c>
      <c r="I255" s="69" t="n">
        <f aca="false">IF(H255="","",G255-H255)</f>
        <v>0</v>
      </c>
      <c r="J255" s="40" t="n">
        <f aca="false">IF(OR(D255="",D255+G255=0),"",D255/(D255+G255))</f>
        <v>0.566964285714286</v>
      </c>
      <c r="K255" s="40" t="n">
        <f aca="false">IF(E255="","",E255/(E255+H255))</f>
        <v>0.571270718232044</v>
      </c>
      <c r="L255" s="70" t="n">
        <f aca="false">IF(OR(K255="",J255=""),"",(J255-K255)*100)</f>
        <v>-0.430643251775853</v>
      </c>
      <c r="M255" s="36" t="n">
        <v>2.46779854663492</v>
      </c>
      <c r="N255" s="36" t="n">
        <v>2.60238948855031</v>
      </c>
      <c r="O255" s="36" t="n">
        <f aca="false">SQRT(M255^2+N255^2)</f>
        <v>3.58642729145463</v>
      </c>
      <c r="P255" s="40" t="n">
        <f aca="false">IF(J255="","",MAX(0,J255-1.96*O255/100))</f>
        <v>0.496670310801775</v>
      </c>
      <c r="Q255" s="40" t="n">
        <f aca="false">IF(J255="","",MIN(1,J255+1.96*O255/100))</f>
        <v>0.637258260626797</v>
      </c>
      <c r="R255" s="32" t="str">
        <f aca="false">IF(L255="","",IF(ABS(L255)&lt;=O255,"Yes","No"))</f>
        <v>Yes</v>
      </c>
      <c r="S255" s="32" t="str">
        <f aca="false">IF(L255="","",IF(ABS(L255)&lt;=1.96*O255,"Yes","No"))</f>
        <v>Yes</v>
      </c>
      <c r="T255" s="60" t="n">
        <f aca="false">IF(D255="","",ROUND(SQRT(((D255+G255)*O255/100)^2+(J255*(D255+G255)*0.09272)^2),0))</f>
        <v>57</v>
      </c>
      <c r="U255" s="32"/>
    </row>
    <row r="256" customFormat="false" ht="15" hidden="false" customHeight="false" outlineLevel="0" collapsed="false">
      <c r="A256" s="32" t="s">
        <v>421</v>
      </c>
      <c r="B256" s="32" t="s">
        <v>458</v>
      </c>
      <c r="C256" s="32" t="s">
        <v>467</v>
      </c>
      <c r="D256" s="60" t="n">
        <v>310</v>
      </c>
      <c r="E256" s="60" t="n">
        <v>329</v>
      </c>
      <c r="F256" s="69" t="n">
        <f aca="false">IF(E256="","",D256-E256)</f>
        <v>-19</v>
      </c>
      <c r="G256" s="60" t="n">
        <v>238</v>
      </c>
      <c r="H256" s="60" t="n">
        <v>217</v>
      </c>
      <c r="I256" s="69" t="n">
        <f aca="false">IF(H256="","",G256-H256)</f>
        <v>21</v>
      </c>
      <c r="J256" s="40" t="n">
        <f aca="false">IF(OR(D256="",D256+G256=0),"",D256/(D256+G256))</f>
        <v>0.565693430656934</v>
      </c>
      <c r="K256" s="40" t="n">
        <f aca="false">IF(E256="","",E256/(E256+H256))</f>
        <v>0.602564102564103</v>
      </c>
      <c r="L256" s="70" t="n">
        <f aca="false">IF(OR(K256="",J256=""),"",(J256-K256)*100)</f>
        <v>-3.68706719071682</v>
      </c>
      <c r="M256" s="36" t="n">
        <v>3.59375104062466</v>
      </c>
      <c r="N256" s="36" t="n">
        <v>2.60238948855031</v>
      </c>
      <c r="O256" s="36" t="n">
        <f aca="false">SQRT(M256^2+N256^2)</f>
        <v>4.43705731224062</v>
      </c>
      <c r="P256" s="40" t="n">
        <f aca="false">IF(J256="","",MAX(0,J256-1.96*O256/100))</f>
        <v>0.478727107337018</v>
      </c>
      <c r="Q256" s="40" t="n">
        <f aca="false">IF(J256="","",MIN(1,J256+1.96*O256/100))</f>
        <v>0.652659753976851</v>
      </c>
      <c r="R256" s="32" t="str">
        <f aca="false">IF(L256="","",IF(ABS(L256)&lt;=O256,"Yes","No"))</f>
        <v>Yes</v>
      </c>
      <c r="S256" s="32" t="str">
        <f aca="false">IF(L256="","",IF(ABS(L256)&lt;=1.96*O256,"Yes","No"))</f>
        <v>Yes</v>
      </c>
      <c r="T256" s="60" t="n">
        <f aca="false">IF(D256="","",ROUND(SQRT(((D256+G256)*O256/100)^2+(J256*(D256+G256)*0.14577)^2),0))</f>
        <v>51</v>
      </c>
      <c r="U256" s="32"/>
    </row>
    <row r="257" customFormat="false" ht="15" hidden="false" customHeight="false" outlineLevel="0" collapsed="false">
      <c r="A257" s="32" t="s">
        <v>421</v>
      </c>
      <c r="B257" s="32" t="s">
        <v>458</v>
      </c>
      <c r="C257" s="32" t="s">
        <v>468</v>
      </c>
      <c r="D257" s="60" t="n">
        <v>329</v>
      </c>
      <c r="E257" s="60" t="n">
        <v>352</v>
      </c>
      <c r="F257" s="69" t="n">
        <f aca="false">IF(E257="","",D257-E257)</f>
        <v>-23</v>
      </c>
      <c r="G257" s="60" t="n">
        <v>359</v>
      </c>
      <c r="H257" s="60" t="n">
        <v>326</v>
      </c>
      <c r="I257" s="69" t="n">
        <f aca="false">IF(H257="","",G257-H257)</f>
        <v>33</v>
      </c>
      <c r="J257" s="40" t="n">
        <f aca="false">IF(OR(D257="",D257+G257=0),"",D257/(D257+G257))</f>
        <v>0.478197674418605</v>
      </c>
      <c r="K257" s="40" t="n">
        <f aca="false">IF(E257="","",E257/(E257+H257))</f>
        <v>0.519174041297935</v>
      </c>
      <c r="L257" s="70" t="n">
        <f aca="false">IF(OR(K257="",J257=""),"",(J257-K257)*100)</f>
        <v>-4.09763668793304</v>
      </c>
      <c r="M257" s="36" t="n">
        <v>3.59375104062466</v>
      </c>
      <c r="N257" s="36" t="n">
        <v>2.60238948855031</v>
      </c>
      <c r="O257" s="36" t="n">
        <f aca="false">SQRT(M257^2+N257^2)</f>
        <v>4.43705731224062</v>
      </c>
      <c r="P257" s="40" t="n">
        <f aca="false">IF(J257="","",MAX(0,J257-1.96*O257/100))</f>
        <v>0.391231351098688</v>
      </c>
      <c r="Q257" s="40" t="n">
        <f aca="false">IF(J257="","",MIN(1,J257+1.96*O257/100))</f>
        <v>0.565163997738521</v>
      </c>
      <c r="R257" s="32" t="str">
        <f aca="false">IF(L257="","",IF(ABS(L257)&lt;=O257,"Yes","No"))</f>
        <v>Yes</v>
      </c>
      <c r="S257" s="32" t="str">
        <f aca="false">IF(L257="","",IF(ABS(L257)&lt;=1.96*O257,"Yes","No"))</f>
        <v>Yes</v>
      </c>
      <c r="T257" s="60" t="n">
        <f aca="false">IF(D257="","",ROUND(SQRT(((D257+G257)*O257/100)^2+(J257*(D257+G257)*0.14577)^2),0))</f>
        <v>57</v>
      </c>
      <c r="U257" s="32"/>
    </row>
    <row r="258" customFormat="false" ht="15" hidden="false" customHeight="false" outlineLevel="0" collapsed="false">
      <c r="A258" s="32" t="s">
        <v>421</v>
      </c>
      <c r="B258" s="32" t="s">
        <v>458</v>
      </c>
      <c r="C258" s="32" t="s">
        <v>469</v>
      </c>
      <c r="D258" s="60" t="n">
        <v>423</v>
      </c>
      <c r="E258" s="60" t="n">
        <v>420</v>
      </c>
      <c r="F258" s="69" t="n">
        <f aca="false">IF(E258="","",D258-E258)</f>
        <v>3</v>
      </c>
      <c r="G258" s="60" t="n">
        <v>373</v>
      </c>
      <c r="H258" s="60" t="n">
        <v>378</v>
      </c>
      <c r="I258" s="69" t="n">
        <f aca="false">IF(H258="","",G258-H258)</f>
        <v>-5</v>
      </c>
      <c r="J258" s="40" t="n">
        <f aca="false">IF(OR(D258="",D258+G258=0),"",D258/(D258+G258))</f>
        <v>0.531407035175879</v>
      </c>
      <c r="K258" s="40" t="n">
        <f aca="false">IF(E258="","",E258/(E258+H258))</f>
        <v>0.526315789473684</v>
      </c>
      <c r="L258" s="70" t="n">
        <f aca="false">IF(OR(K258="",J258=""),"",(J258-K258)*100)</f>
        <v>0.509124570219521</v>
      </c>
      <c r="M258" s="36" t="n">
        <v>2.46779854663492</v>
      </c>
      <c r="N258" s="36" t="n">
        <v>2.60238948855031</v>
      </c>
      <c r="O258" s="36" t="n">
        <f aca="false">SQRT(M258^2+N258^2)</f>
        <v>3.58642729145463</v>
      </c>
      <c r="P258" s="40" t="n">
        <f aca="false">IF(J258="","",MAX(0,J258-1.96*O258/100))</f>
        <v>0.461113060263369</v>
      </c>
      <c r="Q258" s="40" t="n">
        <f aca="false">IF(J258="","",MIN(1,J258+1.96*O258/100))</f>
        <v>0.60170101008839</v>
      </c>
      <c r="R258" s="32" t="str">
        <f aca="false">IF(L258="","",IF(ABS(L258)&lt;=O258,"Yes","No"))</f>
        <v>Yes</v>
      </c>
      <c r="S258" s="32" t="str">
        <f aca="false">IF(L258="","",IF(ABS(L258)&lt;=1.96*O258,"Yes","No"))</f>
        <v>Yes</v>
      </c>
      <c r="T258" s="60" t="n">
        <f aca="false">IF(D258="","",ROUND(SQRT(((D258+G258)*O258/100)^2+(J258*(D258+G258)*0.09272)^2),0))</f>
        <v>49</v>
      </c>
      <c r="U258" s="32"/>
    </row>
    <row r="259" customFormat="false" ht="15" hidden="false" customHeight="false" outlineLevel="0" collapsed="false">
      <c r="A259" s="32" t="s">
        <v>421</v>
      </c>
      <c r="B259" s="32" t="s">
        <v>458</v>
      </c>
      <c r="C259" s="32" t="s">
        <v>470</v>
      </c>
      <c r="D259" s="60" t="n">
        <v>485</v>
      </c>
      <c r="E259" s="60" t="n">
        <v>522</v>
      </c>
      <c r="F259" s="69" t="n">
        <f aca="false">IF(E259="","",D259-E259)</f>
        <v>-37</v>
      </c>
      <c r="G259" s="60" t="n">
        <v>407</v>
      </c>
      <c r="H259" s="60" t="n">
        <v>400</v>
      </c>
      <c r="I259" s="69" t="n">
        <f aca="false">IF(H259="","",G259-H259)</f>
        <v>7</v>
      </c>
      <c r="J259" s="40" t="n">
        <f aca="false">IF(OR(D259="",D259+G259=0),"",D259/(D259+G259))</f>
        <v>0.54372197309417</v>
      </c>
      <c r="K259" s="40" t="n">
        <f aca="false">IF(E259="","",E259/(E259+H259))</f>
        <v>0.566160520607375</v>
      </c>
      <c r="L259" s="70" t="n">
        <f aca="false">IF(OR(K259="",J259=""),"",(J259-K259)*100)</f>
        <v>-2.2438547513205</v>
      </c>
      <c r="M259" s="36" t="n">
        <v>2.46779854663492</v>
      </c>
      <c r="N259" s="36" t="n">
        <v>2.60238948855031</v>
      </c>
      <c r="O259" s="36" t="n">
        <f aca="false">SQRT(M259^2+N259^2)</f>
        <v>3.58642729145463</v>
      </c>
      <c r="P259" s="40" t="n">
        <f aca="false">IF(J259="","",MAX(0,J259-1.96*O259/100))</f>
        <v>0.47342799818166</v>
      </c>
      <c r="Q259" s="40" t="n">
        <f aca="false">IF(J259="","",MIN(1,J259+1.96*O259/100))</f>
        <v>0.614015948006681</v>
      </c>
      <c r="R259" s="32" t="str">
        <f aca="false">IF(L259="","",IF(ABS(L259)&lt;=O259,"Yes","No"))</f>
        <v>Yes</v>
      </c>
      <c r="S259" s="32" t="str">
        <f aca="false">IF(L259="","",IF(ABS(L259)&lt;=1.96*O259,"Yes","No"))</f>
        <v>Yes</v>
      </c>
      <c r="T259" s="60" t="n">
        <f aca="false">IF(D259="","",ROUND(SQRT(((D259+G259)*O259/100)^2+(J259*(D259+G259)*0.09272)^2),0))</f>
        <v>55</v>
      </c>
      <c r="U259" s="32"/>
    </row>
    <row r="260" customFormat="false" ht="15" hidden="false" customHeight="false" outlineLevel="0" collapsed="false">
      <c r="A260" s="32" t="s">
        <v>421</v>
      </c>
      <c r="B260" s="32" t="s">
        <v>458</v>
      </c>
      <c r="C260" s="32" t="s">
        <v>471</v>
      </c>
      <c r="D260" s="60" t="n">
        <v>432</v>
      </c>
      <c r="E260" s="60" t="n">
        <v>436</v>
      </c>
      <c r="F260" s="69" t="n">
        <f aca="false">IF(E260="","",D260-E260)</f>
        <v>-4</v>
      </c>
      <c r="G260" s="60" t="n">
        <v>435</v>
      </c>
      <c r="H260" s="60" t="n">
        <v>423</v>
      </c>
      <c r="I260" s="69" t="n">
        <f aca="false">IF(H260="","",G260-H260)</f>
        <v>12</v>
      </c>
      <c r="J260" s="40" t="n">
        <f aca="false">IF(OR(D260="",D260+G260=0),"",D260/(D260+G260))</f>
        <v>0.498269896193772</v>
      </c>
      <c r="K260" s="40" t="n">
        <f aca="false">IF(E260="","",E260/(E260+H260))</f>
        <v>0.507566938300349</v>
      </c>
      <c r="L260" s="70" t="n">
        <f aca="false">IF(OR(K260="",J260=""),"",(J260-K260)*100)</f>
        <v>-0.929704210657767</v>
      </c>
      <c r="M260" s="36" t="n">
        <v>2.46779854663492</v>
      </c>
      <c r="N260" s="36" t="n">
        <v>2.60238948855031</v>
      </c>
      <c r="O260" s="36" t="n">
        <f aca="false">SQRT(M260^2+N260^2)</f>
        <v>3.58642729145463</v>
      </c>
      <c r="P260" s="40" t="n">
        <f aca="false">IF(J260="","",MAX(0,J260-1.96*O260/100))</f>
        <v>0.427975921281261</v>
      </c>
      <c r="Q260" s="40" t="n">
        <f aca="false">IF(J260="","",MIN(1,J260+1.96*O260/100))</f>
        <v>0.568563871106282</v>
      </c>
      <c r="R260" s="32" t="str">
        <f aca="false">IF(L260="","",IF(ABS(L260)&lt;=O260,"Yes","No"))</f>
        <v>Yes</v>
      </c>
      <c r="S260" s="32" t="str">
        <f aca="false">IF(L260="","",IF(ABS(L260)&lt;=1.96*O260,"Yes","No"))</f>
        <v>Yes</v>
      </c>
      <c r="T260" s="60" t="n">
        <f aca="false">IF(D260="","",ROUND(SQRT(((D260+G260)*O260/100)^2+(J260*(D260+G260)*0.09272)^2),0))</f>
        <v>51</v>
      </c>
      <c r="U260" s="32"/>
    </row>
    <row r="261" customFormat="false" ht="15" hidden="false" customHeight="false" outlineLevel="0" collapsed="false">
      <c r="A261" s="32" t="s">
        <v>421</v>
      </c>
      <c r="B261" s="32" t="s">
        <v>458</v>
      </c>
      <c r="C261" s="32" t="s">
        <v>472</v>
      </c>
      <c r="D261" s="60" t="n">
        <v>947</v>
      </c>
      <c r="E261" s="60" t="n">
        <v>925</v>
      </c>
      <c r="F261" s="69" t="n">
        <f aca="false">IF(E261="","",D261-E261)</f>
        <v>22</v>
      </c>
      <c r="G261" s="60" t="n">
        <v>784</v>
      </c>
      <c r="H261" s="60" t="n">
        <v>710</v>
      </c>
      <c r="I261" s="69" t="n">
        <f aca="false">IF(H261="","",G261-H261)</f>
        <v>74</v>
      </c>
      <c r="J261" s="40" t="n">
        <f aca="false">IF(OR(D261="",D261+G261=0),"",D261/(D261+G261))</f>
        <v>0.547082611207395</v>
      </c>
      <c r="K261" s="40" t="n">
        <f aca="false">IF(E261="","",E261/(E261+H261))</f>
        <v>0.565749235474006</v>
      </c>
      <c r="L261" s="70" t="n">
        <f aca="false">IF(OR(K261="",J261=""),"",(J261-K261)*100)</f>
        <v>-1.86666242666116</v>
      </c>
      <c r="M261" s="36" t="n">
        <v>2.11386804091489</v>
      </c>
      <c r="N261" s="36" t="n">
        <v>2.60238948855031</v>
      </c>
      <c r="O261" s="36" t="n">
        <f aca="false">SQRT(M261^2+N261^2)</f>
        <v>3.35274054238</v>
      </c>
      <c r="P261" s="40" t="n">
        <f aca="false">IF(J261="","",MAX(0,J261-1.96*O261/100))</f>
        <v>0.481368896576747</v>
      </c>
      <c r="Q261" s="40" t="n">
        <f aca="false">IF(J261="","",MIN(1,J261+1.96*O261/100))</f>
        <v>0.612796325838042</v>
      </c>
      <c r="R261" s="32" t="str">
        <f aca="false">IF(L261="","",IF(ABS(L261)&lt;=O261,"Yes","No"))</f>
        <v>Yes</v>
      </c>
      <c r="S261" s="32" t="str">
        <f aca="false">IF(L261="","",IF(ABS(L261)&lt;=1.96*O261,"Yes","No"))</f>
        <v>Yes</v>
      </c>
      <c r="T261" s="60" t="n">
        <f aca="false">IF(D261="","",ROUND(SQRT(((D261+G261)*O261/100)^2+(J261*(D261+G261)*0.07717)^2),0))</f>
        <v>93</v>
      </c>
      <c r="U261" s="32"/>
    </row>
    <row r="262" customFormat="false" ht="15" hidden="false" customHeight="false" outlineLevel="0" collapsed="false">
      <c r="A262" s="32" t="s">
        <v>421</v>
      </c>
      <c r="B262" s="32" t="s">
        <v>458</v>
      </c>
      <c r="C262" s="32" t="s">
        <v>473</v>
      </c>
      <c r="D262" s="60" t="n">
        <v>492</v>
      </c>
      <c r="E262" s="60" t="n">
        <v>535</v>
      </c>
      <c r="F262" s="69" t="n">
        <f aca="false">IF(E262="","",D262-E262)</f>
        <v>-43</v>
      </c>
      <c r="G262" s="60" t="n">
        <v>527</v>
      </c>
      <c r="H262" s="60" t="n">
        <v>514</v>
      </c>
      <c r="I262" s="69" t="n">
        <f aca="false">IF(H262="","",G262-H262)</f>
        <v>13</v>
      </c>
      <c r="J262" s="40" t="n">
        <f aca="false">IF(OR(D262="",D262+G262=0),"",D262/(D262+G262))</f>
        <v>0.482826300294406</v>
      </c>
      <c r="K262" s="40" t="n">
        <f aca="false">IF(E262="","",E262/(E262+H262))</f>
        <v>0.510009532888465</v>
      </c>
      <c r="L262" s="70" t="n">
        <f aca="false">IF(OR(K262="",J262=""),"",(J262-K262)*100)</f>
        <v>-2.71832325940589</v>
      </c>
      <c r="M262" s="36" t="n">
        <v>2.46779854663492</v>
      </c>
      <c r="N262" s="36" t="n">
        <v>2.60238948855031</v>
      </c>
      <c r="O262" s="36" t="n">
        <f aca="false">SQRT(M262^2+N262^2)</f>
        <v>3.58642729145463</v>
      </c>
      <c r="P262" s="40" t="n">
        <f aca="false">IF(J262="","",MAX(0,J262-1.96*O262/100))</f>
        <v>0.412532325381896</v>
      </c>
      <c r="Q262" s="40" t="n">
        <f aca="false">IF(J262="","",MIN(1,J262+1.96*O262/100))</f>
        <v>0.553120275206917</v>
      </c>
      <c r="R262" s="32" t="str">
        <f aca="false">IF(L262="","",IF(ABS(L262)&lt;=O262,"Yes","No"))</f>
        <v>Yes</v>
      </c>
      <c r="S262" s="32" t="str">
        <f aca="false">IF(L262="","",IF(ABS(L262)&lt;=1.96*O262,"Yes","No"))</f>
        <v>Yes</v>
      </c>
      <c r="T262" s="60" t="n">
        <f aca="false">IF(D262="","",ROUND(SQRT(((D262+G262)*O262/100)^2+(J262*(D262+G262)*0.09272)^2),0))</f>
        <v>58</v>
      </c>
      <c r="U262" s="32"/>
    </row>
    <row r="263" customFormat="false" ht="15" hidden="false" customHeight="false" outlineLevel="0" collapsed="false">
      <c r="A263" s="32" t="s">
        <v>421</v>
      </c>
      <c r="B263" s="32" t="s">
        <v>458</v>
      </c>
      <c r="C263" s="32" t="s">
        <v>474</v>
      </c>
      <c r="D263" s="60" t="n">
        <v>458</v>
      </c>
      <c r="E263" s="60" t="n">
        <v>499</v>
      </c>
      <c r="F263" s="69" t="n">
        <f aca="false">IF(E263="","",D263-E263)</f>
        <v>-41</v>
      </c>
      <c r="G263" s="60" t="n">
        <v>481</v>
      </c>
      <c r="H263" s="60" t="n">
        <v>468</v>
      </c>
      <c r="I263" s="69" t="n">
        <f aca="false">IF(H263="","",G263-H263)</f>
        <v>13</v>
      </c>
      <c r="J263" s="40" t="n">
        <f aca="false">IF(OR(D263="",D263+G263=0),"",D263/(D263+G263))</f>
        <v>0.487752928647497</v>
      </c>
      <c r="K263" s="40" t="n">
        <f aca="false">IF(E263="","",E263/(E263+H263))</f>
        <v>0.516028955532575</v>
      </c>
      <c r="L263" s="70" t="n">
        <f aca="false">IF(OR(K263="",J263=""),"",(J263-K263)*100)</f>
        <v>-2.82760268850776</v>
      </c>
      <c r="M263" s="36" t="n">
        <v>2.46779854663492</v>
      </c>
      <c r="N263" s="36" t="n">
        <v>2.60238948855031</v>
      </c>
      <c r="O263" s="36" t="n">
        <f aca="false">SQRT(M263^2+N263^2)</f>
        <v>3.58642729145463</v>
      </c>
      <c r="P263" s="40" t="n">
        <f aca="false">IF(J263="","",MAX(0,J263-1.96*O263/100))</f>
        <v>0.417458953734987</v>
      </c>
      <c r="Q263" s="40" t="n">
        <f aca="false">IF(J263="","",MIN(1,J263+1.96*O263/100))</f>
        <v>0.558046903560008</v>
      </c>
      <c r="R263" s="32" t="str">
        <f aca="false">IF(L263="","",IF(ABS(L263)&lt;=O263,"Yes","No"))</f>
        <v>Yes</v>
      </c>
      <c r="S263" s="32" t="str">
        <f aca="false">IF(L263="","",IF(ABS(L263)&lt;=1.96*O263,"Yes","No"))</f>
        <v>Yes</v>
      </c>
      <c r="T263" s="60" t="n">
        <f aca="false">IF(D263="","",ROUND(SQRT(((D263+G263)*O263/100)^2+(J263*(D263+G263)*0.09272)^2),0))</f>
        <v>54</v>
      </c>
      <c r="U263" s="32"/>
    </row>
    <row r="264" customFormat="false" ht="15" hidden="false" customHeight="false" outlineLevel="0" collapsed="false">
      <c r="A264" s="32" t="s">
        <v>421</v>
      </c>
      <c r="B264" s="32" t="s">
        <v>458</v>
      </c>
      <c r="C264" s="32" t="s">
        <v>475</v>
      </c>
      <c r="D264" s="60" t="n">
        <v>502</v>
      </c>
      <c r="E264" s="60" t="n">
        <v>503</v>
      </c>
      <c r="F264" s="69" t="n">
        <f aca="false">IF(E264="","",D264-E264)</f>
        <v>-1</v>
      </c>
      <c r="G264" s="60" t="n">
        <v>463</v>
      </c>
      <c r="H264" s="60" t="n">
        <v>468</v>
      </c>
      <c r="I264" s="69" t="n">
        <f aca="false">IF(H264="","",G264-H264)</f>
        <v>-5</v>
      </c>
      <c r="J264" s="40" t="n">
        <f aca="false">IF(OR(D264="",D264+G264=0),"",D264/(D264+G264))</f>
        <v>0.52020725388601</v>
      </c>
      <c r="K264" s="40" t="n">
        <f aca="false">IF(E264="","",E264/(E264+H264))</f>
        <v>0.518022657054583</v>
      </c>
      <c r="L264" s="70" t="n">
        <f aca="false">IF(OR(K264="",J264=""),"",(J264-K264)*100)</f>
        <v>0.218459683142747</v>
      </c>
      <c r="M264" s="36" t="n">
        <v>2.46779854663492</v>
      </c>
      <c r="N264" s="36" t="n">
        <v>2.60238948855031</v>
      </c>
      <c r="O264" s="36" t="n">
        <f aca="false">SQRT(M264^2+N264^2)</f>
        <v>3.58642729145463</v>
      </c>
      <c r="P264" s="40" t="n">
        <f aca="false">IF(J264="","",MAX(0,J264-1.96*O264/100))</f>
        <v>0.4499132789735</v>
      </c>
      <c r="Q264" s="40" t="n">
        <f aca="false">IF(J264="","",MIN(1,J264+1.96*O264/100))</f>
        <v>0.590501228798521</v>
      </c>
      <c r="R264" s="32" t="str">
        <f aca="false">IF(L264="","",IF(ABS(L264)&lt;=O264,"Yes","No"))</f>
        <v>Yes</v>
      </c>
      <c r="S264" s="32" t="str">
        <f aca="false">IF(L264="","",IF(ABS(L264)&lt;=1.96*O264,"Yes","No"))</f>
        <v>Yes</v>
      </c>
      <c r="T264" s="60" t="n">
        <f aca="false">IF(D264="","",ROUND(SQRT(((D264+G264)*O264/100)^2+(J264*(D264+G264)*0.09272)^2),0))</f>
        <v>58</v>
      </c>
      <c r="U264" s="32"/>
    </row>
    <row r="265" customFormat="false" ht="15" hidden="false" customHeight="false" outlineLevel="0" collapsed="false">
      <c r="A265" s="32" t="s">
        <v>421</v>
      </c>
      <c r="B265" s="32" t="s">
        <v>476</v>
      </c>
      <c r="C265" s="32" t="s">
        <v>477</v>
      </c>
      <c r="D265" s="60" t="n">
        <v>871</v>
      </c>
      <c r="E265" s="60" t="n">
        <v>939</v>
      </c>
      <c r="F265" s="69" t="n">
        <f aca="false">IF(E265="","",D265-E265)</f>
        <v>-68</v>
      </c>
      <c r="G265" s="60" t="n">
        <v>1519</v>
      </c>
      <c r="H265" s="60" t="n">
        <v>1452</v>
      </c>
      <c r="I265" s="69" t="n">
        <f aca="false">IF(H265="","",G265-H265)</f>
        <v>67</v>
      </c>
      <c r="J265" s="40" t="n">
        <f aca="false">IF(OR(D265="",D265+G265=0),"",D265/(D265+G265))</f>
        <v>0.364435146443515</v>
      </c>
      <c r="K265" s="40" t="n">
        <f aca="false">IF(E265="","",E265/(E265+H265))</f>
        <v>0.392722710163112</v>
      </c>
      <c r="L265" s="70" t="n">
        <f aca="false">IF(OR(K265="",J265=""),"",(J265-K265)*100)</f>
        <v>-2.8287563719597</v>
      </c>
      <c r="M265" s="36" t="n">
        <v>2.11386804091489</v>
      </c>
      <c r="N265" s="36" t="n">
        <v>2.60238948855031</v>
      </c>
      <c r="O265" s="36" t="n">
        <f aca="false">SQRT(M265^2+N265^2)</f>
        <v>3.35274054238</v>
      </c>
      <c r="P265" s="40" t="n">
        <f aca="false">IF(J265="","",MAX(0,J265-1.96*O265/100))</f>
        <v>0.298721431812867</v>
      </c>
      <c r="Q265" s="40" t="n">
        <f aca="false">IF(J265="","",MIN(1,J265+1.96*O265/100))</f>
        <v>0.430148861074163</v>
      </c>
      <c r="R265" s="32" t="str">
        <f aca="false">IF(L265="","",IF(ABS(L265)&lt;=O265,"Yes","No"))</f>
        <v>Yes</v>
      </c>
      <c r="S265" s="32" t="str">
        <f aca="false">IF(L265="","",IF(ABS(L265)&lt;=1.96*O265,"Yes","No"))</f>
        <v>Yes</v>
      </c>
      <c r="T265" s="60" t="n">
        <f aca="false">IF(D265="","",ROUND(SQRT(((D265+G265)*O265/100)^2+(J265*(D265+G265)*0.07717)^2),0))</f>
        <v>105</v>
      </c>
      <c r="U265" s="32"/>
    </row>
    <row r="266" customFormat="false" ht="15" hidden="false" customHeight="false" outlineLevel="0" collapsed="false">
      <c r="A266" s="32" t="s">
        <v>421</v>
      </c>
      <c r="B266" s="32" t="s">
        <v>476</v>
      </c>
      <c r="C266" s="32" t="s">
        <v>478</v>
      </c>
      <c r="D266" s="60" t="n">
        <v>791</v>
      </c>
      <c r="E266" s="60" t="n">
        <v>820</v>
      </c>
      <c r="F266" s="69" t="n">
        <f aca="false">IF(E266="","",D266-E266)</f>
        <v>-29</v>
      </c>
      <c r="G266" s="60" t="n">
        <v>1246</v>
      </c>
      <c r="H266" s="60" t="n">
        <v>1185</v>
      </c>
      <c r="I266" s="69" t="n">
        <f aca="false">IF(H266="","",G266-H266)</f>
        <v>61</v>
      </c>
      <c r="J266" s="40" t="n">
        <f aca="false">IF(OR(D266="",D266+G266=0),"",D266/(D266+G266))</f>
        <v>0.388316151202749</v>
      </c>
      <c r="K266" s="40" t="n">
        <f aca="false">IF(E266="","",E266/(E266+H266))</f>
        <v>0.408977556109726</v>
      </c>
      <c r="L266" s="70" t="n">
        <f aca="false">IF(OR(K266="",J266=""),"",(J266-K266)*100)</f>
        <v>-2.06614049069765</v>
      </c>
      <c r="M266" s="36" t="n">
        <v>2.11386804091489</v>
      </c>
      <c r="N266" s="36" t="n">
        <v>2.60238948855031</v>
      </c>
      <c r="O266" s="36" t="n">
        <f aca="false">SQRT(M266^2+N266^2)</f>
        <v>3.35274054238</v>
      </c>
      <c r="P266" s="40" t="n">
        <f aca="false">IF(J266="","",MAX(0,J266-1.96*O266/100))</f>
        <v>0.322602436572101</v>
      </c>
      <c r="Q266" s="40" t="n">
        <f aca="false">IF(J266="","",MIN(1,J266+1.96*O266/100))</f>
        <v>0.454029865833397</v>
      </c>
      <c r="R266" s="32" t="str">
        <f aca="false">IF(L266="","",IF(ABS(L266)&lt;=O266,"Yes","No"))</f>
        <v>Yes</v>
      </c>
      <c r="S266" s="32" t="str">
        <f aca="false">IF(L266="","",IF(ABS(L266)&lt;=1.96*O266,"Yes","No"))</f>
        <v>Yes</v>
      </c>
      <c r="T266" s="60" t="n">
        <f aca="false">IF(D266="","",ROUND(SQRT(((D266+G266)*O266/100)^2+(J266*(D266+G266)*0.07717)^2),0))</f>
        <v>92</v>
      </c>
      <c r="U266" s="32"/>
    </row>
    <row r="267" customFormat="false" ht="15" hidden="false" customHeight="false" outlineLevel="0" collapsed="false">
      <c r="A267" s="32" t="s">
        <v>421</v>
      </c>
      <c r="B267" s="32" t="s">
        <v>476</v>
      </c>
      <c r="C267" s="32" t="s">
        <v>479</v>
      </c>
      <c r="D267" s="60" t="n">
        <v>397</v>
      </c>
      <c r="E267" s="60" t="n">
        <v>410</v>
      </c>
      <c r="F267" s="69" t="n">
        <f aca="false">IF(E267="","",D267-E267)</f>
        <v>-13</v>
      </c>
      <c r="G267" s="60" t="n">
        <v>790</v>
      </c>
      <c r="H267" s="60" t="n">
        <v>822</v>
      </c>
      <c r="I267" s="69" t="n">
        <f aca="false">IF(H267="","",G267-H267)</f>
        <v>-32</v>
      </c>
      <c r="J267" s="40" t="n">
        <f aca="false">IF(OR(D267="",D267+G267=0),"",D267/(D267+G267))</f>
        <v>0.334456613310868</v>
      </c>
      <c r="K267" s="40" t="n">
        <f aca="false">IF(E267="","",E267/(E267+H267))</f>
        <v>0.332792207792208</v>
      </c>
      <c r="L267" s="70" t="n">
        <f aca="false">IF(OR(K267="",J267=""),"",(J267-K267)*100)</f>
        <v>0.166440551865993</v>
      </c>
      <c r="M267" s="36" t="n">
        <v>2.11386804091489</v>
      </c>
      <c r="N267" s="36" t="n">
        <v>2.60238948855031</v>
      </c>
      <c r="O267" s="36" t="n">
        <f aca="false">SQRT(M267^2+N267^2)</f>
        <v>3.35274054238</v>
      </c>
      <c r="P267" s="40" t="n">
        <f aca="false">IF(J267="","",MAX(0,J267-1.96*O267/100))</f>
        <v>0.26874289868022</v>
      </c>
      <c r="Q267" s="40" t="n">
        <f aca="false">IF(J267="","",MIN(1,J267+1.96*O267/100))</f>
        <v>0.400170327941516</v>
      </c>
      <c r="R267" s="32" t="str">
        <f aca="false">IF(L267="","",IF(ABS(L267)&lt;=O267,"Yes","No"))</f>
        <v>Yes</v>
      </c>
      <c r="S267" s="32" t="str">
        <f aca="false">IF(L267="","",IF(ABS(L267)&lt;=1.96*O267,"Yes","No"))</f>
        <v>Yes</v>
      </c>
      <c r="T267" s="60" t="n">
        <f aca="false">IF(D267="","",ROUND(SQRT(((D267+G267)*O267/100)^2+(J267*(D267+G267)*0.07717)^2),0))</f>
        <v>50</v>
      </c>
      <c r="U267" s="32"/>
    </row>
    <row r="268" customFormat="false" ht="15" hidden="false" customHeight="false" outlineLevel="0" collapsed="false">
      <c r="A268" s="32" t="s">
        <v>421</v>
      </c>
      <c r="B268" s="32" t="s">
        <v>480</v>
      </c>
      <c r="C268" s="32" t="s">
        <v>480</v>
      </c>
      <c r="D268" s="60" t="n">
        <v>40</v>
      </c>
      <c r="E268" s="60" t="n">
        <v>40</v>
      </c>
      <c r="F268" s="69" t="n">
        <f aca="false">IF(E268="","",D268-E268)</f>
        <v>0</v>
      </c>
      <c r="G268" s="60" t="n">
        <v>81</v>
      </c>
      <c r="H268" s="60" t="n">
        <v>83</v>
      </c>
      <c r="I268" s="69" t="n">
        <f aca="false">IF(H268="","",G268-H268)</f>
        <v>-2</v>
      </c>
      <c r="J268" s="40" t="n">
        <f aca="false">IF(OR(D268="",D268+G268=0),"",D268/(D268+G268))</f>
        <v>0.330578512396694</v>
      </c>
      <c r="K268" s="40" t="n">
        <f aca="false">IF(E268="","",E268/(E268+H268))</f>
        <v>0.32520325203252</v>
      </c>
      <c r="L268" s="70" t="n">
        <f aca="false">IF(OR(K268="",J268=""),"",(J268-K268)*100)</f>
        <v>0.537526036417391</v>
      </c>
      <c r="M268" s="36" t="n">
        <v>3.59375104062466</v>
      </c>
      <c r="N268" s="36" t="n">
        <v>2.60238948855031</v>
      </c>
      <c r="O268" s="36" t="n">
        <f aca="false">SQRT(M268^2+N268^2)</f>
        <v>4.43705731224062</v>
      </c>
      <c r="P268" s="40" t="n">
        <f aca="false">IF(J268="","",MAX(0,J268-1.96*O268/100))</f>
        <v>0.243612189076778</v>
      </c>
      <c r="Q268" s="40" t="n">
        <f aca="false">IF(J268="","",MIN(1,J268+1.96*O268/100))</f>
        <v>0.41754483571661</v>
      </c>
      <c r="R268" s="32" t="str">
        <f aca="false">IF(L268="","",IF(ABS(L268)&lt;=O268,"Yes","No"))</f>
        <v>Yes</v>
      </c>
      <c r="S268" s="32" t="str">
        <f aca="false">IF(L268="","",IF(ABS(L268)&lt;=1.96*O268,"Yes","No"))</f>
        <v>Yes</v>
      </c>
      <c r="T268" s="60" t="n">
        <f aca="false">IF(D268="","",ROUND(SQRT(((D268+G268)*O268/100)^2+(J268*(D268+G268)*0.14577)^2),0))</f>
        <v>8</v>
      </c>
      <c r="U268" s="32"/>
    </row>
    <row r="269" customFormat="false" ht="15" hidden="false" customHeight="false" outlineLevel="0" collapsed="false">
      <c r="A269" s="32" t="s">
        <v>421</v>
      </c>
      <c r="B269" s="32" t="s">
        <v>481</v>
      </c>
      <c r="C269" s="32" t="s">
        <v>482</v>
      </c>
      <c r="D269" s="60" t="n">
        <v>704</v>
      </c>
      <c r="E269" s="60" t="n">
        <v>774</v>
      </c>
      <c r="F269" s="69" t="n">
        <f aca="false">IF(E269="","",D269-E269)</f>
        <v>-70</v>
      </c>
      <c r="G269" s="60" t="n">
        <v>1031</v>
      </c>
      <c r="H269" s="60" t="n">
        <v>1032</v>
      </c>
      <c r="I269" s="69" t="n">
        <f aca="false">IF(H269="","",G269-H269)</f>
        <v>-1</v>
      </c>
      <c r="J269" s="40" t="n">
        <f aca="false">IF(OR(D269="",D269+G269=0),"",D269/(D269+G269))</f>
        <v>0.405763688760807</v>
      </c>
      <c r="K269" s="40" t="n">
        <f aca="false">IF(E269="","",E269/(E269+H269))</f>
        <v>0.428571428571429</v>
      </c>
      <c r="L269" s="70" t="n">
        <f aca="false">IF(OR(K269="",J269=""),"",(J269-K269)*100)</f>
        <v>-2.28077398106216</v>
      </c>
      <c r="M269" s="36" t="n">
        <v>2.11386804091489</v>
      </c>
      <c r="N269" s="36" t="n">
        <v>2.60238948855031</v>
      </c>
      <c r="O269" s="36" t="n">
        <f aca="false">SQRT(M269^2+N269^2)</f>
        <v>3.35274054238</v>
      </c>
      <c r="P269" s="40" t="n">
        <f aca="false">IF(J269="","",MAX(0,J269-1.96*O269/100))</f>
        <v>0.340049974130159</v>
      </c>
      <c r="Q269" s="40" t="n">
        <f aca="false">IF(J269="","",MIN(1,J269+1.96*O269/100))</f>
        <v>0.471477403391455</v>
      </c>
      <c r="R269" s="32" t="str">
        <f aca="false">IF(L269="","",IF(ABS(L269)&lt;=O269,"Yes","No"))</f>
        <v>Yes</v>
      </c>
      <c r="S269" s="32" t="str">
        <f aca="false">IF(L269="","",IF(ABS(L269)&lt;=1.96*O269,"Yes","No"))</f>
        <v>Yes</v>
      </c>
      <c r="T269" s="60" t="n">
        <f aca="false">IF(D269="","",ROUND(SQRT(((D269+G269)*O269/100)^2+(J269*(D269+G269)*0.07717)^2),0))</f>
        <v>80</v>
      </c>
      <c r="U269" s="32"/>
    </row>
    <row r="270" customFormat="false" ht="15" hidden="false" customHeight="false" outlineLevel="0" collapsed="false">
      <c r="A270" s="32" t="s">
        <v>421</v>
      </c>
      <c r="B270" s="32" t="s">
        <v>481</v>
      </c>
      <c r="C270" s="32" t="s">
        <v>483</v>
      </c>
      <c r="D270" s="60" t="n">
        <v>710</v>
      </c>
      <c r="E270" s="60" t="n">
        <v>710</v>
      </c>
      <c r="F270" s="69" t="n">
        <f aca="false">IF(E270="","",D270-E270)</f>
        <v>0</v>
      </c>
      <c r="G270" s="60" t="n">
        <v>914</v>
      </c>
      <c r="H270" s="60" t="n">
        <v>927</v>
      </c>
      <c r="I270" s="69" t="n">
        <f aca="false">IF(H270="","",G270-H270)</f>
        <v>-13</v>
      </c>
      <c r="J270" s="40" t="n">
        <f aca="false">IF(OR(D270="",D270+G270=0),"",D270/(D270+G270))</f>
        <v>0.437192118226601</v>
      </c>
      <c r="K270" s="40" t="n">
        <f aca="false">IF(E270="","",E270/(E270+H270))</f>
        <v>0.433720219914478</v>
      </c>
      <c r="L270" s="70" t="n">
        <f aca="false">IF(OR(K270="",J270=""),"",(J270-K270)*100)</f>
        <v>0.34718983121233</v>
      </c>
      <c r="M270" s="36" t="n">
        <v>2.11386804091489</v>
      </c>
      <c r="N270" s="36" t="n">
        <v>2.60238948855031</v>
      </c>
      <c r="O270" s="36" t="n">
        <f aca="false">SQRT(M270^2+N270^2)</f>
        <v>3.35274054238</v>
      </c>
      <c r="P270" s="40" t="n">
        <f aca="false">IF(J270="","",MAX(0,J270-1.96*O270/100))</f>
        <v>0.371478403595953</v>
      </c>
      <c r="Q270" s="40" t="n">
        <f aca="false">IF(J270="","",MIN(1,J270+1.96*O270/100))</f>
        <v>0.502905832857249</v>
      </c>
      <c r="R270" s="32" t="str">
        <f aca="false">IF(L270="","",IF(ABS(L270)&lt;=O270,"Yes","No"))</f>
        <v>Yes</v>
      </c>
      <c r="S270" s="32" t="str">
        <f aca="false">IF(L270="","",IF(ABS(L270)&lt;=1.96*O270,"Yes","No"))</f>
        <v>Yes</v>
      </c>
      <c r="T270" s="60" t="n">
        <f aca="false">IF(D270="","",ROUND(SQRT(((D270+G270)*O270/100)^2+(J270*(D270+G270)*0.07717)^2),0))</f>
        <v>77</v>
      </c>
      <c r="U270" s="32"/>
    </row>
    <row r="271" customFormat="false" ht="15" hidden="false" customHeight="false" outlineLevel="0" collapsed="false">
      <c r="A271" s="32" t="s">
        <v>421</v>
      </c>
      <c r="B271" s="32" t="s">
        <v>484</v>
      </c>
      <c r="C271" s="32" t="s">
        <v>484</v>
      </c>
      <c r="D271" s="60" t="n">
        <v>191</v>
      </c>
      <c r="E271" s="60" t="n">
        <v>217</v>
      </c>
      <c r="F271" s="69" t="n">
        <f aca="false">IF(E271="","",D271-E271)</f>
        <v>-26</v>
      </c>
      <c r="G271" s="60" t="n">
        <v>320</v>
      </c>
      <c r="H271" s="60" t="n">
        <v>309</v>
      </c>
      <c r="I271" s="69" t="n">
        <f aca="false">IF(H271="","",G271-H271)</f>
        <v>11</v>
      </c>
      <c r="J271" s="40" t="n">
        <f aca="false">IF(OR(D271="",D271+G271=0),"",D271/(D271+G271))</f>
        <v>0.373776908023483</v>
      </c>
      <c r="K271" s="40" t="n">
        <f aca="false">IF(E271="","",E271/(E271+H271))</f>
        <v>0.41254752851711</v>
      </c>
      <c r="L271" s="70" t="n">
        <f aca="false">IF(OR(K271="",J271=""),"",(J271-K271)*100)</f>
        <v>-3.87706204936269</v>
      </c>
      <c r="M271" s="36" t="n">
        <v>3.59375104062466</v>
      </c>
      <c r="N271" s="36" t="n">
        <v>2.60238948855031</v>
      </c>
      <c r="O271" s="36" t="n">
        <f aca="false">SQRT(M271^2+N271^2)</f>
        <v>4.43705731224062</v>
      </c>
      <c r="P271" s="40" t="n">
        <f aca="false">IF(J271="","",MAX(0,J271-1.96*O271/100))</f>
        <v>0.286810584703567</v>
      </c>
      <c r="Q271" s="40" t="n">
        <f aca="false">IF(J271="","",MIN(1,J271+1.96*O271/100))</f>
        <v>0.4607432313434</v>
      </c>
      <c r="R271" s="32" t="str">
        <f aca="false">IF(L271="","",IF(ABS(L271)&lt;=O271,"Yes","No"))</f>
        <v>Yes</v>
      </c>
      <c r="S271" s="32" t="str">
        <f aca="false">IF(L271="","",IF(ABS(L271)&lt;=1.96*O271,"Yes","No"))</f>
        <v>Yes</v>
      </c>
      <c r="T271" s="60" t="n">
        <f aca="false">IF(D271="","",ROUND(SQRT(((D271+G271)*O271/100)^2+(J271*(D271+G271)*0.14577)^2),0))</f>
        <v>36</v>
      </c>
      <c r="U271" s="32"/>
    </row>
    <row r="272" customFormat="false" ht="15" hidden="false" customHeight="false" outlineLevel="0" collapsed="false">
      <c r="A272" s="32" t="s">
        <v>421</v>
      </c>
      <c r="B272" s="32" t="s">
        <v>485</v>
      </c>
      <c r="C272" s="32" t="s">
        <v>486</v>
      </c>
      <c r="D272" s="60" t="n">
        <v>306</v>
      </c>
      <c r="E272" s="60"/>
      <c r="F272" s="69" t="str">
        <f aca="false">IF(E272="","",D272-E272)</f>
        <v/>
      </c>
      <c r="G272" s="60" t="n">
        <v>135</v>
      </c>
      <c r="H272" s="60"/>
      <c r="I272" s="69" t="str">
        <f aca="false">IF(H272="","",G272-H272)</f>
        <v/>
      </c>
      <c r="J272" s="40" t="n">
        <f aca="false">IF(OR(D272="",D272+G272=0),"",D272/(D272+G272))</f>
        <v>0.693877551020408</v>
      </c>
      <c r="K272" s="40" t="str">
        <f aca="false">IF(E272="","",E272/(E272+H272))</f>
        <v/>
      </c>
      <c r="L272" s="70" t="str">
        <f aca="false">IF(OR(K272="",J272=""),"",(J272-K272)*100)</f>
        <v/>
      </c>
      <c r="M272" s="36" t="n">
        <v>3.59375104062466</v>
      </c>
      <c r="N272" s="36" t="n">
        <v>2.60238948855031</v>
      </c>
      <c r="O272" s="36" t="n">
        <f aca="false">SQRT(M272^2+N272^2)</f>
        <v>4.43705731224062</v>
      </c>
      <c r="P272" s="40" t="n">
        <f aca="false">IF(J272="","",MAX(0,J272-1.96*O272/100))</f>
        <v>0.606911227700492</v>
      </c>
      <c r="Q272" s="40" t="n">
        <f aca="false">IF(J272="","",MIN(1,J272+1.96*O272/100))</f>
        <v>0.780843874340324</v>
      </c>
      <c r="R272" s="32" t="str">
        <f aca="false">IF(L272="","",IF(ABS(L272)&lt;=O272,"Yes","No"))</f>
        <v/>
      </c>
      <c r="S272" s="32" t="str">
        <f aca="false">IF(L272="","",IF(ABS(L272)&lt;=1.96*O272,"Yes","No"))</f>
        <v/>
      </c>
      <c r="T272" s="60" t="n">
        <f aca="false">IF(D272="","",ROUND(SQRT(((D272+G272)*O272/100)^2+(J272*(D272+G272)*0.14577)^2),0))</f>
        <v>49</v>
      </c>
      <c r="U272" s="32" t="s">
        <v>732</v>
      </c>
    </row>
    <row r="273" customFormat="false" ht="15" hidden="false" customHeight="false" outlineLevel="0" collapsed="false">
      <c r="A273" s="32" t="s">
        <v>421</v>
      </c>
      <c r="B273" s="32" t="s">
        <v>485</v>
      </c>
      <c r="C273" s="32" t="s">
        <v>487</v>
      </c>
      <c r="D273" s="60" t="n">
        <v>494</v>
      </c>
      <c r="E273" s="60"/>
      <c r="F273" s="69" t="str">
        <f aca="false">IF(E273="","",D273-E273)</f>
        <v/>
      </c>
      <c r="G273" s="60" t="n">
        <v>206</v>
      </c>
      <c r="H273" s="60"/>
      <c r="I273" s="69" t="str">
        <f aca="false">IF(H273="","",G273-H273)</f>
        <v/>
      </c>
      <c r="J273" s="40" t="n">
        <f aca="false">IF(OR(D273="",D273+G273=0),"",D273/(D273+G273))</f>
        <v>0.705714285714286</v>
      </c>
      <c r="K273" s="40" t="str">
        <f aca="false">IF(E273="","",E273/(E273+H273))</f>
        <v/>
      </c>
      <c r="L273" s="70" t="str">
        <f aca="false">IF(OR(K273="",J273=""),"",(J273-K273)*100)</f>
        <v/>
      </c>
      <c r="M273" s="36" t="n">
        <v>3.59375104062466</v>
      </c>
      <c r="N273" s="36" t="n">
        <v>2.60238948855031</v>
      </c>
      <c r="O273" s="36" t="n">
        <f aca="false">SQRT(M273^2+N273^2)</f>
        <v>4.43705731224062</v>
      </c>
      <c r="P273" s="40" t="n">
        <f aca="false">IF(J273="","",MAX(0,J273-1.96*O273/100))</f>
        <v>0.61874796239437</v>
      </c>
      <c r="Q273" s="40" t="n">
        <f aca="false">IF(J273="","",MIN(1,J273+1.96*O273/100))</f>
        <v>0.792680609034202</v>
      </c>
      <c r="R273" s="32" t="str">
        <f aca="false">IF(L273="","",IF(ABS(L273)&lt;=O273,"Yes","No"))</f>
        <v/>
      </c>
      <c r="S273" s="32" t="str">
        <f aca="false">IF(L273="","",IF(ABS(L273)&lt;=1.96*O273,"Yes","No"))</f>
        <v/>
      </c>
      <c r="T273" s="60" t="n">
        <f aca="false">IF(D273="","",ROUND(SQRT(((D273+G273)*O273/100)^2+(J273*(D273+G273)*0.14577)^2),0))</f>
        <v>78</v>
      </c>
      <c r="U273" s="32" t="s">
        <v>732</v>
      </c>
    </row>
    <row r="274" customFormat="false" ht="15" hidden="false" customHeight="false" outlineLevel="0" collapsed="false">
      <c r="A274" s="32" t="s">
        <v>421</v>
      </c>
      <c r="B274" s="32" t="s">
        <v>485</v>
      </c>
      <c r="C274" s="32" t="s">
        <v>488</v>
      </c>
      <c r="D274" s="60" t="n">
        <v>473</v>
      </c>
      <c r="E274" s="60" t="n">
        <v>492</v>
      </c>
      <c r="F274" s="69" t="n">
        <f aca="false">IF(E274="","",D274-E274)</f>
        <v>-19</v>
      </c>
      <c r="G274" s="60" t="n">
        <v>163</v>
      </c>
      <c r="H274" s="60" t="n">
        <v>197</v>
      </c>
      <c r="I274" s="69" t="n">
        <f aca="false">IF(H274="","",G274-H274)</f>
        <v>-34</v>
      </c>
      <c r="J274" s="40" t="n">
        <f aca="false">IF(OR(D274="",D274+G274=0),"",D274/(D274+G274))</f>
        <v>0.743710691823899</v>
      </c>
      <c r="K274" s="40" t="n">
        <f aca="false">IF(E274="","",E274/(E274+H274))</f>
        <v>0.714078374455733</v>
      </c>
      <c r="L274" s="70" t="n">
        <f aca="false">IF(OR(K274="",J274=""),"",(J274-K274)*100)</f>
        <v>2.96323173681664</v>
      </c>
      <c r="M274" s="36" t="n">
        <v>3.59375104062466</v>
      </c>
      <c r="N274" s="36" t="n">
        <v>2.60238948855031</v>
      </c>
      <c r="O274" s="36" t="n">
        <f aca="false">SQRT(M274^2+N274^2)</f>
        <v>4.43705731224062</v>
      </c>
      <c r="P274" s="40" t="n">
        <f aca="false">IF(J274="","",MAX(0,J274-1.96*O274/100))</f>
        <v>0.656744368503983</v>
      </c>
      <c r="Q274" s="40" t="n">
        <f aca="false">IF(J274="","",MIN(1,J274+1.96*O274/100))</f>
        <v>0.830677015143816</v>
      </c>
      <c r="R274" s="32" t="str">
        <f aca="false">IF(L274="","",IF(ABS(L274)&lt;=O274,"Yes","No"))</f>
        <v>Yes</v>
      </c>
      <c r="S274" s="32" t="str">
        <f aca="false">IF(L274="","",IF(ABS(L274)&lt;=1.96*O274,"Yes","No"))</f>
        <v>Yes</v>
      </c>
      <c r="T274" s="60" t="n">
        <f aca="false">IF(D274="","",ROUND(SQRT(((D274+G274)*O274/100)^2+(J274*(D274+G274)*0.14577)^2),0))</f>
        <v>75</v>
      </c>
      <c r="U274" s="32"/>
    </row>
    <row r="275" customFormat="false" ht="15" hidden="false" customHeight="false" outlineLevel="0" collapsed="false">
      <c r="A275" s="32" t="s">
        <v>421</v>
      </c>
      <c r="B275" s="32" t="s">
        <v>485</v>
      </c>
      <c r="C275" s="32" t="s">
        <v>489</v>
      </c>
      <c r="D275" s="60" t="n">
        <v>704</v>
      </c>
      <c r="E275" s="60" t="n">
        <v>743</v>
      </c>
      <c r="F275" s="69" t="n">
        <f aca="false">IF(E275="","",D275-E275)</f>
        <v>-39</v>
      </c>
      <c r="G275" s="60" t="n">
        <v>271</v>
      </c>
      <c r="H275" s="60" t="n">
        <v>265</v>
      </c>
      <c r="I275" s="69" t="n">
        <f aca="false">IF(H275="","",G275-H275)</f>
        <v>6</v>
      </c>
      <c r="J275" s="40" t="n">
        <f aca="false">IF(OR(D275="",D275+G275=0),"",D275/(D275+G275))</f>
        <v>0.722051282051282</v>
      </c>
      <c r="K275" s="40" t="n">
        <f aca="false">IF(E275="","",E275/(E275+H275))</f>
        <v>0.737103174603175</v>
      </c>
      <c r="L275" s="70" t="n">
        <f aca="false">IF(OR(K275="",J275=""),"",(J275-K275)*100)</f>
        <v>-1.50518925518925</v>
      </c>
      <c r="M275" s="36" t="n">
        <v>2.46779854663492</v>
      </c>
      <c r="N275" s="36" t="n">
        <v>2.60238948855031</v>
      </c>
      <c r="O275" s="36" t="n">
        <f aca="false">SQRT(M275^2+N275^2)</f>
        <v>3.58642729145463</v>
      </c>
      <c r="P275" s="40" t="n">
        <f aca="false">IF(J275="","",MAX(0,J275-1.96*O275/100))</f>
        <v>0.651757307138771</v>
      </c>
      <c r="Q275" s="40" t="n">
        <f aca="false">IF(J275="","",MIN(1,J275+1.96*O275/100))</f>
        <v>0.792345256963793</v>
      </c>
      <c r="R275" s="32" t="str">
        <f aca="false">IF(L275="","",IF(ABS(L275)&lt;=O275,"Yes","No"))</f>
        <v>Yes</v>
      </c>
      <c r="S275" s="32" t="str">
        <f aca="false">IF(L275="","",IF(ABS(L275)&lt;=1.96*O275,"Yes","No"))</f>
        <v>Yes</v>
      </c>
      <c r="T275" s="60" t="n">
        <f aca="false">IF(D275="","",ROUND(SQRT(((D275+G275)*O275/100)^2+(J275*(D275+G275)*0.09272)^2),0))</f>
        <v>74</v>
      </c>
      <c r="U275" s="32"/>
    </row>
    <row r="276" customFormat="false" ht="15" hidden="false" customHeight="false" outlineLevel="0" collapsed="false">
      <c r="A276" s="32" t="s">
        <v>421</v>
      </c>
      <c r="B276" s="32" t="s">
        <v>485</v>
      </c>
      <c r="C276" s="32" t="s">
        <v>490</v>
      </c>
      <c r="D276" s="60" t="n">
        <v>664</v>
      </c>
      <c r="E276" s="60" t="n">
        <v>1109</v>
      </c>
      <c r="F276" s="69" t="n">
        <f aca="false">IF(E276="","",D276-E276)</f>
        <v>-445</v>
      </c>
      <c r="G276" s="60" t="n">
        <v>159</v>
      </c>
      <c r="H276" s="60" t="n">
        <v>290</v>
      </c>
      <c r="I276" s="69" t="n">
        <f aca="false">IF(H276="","",G276-H276)</f>
        <v>-131</v>
      </c>
      <c r="J276" s="40" t="n">
        <f aca="false">IF(OR(D276="",D276+G276=0),"",D276/(D276+G276))</f>
        <v>0.806804374240583</v>
      </c>
      <c r="K276" s="40" t="n">
        <f aca="false">IF(E276="","",E276/(E276+H276))</f>
        <v>0.792709077912795</v>
      </c>
      <c r="L276" s="70" t="n">
        <f aca="false">IF(OR(K276="",J276=""),"",(J276-K276)*100)</f>
        <v>1.40952963277884</v>
      </c>
      <c r="M276" s="36" t="n">
        <v>2.46779854663492</v>
      </c>
      <c r="N276" s="36" t="n">
        <v>2.60238948855031</v>
      </c>
      <c r="O276" s="36" t="n">
        <f aca="false">SQRT(M276^2+N276^2)</f>
        <v>3.58642729145463</v>
      </c>
      <c r="P276" s="40" t="n">
        <f aca="false">IF(J276="","",MAX(0,J276-1.96*O276/100))</f>
        <v>0.736510399328073</v>
      </c>
      <c r="Q276" s="40" t="n">
        <f aca="false">IF(J276="","",MIN(1,J276+1.96*O276/100))</f>
        <v>0.877098349153094</v>
      </c>
      <c r="R276" s="32" t="str">
        <f aca="false">IF(L276="","",IF(ABS(L276)&lt;=O276,"Yes","No"))</f>
        <v>Yes</v>
      </c>
      <c r="S276" s="32" t="str">
        <f aca="false">IF(L276="","",IF(ABS(L276)&lt;=1.96*O276,"Yes","No"))</f>
        <v>Yes</v>
      </c>
      <c r="T276" s="60" t="n">
        <f aca="false">IF(D276="","",ROUND(SQRT(((D276+G276)*O276/100)^2+(J276*(D276+G276)*0.09272)^2),0))</f>
        <v>68</v>
      </c>
      <c r="U276" s="32"/>
    </row>
    <row r="277" customFormat="false" ht="15" hidden="false" customHeight="false" outlineLevel="0" collapsed="false">
      <c r="A277" s="32" t="s">
        <v>421</v>
      </c>
      <c r="B277" s="32" t="s">
        <v>485</v>
      </c>
      <c r="C277" s="32" t="s">
        <v>491</v>
      </c>
      <c r="D277" s="60" t="n">
        <v>606</v>
      </c>
      <c r="E277" s="60" t="n">
        <v>566</v>
      </c>
      <c r="F277" s="69" t="n">
        <f aca="false">IF(E277="","",D277-E277)</f>
        <v>40</v>
      </c>
      <c r="G277" s="60" t="n">
        <v>241</v>
      </c>
      <c r="H277" s="60" t="n">
        <v>257</v>
      </c>
      <c r="I277" s="69" t="n">
        <f aca="false">IF(H277="","",G277-H277)</f>
        <v>-16</v>
      </c>
      <c r="J277" s="40" t="n">
        <f aca="false">IF(OR(D277="",D277+G277=0),"",D277/(D277+G277))</f>
        <v>0.715466351829988</v>
      </c>
      <c r="K277" s="40" t="n">
        <f aca="false">IF(E277="","",E277/(E277+H277))</f>
        <v>0.687727825030377</v>
      </c>
      <c r="L277" s="70" t="n">
        <f aca="false">IF(OR(K277="",J277=""),"",(J277-K277)*100)</f>
        <v>2.77385267996115</v>
      </c>
      <c r="M277" s="36" t="n">
        <v>2.46779854663492</v>
      </c>
      <c r="N277" s="36" t="n">
        <v>2.60238948855031</v>
      </c>
      <c r="O277" s="36" t="n">
        <f aca="false">SQRT(M277^2+N277^2)</f>
        <v>3.58642729145463</v>
      </c>
      <c r="P277" s="40" t="n">
        <f aca="false">IF(J277="","",MAX(0,J277-1.96*O277/100))</f>
        <v>0.645172376917477</v>
      </c>
      <c r="Q277" s="40" t="n">
        <f aca="false">IF(J277="","",MIN(1,J277+1.96*O277/100))</f>
        <v>0.785760326742499</v>
      </c>
      <c r="R277" s="32" t="str">
        <f aca="false">IF(L277="","",IF(ABS(L277)&lt;=O277,"Yes","No"))</f>
        <v>Yes</v>
      </c>
      <c r="S277" s="32" t="str">
        <f aca="false">IF(L277="","",IF(ABS(L277)&lt;=1.96*O277,"Yes","No"))</f>
        <v>Yes</v>
      </c>
      <c r="T277" s="60" t="n">
        <f aca="false">IF(D277="","",ROUND(SQRT(((D277+G277)*O277/100)^2+(J277*(D277+G277)*0.09272)^2),0))</f>
        <v>64</v>
      </c>
      <c r="U277" s="32"/>
    </row>
    <row r="278" customFormat="false" ht="15" hidden="false" customHeight="false" outlineLevel="0" collapsed="false">
      <c r="A278" s="32" t="s">
        <v>421</v>
      </c>
      <c r="B278" s="32" t="s">
        <v>485</v>
      </c>
      <c r="C278" s="32" t="s">
        <v>492</v>
      </c>
      <c r="D278" s="60" t="n">
        <v>498</v>
      </c>
      <c r="E278" s="60" t="n">
        <v>517</v>
      </c>
      <c r="F278" s="69" t="n">
        <f aca="false">IF(E278="","",D278-E278)</f>
        <v>-19</v>
      </c>
      <c r="G278" s="60" t="n">
        <v>280</v>
      </c>
      <c r="H278" s="60" t="n">
        <v>265</v>
      </c>
      <c r="I278" s="69" t="n">
        <f aca="false">IF(H278="","",G278-H278)</f>
        <v>15</v>
      </c>
      <c r="J278" s="40" t="n">
        <f aca="false">IF(OR(D278="",D278+G278=0),"",D278/(D278+G278))</f>
        <v>0.640102827763496</v>
      </c>
      <c r="K278" s="40" t="n">
        <f aca="false">IF(E278="","",E278/(E278+H278))</f>
        <v>0.661125319693095</v>
      </c>
      <c r="L278" s="70" t="n">
        <f aca="false">IF(OR(K278="",J278=""),"",(J278-K278)*100)</f>
        <v>-2.10224919295985</v>
      </c>
      <c r="M278" s="36" t="n">
        <v>2.46779854663492</v>
      </c>
      <c r="N278" s="36" t="n">
        <v>2.60238948855031</v>
      </c>
      <c r="O278" s="36" t="n">
        <f aca="false">SQRT(M278^2+N278^2)</f>
        <v>3.58642729145463</v>
      </c>
      <c r="P278" s="40" t="n">
        <f aca="false">IF(J278="","",MAX(0,J278-1.96*O278/100))</f>
        <v>0.569808852850985</v>
      </c>
      <c r="Q278" s="40" t="n">
        <f aca="false">IF(J278="","",MIN(1,J278+1.96*O278/100))</f>
        <v>0.710396802676007</v>
      </c>
      <c r="R278" s="32" t="str">
        <f aca="false">IF(L278="","",IF(ABS(L278)&lt;=O278,"Yes","No"))</f>
        <v>Yes</v>
      </c>
      <c r="S278" s="32" t="str">
        <f aca="false">IF(L278="","",IF(ABS(L278)&lt;=1.96*O278,"Yes","No"))</f>
        <v>Yes</v>
      </c>
      <c r="T278" s="60" t="n">
        <f aca="false">IF(D278="","",ROUND(SQRT(((D278+G278)*O278/100)^2+(J278*(D278+G278)*0.09272)^2),0))</f>
        <v>54</v>
      </c>
      <c r="U278" s="32"/>
    </row>
    <row r="279" customFormat="false" ht="15" hidden="false" customHeight="false" outlineLevel="0" collapsed="false">
      <c r="A279" s="32" t="s">
        <v>421</v>
      </c>
      <c r="B279" s="32" t="s">
        <v>485</v>
      </c>
      <c r="C279" s="32" t="s">
        <v>493</v>
      </c>
      <c r="D279" s="60" t="n">
        <v>213</v>
      </c>
      <c r="E279" s="60" t="n">
        <v>233</v>
      </c>
      <c r="F279" s="69" t="n">
        <f aca="false">IF(E279="","",D279-E279)</f>
        <v>-20</v>
      </c>
      <c r="G279" s="60" t="n">
        <v>89</v>
      </c>
      <c r="H279" s="60" t="n">
        <v>84</v>
      </c>
      <c r="I279" s="69" t="n">
        <f aca="false">IF(H279="","",G279-H279)</f>
        <v>5</v>
      </c>
      <c r="J279" s="40" t="n">
        <f aca="false">IF(OR(D279="",D279+G279=0),"",D279/(D279+G279))</f>
        <v>0.705298013245033</v>
      </c>
      <c r="K279" s="40" t="n">
        <f aca="false">IF(E279="","",E279/(E279+H279))</f>
        <v>0.735015772870662</v>
      </c>
      <c r="L279" s="70" t="n">
        <f aca="false">IF(OR(K279="",J279=""),"",(J279-K279)*100)</f>
        <v>-2.97177596256293</v>
      </c>
      <c r="M279" s="36" t="n">
        <v>3.59375104062466</v>
      </c>
      <c r="N279" s="36" t="n">
        <v>2.60238948855031</v>
      </c>
      <c r="O279" s="36" t="n">
        <f aca="false">SQRT(M279^2+N279^2)</f>
        <v>4.43705731224062</v>
      </c>
      <c r="P279" s="40" t="n">
        <f aca="false">IF(J279="","",MAX(0,J279-1.96*O279/100))</f>
        <v>0.618331689925117</v>
      </c>
      <c r="Q279" s="40" t="n">
        <f aca="false">IF(J279="","",MIN(1,J279+1.96*O279/100))</f>
        <v>0.792264336564949</v>
      </c>
      <c r="R279" s="32" t="str">
        <f aca="false">IF(L279="","",IF(ABS(L279)&lt;=O279,"Yes","No"))</f>
        <v>Yes</v>
      </c>
      <c r="S279" s="32" t="str">
        <f aca="false">IF(L279="","",IF(ABS(L279)&lt;=1.96*O279,"Yes","No"))</f>
        <v>Yes</v>
      </c>
      <c r="T279" s="60" t="n">
        <f aca="false">IF(D279="","",ROUND(SQRT(((D279+G279)*O279/100)^2+(J279*(D279+G279)*0.14577)^2),0))</f>
        <v>34</v>
      </c>
      <c r="U279" s="32"/>
    </row>
    <row r="280" customFormat="false" ht="15" hidden="false" customHeight="false" outlineLevel="0" collapsed="false">
      <c r="A280" s="32" t="s">
        <v>421</v>
      </c>
      <c r="B280" s="32" t="s">
        <v>485</v>
      </c>
      <c r="C280" s="32" t="s">
        <v>494</v>
      </c>
      <c r="D280" s="60" t="n">
        <v>369</v>
      </c>
      <c r="E280" s="60" t="n">
        <v>391</v>
      </c>
      <c r="F280" s="69" t="n">
        <f aca="false">IF(E280="","",D280-E280)</f>
        <v>-22</v>
      </c>
      <c r="G280" s="60" t="n">
        <v>127</v>
      </c>
      <c r="H280" s="60" t="n">
        <v>126</v>
      </c>
      <c r="I280" s="69" t="n">
        <f aca="false">IF(H280="","",G280-H280)</f>
        <v>1</v>
      </c>
      <c r="J280" s="40" t="n">
        <f aca="false">IF(OR(D280="",D280+G280=0),"",D280/(D280+G280))</f>
        <v>0.743951612903226</v>
      </c>
      <c r="K280" s="40" t="n">
        <f aca="false">IF(E280="","",E280/(E280+H280))</f>
        <v>0.756286266924565</v>
      </c>
      <c r="L280" s="70" t="n">
        <f aca="false">IF(OR(K280="",J280=""),"",(J280-K280)*100)</f>
        <v>-1.2334654021339</v>
      </c>
      <c r="M280" s="36" t="n">
        <v>3.59375104062466</v>
      </c>
      <c r="N280" s="36" t="n">
        <v>2.60238948855031</v>
      </c>
      <c r="O280" s="36" t="n">
        <f aca="false">SQRT(M280^2+N280^2)</f>
        <v>4.43705731224062</v>
      </c>
      <c r="P280" s="40" t="n">
        <f aca="false">IF(J280="","",MAX(0,J280-1.96*O280/100))</f>
        <v>0.65698528958331</v>
      </c>
      <c r="Q280" s="40" t="n">
        <f aca="false">IF(J280="","",MIN(1,J280+1.96*O280/100))</f>
        <v>0.830917936223142</v>
      </c>
      <c r="R280" s="32" t="str">
        <f aca="false">IF(L280="","",IF(ABS(L280)&lt;=O280,"Yes","No"))</f>
        <v>Yes</v>
      </c>
      <c r="S280" s="32" t="str">
        <f aca="false">IF(L280="","",IF(ABS(L280)&lt;=1.96*O280,"Yes","No"))</f>
        <v>Yes</v>
      </c>
      <c r="T280" s="60" t="n">
        <f aca="false">IF(D280="","",ROUND(SQRT(((D280+G280)*O280/100)^2+(J280*(D280+G280)*0.14577)^2),0))</f>
        <v>58</v>
      </c>
      <c r="U280" s="32"/>
    </row>
    <row r="281" customFormat="false" ht="15" hidden="false" customHeight="false" outlineLevel="0" collapsed="false">
      <c r="A281" s="32" t="s">
        <v>421</v>
      </c>
      <c r="B281" s="32" t="s">
        <v>485</v>
      </c>
      <c r="C281" s="32" t="s">
        <v>495</v>
      </c>
      <c r="D281" s="60" t="n">
        <v>422</v>
      </c>
      <c r="E281" s="60" t="n">
        <v>381</v>
      </c>
      <c r="F281" s="69" t="n">
        <f aca="false">IF(E281="","",D281-E281)</f>
        <v>41</v>
      </c>
      <c r="G281" s="60" t="n">
        <v>150</v>
      </c>
      <c r="H281" s="60" t="n">
        <v>184</v>
      </c>
      <c r="I281" s="69" t="n">
        <f aca="false">IF(H281="","",G281-H281)</f>
        <v>-34</v>
      </c>
      <c r="J281" s="40" t="n">
        <f aca="false">IF(OR(D281="",D281+G281=0),"",D281/(D281+G281))</f>
        <v>0.737762237762238</v>
      </c>
      <c r="K281" s="40" t="n">
        <f aca="false">IF(E281="","",E281/(E281+H281))</f>
        <v>0.674336283185841</v>
      </c>
      <c r="L281" s="70" t="n">
        <f aca="false">IF(OR(K281="",J281=""),"",(J281-K281)*100)</f>
        <v>6.34259545763971</v>
      </c>
      <c r="M281" s="36" t="n">
        <v>3.59375104062466</v>
      </c>
      <c r="N281" s="36" t="n">
        <v>2.60238948855031</v>
      </c>
      <c r="O281" s="36" t="n">
        <f aca="false">SQRT(M281^2+N281^2)</f>
        <v>4.43705731224062</v>
      </c>
      <c r="P281" s="40" t="n">
        <f aca="false">IF(J281="","",MAX(0,J281-1.96*O281/100))</f>
        <v>0.650795914442322</v>
      </c>
      <c r="Q281" s="40" t="n">
        <f aca="false">IF(J281="","",MIN(1,J281+1.96*O281/100))</f>
        <v>0.824728561082154</v>
      </c>
      <c r="R281" s="32" t="str">
        <f aca="false">IF(L281="","",IF(ABS(L281)&lt;=O281,"Yes","No"))</f>
        <v>No</v>
      </c>
      <c r="S281" s="32" t="str">
        <f aca="false">IF(L281="","",IF(ABS(L281)&lt;=1.96*O281,"Yes","No"))</f>
        <v>Yes</v>
      </c>
      <c r="T281" s="60" t="n">
        <f aca="false">IF(D281="","",ROUND(SQRT(((D281+G281)*O281/100)^2+(J281*(D281+G281)*0.14577)^2),0))</f>
        <v>67</v>
      </c>
      <c r="U281" s="32"/>
    </row>
    <row r="282" customFormat="false" ht="15" hidden="false" customHeight="false" outlineLevel="0" collapsed="false">
      <c r="A282" s="32" t="s">
        <v>421</v>
      </c>
      <c r="B282" s="32" t="s">
        <v>485</v>
      </c>
      <c r="C282" s="32" t="s">
        <v>496</v>
      </c>
      <c r="D282" s="60" t="n">
        <v>442</v>
      </c>
      <c r="E282" s="60"/>
      <c r="F282" s="69" t="str">
        <f aca="false">IF(E282="","",D282-E282)</f>
        <v/>
      </c>
      <c r="G282" s="60" t="n">
        <v>181</v>
      </c>
      <c r="H282" s="60"/>
      <c r="I282" s="69" t="str">
        <f aca="false">IF(H282="","",G282-H282)</f>
        <v/>
      </c>
      <c r="J282" s="40" t="n">
        <f aca="false">IF(OR(D282="",D282+G282=0),"",D282/(D282+G282))</f>
        <v>0.709470304975923</v>
      </c>
      <c r="K282" s="40" t="str">
        <f aca="false">IF(E282="","",E282/(E282+H282))</f>
        <v/>
      </c>
      <c r="L282" s="70" t="str">
        <f aca="false">IF(OR(K282="",J282=""),"",(J282-K282)*100)</f>
        <v/>
      </c>
      <c r="M282" s="36" t="n">
        <v>3.59375104062466</v>
      </c>
      <c r="N282" s="36" t="n">
        <v>2.60238948855031</v>
      </c>
      <c r="O282" s="36" t="n">
        <f aca="false">SQRT(M282^2+N282^2)</f>
        <v>4.43705731224062</v>
      </c>
      <c r="P282" s="40" t="n">
        <f aca="false">IF(J282="","",MAX(0,J282-1.96*O282/100))</f>
        <v>0.622503981656007</v>
      </c>
      <c r="Q282" s="40" t="n">
        <f aca="false">IF(J282="","",MIN(1,J282+1.96*O282/100))</f>
        <v>0.796436628295839</v>
      </c>
      <c r="R282" s="32" t="str">
        <f aca="false">IF(L282="","",IF(ABS(L282)&lt;=O282,"Yes","No"))</f>
        <v/>
      </c>
      <c r="S282" s="32" t="str">
        <f aca="false">IF(L282="","",IF(ABS(L282)&lt;=1.96*O282,"Yes","No"))</f>
        <v/>
      </c>
      <c r="T282" s="60" t="n">
        <f aca="false">IF(D282="","",ROUND(SQRT(((D282+G282)*O282/100)^2+(J282*(D282+G282)*0.14577)^2),0))</f>
        <v>70</v>
      </c>
      <c r="U282" s="32" t="s">
        <v>732</v>
      </c>
    </row>
    <row r="283" customFormat="false" ht="15" hidden="false" customHeight="false" outlineLevel="0" collapsed="false">
      <c r="A283" s="32" t="s">
        <v>421</v>
      </c>
      <c r="B283" s="32" t="s">
        <v>485</v>
      </c>
      <c r="C283" s="32" t="s">
        <v>497</v>
      </c>
      <c r="D283" s="60" t="n">
        <v>961</v>
      </c>
      <c r="E283" s="60" t="n">
        <v>912</v>
      </c>
      <c r="F283" s="69" t="n">
        <f aca="false">IF(E283="","",D283-E283)</f>
        <v>49</v>
      </c>
      <c r="G283" s="60" t="n">
        <v>425</v>
      </c>
      <c r="H283" s="60" t="n">
        <v>445</v>
      </c>
      <c r="I283" s="69" t="n">
        <f aca="false">IF(H283="","",G283-H283)</f>
        <v>-20</v>
      </c>
      <c r="J283" s="40" t="n">
        <f aca="false">IF(OR(D283="",D283+G283=0),"",D283/(D283+G283))</f>
        <v>0.693362193362193</v>
      </c>
      <c r="K283" s="40" t="n">
        <f aca="false">IF(E283="","",E283/(E283+H283))</f>
        <v>0.672070744288873</v>
      </c>
      <c r="L283" s="70" t="n">
        <f aca="false">IF(OR(K283="",J283=""),"",(J283-K283)*100)</f>
        <v>2.12914490733209</v>
      </c>
      <c r="M283" s="36" t="n">
        <v>2.11386804091489</v>
      </c>
      <c r="N283" s="36" t="n">
        <v>2.60238948855031</v>
      </c>
      <c r="O283" s="36" t="n">
        <f aca="false">SQRT(M283^2+N283^2)</f>
        <v>3.35274054238</v>
      </c>
      <c r="P283" s="40" t="n">
        <f aca="false">IF(J283="","",MAX(0,J283-1.96*O283/100))</f>
        <v>0.627648478731546</v>
      </c>
      <c r="Q283" s="40" t="n">
        <f aca="false">IF(J283="","",MIN(1,J283+1.96*O283/100))</f>
        <v>0.759075907992841</v>
      </c>
      <c r="R283" s="32" t="str">
        <f aca="false">IF(L283="","",IF(ABS(L283)&lt;=O283,"Yes","No"))</f>
        <v>Yes</v>
      </c>
      <c r="S283" s="32" t="str">
        <f aca="false">IF(L283="","",IF(ABS(L283)&lt;=1.96*O283,"Yes","No"))</f>
        <v>Yes</v>
      </c>
      <c r="T283" s="60" t="n">
        <f aca="false">IF(D283="","",ROUND(SQRT(((D283+G283)*O283/100)^2+(J283*(D283+G283)*0.07717)^2),0))</f>
        <v>88</v>
      </c>
      <c r="U283" s="32"/>
    </row>
    <row r="284" customFormat="false" ht="15" hidden="false" customHeight="false" outlineLevel="0" collapsed="false">
      <c r="A284" s="32" t="s">
        <v>421</v>
      </c>
      <c r="B284" s="32" t="s">
        <v>498</v>
      </c>
      <c r="C284" s="32" t="s">
        <v>499</v>
      </c>
      <c r="D284" s="60" t="n">
        <v>1370</v>
      </c>
      <c r="E284" s="60" t="n">
        <v>1361</v>
      </c>
      <c r="F284" s="69" t="n">
        <f aca="false">IF(E284="","",D284-E284)</f>
        <v>9</v>
      </c>
      <c r="G284" s="60" t="n">
        <v>1435</v>
      </c>
      <c r="H284" s="60" t="n">
        <v>1448</v>
      </c>
      <c r="I284" s="69" t="n">
        <f aca="false">IF(H284="","",G284-H284)</f>
        <v>-13</v>
      </c>
      <c r="J284" s="40" t="n">
        <f aca="false">IF(OR(D284="",D284+G284=0),"",D284/(D284+G284))</f>
        <v>0.488413547237077</v>
      </c>
      <c r="K284" s="40" t="n">
        <f aca="false">IF(E284="","",E284/(E284+H284))</f>
        <v>0.484514061943752</v>
      </c>
      <c r="L284" s="70" t="n">
        <f aca="false">IF(OR(K284="",J284=""),"",(J284-K284)*100)</f>
        <v>0.38994852933244</v>
      </c>
      <c r="M284" s="36" t="n">
        <v>2.11386804091489</v>
      </c>
      <c r="N284" s="36" t="n">
        <v>2.60238948855031</v>
      </c>
      <c r="O284" s="36" t="n">
        <f aca="false">SQRT(M284^2+N284^2)</f>
        <v>3.35274054238</v>
      </c>
      <c r="P284" s="40" t="n">
        <f aca="false">IF(J284="","",MAX(0,J284-1.96*O284/100))</f>
        <v>0.422699832606429</v>
      </c>
      <c r="Q284" s="40" t="n">
        <f aca="false">IF(J284="","",MIN(1,J284+1.96*O284/100))</f>
        <v>0.554127261867725</v>
      </c>
      <c r="R284" s="32" t="str">
        <f aca="false">IF(L284="","",IF(ABS(L284)&lt;=O284,"Yes","No"))</f>
        <v>Yes</v>
      </c>
      <c r="S284" s="32" t="str">
        <f aca="false">IF(L284="","",IF(ABS(L284)&lt;=1.96*O284,"Yes","No"))</f>
        <v>Yes</v>
      </c>
      <c r="T284" s="60" t="n">
        <f aca="false">IF(D284="","",ROUND(SQRT(((D284+G284)*O284/100)^2+(J284*(D284+G284)*0.07717)^2),0))</f>
        <v>141</v>
      </c>
      <c r="U284" s="32"/>
    </row>
    <row r="285" customFormat="false" ht="15" hidden="false" customHeight="false" outlineLevel="0" collapsed="false">
      <c r="A285" s="32" t="s">
        <v>421</v>
      </c>
      <c r="B285" s="32" t="s">
        <v>498</v>
      </c>
      <c r="C285" s="32" t="s">
        <v>500</v>
      </c>
      <c r="D285" s="60" t="n">
        <v>1580</v>
      </c>
      <c r="E285" s="60" t="n">
        <v>1673</v>
      </c>
      <c r="F285" s="69" t="n">
        <f aca="false">IF(E285="","",D285-E285)</f>
        <v>-93</v>
      </c>
      <c r="G285" s="60" t="n">
        <v>1483</v>
      </c>
      <c r="H285" s="60" t="n">
        <v>1448</v>
      </c>
      <c r="I285" s="69" t="n">
        <f aca="false">IF(H285="","",G285-H285)</f>
        <v>35</v>
      </c>
      <c r="J285" s="40" t="n">
        <f aca="false">IF(OR(D285="",D285+G285=0),"",D285/(D285+G285))</f>
        <v>0.515834149526608</v>
      </c>
      <c r="K285" s="40" t="n">
        <f aca="false">IF(E285="","",E285/(E285+H285))</f>
        <v>0.536046139057994</v>
      </c>
      <c r="L285" s="70" t="n">
        <f aca="false">IF(OR(K285="",J285=""),"",(J285-K285)*100)</f>
        <v>-2.02119895313864</v>
      </c>
      <c r="M285" s="36" t="n">
        <v>2.11386804091489</v>
      </c>
      <c r="N285" s="36" t="n">
        <v>2.60238948855031</v>
      </c>
      <c r="O285" s="36" t="n">
        <f aca="false">SQRT(M285^2+N285^2)</f>
        <v>3.35274054238</v>
      </c>
      <c r="P285" s="40" t="n">
        <f aca="false">IF(J285="","",MAX(0,J285-1.96*O285/100))</f>
        <v>0.45012043489596</v>
      </c>
      <c r="Q285" s="40" t="n">
        <f aca="false">IF(J285="","",MIN(1,J285+1.96*O285/100))</f>
        <v>0.581547864157256</v>
      </c>
      <c r="R285" s="32" t="str">
        <f aca="false">IF(L285="","",IF(ABS(L285)&lt;=O285,"Yes","No"))</f>
        <v>Yes</v>
      </c>
      <c r="S285" s="32" t="str">
        <f aca="false">IF(L285="","",IF(ABS(L285)&lt;=1.96*O285,"Yes","No"))</f>
        <v>Yes</v>
      </c>
      <c r="T285" s="60" t="n">
        <f aca="false">IF(D285="","",ROUND(SQRT(((D285+G285)*O285/100)^2+(J285*(D285+G285)*0.07717)^2),0))</f>
        <v>159</v>
      </c>
      <c r="U285" s="32"/>
    </row>
    <row r="286" customFormat="false" ht="15" hidden="false" customHeight="false" outlineLevel="0" collapsed="false">
      <c r="A286" s="32" t="s">
        <v>421</v>
      </c>
      <c r="B286" s="32" t="s">
        <v>498</v>
      </c>
      <c r="C286" s="32" t="s">
        <v>501</v>
      </c>
      <c r="D286" s="60" t="n">
        <v>983</v>
      </c>
      <c r="E286" s="60" t="n">
        <v>975</v>
      </c>
      <c r="F286" s="69" t="n">
        <f aca="false">IF(E286="","",D286-E286)</f>
        <v>8</v>
      </c>
      <c r="G286" s="60" t="n">
        <v>874</v>
      </c>
      <c r="H286" s="60" t="n">
        <v>935</v>
      </c>
      <c r="I286" s="69" t="n">
        <f aca="false">IF(H286="","",G286-H286)</f>
        <v>-61</v>
      </c>
      <c r="J286" s="40" t="n">
        <f aca="false">IF(OR(D286="",D286+G286=0),"",D286/(D286+G286))</f>
        <v>0.529348411416263</v>
      </c>
      <c r="K286" s="40" t="n">
        <f aca="false">IF(E286="","",E286/(E286+H286))</f>
        <v>0.510471204188482</v>
      </c>
      <c r="L286" s="70" t="n">
        <f aca="false">IF(OR(K286="",J286=""),"",(J286-K286)*100)</f>
        <v>1.88772072277811</v>
      </c>
      <c r="M286" s="36" t="n">
        <v>2.11386804091489</v>
      </c>
      <c r="N286" s="36" t="n">
        <v>2.60238948855031</v>
      </c>
      <c r="O286" s="36" t="n">
        <f aca="false">SQRT(M286^2+N286^2)</f>
        <v>3.35274054238</v>
      </c>
      <c r="P286" s="40" t="n">
        <f aca="false">IF(J286="","",MAX(0,J286-1.96*O286/100))</f>
        <v>0.463634696785615</v>
      </c>
      <c r="Q286" s="40" t="n">
        <f aca="false">IF(J286="","",MIN(1,J286+1.96*O286/100))</f>
        <v>0.595062126046911</v>
      </c>
      <c r="R286" s="32" t="str">
        <f aca="false">IF(L286="","",IF(ABS(L286)&lt;=O286,"Yes","No"))</f>
        <v>Yes</v>
      </c>
      <c r="S286" s="32" t="str">
        <f aca="false">IF(L286="","",IF(ABS(L286)&lt;=1.96*O286,"Yes","No"))</f>
        <v>Yes</v>
      </c>
      <c r="T286" s="60" t="n">
        <f aca="false">IF(D286="","",ROUND(SQRT(((D286+G286)*O286/100)^2+(J286*(D286+G286)*0.07717)^2),0))</f>
        <v>98</v>
      </c>
      <c r="U286" s="32"/>
    </row>
    <row r="287" customFormat="false" ht="15" hidden="false" customHeight="false" outlineLevel="0" collapsed="false">
      <c r="A287" s="32" t="s">
        <v>421</v>
      </c>
      <c r="B287" s="32" t="s">
        <v>498</v>
      </c>
      <c r="C287" s="32" t="s">
        <v>502</v>
      </c>
      <c r="D287" s="60" t="n">
        <v>1314</v>
      </c>
      <c r="E287" s="60" t="n">
        <v>1349</v>
      </c>
      <c r="F287" s="69" t="n">
        <f aca="false">IF(E287="","",D287-E287)</f>
        <v>-35</v>
      </c>
      <c r="G287" s="60" t="n">
        <v>1243</v>
      </c>
      <c r="H287" s="60" t="n">
        <v>1196</v>
      </c>
      <c r="I287" s="69" t="n">
        <f aca="false">IF(H287="","",G287-H287)</f>
        <v>47</v>
      </c>
      <c r="J287" s="40" t="n">
        <f aca="false">IF(OR(D287="",D287+G287=0),"",D287/(D287+G287))</f>
        <v>0.513883457176379</v>
      </c>
      <c r="K287" s="40" t="n">
        <f aca="false">IF(E287="","",E287/(E287+H287))</f>
        <v>0.530058939096267</v>
      </c>
      <c r="L287" s="70" t="n">
        <f aca="false">IF(OR(K287="",J287=""),"",(J287-K287)*100)</f>
        <v>-1.61754819198886</v>
      </c>
      <c r="M287" s="36" t="n">
        <v>2.11386804091489</v>
      </c>
      <c r="N287" s="36" t="n">
        <v>2.60238948855031</v>
      </c>
      <c r="O287" s="36" t="n">
        <f aca="false">SQRT(M287^2+N287^2)</f>
        <v>3.35274054238</v>
      </c>
      <c r="P287" s="40" t="n">
        <f aca="false">IF(J287="","",MAX(0,J287-1.96*O287/100))</f>
        <v>0.448169742545731</v>
      </c>
      <c r="Q287" s="40" t="n">
        <f aca="false">IF(J287="","",MIN(1,J287+1.96*O287/100))</f>
        <v>0.579597171807027</v>
      </c>
      <c r="R287" s="32" t="str">
        <f aca="false">IF(L287="","",IF(ABS(L287)&lt;=O287,"Yes","No"))</f>
        <v>Yes</v>
      </c>
      <c r="S287" s="32" t="str">
        <f aca="false">IF(L287="","",IF(ABS(L287)&lt;=1.96*O287,"Yes","No"))</f>
        <v>Yes</v>
      </c>
      <c r="T287" s="60" t="n">
        <f aca="false">IF(D287="","",ROUND(SQRT(((D287+G287)*O287/100)^2+(J287*(D287+G287)*0.07717)^2),0))</f>
        <v>133</v>
      </c>
      <c r="U287" s="32"/>
    </row>
    <row r="288" customFormat="false" ht="15" hidden="false" customHeight="false" outlineLevel="0" collapsed="false">
      <c r="A288" s="32" t="s">
        <v>421</v>
      </c>
      <c r="B288" s="32" t="s">
        <v>503</v>
      </c>
      <c r="C288" s="32" t="s">
        <v>503</v>
      </c>
      <c r="D288" s="60" t="n">
        <v>737</v>
      </c>
      <c r="E288" s="60" t="n">
        <v>714</v>
      </c>
      <c r="F288" s="69" t="n">
        <f aca="false">IF(E288="","",D288-E288)</f>
        <v>23</v>
      </c>
      <c r="G288" s="60" t="n">
        <v>528</v>
      </c>
      <c r="H288" s="60" t="n">
        <v>484</v>
      </c>
      <c r="I288" s="69" t="n">
        <f aca="false">IF(H288="","",G288-H288)</f>
        <v>44</v>
      </c>
      <c r="J288" s="40" t="n">
        <f aca="false">IF(OR(D288="",D288+G288=0),"",D288/(D288+G288))</f>
        <v>0.582608695652174</v>
      </c>
      <c r="K288" s="40" t="n">
        <f aca="false">IF(E288="","",E288/(E288+H288))</f>
        <v>0.595993322203673</v>
      </c>
      <c r="L288" s="70" t="n">
        <f aca="false">IF(OR(K288="",J288=""),"",(J288-K288)*100)</f>
        <v>-1.33846265514989</v>
      </c>
      <c r="M288" s="36" t="n">
        <v>2.11386804091489</v>
      </c>
      <c r="N288" s="36" t="n">
        <v>2.60238948855031</v>
      </c>
      <c r="O288" s="36" t="n">
        <f aca="false">SQRT(M288^2+N288^2)</f>
        <v>3.35274054238</v>
      </c>
      <c r="P288" s="40" t="n">
        <f aca="false">IF(J288="","",MAX(0,J288-1.96*O288/100))</f>
        <v>0.516894981021526</v>
      </c>
      <c r="Q288" s="40" t="n">
        <f aca="false">IF(J288="","",MIN(1,J288+1.96*O288/100))</f>
        <v>0.648322410282822</v>
      </c>
      <c r="R288" s="32" t="str">
        <f aca="false">IF(L288="","",IF(ABS(L288)&lt;=O288,"Yes","No"))</f>
        <v>Yes</v>
      </c>
      <c r="S288" s="32" t="str">
        <f aca="false">IF(L288="","",IF(ABS(L288)&lt;=1.96*O288,"Yes","No"))</f>
        <v>Yes</v>
      </c>
      <c r="T288" s="60" t="n">
        <f aca="false">IF(D288="","",ROUND(SQRT(((D288+G288)*O288/100)^2+(J288*(D288+G288)*0.07717)^2),0))</f>
        <v>71</v>
      </c>
      <c r="U288" s="32"/>
    </row>
    <row r="289" customFormat="false" ht="15" hidden="false" customHeight="false" outlineLevel="0" collapsed="false">
      <c r="A289" s="32" t="s">
        <v>421</v>
      </c>
      <c r="B289" s="32" t="s">
        <v>504</v>
      </c>
      <c r="C289" s="32" t="s">
        <v>504</v>
      </c>
      <c r="D289" s="60" t="n">
        <v>98</v>
      </c>
      <c r="E289" s="60" t="n">
        <v>109</v>
      </c>
      <c r="F289" s="69" t="n">
        <f aca="false">IF(E289="","",D289-E289)</f>
        <v>-11</v>
      </c>
      <c r="G289" s="60" t="n">
        <v>107</v>
      </c>
      <c r="H289" s="60" t="n">
        <v>97</v>
      </c>
      <c r="I289" s="69" t="n">
        <f aca="false">IF(H289="","",G289-H289)</f>
        <v>10</v>
      </c>
      <c r="J289" s="40" t="n">
        <f aca="false">IF(OR(D289="",D289+G289=0),"",D289/(D289+G289))</f>
        <v>0.478048780487805</v>
      </c>
      <c r="K289" s="40" t="n">
        <f aca="false">IF(E289="","",E289/(E289+H289))</f>
        <v>0.529126213592233</v>
      </c>
      <c r="L289" s="70" t="n">
        <f aca="false">IF(OR(K289="",J289=""),"",(J289-K289)*100)</f>
        <v>-5.10774331044281</v>
      </c>
      <c r="M289" s="36" t="n">
        <v>3.59375104062466</v>
      </c>
      <c r="N289" s="36" t="n">
        <v>2.60238948855031</v>
      </c>
      <c r="O289" s="36" t="n">
        <f aca="false">SQRT(M289^2+N289^2)</f>
        <v>4.43705731224062</v>
      </c>
      <c r="P289" s="40" t="n">
        <f aca="false">IF(J289="","",MAX(0,J289-1.96*O289/100))</f>
        <v>0.391082457167889</v>
      </c>
      <c r="Q289" s="40" t="n">
        <f aca="false">IF(J289="","",MIN(1,J289+1.96*O289/100))</f>
        <v>0.565015103807721</v>
      </c>
      <c r="R289" s="32" t="str">
        <f aca="false">IF(L289="","",IF(ABS(L289)&lt;=O289,"Yes","No"))</f>
        <v>No</v>
      </c>
      <c r="S289" s="32" t="str">
        <f aca="false">IF(L289="","",IF(ABS(L289)&lt;=1.96*O289,"Yes","No"))</f>
        <v>Yes</v>
      </c>
      <c r="T289" s="60" t="n">
        <f aca="false">IF(D289="","",ROUND(SQRT(((D289+G289)*O289/100)^2+(J289*(D289+G289)*0.14577)^2),0))</f>
        <v>17</v>
      </c>
      <c r="U289" s="32"/>
    </row>
    <row r="290" customFormat="false" ht="15" hidden="false" customHeight="false" outlineLevel="0" collapsed="false">
      <c r="A290" s="32" t="s">
        <v>421</v>
      </c>
      <c r="B290" s="32" t="s">
        <v>328</v>
      </c>
      <c r="C290" s="32" t="s">
        <v>505</v>
      </c>
      <c r="D290" s="60" t="n">
        <v>909</v>
      </c>
      <c r="E290" s="60" t="n">
        <v>955</v>
      </c>
      <c r="F290" s="69" t="n">
        <f aca="false">IF(E290="","",D290-E290)</f>
        <v>-46</v>
      </c>
      <c r="G290" s="60" t="n">
        <v>731</v>
      </c>
      <c r="H290" s="60" t="n">
        <v>692</v>
      </c>
      <c r="I290" s="69" t="n">
        <f aca="false">IF(H290="","",G290-H290)</f>
        <v>39</v>
      </c>
      <c r="J290" s="40" t="n">
        <f aca="false">IF(OR(D290="",D290+G290=0),"",D290/(D290+G290))</f>
        <v>0.554268292682927</v>
      </c>
      <c r="K290" s="40" t="n">
        <f aca="false">IF(E290="","",E290/(E290+H290))</f>
        <v>0.579842137219186</v>
      </c>
      <c r="L290" s="70" t="n">
        <f aca="false">IF(OR(K290="",J290=""),"",(J290-K290)*100)</f>
        <v>-2.55738445362596</v>
      </c>
      <c r="M290" s="36" t="n">
        <v>2.11386804091489</v>
      </c>
      <c r="N290" s="36" t="n">
        <v>2.60238948855031</v>
      </c>
      <c r="O290" s="36" t="n">
        <f aca="false">SQRT(M290^2+N290^2)</f>
        <v>3.35274054238</v>
      </c>
      <c r="P290" s="40" t="n">
        <f aca="false">IF(J290="","",MAX(0,J290-1.96*O290/100))</f>
        <v>0.488554578052279</v>
      </c>
      <c r="Q290" s="40" t="n">
        <f aca="false">IF(J290="","",MIN(1,J290+1.96*O290/100))</f>
        <v>0.619982007313575</v>
      </c>
      <c r="R290" s="32" t="str">
        <f aca="false">IF(L290="","",IF(ABS(L290)&lt;=O290,"Yes","No"))</f>
        <v>Yes</v>
      </c>
      <c r="S290" s="32" t="str">
        <f aca="false">IF(L290="","",IF(ABS(L290)&lt;=1.96*O290,"Yes","No"))</f>
        <v>Yes</v>
      </c>
      <c r="T290" s="60" t="n">
        <f aca="false">IF(D290="","",ROUND(SQRT(((D290+G290)*O290/100)^2+(J290*(D290+G290)*0.07717)^2),0))</f>
        <v>89</v>
      </c>
      <c r="U290" s="32"/>
    </row>
    <row r="291" customFormat="false" ht="15" hidden="false" customHeight="false" outlineLevel="0" collapsed="false">
      <c r="A291" s="32" t="s">
        <v>421</v>
      </c>
      <c r="B291" s="32" t="s">
        <v>328</v>
      </c>
      <c r="C291" s="32" t="s">
        <v>506</v>
      </c>
      <c r="D291" s="60" t="n">
        <v>861</v>
      </c>
      <c r="E291" s="60" t="n">
        <v>910</v>
      </c>
      <c r="F291" s="69" t="n">
        <f aca="false">IF(E291="","",D291-E291)</f>
        <v>-49</v>
      </c>
      <c r="G291" s="60" t="n">
        <v>763</v>
      </c>
      <c r="H291" s="60" t="n">
        <v>742</v>
      </c>
      <c r="I291" s="69" t="n">
        <f aca="false">IF(H291="","",G291-H291)</f>
        <v>21</v>
      </c>
      <c r="J291" s="40" t="n">
        <f aca="false">IF(OR(D291="",D291+G291=0),"",D291/(D291+G291))</f>
        <v>0.530172413793103</v>
      </c>
      <c r="K291" s="40" t="n">
        <f aca="false">IF(E291="","",E291/(E291+H291))</f>
        <v>0.550847457627119</v>
      </c>
      <c r="L291" s="70" t="n">
        <f aca="false">IF(OR(K291="",J291=""),"",(J291-K291)*100)</f>
        <v>-2.06750438340152</v>
      </c>
      <c r="M291" s="36" t="n">
        <v>2.11386804091489</v>
      </c>
      <c r="N291" s="36" t="n">
        <v>2.60238948855031</v>
      </c>
      <c r="O291" s="36" t="n">
        <f aca="false">SQRT(M291^2+N291^2)</f>
        <v>3.35274054238</v>
      </c>
      <c r="P291" s="40" t="n">
        <f aca="false">IF(J291="","",MAX(0,J291-1.96*O291/100))</f>
        <v>0.464458699162455</v>
      </c>
      <c r="Q291" s="40" t="n">
        <f aca="false">IF(J291="","",MIN(1,J291+1.96*O291/100))</f>
        <v>0.595886128423751</v>
      </c>
      <c r="R291" s="32" t="str">
        <f aca="false">IF(L291="","",IF(ABS(L291)&lt;=O291,"Yes","No"))</f>
        <v>Yes</v>
      </c>
      <c r="S291" s="32" t="str">
        <f aca="false">IF(L291="","",IF(ABS(L291)&lt;=1.96*O291,"Yes","No"))</f>
        <v>Yes</v>
      </c>
      <c r="T291" s="60" t="n">
        <f aca="false">IF(D291="","",ROUND(SQRT(((D291+G291)*O291/100)^2+(J291*(D291+G291)*0.07717)^2),0))</f>
        <v>86</v>
      </c>
      <c r="U291" s="32"/>
    </row>
    <row r="292" customFormat="false" ht="15" hidden="false" customHeight="false" outlineLevel="0" collapsed="false">
      <c r="A292" s="32" t="s">
        <v>421</v>
      </c>
      <c r="B292" s="32" t="s">
        <v>328</v>
      </c>
      <c r="C292" s="32" t="s">
        <v>507</v>
      </c>
      <c r="D292" s="60" t="n">
        <v>439</v>
      </c>
      <c r="E292" s="60" t="n">
        <v>446</v>
      </c>
      <c r="F292" s="69" t="n">
        <f aca="false">IF(E292="","",D292-E292)</f>
        <v>-7</v>
      </c>
      <c r="G292" s="60" t="n">
        <v>416</v>
      </c>
      <c r="H292" s="60" t="n">
        <v>410</v>
      </c>
      <c r="I292" s="69" t="n">
        <f aca="false">IF(H292="","",G292-H292)</f>
        <v>6</v>
      </c>
      <c r="J292" s="40" t="n">
        <f aca="false">IF(OR(D292="",D292+G292=0),"",D292/(D292+G292))</f>
        <v>0.513450292397661</v>
      </c>
      <c r="K292" s="40" t="n">
        <f aca="false">IF(E292="","",E292/(E292+H292))</f>
        <v>0.521028037383178</v>
      </c>
      <c r="L292" s="70" t="n">
        <f aca="false">IF(OR(K292="",J292=""),"",(J292-K292)*100)</f>
        <v>-0.757774498551678</v>
      </c>
      <c r="M292" s="36" t="n">
        <v>2.46779854663492</v>
      </c>
      <c r="N292" s="36" t="n">
        <v>2.60238948855031</v>
      </c>
      <c r="O292" s="36" t="n">
        <f aca="false">SQRT(M292^2+N292^2)</f>
        <v>3.58642729145463</v>
      </c>
      <c r="P292" s="40" t="n">
        <f aca="false">IF(J292="","",MAX(0,J292-1.96*O292/100))</f>
        <v>0.44315631748515</v>
      </c>
      <c r="Q292" s="40" t="n">
        <f aca="false">IF(J292="","",MIN(1,J292+1.96*O292/100))</f>
        <v>0.583744267310172</v>
      </c>
      <c r="R292" s="32" t="str">
        <f aca="false">IF(L292="","",IF(ABS(L292)&lt;=O292,"Yes","No"))</f>
        <v>Yes</v>
      </c>
      <c r="S292" s="32" t="str">
        <f aca="false">IF(L292="","",IF(ABS(L292)&lt;=1.96*O292,"Yes","No"))</f>
        <v>Yes</v>
      </c>
      <c r="T292" s="60" t="n">
        <f aca="false">IF(D292="","",ROUND(SQRT(((D292+G292)*O292/100)^2+(J292*(D292+G292)*0.09272)^2),0))</f>
        <v>51</v>
      </c>
      <c r="U292" s="32"/>
    </row>
    <row r="293" customFormat="false" ht="15" hidden="false" customHeight="false" outlineLevel="0" collapsed="false">
      <c r="A293" s="32" t="s">
        <v>421</v>
      </c>
      <c r="B293" s="32" t="s">
        <v>328</v>
      </c>
      <c r="C293" s="32" t="s">
        <v>508</v>
      </c>
      <c r="D293" s="60" t="n">
        <v>740</v>
      </c>
      <c r="E293" s="60" t="n">
        <v>744</v>
      </c>
      <c r="F293" s="69" t="n">
        <f aca="false">IF(E293="","",D293-E293)</f>
        <v>-4</v>
      </c>
      <c r="G293" s="60" t="n">
        <v>697</v>
      </c>
      <c r="H293" s="60" t="n">
        <v>678</v>
      </c>
      <c r="I293" s="69" t="n">
        <f aca="false">IF(H293="","",G293-H293)</f>
        <v>19</v>
      </c>
      <c r="J293" s="40" t="n">
        <f aca="false">IF(OR(D293="",D293+G293=0),"",D293/(D293+G293))</f>
        <v>0.514961725817676</v>
      </c>
      <c r="K293" s="40" t="n">
        <f aca="false">IF(E293="","",E293/(E293+H293))</f>
        <v>0.523206751054852</v>
      </c>
      <c r="L293" s="70" t="n">
        <f aca="false">IF(OR(K293="",J293=""),"",(J293-K293)*100)</f>
        <v>-0.824502523717663</v>
      </c>
      <c r="M293" s="36" t="n">
        <v>2.11386804091489</v>
      </c>
      <c r="N293" s="36" t="n">
        <v>2.60238948855031</v>
      </c>
      <c r="O293" s="36" t="n">
        <f aca="false">SQRT(M293^2+N293^2)</f>
        <v>3.35274054238</v>
      </c>
      <c r="P293" s="40" t="n">
        <f aca="false">IF(J293="","",MAX(0,J293-1.96*O293/100))</f>
        <v>0.449248011187028</v>
      </c>
      <c r="Q293" s="40" t="n">
        <f aca="false">IF(J293="","",MIN(1,J293+1.96*O293/100))</f>
        <v>0.580675440448324</v>
      </c>
      <c r="R293" s="32" t="str">
        <f aca="false">IF(L293="","",IF(ABS(L293)&lt;=O293,"Yes","No"))</f>
        <v>Yes</v>
      </c>
      <c r="S293" s="32" t="str">
        <f aca="false">IF(L293="","",IF(ABS(L293)&lt;=1.96*O293,"Yes","No"))</f>
        <v>Yes</v>
      </c>
      <c r="T293" s="60" t="n">
        <f aca="false">IF(D293="","",ROUND(SQRT(((D293+G293)*O293/100)^2+(J293*(D293+G293)*0.07717)^2),0))</f>
        <v>75</v>
      </c>
      <c r="U293" s="32"/>
    </row>
    <row r="294" customFormat="false" ht="15" hidden="false" customHeight="false" outlineLevel="0" collapsed="false">
      <c r="A294" s="32" t="s">
        <v>421</v>
      </c>
      <c r="B294" s="32" t="s">
        <v>328</v>
      </c>
      <c r="C294" s="32" t="s">
        <v>509</v>
      </c>
      <c r="D294" s="60" t="n">
        <v>762</v>
      </c>
      <c r="E294" s="60" t="n">
        <v>775</v>
      </c>
      <c r="F294" s="69" t="n">
        <f aca="false">IF(E294="","",D294-E294)</f>
        <v>-13</v>
      </c>
      <c r="G294" s="60" t="n">
        <v>655</v>
      </c>
      <c r="H294" s="60" t="n">
        <v>645</v>
      </c>
      <c r="I294" s="69" t="n">
        <f aca="false">IF(H294="","",G294-H294)</f>
        <v>10</v>
      </c>
      <c r="J294" s="40" t="n">
        <f aca="false">IF(OR(D294="",D294+G294=0),"",D294/(D294+G294))</f>
        <v>0.537755822159492</v>
      </c>
      <c r="K294" s="40" t="n">
        <f aca="false">IF(E294="","",E294/(E294+H294))</f>
        <v>0.545774647887324</v>
      </c>
      <c r="L294" s="70" t="n">
        <f aca="false">IF(OR(K294="",J294=""),"",(J294-K294)*100)</f>
        <v>-0.801882572783208</v>
      </c>
      <c r="M294" s="36" t="n">
        <v>2.11386804091489</v>
      </c>
      <c r="N294" s="36" t="n">
        <v>2.60238948855031</v>
      </c>
      <c r="O294" s="36" t="n">
        <f aca="false">SQRT(M294^2+N294^2)</f>
        <v>3.35274054238</v>
      </c>
      <c r="P294" s="40" t="n">
        <f aca="false">IF(J294="","",MAX(0,J294-1.96*O294/100))</f>
        <v>0.472042107528844</v>
      </c>
      <c r="Q294" s="40" t="n">
        <f aca="false">IF(J294="","",MIN(1,J294+1.96*O294/100))</f>
        <v>0.60346953679014</v>
      </c>
      <c r="R294" s="32" t="str">
        <f aca="false">IF(L294="","",IF(ABS(L294)&lt;=O294,"Yes","No"))</f>
        <v>Yes</v>
      </c>
      <c r="S294" s="32" t="str">
        <f aca="false">IF(L294="","",IF(ABS(L294)&lt;=1.96*O294,"Yes","No"))</f>
        <v>Yes</v>
      </c>
      <c r="T294" s="60" t="n">
        <f aca="false">IF(D294="","",ROUND(SQRT(((D294+G294)*O294/100)^2+(J294*(D294+G294)*0.07717)^2),0))</f>
        <v>76</v>
      </c>
      <c r="U294" s="32"/>
    </row>
    <row r="295" customFormat="false" ht="15" hidden="false" customHeight="false" outlineLevel="0" collapsed="false">
      <c r="A295" s="32" t="s">
        <v>421</v>
      </c>
      <c r="B295" s="32" t="s">
        <v>328</v>
      </c>
      <c r="C295" s="32" t="s">
        <v>510</v>
      </c>
      <c r="D295" s="60" t="n">
        <v>519</v>
      </c>
      <c r="E295" s="60" t="n">
        <v>511</v>
      </c>
      <c r="F295" s="69" t="n">
        <f aca="false">IF(E295="","",D295-E295)</f>
        <v>8</v>
      </c>
      <c r="G295" s="60" t="n">
        <v>458</v>
      </c>
      <c r="H295" s="60" t="n">
        <v>453</v>
      </c>
      <c r="I295" s="69" t="n">
        <f aca="false">IF(H295="","",G295-H295)</f>
        <v>5</v>
      </c>
      <c r="J295" s="40" t="n">
        <f aca="false">IF(OR(D295="",D295+G295=0),"",D295/(D295+G295))</f>
        <v>0.53121801432958</v>
      </c>
      <c r="K295" s="40" t="n">
        <f aca="false">IF(E295="","",E295/(E295+H295))</f>
        <v>0.530082987551867</v>
      </c>
      <c r="L295" s="70" t="n">
        <f aca="false">IF(OR(K295="",J295=""),"",(J295-K295)*100)</f>
        <v>0.113502677771316</v>
      </c>
      <c r="M295" s="36" t="n">
        <v>2.46779854663492</v>
      </c>
      <c r="N295" s="36" t="n">
        <v>2.60238948855031</v>
      </c>
      <c r="O295" s="36" t="n">
        <f aca="false">SQRT(M295^2+N295^2)</f>
        <v>3.58642729145463</v>
      </c>
      <c r="P295" s="40" t="n">
        <f aca="false">IF(J295="","",MAX(0,J295-1.96*O295/100))</f>
        <v>0.46092403941707</v>
      </c>
      <c r="Q295" s="40" t="n">
        <f aca="false">IF(J295="","",MIN(1,J295+1.96*O295/100))</f>
        <v>0.601511989242091</v>
      </c>
      <c r="R295" s="32" t="str">
        <f aca="false">IF(L295="","",IF(ABS(L295)&lt;=O295,"Yes","No"))</f>
        <v>Yes</v>
      </c>
      <c r="S295" s="32" t="str">
        <f aca="false">IF(L295="","",IF(ABS(L295)&lt;=1.96*O295,"Yes","No"))</f>
        <v>Yes</v>
      </c>
      <c r="T295" s="60" t="n">
        <f aca="false">IF(D295="","",ROUND(SQRT(((D295+G295)*O295/100)^2+(J295*(D295+G295)*0.09272)^2),0))</f>
        <v>60</v>
      </c>
      <c r="U295" s="32"/>
    </row>
    <row r="296" customFormat="false" ht="15" hidden="false" customHeight="false" outlineLevel="0" collapsed="false">
      <c r="A296" s="32" t="s">
        <v>421</v>
      </c>
      <c r="B296" s="32" t="s">
        <v>511</v>
      </c>
      <c r="C296" s="32" t="s">
        <v>512</v>
      </c>
      <c r="D296" s="60" t="n">
        <v>567</v>
      </c>
      <c r="E296" s="60" t="n">
        <v>553</v>
      </c>
      <c r="F296" s="69" t="n">
        <f aca="false">IF(E296="","",D296-E296)</f>
        <v>14</v>
      </c>
      <c r="G296" s="60" t="n">
        <v>625</v>
      </c>
      <c r="H296" s="60" t="n">
        <v>581</v>
      </c>
      <c r="I296" s="69" t="n">
        <f aca="false">IF(H296="","",G296-H296)</f>
        <v>44</v>
      </c>
      <c r="J296" s="40" t="n">
        <f aca="false">IF(OR(D296="",D296+G296=0),"",D296/(D296+G296))</f>
        <v>0.475671140939597</v>
      </c>
      <c r="K296" s="40" t="n">
        <f aca="false">IF(E296="","",E296/(E296+H296))</f>
        <v>0.487654320987654</v>
      </c>
      <c r="L296" s="70" t="n">
        <f aca="false">IF(OR(K296="",J296=""),"",(J296-K296)*100)</f>
        <v>-1.1983180048057</v>
      </c>
      <c r="M296" s="36" t="n">
        <v>2.11386804091489</v>
      </c>
      <c r="N296" s="36" t="n">
        <v>2.60238948855031</v>
      </c>
      <c r="O296" s="36" t="n">
        <f aca="false">SQRT(M296^2+N296^2)</f>
        <v>3.35274054238</v>
      </c>
      <c r="P296" s="40" t="n">
        <f aca="false">IF(J296="","",MAX(0,J296-1.96*O296/100))</f>
        <v>0.409957426308949</v>
      </c>
      <c r="Q296" s="40" t="n">
        <f aca="false">IF(J296="","",MIN(1,J296+1.96*O296/100))</f>
        <v>0.541384855570245</v>
      </c>
      <c r="R296" s="32" t="str">
        <f aca="false">IF(L296="","",IF(ABS(L296)&lt;=O296,"Yes","No"))</f>
        <v>Yes</v>
      </c>
      <c r="S296" s="32" t="str">
        <f aca="false">IF(L296="","",IF(ABS(L296)&lt;=1.96*O296,"Yes","No"))</f>
        <v>Yes</v>
      </c>
      <c r="T296" s="60" t="n">
        <f aca="false">IF(D296="","",ROUND(SQRT(((D296+G296)*O296/100)^2+(J296*(D296+G296)*0.07717)^2),0))</f>
        <v>59</v>
      </c>
      <c r="U296" s="32"/>
    </row>
    <row r="297" customFormat="false" ht="15" hidden="false" customHeight="false" outlineLevel="0" collapsed="false">
      <c r="A297" s="32" t="s">
        <v>421</v>
      </c>
      <c r="B297" s="32" t="s">
        <v>511</v>
      </c>
      <c r="C297" s="32" t="s">
        <v>513</v>
      </c>
      <c r="D297" s="60" t="n">
        <v>462</v>
      </c>
      <c r="E297" s="60" t="n">
        <v>473</v>
      </c>
      <c r="F297" s="69" t="n">
        <f aca="false">IF(E297="","",D297-E297)</f>
        <v>-11</v>
      </c>
      <c r="G297" s="60" t="n">
        <v>433</v>
      </c>
      <c r="H297" s="60" t="n">
        <v>465</v>
      </c>
      <c r="I297" s="69" t="n">
        <f aca="false">IF(H297="","",G297-H297)</f>
        <v>-32</v>
      </c>
      <c r="J297" s="40" t="n">
        <f aca="false">IF(OR(D297="",D297+G297=0),"",D297/(D297+G297))</f>
        <v>0.516201117318436</v>
      </c>
      <c r="K297" s="40" t="n">
        <f aca="false">IF(E297="","",E297/(E297+H297))</f>
        <v>0.504264392324094</v>
      </c>
      <c r="L297" s="70" t="n">
        <f aca="false">IF(OR(K297="",J297=""),"",(J297-K297)*100)</f>
        <v>1.1936724994342</v>
      </c>
      <c r="M297" s="36" t="n">
        <v>2.46779854663492</v>
      </c>
      <c r="N297" s="36" t="n">
        <v>2.60238948855031</v>
      </c>
      <c r="O297" s="36" t="n">
        <f aca="false">SQRT(M297^2+N297^2)</f>
        <v>3.58642729145463</v>
      </c>
      <c r="P297" s="40" t="n">
        <f aca="false">IF(J297="","",MAX(0,J297-1.96*O297/100))</f>
        <v>0.445907142405925</v>
      </c>
      <c r="Q297" s="40" t="n">
        <f aca="false">IF(J297="","",MIN(1,J297+1.96*O297/100))</f>
        <v>0.586495092230947</v>
      </c>
      <c r="R297" s="32" t="str">
        <f aca="false">IF(L297="","",IF(ABS(L297)&lt;=O297,"Yes","No"))</f>
        <v>Yes</v>
      </c>
      <c r="S297" s="32" t="str">
        <f aca="false">IF(L297="","",IF(ABS(L297)&lt;=1.96*O297,"Yes","No"))</f>
        <v>Yes</v>
      </c>
      <c r="T297" s="60" t="n">
        <f aca="false">IF(D297="","",ROUND(SQRT(((D297+G297)*O297/100)^2+(J297*(D297+G297)*0.09272)^2),0))</f>
        <v>54</v>
      </c>
      <c r="U297" s="32"/>
    </row>
    <row r="298" customFormat="false" ht="15" hidden="false" customHeight="false" outlineLevel="0" collapsed="false">
      <c r="A298" s="32" t="s">
        <v>421</v>
      </c>
      <c r="B298" s="32" t="s">
        <v>511</v>
      </c>
      <c r="C298" s="32" t="s">
        <v>514</v>
      </c>
      <c r="D298" s="60" t="n">
        <v>678</v>
      </c>
      <c r="E298" s="60" t="n">
        <v>700</v>
      </c>
      <c r="F298" s="69" t="n">
        <f aca="false">IF(E298="","",D298-E298)</f>
        <v>-22</v>
      </c>
      <c r="G298" s="60" t="n">
        <v>594</v>
      </c>
      <c r="H298" s="60" t="n">
        <v>639</v>
      </c>
      <c r="I298" s="69" t="n">
        <f aca="false">IF(H298="","",G298-H298)</f>
        <v>-45</v>
      </c>
      <c r="J298" s="40" t="n">
        <f aca="false">IF(OR(D298="",D298+G298=0),"",D298/(D298+G298))</f>
        <v>0.533018867924528</v>
      </c>
      <c r="K298" s="40" t="n">
        <f aca="false">IF(E298="","",E298/(E298+H298))</f>
        <v>0.522778192681105</v>
      </c>
      <c r="L298" s="70" t="n">
        <f aca="false">IF(OR(K298="",J298=""),"",(J298-K298)*100)</f>
        <v>1.02406752434231</v>
      </c>
      <c r="M298" s="36" t="n">
        <v>2.11386804091489</v>
      </c>
      <c r="N298" s="36" t="n">
        <v>2.60238948855031</v>
      </c>
      <c r="O298" s="36" t="n">
        <f aca="false">SQRT(M298^2+N298^2)</f>
        <v>3.35274054238</v>
      </c>
      <c r="P298" s="40" t="n">
        <f aca="false">IF(J298="","",MAX(0,J298-1.96*O298/100))</f>
        <v>0.46730515329388</v>
      </c>
      <c r="Q298" s="40" t="n">
        <f aca="false">IF(J298="","",MIN(1,J298+1.96*O298/100))</f>
        <v>0.598732582555176</v>
      </c>
      <c r="R298" s="32" t="str">
        <f aca="false">IF(L298="","",IF(ABS(L298)&lt;=O298,"Yes","No"))</f>
        <v>Yes</v>
      </c>
      <c r="S298" s="32" t="str">
        <f aca="false">IF(L298="","",IF(ABS(L298)&lt;=1.96*O298,"Yes","No"))</f>
        <v>Yes</v>
      </c>
      <c r="T298" s="60" t="n">
        <f aca="false">IF(D298="","",ROUND(SQRT(((D298+G298)*O298/100)^2+(J298*(D298+G298)*0.07717)^2),0))</f>
        <v>68</v>
      </c>
      <c r="U298" s="32"/>
    </row>
    <row r="299" customFormat="false" ht="15" hidden="false" customHeight="false" outlineLevel="0" collapsed="false">
      <c r="A299" s="32" t="s">
        <v>421</v>
      </c>
      <c r="B299" s="32" t="s">
        <v>515</v>
      </c>
      <c r="C299" s="32" t="s">
        <v>516</v>
      </c>
      <c r="D299" s="60" t="n">
        <v>546</v>
      </c>
      <c r="E299" s="60" t="n">
        <v>546</v>
      </c>
      <c r="F299" s="69" t="n">
        <f aca="false">IF(E299="","",D299-E299)</f>
        <v>0</v>
      </c>
      <c r="G299" s="60" t="n">
        <v>1112</v>
      </c>
      <c r="H299" s="60" t="n">
        <v>1089</v>
      </c>
      <c r="I299" s="69" t="n">
        <f aca="false">IF(H299="","",G299-H299)</f>
        <v>23</v>
      </c>
      <c r="J299" s="40" t="n">
        <f aca="false">IF(OR(D299="",D299+G299=0),"",D299/(D299+G299))</f>
        <v>0.329312424607961</v>
      </c>
      <c r="K299" s="40" t="n">
        <f aca="false">IF(E299="","",E299/(E299+H299))</f>
        <v>0.33394495412844</v>
      </c>
      <c r="L299" s="70" t="n">
        <f aca="false">IF(OR(K299="",J299=""),"",(J299-K299)*100)</f>
        <v>-0.463252952047899</v>
      </c>
      <c r="M299" s="36" t="n">
        <v>2.11386804091489</v>
      </c>
      <c r="N299" s="36" t="n">
        <v>2.60238948855031</v>
      </c>
      <c r="O299" s="36" t="n">
        <f aca="false">SQRT(M299^2+N299^2)</f>
        <v>3.35274054238</v>
      </c>
      <c r="P299" s="40" t="n">
        <f aca="false">IF(J299="","",MAX(0,J299-1.96*O299/100))</f>
        <v>0.263598709977313</v>
      </c>
      <c r="Q299" s="40" t="n">
        <f aca="false">IF(J299="","",MIN(1,J299+1.96*O299/100))</f>
        <v>0.395026139238609</v>
      </c>
      <c r="R299" s="32" t="str">
        <f aca="false">IF(L299="","",IF(ABS(L299)&lt;=O299,"Yes","No"))</f>
        <v>Yes</v>
      </c>
      <c r="S299" s="32" t="str">
        <f aca="false">IF(L299="","",IF(ABS(L299)&lt;=1.96*O299,"Yes","No"))</f>
        <v>Yes</v>
      </c>
      <c r="T299" s="60" t="n">
        <f aca="false">IF(D299="","",ROUND(SQRT(((D299+G299)*O299/100)^2+(J299*(D299+G299)*0.07717)^2),0))</f>
        <v>70</v>
      </c>
      <c r="U299" s="32"/>
    </row>
    <row r="300" customFormat="false" ht="15" hidden="false" customHeight="false" outlineLevel="0" collapsed="false">
      <c r="A300" s="32" t="s">
        <v>421</v>
      </c>
      <c r="B300" s="32" t="s">
        <v>515</v>
      </c>
      <c r="C300" s="32" t="s">
        <v>517</v>
      </c>
      <c r="D300" s="60" t="n">
        <v>616</v>
      </c>
      <c r="E300" s="60" t="n">
        <v>636</v>
      </c>
      <c r="F300" s="69" t="n">
        <f aca="false">IF(E300="","",D300-E300)</f>
        <v>-20</v>
      </c>
      <c r="G300" s="60" t="n">
        <v>1234</v>
      </c>
      <c r="H300" s="60" t="n">
        <v>1262</v>
      </c>
      <c r="I300" s="69" t="n">
        <f aca="false">IF(H300="","",G300-H300)</f>
        <v>-28</v>
      </c>
      <c r="J300" s="40" t="n">
        <f aca="false">IF(OR(D300="",D300+G300=0),"",D300/(D300+G300))</f>
        <v>0.332972972972973</v>
      </c>
      <c r="K300" s="40" t="n">
        <f aca="false">IF(E300="","",E300/(E300+H300))</f>
        <v>0.33508956796628</v>
      </c>
      <c r="L300" s="70" t="n">
        <f aca="false">IF(OR(K300="",J300=""),"",(J300-K300)*100)</f>
        <v>-0.211659499330735</v>
      </c>
      <c r="M300" s="36" t="n">
        <v>2.11386804091489</v>
      </c>
      <c r="N300" s="36" t="n">
        <v>2.60238948855031</v>
      </c>
      <c r="O300" s="36" t="n">
        <f aca="false">SQRT(M300^2+N300^2)</f>
        <v>3.35274054238</v>
      </c>
      <c r="P300" s="40" t="n">
        <f aca="false">IF(J300="","",MAX(0,J300-1.96*O300/100))</f>
        <v>0.267259258342325</v>
      </c>
      <c r="Q300" s="40" t="n">
        <f aca="false">IF(J300="","",MIN(1,J300+1.96*O300/100))</f>
        <v>0.398686687603621</v>
      </c>
      <c r="R300" s="32" t="str">
        <f aca="false">IF(L300="","",IF(ABS(L300)&lt;=O300,"Yes","No"))</f>
        <v>Yes</v>
      </c>
      <c r="S300" s="32" t="str">
        <f aca="false">IF(L300="","",IF(ABS(L300)&lt;=1.96*O300,"Yes","No"))</f>
        <v>Yes</v>
      </c>
      <c r="T300" s="60" t="n">
        <f aca="false">IF(D300="","",ROUND(SQRT(((D300+G300)*O300/100)^2+(J300*(D300+G300)*0.07717)^2),0))</f>
        <v>78</v>
      </c>
      <c r="U300" s="32"/>
    </row>
    <row r="301" customFormat="false" ht="15" hidden="false" customHeight="false" outlineLevel="0" collapsed="false">
      <c r="A301" s="32" t="s">
        <v>421</v>
      </c>
      <c r="B301" s="32" t="s">
        <v>515</v>
      </c>
      <c r="C301" s="32" t="s">
        <v>518</v>
      </c>
      <c r="D301" s="60" t="n">
        <v>213</v>
      </c>
      <c r="E301" s="60" t="n">
        <v>224</v>
      </c>
      <c r="F301" s="69" t="n">
        <f aca="false">IF(E301="","",D301-E301)</f>
        <v>-11</v>
      </c>
      <c r="G301" s="60" t="n">
        <v>504</v>
      </c>
      <c r="H301" s="60" t="n">
        <v>495</v>
      </c>
      <c r="I301" s="69" t="n">
        <f aca="false">IF(H301="","",G301-H301)</f>
        <v>9</v>
      </c>
      <c r="J301" s="40" t="n">
        <f aca="false">IF(OR(D301="",D301+G301=0),"",D301/(D301+G301))</f>
        <v>0.297071129707113</v>
      </c>
      <c r="K301" s="40" t="n">
        <f aca="false">IF(E301="","",E301/(E301+H301))</f>
        <v>0.311543810848401</v>
      </c>
      <c r="L301" s="70" t="n">
        <f aca="false">IF(OR(K301="",J301=""),"",(J301-K301)*100)</f>
        <v>-1.44726811412876</v>
      </c>
      <c r="M301" s="36" t="n">
        <v>3.59375104062466</v>
      </c>
      <c r="N301" s="36" t="n">
        <v>2.60238948855031</v>
      </c>
      <c r="O301" s="36" t="n">
        <f aca="false">SQRT(M301^2+N301^2)</f>
        <v>4.43705731224062</v>
      </c>
      <c r="P301" s="40" t="n">
        <f aca="false">IF(J301="","",MAX(0,J301-1.96*O301/100))</f>
        <v>0.210104806387197</v>
      </c>
      <c r="Q301" s="40" t="n">
        <f aca="false">IF(J301="","",MIN(1,J301+1.96*O301/100))</f>
        <v>0.384037453027029</v>
      </c>
      <c r="R301" s="32" t="str">
        <f aca="false">IF(L301="","",IF(ABS(L301)&lt;=O301,"Yes","No"))</f>
        <v>Yes</v>
      </c>
      <c r="S301" s="32" t="str">
        <f aca="false">IF(L301="","",IF(ABS(L301)&lt;=1.96*O301,"Yes","No"))</f>
        <v>Yes</v>
      </c>
      <c r="T301" s="60" t="n">
        <f aca="false">IF(D301="","",ROUND(SQRT(((D301+G301)*O301/100)^2+(J301*(D301+G301)*0.14577)^2),0))</f>
        <v>44</v>
      </c>
      <c r="U301" s="32"/>
    </row>
    <row r="302" customFormat="false" ht="15" hidden="false" customHeight="false" outlineLevel="0" collapsed="false">
      <c r="A302" s="32" t="s">
        <v>421</v>
      </c>
      <c r="B302" s="32" t="s">
        <v>515</v>
      </c>
      <c r="C302" s="32" t="s">
        <v>519</v>
      </c>
      <c r="D302" s="60" t="n">
        <v>477</v>
      </c>
      <c r="E302" s="60" t="n">
        <v>478</v>
      </c>
      <c r="F302" s="69" t="n">
        <f aca="false">IF(E302="","",D302-E302)</f>
        <v>-1</v>
      </c>
      <c r="G302" s="60" t="n">
        <v>949</v>
      </c>
      <c r="H302" s="60" t="n">
        <v>948</v>
      </c>
      <c r="I302" s="69" t="n">
        <f aca="false">IF(H302="","",G302-H302)</f>
        <v>1</v>
      </c>
      <c r="J302" s="40" t="n">
        <f aca="false">IF(OR(D302="",D302+G302=0),"",D302/(D302+G302))</f>
        <v>0.334502103786816</v>
      </c>
      <c r="K302" s="40" t="n">
        <f aca="false">IF(E302="","",E302/(E302+H302))</f>
        <v>0.335203366058906</v>
      </c>
      <c r="L302" s="70" t="n">
        <f aca="false">IF(OR(K302="",J302=""),"",(J302-K302)*100)</f>
        <v>-0.0701262272089775</v>
      </c>
      <c r="M302" s="36" t="n">
        <v>2.11386804091489</v>
      </c>
      <c r="N302" s="36" t="n">
        <v>2.60238948855031</v>
      </c>
      <c r="O302" s="36" t="n">
        <f aca="false">SQRT(M302^2+N302^2)</f>
        <v>3.35274054238</v>
      </c>
      <c r="P302" s="40" t="n">
        <f aca="false">IF(J302="","",MAX(0,J302-1.96*O302/100))</f>
        <v>0.268788389156168</v>
      </c>
      <c r="Q302" s="40" t="n">
        <f aca="false">IF(J302="","",MIN(1,J302+1.96*O302/100))</f>
        <v>0.400215818417464</v>
      </c>
      <c r="R302" s="32" t="str">
        <f aca="false">IF(L302="","",IF(ABS(L302)&lt;=O302,"Yes","No"))</f>
        <v>Yes</v>
      </c>
      <c r="S302" s="32" t="str">
        <f aca="false">IF(L302="","",IF(ABS(L302)&lt;=1.96*O302,"Yes","No"))</f>
        <v>Yes</v>
      </c>
      <c r="T302" s="60" t="n">
        <f aca="false">IF(D302="","",ROUND(SQRT(((D302+G302)*O302/100)^2+(J302*(D302+G302)*0.07717)^2),0))</f>
        <v>60</v>
      </c>
      <c r="U302" s="32"/>
    </row>
    <row r="303" customFormat="false" ht="15" hidden="false" customHeight="false" outlineLevel="0" collapsed="false">
      <c r="A303" s="32" t="s">
        <v>421</v>
      </c>
      <c r="B303" s="32" t="s">
        <v>515</v>
      </c>
      <c r="C303" s="32" t="s">
        <v>520</v>
      </c>
      <c r="D303" s="60" t="n">
        <v>326</v>
      </c>
      <c r="E303" s="60" t="n">
        <v>360</v>
      </c>
      <c r="F303" s="69" t="n">
        <f aca="false">IF(E303="","",D303-E303)</f>
        <v>-34</v>
      </c>
      <c r="G303" s="60" t="n">
        <v>672</v>
      </c>
      <c r="H303" s="60" t="n">
        <v>645</v>
      </c>
      <c r="I303" s="69" t="n">
        <f aca="false">IF(H303="","",G303-H303)</f>
        <v>27</v>
      </c>
      <c r="J303" s="40" t="n">
        <f aca="false">IF(OR(D303="",D303+G303=0),"",D303/(D303+G303))</f>
        <v>0.326653306613226</v>
      </c>
      <c r="K303" s="40" t="n">
        <f aca="false">IF(E303="","",E303/(E303+H303))</f>
        <v>0.358208955223881</v>
      </c>
      <c r="L303" s="70" t="n">
        <f aca="false">IF(OR(K303="",J303=""),"",(J303-K303)*100)</f>
        <v>-3.15556486106541</v>
      </c>
      <c r="M303" s="36" t="n">
        <v>2.46779854663492</v>
      </c>
      <c r="N303" s="36" t="n">
        <v>2.60238948855031</v>
      </c>
      <c r="O303" s="36" t="n">
        <f aca="false">SQRT(M303^2+N303^2)</f>
        <v>3.58642729145463</v>
      </c>
      <c r="P303" s="40" t="n">
        <f aca="false">IF(J303="","",MAX(0,J303-1.96*O303/100))</f>
        <v>0.256359331700716</v>
      </c>
      <c r="Q303" s="40" t="n">
        <f aca="false">IF(J303="","",MIN(1,J303+1.96*O303/100))</f>
        <v>0.396947281525737</v>
      </c>
      <c r="R303" s="32" t="str">
        <f aca="false">IF(L303="","",IF(ABS(L303)&lt;=O303,"Yes","No"))</f>
        <v>Yes</v>
      </c>
      <c r="S303" s="32" t="str">
        <f aca="false">IF(L303="","",IF(ABS(L303)&lt;=1.96*O303,"Yes","No"))</f>
        <v>Yes</v>
      </c>
      <c r="T303" s="60" t="n">
        <f aca="false">IF(D303="","",ROUND(SQRT(((D303+G303)*O303/100)^2+(J303*(D303+G303)*0.09272)^2),0))</f>
        <v>47</v>
      </c>
      <c r="U303" s="32"/>
    </row>
    <row r="304" customFormat="false" ht="15" hidden="false" customHeight="false" outlineLevel="0" collapsed="false">
      <c r="A304" s="32" t="s">
        <v>421</v>
      </c>
      <c r="B304" s="32" t="s">
        <v>521</v>
      </c>
      <c r="C304" s="32" t="s">
        <v>522</v>
      </c>
      <c r="D304" s="60" t="n">
        <v>64</v>
      </c>
      <c r="E304" s="60" t="n">
        <v>264</v>
      </c>
      <c r="F304" s="69" t="n">
        <f aca="false">IF(E304="","",D304-E304)</f>
        <v>-200</v>
      </c>
      <c r="G304" s="60" t="n">
        <v>116</v>
      </c>
      <c r="H304" s="60" t="n">
        <v>439</v>
      </c>
      <c r="I304" s="69" t="n">
        <f aca="false">IF(H304="","",G304-H304)</f>
        <v>-323</v>
      </c>
      <c r="J304" s="40" t="n">
        <f aca="false">IF(OR(D304="",D304+G304=0),"",D304/(D304+G304))</f>
        <v>0.355555555555556</v>
      </c>
      <c r="K304" s="40" t="n">
        <f aca="false">IF(E304="","",E304/(E304+H304))</f>
        <v>0.375533428165007</v>
      </c>
      <c r="L304" s="70" t="n">
        <f aca="false">IF(OR(K304="",J304=""),"",(J304-K304)*100)</f>
        <v>-1.99778726094516</v>
      </c>
      <c r="M304" s="36" t="n">
        <v>3.59375104062466</v>
      </c>
      <c r="N304" s="36" t="n">
        <v>2.60238948855031</v>
      </c>
      <c r="O304" s="36" t="n">
        <f aca="false">SQRT(M304^2+N304^2)</f>
        <v>4.43705731224062</v>
      </c>
      <c r="P304" s="40" t="n">
        <f aca="false">IF(J304="","",MAX(0,J304-1.96*O304/100))</f>
        <v>0.268589232235639</v>
      </c>
      <c r="Q304" s="40" t="n">
        <f aca="false">IF(J304="","",MIN(1,J304+1.96*O304/100))</f>
        <v>0.442521878875472</v>
      </c>
      <c r="R304" s="32" t="str">
        <f aca="false">IF(L304="","",IF(ABS(L304)&lt;=O304,"Yes","No"))</f>
        <v>Yes</v>
      </c>
      <c r="S304" s="32" t="str">
        <f aca="false">IF(L304="","",IF(ABS(L304)&lt;=1.96*O304,"Yes","No"))</f>
        <v>Yes</v>
      </c>
      <c r="T304" s="60" t="n">
        <f aca="false">IF(D304="","",ROUND(SQRT(((D304+G304)*O304/100)^2+(J304*(D304+G304)*0.14577)^2),0))</f>
        <v>12</v>
      </c>
      <c r="U304" s="32"/>
    </row>
    <row r="305" customFormat="false" ht="15" hidden="false" customHeight="false" outlineLevel="0" collapsed="false">
      <c r="A305" s="32" t="s">
        <v>421</v>
      </c>
      <c r="B305" s="32" t="s">
        <v>521</v>
      </c>
      <c r="C305" s="32" t="s">
        <v>523</v>
      </c>
      <c r="D305" s="60" t="n">
        <v>355</v>
      </c>
      <c r="E305" s="60" t="n">
        <v>361</v>
      </c>
      <c r="F305" s="69" t="n">
        <f aca="false">IF(E305="","",D305-E305)</f>
        <v>-6</v>
      </c>
      <c r="G305" s="60" t="n">
        <v>751</v>
      </c>
      <c r="H305" s="60" t="n">
        <v>775</v>
      </c>
      <c r="I305" s="69" t="n">
        <f aca="false">IF(H305="","",G305-H305)</f>
        <v>-24</v>
      </c>
      <c r="J305" s="40" t="n">
        <f aca="false">IF(OR(D305="",D305+G305=0),"",D305/(D305+G305))</f>
        <v>0.320976491862568</v>
      </c>
      <c r="K305" s="40" t="n">
        <f aca="false">IF(E305="","",E305/(E305+H305))</f>
        <v>0.317781690140845</v>
      </c>
      <c r="L305" s="70" t="n">
        <f aca="false">IF(OR(K305="",J305=""),"",(J305-K305)*100)</f>
        <v>0.319480172172276</v>
      </c>
      <c r="M305" s="36" t="n">
        <v>2.46779854663492</v>
      </c>
      <c r="N305" s="36" t="n">
        <v>2.60238948855031</v>
      </c>
      <c r="O305" s="36" t="n">
        <f aca="false">SQRT(M305^2+N305^2)</f>
        <v>3.58642729145463</v>
      </c>
      <c r="P305" s="40" t="n">
        <f aca="false">IF(J305="","",MAX(0,J305-1.96*O305/100))</f>
        <v>0.250682516950057</v>
      </c>
      <c r="Q305" s="40" t="n">
        <f aca="false">IF(J305="","",MIN(1,J305+1.96*O305/100))</f>
        <v>0.391270466775079</v>
      </c>
      <c r="R305" s="32" t="str">
        <f aca="false">IF(L305="","",IF(ABS(L305)&lt;=O305,"Yes","No"))</f>
        <v>Yes</v>
      </c>
      <c r="S305" s="32" t="str">
        <f aca="false">IF(L305="","",IF(ABS(L305)&lt;=1.96*O305,"Yes","No"))</f>
        <v>Yes</v>
      </c>
      <c r="T305" s="60" t="n">
        <f aca="false">IF(D305="","",ROUND(SQRT(((D305+G305)*O305/100)^2+(J305*(D305+G305)*0.09272)^2),0))</f>
        <v>52</v>
      </c>
      <c r="U305" s="32"/>
    </row>
    <row r="306" customFormat="false" ht="15" hidden="false" customHeight="false" outlineLevel="0" collapsed="false">
      <c r="A306" s="32" t="s">
        <v>421</v>
      </c>
      <c r="B306" s="32" t="s">
        <v>524</v>
      </c>
      <c r="C306" s="32" t="s">
        <v>525</v>
      </c>
      <c r="D306" s="60" t="n">
        <v>1350</v>
      </c>
      <c r="E306" s="60" t="n">
        <v>1441</v>
      </c>
      <c r="F306" s="69" t="n">
        <f aca="false">IF(E306="","",D306-E306)</f>
        <v>-91</v>
      </c>
      <c r="G306" s="60" t="n">
        <v>1792</v>
      </c>
      <c r="H306" s="60" t="n">
        <v>1674</v>
      </c>
      <c r="I306" s="69" t="n">
        <f aca="false">IF(H306="","",G306-H306)</f>
        <v>118</v>
      </c>
      <c r="J306" s="40" t="n">
        <f aca="false">IF(OR(D306="",D306+G306=0),"",D306/(D306+G306))</f>
        <v>0.429662635264163</v>
      </c>
      <c r="K306" s="40" t="n">
        <f aca="false">IF(E306="","",E306/(E306+H306))</f>
        <v>0.462600321027287</v>
      </c>
      <c r="L306" s="70" t="n">
        <f aca="false">IF(OR(K306="",J306=""),"",(J306-K306)*100)</f>
        <v>-3.29376857631244</v>
      </c>
      <c r="M306" s="36" t="n">
        <v>2.11386804091489</v>
      </c>
      <c r="N306" s="36" t="n">
        <v>2.60238948855031</v>
      </c>
      <c r="O306" s="36" t="n">
        <f aca="false">SQRT(M306^2+N306^2)</f>
        <v>3.35274054238</v>
      </c>
      <c r="P306" s="40" t="n">
        <f aca="false">IF(J306="","",MAX(0,J306-1.96*O306/100))</f>
        <v>0.363948920633515</v>
      </c>
      <c r="Q306" s="40" t="n">
        <f aca="false">IF(J306="","",MIN(1,J306+1.96*O306/100))</f>
        <v>0.495376349894811</v>
      </c>
      <c r="R306" s="32" t="str">
        <f aca="false">IF(L306="","",IF(ABS(L306)&lt;=O306,"Yes","No"))</f>
        <v>Yes</v>
      </c>
      <c r="S306" s="32" t="str">
        <f aca="false">IF(L306="","",IF(ABS(L306)&lt;=1.96*O306,"Yes","No"))</f>
        <v>Yes</v>
      </c>
      <c r="T306" s="60" t="n">
        <f aca="false">IF(D306="","",ROUND(SQRT(((D306+G306)*O306/100)^2+(J306*(D306+G306)*0.07717)^2),0))</f>
        <v>148</v>
      </c>
      <c r="U306" s="32"/>
    </row>
    <row r="307" customFormat="false" ht="15" hidden="false" customHeight="false" outlineLevel="0" collapsed="false">
      <c r="A307" s="32" t="s">
        <v>421</v>
      </c>
      <c r="B307" s="32" t="s">
        <v>524</v>
      </c>
      <c r="C307" s="32" t="s">
        <v>526</v>
      </c>
      <c r="D307" s="60" t="n">
        <v>585</v>
      </c>
      <c r="E307" s="60" t="n">
        <v>606</v>
      </c>
      <c r="F307" s="69" t="n">
        <f aca="false">IF(E307="","",D307-E307)</f>
        <v>-21</v>
      </c>
      <c r="G307" s="60" t="n">
        <v>829</v>
      </c>
      <c r="H307" s="60" t="n">
        <v>825</v>
      </c>
      <c r="I307" s="69" t="n">
        <f aca="false">IF(H307="","",G307-H307)</f>
        <v>4</v>
      </c>
      <c r="J307" s="40" t="n">
        <f aca="false">IF(OR(D307="",D307+G307=0),"",D307/(D307+G307))</f>
        <v>0.413719943422914</v>
      </c>
      <c r="K307" s="40" t="n">
        <f aca="false">IF(E307="","",E307/(E307+H307))</f>
        <v>0.423480083857442</v>
      </c>
      <c r="L307" s="70" t="n">
        <f aca="false">IF(OR(K307="",J307=""),"",(J307-K307)*100)</f>
        <v>-0.976014043452861</v>
      </c>
      <c r="M307" s="36" t="n">
        <v>2.11386804091489</v>
      </c>
      <c r="N307" s="36" t="n">
        <v>2.60238948855031</v>
      </c>
      <c r="O307" s="36" t="n">
        <f aca="false">SQRT(M307^2+N307^2)</f>
        <v>3.35274054238</v>
      </c>
      <c r="P307" s="40" t="n">
        <f aca="false">IF(J307="","",MAX(0,J307-1.96*O307/100))</f>
        <v>0.348006228792266</v>
      </c>
      <c r="Q307" s="40" t="n">
        <f aca="false">IF(J307="","",MIN(1,J307+1.96*O307/100))</f>
        <v>0.479433658053562</v>
      </c>
      <c r="R307" s="32" t="str">
        <f aca="false">IF(L307="","",IF(ABS(L307)&lt;=O307,"Yes","No"))</f>
        <v>Yes</v>
      </c>
      <c r="S307" s="32" t="str">
        <f aca="false">IF(L307="","",IF(ABS(L307)&lt;=1.96*O307,"Yes","No"))</f>
        <v>Yes</v>
      </c>
      <c r="T307" s="60" t="n">
        <f aca="false">IF(D307="","",ROUND(SQRT(((D307+G307)*O307/100)^2+(J307*(D307+G307)*0.07717)^2),0))</f>
        <v>65</v>
      </c>
      <c r="U307" s="32"/>
    </row>
    <row r="308" customFormat="false" ht="15" hidden="false" customHeight="false" outlineLevel="0" collapsed="false">
      <c r="A308" s="32" t="s">
        <v>421</v>
      </c>
      <c r="B308" s="32" t="s">
        <v>527</v>
      </c>
      <c r="C308" s="32" t="s">
        <v>528</v>
      </c>
      <c r="D308" s="60" t="n">
        <v>571</v>
      </c>
      <c r="E308" s="60" t="n">
        <v>585</v>
      </c>
      <c r="F308" s="69" t="n">
        <f aca="false">IF(E308="","",D308-E308)</f>
        <v>-14</v>
      </c>
      <c r="G308" s="60" t="n">
        <v>535</v>
      </c>
      <c r="H308" s="60" t="n">
        <v>527</v>
      </c>
      <c r="I308" s="69" t="n">
        <f aca="false">IF(H308="","",G308-H308)</f>
        <v>8</v>
      </c>
      <c r="J308" s="40" t="n">
        <f aca="false">IF(OR(D308="",D308+G308=0),"",D308/(D308+G308))</f>
        <v>0.51627486437613</v>
      </c>
      <c r="K308" s="40" t="n">
        <f aca="false">IF(E308="","",E308/(E308+H308))</f>
        <v>0.526079136690647</v>
      </c>
      <c r="L308" s="70" t="n">
        <f aca="false">IF(OR(K308="",J308=""),"",(J308-K308)*100)</f>
        <v>-0.980427231451719</v>
      </c>
      <c r="M308" s="36" t="n">
        <v>2.46779854663492</v>
      </c>
      <c r="N308" s="36" t="n">
        <v>2.60238948855031</v>
      </c>
      <c r="O308" s="36" t="n">
        <f aca="false">SQRT(M308^2+N308^2)</f>
        <v>3.58642729145463</v>
      </c>
      <c r="P308" s="40" t="n">
        <f aca="false">IF(J308="","",MAX(0,J308-1.96*O308/100))</f>
        <v>0.445980889463619</v>
      </c>
      <c r="Q308" s="40" t="n">
        <f aca="false">IF(J308="","",MIN(1,J308+1.96*O308/100))</f>
        <v>0.586568839288641</v>
      </c>
      <c r="R308" s="32" t="str">
        <f aca="false">IF(L308="","",IF(ABS(L308)&lt;=O308,"Yes","No"))</f>
        <v>Yes</v>
      </c>
      <c r="S308" s="32" t="str">
        <f aca="false">IF(L308="","",IF(ABS(L308)&lt;=1.96*O308,"Yes","No"))</f>
        <v>Yes</v>
      </c>
      <c r="T308" s="60" t="n">
        <f aca="false">IF(D308="","",ROUND(SQRT(((D308+G308)*O308/100)^2+(J308*(D308+G308)*0.09272)^2),0))</f>
        <v>66</v>
      </c>
      <c r="U308" s="32"/>
    </row>
    <row r="309" customFormat="false" ht="15" hidden="false" customHeight="false" outlineLevel="0" collapsed="false">
      <c r="A309" s="32" t="s">
        <v>421</v>
      </c>
      <c r="B309" s="32" t="s">
        <v>527</v>
      </c>
      <c r="C309" s="32" t="s">
        <v>529</v>
      </c>
      <c r="D309" s="60" t="n">
        <v>675</v>
      </c>
      <c r="E309" s="60" t="n">
        <v>639</v>
      </c>
      <c r="F309" s="69" t="n">
        <f aca="false">IF(E309="","",D309-E309)</f>
        <v>36</v>
      </c>
      <c r="G309" s="60" t="n">
        <v>889</v>
      </c>
      <c r="H309" s="60" t="n">
        <v>886</v>
      </c>
      <c r="I309" s="69" t="n">
        <f aca="false">IF(H309="","",G309-H309)</f>
        <v>3</v>
      </c>
      <c r="J309" s="40" t="n">
        <f aca="false">IF(OR(D309="",D309+G309=0),"",D309/(D309+G309))</f>
        <v>0.431585677749361</v>
      </c>
      <c r="K309" s="40" t="n">
        <f aca="false">IF(E309="","",E309/(E309+H309))</f>
        <v>0.419016393442623</v>
      </c>
      <c r="L309" s="70" t="n">
        <f aca="false">IF(OR(K309="",J309=""),"",(J309-K309)*100)</f>
        <v>1.25692843067377</v>
      </c>
      <c r="M309" s="36" t="n">
        <v>2.11386804091489</v>
      </c>
      <c r="N309" s="36" t="n">
        <v>2.60238948855031</v>
      </c>
      <c r="O309" s="36" t="n">
        <f aca="false">SQRT(M309^2+N309^2)</f>
        <v>3.35274054238</v>
      </c>
      <c r="P309" s="40" t="n">
        <f aca="false">IF(J309="","",MAX(0,J309-1.96*O309/100))</f>
        <v>0.365871963118713</v>
      </c>
      <c r="Q309" s="40" t="n">
        <f aca="false">IF(J309="","",MIN(1,J309+1.96*O309/100))</f>
        <v>0.497299392380009</v>
      </c>
      <c r="R309" s="32" t="str">
        <f aca="false">IF(L309="","",IF(ABS(L309)&lt;=O309,"Yes","No"))</f>
        <v>Yes</v>
      </c>
      <c r="S309" s="32" t="str">
        <f aca="false">IF(L309="","",IF(ABS(L309)&lt;=1.96*O309,"Yes","No"))</f>
        <v>Yes</v>
      </c>
      <c r="T309" s="60" t="n">
        <f aca="false">IF(D309="","",ROUND(SQRT(((D309+G309)*O309/100)^2+(J309*(D309+G309)*0.07717)^2),0))</f>
        <v>74</v>
      </c>
      <c r="U309" s="32"/>
    </row>
    <row r="310" customFormat="false" ht="15" hidden="false" customHeight="false" outlineLevel="0" collapsed="false">
      <c r="A310" s="32" t="s">
        <v>421</v>
      </c>
      <c r="B310" s="32" t="s">
        <v>527</v>
      </c>
      <c r="C310" s="32" t="s">
        <v>530</v>
      </c>
      <c r="D310" s="60" t="n">
        <v>231</v>
      </c>
      <c r="E310" s="60" t="n">
        <v>228</v>
      </c>
      <c r="F310" s="69" t="n">
        <f aca="false">IF(E310="","",D310-E310)</f>
        <v>3</v>
      </c>
      <c r="G310" s="60" t="n">
        <v>306</v>
      </c>
      <c r="H310" s="60" t="n">
        <v>306</v>
      </c>
      <c r="I310" s="69" t="n">
        <f aca="false">IF(H310="","",G310-H310)</f>
        <v>0</v>
      </c>
      <c r="J310" s="40" t="n">
        <f aca="false">IF(OR(D310="",D310+G310=0),"",D310/(D310+G310))</f>
        <v>0.430167597765363</v>
      </c>
      <c r="K310" s="40" t="n">
        <f aca="false">IF(E310="","",E310/(E310+H310))</f>
        <v>0.426966292134831</v>
      </c>
      <c r="L310" s="70" t="n">
        <f aca="false">IF(OR(K310="",J310=""),"",(J310-K310)*100)</f>
        <v>0.320130563053167</v>
      </c>
      <c r="M310" s="36" t="n">
        <v>3.59375104062466</v>
      </c>
      <c r="N310" s="36" t="n">
        <v>2.60238948855031</v>
      </c>
      <c r="O310" s="36" t="n">
        <f aca="false">SQRT(M310^2+N310^2)</f>
        <v>4.43705731224062</v>
      </c>
      <c r="P310" s="40" t="n">
        <f aca="false">IF(J310="","",MAX(0,J310-1.96*O310/100))</f>
        <v>0.343201274445447</v>
      </c>
      <c r="Q310" s="40" t="n">
        <f aca="false">IF(J310="","",MIN(1,J310+1.96*O310/100))</f>
        <v>0.517133921085279</v>
      </c>
      <c r="R310" s="32" t="str">
        <f aca="false">IF(L310="","",IF(ABS(L310)&lt;=O310,"Yes","No"))</f>
        <v>Yes</v>
      </c>
      <c r="S310" s="32" t="str">
        <f aca="false">IF(L310="","",IF(ABS(L310)&lt;=1.96*O310,"Yes","No"))</f>
        <v>Yes</v>
      </c>
      <c r="T310" s="60" t="n">
        <f aca="false">IF(D310="","",ROUND(SQRT(((D310+G310)*O310/100)^2+(J310*(D310+G310)*0.14577)^2),0))</f>
        <v>41</v>
      </c>
      <c r="U310" s="32"/>
    </row>
    <row r="311" customFormat="false" ht="15" hidden="false" customHeight="false" outlineLevel="0" collapsed="false">
      <c r="A311" s="32" t="s">
        <v>421</v>
      </c>
      <c r="B311" s="32" t="s">
        <v>527</v>
      </c>
      <c r="C311" s="32" t="s">
        <v>531</v>
      </c>
      <c r="D311" s="60" t="n">
        <v>469</v>
      </c>
      <c r="E311" s="60" t="n">
        <v>496</v>
      </c>
      <c r="F311" s="69" t="n">
        <f aca="false">IF(E311="","",D311-E311)</f>
        <v>-27</v>
      </c>
      <c r="G311" s="60" t="n">
        <v>462</v>
      </c>
      <c r="H311" s="60" t="n">
        <v>458</v>
      </c>
      <c r="I311" s="69" t="n">
        <f aca="false">IF(H311="","",G311-H311)</f>
        <v>4</v>
      </c>
      <c r="J311" s="40" t="n">
        <f aca="false">IF(OR(D311="",D311+G311=0),"",D311/(D311+G311))</f>
        <v>0.503759398496241</v>
      </c>
      <c r="K311" s="40" t="n">
        <f aca="false">IF(E311="","",E311/(E311+H311))</f>
        <v>0.519916142557652</v>
      </c>
      <c r="L311" s="70" t="n">
        <f aca="false">IF(OR(K311="",J311=""),"",(J311-K311)*100)</f>
        <v>-1.61567440614113</v>
      </c>
      <c r="M311" s="36" t="n">
        <v>2.46779854663492</v>
      </c>
      <c r="N311" s="36" t="n">
        <v>2.60238948855031</v>
      </c>
      <c r="O311" s="36" t="n">
        <f aca="false">SQRT(M311^2+N311^2)</f>
        <v>3.58642729145463</v>
      </c>
      <c r="P311" s="40" t="n">
        <f aca="false">IF(J311="","",MAX(0,J311-1.96*O311/100))</f>
        <v>0.43346542358373</v>
      </c>
      <c r="Q311" s="40" t="n">
        <f aca="false">IF(J311="","",MIN(1,J311+1.96*O311/100))</f>
        <v>0.574053373408751</v>
      </c>
      <c r="R311" s="32" t="str">
        <f aca="false">IF(L311="","",IF(ABS(L311)&lt;=O311,"Yes","No"))</f>
        <v>Yes</v>
      </c>
      <c r="S311" s="32" t="str">
        <f aca="false">IF(L311="","",IF(ABS(L311)&lt;=1.96*O311,"Yes","No"))</f>
        <v>Yes</v>
      </c>
      <c r="T311" s="60" t="n">
        <f aca="false">IF(D311="","",ROUND(SQRT(((D311+G311)*O311/100)^2+(J311*(D311+G311)*0.09272)^2),0))</f>
        <v>55</v>
      </c>
      <c r="U311" s="32"/>
    </row>
    <row r="312" customFormat="false" ht="15" hidden="false" customHeight="false" outlineLevel="0" collapsed="false">
      <c r="A312" s="32" t="s">
        <v>421</v>
      </c>
      <c r="B312" s="32" t="s">
        <v>527</v>
      </c>
      <c r="C312" s="32" t="s">
        <v>532</v>
      </c>
      <c r="D312" s="60" t="n">
        <v>364</v>
      </c>
      <c r="E312" s="60" t="n">
        <v>356</v>
      </c>
      <c r="F312" s="69" t="n">
        <f aca="false">IF(E312="","",D312-E312)</f>
        <v>8</v>
      </c>
      <c r="G312" s="60" t="n">
        <v>339</v>
      </c>
      <c r="H312" s="60" t="n">
        <v>335</v>
      </c>
      <c r="I312" s="69" t="n">
        <f aca="false">IF(H312="","",G312-H312)</f>
        <v>4</v>
      </c>
      <c r="J312" s="40" t="n">
        <f aca="false">IF(OR(D312="",D312+G312=0),"",D312/(D312+G312))</f>
        <v>0.517780938833571</v>
      </c>
      <c r="K312" s="40" t="n">
        <f aca="false">IF(E312="","",E312/(E312+H312))</f>
        <v>0.515195369030391</v>
      </c>
      <c r="L312" s="70" t="n">
        <f aca="false">IF(OR(K312="",J312=""),"",(J312-K312)*100)</f>
        <v>0.25855698031797</v>
      </c>
      <c r="M312" s="36" t="n">
        <v>3.59375104062466</v>
      </c>
      <c r="N312" s="36" t="n">
        <v>2.60238948855031</v>
      </c>
      <c r="O312" s="36" t="n">
        <f aca="false">SQRT(M312^2+N312^2)</f>
        <v>4.43705731224062</v>
      </c>
      <c r="P312" s="40" t="n">
        <f aca="false">IF(J312="","",MAX(0,J312-1.96*O312/100))</f>
        <v>0.430814615513654</v>
      </c>
      <c r="Q312" s="40" t="n">
        <f aca="false">IF(J312="","",MIN(1,J312+1.96*O312/100))</f>
        <v>0.604747262153487</v>
      </c>
      <c r="R312" s="32" t="str">
        <f aca="false">IF(L312="","",IF(ABS(L312)&lt;=O312,"Yes","No"))</f>
        <v>Yes</v>
      </c>
      <c r="S312" s="32" t="str">
        <f aca="false">IF(L312="","",IF(ABS(L312)&lt;=1.96*O312,"Yes","No"))</f>
        <v>Yes</v>
      </c>
      <c r="T312" s="60" t="n">
        <f aca="false">IF(D312="","",ROUND(SQRT(((D312+G312)*O312/100)^2+(J312*(D312+G312)*0.14577)^2),0))</f>
        <v>62</v>
      </c>
      <c r="U312" s="32"/>
    </row>
    <row r="313" customFormat="false" ht="15" hidden="false" customHeight="false" outlineLevel="0" collapsed="false">
      <c r="A313" s="32" t="s">
        <v>421</v>
      </c>
      <c r="B313" s="32" t="s">
        <v>527</v>
      </c>
      <c r="C313" s="32" t="s">
        <v>533</v>
      </c>
      <c r="D313" s="60" t="n">
        <v>530</v>
      </c>
      <c r="E313" s="60" t="n">
        <v>553</v>
      </c>
      <c r="F313" s="69" t="n">
        <f aca="false">IF(E313="","",D313-E313)</f>
        <v>-23</v>
      </c>
      <c r="G313" s="60" t="n">
        <v>460</v>
      </c>
      <c r="H313" s="60" t="n">
        <v>445</v>
      </c>
      <c r="I313" s="69" t="n">
        <f aca="false">IF(H313="","",G313-H313)</f>
        <v>15</v>
      </c>
      <c r="J313" s="40" t="n">
        <f aca="false">IF(OR(D313="",D313+G313=0),"",D313/(D313+G313))</f>
        <v>0.535353535353535</v>
      </c>
      <c r="K313" s="40" t="n">
        <f aca="false">IF(E313="","",E313/(E313+H313))</f>
        <v>0.554108216432866</v>
      </c>
      <c r="L313" s="70" t="n">
        <f aca="false">IF(OR(K313="",J313=""),"",(J313-K313)*100)</f>
        <v>-1.87546810793304</v>
      </c>
      <c r="M313" s="36" t="n">
        <v>2.46779854663492</v>
      </c>
      <c r="N313" s="36" t="n">
        <v>2.60238948855031</v>
      </c>
      <c r="O313" s="36" t="n">
        <f aca="false">SQRT(M313^2+N313^2)</f>
        <v>3.58642729145463</v>
      </c>
      <c r="P313" s="40" t="n">
        <f aca="false">IF(J313="","",MAX(0,J313-1.96*O313/100))</f>
        <v>0.465059560441025</v>
      </c>
      <c r="Q313" s="40" t="n">
        <f aca="false">IF(J313="","",MIN(1,J313+1.96*O313/100))</f>
        <v>0.605647510266046</v>
      </c>
      <c r="R313" s="32" t="str">
        <f aca="false">IF(L313="","",IF(ABS(L313)&lt;=O313,"Yes","No"))</f>
        <v>Yes</v>
      </c>
      <c r="S313" s="32" t="str">
        <f aca="false">IF(L313="","",IF(ABS(L313)&lt;=1.96*O313,"Yes","No"))</f>
        <v>Yes</v>
      </c>
      <c r="T313" s="60" t="n">
        <f aca="false">IF(D313="","",ROUND(SQRT(((D313+G313)*O313/100)^2+(J313*(D313+G313)*0.09272)^2),0))</f>
        <v>61</v>
      </c>
      <c r="U313" s="32"/>
    </row>
    <row r="314" customFormat="false" ht="15" hidden="false" customHeight="false" outlineLevel="0" collapsed="false">
      <c r="A314" s="32" t="s">
        <v>421</v>
      </c>
      <c r="B314" s="32" t="s">
        <v>527</v>
      </c>
      <c r="C314" s="32" t="s">
        <v>534</v>
      </c>
      <c r="D314" s="60" t="n">
        <v>178</v>
      </c>
      <c r="E314" s="60" t="n">
        <v>177</v>
      </c>
      <c r="F314" s="69" t="n">
        <f aca="false">IF(E314="","",D314-E314)</f>
        <v>1</v>
      </c>
      <c r="G314" s="60" t="n">
        <v>236</v>
      </c>
      <c r="H314" s="60" t="n">
        <v>256</v>
      </c>
      <c r="I314" s="69" t="n">
        <f aca="false">IF(H314="","",G314-H314)</f>
        <v>-20</v>
      </c>
      <c r="J314" s="40" t="n">
        <f aca="false">IF(OR(D314="",D314+G314=0),"",D314/(D314+G314))</f>
        <v>0.429951690821256</v>
      </c>
      <c r="K314" s="40" t="n">
        <f aca="false">IF(E314="","",E314/(E314+H314))</f>
        <v>0.408775981524249</v>
      </c>
      <c r="L314" s="70" t="n">
        <f aca="false">IF(OR(K314="",J314=""),"",(J314-K314)*100)</f>
        <v>2.11757092970066</v>
      </c>
      <c r="M314" s="36" t="n">
        <v>3.59375104062466</v>
      </c>
      <c r="N314" s="36" t="n">
        <v>2.60238948855031</v>
      </c>
      <c r="O314" s="36" t="n">
        <f aca="false">SQRT(M314^2+N314^2)</f>
        <v>4.43705731224062</v>
      </c>
      <c r="P314" s="40" t="n">
        <f aca="false">IF(J314="","",MAX(0,J314-1.96*O314/100))</f>
        <v>0.34298536750134</v>
      </c>
      <c r="Q314" s="40" t="n">
        <f aca="false">IF(J314="","",MIN(1,J314+1.96*O314/100))</f>
        <v>0.516918014141172</v>
      </c>
      <c r="R314" s="32" t="str">
        <f aca="false">IF(L314="","",IF(ABS(L314)&lt;=O314,"Yes","No"))</f>
        <v>Yes</v>
      </c>
      <c r="S314" s="32" t="str">
        <f aca="false">IF(L314="","",IF(ABS(L314)&lt;=1.96*O314,"Yes","No"))</f>
        <v>Yes</v>
      </c>
      <c r="T314" s="60" t="n">
        <f aca="false">IF(D314="","",ROUND(SQRT(((D314+G314)*O314/100)^2+(J314*(D314+G314)*0.14577)^2),0))</f>
        <v>32</v>
      </c>
      <c r="U314" s="32"/>
    </row>
    <row r="315" customFormat="false" ht="15" hidden="false" customHeight="false" outlineLevel="0" collapsed="false">
      <c r="A315" s="32" t="s">
        <v>421</v>
      </c>
      <c r="B315" s="32" t="s">
        <v>527</v>
      </c>
      <c r="C315" s="32" t="s">
        <v>535</v>
      </c>
      <c r="D315" s="60" t="n">
        <v>401</v>
      </c>
      <c r="E315" s="60" t="n">
        <v>423</v>
      </c>
      <c r="F315" s="69" t="n">
        <f aca="false">IF(E315="","",D315-E315)</f>
        <v>-22</v>
      </c>
      <c r="G315" s="60" t="n">
        <v>575</v>
      </c>
      <c r="H315" s="60" t="n">
        <v>592</v>
      </c>
      <c r="I315" s="69" t="n">
        <f aca="false">IF(H315="","",G315-H315)</f>
        <v>-17</v>
      </c>
      <c r="J315" s="40" t="n">
        <f aca="false">IF(OR(D315="",D315+G315=0),"",D315/(D315+G315))</f>
        <v>0.410860655737705</v>
      </c>
      <c r="K315" s="40" t="n">
        <f aca="false">IF(E315="","",E315/(E315+H315))</f>
        <v>0.416748768472906</v>
      </c>
      <c r="L315" s="70" t="n">
        <f aca="false">IF(OR(K315="",J315=""),"",(J315-K315)*100)</f>
        <v>-0.588811273520151</v>
      </c>
      <c r="M315" s="36" t="n">
        <v>2.46779854663492</v>
      </c>
      <c r="N315" s="36" t="n">
        <v>2.60238948855031</v>
      </c>
      <c r="O315" s="36" t="n">
        <f aca="false">SQRT(M315^2+N315^2)</f>
        <v>3.58642729145463</v>
      </c>
      <c r="P315" s="40" t="n">
        <f aca="false">IF(J315="","",MAX(0,J315-1.96*O315/100))</f>
        <v>0.340566680825194</v>
      </c>
      <c r="Q315" s="40" t="n">
        <f aca="false">IF(J315="","",MIN(1,J315+1.96*O315/100))</f>
        <v>0.481154630650216</v>
      </c>
      <c r="R315" s="32" t="str">
        <f aca="false">IF(L315="","",IF(ABS(L315)&lt;=O315,"Yes","No"))</f>
        <v>Yes</v>
      </c>
      <c r="S315" s="32" t="str">
        <f aca="false">IF(L315="","",IF(ABS(L315)&lt;=1.96*O315,"Yes","No"))</f>
        <v>Yes</v>
      </c>
      <c r="T315" s="60" t="n">
        <f aca="false">IF(D315="","",ROUND(SQRT(((D315+G315)*O315/100)^2+(J315*(D315+G315)*0.09272)^2),0))</f>
        <v>51</v>
      </c>
      <c r="U315" s="32"/>
    </row>
    <row r="316" customFormat="false" ht="15" hidden="false" customHeight="false" outlineLevel="0" collapsed="false">
      <c r="A316" s="32" t="s">
        <v>421</v>
      </c>
      <c r="B316" s="32" t="s">
        <v>536</v>
      </c>
      <c r="C316" s="32" t="s">
        <v>537</v>
      </c>
      <c r="D316" s="60" t="n">
        <v>380</v>
      </c>
      <c r="E316" s="60" t="n">
        <v>409</v>
      </c>
      <c r="F316" s="69" t="n">
        <f aca="false">IF(E316="","",D316-E316)</f>
        <v>-29</v>
      </c>
      <c r="G316" s="60" t="n">
        <v>781</v>
      </c>
      <c r="H316" s="60" t="n">
        <v>764</v>
      </c>
      <c r="I316" s="69" t="n">
        <f aca="false">IF(H316="","",G316-H316)</f>
        <v>17</v>
      </c>
      <c r="J316" s="40" t="n">
        <f aca="false">IF(OR(D316="",D316+G316=0),"",D316/(D316+G316))</f>
        <v>0.327304048234281</v>
      </c>
      <c r="K316" s="40" t="n">
        <f aca="false">IF(E316="","",E316/(E316+H316))</f>
        <v>0.348678601875533</v>
      </c>
      <c r="L316" s="70" t="n">
        <f aca="false">IF(OR(K316="",J316=""),"",(J316-K316)*100)</f>
        <v>-2.13745536412521</v>
      </c>
      <c r="M316" s="36" t="n">
        <v>2.46779854663492</v>
      </c>
      <c r="N316" s="36" t="n">
        <v>2.60238948855031</v>
      </c>
      <c r="O316" s="36" t="n">
        <f aca="false">SQRT(M316^2+N316^2)</f>
        <v>3.58642729145463</v>
      </c>
      <c r="P316" s="40" t="n">
        <f aca="false">IF(J316="","",MAX(0,J316-1.96*O316/100))</f>
        <v>0.25701007332177</v>
      </c>
      <c r="Q316" s="40" t="n">
        <f aca="false">IF(J316="","",MIN(1,J316+1.96*O316/100))</f>
        <v>0.397598023146792</v>
      </c>
      <c r="R316" s="32" t="str">
        <f aca="false">IF(L316="","",IF(ABS(L316)&lt;=O316,"Yes","No"))</f>
        <v>Yes</v>
      </c>
      <c r="S316" s="32" t="str">
        <f aca="false">IF(L316="","",IF(ABS(L316)&lt;=1.96*O316,"Yes","No"))</f>
        <v>Yes</v>
      </c>
      <c r="T316" s="60" t="n">
        <f aca="false">IF(D316="","",ROUND(SQRT(((D316+G316)*O316/100)^2+(J316*(D316+G316)*0.09272)^2),0))</f>
        <v>55</v>
      </c>
      <c r="U316" s="32"/>
    </row>
    <row r="317" customFormat="false" ht="15" hidden="false" customHeight="false" outlineLevel="0" collapsed="false">
      <c r="A317" s="32" t="s">
        <v>421</v>
      </c>
      <c r="B317" s="32" t="s">
        <v>536</v>
      </c>
      <c r="C317" s="32" t="s">
        <v>538</v>
      </c>
      <c r="D317" s="60" t="n">
        <v>775</v>
      </c>
      <c r="E317" s="60" t="n">
        <v>805</v>
      </c>
      <c r="F317" s="69" t="n">
        <f aca="false">IF(E317="","",D317-E317)</f>
        <v>-30</v>
      </c>
      <c r="G317" s="60" t="n">
        <v>1567</v>
      </c>
      <c r="H317" s="60" t="n">
        <v>1577</v>
      </c>
      <c r="I317" s="69" t="n">
        <f aca="false">IF(H317="","",G317-H317)</f>
        <v>-10</v>
      </c>
      <c r="J317" s="40" t="n">
        <f aca="false">IF(OR(D317="",D317+G317=0),"",D317/(D317+G317))</f>
        <v>0.330913748932536</v>
      </c>
      <c r="K317" s="40" t="n">
        <f aca="false">IF(E317="","",E317/(E317+H317))</f>
        <v>0.337951301427372</v>
      </c>
      <c r="L317" s="70" t="n">
        <f aca="false">IF(OR(K317="",J317=""),"",(J317-K317)*100)</f>
        <v>-0.703755249483568</v>
      </c>
      <c r="M317" s="36" t="n">
        <v>2.11386804091489</v>
      </c>
      <c r="N317" s="36" t="n">
        <v>2.60238948855031</v>
      </c>
      <c r="O317" s="36" t="n">
        <f aca="false">SQRT(M317^2+N317^2)</f>
        <v>3.35274054238</v>
      </c>
      <c r="P317" s="40" t="n">
        <f aca="false">IF(J317="","",MAX(0,J317-1.96*O317/100))</f>
        <v>0.265200034301888</v>
      </c>
      <c r="Q317" s="40" t="n">
        <f aca="false">IF(J317="","",MIN(1,J317+1.96*O317/100))</f>
        <v>0.396627463563184</v>
      </c>
      <c r="R317" s="32" t="str">
        <f aca="false">IF(L317="","",IF(ABS(L317)&lt;=O317,"Yes","No"))</f>
        <v>Yes</v>
      </c>
      <c r="S317" s="32" t="str">
        <f aca="false">IF(L317="","",IF(ABS(L317)&lt;=1.96*O317,"Yes","No"))</f>
        <v>Yes</v>
      </c>
      <c r="T317" s="60" t="n">
        <f aca="false">IF(D317="","",ROUND(SQRT(((D317+G317)*O317/100)^2+(J317*(D317+G317)*0.07717)^2),0))</f>
        <v>99</v>
      </c>
      <c r="U317" s="32"/>
    </row>
    <row r="318" customFormat="false" ht="15" hidden="false" customHeight="false" outlineLevel="0" collapsed="false">
      <c r="A318" s="32" t="s">
        <v>421</v>
      </c>
      <c r="B318" s="32" t="s">
        <v>536</v>
      </c>
      <c r="C318" s="32" t="s">
        <v>539</v>
      </c>
      <c r="D318" s="60" t="n">
        <v>527</v>
      </c>
      <c r="E318" s="60" t="n">
        <v>547</v>
      </c>
      <c r="F318" s="69" t="n">
        <f aca="false">IF(E318="","",D318-E318)</f>
        <v>-20</v>
      </c>
      <c r="G318" s="60" t="n">
        <v>1154</v>
      </c>
      <c r="H318" s="60" t="n">
        <v>1179</v>
      </c>
      <c r="I318" s="69" t="n">
        <f aca="false">IF(H318="","",G318-H318)</f>
        <v>-25</v>
      </c>
      <c r="J318" s="40" t="n">
        <f aca="false">IF(OR(D318="",D318+G318=0),"",D318/(D318+G318))</f>
        <v>0.313503866745985</v>
      </c>
      <c r="K318" s="40" t="n">
        <f aca="false">IF(E318="","",E318/(E318+H318))</f>
        <v>0.316917728852839</v>
      </c>
      <c r="L318" s="70" t="n">
        <f aca="false">IF(OR(K318="",J318=""),"",(J318-K318)*100)</f>
        <v>-0.34138621068544</v>
      </c>
      <c r="M318" s="36" t="n">
        <v>2.11386804091489</v>
      </c>
      <c r="N318" s="36" t="n">
        <v>2.60238948855031</v>
      </c>
      <c r="O318" s="36" t="n">
        <f aca="false">SQRT(M318^2+N318^2)</f>
        <v>3.35274054238</v>
      </c>
      <c r="P318" s="40" t="n">
        <f aca="false">IF(J318="","",MAX(0,J318-1.96*O318/100))</f>
        <v>0.247790152115337</v>
      </c>
      <c r="Q318" s="40" t="n">
        <f aca="false">IF(J318="","",MIN(1,J318+1.96*O318/100))</f>
        <v>0.379217581376633</v>
      </c>
      <c r="R318" s="32" t="str">
        <f aca="false">IF(L318="","",IF(ABS(L318)&lt;=O318,"Yes","No"))</f>
        <v>Yes</v>
      </c>
      <c r="S318" s="32" t="str">
        <f aca="false">IF(L318="","",IF(ABS(L318)&lt;=1.96*O318,"Yes","No"))</f>
        <v>Yes</v>
      </c>
      <c r="T318" s="60" t="n">
        <f aca="false">IF(D318="","",ROUND(SQRT(((D318+G318)*O318/100)^2+(J318*(D318+G318)*0.07717)^2),0))</f>
        <v>70</v>
      </c>
      <c r="U318" s="32"/>
    </row>
    <row r="319" customFormat="false" ht="15" hidden="false" customHeight="false" outlineLevel="0" collapsed="false">
      <c r="A319" s="32" t="s">
        <v>421</v>
      </c>
      <c r="B319" s="32" t="s">
        <v>536</v>
      </c>
      <c r="C319" s="32" t="s">
        <v>540</v>
      </c>
      <c r="D319" s="60" t="n">
        <v>249</v>
      </c>
      <c r="E319" s="60" t="n">
        <v>245</v>
      </c>
      <c r="F319" s="69" t="n">
        <f aca="false">IF(E319="","",D319-E319)</f>
        <v>4</v>
      </c>
      <c r="G319" s="60" t="n">
        <v>513</v>
      </c>
      <c r="H319" s="60" t="n">
        <v>537</v>
      </c>
      <c r="I319" s="69" t="n">
        <f aca="false">IF(H319="","",G319-H319)</f>
        <v>-24</v>
      </c>
      <c r="J319" s="40" t="n">
        <f aca="false">IF(OR(D319="",D319+G319=0),"",D319/(D319+G319))</f>
        <v>0.326771653543307</v>
      </c>
      <c r="K319" s="40" t="n">
        <f aca="false">IF(E319="","",E319/(E319+H319))</f>
        <v>0.313299232736573</v>
      </c>
      <c r="L319" s="70" t="n">
        <f aca="false">IF(OR(K319="",J319=""),"",(J319-K319)*100)</f>
        <v>1.34724208067342</v>
      </c>
      <c r="M319" s="36" t="n">
        <v>2.46779854663492</v>
      </c>
      <c r="N319" s="36" t="n">
        <v>2.60238948855031</v>
      </c>
      <c r="O319" s="36" t="n">
        <f aca="false">SQRT(M319^2+N319^2)</f>
        <v>3.58642729145463</v>
      </c>
      <c r="P319" s="40" t="n">
        <f aca="false">IF(J319="","",MAX(0,J319-1.96*O319/100))</f>
        <v>0.256477678630796</v>
      </c>
      <c r="Q319" s="40" t="n">
        <f aca="false">IF(J319="","",MIN(1,J319+1.96*O319/100))</f>
        <v>0.397065628455818</v>
      </c>
      <c r="R319" s="32" t="str">
        <f aca="false">IF(L319="","",IF(ABS(L319)&lt;=O319,"Yes","No"))</f>
        <v>Yes</v>
      </c>
      <c r="S319" s="32" t="str">
        <f aca="false">IF(L319="","",IF(ABS(L319)&lt;=1.96*O319,"Yes","No"))</f>
        <v>Yes</v>
      </c>
      <c r="T319" s="60" t="n">
        <f aca="false">IF(D319="","",ROUND(SQRT(((D319+G319)*O319/100)^2+(J319*(D319+G319)*0.09272)^2),0))</f>
        <v>36</v>
      </c>
      <c r="U319" s="32"/>
    </row>
    <row r="320" customFormat="false" ht="15" hidden="false" customHeight="false" outlineLevel="0" collapsed="false">
      <c r="A320" s="32" t="s">
        <v>421</v>
      </c>
      <c r="B320" s="32" t="s">
        <v>541</v>
      </c>
      <c r="C320" s="32" t="s">
        <v>542</v>
      </c>
      <c r="D320" s="60" t="n">
        <v>563</v>
      </c>
      <c r="E320" s="60" t="n">
        <v>601</v>
      </c>
      <c r="F320" s="69" t="n">
        <f aca="false">IF(E320="","",D320-E320)</f>
        <v>-38</v>
      </c>
      <c r="G320" s="60" t="n">
        <v>616</v>
      </c>
      <c r="H320" s="60" t="n">
        <v>605</v>
      </c>
      <c r="I320" s="69" t="n">
        <f aca="false">IF(H320="","",G320-H320)</f>
        <v>11</v>
      </c>
      <c r="J320" s="40" t="n">
        <f aca="false">IF(OR(D320="",D320+G320=0),"",D320/(D320+G320))</f>
        <v>0.477523324851569</v>
      </c>
      <c r="K320" s="40" t="n">
        <f aca="false">IF(E320="","",E320/(E320+H320))</f>
        <v>0.498341625207297</v>
      </c>
      <c r="L320" s="70" t="n">
        <f aca="false">IF(OR(K320="",J320=""),"",(J320-K320)*100)</f>
        <v>-2.08183003557277</v>
      </c>
      <c r="M320" s="36" t="n">
        <v>2.11386804091489</v>
      </c>
      <c r="N320" s="36" t="n">
        <v>2.60238948855031</v>
      </c>
      <c r="O320" s="36" t="n">
        <f aca="false">SQRT(M320^2+N320^2)</f>
        <v>3.35274054238</v>
      </c>
      <c r="P320" s="40" t="n">
        <f aca="false">IF(J320="","",MAX(0,J320-1.96*O320/100))</f>
        <v>0.411809610220921</v>
      </c>
      <c r="Q320" s="40" t="n">
        <f aca="false">IF(J320="","",MIN(1,J320+1.96*O320/100))</f>
        <v>0.543237039482217</v>
      </c>
      <c r="R320" s="32" t="str">
        <f aca="false">IF(L320="","",IF(ABS(L320)&lt;=O320,"Yes","No"))</f>
        <v>Yes</v>
      </c>
      <c r="S320" s="32" t="str">
        <f aca="false">IF(L320="","",IF(ABS(L320)&lt;=1.96*O320,"Yes","No"))</f>
        <v>Yes</v>
      </c>
      <c r="T320" s="60" t="n">
        <f aca="false">IF(D320="","",ROUND(SQRT(((D320+G320)*O320/100)^2+(J320*(D320+G320)*0.07717)^2),0))</f>
        <v>59</v>
      </c>
      <c r="U320" s="32"/>
    </row>
    <row r="321" customFormat="false" ht="15" hidden="false" customHeight="false" outlineLevel="0" collapsed="false">
      <c r="A321" s="32" t="s">
        <v>421</v>
      </c>
      <c r="B321" s="32" t="s">
        <v>541</v>
      </c>
      <c r="C321" s="32" t="s">
        <v>543</v>
      </c>
      <c r="D321" s="60" t="n">
        <v>507</v>
      </c>
      <c r="E321" s="60" t="n">
        <v>523</v>
      </c>
      <c r="F321" s="69" t="n">
        <f aca="false">IF(E321="","",D321-E321)</f>
        <v>-16</v>
      </c>
      <c r="G321" s="60" t="n">
        <v>498</v>
      </c>
      <c r="H321" s="60" t="n">
        <v>542</v>
      </c>
      <c r="I321" s="69" t="n">
        <f aca="false">IF(H321="","",G321-H321)</f>
        <v>-44</v>
      </c>
      <c r="J321" s="40" t="n">
        <f aca="false">IF(OR(D321="",D321+G321=0),"",D321/(D321+G321))</f>
        <v>0.504477611940299</v>
      </c>
      <c r="K321" s="40" t="n">
        <f aca="false">IF(E321="","",E321/(E321+H321))</f>
        <v>0.491079812206573</v>
      </c>
      <c r="L321" s="70" t="n">
        <f aca="false">IF(OR(K321="",J321=""),"",(J321-K321)*100)</f>
        <v>1.33977997337257</v>
      </c>
      <c r="M321" s="36" t="n">
        <v>2.46779854663492</v>
      </c>
      <c r="N321" s="36" t="n">
        <v>2.60238948855031</v>
      </c>
      <c r="O321" s="36" t="n">
        <f aca="false">SQRT(M321^2+N321^2)</f>
        <v>3.58642729145463</v>
      </c>
      <c r="P321" s="40" t="n">
        <f aca="false">IF(J321="","",MAX(0,J321-1.96*O321/100))</f>
        <v>0.434183637027788</v>
      </c>
      <c r="Q321" s="40" t="n">
        <f aca="false">IF(J321="","",MIN(1,J321+1.96*O321/100))</f>
        <v>0.574771586852809</v>
      </c>
      <c r="R321" s="32" t="str">
        <f aca="false">IF(L321="","",IF(ABS(L321)&lt;=O321,"Yes","No"))</f>
        <v>Yes</v>
      </c>
      <c r="S321" s="32" t="str">
        <f aca="false">IF(L321="","",IF(ABS(L321)&lt;=1.96*O321,"Yes","No"))</f>
        <v>Yes</v>
      </c>
      <c r="T321" s="60" t="n">
        <f aca="false">IF(D321="","",ROUND(SQRT(((D321+G321)*O321/100)^2+(J321*(D321+G321)*0.09272)^2),0))</f>
        <v>59</v>
      </c>
      <c r="U321" s="32"/>
    </row>
    <row r="322" customFormat="false" ht="15" hidden="false" customHeight="false" outlineLevel="0" collapsed="false">
      <c r="A322" s="32" t="s">
        <v>421</v>
      </c>
      <c r="B322" s="32" t="s">
        <v>541</v>
      </c>
      <c r="C322" s="32" t="s">
        <v>544</v>
      </c>
      <c r="D322" s="60" t="n">
        <v>462</v>
      </c>
      <c r="E322" s="60" t="n">
        <v>472</v>
      </c>
      <c r="F322" s="69" t="n">
        <f aca="false">IF(E322="","",D322-E322)</f>
        <v>-10</v>
      </c>
      <c r="G322" s="60" t="n">
        <v>520</v>
      </c>
      <c r="H322" s="60" t="n">
        <v>517</v>
      </c>
      <c r="I322" s="69" t="n">
        <f aca="false">IF(H322="","",G322-H322)</f>
        <v>3</v>
      </c>
      <c r="J322" s="40" t="n">
        <f aca="false">IF(OR(D322="",D322+G322=0),"",D322/(D322+G322))</f>
        <v>0.470468431771894</v>
      </c>
      <c r="K322" s="40" t="n">
        <f aca="false">IF(E322="","",E322/(E322+H322))</f>
        <v>0.477249747219414</v>
      </c>
      <c r="L322" s="70" t="n">
        <f aca="false">IF(OR(K322="",J322=""),"",(J322-K322)*100)</f>
        <v>-0.678131544751948</v>
      </c>
      <c r="M322" s="36" t="n">
        <v>2.46779854663492</v>
      </c>
      <c r="N322" s="36" t="n">
        <v>2.60238948855031</v>
      </c>
      <c r="O322" s="36" t="n">
        <f aca="false">SQRT(M322^2+N322^2)</f>
        <v>3.58642729145463</v>
      </c>
      <c r="P322" s="40" t="n">
        <f aca="false">IF(J322="","",MAX(0,J322-1.96*O322/100))</f>
        <v>0.400174456859383</v>
      </c>
      <c r="Q322" s="40" t="n">
        <f aca="false">IF(J322="","",MIN(1,J322+1.96*O322/100))</f>
        <v>0.540762406684405</v>
      </c>
      <c r="R322" s="32" t="str">
        <f aca="false">IF(L322="","",IF(ABS(L322)&lt;=O322,"Yes","No"))</f>
        <v>Yes</v>
      </c>
      <c r="S322" s="32" t="str">
        <f aca="false">IF(L322="","",IF(ABS(L322)&lt;=1.96*O322,"Yes","No"))</f>
        <v>Yes</v>
      </c>
      <c r="T322" s="60" t="n">
        <f aca="false">IF(D322="","",ROUND(SQRT(((D322+G322)*O322/100)^2+(J322*(D322+G322)*0.09272)^2),0))</f>
        <v>55</v>
      </c>
      <c r="U322" s="32"/>
    </row>
    <row r="323" customFormat="false" ht="15" hidden="false" customHeight="false" outlineLevel="0" collapsed="false">
      <c r="A323" s="32" t="s">
        <v>421</v>
      </c>
      <c r="B323" s="32" t="s">
        <v>545</v>
      </c>
      <c r="C323" s="32" t="s">
        <v>546</v>
      </c>
      <c r="D323" s="60" t="n">
        <v>244</v>
      </c>
      <c r="E323" s="60" t="n">
        <v>222</v>
      </c>
      <c r="F323" s="69" t="n">
        <f aca="false">IF(E323="","",D323-E323)</f>
        <v>22</v>
      </c>
      <c r="G323" s="60" t="n">
        <v>285</v>
      </c>
      <c r="H323" s="60" t="n">
        <v>276</v>
      </c>
      <c r="I323" s="69" t="n">
        <f aca="false">IF(H323="","",G323-H323)</f>
        <v>9</v>
      </c>
      <c r="J323" s="40" t="n">
        <f aca="false">IF(OR(D323="",D323+G323=0),"",D323/(D323+G323))</f>
        <v>0.46124763705104</v>
      </c>
      <c r="K323" s="40" t="n">
        <f aca="false">IF(E323="","",E323/(E323+H323))</f>
        <v>0.445783132530121</v>
      </c>
      <c r="L323" s="70" t="n">
        <f aca="false">IF(OR(K323="",J323=""),"",(J323-K323)*100)</f>
        <v>1.54645045209192</v>
      </c>
      <c r="M323" s="36" t="n">
        <v>3.59375104062466</v>
      </c>
      <c r="N323" s="36" t="n">
        <v>2.60238948855031</v>
      </c>
      <c r="O323" s="36" t="n">
        <f aca="false">SQRT(M323^2+N323^2)</f>
        <v>4.43705731224062</v>
      </c>
      <c r="P323" s="40" t="n">
        <f aca="false">IF(J323="","",MAX(0,J323-1.96*O323/100))</f>
        <v>0.374281313731124</v>
      </c>
      <c r="Q323" s="40" t="n">
        <f aca="false">IF(J323="","",MIN(1,J323+1.96*O323/100))</f>
        <v>0.548213960370956</v>
      </c>
      <c r="R323" s="32" t="str">
        <f aca="false">IF(L323="","",IF(ABS(L323)&lt;=O323,"Yes","No"))</f>
        <v>Yes</v>
      </c>
      <c r="S323" s="32" t="str">
        <f aca="false">IF(L323="","",IF(ABS(L323)&lt;=1.96*O323,"Yes","No"))</f>
        <v>Yes</v>
      </c>
      <c r="T323" s="60" t="n">
        <f aca="false">IF(D323="","",ROUND(SQRT(((D323+G323)*O323/100)^2+(J323*(D323+G323)*0.14577)^2),0))</f>
        <v>43</v>
      </c>
      <c r="U323" s="32"/>
    </row>
    <row r="324" customFormat="false" ht="15" hidden="false" customHeight="false" outlineLevel="0" collapsed="false">
      <c r="A324" s="32" t="s">
        <v>421</v>
      </c>
      <c r="B324" s="32" t="s">
        <v>545</v>
      </c>
      <c r="C324" s="32" t="s">
        <v>547</v>
      </c>
      <c r="D324" s="60" t="n">
        <v>619</v>
      </c>
      <c r="E324" s="60" t="n">
        <v>625</v>
      </c>
      <c r="F324" s="69" t="n">
        <f aca="false">IF(E324="","",D324-E324)</f>
        <v>-6</v>
      </c>
      <c r="G324" s="60" t="n">
        <v>630</v>
      </c>
      <c r="H324" s="60" t="n">
        <v>613</v>
      </c>
      <c r="I324" s="69" t="n">
        <f aca="false">IF(H324="","",G324-H324)</f>
        <v>17</v>
      </c>
      <c r="J324" s="40" t="n">
        <f aca="false">IF(OR(D324="",D324+G324=0),"",D324/(D324+G324))</f>
        <v>0.495596477181745</v>
      </c>
      <c r="K324" s="40" t="n">
        <f aca="false">IF(E324="","",E324/(E324+H324))</f>
        <v>0.504846526655897</v>
      </c>
      <c r="L324" s="70" t="n">
        <f aca="false">IF(OR(K324="",J324=""),"",(J324-K324)*100)</f>
        <v>-0.92500494741512</v>
      </c>
      <c r="M324" s="36" t="n">
        <v>2.11386804091489</v>
      </c>
      <c r="N324" s="36" t="n">
        <v>2.60238948855031</v>
      </c>
      <c r="O324" s="36" t="n">
        <f aca="false">SQRT(M324^2+N324^2)</f>
        <v>3.35274054238</v>
      </c>
      <c r="P324" s="40" t="n">
        <f aca="false">IF(J324="","",MAX(0,J324-1.96*O324/100))</f>
        <v>0.429882762551097</v>
      </c>
      <c r="Q324" s="40" t="n">
        <f aca="false">IF(J324="","",MIN(1,J324+1.96*O324/100))</f>
        <v>0.561310191812393</v>
      </c>
      <c r="R324" s="32" t="str">
        <f aca="false">IF(L324="","",IF(ABS(L324)&lt;=O324,"Yes","No"))</f>
        <v>Yes</v>
      </c>
      <c r="S324" s="32" t="str">
        <f aca="false">IF(L324="","",IF(ABS(L324)&lt;=1.96*O324,"Yes","No"))</f>
        <v>Yes</v>
      </c>
      <c r="T324" s="60" t="n">
        <f aca="false">IF(D324="","",ROUND(SQRT(((D324+G324)*O324/100)^2+(J324*(D324+G324)*0.07717)^2),0))</f>
        <v>64</v>
      </c>
      <c r="U324" s="32"/>
    </row>
    <row r="325" customFormat="false" ht="15" hidden="false" customHeight="false" outlineLevel="0" collapsed="false">
      <c r="A325" s="32" t="s">
        <v>421</v>
      </c>
      <c r="B325" s="32" t="s">
        <v>548</v>
      </c>
      <c r="C325" s="32" t="s">
        <v>549</v>
      </c>
      <c r="D325" s="60" t="n">
        <v>661</v>
      </c>
      <c r="E325" s="60" t="n">
        <v>628</v>
      </c>
      <c r="F325" s="69" t="n">
        <f aca="false">IF(E325="","",D325-E325)</f>
        <v>33</v>
      </c>
      <c r="G325" s="60" t="n">
        <v>737</v>
      </c>
      <c r="H325" s="60" t="n">
        <v>719</v>
      </c>
      <c r="I325" s="69" t="n">
        <f aca="false">IF(H325="","",G325-H325)</f>
        <v>18</v>
      </c>
      <c r="J325" s="40" t="n">
        <f aca="false">IF(OR(D325="",D325+G325=0),"",D325/(D325+G325))</f>
        <v>0.472818311874106</v>
      </c>
      <c r="K325" s="40" t="n">
        <f aca="false">IF(E325="","",E325/(E325+H325))</f>
        <v>0.466221232368226</v>
      </c>
      <c r="L325" s="70" t="n">
        <f aca="false">IF(OR(K325="",J325=""),"",(J325-K325)*100)</f>
        <v>0.659707950588018</v>
      </c>
      <c r="M325" s="36" t="n">
        <v>2.11386804091489</v>
      </c>
      <c r="N325" s="36" t="n">
        <v>2.60238948855031</v>
      </c>
      <c r="O325" s="36" t="n">
        <f aca="false">SQRT(M325^2+N325^2)</f>
        <v>3.35274054238</v>
      </c>
      <c r="P325" s="40" t="n">
        <f aca="false">IF(J325="","",MAX(0,J325-1.96*O325/100))</f>
        <v>0.407104597243458</v>
      </c>
      <c r="Q325" s="40" t="n">
        <f aca="false">IF(J325="","",MIN(1,J325+1.96*O325/100))</f>
        <v>0.538532026504754</v>
      </c>
      <c r="R325" s="32" t="str">
        <f aca="false">IF(L325="","",IF(ABS(L325)&lt;=O325,"Yes","No"))</f>
        <v>Yes</v>
      </c>
      <c r="S325" s="32" t="str">
        <f aca="false">IF(L325="","",IF(ABS(L325)&lt;=1.96*O325,"Yes","No"))</f>
        <v>Yes</v>
      </c>
      <c r="T325" s="60" t="n">
        <f aca="false">IF(D325="","",ROUND(SQRT(((D325+G325)*O325/100)^2+(J325*(D325+G325)*0.07717)^2),0))</f>
        <v>69</v>
      </c>
      <c r="U325" s="32"/>
    </row>
    <row r="326" customFormat="false" ht="15" hidden="false" customHeight="false" outlineLevel="0" collapsed="false">
      <c r="A326" s="32" t="s">
        <v>421</v>
      </c>
      <c r="B326" s="32" t="s">
        <v>548</v>
      </c>
      <c r="C326" s="32" t="s">
        <v>550</v>
      </c>
      <c r="D326" s="60" t="n">
        <v>577</v>
      </c>
      <c r="E326" s="60" t="n">
        <v>588</v>
      </c>
      <c r="F326" s="69" t="n">
        <f aca="false">IF(E326="","",D326-E326)</f>
        <v>-11</v>
      </c>
      <c r="G326" s="60" t="n">
        <v>634</v>
      </c>
      <c r="H326" s="60" t="n">
        <v>628</v>
      </c>
      <c r="I326" s="69" t="n">
        <f aca="false">IF(H326="","",G326-H326)</f>
        <v>6</v>
      </c>
      <c r="J326" s="40" t="n">
        <f aca="false">IF(OR(D326="",D326+G326=0),"",D326/(D326+G326))</f>
        <v>0.476465730800991</v>
      </c>
      <c r="K326" s="40" t="n">
        <f aca="false">IF(E326="","",E326/(E326+H326))</f>
        <v>0.483552631578947</v>
      </c>
      <c r="L326" s="70" t="n">
        <f aca="false">IF(OR(K326="",J326=""),"",(J326-K326)*100)</f>
        <v>-0.708690077795643</v>
      </c>
      <c r="M326" s="36" t="n">
        <v>2.11386804091489</v>
      </c>
      <c r="N326" s="36" t="n">
        <v>2.60238948855031</v>
      </c>
      <c r="O326" s="36" t="n">
        <f aca="false">SQRT(M326^2+N326^2)</f>
        <v>3.35274054238</v>
      </c>
      <c r="P326" s="40" t="n">
        <f aca="false">IF(J326="","",MAX(0,J326-1.96*O326/100))</f>
        <v>0.410752016170343</v>
      </c>
      <c r="Q326" s="40" t="n">
        <f aca="false">IF(J326="","",MIN(1,J326+1.96*O326/100))</f>
        <v>0.542179445431639</v>
      </c>
      <c r="R326" s="32" t="str">
        <f aca="false">IF(L326="","",IF(ABS(L326)&lt;=O326,"Yes","No"))</f>
        <v>Yes</v>
      </c>
      <c r="S326" s="32" t="str">
        <f aca="false">IF(L326="","",IF(ABS(L326)&lt;=1.96*O326,"Yes","No"))</f>
        <v>Yes</v>
      </c>
      <c r="T326" s="60" t="n">
        <f aca="false">IF(D326="","",ROUND(SQRT(((D326+G326)*O326/100)^2+(J326*(D326+G326)*0.07717)^2),0))</f>
        <v>60</v>
      </c>
      <c r="U326" s="32"/>
    </row>
    <row r="327" customFormat="false" ht="15" hidden="false" customHeight="false" outlineLevel="0" collapsed="false">
      <c r="A327" s="32" t="s">
        <v>421</v>
      </c>
      <c r="B327" s="32" t="s">
        <v>548</v>
      </c>
      <c r="C327" s="32" t="s">
        <v>551</v>
      </c>
      <c r="D327" s="60" t="n">
        <v>1210</v>
      </c>
      <c r="E327" s="60" t="n">
        <v>1120</v>
      </c>
      <c r="F327" s="69" t="n">
        <f aca="false">IF(E327="","",D327-E327)</f>
        <v>90</v>
      </c>
      <c r="G327" s="60" t="n">
        <v>1327</v>
      </c>
      <c r="H327" s="60" t="n">
        <v>1352</v>
      </c>
      <c r="I327" s="69" t="n">
        <f aca="false">IF(H327="","",G327-H327)</f>
        <v>-25</v>
      </c>
      <c r="J327" s="40" t="n">
        <f aca="false">IF(OR(D327="",D327+G327=0),"",D327/(D327+G327))</f>
        <v>0.476941269215609</v>
      </c>
      <c r="K327" s="40" t="n">
        <f aca="false">IF(E327="","",E327/(E327+H327))</f>
        <v>0.453074433656958</v>
      </c>
      <c r="L327" s="70" t="n">
        <f aca="false">IF(OR(K327="",J327=""),"",(J327-K327)*100)</f>
        <v>2.3866835558651</v>
      </c>
      <c r="M327" s="36" t="n">
        <v>2.11386804091489</v>
      </c>
      <c r="N327" s="36" t="n">
        <v>2.60238948855031</v>
      </c>
      <c r="O327" s="36" t="n">
        <f aca="false">SQRT(M327^2+N327^2)</f>
        <v>3.35274054238</v>
      </c>
      <c r="P327" s="40" t="n">
        <f aca="false">IF(J327="","",MAX(0,J327-1.96*O327/100))</f>
        <v>0.411227554584961</v>
      </c>
      <c r="Q327" s="40" t="n">
        <f aca="false">IF(J327="","",MIN(1,J327+1.96*O327/100))</f>
        <v>0.542654983846257</v>
      </c>
      <c r="R327" s="32" t="str">
        <f aca="false">IF(L327="","",IF(ABS(L327)&lt;=O327,"Yes","No"))</f>
        <v>Yes</v>
      </c>
      <c r="S327" s="32" t="str">
        <f aca="false">IF(L327="","",IF(ABS(L327)&lt;=1.96*O327,"Yes","No"))</f>
        <v>Yes</v>
      </c>
      <c r="T327" s="60" t="n">
        <f aca="false">IF(D327="","",ROUND(SQRT(((D327+G327)*O327/100)^2+(J327*(D327+G327)*0.07717)^2),0))</f>
        <v>126</v>
      </c>
      <c r="U327" s="32"/>
    </row>
    <row r="328" customFormat="false" ht="15" hidden="false" customHeight="false" outlineLevel="0" collapsed="false">
      <c r="A328" s="32" t="s">
        <v>421</v>
      </c>
      <c r="B328" s="32" t="s">
        <v>548</v>
      </c>
      <c r="C328" s="32" t="s">
        <v>552</v>
      </c>
      <c r="D328" s="60" t="n">
        <v>260</v>
      </c>
      <c r="E328" s="60" t="n">
        <v>237</v>
      </c>
      <c r="F328" s="69" t="n">
        <f aca="false">IF(E328="","",D328-E328)</f>
        <v>23</v>
      </c>
      <c r="G328" s="60" t="n">
        <v>307</v>
      </c>
      <c r="H328" s="60" t="n">
        <v>324</v>
      </c>
      <c r="I328" s="69" t="n">
        <f aca="false">IF(H328="","",G328-H328)</f>
        <v>-17</v>
      </c>
      <c r="J328" s="40" t="n">
        <f aca="false">IF(OR(D328="",D328+G328=0),"",D328/(D328+G328))</f>
        <v>0.458553791887125</v>
      </c>
      <c r="K328" s="40" t="n">
        <f aca="false">IF(E328="","",E328/(E328+H328))</f>
        <v>0.422459893048128</v>
      </c>
      <c r="L328" s="70" t="n">
        <f aca="false">IF(OR(K328="",J328=""),"",(J328-K328)*100)</f>
        <v>3.60938988389968</v>
      </c>
      <c r="M328" s="36" t="n">
        <v>3.59375104062466</v>
      </c>
      <c r="N328" s="36" t="n">
        <v>2.60238948855031</v>
      </c>
      <c r="O328" s="36" t="n">
        <f aca="false">SQRT(M328^2+N328^2)</f>
        <v>4.43705731224062</v>
      </c>
      <c r="P328" s="40" t="n">
        <f aca="false">IF(J328="","",MAX(0,J328-1.96*O328/100))</f>
        <v>0.371587468567209</v>
      </c>
      <c r="Q328" s="40" t="n">
        <f aca="false">IF(J328="","",MIN(1,J328+1.96*O328/100))</f>
        <v>0.545520115207041</v>
      </c>
      <c r="R328" s="32" t="str">
        <f aca="false">IF(L328="","",IF(ABS(L328)&lt;=O328,"Yes","No"))</f>
        <v>Yes</v>
      </c>
      <c r="S328" s="32" t="str">
        <f aca="false">IF(L328="","",IF(ABS(L328)&lt;=1.96*O328,"Yes","No"))</f>
        <v>Yes</v>
      </c>
      <c r="T328" s="60" t="n">
        <f aca="false">IF(D328="","",ROUND(SQRT(((D328+G328)*O328/100)^2+(J328*(D328+G328)*0.14577)^2),0))</f>
        <v>45</v>
      </c>
      <c r="U328" s="32"/>
    </row>
    <row r="329" customFormat="false" ht="15" hidden="false" customHeight="false" outlineLevel="0" collapsed="false">
      <c r="A329" s="32" t="s">
        <v>421</v>
      </c>
      <c r="B329" s="32" t="s">
        <v>553</v>
      </c>
      <c r="C329" s="32" t="s">
        <v>554</v>
      </c>
      <c r="D329" s="60" t="n">
        <v>641</v>
      </c>
      <c r="E329" s="60" t="n">
        <v>600</v>
      </c>
      <c r="F329" s="69" t="n">
        <f aca="false">IF(E329="","",D329-E329)</f>
        <v>41</v>
      </c>
      <c r="G329" s="60" t="n">
        <v>684</v>
      </c>
      <c r="H329" s="60" t="n">
        <v>681</v>
      </c>
      <c r="I329" s="69" t="n">
        <f aca="false">IF(H329="","",G329-H329)</f>
        <v>3</v>
      </c>
      <c r="J329" s="40" t="n">
        <f aca="false">IF(OR(D329="",D329+G329=0),"",D329/(D329+G329))</f>
        <v>0.48377358490566</v>
      </c>
      <c r="K329" s="40" t="n">
        <f aca="false">IF(E329="","",E329/(E329+H329))</f>
        <v>0.468384074941452</v>
      </c>
      <c r="L329" s="70" t="n">
        <f aca="false">IF(OR(K329="",J329=""),"",(J329-K329)*100)</f>
        <v>1.53895099642083</v>
      </c>
      <c r="M329" s="36" t="n">
        <v>2.11386804091489</v>
      </c>
      <c r="N329" s="36" t="n">
        <v>2.60238948855031</v>
      </c>
      <c r="O329" s="36" t="n">
        <f aca="false">SQRT(M329^2+N329^2)</f>
        <v>3.35274054238</v>
      </c>
      <c r="P329" s="40" t="n">
        <f aca="false">IF(J329="","",MAX(0,J329-1.96*O329/100))</f>
        <v>0.418059870275012</v>
      </c>
      <c r="Q329" s="40" t="n">
        <f aca="false">IF(J329="","",MIN(1,J329+1.96*O329/100))</f>
        <v>0.549487299536308</v>
      </c>
      <c r="R329" s="32" t="str">
        <f aca="false">IF(L329="","",IF(ABS(L329)&lt;=O329,"Yes","No"))</f>
        <v>Yes</v>
      </c>
      <c r="S329" s="32" t="str">
        <f aca="false">IF(L329="","",IF(ABS(L329)&lt;=1.96*O329,"Yes","No"))</f>
        <v>Yes</v>
      </c>
      <c r="T329" s="60" t="n">
        <f aca="false">IF(D329="","",ROUND(SQRT(((D329+G329)*O329/100)^2+(J329*(D329+G329)*0.07717)^2),0))</f>
        <v>66</v>
      </c>
      <c r="U329" s="32"/>
    </row>
    <row r="330" customFormat="false" ht="15" hidden="false" customHeight="false" outlineLevel="0" collapsed="false">
      <c r="A330" s="32" t="s">
        <v>421</v>
      </c>
      <c r="B330" s="32" t="s">
        <v>553</v>
      </c>
      <c r="C330" s="32" t="s">
        <v>555</v>
      </c>
      <c r="D330" s="60" t="n">
        <v>846</v>
      </c>
      <c r="E330" s="60" t="n">
        <v>824</v>
      </c>
      <c r="F330" s="69" t="n">
        <f aca="false">IF(E330="","",D330-E330)</f>
        <v>22</v>
      </c>
      <c r="G330" s="60" t="n">
        <v>801</v>
      </c>
      <c r="H330" s="60" t="n">
        <v>795</v>
      </c>
      <c r="I330" s="69" t="n">
        <f aca="false">IF(H330="","",G330-H330)</f>
        <v>6</v>
      </c>
      <c r="J330" s="40" t="n">
        <f aca="false">IF(OR(D330="",D330+G330=0),"",D330/(D330+G330))</f>
        <v>0.513661202185792</v>
      </c>
      <c r="K330" s="40" t="n">
        <f aca="false">IF(E330="","",E330/(E330+H330))</f>
        <v>0.508956145768993</v>
      </c>
      <c r="L330" s="70" t="n">
        <f aca="false">IF(OR(K330="",J330=""),"",(J330-K330)*100)</f>
        <v>0.470505641679919</v>
      </c>
      <c r="M330" s="36" t="n">
        <v>2.11386804091489</v>
      </c>
      <c r="N330" s="36" t="n">
        <v>2.60238948855031</v>
      </c>
      <c r="O330" s="36" t="n">
        <f aca="false">SQRT(M330^2+N330^2)</f>
        <v>3.35274054238</v>
      </c>
      <c r="P330" s="40" t="n">
        <f aca="false">IF(J330="","",MAX(0,J330-1.96*O330/100))</f>
        <v>0.447947487555144</v>
      </c>
      <c r="Q330" s="40" t="n">
        <f aca="false">IF(J330="","",MIN(1,J330+1.96*O330/100))</f>
        <v>0.57937491681644</v>
      </c>
      <c r="R330" s="32" t="str">
        <f aca="false">IF(L330="","",IF(ABS(L330)&lt;=O330,"Yes","No"))</f>
        <v>Yes</v>
      </c>
      <c r="S330" s="32" t="str">
        <f aca="false">IF(L330="","",IF(ABS(L330)&lt;=1.96*O330,"Yes","No"))</f>
        <v>Yes</v>
      </c>
      <c r="T330" s="60" t="n">
        <f aca="false">IF(D330="","",ROUND(SQRT(((D330+G330)*O330/100)^2+(J330*(D330+G330)*0.07717)^2),0))</f>
        <v>86</v>
      </c>
      <c r="U330" s="32"/>
    </row>
    <row r="331" customFormat="false" ht="15" hidden="false" customHeight="false" outlineLevel="0" collapsed="false">
      <c r="A331" s="32" t="s">
        <v>421</v>
      </c>
      <c r="B331" s="32" t="s">
        <v>553</v>
      </c>
      <c r="C331" s="32" t="s">
        <v>556</v>
      </c>
      <c r="D331" s="60" t="n">
        <v>1180</v>
      </c>
      <c r="E331" s="60" t="n">
        <v>1193</v>
      </c>
      <c r="F331" s="69" t="n">
        <f aca="false">IF(E331="","",D331-E331)</f>
        <v>-13</v>
      </c>
      <c r="G331" s="60" t="n">
        <v>1305</v>
      </c>
      <c r="H331" s="60" t="n">
        <v>1334</v>
      </c>
      <c r="I331" s="69" t="n">
        <f aca="false">IF(H331="","",G331-H331)</f>
        <v>-29</v>
      </c>
      <c r="J331" s="40" t="n">
        <f aca="false">IF(OR(D331="",D331+G331=0),"",D331/(D331+G331))</f>
        <v>0.474849094567404</v>
      </c>
      <c r="K331" s="40" t="n">
        <f aca="false">IF(E331="","",E331/(E331+H331))</f>
        <v>0.47210130589632</v>
      </c>
      <c r="L331" s="70" t="n">
        <f aca="false">IF(OR(K331="",J331=""),"",(J331-K331)*100)</f>
        <v>0.274778867108466</v>
      </c>
      <c r="M331" s="36" t="n">
        <v>2.11386804091489</v>
      </c>
      <c r="N331" s="36" t="n">
        <v>2.60238948855031</v>
      </c>
      <c r="O331" s="36" t="n">
        <f aca="false">SQRT(M331^2+N331^2)</f>
        <v>3.35274054238</v>
      </c>
      <c r="P331" s="40" t="n">
        <f aca="false">IF(J331="","",MAX(0,J331-1.96*O331/100))</f>
        <v>0.409135379936756</v>
      </c>
      <c r="Q331" s="40" t="n">
        <f aca="false">IF(J331="","",MIN(1,J331+1.96*O331/100))</f>
        <v>0.540562809198052</v>
      </c>
      <c r="R331" s="32" t="str">
        <f aca="false">IF(L331="","",IF(ABS(L331)&lt;=O331,"Yes","No"))</f>
        <v>Yes</v>
      </c>
      <c r="S331" s="32" t="str">
        <f aca="false">IF(L331="","",IF(ABS(L331)&lt;=1.96*O331,"Yes","No"))</f>
        <v>Yes</v>
      </c>
      <c r="T331" s="60" t="n">
        <f aca="false">IF(D331="","",ROUND(SQRT(((D331+G331)*O331/100)^2+(J331*(D331+G331)*0.07717)^2),0))</f>
        <v>123</v>
      </c>
      <c r="U331" s="32"/>
    </row>
    <row r="332" customFormat="false" ht="15" hidden="false" customHeight="false" outlineLevel="0" collapsed="false">
      <c r="A332" s="32" t="s">
        <v>421</v>
      </c>
      <c r="B332" s="32" t="s">
        <v>553</v>
      </c>
      <c r="C332" s="32" t="s">
        <v>557</v>
      </c>
      <c r="D332" s="60" t="n">
        <v>1858</v>
      </c>
      <c r="E332" s="60" t="n">
        <v>1923</v>
      </c>
      <c r="F332" s="69" t="n">
        <f aca="false">IF(E332="","",D332-E332)</f>
        <v>-65</v>
      </c>
      <c r="G332" s="60" t="n">
        <v>1624</v>
      </c>
      <c r="H332" s="60" t="n">
        <v>1578</v>
      </c>
      <c r="I332" s="69" t="n">
        <f aca="false">IF(H332="","",G332-H332)</f>
        <v>46</v>
      </c>
      <c r="J332" s="40" t="n">
        <f aca="false">IF(OR(D332="",D332+G332=0),"",D332/(D332+G332))</f>
        <v>0.533601378518093</v>
      </c>
      <c r="K332" s="40" t="n">
        <f aca="false">IF(E332="","",E332/(E332+H332))</f>
        <v>0.549271636675236</v>
      </c>
      <c r="L332" s="70" t="n">
        <f aca="false">IF(OR(K332="",J332=""),"",(J332-K332)*100)</f>
        <v>-1.56702581571425</v>
      </c>
      <c r="M332" s="36" t="n">
        <v>2.11386804091489</v>
      </c>
      <c r="N332" s="36" t="n">
        <v>2.60238948855031</v>
      </c>
      <c r="O332" s="36" t="n">
        <f aca="false">SQRT(M332^2+N332^2)</f>
        <v>3.35274054238</v>
      </c>
      <c r="P332" s="40" t="n">
        <f aca="false">IF(J332="","",MAX(0,J332-1.96*O332/100))</f>
        <v>0.467887663887445</v>
      </c>
      <c r="Q332" s="40" t="n">
        <f aca="false">IF(J332="","",MIN(1,J332+1.96*O332/100))</f>
        <v>0.599315093148741</v>
      </c>
      <c r="R332" s="32" t="str">
        <f aca="false">IF(L332="","",IF(ABS(L332)&lt;=O332,"Yes","No"))</f>
        <v>Yes</v>
      </c>
      <c r="S332" s="32" t="str">
        <f aca="false">IF(L332="","",IF(ABS(L332)&lt;=1.96*O332,"Yes","No"))</f>
        <v>Yes</v>
      </c>
      <c r="T332" s="60" t="n">
        <f aca="false">IF(D332="","",ROUND(SQRT(((D332+G332)*O332/100)^2+(J332*(D332+G332)*0.07717)^2),0))</f>
        <v>185</v>
      </c>
      <c r="U332" s="32"/>
    </row>
    <row r="333" customFormat="false" ht="15" hidden="false" customHeight="false" outlineLevel="0" collapsed="false">
      <c r="A333" s="32" t="s">
        <v>421</v>
      </c>
      <c r="B333" s="32" t="s">
        <v>553</v>
      </c>
      <c r="C333" s="32" t="s">
        <v>558</v>
      </c>
      <c r="D333" s="60" t="n">
        <v>745</v>
      </c>
      <c r="E333" s="60" t="n">
        <v>755</v>
      </c>
      <c r="F333" s="69" t="n">
        <f aca="false">IF(E333="","",D333-E333)</f>
        <v>-10</v>
      </c>
      <c r="G333" s="60" t="n">
        <v>810</v>
      </c>
      <c r="H333" s="60" t="n">
        <v>789</v>
      </c>
      <c r="I333" s="69" t="n">
        <f aca="false">IF(H333="","",G333-H333)</f>
        <v>21</v>
      </c>
      <c r="J333" s="40" t="n">
        <f aca="false">IF(OR(D333="",D333+G333=0),"",D333/(D333+G333))</f>
        <v>0.479099678456592</v>
      </c>
      <c r="K333" s="40" t="n">
        <f aca="false">IF(E333="","",E333/(E333+H333))</f>
        <v>0.4889896373057</v>
      </c>
      <c r="L333" s="70" t="n">
        <f aca="false">IF(OR(K333="",J333=""),"",(J333-K333)*100)</f>
        <v>-0.988995884910787</v>
      </c>
      <c r="M333" s="36" t="n">
        <v>2.11386804091489</v>
      </c>
      <c r="N333" s="36" t="n">
        <v>2.60238948855031</v>
      </c>
      <c r="O333" s="36" t="n">
        <f aca="false">SQRT(M333^2+N333^2)</f>
        <v>3.35274054238</v>
      </c>
      <c r="P333" s="40" t="n">
        <f aca="false">IF(J333="","",MAX(0,J333-1.96*O333/100))</f>
        <v>0.413385963825944</v>
      </c>
      <c r="Q333" s="40" t="n">
        <f aca="false">IF(J333="","",MIN(1,J333+1.96*O333/100))</f>
        <v>0.54481339308724</v>
      </c>
      <c r="R333" s="32" t="str">
        <f aca="false">IF(L333="","",IF(ABS(L333)&lt;=O333,"Yes","No"))</f>
        <v>Yes</v>
      </c>
      <c r="S333" s="32" t="str">
        <f aca="false">IF(L333="","",IF(ABS(L333)&lt;=1.96*O333,"Yes","No"))</f>
        <v>Yes</v>
      </c>
      <c r="T333" s="60" t="n">
        <f aca="false">IF(D333="","",ROUND(SQRT(((D333+G333)*O333/100)^2+(J333*(D333+G333)*0.07717)^2),0))</f>
        <v>78</v>
      </c>
      <c r="U333" s="32"/>
    </row>
    <row r="334" customFormat="false" ht="15" hidden="false" customHeight="false" outlineLevel="0" collapsed="false">
      <c r="A334" s="32" t="s">
        <v>421</v>
      </c>
      <c r="B334" s="32" t="s">
        <v>553</v>
      </c>
      <c r="C334" s="32" t="s">
        <v>559</v>
      </c>
      <c r="D334" s="60" t="n">
        <v>377</v>
      </c>
      <c r="E334" s="60" t="n">
        <v>358</v>
      </c>
      <c r="F334" s="69" t="n">
        <f aca="false">IF(E334="","",D334-E334)</f>
        <v>19</v>
      </c>
      <c r="G334" s="60" t="n">
        <v>434</v>
      </c>
      <c r="H334" s="60" t="n">
        <v>461</v>
      </c>
      <c r="I334" s="69" t="n">
        <f aca="false">IF(H334="","",G334-H334)</f>
        <v>-27</v>
      </c>
      <c r="J334" s="40" t="n">
        <f aca="false">IF(OR(D334="",D334+G334=0),"",D334/(D334+G334))</f>
        <v>0.464858199753391</v>
      </c>
      <c r="K334" s="40" t="n">
        <f aca="false">IF(E334="","",E334/(E334+H334))</f>
        <v>0.437118437118437</v>
      </c>
      <c r="L334" s="70" t="n">
        <f aca="false">IF(OR(K334="",J334=""),"",(J334-K334)*100)</f>
        <v>2.77397626349538</v>
      </c>
      <c r="M334" s="36" t="n">
        <v>2.46779854663492</v>
      </c>
      <c r="N334" s="36" t="n">
        <v>2.60238948855031</v>
      </c>
      <c r="O334" s="36" t="n">
        <f aca="false">SQRT(M334^2+N334^2)</f>
        <v>3.58642729145463</v>
      </c>
      <c r="P334" s="40" t="n">
        <f aca="false">IF(J334="","",MAX(0,J334-1.96*O334/100))</f>
        <v>0.39456422484088</v>
      </c>
      <c r="Q334" s="40" t="n">
        <f aca="false">IF(J334="","",MIN(1,J334+1.96*O334/100))</f>
        <v>0.535152174665902</v>
      </c>
      <c r="R334" s="32" t="str">
        <f aca="false">IF(L334="","",IF(ABS(L334)&lt;=O334,"Yes","No"))</f>
        <v>Yes</v>
      </c>
      <c r="S334" s="32" t="str">
        <f aca="false">IF(L334="","",IF(ABS(L334)&lt;=1.96*O334,"Yes","No"))</f>
        <v>Yes</v>
      </c>
      <c r="T334" s="60" t="n">
        <f aca="false">IF(D334="","",ROUND(SQRT(((D334+G334)*O334/100)^2+(J334*(D334+G334)*0.09272)^2),0))</f>
        <v>45</v>
      </c>
      <c r="U334" s="32"/>
    </row>
    <row r="335" customFormat="false" ht="15" hidden="false" customHeight="false" outlineLevel="0" collapsed="false">
      <c r="A335" s="32" t="s">
        <v>421</v>
      </c>
      <c r="B335" s="32" t="s">
        <v>553</v>
      </c>
      <c r="C335" s="32" t="s">
        <v>560</v>
      </c>
      <c r="D335" s="60" t="n">
        <v>1363</v>
      </c>
      <c r="E335" s="60" t="n">
        <v>1321</v>
      </c>
      <c r="F335" s="69" t="n">
        <f aca="false">IF(E335="","",D335-E335)</f>
        <v>42</v>
      </c>
      <c r="G335" s="60" t="n">
        <v>1128</v>
      </c>
      <c r="H335" s="60" t="n">
        <v>1098</v>
      </c>
      <c r="I335" s="69" t="n">
        <f aca="false">IF(H335="","",G335-H335)</f>
        <v>30</v>
      </c>
      <c r="J335" s="40" t="n">
        <f aca="false">IF(OR(D335="",D335+G335=0),"",D335/(D335+G335))</f>
        <v>0.547169811320755</v>
      </c>
      <c r="K335" s="40" t="n">
        <f aca="false">IF(E335="","",E335/(E335+H335))</f>
        <v>0.546093427035965</v>
      </c>
      <c r="L335" s="70" t="n">
        <f aca="false">IF(OR(K335="",J335=""),"",(J335-K335)*100)</f>
        <v>0.10763842847894</v>
      </c>
      <c r="M335" s="36" t="n">
        <v>2.11386804091489</v>
      </c>
      <c r="N335" s="36" t="n">
        <v>2.60238948855031</v>
      </c>
      <c r="O335" s="36" t="n">
        <f aca="false">SQRT(M335^2+N335^2)</f>
        <v>3.35274054238</v>
      </c>
      <c r="P335" s="40" t="n">
        <f aca="false">IF(J335="","",MAX(0,J335-1.96*O335/100))</f>
        <v>0.481456096690107</v>
      </c>
      <c r="Q335" s="40" t="n">
        <f aca="false">IF(J335="","",MIN(1,J335+1.96*O335/100))</f>
        <v>0.612883525951403</v>
      </c>
      <c r="R335" s="32" t="str">
        <f aca="false">IF(L335="","",IF(ABS(L335)&lt;=O335,"Yes","No"))</f>
        <v>Yes</v>
      </c>
      <c r="S335" s="32" t="str">
        <f aca="false">IF(L335="","",IF(ABS(L335)&lt;=1.96*O335,"Yes","No"))</f>
        <v>Yes</v>
      </c>
      <c r="T335" s="60" t="n">
        <f aca="false">IF(D335="","",ROUND(SQRT(((D335+G335)*O335/100)^2+(J335*(D335+G335)*0.07717)^2),0))</f>
        <v>134</v>
      </c>
      <c r="U335" s="32"/>
    </row>
    <row r="336" customFormat="false" ht="15" hidden="false" customHeight="false" outlineLevel="0" collapsed="false">
      <c r="A336" s="32" t="s">
        <v>421</v>
      </c>
      <c r="B336" s="32" t="s">
        <v>561</v>
      </c>
      <c r="C336" s="32" t="s">
        <v>562</v>
      </c>
      <c r="D336" s="60" t="n">
        <v>111</v>
      </c>
      <c r="E336" s="60" t="n">
        <v>112</v>
      </c>
      <c r="F336" s="69" t="n">
        <f aca="false">IF(E336="","",D336-E336)</f>
        <v>-1</v>
      </c>
      <c r="G336" s="60" t="n">
        <v>185</v>
      </c>
      <c r="H336" s="60" t="n">
        <v>199</v>
      </c>
      <c r="I336" s="69" t="n">
        <f aca="false">IF(H336="","",G336-H336)</f>
        <v>-14</v>
      </c>
      <c r="J336" s="40" t="n">
        <f aca="false">IF(OR(D336="",D336+G336=0),"",D336/(D336+G336))</f>
        <v>0.375</v>
      </c>
      <c r="K336" s="40" t="n">
        <f aca="false">IF(E336="","",E336/(E336+H336))</f>
        <v>0.360128617363344</v>
      </c>
      <c r="L336" s="70" t="n">
        <f aca="false">IF(OR(K336="",J336=""),"",(J336-K336)*100)</f>
        <v>1.48713826366559</v>
      </c>
      <c r="M336" s="36" t="n">
        <v>3.59375104062466</v>
      </c>
      <c r="N336" s="36" t="n">
        <v>2.60238948855031</v>
      </c>
      <c r="O336" s="36" t="n">
        <f aca="false">SQRT(M336^2+N336^2)</f>
        <v>4.43705731224062</v>
      </c>
      <c r="P336" s="40" t="n">
        <f aca="false">IF(J336="","",MAX(0,J336-1.96*O336/100))</f>
        <v>0.288033676680084</v>
      </c>
      <c r="Q336" s="40" t="n">
        <f aca="false">IF(J336="","",MIN(1,J336+1.96*O336/100))</f>
        <v>0.461966323319916</v>
      </c>
      <c r="R336" s="32" t="str">
        <f aca="false">IF(L336="","",IF(ABS(L336)&lt;=O336,"Yes","No"))</f>
        <v>Yes</v>
      </c>
      <c r="S336" s="32" t="str">
        <f aca="false">IF(L336="","",IF(ABS(L336)&lt;=1.96*O336,"Yes","No"))</f>
        <v>Yes</v>
      </c>
      <c r="T336" s="60" t="n">
        <f aca="false">IF(D336="","",ROUND(SQRT(((D336+G336)*O336/100)^2+(J336*(D336+G336)*0.14577)^2),0))</f>
        <v>21</v>
      </c>
      <c r="U336" s="32"/>
    </row>
    <row r="337" customFormat="false" ht="15" hidden="false" customHeight="false" outlineLevel="0" collapsed="false">
      <c r="A337" s="32" t="s">
        <v>421</v>
      </c>
      <c r="B337" s="32" t="s">
        <v>561</v>
      </c>
      <c r="C337" s="32" t="s">
        <v>563</v>
      </c>
      <c r="D337" s="60" t="n">
        <v>244</v>
      </c>
      <c r="E337" s="60" t="n">
        <v>259</v>
      </c>
      <c r="F337" s="69" t="n">
        <f aca="false">IF(E337="","",D337-E337)</f>
        <v>-15</v>
      </c>
      <c r="G337" s="60" t="n">
        <v>469</v>
      </c>
      <c r="H337" s="60" t="n">
        <v>480</v>
      </c>
      <c r="I337" s="69" t="n">
        <f aca="false">IF(H337="","",G337-H337)</f>
        <v>-11</v>
      </c>
      <c r="J337" s="40" t="n">
        <f aca="false">IF(OR(D337="",D337+G337=0),"",D337/(D337+G337))</f>
        <v>0.342215988779804</v>
      </c>
      <c r="K337" s="40" t="n">
        <f aca="false">IF(E337="","",E337/(E337+H337))</f>
        <v>0.350473612990528</v>
      </c>
      <c r="L337" s="70" t="n">
        <f aca="false">IF(OR(K337="",J337=""),"",(J337-K337)*100)</f>
        <v>-0.825762421072412</v>
      </c>
      <c r="M337" s="36" t="n">
        <v>3.59375104062466</v>
      </c>
      <c r="N337" s="36" t="n">
        <v>2.60238948855031</v>
      </c>
      <c r="O337" s="36" t="n">
        <f aca="false">SQRT(M337^2+N337^2)</f>
        <v>4.43705731224062</v>
      </c>
      <c r="P337" s="40" t="n">
        <f aca="false">IF(J337="","",MAX(0,J337-1.96*O337/100))</f>
        <v>0.255249665459888</v>
      </c>
      <c r="Q337" s="40" t="n">
        <f aca="false">IF(J337="","",MIN(1,J337+1.96*O337/100))</f>
        <v>0.42918231209972</v>
      </c>
      <c r="R337" s="32" t="str">
        <f aca="false">IF(L337="","",IF(ABS(L337)&lt;=O337,"Yes","No"))</f>
        <v>Yes</v>
      </c>
      <c r="S337" s="32" t="str">
        <f aca="false">IF(L337="","",IF(ABS(L337)&lt;=1.96*O337,"Yes","No"))</f>
        <v>Yes</v>
      </c>
      <c r="T337" s="60" t="n">
        <f aca="false">IF(D337="","",ROUND(SQRT(((D337+G337)*O337/100)^2+(J337*(D337+G337)*0.14577)^2),0))</f>
        <v>48</v>
      </c>
      <c r="U337" s="32"/>
    </row>
    <row r="338" customFormat="false" ht="15" hidden="false" customHeight="false" outlineLevel="0" collapsed="false">
      <c r="A338" s="32" t="s">
        <v>421</v>
      </c>
      <c r="B338" s="32" t="s">
        <v>561</v>
      </c>
      <c r="C338" s="32" t="s">
        <v>564</v>
      </c>
      <c r="D338" s="60" t="n">
        <v>201</v>
      </c>
      <c r="E338" s="60" t="n">
        <v>204</v>
      </c>
      <c r="F338" s="69" t="n">
        <f aca="false">IF(E338="","",D338-E338)</f>
        <v>-3</v>
      </c>
      <c r="G338" s="60" t="n">
        <v>295</v>
      </c>
      <c r="H338" s="60" t="n">
        <v>301</v>
      </c>
      <c r="I338" s="69" t="n">
        <f aca="false">IF(H338="","",G338-H338)</f>
        <v>-6</v>
      </c>
      <c r="J338" s="40" t="n">
        <f aca="false">IF(OR(D338="",D338+G338=0),"",D338/(D338+G338))</f>
        <v>0.405241935483871</v>
      </c>
      <c r="K338" s="40" t="n">
        <f aca="false">IF(E338="","",E338/(E338+H338))</f>
        <v>0.403960396039604</v>
      </c>
      <c r="L338" s="70" t="n">
        <f aca="false">IF(OR(K338="",J338=""),"",(J338-K338)*100)</f>
        <v>0.128153944426695</v>
      </c>
      <c r="M338" s="36" t="n">
        <v>3.59375104062466</v>
      </c>
      <c r="N338" s="36" t="n">
        <v>2.60238948855031</v>
      </c>
      <c r="O338" s="36" t="n">
        <f aca="false">SQRT(M338^2+N338^2)</f>
        <v>4.43705731224062</v>
      </c>
      <c r="P338" s="40" t="n">
        <f aca="false">IF(J338="","",MAX(0,J338-1.96*O338/100))</f>
        <v>0.318275612163955</v>
      </c>
      <c r="Q338" s="40" t="n">
        <f aca="false">IF(J338="","",MIN(1,J338+1.96*O338/100))</f>
        <v>0.492208258803787</v>
      </c>
      <c r="R338" s="32" t="str">
        <f aca="false">IF(L338="","",IF(ABS(L338)&lt;=O338,"Yes","No"))</f>
        <v>Yes</v>
      </c>
      <c r="S338" s="32" t="str">
        <f aca="false">IF(L338="","",IF(ABS(L338)&lt;=1.96*O338,"Yes","No"))</f>
        <v>Yes</v>
      </c>
      <c r="T338" s="60" t="n">
        <f aca="false">IF(D338="","",ROUND(SQRT(((D338+G338)*O338/100)^2+(J338*(D338+G338)*0.14577)^2),0))</f>
        <v>37</v>
      </c>
      <c r="U338" s="32"/>
    </row>
    <row r="339" customFormat="false" ht="15" hidden="false" customHeight="false" outlineLevel="0" collapsed="false">
      <c r="A339" s="32" t="s">
        <v>421</v>
      </c>
      <c r="B339" s="32" t="s">
        <v>561</v>
      </c>
      <c r="C339" s="32" t="s">
        <v>565</v>
      </c>
      <c r="D339" s="60" t="n">
        <v>140</v>
      </c>
      <c r="E339" s="60" t="n">
        <v>128</v>
      </c>
      <c r="F339" s="69" t="n">
        <f aca="false">IF(E339="","",D339-E339)</f>
        <v>12</v>
      </c>
      <c r="G339" s="60" t="n">
        <v>196</v>
      </c>
      <c r="H339" s="60" t="n">
        <v>200</v>
      </c>
      <c r="I339" s="69" t="n">
        <f aca="false">IF(H339="","",G339-H339)</f>
        <v>-4</v>
      </c>
      <c r="J339" s="40" t="n">
        <f aca="false">IF(OR(D339="",D339+G339=0),"",D339/(D339+G339))</f>
        <v>0.416666666666667</v>
      </c>
      <c r="K339" s="40" t="n">
        <f aca="false">IF(E339="","",E339/(E339+H339))</f>
        <v>0.390243902439024</v>
      </c>
      <c r="L339" s="70" t="n">
        <f aca="false">IF(OR(K339="",J339=""),"",(J339-K339)*100)</f>
        <v>2.64227642276423</v>
      </c>
      <c r="M339" s="36" t="n">
        <v>3.59375104062466</v>
      </c>
      <c r="N339" s="36" t="n">
        <v>2.60238948855031</v>
      </c>
      <c r="O339" s="36" t="n">
        <f aca="false">SQRT(M339^2+N339^2)</f>
        <v>4.43705731224062</v>
      </c>
      <c r="P339" s="40" t="n">
        <f aca="false">IF(J339="","",MAX(0,J339-1.96*O339/100))</f>
        <v>0.32970034334675</v>
      </c>
      <c r="Q339" s="40" t="n">
        <f aca="false">IF(J339="","",MIN(1,J339+1.96*O339/100))</f>
        <v>0.503632989986583</v>
      </c>
      <c r="R339" s="32" t="str">
        <f aca="false">IF(L339="","",IF(ABS(L339)&lt;=O339,"Yes","No"))</f>
        <v>Yes</v>
      </c>
      <c r="S339" s="32" t="str">
        <f aca="false">IF(L339="","",IF(ABS(L339)&lt;=1.96*O339,"Yes","No"))</f>
        <v>Yes</v>
      </c>
      <c r="T339" s="60" t="n">
        <f aca="false">IF(D339="","",ROUND(SQRT(((D339+G339)*O339/100)^2+(J339*(D339+G339)*0.14577)^2),0))</f>
        <v>25</v>
      </c>
      <c r="U339" s="32"/>
    </row>
    <row r="340" customFormat="false" ht="15" hidden="false" customHeight="false" outlineLevel="0" collapsed="false">
      <c r="A340" s="32" t="s">
        <v>421</v>
      </c>
      <c r="B340" s="32" t="s">
        <v>566</v>
      </c>
      <c r="C340" s="32" t="s">
        <v>567</v>
      </c>
      <c r="D340" s="60" t="n">
        <v>390</v>
      </c>
      <c r="E340" s="60" t="n">
        <v>412</v>
      </c>
      <c r="F340" s="69" t="n">
        <f aca="false">IF(E340="","",D340-E340)</f>
        <v>-22</v>
      </c>
      <c r="G340" s="60" t="n">
        <v>802</v>
      </c>
      <c r="H340" s="60" t="n">
        <v>767</v>
      </c>
      <c r="I340" s="69" t="n">
        <f aca="false">IF(H340="","",G340-H340)</f>
        <v>35</v>
      </c>
      <c r="J340" s="40" t="n">
        <f aca="false">IF(OR(D340="",D340+G340=0),"",D340/(D340+G340))</f>
        <v>0.327181208053691</v>
      </c>
      <c r="K340" s="40" t="n">
        <f aca="false">IF(E340="","",E340/(E340+H340))</f>
        <v>0.349448685326548</v>
      </c>
      <c r="L340" s="70" t="n">
        <f aca="false">IF(OR(K340="",J340=""),"",(J340-K340)*100)</f>
        <v>-2.22674772728567</v>
      </c>
      <c r="M340" s="36" t="n">
        <v>2.11386804091489</v>
      </c>
      <c r="N340" s="36" t="n">
        <v>2.60238948855031</v>
      </c>
      <c r="O340" s="36" t="n">
        <f aca="false">SQRT(M340^2+N340^2)</f>
        <v>3.35274054238</v>
      </c>
      <c r="P340" s="40" t="n">
        <f aca="false">IF(J340="","",MAX(0,J340-1.96*O340/100))</f>
        <v>0.261467493423043</v>
      </c>
      <c r="Q340" s="40" t="n">
        <f aca="false">IF(J340="","",MIN(1,J340+1.96*O340/100))</f>
        <v>0.392894922684339</v>
      </c>
      <c r="R340" s="32" t="str">
        <f aca="false">IF(L340="","",IF(ABS(L340)&lt;=O340,"Yes","No"))</f>
        <v>Yes</v>
      </c>
      <c r="S340" s="32" t="str">
        <f aca="false">IF(L340="","",IF(ABS(L340)&lt;=1.96*O340,"Yes","No"))</f>
        <v>Yes</v>
      </c>
      <c r="T340" s="60" t="n">
        <f aca="false">IF(D340="","",ROUND(SQRT(((D340+G340)*O340/100)^2+(J340*(D340+G340)*0.07717)^2),0))</f>
        <v>50</v>
      </c>
      <c r="U340" s="32"/>
    </row>
    <row r="341" customFormat="false" ht="15" hidden="false" customHeight="false" outlineLevel="0" collapsed="false">
      <c r="A341" s="32" t="s">
        <v>421</v>
      </c>
      <c r="B341" s="32" t="s">
        <v>566</v>
      </c>
      <c r="C341" s="32" t="s">
        <v>568</v>
      </c>
      <c r="D341" s="60" t="n">
        <v>332</v>
      </c>
      <c r="E341" s="60" t="n">
        <v>361</v>
      </c>
      <c r="F341" s="69" t="n">
        <f aca="false">IF(E341="","",D341-E341)</f>
        <v>-29</v>
      </c>
      <c r="G341" s="60" t="n">
        <v>654</v>
      </c>
      <c r="H341" s="60" t="n">
        <v>633</v>
      </c>
      <c r="I341" s="69" t="n">
        <f aca="false">IF(H341="","",G341-H341)</f>
        <v>21</v>
      </c>
      <c r="J341" s="40" t="n">
        <f aca="false">IF(OR(D341="",D341+G341=0),"",D341/(D341+G341))</f>
        <v>0.336713995943205</v>
      </c>
      <c r="K341" s="40" t="n">
        <f aca="false">IF(E341="","",E341/(E341+H341))</f>
        <v>0.36317907444668</v>
      </c>
      <c r="L341" s="70" t="n">
        <f aca="false">IF(OR(K341="",J341=""),"",(J341-K341)*100)</f>
        <v>-2.64650785034752</v>
      </c>
      <c r="M341" s="36" t="n">
        <v>2.46779854663492</v>
      </c>
      <c r="N341" s="36" t="n">
        <v>2.60238948855031</v>
      </c>
      <c r="O341" s="36" t="n">
        <f aca="false">SQRT(M341^2+N341^2)</f>
        <v>3.58642729145463</v>
      </c>
      <c r="P341" s="40" t="n">
        <f aca="false">IF(J341="","",MAX(0,J341-1.96*O341/100))</f>
        <v>0.266420021030694</v>
      </c>
      <c r="Q341" s="40" t="n">
        <f aca="false">IF(J341="","",MIN(1,J341+1.96*O341/100))</f>
        <v>0.407007970855716</v>
      </c>
      <c r="R341" s="32" t="str">
        <f aca="false">IF(L341="","",IF(ABS(L341)&lt;=O341,"Yes","No"))</f>
        <v>Yes</v>
      </c>
      <c r="S341" s="32" t="str">
        <f aca="false">IF(L341="","",IF(ABS(L341)&lt;=1.96*O341,"Yes","No"))</f>
        <v>Yes</v>
      </c>
      <c r="T341" s="60" t="n">
        <f aca="false">IF(D341="","",ROUND(SQRT(((D341+G341)*O341/100)^2+(J341*(D341+G341)*0.09272)^2),0))</f>
        <v>47</v>
      </c>
      <c r="U341" s="32"/>
    </row>
    <row r="342" customFormat="false" ht="15" hidden="false" customHeight="false" outlineLevel="0" collapsed="false">
      <c r="A342" s="32" t="s">
        <v>421</v>
      </c>
      <c r="B342" s="32" t="s">
        <v>566</v>
      </c>
      <c r="C342" s="32" t="s">
        <v>569</v>
      </c>
      <c r="D342" s="60" t="n">
        <v>283</v>
      </c>
      <c r="E342" s="60" t="n">
        <v>286</v>
      </c>
      <c r="F342" s="69" t="n">
        <f aca="false">IF(E342="","",D342-E342)</f>
        <v>-3</v>
      </c>
      <c r="G342" s="60" t="n">
        <v>593</v>
      </c>
      <c r="H342" s="60" t="n">
        <v>553</v>
      </c>
      <c r="I342" s="69" t="n">
        <f aca="false">IF(H342="","",G342-H342)</f>
        <v>40</v>
      </c>
      <c r="J342" s="40" t="n">
        <f aca="false">IF(OR(D342="",D342+G342=0),"",D342/(D342+G342))</f>
        <v>0.323059360730594</v>
      </c>
      <c r="K342" s="40" t="n">
        <f aca="false">IF(E342="","",E342/(E342+H342))</f>
        <v>0.34088200238379</v>
      </c>
      <c r="L342" s="70" t="n">
        <f aca="false">IF(OR(K342="",J342=""),"",(J342-K342)*100)</f>
        <v>-1.78226416531966</v>
      </c>
      <c r="M342" s="36" t="n">
        <v>2.46779854663492</v>
      </c>
      <c r="N342" s="36" t="n">
        <v>2.60238948855031</v>
      </c>
      <c r="O342" s="36" t="n">
        <f aca="false">SQRT(M342^2+N342^2)</f>
        <v>3.58642729145463</v>
      </c>
      <c r="P342" s="40" t="n">
        <f aca="false">IF(J342="","",MAX(0,J342-1.96*O342/100))</f>
        <v>0.252765385818083</v>
      </c>
      <c r="Q342" s="40" t="n">
        <f aca="false">IF(J342="","",MIN(1,J342+1.96*O342/100))</f>
        <v>0.393353335643104</v>
      </c>
      <c r="R342" s="32" t="str">
        <f aca="false">IF(L342="","",IF(ABS(L342)&lt;=O342,"Yes","No"))</f>
        <v>Yes</v>
      </c>
      <c r="S342" s="32" t="str">
        <f aca="false">IF(L342="","",IF(ABS(L342)&lt;=1.96*O342,"Yes","No"))</f>
        <v>Yes</v>
      </c>
      <c r="T342" s="60" t="n">
        <f aca="false">IF(D342="","",ROUND(SQRT(((D342+G342)*O342/100)^2+(J342*(D342+G342)*0.09272)^2),0))</f>
        <v>41</v>
      </c>
      <c r="U342" s="32"/>
    </row>
    <row r="343" customFormat="false" ht="15" hidden="false" customHeight="false" outlineLevel="0" collapsed="false">
      <c r="A343" s="32" t="s">
        <v>421</v>
      </c>
      <c r="B343" s="32" t="s">
        <v>566</v>
      </c>
      <c r="C343" s="32" t="s">
        <v>570</v>
      </c>
      <c r="D343" s="60" t="n">
        <v>292</v>
      </c>
      <c r="E343" s="60" t="n">
        <v>302</v>
      </c>
      <c r="F343" s="69" t="n">
        <f aca="false">IF(E343="","",D343-E343)</f>
        <v>-10</v>
      </c>
      <c r="G343" s="60" t="n">
        <v>604</v>
      </c>
      <c r="H343" s="60" t="n">
        <v>608</v>
      </c>
      <c r="I343" s="69" t="n">
        <f aca="false">IF(H343="","",G343-H343)</f>
        <v>-4</v>
      </c>
      <c r="J343" s="40" t="n">
        <f aca="false">IF(OR(D343="",D343+G343=0),"",D343/(D343+G343))</f>
        <v>0.325892857142857</v>
      </c>
      <c r="K343" s="40" t="n">
        <f aca="false">IF(E343="","",E343/(E343+H343))</f>
        <v>0.331868131868132</v>
      </c>
      <c r="L343" s="70" t="n">
        <f aca="false">IF(OR(K343="",J343=""),"",(J343-K343)*100)</f>
        <v>-0.59752747252747</v>
      </c>
      <c r="M343" s="36" t="n">
        <v>2.46779854663492</v>
      </c>
      <c r="N343" s="36" t="n">
        <v>2.60238948855031</v>
      </c>
      <c r="O343" s="36" t="n">
        <f aca="false">SQRT(M343^2+N343^2)</f>
        <v>3.58642729145463</v>
      </c>
      <c r="P343" s="40" t="n">
        <f aca="false">IF(J343="","",MAX(0,J343-1.96*O343/100))</f>
        <v>0.255598882230346</v>
      </c>
      <c r="Q343" s="40" t="n">
        <f aca="false">IF(J343="","",MIN(1,J343+1.96*O343/100))</f>
        <v>0.396186832055368</v>
      </c>
      <c r="R343" s="32" t="str">
        <f aca="false">IF(L343="","",IF(ABS(L343)&lt;=O343,"Yes","No"))</f>
        <v>Yes</v>
      </c>
      <c r="S343" s="32" t="str">
        <f aca="false">IF(L343="","",IF(ABS(L343)&lt;=1.96*O343,"Yes","No"))</f>
        <v>Yes</v>
      </c>
      <c r="T343" s="60" t="n">
        <f aca="false">IF(D343="","",ROUND(SQRT(((D343+G343)*O343/100)^2+(J343*(D343+G343)*0.09272)^2),0))</f>
        <v>42</v>
      </c>
      <c r="U343" s="32"/>
    </row>
    <row r="344" customFormat="false" ht="15" hidden="false" customHeight="false" outlineLevel="0" collapsed="false">
      <c r="A344" s="32" t="s">
        <v>421</v>
      </c>
      <c r="B344" s="32" t="s">
        <v>571</v>
      </c>
      <c r="C344" s="32" t="s">
        <v>572</v>
      </c>
      <c r="D344" s="60" t="n">
        <v>79</v>
      </c>
      <c r="E344" s="60" t="n">
        <v>92</v>
      </c>
      <c r="F344" s="69" t="n">
        <f aca="false">IF(E344="","",D344-E344)</f>
        <v>-13</v>
      </c>
      <c r="G344" s="60" t="n">
        <v>170</v>
      </c>
      <c r="H344" s="60" t="n">
        <v>167</v>
      </c>
      <c r="I344" s="69" t="n">
        <f aca="false">IF(H344="","",G344-H344)</f>
        <v>3</v>
      </c>
      <c r="J344" s="40" t="n">
        <f aca="false">IF(OR(D344="",D344+G344=0),"",D344/(D344+G344))</f>
        <v>0.317269076305221</v>
      </c>
      <c r="K344" s="40" t="n">
        <f aca="false">IF(E344="","",E344/(E344+H344))</f>
        <v>0.355212355212355</v>
      </c>
      <c r="L344" s="70" t="n">
        <f aca="false">IF(OR(K344="",J344=""),"",(J344-K344)*100)</f>
        <v>-3.79432789071343</v>
      </c>
      <c r="M344" s="36" t="n">
        <v>3.59375104062466</v>
      </c>
      <c r="N344" s="36" t="n">
        <v>2.60238948855031</v>
      </c>
      <c r="O344" s="36" t="n">
        <f aca="false">SQRT(M344^2+N344^2)</f>
        <v>4.43705731224062</v>
      </c>
      <c r="P344" s="40" t="n">
        <f aca="false">IF(J344="","",MAX(0,J344-1.96*O344/100))</f>
        <v>0.230302752985305</v>
      </c>
      <c r="Q344" s="40" t="n">
        <f aca="false">IF(J344="","",MIN(1,J344+1.96*O344/100))</f>
        <v>0.404235399625137</v>
      </c>
      <c r="R344" s="32" t="str">
        <f aca="false">IF(L344="","",IF(ABS(L344)&lt;=O344,"Yes","No"))</f>
        <v>Yes</v>
      </c>
      <c r="S344" s="32" t="str">
        <f aca="false">IF(L344="","",IF(ABS(L344)&lt;=1.96*O344,"Yes","No"))</f>
        <v>Yes</v>
      </c>
      <c r="T344" s="60" t="n">
        <f aca="false">IF(D344="","",ROUND(SQRT(((D344+G344)*O344/100)^2+(J344*(D344+G344)*0.14577)^2),0))</f>
        <v>16</v>
      </c>
      <c r="U344" s="32"/>
    </row>
    <row r="345" customFormat="false" ht="15" hidden="false" customHeight="false" outlineLevel="0" collapsed="false">
      <c r="A345" s="32" t="s">
        <v>421</v>
      </c>
      <c r="B345" s="32" t="s">
        <v>573</v>
      </c>
      <c r="C345" s="32" t="s">
        <v>574</v>
      </c>
      <c r="D345" s="60" t="n">
        <v>351</v>
      </c>
      <c r="E345" s="60" t="n">
        <v>335</v>
      </c>
      <c r="F345" s="69" t="n">
        <f aca="false">IF(E345="","",D345-E345)</f>
        <v>16</v>
      </c>
      <c r="G345" s="60" t="n">
        <v>581</v>
      </c>
      <c r="H345" s="60" t="n">
        <v>581</v>
      </c>
      <c r="I345" s="69" t="n">
        <f aca="false">IF(H345="","",G345-H345)</f>
        <v>0</v>
      </c>
      <c r="J345" s="40" t="n">
        <f aca="false">IF(OR(D345="",D345+G345=0),"",D345/(D345+G345))</f>
        <v>0.376609442060086</v>
      </c>
      <c r="K345" s="40" t="n">
        <f aca="false">IF(E345="","",E345/(E345+H345))</f>
        <v>0.365720524017467</v>
      </c>
      <c r="L345" s="70" t="n">
        <f aca="false">IF(OR(K345="",J345=""),"",(J345-K345)*100)</f>
        <v>1.08889180426186</v>
      </c>
      <c r="M345" s="36" t="n">
        <v>2.46779854663492</v>
      </c>
      <c r="N345" s="36" t="n">
        <v>2.60238948855031</v>
      </c>
      <c r="O345" s="36" t="n">
        <f aca="false">SQRT(M345^2+N345^2)</f>
        <v>3.58642729145463</v>
      </c>
      <c r="P345" s="40" t="n">
        <f aca="false">IF(J345="","",MAX(0,J345-1.96*O345/100))</f>
        <v>0.306315467147575</v>
      </c>
      <c r="Q345" s="40" t="n">
        <f aca="false">IF(J345="","",MIN(1,J345+1.96*O345/100))</f>
        <v>0.446903416972597</v>
      </c>
      <c r="R345" s="32" t="str">
        <f aca="false">IF(L345="","",IF(ABS(L345)&lt;=O345,"Yes","No"))</f>
        <v>Yes</v>
      </c>
      <c r="S345" s="32" t="str">
        <f aca="false">IF(L345="","",IF(ABS(L345)&lt;=1.96*O345,"Yes","No"))</f>
        <v>Yes</v>
      </c>
      <c r="T345" s="60" t="n">
        <f aca="false">IF(D345="","",ROUND(SQRT(((D345+G345)*O345/100)^2+(J345*(D345+G345)*0.09272)^2),0))</f>
        <v>47</v>
      </c>
      <c r="U345" s="32"/>
    </row>
    <row r="346" customFormat="false" ht="15" hidden="false" customHeight="false" outlineLevel="0" collapsed="false">
      <c r="A346" s="32" t="s">
        <v>421</v>
      </c>
      <c r="B346" s="32" t="s">
        <v>575</v>
      </c>
      <c r="C346" s="32" t="s">
        <v>576</v>
      </c>
      <c r="D346" s="60" t="n">
        <v>214</v>
      </c>
      <c r="E346" s="60" t="n">
        <v>210</v>
      </c>
      <c r="F346" s="69" t="n">
        <f aca="false">IF(E346="","",D346-E346)</f>
        <v>4</v>
      </c>
      <c r="G346" s="60" t="n">
        <v>300</v>
      </c>
      <c r="H346" s="60" t="n">
        <v>309</v>
      </c>
      <c r="I346" s="69" t="n">
        <f aca="false">IF(H346="","",G346-H346)</f>
        <v>-9</v>
      </c>
      <c r="J346" s="40" t="n">
        <f aca="false">IF(OR(D346="",D346+G346=0),"",D346/(D346+G346))</f>
        <v>0.416342412451362</v>
      </c>
      <c r="K346" s="40" t="n">
        <f aca="false">IF(E346="","",E346/(E346+H346))</f>
        <v>0.404624277456647</v>
      </c>
      <c r="L346" s="70" t="n">
        <f aca="false">IF(OR(K346="",J346=""),"",(J346-K346)*100)</f>
        <v>1.17181349947145</v>
      </c>
      <c r="M346" s="36" t="n">
        <v>3.59375104062466</v>
      </c>
      <c r="N346" s="36" t="n">
        <v>2.60238948855031</v>
      </c>
      <c r="O346" s="36" t="n">
        <f aca="false">SQRT(M346^2+N346^2)</f>
        <v>4.43705731224062</v>
      </c>
      <c r="P346" s="40" t="n">
        <f aca="false">IF(J346="","",MAX(0,J346-1.96*O346/100))</f>
        <v>0.329376089131446</v>
      </c>
      <c r="Q346" s="40" t="n">
        <f aca="false">IF(J346="","",MIN(1,J346+1.96*O346/100))</f>
        <v>0.503308735771278</v>
      </c>
      <c r="R346" s="32" t="str">
        <f aca="false">IF(L346="","",IF(ABS(L346)&lt;=O346,"Yes","No"))</f>
        <v>Yes</v>
      </c>
      <c r="S346" s="32" t="str">
        <f aca="false">IF(L346="","",IF(ABS(L346)&lt;=1.96*O346,"Yes","No"))</f>
        <v>Yes</v>
      </c>
      <c r="T346" s="60" t="n">
        <f aca="false">IF(D346="","",ROUND(SQRT(((D346+G346)*O346/100)^2+(J346*(D346+G346)*0.14577)^2),0))</f>
        <v>39</v>
      </c>
      <c r="U346" s="32"/>
    </row>
    <row r="347" customFormat="false" ht="15" hidden="false" customHeight="false" outlineLevel="0" collapsed="false">
      <c r="A347" s="32" t="s">
        <v>421</v>
      </c>
      <c r="B347" s="32" t="s">
        <v>577</v>
      </c>
      <c r="C347" s="32" t="s">
        <v>578</v>
      </c>
      <c r="D347" s="60" t="n">
        <v>338</v>
      </c>
      <c r="E347" s="60" t="n">
        <v>331</v>
      </c>
      <c r="F347" s="69" t="n">
        <f aca="false">IF(E347="","",D347-E347)</f>
        <v>7</v>
      </c>
      <c r="G347" s="60" t="n">
        <v>434</v>
      </c>
      <c r="H347" s="60" t="n">
        <v>458</v>
      </c>
      <c r="I347" s="69" t="n">
        <f aca="false">IF(H347="","",G347-H347)</f>
        <v>-24</v>
      </c>
      <c r="J347" s="40" t="n">
        <f aca="false">IF(OR(D347="",D347+G347=0),"",D347/(D347+G347))</f>
        <v>0.437823834196891</v>
      </c>
      <c r="K347" s="40" t="n">
        <f aca="false">IF(E347="","",E347/(E347+H347))</f>
        <v>0.419518377693283</v>
      </c>
      <c r="L347" s="70" t="n">
        <f aca="false">IF(OR(K347="",J347=""),"",(J347-K347)*100)</f>
        <v>1.83054565036085</v>
      </c>
      <c r="M347" s="36" t="n">
        <v>2.46779854663492</v>
      </c>
      <c r="N347" s="36" t="n">
        <v>2.60238948855031</v>
      </c>
      <c r="O347" s="36" t="n">
        <f aca="false">SQRT(M347^2+N347^2)</f>
        <v>3.58642729145463</v>
      </c>
      <c r="P347" s="40" t="n">
        <f aca="false">IF(J347="","",MAX(0,J347-1.96*O347/100))</f>
        <v>0.36752985928438</v>
      </c>
      <c r="Q347" s="40" t="n">
        <f aca="false">IF(J347="","",MIN(1,J347+1.96*O347/100))</f>
        <v>0.508117809109402</v>
      </c>
      <c r="R347" s="32" t="str">
        <f aca="false">IF(L347="","",IF(ABS(L347)&lt;=O347,"Yes","No"))</f>
        <v>Yes</v>
      </c>
      <c r="S347" s="32" t="str">
        <f aca="false">IF(L347="","",IF(ABS(L347)&lt;=1.96*O347,"Yes","No"))</f>
        <v>Yes</v>
      </c>
      <c r="T347" s="60" t="n">
        <f aca="false">IF(D347="","",ROUND(SQRT(((D347+G347)*O347/100)^2+(J347*(D347+G347)*0.09272)^2),0))</f>
        <v>42</v>
      </c>
      <c r="U347" s="32"/>
    </row>
    <row r="348" customFormat="false" ht="15" hidden="false" customHeight="false" outlineLevel="0" collapsed="false">
      <c r="A348" s="32" t="s">
        <v>421</v>
      </c>
      <c r="B348" s="32" t="s">
        <v>579</v>
      </c>
      <c r="C348" s="32" t="s">
        <v>580</v>
      </c>
      <c r="D348" s="60" t="n">
        <v>295</v>
      </c>
      <c r="E348" s="60" t="n">
        <v>307</v>
      </c>
      <c r="F348" s="69" t="n">
        <f aca="false">IF(E348="","",D348-E348)</f>
        <v>-12</v>
      </c>
      <c r="G348" s="60" t="n">
        <v>744</v>
      </c>
      <c r="H348" s="60" t="n">
        <v>746</v>
      </c>
      <c r="I348" s="69" t="n">
        <f aca="false">IF(H348="","",G348-H348)</f>
        <v>-2</v>
      </c>
      <c r="J348" s="40" t="n">
        <f aca="false">IF(OR(D348="",D348+G348=0),"",D348/(D348+G348))</f>
        <v>0.283926852743022</v>
      </c>
      <c r="K348" s="40" t="n">
        <f aca="false">IF(E348="","",E348/(E348+H348))</f>
        <v>0.291547958214625</v>
      </c>
      <c r="L348" s="70" t="n">
        <f aca="false">IF(OR(K348="",J348=""),"",(J348-K348)*100)</f>
        <v>-0.762110547160272</v>
      </c>
      <c r="M348" s="36" t="n">
        <v>2.46779854663492</v>
      </c>
      <c r="N348" s="36" t="n">
        <v>2.60238948855031</v>
      </c>
      <c r="O348" s="36" t="n">
        <f aca="false">SQRT(M348^2+N348^2)</f>
        <v>3.58642729145463</v>
      </c>
      <c r="P348" s="40" t="n">
        <f aca="false">IF(J348="","",MAX(0,J348-1.96*O348/100))</f>
        <v>0.213632877830511</v>
      </c>
      <c r="Q348" s="40" t="n">
        <f aca="false">IF(J348="","",MIN(1,J348+1.96*O348/100))</f>
        <v>0.354220827655533</v>
      </c>
      <c r="R348" s="32" t="str">
        <f aca="false">IF(L348="","",IF(ABS(L348)&lt;=O348,"Yes","No"))</f>
        <v>Yes</v>
      </c>
      <c r="S348" s="32" t="str">
        <f aca="false">IF(L348="","",IF(ABS(L348)&lt;=1.96*O348,"Yes","No"))</f>
        <v>Yes</v>
      </c>
      <c r="T348" s="60" t="n">
        <f aca="false">IF(D348="","",ROUND(SQRT(((D348+G348)*O348/100)^2+(J348*(D348+G348)*0.09272)^2),0))</f>
        <v>46</v>
      </c>
      <c r="U348" s="32"/>
    </row>
    <row r="349" customFormat="false" ht="15" hidden="false" customHeight="false" outlineLevel="0" collapsed="false">
      <c r="A349" s="32" t="s">
        <v>421</v>
      </c>
      <c r="B349" s="32" t="s">
        <v>579</v>
      </c>
      <c r="C349" s="32" t="s">
        <v>581</v>
      </c>
      <c r="D349" s="60" t="n">
        <v>220</v>
      </c>
      <c r="E349" s="60" t="n">
        <v>232</v>
      </c>
      <c r="F349" s="69" t="n">
        <f aca="false">IF(E349="","",D349-E349)</f>
        <v>-12</v>
      </c>
      <c r="G349" s="60" t="n">
        <v>497</v>
      </c>
      <c r="H349" s="60" t="n">
        <v>487</v>
      </c>
      <c r="I349" s="69" t="n">
        <f aca="false">IF(H349="","",G349-H349)</f>
        <v>10</v>
      </c>
      <c r="J349" s="40" t="n">
        <f aca="false">IF(OR(D349="",D349+G349=0),"",D349/(D349+G349))</f>
        <v>0.306834030683403</v>
      </c>
      <c r="K349" s="40" t="n">
        <f aca="false">IF(E349="","",E349/(E349+H349))</f>
        <v>0.322670375521558</v>
      </c>
      <c r="L349" s="70" t="n">
        <f aca="false">IF(OR(K349="",J349=""),"",(J349-K349)*100)</f>
        <v>-1.58363448381546</v>
      </c>
      <c r="M349" s="36" t="n">
        <v>3.59375104062466</v>
      </c>
      <c r="N349" s="36" t="n">
        <v>2.60238948855031</v>
      </c>
      <c r="O349" s="36" t="n">
        <f aca="false">SQRT(M349^2+N349^2)</f>
        <v>4.43705731224062</v>
      </c>
      <c r="P349" s="40" t="n">
        <f aca="false">IF(J349="","",MAX(0,J349-1.96*O349/100))</f>
        <v>0.219867707363487</v>
      </c>
      <c r="Q349" s="40" t="n">
        <f aca="false">IF(J349="","",MIN(1,J349+1.96*O349/100))</f>
        <v>0.393800354003319</v>
      </c>
      <c r="R349" s="32" t="str">
        <f aca="false">IF(L349="","",IF(ABS(L349)&lt;=O349,"Yes","No"))</f>
        <v>Yes</v>
      </c>
      <c r="S349" s="32" t="str">
        <f aca="false">IF(L349="","",IF(ABS(L349)&lt;=1.96*O349,"Yes","No"))</f>
        <v>Yes</v>
      </c>
      <c r="T349" s="60" t="n">
        <f aca="false">IF(D349="","",ROUND(SQRT(((D349+G349)*O349/100)^2+(J349*(D349+G349)*0.14577)^2),0))</f>
        <v>45</v>
      </c>
      <c r="U349" s="32"/>
    </row>
    <row r="350" customFormat="false" ht="15" hidden="false" customHeight="false" outlineLevel="0" collapsed="false">
      <c r="A350" s="32" t="s">
        <v>421</v>
      </c>
      <c r="B350" s="32" t="s">
        <v>579</v>
      </c>
      <c r="C350" s="32" t="s">
        <v>582</v>
      </c>
      <c r="D350" s="60" t="n">
        <v>180</v>
      </c>
      <c r="E350" s="60" t="n">
        <v>178</v>
      </c>
      <c r="F350" s="69" t="n">
        <f aca="false">IF(E350="","",D350-E350)</f>
        <v>2</v>
      </c>
      <c r="G350" s="60" t="n">
        <v>438</v>
      </c>
      <c r="H350" s="60" t="n">
        <v>480</v>
      </c>
      <c r="I350" s="69" t="n">
        <f aca="false">IF(H350="","",G350-H350)</f>
        <v>-42</v>
      </c>
      <c r="J350" s="40" t="n">
        <f aca="false">IF(OR(D350="",D350+G350=0),"",D350/(D350+G350))</f>
        <v>0.29126213592233</v>
      </c>
      <c r="K350" s="40" t="n">
        <f aca="false">IF(E350="","",E350/(E350+H350))</f>
        <v>0.270516717325228</v>
      </c>
      <c r="L350" s="70" t="n">
        <f aca="false">IF(OR(K350="",J350=""),"",(J350-K350)*100)</f>
        <v>2.07454185971021</v>
      </c>
      <c r="M350" s="36" t="n">
        <v>3.59375104062466</v>
      </c>
      <c r="N350" s="36" t="n">
        <v>2.60238948855031</v>
      </c>
      <c r="O350" s="36" t="n">
        <f aca="false">SQRT(M350^2+N350^2)</f>
        <v>4.43705731224062</v>
      </c>
      <c r="P350" s="40" t="n">
        <f aca="false">IF(J350="","",MAX(0,J350-1.96*O350/100))</f>
        <v>0.204295812602414</v>
      </c>
      <c r="Q350" s="40" t="n">
        <f aca="false">IF(J350="","",MIN(1,J350+1.96*O350/100))</f>
        <v>0.378228459242246</v>
      </c>
      <c r="R350" s="32" t="str">
        <f aca="false">IF(L350="","",IF(ABS(L350)&lt;=O350,"Yes","No"))</f>
        <v>Yes</v>
      </c>
      <c r="S350" s="32" t="str">
        <f aca="false">IF(L350="","",IF(ABS(L350)&lt;=1.96*O350,"Yes","No"))</f>
        <v>Yes</v>
      </c>
      <c r="T350" s="60" t="n">
        <f aca="false">IF(D350="","",ROUND(SQRT(((D350+G350)*O350/100)^2+(J350*(D350+G350)*0.14577)^2),0))</f>
        <v>38</v>
      </c>
      <c r="U350" s="32"/>
    </row>
    <row r="351" customFormat="false" ht="15" hidden="false" customHeight="false" outlineLevel="0" collapsed="false">
      <c r="A351" s="32" t="s">
        <v>421</v>
      </c>
      <c r="B351" s="32" t="s">
        <v>579</v>
      </c>
      <c r="C351" s="32" t="s">
        <v>583</v>
      </c>
      <c r="D351" s="60" t="n">
        <v>187</v>
      </c>
      <c r="E351" s="60" t="n">
        <v>180</v>
      </c>
      <c r="F351" s="69" t="n">
        <f aca="false">IF(E351="","",D351-E351)</f>
        <v>7</v>
      </c>
      <c r="G351" s="60" t="n">
        <v>413</v>
      </c>
      <c r="H351" s="60" t="n">
        <v>430</v>
      </c>
      <c r="I351" s="69" t="n">
        <f aca="false">IF(H351="","",G351-H351)</f>
        <v>-17</v>
      </c>
      <c r="J351" s="40" t="n">
        <f aca="false">IF(OR(D351="",D351+G351=0),"",D351/(D351+G351))</f>
        <v>0.311666666666667</v>
      </c>
      <c r="K351" s="40" t="n">
        <f aca="false">IF(E351="","",E351/(E351+H351))</f>
        <v>0.295081967213115</v>
      </c>
      <c r="L351" s="70" t="n">
        <f aca="false">IF(OR(K351="",J351=""),"",(J351-K351)*100)</f>
        <v>1.65846994535519</v>
      </c>
      <c r="M351" s="36" t="n">
        <v>3.59375104062466</v>
      </c>
      <c r="N351" s="36" t="n">
        <v>2.60238948855031</v>
      </c>
      <c r="O351" s="36" t="n">
        <f aca="false">SQRT(M351^2+N351^2)</f>
        <v>4.43705731224062</v>
      </c>
      <c r="P351" s="40" t="n">
        <f aca="false">IF(J351="","",MAX(0,J351-1.96*O351/100))</f>
        <v>0.22470034334675</v>
      </c>
      <c r="Q351" s="40" t="n">
        <f aca="false">IF(J351="","",MIN(1,J351+1.96*O351/100))</f>
        <v>0.398632989986583</v>
      </c>
      <c r="R351" s="32" t="str">
        <f aca="false">IF(L351="","",IF(ABS(L351)&lt;=O351,"Yes","No"))</f>
        <v>Yes</v>
      </c>
      <c r="S351" s="32" t="str">
        <f aca="false">IF(L351="","",IF(ABS(L351)&lt;=1.96*O351,"Yes","No"))</f>
        <v>Yes</v>
      </c>
      <c r="T351" s="60" t="n">
        <f aca="false">IF(D351="","",ROUND(SQRT(((D351+G351)*O351/100)^2+(J351*(D351+G351)*0.14577)^2),0))</f>
        <v>38</v>
      </c>
      <c r="U351" s="32"/>
    </row>
    <row r="352" customFormat="false" ht="15" hidden="false" customHeight="false" outlineLevel="0" collapsed="false">
      <c r="A352" s="32" t="s">
        <v>421</v>
      </c>
      <c r="B352" s="32" t="s">
        <v>579</v>
      </c>
      <c r="C352" s="32" t="s">
        <v>584</v>
      </c>
      <c r="D352" s="60" t="n">
        <v>317</v>
      </c>
      <c r="E352" s="60" t="n">
        <v>345</v>
      </c>
      <c r="F352" s="69" t="n">
        <f aca="false">IF(E352="","",D352-E352)</f>
        <v>-28</v>
      </c>
      <c r="G352" s="60" t="n">
        <v>571</v>
      </c>
      <c r="H352" s="60" t="n">
        <v>573</v>
      </c>
      <c r="I352" s="69" t="n">
        <f aca="false">IF(H352="","",G352-H352)</f>
        <v>-2</v>
      </c>
      <c r="J352" s="40" t="n">
        <f aca="false">IF(OR(D352="",D352+G352=0),"",D352/(D352+G352))</f>
        <v>0.356981981981982</v>
      </c>
      <c r="K352" s="40" t="n">
        <f aca="false">IF(E352="","",E352/(E352+H352))</f>
        <v>0.375816993464052</v>
      </c>
      <c r="L352" s="70" t="n">
        <f aca="false">IF(OR(K352="",J352=""),"",(J352-K352)*100)</f>
        <v>-1.88350114820703</v>
      </c>
      <c r="M352" s="36" t="n">
        <v>2.46779854663492</v>
      </c>
      <c r="N352" s="36" t="n">
        <v>2.60238948855031</v>
      </c>
      <c r="O352" s="36" t="n">
        <f aca="false">SQRT(M352^2+N352^2)</f>
        <v>3.58642729145463</v>
      </c>
      <c r="P352" s="40" t="n">
        <f aca="false">IF(J352="","",MAX(0,J352-1.96*O352/100))</f>
        <v>0.286688007069471</v>
      </c>
      <c r="Q352" s="40" t="n">
        <f aca="false">IF(J352="","",MIN(1,J352+1.96*O352/100))</f>
        <v>0.427275956894493</v>
      </c>
      <c r="R352" s="32" t="str">
        <f aca="false">IF(L352="","",IF(ABS(L352)&lt;=O352,"Yes","No"))</f>
        <v>Yes</v>
      </c>
      <c r="S352" s="32" t="str">
        <f aca="false">IF(L352="","",IF(ABS(L352)&lt;=1.96*O352,"Yes","No"))</f>
        <v>Yes</v>
      </c>
      <c r="T352" s="60" t="n">
        <f aca="false">IF(D352="","",ROUND(SQRT(((D352+G352)*O352/100)^2+(J352*(D352+G352)*0.09272)^2),0))</f>
        <v>43</v>
      </c>
      <c r="U352" s="32"/>
    </row>
    <row r="353" customFormat="false" ht="15" hidden="false" customHeight="false" outlineLevel="0" collapsed="false">
      <c r="A353" s="32" t="s">
        <v>421</v>
      </c>
      <c r="B353" s="32" t="s">
        <v>585</v>
      </c>
      <c r="C353" s="32" t="s">
        <v>586</v>
      </c>
      <c r="D353" s="60" t="n">
        <v>1070</v>
      </c>
      <c r="E353" s="60" t="n">
        <v>1084</v>
      </c>
      <c r="F353" s="69" t="n">
        <f aca="false">IF(E353="","",D353-E353)</f>
        <v>-14</v>
      </c>
      <c r="G353" s="60" t="n">
        <v>1165</v>
      </c>
      <c r="H353" s="60" t="n">
        <v>1187</v>
      </c>
      <c r="I353" s="69" t="n">
        <f aca="false">IF(H353="","",G353-H353)</f>
        <v>-22</v>
      </c>
      <c r="J353" s="40" t="n">
        <f aca="false">IF(OR(D353="",D353+G353=0),"",D353/(D353+G353))</f>
        <v>0.478747203579418</v>
      </c>
      <c r="K353" s="40" t="n">
        <f aca="false">IF(E353="","",E353/(E353+H353))</f>
        <v>0.477322765301629</v>
      </c>
      <c r="L353" s="70" t="n">
        <f aca="false">IF(OR(K353="",J353=""),"",(J353-K353)*100)</f>
        <v>0.14244382777891</v>
      </c>
      <c r="M353" s="36" t="n">
        <v>2.11386804091489</v>
      </c>
      <c r="N353" s="36" t="n">
        <v>2.60238948855031</v>
      </c>
      <c r="O353" s="36" t="n">
        <f aca="false">SQRT(M353^2+N353^2)</f>
        <v>3.35274054238</v>
      </c>
      <c r="P353" s="40" t="n">
        <f aca="false">IF(J353="","",MAX(0,J353-1.96*O353/100))</f>
        <v>0.41303348894877</v>
      </c>
      <c r="Q353" s="40" t="n">
        <f aca="false">IF(J353="","",MIN(1,J353+1.96*O353/100))</f>
        <v>0.544460918210066</v>
      </c>
      <c r="R353" s="32" t="str">
        <f aca="false">IF(L353="","",IF(ABS(L353)&lt;=O353,"Yes","No"))</f>
        <v>Yes</v>
      </c>
      <c r="S353" s="32" t="str">
        <f aca="false">IF(L353="","",IF(ABS(L353)&lt;=1.96*O353,"Yes","No"))</f>
        <v>Yes</v>
      </c>
      <c r="T353" s="60" t="n">
        <f aca="false">IF(D353="","",ROUND(SQRT(((D353+G353)*O353/100)^2+(J353*(D353+G353)*0.07717)^2),0))</f>
        <v>112</v>
      </c>
      <c r="U353" s="32"/>
    </row>
    <row r="354" customFormat="false" ht="15" hidden="false" customHeight="false" outlineLevel="0" collapsed="false">
      <c r="A354" s="32" t="s">
        <v>421</v>
      </c>
      <c r="B354" s="32" t="s">
        <v>585</v>
      </c>
      <c r="C354" s="32" t="s">
        <v>587</v>
      </c>
      <c r="D354" s="60" t="n">
        <v>859</v>
      </c>
      <c r="E354" s="60" t="n">
        <v>880</v>
      </c>
      <c r="F354" s="69" t="n">
        <f aca="false">IF(E354="","",D354-E354)</f>
        <v>-21</v>
      </c>
      <c r="G354" s="60" t="n">
        <v>975</v>
      </c>
      <c r="H354" s="60" t="n">
        <v>960</v>
      </c>
      <c r="I354" s="69" t="n">
        <f aca="false">IF(H354="","",G354-H354)</f>
        <v>15</v>
      </c>
      <c r="J354" s="40" t="n">
        <f aca="false">IF(OR(D354="",D354+G354=0),"",D354/(D354+G354))</f>
        <v>0.468375136314068</v>
      </c>
      <c r="K354" s="40" t="n">
        <f aca="false">IF(E354="","",E354/(E354+H354))</f>
        <v>0.478260869565217</v>
      </c>
      <c r="L354" s="70" t="n">
        <f aca="false">IF(OR(K354="",J354=""),"",(J354-K354)*100)</f>
        <v>-0.988573325114978</v>
      </c>
      <c r="M354" s="36" t="n">
        <v>2.11386804091489</v>
      </c>
      <c r="N354" s="36" t="n">
        <v>2.60238948855031</v>
      </c>
      <c r="O354" s="36" t="n">
        <f aca="false">SQRT(M354^2+N354^2)</f>
        <v>3.35274054238</v>
      </c>
      <c r="P354" s="40" t="n">
        <f aca="false">IF(J354="","",MAX(0,J354-1.96*O354/100))</f>
        <v>0.40266142168342</v>
      </c>
      <c r="Q354" s="40" t="n">
        <f aca="false">IF(J354="","",MIN(1,J354+1.96*O354/100))</f>
        <v>0.534088850944716</v>
      </c>
      <c r="R354" s="32" t="str">
        <f aca="false">IF(L354="","",IF(ABS(L354)&lt;=O354,"Yes","No"))</f>
        <v>Yes</v>
      </c>
      <c r="S354" s="32" t="str">
        <f aca="false">IF(L354="","",IF(ABS(L354)&lt;=1.96*O354,"Yes","No"))</f>
        <v>Yes</v>
      </c>
      <c r="T354" s="60" t="n">
        <f aca="false">IF(D354="","",ROUND(SQRT(((D354+G354)*O354/100)^2+(J354*(D354+G354)*0.07717)^2),0))</f>
        <v>90</v>
      </c>
      <c r="U354" s="32"/>
    </row>
    <row r="355" customFormat="false" ht="15" hidden="false" customHeight="false" outlineLevel="0" collapsed="false">
      <c r="A355" s="32" t="s">
        <v>421</v>
      </c>
      <c r="B355" s="32" t="s">
        <v>588</v>
      </c>
      <c r="C355" s="32" t="s">
        <v>589</v>
      </c>
      <c r="D355" s="60" t="n">
        <v>420</v>
      </c>
      <c r="E355" s="60" t="n">
        <v>416</v>
      </c>
      <c r="F355" s="69" t="n">
        <f aca="false">IF(E355="","",D355-E355)</f>
        <v>4</v>
      </c>
      <c r="G355" s="60" t="n">
        <v>641</v>
      </c>
      <c r="H355" s="60" t="n">
        <v>658</v>
      </c>
      <c r="I355" s="69" t="n">
        <f aca="false">IF(H355="","",G355-H355)</f>
        <v>-17</v>
      </c>
      <c r="J355" s="40" t="n">
        <f aca="false">IF(OR(D355="",D355+G355=0),"",D355/(D355+G355))</f>
        <v>0.395852968897267</v>
      </c>
      <c r="K355" s="40" t="n">
        <f aca="false">IF(E355="","",E355/(E355+H355))</f>
        <v>0.387337057728119</v>
      </c>
      <c r="L355" s="70" t="n">
        <f aca="false">IF(OR(K355="",J355=""),"",(J355-K355)*100)</f>
        <v>0.851591116914757</v>
      </c>
      <c r="M355" s="36" t="n">
        <v>2.46779854663492</v>
      </c>
      <c r="N355" s="36" t="n">
        <v>2.60238948855031</v>
      </c>
      <c r="O355" s="36" t="n">
        <f aca="false">SQRT(M355^2+N355^2)</f>
        <v>3.58642729145463</v>
      </c>
      <c r="P355" s="40" t="n">
        <f aca="false">IF(J355="","",MAX(0,J355-1.96*O355/100))</f>
        <v>0.325558993984756</v>
      </c>
      <c r="Q355" s="40" t="n">
        <f aca="false">IF(J355="","",MIN(1,J355+1.96*O355/100))</f>
        <v>0.466146943809778</v>
      </c>
      <c r="R355" s="32" t="str">
        <f aca="false">IF(L355="","",IF(ABS(L355)&lt;=O355,"Yes","No"))</f>
        <v>Yes</v>
      </c>
      <c r="S355" s="32" t="str">
        <f aca="false">IF(L355="","",IF(ABS(L355)&lt;=1.96*O355,"Yes","No"))</f>
        <v>Yes</v>
      </c>
      <c r="T355" s="60" t="n">
        <f aca="false">IF(D355="","",ROUND(SQRT(((D355+G355)*O355/100)^2+(J355*(D355+G355)*0.09272)^2),0))</f>
        <v>54</v>
      </c>
      <c r="U355" s="32"/>
    </row>
    <row r="356" customFormat="false" ht="15" hidden="false" customHeight="false" outlineLevel="0" collapsed="false">
      <c r="A356" s="32" t="s">
        <v>421</v>
      </c>
      <c r="B356" s="32" t="s">
        <v>396</v>
      </c>
      <c r="C356" s="32" t="s">
        <v>590</v>
      </c>
      <c r="D356" s="60" t="n">
        <v>536</v>
      </c>
      <c r="E356" s="60" t="n">
        <v>541</v>
      </c>
      <c r="F356" s="69" t="n">
        <f aca="false">IF(E356="","",D356-E356)</f>
        <v>-5</v>
      </c>
      <c r="G356" s="60" t="n">
        <v>1090</v>
      </c>
      <c r="H356" s="60" t="n">
        <v>1106</v>
      </c>
      <c r="I356" s="69" t="n">
        <f aca="false">IF(H356="","",G356-H356)</f>
        <v>-16</v>
      </c>
      <c r="J356" s="40" t="n">
        <f aca="false">IF(OR(D356="",D356+G356=0),"",D356/(D356+G356))</f>
        <v>0.329643296432964</v>
      </c>
      <c r="K356" s="40" t="n">
        <f aca="false">IF(E356="","",E356/(E356+H356))</f>
        <v>0.328476017000607</v>
      </c>
      <c r="L356" s="70" t="n">
        <f aca="false">IF(OR(K356="",J356=""),"",(J356-K356)*100)</f>
        <v>0.116727943235712</v>
      </c>
      <c r="M356" s="36" t="n">
        <v>2.11386804091489</v>
      </c>
      <c r="N356" s="36" t="n">
        <v>2.60238948855031</v>
      </c>
      <c r="O356" s="36" t="n">
        <f aca="false">SQRT(M356^2+N356^2)</f>
        <v>3.35274054238</v>
      </c>
      <c r="P356" s="40" t="n">
        <f aca="false">IF(J356="","",MAX(0,J356-1.96*O356/100))</f>
        <v>0.263929581802316</v>
      </c>
      <c r="Q356" s="40" t="n">
        <f aca="false">IF(J356="","",MIN(1,J356+1.96*O356/100))</f>
        <v>0.395357011063612</v>
      </c>
      <c r="R356" s="32" t="str">
        <f aca="false">IF(L356="","",IF(ABS(L356)&lt;=O356,"Yes","No"))</f>
        <v>Yes</v>
      </c>
      <c r="S356" s="32" t="str">
        <f aca="false">IF(L356="","",IF(ABS(L356)&lt;=1.96*O356,"Yes","No"))</f>
        <v>Yes</v>
      </c>
      <c r="T356" s="60" t="n">
        <f aca="false">IF(D356="","",ROUND(SQRT(((D356+G356)*O356/100)^2+(J356*(D356+G356)*0.07717)^2),0))</f>
        <v>68</v>
      </c>
      <c r="U356" s="32"/>
    </row>
    <row r="357" customFormat="false" ht="15" hidden="false" customHeight="false" outlineLevel="0" collapsed="false">
      <c r="A357" s="32" t="s">
        <v>421</v>
      </c>
      <c r="B357" s="32" t="s">
        <v>396</v>
      </c>
      <c r="C357" s="32" t="s">
        <v>591</v>
      </c>
      <c r="D357" s="60" t="n">
        <v>579</v>
      </c>
      <c r="E357" s="60" t="n">
        <v>500</v>
      </c>
      <c r="F357" s="69" t="n">
        <f aca="false">IF(E357="","",D357-E357)</f>
        <v>79</v>
      </c>
      <c r="G357" s="60" t="n">
        <v>1218</v>
      </c>
      <c r="H357" s="60" t="n">
        <v>982</v>
      </c>
      <c r="I357" s="69" t="n">
        <f aca="false">IF(H357="","",G357-H357)</f>
        <v>236</v>
      </c>
      <c r="J357" s="40" t="n">
        <f aca="false">IF(OR(D357="",D357+G357=0),"",D357/(D357+G357))</f>
        <v>0.32220367278798</v>
      </c>
      <c r="K357" s="40" t="n">
        <f aca="false">IF(E357="","",E357/(E357+H357))</f>
        <v>0.337381916329285</v>
      </c>
      <c r="L357" s="70" t="n">
        <f aca="false">IF(OR(K357="",J357=""),"",(J357-K357)*100)</f>
        <v>-1.51782435413048</v>
      </c>
      <c r="M357" s="36" t="n">
        <v>2.11386804091489</v>
      </c>
      <c r="N357" s="36" t="n">
        <v>2.60238948855031</v>
      </c>
      <c r="O357" s="36" t="n">
        <f aca="false">SQRT(M357^2+N357^2)</f>
        <v>3.35274054238</v>
      </c>
      <c r="P357" s="40" t="n">
        <f aca="false">IF(J357="","",MAX(0,J357-1.96*O357/100))</f>
        <v>0.256489958157332</v>
      </c>
      <c r="Q357" s="40" t="n">
        <f aca="false">IF(J357="","",MIN(1,J357+1.96*O357/100))</f>
        <v>0.387917387418628</v>
      </c>
      <c r="R357" s="32" t="str">
        <f aca="false">IF(L357="","",IF(ABS(L357)&lt;=O357,"Yes","No"))</f>
        <v>Yes</v>
      </c>
      <c r="S357" s="32" t="str">
        <f aca="false">IF(L357="","",IF(ABS(L357)&lt;=1.96*O357,"Yes","No"))</f>
        <v>Yes</v>
      </c>
      <c r="T357" s="60" t="n">
        <f aca="false">IF(D357="","",ROUND(SQRT(((D357+G357)*O357/100)^2+(J357*(D357+G357)*0.07717)^2),0))</f>
        <v>75</v>
      </c>
      <c r="U357" s="32"/>
    </row>
    <row r="358" customFormat="false" ht="15" hidden="false" customHeight="false" outlineLevel="0" collapsed="false">
      <c r="A358" s="32" t="s">
        <v>421</v>
      </c>
      <c r="B358" s="32" t="s">
        <v>593</v>
      </c>
      <c r="C358" s="32" t="s">
        <v>593</v>
      </c>
      <c r="D358" s="60" t="n">
        <v>281</v>
      </c>
      <c r="E358" s="60" t="n">
        <v>281</v>
      </c>
      <c r="F358" s="69" t="n">
        <f aca="false">IF(E358="","",D358-E358)</f>
        <v>0</v>
      </c>
      <c r="G358" s="60" t="n">
        <v>326</v>
      </c>
      <c r="H358" s="60" t="n">
        <v>310</v>
      </c>
      <c r="I358" s="69" t="n">
        <f aca="false">IF(H358="","",G358-H358)</f>
        <v>16</v>
      </c>
      <c r="J358" s="40" t="n">
        <f aca="false">IF(OR(D358="",D358+G358=0),"",D358/(D358+G358))</f>
        <v>0.462932454695222</v>
      </c>
      <c r="K358" s="40" t="n">
        <f aca="false">IF(E358="","",E358/(E358+H358))</f>
        <v>0.475465313028765</v>
      </c>
      <c r="L358" s="70" t="n">
        <f aca="false">IF(OR(K358="",J358=""),"",(J358-K358)*100)</f>
        <v>-1.25328583335424</v>
      </c>
      <c r="M358" s="36" t="n">
        <v>3.59375104062466</v>
      </c>
      <c r="N358" s="36" t="n">
        <v>2.60238948855031</v>
      </c>
      <c r="O358" s="36" t="n">
        <f aca="false">SQRT(M358^2+N358^2)</f>
        <v>4.43705731224062</v>
      </c>
      <c r="P358" s="40" t="n">
        <f aca="false">IF(J358="","",MAX(0,J358-1.96*O358/100))</f>
        <v>0.375966131375306</v>
      </c>
      <c r="Q358" s="40" t="n">
        <f aca="false">IF(J358="","",MIN(1,J358+1.96*O358/100))</f>
        <v>0.549898778015139</v>
      </c>
      <c r="R358" s="32" t="str">
        <f aca="false">IF(L358="","",IF(ABS(L358)&lt;=O358,"Yes","No"))</f>
        <v>Yes</v>
      </c>
      <c r="S358" s="32" t="str">
        <f aca="false">IF(L358="","",IF(ABS(L358)&lt;=1.96*O358,"Yes","No"))</f>
        <v>Yes</v>
      </c>
      <c r="T358" s="60" t="n">
        <f aca="false">IF(D358="","",ROUND(SQRT(((D358+G358)*O358/100)^2+(J358*(D358+G358)*0.14577)^2),0))</f>
        <v>49</v>
      </c>
      <c r="U358" s="32"/>
    </row>
    <row r="359" customFormat="false" ht="15" hidden="false" customHeight="false" outlineLevel="0" collapsed="false">
      <c r="A359" s="32" t="s">
        <v>421</v>
      </c>
      <c r="B359" s="32" t="s">
        <v>594</v>
      </c>
      <c r="C359" s="32" t="s">
        <v>595</v>
      </c>
      <c r="D359" s="60" t="n">
        <v>488</v>
      </c>
      <c r="E359" s="60" t="n">
        <v>514</v>
      </c>
      <c r="F359" s="69" t="n">
        <f aca="false">IF(E359="","",D359-E359)</f>
        <v>-26</v>
      </c>
      <c r="G359" s="60" t="n">
        <v>710</v>
      </c>
      <c r="H359" s="60" t="n">
        <v>713</v>
      </c>
      <c r="I359" s="69" t="n">
        <f aca="false">IF(H359="","",G359-H359)</f>
        <v>-3</v>
      </c>
      <c r="J359" s="40" t="n">
        <f aca="false">IF(OR(D359="",D359+G359=0),"",D359/(D359+G359))</f>
        <v>0.407345575959933</v>
      </c>
      <c r="K359" s="40" t="n">
        <f aca="false">IF(E359="","",E359/(E359+H359))</f>
        <v>0.418907905460473</v>
      </c>
      <c r="L359" s="70" t="n">
        <f aca="false">IF(OR(K359="",J359=""),"",(J359-K359)*100)</f>
        <v>-1.15623295005395</v>
      </c>
      <c r="M359" s="36" t="n">
        <v>2.11386804091489</v>
      </c>
      <c r="N359" s="36" t="n">
        <v>2.60238948855031</v>
      </c>
      <c r="O359" s="36" t="n">
        <f aca="false">SQRT(M359^2+N359^2)</f>
        <v>3.35274054238</v>
      </c>
      <c r="P359" s="40" t="n">
        <f aca="false">IF(J359="","",MAX(0,J359-1.96*O359/100))</f>
        <v>0.341631861329285</v>
      </c>
      <c r="Q359" s="40" t="n">
        <f aca="false">IF(J359="","",MIN(1,J359+1.96*O359/100))</f>
        <v>0.473059290590581</v>
      </c>
      <c r="R359" s="32" t="str">
        <f aca="false">IF(L359="","",IF(ABS(L359)&lt;=O359,"Yes","No"))</f>
        <v>Yes</v>
      </c>
      <c r="S359" s="32" t="str">
        <f aca="false">IF(L359="","",IF(ABS(L359)&lt;=1.96*O359,"Yes","No"))</f>
        <v>Yes</v>
      </c>
      <c r="T359" s="60" t="n">
        <f aca="false">IF(D359="","",ROUND(SQRT(((D359+G359)*O359/100)^2+(J359*(D359+G359)*0.07717)^2),0))</f>
        <v>55</v>
      </c>
      <c r="U359" s="32"/>
    </row>
    <row r="360" customFormat="false" ht="15" hidden="false" customHeight="false" outlineLevel="0" collapsed="false">
      <c r="A360" s="32" t="s">
        <v>421</v>
      </c>
      <c r="B360" s="32" t="s">
        <v>594</v>
      </c>
      <c r="C360" s="32" t="s">
        <v>596</v>
      </c>
      <c r="D360" s="60" t="n">
        <v>418</v>
      </c>
      <c r="E360" s="60" t="n">
        <v>425</v>
      </c>
      <c r="F360" s="69" t="n">
        <f aca="false">IF(E360="","",D360-E360)</f>
        <v>-7</v>
      </c>
      <c r="G360" s="60" t="n">
        <v>667</v>
      </c>
      <c r="H360" s="60" t="n">
        <v>656</v>
      </c>
      <c r="I360" s="69" t="n">
        <f aca="false">IF(H360="","",G360-H360)</f>
        <v>11</v>
      </c>
      <c r="J360" s="40" t="n">
        <f aca="false">IF(OR(D360="",D360+G360=0),"",D360/(D360+G360))</f>
        <v>0.385253456221198</v>
      </c>
      <c r="K360" s="40" t="n">
        <f aca="false">IF(E360="","",E360/(E360+H360))</f>
        <v>0.393154486586494</v>
      </c>
      <c r="L360" s="70" t="n">
        <f aca="false">IF(OR(K360="",J360=""),"",(J360-K360)*100)</f>
        <v>-0.790103036529583</v>
      </c>
      <c r="M360" s="36" t="n">
        <v>2.46779854663492</v>
      </c>
      <c r="N360" s="36" t="n">
        <v>2.60238948855031</v>
      </c>
      <c r="O360" s="36" t="n">
        <f aca="false">SQRT(M360^2+N360^2)</f>
        <v>3.58642729145463</v>
      </c>
      <c r="P360" s="40" t="n">
        <f aca="false">IF(J360="","",MAX(0,J360-1.96*O360/100))</f>
        <v>0.314959481308687</v>
      </c>
      <c r="Q360" s="40" t="n">
        <f aca="false">IF(J360="","",MIN(1,J360+1.96*O360/100))</f>
        <v>0.455547431133709</v>
      </c>
      <c r="R360" s="32" t="str">
        <f aca="false">IF(L360="","",IF(ABS(L360)&lt;=O360,"Yes","No"))</f>
        <v>Yes</v>
      </c>
      <c r="S360" s="32" t="str">
        <f aca="false">IF(L360="","",IF(ABS(L360)&lt;=1.96*O360,"Yes","No"))</f>
        <v>Yes</v>
      </c>
      <c r="T360" s="60" t="n">
        <f aca="false">IF(D360="","",ROUND(SQRT(((D360+G360)*O360/100)^2+(J360*(D360+G360)*0.09272)^2),0))</f>
        <v>55</v>
      </c>
      <c r="U360" s="32"/>
    </row>
    <row r="361" customFormat="false" ht="15" hidden="false" customHeight="false" outlineLevel="0" collapsed="false">
      <c r="A361" s="32" t="s">
        <v>421</v>
      </c>
      <c r="B361" s="32" t="s">
        <v>594</v>
      </c>
      <c r="C361" s="32" t="s">
        <v>597</v>
      </c>
      <c r="D361" s="60" t="n">
        <v>582</v>
      </c>
      <c r="E361" s="60" t="n">
        <v>624</v>
      </c>
      <c r="F361" s="69" t="n">
        <f aca="false">IF(E361="","",D361-E361)</f>
        <v>-42</v>
      </c>
      <c r="G361" s="60" t="n">
        <v>638</v>
      </c>
      <c r="H361" s="60" t="n">
        <v>618</v>
      </c>
      <c r="I361" s="69" t="n">
        <f aca="false">IF(H361="","",G361-H361)</f>
        <v>20</v>
      </c>
      <c r="J361" s="40" t="n">
        <f aca="false">IF(OR(D361="",D361+G361=0),"",D361/(D361+G361))</f>
        <v>0.477049180327869</v>
      </c>
      <c r="K361" s="40" t="n">
        <f aca="false">IF(E361="","",E361/(E361+H361))</f>
        <v>0.502415458937198</v>
      </c>
      <c r="L361" s="70" t="n">
        <f aca="false">IF(OR(K361="",J361=""),"",(J361-K361)*100)</f>
        <v>-2.53662786093292</v>
      </c>
      <c r="M361" s="36" t="n">
        <v>2.11386804091489</v>
      </c>
      <c r="N361" s="36" t="n">
        <v>2.60238948855031</v>
      </c>
      <c r="O361" s="36" t="n">
        <f aca="false">SQRT(M361^2+N361^2)</f>
        <v>3.35274054238</v>
      </c>
      <c r="P361" s="40" t="n">
        <f aca="false">IF(J361="","",MAX(0,J361-1.96*O361/100))</f>
        <v>0.411335465697221</v>
      </c>
      <c r="Q361" s="40" t="n">
        <f aca="false">IF(J361="","",MIN(1,J361+1.96*O361/100))</f>
        <v>0.542762894958517</v>
      </c>
      <c r="R361" s="32" t="str">
        <f aca="false">IF(L361="","",IF(ABS(L361)&lt;=O361,"Yes","No"))</f>
        <v>Yes</v>
      </c>
      <c r="S361" s="32" t="str">
        <f aca="false">IF(L361="","",IF(ABS(L361)&lt;=1.96*O361,"Yes","No"))</f>
        <v>Yes</v>
      </c>
      <c r="T361" s="60" t="n">
        <f aca="false">IF(D361="","",ROUND(SQRT(((D361+G361)*O361/100)^2+(J361*(D361+G361)*0.07717)^2),0))</f>
        <v>61</v>
      </c>
      <c r="U361" s="32"/>
    </row>
    <row r="362" customFormat="false" ht="15" hidden="false" customHeight="false" outlineLevel="0" collapsed="false">
      <c r="A362" s="32" t="s">
        <v>421</v>
      </c>
      <c r="B362" s="32" t="s">
        <v>594</v>
      </c>
      <c r="C362" s="32" t="s">
        <v>598</v>
      </c>
      <c r="D362" s="60" t="n">
        <v>288</v>
      </c>
      <c r="E362" s="60" t="n">
        <v>284</v>
      </c>
      <c r="F362" s="69" t="n">
        <f aca="false">IF(E362="","",D362-E362)</f>
        <v>4</v>
      </c>
      <c r="G362" s="60" t="n">
        <v>407</v>
      </c>
      <c r="H362" s="60" t="n">
        <v>414</v>
      </c>
      <c r="I362" s="69" t="n">
        <f aca="false">IF(H362="","",G362-H362)</f>
        <v>-7</v>
      </c>
      <c r="J362" s="40" t="n">
        <f aca="false">IF(OR(D362="",D362+G362=0),"",D362/(D362+G362))</f>
        <v>0.414388489208633</v>
      </c>
      <c r="K362" s="40" t="n">
        <f aca="false">IF(E362="","",E362/(E362+H362))</f>
        <v>0.406876790830946</v>
      </c>
      <c r="L362" s="70" t="n">
        <f aca="false">IF(OR(K362="",J362=""),"",(J362-K362)*100)</f>
        <v>0.75116983776875</v>
      </c>
      <c r="M362" s="36" t="n">
        <v>3.59375104062466</v>
      </c>
      <c r="N362" s="36" t="n">
        <v>2.60238948855031</v>
      </c>
      <c r="O362" s="36" t="n">
        <f aca="false">SQRT(M362^2+N362^2)</f>
        <v>4.43705731224062</v>
      </c>
      <c r="P362" s="40" t="n">
        <f aca="false">IF(J362="","",MAX(0,J362-1.96*O362/100))</f>
        <v>0.327422165888717</v>
      </c>
      <c r="Q362" s="40" t="n">
        <f aca="false">IF(J362="","",MIN(1,J362+1.96*O362/100))</f>
        <v>0.501354812528549</v>
      </c>
      <c r="R362" s="32" t="str">
        <f aca="false">IF(L362="","",IF(ABS(L362)&lt;=O362,"Yes","No"))</f>
        <v>Yes</v>
      </c>
      <c r="S362" s="32" t="str">
        <f aca="false">IF(L362="","",IF(ABS(L362)&lt;=1.96*O362,"Yes","No"))</f>
        <v>Yes</v>
      </c>
      <c r="T362" s="60" t="n">
        <f aca="false">IF(D362="","",ROUND(SQRT(((D362+G362)*O362/100)^2+(J362*(D362+G362)*0.14577)^2),0))</f>
        <v>52</v>
      </c>
      <c r="U362" s="32"/>
    </row>
    <row r="363" customFormat="false" ht="15" hidden="false" customHeight="false" outlineLevel="0" collapsed="false">
      <c r="A363" s="32" t="s">
        <v>421</v>
      </c>
      <c r="B363" s="32" t="s">
        <v>599</v>
      </c>
      <c r="C363" s="32" t="s">
        <v>600</v>
      </c>
      <c r="D363" s="60" t="n">
        <v>628</v>
      </c>
      <c r="E363" s="60" t="n">
        <v>648</v>
      </c>
      <c r="F363" s="69" t="n">
        <f aca="false">IF(E363="","",D363-E363)</f>
        <v>-20</v>
      </c>
      <c r="G363" s="60" t="n">
        <v>454</v>
      </c>
      <c r="H363" s="60" t="n">
        <v>462</v>
      </c>
      <c r="I363" s="69" t="n">
        <f aca="false">IF(H363="","",G363-H363)</f>
        <v>-8</v>
      </c>
      <c r="J363" s="40" t="n">
        <f aca="false">IF(OR(D363="",D363+G363=0),"",D363/(D363+G363))</f>
        <v>0.580406654343808</v>
      </c>
      <c r="K363" s="40" t="n">
        <f aca="false">IF(E363="","",E363/(E363+H363))</f>
        <v>0.583783783783784</v>
      </c>
      <c r="L363" s="70" t="n">
        <f aca="false">IF(OR(K363="",J363=""),"",(J363-K363)*100)</f>
        <v>-0.337712943997603</v>
      </c>
      <c r="M363" s="36" t="n">
        <v>2.46779854663492</v>
      </c>
      <c r="N363" s="36" t="n">
        <v>2.60238948855031</v>
      </c>
      <c r="O363" s="36" t="n">
        <f aca="false">SQRT(M363^2+N363^2)</f>
        <v>3.58642729145463</v>
      </c>
      <c r="P363" s="40" t="n">
        <f aca="false">IF(J363="","",MAX(0,J363-1.96*O363/100))</f>
        <v>0.510112679431297</v>
      </c>
      <c r="Q363" s="40" t="n">
        <f aca="false">IF(J363="","",MIN(1,J363+1.96*O363/100))</f>
        <v>0.650700629256319</v>
      </c>
      <c r="R363" s="32" t="str">
        <f aca="false">IF(L363="","",IF(ABS(L363)&lt;=O363,"Yes","No"))</f>
        <v>Yes</v>
      </c>
      <c r="S363" s="32" t="str">
        <f aca="false">IF(L363="","",IF(ABS(L363)&lt;=1.96*O363,"Yes","No"))</f>
        <v>Yes</v>
      </c>
      <c r="T363" s="60" t="n">
        <f aca="false">IF(D363="","",ROUND(SQRT(((D363+G363)*O363/100)^2+(J363*(D363+G363)*0.09272)^2),0))</f>
        <v>70</v>
      </c>
      <c r="U363" s="32"/>
    </row>
    <row r="364" customFormat="false" ht="15" hidden="false" customHeight="false" outlineLevel="0" collapsed="false">
      <c r="A364" s="32" t="s">
        <v>421</v>
      </c>
      <c r="B364" s="32" t="s">
        <v>599</v>
      </c>
      <c r="C364" s="32" t="s">
        <v>601</v>
      </c>
      <c r="D364" s="60" t="n">
        <v>487</v>
      </c>
      <c r="E364" s="60" t="n">
        <v>491</v>
      </c>
      <c r="F364" s="69" t="n">
        <f aca="false">IF(E364="","",D364-E364)</f>
        <v>-4</v>
      </c>
      <c r="G364" s="60" t="n">
        <v>396</v>
      </c>
      <c r="H364" s="60" t="n">
        <v>402</v>
      </c>
      <c r="I364" s="69" t="n">
        <f aca="false">IF(H364="","",G364-H364)</f>
        <v>-6</v>
      </c>
      <c r="J364" s="40" t="n">
        <f aca="false">IF(OR(D364="",D364+G364=0),"",D364/(D364+G364))</f>
        <v>0.551528878822197</v>
      </c>
      <c r="K364" s="40" t="n">
        <f aca="false">IF(E364="","",E364/(E364+H364))</f>
        <v>0.5498320268757</v>
      </c>
      <c r="L364" s="70" t="n">
        <f aca="false">IF(OR(K364="",J364=""),"",(J364-K364)*100)</f>
        <v>0.169685194649716</v>
      </c>
      <c r="M364" s="36" t="n">
        <v>2.46779854663492</v>
      </c>
      <c r="N364" s="36" t="n">
        <v>2.60238948855031</v>
      </c>
      <c r="O364" s="36" t="n">
        <f aca="false">SQRT(M364^2+N364^2)</f>
        <v>3.58642729145463</v>
      </c>
      <c r="P364" s="40" t="n">
        <f aca="false">IF(J364="","",MAX(0,J364-1.96*O364/100))</f>
        <v>0.481234903909686</v>
      </c>
      <c r="Q364" s="40" t="n">
        <f aca="false">IF(J364="","",MIN(1,J364+1.96*O364/100))</f>
        <v>0.621822853734708</v>
      </c>
      <c r="R364" s="32" t="str">
        <f aca="false">IF(L364="","",IF(ABS(L364)&lt;=O364,"Yes","No"))</f>
        <v>Yes</v>
      </c>
      <c r="S364" s="32" t="str">
        <f aca="false">IF(L364="","",IF(ABS(L364)&lt;=1.96*O364,"Yes","No"))</f>
        <v>Yes</v>
      </c>
      <c r="T364" s="60" t="n">
        <f aca="false">IF(D364="","",ROUND(SQRT(((D364+G364)*O364/100)^2+(J364*(D364+G364)*0.09272)^2),0))</f>
        <v>55</v>
      </c>
      <c r="U364" s="32"/>
    </row>
    <row r="365" customFormat="false" ht="15" hidden="false" customHeight="false" outlineLevel="0" collapsed="false">
      <c r="A365" s="32" t="s">
        <v>421</v>
      </c>
      <c r="B365" s="32" t="s">
        <v>599</v>
      </c>
      <c r="C365" s="32" t="s">
        <v>602</v>
      </c>
      <c r="D365" s="60" t="n">
        <v>785</v>
      </c>
      <c r="E365" s="60" t="n">
        <v>758</v>
      </c>
      <c r="F365" s="69" t="n">
        <f aca="false">IF(E365="","",D365-E365)</f>
        <v>27</v>
      </c>
      <c r="G365" s="60" t="n">
        <v>655</v>
      </c>
      <c r="H365" s="60" t="n">
        <v>674</v>
      </c>
      <c r="I365" s="69" t="n">
        <f aca="false">IF(H365="","",G365-H365)</f>
        <v>-19</v>
      </c>
      <c r="J365" s="40" t="n">
        <f aca="false">IF(OR(D365="",D365+G365=0),"",D365/(D365+G365))</f>
        <v>0.545138888888889</v>
      </c>
      <c r="K365" s="40" t="n">
        <f aca="false">IF(E365="","",E365/(E365+H365))</f>
        <v>0.529329608938548</v>
      </c>
      <c r="L365" s="70" t="n">
        <f aca="false">IF(OR(K365="",J365=""),"",(J365-K365)*100)</f>
        <v>1.58092799503413</v>
      </c>
      <c r="M365" s="36" t="n">
        <v>2.11386804091489</v>
      </c>
      <c r="N365" s="36" t="n">
        <v>2.60238948855031</v>
      </c>
      <c r="O365" s="36" t="n">
        <f aca="false">SQRT(M365^2+N365^2)</f>
        <v>3.35274054238</v>
      </c>
      <c r="P365" s="40" t="n">
        <f aca="false">IF(J365="","",MAX(0,J365-1.96*O365/100))</f>
        <v>0.479425174258241</v>
      </c>
      <c r="Q365" s="40" t="n">
        <f aca="false">IF(J365="","",MIN(1,J365+1.96*O365/100))</f>
        <v>0.610852603519537</v>
      </c>
      <c r="R365" s="32" t="str">
        <f aca="false">IF(L365="","",IF(ABS(L365)&lt;=O365,"Yes","No"))</f>
        <v>Yes</v>
      </c>
      <c r="S365" s="32" t="str">
        <f aca="false">IF(L365="","",IF(ABS(L365)&lt;=1.96*O365,"Yes","No"))</f>
        <v>Yes</v>
      </c>
      <c r="T365" s="60" t="n">
        <f aca="false">IF(D365="","",ROUND(SQRT(((D365+G365)*O365/100)^2+(J365*(D365+G365)*0.07717)^2),0))</f>
        <v>77</v>
      </c>
      <c r="U365" s="32"/>
    </row>
    <row r="366" customFormat="false" ht="15" hidden="false" customHeight="false" outlineLevel="0" collapsed="false">
      <c r="A366" s="32" t="s">
        <v>421</v>
      </c>
      <c r="B366" s="32" t="s">
        <v>603</v>
      </c>
      <c r="C366" s="32" t="s">
        <v>603</v>
      </c>
      <c r="D366" s="60" t="n">
        <v>646</v>
      </c>
      <c r="E366" s="60" t="n">
        <v>634</v>
      </c>
      <c r="F366" s="69" t="n">
        <f aca="false">IF(E366="","",D366-E366)</f>
        <v>12</v>
      </c>
      <c r="G366" s="60" t="n">
        <v>880</v>
      </c>
      <c r="H366" s="60" t="n">
        <v>856</v>
      </c>
      <c r="I366" s="69" t="n">
        <f aca="false">IF(H366="","",G366-H366)</f>
        <v>24</v>
      </c>
      <c r="J366" s="40" t="n">
        <f aca="false">IF(OR(D366="",D366+G366=0),"",D366/(D366+G366))</f>
        <v>0.423328964613368</v>
      </c>
      <c r="K366" s="40" t="n">
        <f aca="false">IF(E366="","",E366/(E366+H366))</f>
        <v>0.425503355704698</v>
      </c>
      <c r="L366" s="70" t="n">
        <f aca="false">IF(OR(K366="",J366=""),"",(J366-K366)*100)</f>
        <v>-0.217439109132972</v>
      </c>
      <c r="M366" s="36" t="n">
        <v>2.11386804091489</v>
      </c>
      <c r="N366" s="36" t="n">
        <v>2.60238948855031</v>
      </c>
      <c r="O366" s="36" t="n">
        <f aca="false">SQRT(M366^2+N366^2)</f>
        <v>3.35274054238</v>
      </c>
      <c r="P366" s="40" t="n">
        <f aca="false">IF(J366="","",MAX(0,J366-1.96*O366/100))</f>
        <v>0.35761524998272</v>
      </c>
      <c r="Q366" s="40" t="n">
        <f aca="false">IF(J366="","",MIN(1,J366+1.96*O366/100))</f>
        <v>0.489042679244016</v>
      </c>
      <c r="R366" s="32" t="str">
        <f aca="false">IF(L366="","",IF(ABS(L366)&lt;=O366,"Yes","No"))</f>
        <v>Yes</v>
      </c>
      <c r="S366" s="32" t="str">
        <f aca="false">IF(L366="","",IF(ABS(L366)&lt;=1.96*O366,"Yes","No"))</f>
        <v>Yes</v>
      </c>
      <c r="T366" s="60" t="n">
        <f aca="false">IF(D366="","",ROUND(SQRT(((D366+G366)*O366/100)^2+(J366*(D366+G366)*0.07717)^2),0))</f>
        <v>71</v>
      </c>
      <c r="U366" s="32"/>
    </row>
    <row r="368" customFormat="false" ht="15" hidden="false" customHeight="false" outlineLevel="0" collapsed="false">
      <c r="A368" s="20" t="s">
        <v>733</v>
      </c>
      <c r="B368" s="71"/>
      <c r="C368" s="71"/>
      <c r="D368" s="72" t="n">
        <f aca="false">SUMIF(E2:E366,"&lt;&gt;",D2:D366)</f>
        <v>194371</v>
      </c>
      <c r="E368" s="72" t="n">
        <f aca="false">SUM(E2:E366)</f>
        <v>195077</v>
      </c>
      <c r="F368" s="73" t="n">
        <f aca="false">D368-E368</f>
        <v>-706</v>
      </c>
      <c r="G368" s="72" t="n">
        <f aca="false">SUMIF(H2:H366,"&lt;&gt;",G2:G366)</f>
        <v>199547</v>
      </c>
      <c r="H368" s="72" t="n">
        <f aca="false">SUM(H2:H366)</f>
        <v>200918</v>
      </c>
      <c r="I368" s="73" t="n">
        <f aca="false">G368-H368</f>
        <v>-1371</v>
      </c>
      <c r="J368" s="74" t="n">
        <f aca="false">D368/(D368+G368)</f>
        <v>0.493430104742611</v>
      </c>
      <c r="K368" s="74" t="n">
        <f aca="false">E368/(E368+H368)</f>
        <v>0.492624906880137</v>
      </c>
      <c r="L368" s="75" t="n">
        <f aca="false">(J368-K368)*100</f>
        <v>0.0805197862474016</v>
      </c>
      <c r="M368" s="76" t="n">
        <v>0</v>
      </c>
      <c r="N368" s="76" t="n">
        <v>2.60238948855031</v>
      </c>
      <c r="O368" s="76" t="n">
        <f aca="false">SQRT(M368^2+N368^2)</f>
        <v>2.60238948855031</v>
      </c>
      <c r="P368" s="74" t="n">
        <f aca="false">J368-1.96*O368/100</f>
        <v>0.442423270767025</v>
      </c>
      <c r="Q368" s="74" t="n">
        <f aca="false">J368+1.96*O368/100</f>
        <v>0.544436938718198</v>
      </c>
      <c r="R368" s="71" t="str">
        <f aca="false">IF(ABS(L368)&lt;=O368,"Yes","No")</f>
        <v>Yes</v>
      </c>
      <c r="S368" s="71" t="str">
        <f aca="false">IF(ABS(L368)&lt;=1.96*O368,"Yes","No")</f>
        <v>Yes</v>
      </c>
      <c r="T368" s="72" t="n">
        <f aca="false">ROUND(SQRT(((D368+G368)*O368/100)^2+(J368*(D368+G368)*0.04477)^2),0)</f>
        <v>13447</v>
      </c>
    </row>
    <row r="369" customFormat="false" ht="15" hidden="false" customHeight="false" outlineLevel="0" collapsed="false">
      <c r="A369" s="20" t="s">
        <v>734</v>
      </c>
      <c r="B369" s="71"/>
      <c r="C369" s="71"/>
      <c r="D369" s="72" t="n">
        <f aca="false">SUM(D2:D366)</f>
        <v>197243</v>
      </c>
      <c r="E369" s="72"/>
      <c r="F369" s="73"/>
      <c r="G369" s="72" t="n">
        <f aca="false">SUM(G2:G366)</f>
        <v>201077</v>
      </c>
      <c r="H369" s="72"/>
      <c r="I369" s="73"/>
      <c r="J369" s="74" t="n">
        <f aca="false">D369/(D369+G369)</f>
        <v>0.495187286603736</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25.843137254902</v>
      </c>
    </row>
    <row r="372" customFormat="false" ht="15" hidden="false" customHeight="false" outlineLevel="0" collapsed="false">
      <c r="A372" s="2" t="s">
        <v>736</v>
      </c>
      <c r="F372" s="77" t="n">
        <f aca="false">(SUMIF(I2:I366,"&gt;0")-SUMIF(I2:I366,"&lt;0"))/COUNT(I2:I366)</f>
        <v>21.6778711484594</v>
      </c>
    </row>
    <row r="373" customFormat="false" ht="15" hidden="false" customHeight="false" outlineLevel="0" collapsed="false">
      <c r="A373" s="2" t="s">
        <v>737</v>
      </c>
      <c r="F373" s="78" t="n">
        <f aca="false">(SUMIF(L2:L366,"&gt;0")-SUMIF(L2:L366,"&lt;0"))/COUNT(L2:L366)</f>
        <v>1.66800861243714</v>
      </c>
    </row>
    <row r="374" customFormat="false" ht="15" hidden="false" customHeight="false" outlineLevel="0" collapsed="false">
      <c r="A374" s="5" t="s">
        <v>738</v>
      </c>
      <c r="F374" s="79" t="n">
        <f aca="false">SQRT(SUMSQ(L2:L366)/COUNT(L2:L366))</f>
        <v>2.36302823713749</v>
      </c>
    </row>
    <row r="375" customFormat="false" ht="15" hidden="false" customHeight="false" outlineLevel="0" collapsed="false">
      <c r="A375" s="5" t="s">
        <v>739</v>
      </c>
      <c r="F375" s="80" t="n">
        <f aca="false">L368</f>
        <v>0.0805197862474016</v>
      </c>
    </row>
    <row r="376" customFormat="false" ht="15" hidden="false" customHeight="false" outlineLevel="0" collapsed="false">
      <c r="A376" s="5" t="s">
        <v>740</v>
      </c>
      <c r="F376" s="79" t="n">
        <f aca="false">SQRT((SUMSQ(L2:L366)-2*L368*SUM(L2:L366)+COUNT(L2:L366)*L368^2)/COUNT(L2:L366))</f>
        <v>2.35389864669924</v>
      </c>
    </row>
    <row r="377" customFormat="false" ht="15" hidden="false" customHeight="false" outlineLevel="0" collapsed="false">
      <c r="A377" s="2" t="s">
        <v>741</v>
      </c>
      <c r="F377" s="81" t="n">
        <f aca="false">D368/E368-1</f>
        <v>-0.00361908374641806</v>
      </c>
    </row>
    <row r="378" customFormat="false" ht="15" hidden="false" customHeight="false" outlineLevel="0" collapsed="false">
      <c r="A378" s="5" t="s">
        <v>742</v>
      </c>
      <c r="F378" s="82" t="n">
        <f aca="false">G368/H368-1</f>
        <v>-0.00682367931195815</v>
      </c>
    </row>
    <row r="379" customFormat="false" ht="15" hidden="false" customHeight="false" outlineLevel="0" collapsed="false">
      <c r="A379" s="2" t="s">
        <v>743</v>
      </c>
      <c r="F379" s="81" t="n">
        <f aca="false">(D368+G368)/(E368+H368)-1</f>
        <v>-0.00524501571989544</v>
      </c>
    </row>
    <row r="380" customFormat="false" ht="15" hidden="false" customHeight="false" outlineLevel="0" collapsed="false">
      <c r="A380" s="2" t="s">
        <v>744</v>
      </c>
      <c r="F380" s="78" t="n">
        <f aca="false">AVERAGE(O2:O366)</f>
        <v>3.79263846720473</v>
      </c>
    </row>
    <row r="381" customFormat="false" ht="15" hidden="false" customHeight="false" outlineLevel="0" collapsed="false">
      <c r="A381" s="5" t="s">
        <v>745</v>
      </c>
      <c r="F381" s="83" t="n">
        <f aca="false">COUNTIF(R2:R366,"Yes")/(COUNTIF(R2:R366,"Yes")+COUNTIF(R2:R366,"No"))</f>
        <v>0.915966386554622</v>
      </c>
    </row>
    <row r="382" customFormat="false" ht="15" hidden="false" customHeight="false" outlineLevel="0" collapsed="false">
      <c r="A382" s="5" t="s">
        <v>746</v>
      </c>
      <c r="F382" s="83" t="n">
        <f aca="false">COUNTIF(S2:S366,"Yes")/(COUNTIF(S2:S366,"Yes")+COUNTIF(S2:S366,"No"))</f>
        <v>0.994397759103642</v>
      </c>
    </row>
    <row r="383" customFormat="false" ht="15" hidden="false" customHeight="false" outlineLevel="0" collapsed="false">
      <c r="A383" s="2" t="s">
        <v>747</v>
      </c>
      <c r="F383" s="84" t="n">
        <f aca="false">COUNTIFS(L2:L366,"&gt;=-3",L2:L366,"&lt;=3")/COUNT(L2:L366)</f>
        <v>0.862745098039216</v>
      </c>
    </row>
    <row r="384" customFormat="false" ht="15" hidden="false" customHeight="false" outlineLevel="0" collapsed="false">
      <c r="A384" s="2" t="s">
        <v>748</v>
      </c>
      <c r="F384" s="85" t="n">
        <f aca="false">COUNT(E2:E366)</f>
        <v>357</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-1023.18193159005</v>
      </c>
    </row>
    <row r="388" customFormat="false" ht="15" hidden="false" customHeight="false" outlineLevel="0" collapsed="false">
      <c r="A388" s="2" t="s">
        <v>752</v>
      </c>
      <c r="F388" s="86" t="n">
        <f aca="false">F368-((D368+G368)-(E368+H368))*K368</f>
        <v>317.181931590045</v>
      </c>
    </row>
    <row r="389" customFormat="false" ht="15" hidden="false" customHeight="false" outlineLevel="0" collapsed="false">
      <c r="A389" s="2" t="s">
        <v>753</v>
      </c>
      <c r="F389" s="86" t="n">
        <f aca="false">((D368+G368)-(E368+H368))*(1-K368)</f>
        <v>-1053.81806840995</v>
      </c>
    </row>
    <row r="390" customFormat="false" ht="15" hidden="false" customHeight="false" outlineLevel="0" collapsed="false">
      <c r="A390" s="2" t="s">
        <v>754</v>
      </c>
      <c r="F390" s="86" t="n">
        <f aca="false">I368-((D368+G368)-(E368+H368))*(1-K368)</f>
        <v>-317.181931590045</v>
      </c>
    </row>
    <row r="391" customFormat="false" ht="15" hidden="false" customHeight="false" outlineLevel="0" collapsed="false">
      <c r="A391" s="2" t="s">
        <v>755</v>
      </c>
      <c r="F391" s="81" t="n">
        <f aca="false">(F368-((D368+G368)-(E368+H368))*K368)/E368</f>
        <v>0.00162593197347737</v>
      </c>
    </row>
    <row r="392" customFormat="false" ht="15" hidden="false" customHeight="false" outlineLevel="0" collapsed="false">
      <c r="A392" s="2" t="s">
        <v>756</v>
      </c>
      <c r="F392" s="81" t="n">
        <f aca="false">(I368-((D368+G368)-(E368+H368))*(1-K368))/H368</f>
        <v>-0.00157866359206266</v>
      </c>
    </row>
    <row r="394" customFormat="false" ht="15" hidden="false" customHeight="false" outlineLevel="0" collapsed="false">
      <c r="U394" s="5" t="s">
        <v>139</v>
      </c>
    </row>
    <row r="395" customFormat="false" ht="28.35" hidden="false" customHeight="false" outlineLevel="0" collapsed="false">
      <c r="U395" s="68" t="s">
        <v>757</v>
      </c>
    </row>
    <row r="396" customFormat="false" ht="15" hidden="false" customHeight="false" outlineLevel="0" collapsed="false">
      <c r="U396" s="68" t="s">
        <v>758</v>
      </c>
    </row>
    <row r="397" customFormat="false" ht="55.2" hidden="false" customHeight="false" outlineLevel="0" collapsed="false">
      <c r="U397" s="68" t="s">
        <v>767</v>
      </c>
    </row>
    <row r="398" customFormat="false" ht="15" hidden="false" customHeight="false" outlineLevel="0" collapsed="false">
      <c r="U398" s="68" t="s">
        <v>760</v>
      </c>
    </row>
    <row r="399" customFormat="false" ht="41.75" hidden="false" customHeight="false" outlineLevel="0" collapsed="false">
      <c r="U399" s="68" t="s">
        <v>761</v>
      </c>
    </row>
    <row r="400" customFormat="false" ht="28.35" hidden="false" customHeight="false" outlineLevel="0" collapsed="false">
      <c r="U400" s="68" t="s">
        <v>762</v>
      </c>
    </row>
    <row r="401" customFormat="false" ht="28.35" hidden="false" customHeight="false" outlineLevel="0" collapsed="false">
      <c r="U401" s="68" t="s">
        <v>763</v>
      </c>
    </row>
    <row r="402" customFormat="false" ht="41.75" hidden="false" customHeight="false" outlineLevel="0" collapsed="false">
      <c r="U402" s="68" t="s">
        <v>764</v>
      </c>
    </row>
    <row r="403" customFormat="false" ht="28.35" hidden="false" customHeight="false" outlineLevel="0" collapsed="false">
      <c r="U403" s="68" t="s">
        <v>765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768</v>
      </c>
      <c r="H1" s="8" t="s">
        <v>719</v>
      </c>
      <c r="I1" s="8" t="s">
        <v>720</v>
      </c>
      <c r="J1" s="8" t="s">
        <v>721</v>
      </c>
      <c r="K1" s="8" t="s">
        <v>722</v>
      </c>
      <c r="L1" s="8" t="s">
        <v>723</v>
      </c>
      <c r="M1" s="8" t="s">
        <v>769</v>
      </c>
      <c r="N1" s="8" t="s">
        <v>770</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114</v>
      </c>
      <c r="E2" s="60" t="n">
        <v>137</v>
      </c>
      <c r="F2" s="69" t="n">
        <f aca="false">IF(E2="","",D2-E2)</f>
        <v>-23</v>
      </c>
      <c r="G2" s="60" t="n">
        <v>231</v>
      </c>
      <c r="H2" s="60" t="n">
        <v>249</v>
      </c>
      <c r="I2" s="69" t="n">
        <f aca="false">IF(H2="","",G2-H2)</f>
        <v>-18</v>
      </c>
      <c r="J2" s="40" t="n">
        <f aca="false">IF(OR(D2="",D2+G2=0),"",D2/(D2+G2))</f>
        <v>0.330434782608696</v>
      </c>
      <c r="K2" s="40" t="n">
        <f aca="false">IF(E2="","",E2/(E2+H2))</f>
        <v>0.354922279792746</v>
      </c>
      <c r="L2" s="70" t="n">
        <f aca="false">IF(OR(K2="",J2=""),"",(J2-K2)*100)</f>
        <v>-2.44874971840505</v>
      </c>
      <c r="M2" s="36" t="n">
        <v>3.50482614909216</v>
      </c>
      <c r="N2" s="36" t="n">
        <v>2.24010502828694</v>
      </c>
      <c r="O2" s="36" t="n">
        <f aca="false">SQRT(M2^2+N2^2)</f>
        <v>4.15955248471715</v>
      </c>
      <c r="P2" s="40" t="n">
        <f aca="false">IF(J2="","",MAX(0,J2-1.96*O2/100))</f>
        <v>0.24890755390824</v>
      </c>
      <c r="Q2" s="40" t="n">
        <f aca="false">IF(J2="","",MIN(1,J2+1.96*O2/100))</f>
        <v>0.411962011309152</v>
      </c>
      <c r="R2" s="32" t="str">
        <f aca="false">IF(L2="","",IF(ABS(L2)&lt;=O2,"Yes","No"))</f>
        <v>Yes</v>
      </c>
      <c r="S2" s="32" t="str">
        <f aca="false">IF(L2="","",IF(ABS(L2)&lt;=1.96*O2,"Yes","No"))</f>
        <v>Yes</v>
      </c>
      <c r="T2" s="60" t="n">
        <f aca="false">IF(D2="","",ROUND(SQRT(((D2+G2)*O2/100)^2+(J2*(D2+G2)*0.08223)^2),0))</f>
        <v>17</v>
      </c>
      <c r="U2" s="32"/>
    </row>
    <row r="3" customFormat="false" ht="15" hidden="false" customHeight="false" outlineLevel="0" collapsed="false">
      <c r="A3" s="32" t="s">
        <v>162</v>
      </c>
      <c r="B3" s="32" t="s">
        <v>167</v>
      </c>
      <c r="C3" s="32" t="s">
        <v>167</v>
      </c>
      <c r="D3" s="60" t="n">
        <v>66</v>
      </c>
      <c r="E3" s="60" t="n">
        <v>84</v>
      </c>
      <c r="F3" s="69" t="n">
        <f aca="false">IF(E3="","",D3-E3)</f>
        <v>-18</v>
      </c>
      <c r="G3" s="60" t="n">
        <v>212</v>
      </c>
      <c r="H3" s="60" t="n">
        <v>230</v>
      </c>
      <c r="I3" s="69" t="n">
        <f aca="false">IF(H3="","",G3-H3)</f>
        <v>-18</v>
      </c>
      <c r="J3" s="40" t="n">
        <f aca="false">IF(OR(D3="",D3+G3=0),"",D3/(D3+G3))</f>
        <v>0.237410071942446</v>
      </c>
      <c r="K3" s="40" t="n">
        <f aca="false">IF(E3="","",E3/(E3+H3))</f>
        <v>0.267515923566879</v>
      </c>
      <c r="L3" s="70" t="n">
        <f aca="false">IF(OR(K3="",J3=""),"",(J3-K3)*100)</f>
        <v>-3.01058516244329</v>
      </c>
      <c r="M3" s="36" t="n">
        <v>3.50482614909216</v>
      </c>
      <c r="N3" s="36" t="n">
        <v>2.24010502828694</v>
      </c>
      <c r="O3" s="36" t="n">
        <f aca="false">SQRT(M3^2+N3^2)</f>
        <v>4.15955248471715</v>
      </c>
      <c r="P3" s="40" t="n">
        <f aca="false">IF(J3="","",MAX(0,J3-1.96*O3/100))</f>
        <v>0.15588284324199</v>
      </c>
      <c r="Q3" s="40" t="n">
        <f aca="false">IF(J3="","",MIN(1,J3+1.96*O3/100))</f>
        <v>0.318937300642902</v>
      </c>
      <c r="R3" s="32" t="str">
        <f aca="false">IF(L3="","",IF(ABS(L3)&lt;=O3,"Yes","No"))</f>
        <v>Yes</v>
      </c>
      <c r="S3" s="32" t="str">
        <f aca="false">IF(L3="","",IF(ABS(L3)&lt;=1.96*O3,"Yes","No"))</f>
        <v>Yes</v>
      </c>
      <c r="T3" s="60" t="n">
        <f aca="false">IF(D3="","",ROUND(SQRT(((D3+G3)*O3/100)^2+(J3*(D3+G3)*0.08223)^2),0))</f>
        <v>13</v>
      </c>
      <c r="U3" s="32"/>
    </row>
    <row r="4" customFormat="false" ht="15" hidden="false" customHeight="false" outlineLevel="0" collapsed="false">
      <c r="A4" s="32" t="s">
        <v>162</v>
      </c>
      <c r="B4" s="32" t="s">
        <v>168</v>
      </c>
      <c r="C4" s="32" t="s">
        <v>168</v>
      </c>
      <c r="D4" s="60" t="n">
        <v>69</v>
      </c>
      <c r="E4" s="60" t="n">
        <v>125</v>
      </c>
      <c r="F4" s="69" t="n">
        <f aca="false">IF(E4="","",D4-E4)</f>
        <v>-56</v>
      </c>
      <c r="G4" s="60" t="n">
        <v>219</v>
      </c>
      <c r="H4" s="60" t="n">
        <v>223</v>
      </c>
      <c r="I4" s="69" t="n">
        <f aca="false">IF(H4="","",G4-H4)</f>
        <v>-4</v>
      </c>
      <c r="J4" s="40" t="n">
        <f aca="false">IF(OR(D4="",D4+G4=0),"",D4/(D4+G4))</f>
        <v>0.239583333333333</v>
      </c>
      <c r="K4" s="40" t="n">
        <f aca="false">IF(E4="","",E4/(E4+H4))</f>
        <v>0.359195402298851</v>
      </c>
      <c r="L4" s="70" t="n">
        <f aca="false">IF(OR(K4="",J4=""),"",(J4-K4)*100)</f>
        <v>-11.9612068965517</v>
      </c>
      <c r="M4" s="36" t="n">
        <v>3.50482614909216</v>
      </c>
      <c r="N4" s="36" t="n">
        <v>2.24010502828694</v>
      </c>
      <c r="O4" s="36" t="n">
        <f aca="false">SQRT(M4^2+N4^2)</f>
        <v>4.15955248471715</v>
      </c>
      <c r="P4" s="40" t="n">
        <f aca="false">IF(J4="","",MAX(0,J4-1.96*O4/100))</f>
        <v>0.158056104632877</v>
      </c>
      <c r="Q4" s="40" t="n">
        <f aca="false">IF(J4="","",MIN(1,J4+1.96*O4/100))</f>
        <v>0.321110562033789</v>
      </c>
      <c r="R4" s="32" t="str">
        <f aca="false">IF(L4="","",IF(ABS(L4)&lt;=O4,"Yes","No"))</f>
        <v>No</v>
      </c>
      <c r="S4" s="32" t="str">
        <f aca="false">IF(L4="","",IF(ABS(L4)&lt;=1.96*O4,"Yes","No"))</f>
        <v>No</v>
      </c>
      <c r="T4" s="60" t="n">
        <f aca="false">IF(D4="","",ROUND(SQRT(((D4+G4)*O4/100)^2+(J4*(D4+G4)*0.08223)^2),0))</f>
        <v>13</v>
      </c>
      <c r="U4" s="32"/>
    </row>
    <row r="5" customFormat="false" ht="15" hidden="false" customHeight="false" outlineLevel="0" collapsed="false">
      <c r="A5" s="32" t="s">
        <v>162</v>
      </c>
      <c r="B5" s="32" t="s">
        <v>169</v>
      </c>
      <c r="C5" s="32" t="s">
        <v>170</v>
      </c>
      <c r="D5" s="60" t="n">
        <v>140</v>
      </c>
      <c r="E5" s="60" t="n">
        <v>195</v>
      </c>
      <c r="F5" s="69" t="n">
        <f aca="false">IF(E5="","",D5-E5)</f>
        <v>-55</v>
      </c>
      <c r="G5" s="60" t="n">
        <v>481</v>
      </c>
      <c r="H5" s="60" t="n">
        <v>503</v>
      </c>
      <c r="I5" s="69" t="n">
        <f aca="false">IF(H5="","",G5-H5)</f>
        <v>-22</v>
      </c>
      <c r="J5" s="40" t="n">
        <f aca="false">IF(OR(D5="",D5+G5=0),"",D5/(D5+G5))</f>
        <v>0.225442834138486</v>
      </c>
      <c r="K5" s="40" t="n">
        <f aca="false">IF(E5="","",E5/(E5+H5))</f>
        <v>0.279369627507163</v>
      </c>
      <c r="L5" s="70" t="n">
        <f aca="false">IF(OR(K5="",J5=""),"",(J5-K5)*100)</f>
        <v>-5.3926793368677</v>
      </c>
      <c r="M5" s="36" t="n">
        <v>2.29163973666188</v>
      </c>
      <c r="N5" s="36" t="n">
        <v>2.24010502828694</v>
      </c>
      <c r="O5" s="36" t="n">
        <f aca="false">SQRT(M5^2+N5^2)</f>
        <v>3.2046346469456</v>
      </c>
      <c r="P5" s="40" t="n">
        <f aca="false">IF(J5="","",MAX(0,J5-1.96*O5/100))</f>
        <v>0.162631995058353</v>
      </c>
      <c r="Q5" s="40" t="n">
        <f aca="false">IF(J5="","",MIN(1,J5+1.96*O5/100))</f>
        <v>0.28825367321862</v>
      </c>
      <c r="R5" s="32" t="str">
        <f aca="false">IF(L5="","",IF(ABS(L5)&lt;=O5,"Yes","No"))</f>
        <v>No</v>
      </c>
      <c r="S5" s="32" t="str">
        <f aca="false">IF(L5="","",IF(ABS(L5)&lt;=1.96*O5,"Yes","No"))</f>
        <v>Yes</v>
      </c>
      <c r="T5" s="60" t="n">
        <f aca="false">IF(D5="","",ROUND(SQRT(((D5+G5)*O5/100)^2+(J5*(D5+G5)*0.06778)^2),0))</f>
        <v>22</v>
      </c>
      <c r="U5" s="32"/>
    </row>
    <row r="6" customFormat="false" ht="15" hidden="false" customHeight="false" outlineLevel="0" collapsed="false">
      <c r="A6" s="32" t="s">
        <v>162</v>
      </c>
      <c r="B6" s="32" t="s">
        <v>169</v>
      </c>
      <c r="C6" s="32" t="s">
        <v>172</v>
      </c>
      <c r="D6" s="60" t="n">
        <v>119</v>
      </c>
      <c r="E6" s="60" t="n">
        <v>177</v>
      </c>
      <c r="F6" s="69" t="n">
        <f aca="false">IF(E6="","",D6-E6)</f>
        <v>-58</v>
      </c>
      <c r="G6" s="60" t="n">
        <v>392</v>
      </c>
      <c r="H6" s="60" t="n">
        <v>422</v>
      </c>
      <c r="I6" s="69" t="n">
        <f aca="false">IF(H6="","",G6-H6)</f>
        <v>-30</v>
      </c>
      <c r="J6" s="40" t="n">
        <f aca="false">IF(OR(D6="",D6+G6=0),"",D6/(D6+G6))</f>
        <v>0.232876712328767</v>
      </c>
      <c r="K6" s="40" t="n">
        <f aca="false">IF(E6="","",E6/(E6+H6))</f>
        <v>0.295492487479132</v>
      </c>
      <c r="L6" s="70" t="n">
        <f aca="false">IF(OR(K6="",J6=""),"",(J6-K6)*100)</f>
        <v>-6.26157751503648</v>
      </c>
      <c r="M6" s="36" t="n">
        <v>3.50482614909216</v>
      </c>
      <c r="N6" s="36" t="n">
        <v>2.24010502828694</v>
      </c>
      <c r="O6" s="36" t="n">
        <f aca="false">SQRT(M6^2+N6^2)</f>
        <v>4.15955248471715</v>
      </c>
      <c r="P6" s="40" t="n">
        <f aca="false">IF(J6="","",MAX(0,J6-1.96*O6/100))</f>
        <v>0.151349483628311</v>
      </c>
      <c r="Q6" s="40" t="n">
        <f aca="false">IF(J6="","",MIN(1,J6+1.96*O6/100))</f>
        <v>0.314403941029223</v>
      </c>
      <c r="R6" s="32" t="str">
        <f aca="false">IF(L6="","",IF(ABS(L6)&lt;=O6,"Yes","No"))</f>
        <v>No</v>
      </c>
      <c r="S6" s="32" t="str">
        <f aca="false">IF(L6="","",IF(ABS(L6)&lt;=1.96*O6,"Yes","No"))</f>
        <v>Yes</v>
      </c>
      <c r="T6" s="60" t="n">
        <f aca="false">IF(D6="","",ROUND(SQRT(((D6+G6)*O6/100)^2+(J6*(D6+G6)*0.08223)^2),0))</f>
        <v>23</v>
      </c>
      <c r="U6" s="32"/>
    </row>
    <row r="7" customFormat="false" ht="15" hidden="false" customHeight="false" outlineLevel="0" collapsed="false">
      <c r="A7" s="32" t="s">
        <v>162</v>
      </c>
      <c r="B7" s="32" t="s">
        <v>173</v>
      </c>
      <c r="C7" s="32" t="s">
        <v>173</v>
      </c>
      <c r="D7" s="60" t="n">
        <v>29</v>
      </c>
      <c r="E7" s="60" t="n">
        <v>33</v>
      </c>
      <c r="F7" s="69" t="n">
        <f aca="false">IF(E7="","",D7-E7)</f>
        <v>-4</v>
      </c>
      <c r="G7" s="60" t="n">
        <v>47</v>
      </c>
      <c r="H7" s="60" t="n">
        <v>61</v>
      </c>
      <c r="I7" s="69" t="n">
        <f aca="false">IF(H7="","",G7-H7)</f>
        <v>-14</v>
      </c>
      <c r="J7" s="40" t="n">
        <f aca="false">IF(OR(D7="",D7+G7=0),"",D7/(D7+G7))</f>
        <v>0.381578947368421</v>
      </c>
      <c r="K7" s="40" t="n">
        <f aca="false">IF(E7="","",E7/(E7+H7))</f>
        <v>0.351063829787234</v>
      </c>
      <c r="L7" s="70" t="n">
        <f aca="false">IF(OR(K7="",J7=""),"",(J7-K7)*100)</f>
        <v>3.0515117581187</v>
      </c>
      <c r="M7" s="36" t="n">
        <v>3.50482614909216</v>
      </c>
      <c r="N7" s="36" t="n">
        <v>2.24010502828694</v>
      </c>
      <c r="O7" s="36" t="n">
        <f aca="false">SQRT(M7^2+N7^2)</f>
        <v>4.15955248471715</v>
      </c>
      <c r="P7" s="40" t="n">
        <f aca="false">IF(J7="","",MAX(0,J7-1.96*O7/100))</f>
        <v>0.300051718667965</v>
      </c>
      <c r="Q7" s="40" t="n">
        <f aca="false">IF(J7="","",MIN(1,J7+1.96*O7/100))</f>
        <v>0.463106176068877</v>
      </c>
      <c r="R7" s="32" t="str">
        <f aca="false">IF(L7="","",IF(ABS(L7)&lt;=O7,"Yes","No"))</f>
        <v>Yes</v>
      </c>
      <c r="S7" s="32" t="str">
        <f aca="false">IF(L7="","",IF(ABS(L7)&lt;=1.96*O7,"Yes","No"))</f>
        <v>Yes</v>
      </c>
      <c r="T7" s="60" t="n">
        <f aca="false">IF(D7="","",ROUND(SQRT(((D7+G7)*O7/100)^2+(J7*(D7+G7)*0.08223)^2),0))</f>
        <v>4</v>
      </c>
      <c r="U7" s="32"/>
    </row>
    <row r="8" customFormat="false" ht="15" hidden="false" customHeight="false" outlineLevel="0" collapsed="false">
      <c r="A8" s="32" t="s">
        <v>162</v>
      </c>
      <c r="B8" s="32" t="s">
        <v>174</v>
      </c>
      <c r="C8" s="32" t="s">
        <v>175</v>
      </c>
      <c r="D8" s="60" t="n">
        <v>185</v>
      </c>
      <c r="E8" s="60" t="n">
        <v>250</v>
      </c>
      <c r="F8" s="69" t="n">
        <f aca="false">IF(E8="","",D8-E8)</f>
        <v>-65</v>
      </c>
      <c r="G8" s="60" t="n">
        <v>563</v>
      </c>
      <c r="H8" s="60" t="n">
        <v>589</v>
      </c>
      <c r="I8" s="69" t="n">
        <f aca="false">IF(H8="","",G8-H8)</f>
        <v>-26</v>
      </c>
      <c r="J8" s="40" t="n">
        <f aca="false">IF(OR(D8="",D8+G8=0),"",D8/(D8+G8))</f>
        <v>0.247326203208556</v>
      </c>
      <c r="K8" s="40" t="n">
        <f aca="false">IF(E8="","",E8/(E8+H8))</f>
        <v>0.297973778307509</v>
      </c>
      <c r="L8" s="70" t="n">
        <f aca="false">IF(OR(K8="",J8=""),"",(J8-K8)*100)</f>
        <v>-5.06475750989528</v>
      </c>
      <c r="M8" s="36" t="n">
        <v>2.29163973666188</v>
      </c>
      <c r="N8" s="36" t="n">
        <v>2.24010502828694</v>
      </c>
      <c r="O8" s="36" t="n">
        <f aca="false">SQRT(M8^2+N8^2)</f>
        <v>3.2046346469456</v>
      </c>
      <c r="P8" s="40" t="n">
        <f aca="false">IF(J8="","",MAX(0,J8-1.96*O8/100))</f>
        <v>0.184515364128422</v>
      </c>
      <c r="Q8" s="40" t="n">
        <f aca="false">IF(J8="","",MIN(1,J8+1.96*O8/100))</f>
        <v>0.31013704228869</v>
      </c>
      <c r="R8" s="32" t="str">
        <f aca="false">IF(L8="","",IF(ABS(L8)&lt;=O8,"Yes","No"))</f>
        <v>No</v>
      </c>
      <c r="S8" s="32" t="str">
        <f aca="false">IF(L8="","",IF(ABS(L8)&lt;=1.96*O8,"Yes","No"))</f>
        <v>Yes</v>
      </c>
      <c r="T8" s="60" t="n">
        <f aca="false">IF(D8="","",ROUND(SQRT(((D8+G8)*O8/100)^2+(J8*(D8+G8)*0.06778)^2),0))</f>
        <v>27</v>
      </c>
      <c r="U8" s="32"/>
    </row>
    <row r="9" customFormat="false" ht="15" hidden="false" customHeight="false" outlineLevel="0" collapsed="false">
      <c r="A9" s="32" t="s">
        <v>162</v>
      </c>
      <c r="B9" s="32" t="s">
        <v>174</v>
      </c>
      <c r="C9" s="32" t="s">
        <v>176</v>
      </c>
      <c r="D9" s="60" t="n">
        <v>96</v>
      </c>
      <c r="E9" s="60" t="n">
        <v>133</v>
      </c>
      <c r="F9" s="69" t="n">
        <f aca="false">IF(E9="","",D9-E9)</f>
        <v>-37</v>
      </c>
      <c r="G9" s="60" t="n">
        <v>302</v>
      </c>
      <c r="H9" s="60" t="n">
        <v>321</v>
      </c>
      <c r="I9" s="69" t="n">
        <f aca="false">IF(H9="","",G9-H9)</f>
        <v>-19</v>
      </c>
      <c r="J9" s="40" t="n">
        <f aca="false">IF(OR(D9="",D9+G9=0),"",D9/(D9+G9))</f>
        <v>0.241206030150754</v>
      </c>
      <c r="K9" s="40" t="n">
        <f aca="false">IF(E9="","",E9/(E9+H9))</f>
        <v>0.29295154185022</v>
      </c>
      <c r="L9" s="70" t="n">
        <f aca="false">IF(OR(K9="",J9=""),"",(J9-K9)*100)</f>
        <v>-5.17455116994665</v>
      </c>
      <c r="M9" s="36" t="n">
        <v>3.50482614909216</v>
      </c>
      <c r="N9" s="36" t="n">
        <v>2.24010502828694</v>
      </c>
      <c r="O9" s="36" t="n">
        <f aca="false">SQRT(M9^2+N9^2)</f>
        <v>4.15955248471715</v>
      </c>
      <c r="P9" s="40" t="n">
        <f aca="false">IF(J9="","",MAX(0,J9-1.96*O9/100))</f>
        <v>0.159678801450298</v>
      </c>
      <c r="Q9" s="40" t="n">
        <f aca="false">IF(J9="","",MIN(1,J9+1.96*O9/100))</f>
        <v>0.32273325885121</v>
      </c>
      <c r="R9" s="32" t="str">
        <f aca="false">IF(L9="","",IF(ABS(L9)&lt;=O9,"Yes","No"))</f>
        <v>No</v>
      </c>
      <c r="S9" s="32" t="str">
        <f aca="false">IF(L9="","",IF(ABS(L9)&lt;=1.96*O9,"Yes","No"))</f>
        <v>Yes</v>
      </c>
      <c r="T9" s="60" t="n">
        <f aca="false">IF(D9="","",ROUND(SQRT(((D9+G9)*O9/100)^2+(J9*(D9+G9)*0.08223)^2),0))</f>
        <v>18</v>
      </c>
      <c r="U9" s="32"/>
    </row>
    <row r="10" customFormat="false" ht="15" hidden="false" customHeight="false" outlineLevel="0" collapsed="false">
      <c r="A10" s="32" t="s">
        <v>162</v>
      </c>
      <c r="B10" s="32" t="s">
        <v>174</v>
      </c>
      <c r="C10" s="32" t="s">
        <v>177</v>
      </c>
      <c r="D10" s="60" t="n">
        <v>128</v>
      </c>
      <c r="E10" s="60" t="n">
        <v>177</v>
      </c>
      <c r="F10" s="69" t="n">
        <f aca="false">IF(E10="","",D10-E10)</f>
        <v>-49</v>
      </c>
      <c r="G10" s="60" t="n">
        <v>455</v>
      </c>
      <c r="H10" s="60" t="n">
        <v>488</v>
      </c>
      <c r="I10" s="69" t="n">
        <f aca="false">IF(H10="","",G10-H10)</f>
        <v>-33</v>
      </c>
      <c r="J10" s="40" t="n">
        <f aca="false">IF(OR(D10="",D10+G10=0),"",D10/(D10+G10))</f>
        <v>0.219554030874786</v>
      </c>
      <c r="K10" s="40" t="n">
        <f aca="false">IF(E10="","",E10/(E10+H10))</f>
        <v>0.266165413533835</v>
      </c>
      <c r="L10" s="70" t="n">
        <f aca="false">IF(OR(K10="",J10=""),"",(J10-K10)*100)</f>
        <v>-4.6611382659049</v>
      </c>
      <c r="M10" s="36" t="n">
        <v>2.29163973666188</v>
      </c>
      <c r="N10" s="36" t="n">
        <v>2.24010502828694</v>
      </c>
      <c r="O10" s="36" t="n">
        <f aca="false">SQRT(M10^2+N10^2)</f>
        <v>3.2046346469456</v>
      </c>
      <c r="P10" s="40" t="n">
        <f aca="false">IF(J10="","",MAX(0,J10-1.96*O10/100))</f>
        <v>0.156743191794652</v>
      </c>
      <c r="Q10" s="40" t="n">
        <f aca="false">IF(J10="","",MIN(1,J10+1.96*O10/100))</f>
        <v>0.282364869954919</v>
      </c>
      <c r="R10" s="32" t="str">
        <f aca="false">IF(L10="","",IF(ABS(L10)&lt;=O10,"Yes","No"))</f>
        <v>No</v>
      </c>
      <c r="S10" s="32" t="str">
        <f aca="false">IF(L10="","",IF(ABS(L10)&lt;=1.96*O10,"Yes","No"))</f>
        <v>Yes</v>
      </c>
      <c r="T10" s="60" t="n">
        <f aca="false">IF(D10="","",ROUND(SQRT(((D10+G10)*O10/100)^2+(J10*(D10+G10)*0.06778)^2),0))</f>
        <v>21</v>
      </c>
      <c r="U10" s="32"/>
    </row>
    <row r="11" customFormat="false" ht="15" hidden="false" customHeight="false" outlineLevel="0" collapsed="false">
      <c r="A11" s="32" t="s">
        <v>162</v>
      </c>
      <c r="B11" s="32" t="s">
        <v>178</v>
      </c>
      <c r="C11" s="32" t="s">
        <v>179</v>
      </c>
      <c r="D11" s="60" t="n">
        <v>160</v>
      </c>
      <c r="E11" s="60" t="n">
        <v>200</v>
      </c>
      <c r="F11" s="69" t="n">
        <f aca="false">IF(E11="","",D11-E11)</f>
        <v>-40</v>
      </c>
      <c r="G11" s="60" t="n">
        <v>233</v>
      </c>
      <c r="H11" s="60" t="n">
        <v>240</v>
      </c>
      <c r="I11" s="69" t="n">
        <f aca="false">IF(H11="","",G11-H11)</f>
        <v>-7</v>
      </c>
      <c r="J11" s="40" t="n">
        <f aca="false">IF(OR(D11="",D11+G11=0),"",D11/(D11+G11))</f>
        <v>0.407124681933842</v>
      </c>
      <c r="K11" s="40" t="n">
        <f aca="false">IF(E11="","",E11/(E11+H11))</f>
        <v>0.454545454545455</v>
      </c>
      <c r="L11" s="70" t="n">
        <f aca="false">IF(OR(K11="",J11=""),"",(J11-K11)*100)</f>
        <v>-4.74207726116123</v>
      </c>
      <c r="M11" s="36" t="n">
        <v>3.50482614909216</v>
      </c>
      <c r="N11" s="36" t="n">
        <v>2.24010502828694</v>
      </c>
      <c r="O11" s="36" t="n">
        <f aca="false">SQRT(M11^2+N11^2)</f>
        <v>4.15955248471715</v>
      </c>
      <c r="P11" s="40" t="n">
        <f aca="false">IF(J11="","",MAX(0,J11-1.96*O11/100))</f>
        <v>0.325597453233386</v>
      </c>
      <c r="Q11" s="40" t="n">
        <f aca="false">IF(J11="","",MIN(1,J11+1.96*O11/100))</f>
        <v>0.488651910634298</v>
      </c>
      <c r="R11" s="32" t="str">
        <f aca="false">IF(L11="","",IF(ABS(L11)&lt;=O11,"Yes","No"))</f>
        <v>No</v>
      </c>
      <c r="S11" s="32" t="str">
        <f aca="false">IF(L11="","",IF(ABS(L11)&lt;=1.96*O11,"Yes","No"))</f>
        <v>Yes</v>
      </c>
      <c r="T11" s="60" t="n">
        <f aca="false">IF(D11="","",ROUND(SQRT(((D11+G11)*O11/100)^2+(J11*(D11+G11)*0.08223)^2),0))</f>
        <v>21</v>
      </c>
      <c r="U11" s="32"/>
    </row>
    <row r="12" customFormat="false" ht="15" hidden="false" customHeight="false" outlineLevel="0" collapsed="false">
      <c r="A12" s="32" t="s">
        <v>162</v>
      </c>
      <c r="B12" s="32" t="s">
        <v>178</v>
      </c>
      <c r="C12" s="32" t="s">
        <v>180</v>
      </c>
      <c r="D12" s="60" t="n">
        <v>101</v>
      </c>
      <c r="E12" s="60" t="n">
        <v>136</v>
      </c>
      <c r="F12" s="69" t="n">
        <f aca="false">IF(E12="","",D12-E12)</f>
        <v>-35</v>
      </c>
      <c r="G12" s="60" t="n">
        <v>157</v>
      </c>
      <c r="H12" s="60" t="n">
        <v>161</v>
      </c>
      <c r="I12" s="69" t="n">
        <f aca="false">IF(H12="","",G12-H12)</f>
        <v>-4</v>
      </c>
      <c r="J12" s="40" t="n">
        <f aca="false">IF(OR(D12="",D12+G12=0),"",D12/(D12+G12))</f>
        <v>0.391472868217054</v>
      </c>
      <c r="K12" s="40" t="n">
        <f aca="false">IF(E12="","",E12/(E12+H12))</f>
        <v>0.457912457912458</v>
      </c>
      <c r="L12" s="70" t="n">
        <f aca="false">IF(OR(K12="",J12=""),"",(J12-K12)*100)</f>
        <v>-6.64395896954037</v>
      </c>
      <c r="M12" s="36" t="n">
        <v>3.50482614909216</v>
      </c>
      <c r="N12" s="36" t="n">
        <v>2.24010502828694</v>
      </c>
      <c r="O12" s="36" t="n">
        <f aca="false">SQRT(M12^2+N12^2)</f>
        <v>4.15955248471715</v>
      </c>
      <c r="P12" s="40" t="n">
        <f aca="false">IF(J12="","",MAX(0,J12-1.96*O12/100))</f>
        <v>0.309945639516598</v>
      </c>
      <c r="Q12" s="40" t="n">
        <f aca="false">IF(J12="","",MIN(1,J12+1.96*O12/100))</f>
        <v>0.47300009691751</v>
      </c>
      <c r="R12" s="32" t="str">
        <f aca="false">IF(L12="","",IF(ABS(L12)&lt;=O12,"Yes","No"))</f>
        <v>No</v>
      </c>
      <c r="S12" s="32" t="str">
        <f aca="false">IF(L12="","",IF(ABS(L12)&lt;=1.96*O12,"Yes","No"))</f>
        <v>Yes</v>
      </c>
      <c r="T12" s="60" t="n">
        <f aca="false">IF(D12="","",ROUND(SQRT(((D12+G12)*O12/100)^2+(J12*(D12+G12)*0.08223)^2),0))</f>
        <v>14</v>
      </c>
      <c r="U12" s="32"/>
    </row>
    <row r="13" customFormat="false" ht="15" hidden="false" customHeight="false" outlineLevel="0" collapsed="false">
      <c r="A13" s="32" t="s">
        <v>162</v>
      </c>
      <c r="B13" s="32" t="s">
        <v>178</v>
      </c>
      <c r="C13" s="32" t="s">
        <v>181</v>
      </c>
      <c r="D13" s="60" t="n">
        <v>219</v>
      </c>
      <c r="E13" s="60" t="n">
        <v>244</v>
      </c>
      <c r="F13" s="69" t="n">
        <f aca="false">IF(E13="","",D13-E13)</f>
        <v>-25</v>
      </c>
      <c r="G13" s="60" t="n">
        <v>358</v>
      </c>
      <c r="H13" s="60" t="n">
        <v>381</v>
      </c>
      <c r="I13" s="69" t="n">
        <f aca="false">IF(H13="","",G13-H13)</f>
        <v>-23</v>
      </c>
      <c r="J13" s="40" t="n">
        <f aca="false">IF(OR(D13="",D13+G13=0),"",D13/(D13+G13))</f>
        <v>0.379549393414211</v>
      </c>
      <c r="K13" s="40" t="n">
        <f aca="false">IF(E13="","",E13/(E13+H13))</f>
        <v>0.3904</v>
      </c>
      <c r="L13" s="70" t="n">
        <f aca="false">IF(OR(K13="",J13=""),"",(J13-K13)*100)</f>
        <v>-1.08506065857886</v>
      </c>
      <c r="M13" s="36" t="n">
        <v>2.29163973666188</v>
      </c>
      <c r="N13" s="36" t="n">
        <v>2.24010502828694</v>
      </c>
      <c r="O13" s="36" t="n">
        <f aca="false">SQRT(M13^2+N13^2)</f>
        <v>3.2046346469456</v>
      </c>
      <c r="P13" s="40" t="n">
        <f aca="false">IF(J13="","",MAX(0,J13-1.96*O13/100))</f>
        <v>0.316738554334078</v>
      </c>
      <c r="Q13" s="40" t="n">
        <f aca="false">IF(J13="","",MIN(1,J13+1.96*O13/100))</f>
        <v>0.442360232494345</v>
      </c>
      <c r="R13" s="32" t="str">
        <f aca="false">IF(L13="","",IF(ABS(L13)&lt;=O13,"Yes","No"))</f>
        <v>Yes</v>
      </c>
      <c r="S13" s="32" t="str">
        <f aca="false">IF(L13="","",IF(ABS(L13)&lt;=1.96*O13,"Yes","No"))</f>
        <v>Yes</v>
      </c>
      <c r="T13" s="60" t="n">
        <f aca="false">IF(D13="","",ROUND(SQRT(((D13+G13)*O13/100)^2+(J13*(D13+G13)*0.06778)^2),0))</f>
        <v>24</v>
      </c>
      <c r="U13" s="32"/>
    </row>
    <row r="14" customFormat="false" ht="15" hidden="false" customHeight="false" outlineLevel="0" collapsed="false">
      <c r="A14" s="32" t="s">
        <v>162</v>
      </c>
      <c r="B14" s="32" t="s">
        <v>178</v>
      </c>
      <c r="C14" s="32" t="s">
        <v>182</v>
      </c>
      <c r="D14" s="60" t="n">
        <v>93</v>
      </c>
      <c r="E14" s="60" t="n">
        <v>141</v>
      </c>
      <c r="F14" s="69" t="n">
        <f aca="false">IF(E14="","",D14-E14)</f>
        <v>-48</v>
      </c>
      <c r="G14" s="60" t="n">
        <v>109</v>
      </c>
      <c r="H14" s="60" t="n">
        <v>108</v>
      </c>
      <c r="I14" s="69" t="n">
        <f aca="false">IF(H14="","",G14-H14)</f>
        <v>1</v>
      </c>
      <c r="J14" s="40" t="n">
        <f aca="false">IF(OR(D14="",D14+G14=0),"",D14/(D14+G14))</f>
        <v>0.46039603960396</v>
      </c>
      <c r="K14" s="40" t="n">
        <f aca="false">IF(E14="","",E14/(E14+H14))</f>
        <v>0.566265060240964</v>
      </c>
      <c r="L14" s="70" t="n">
        <f aca="false">IF(OR(K14="",J14=""),"",(J14-K14)*100)</f>
        <v>-10.5869020637003</v>
      </c>
      <c r="M14" s="36" t="n">
        <v>3.50482614909216</v>
      </c>
      <c r="N14" s="36" t="n">
        <v>2.24010502828694</v>
      </c>
      <c r="O14" s="36" t="n">
        <f aca="false">SQRT(M14^2+N14^2)</f>
        <v>4.15955248471715</v>
      </c>
      <c r="P14" s="40" t="n">
        <f aca="false">IF(J14="","",MAX(0,J14-1.96*O14/100))</f>
        <v>0.378868810903504</v>
      </c>
      <c r="Q14" s="40" t="n">
        <f aca="false">IF(J14="","",MIN(1,J14+1.96*O14/100))</f>
        <v>0.541923268304417</v>
      </c>
      <c r="R14" s="32" t="str">
        <f aca="false">IF(L14="","",IF(ABS(L14)&lt;=O14,"Yes","No"))</f>
        <v>No</v>
      </c>
      <c r="S14" s="32" t="str">
        <f aca="false">IF(L14="","",IF(ABS(L14)&lt;=1.96*O14,"Yes","No"))</f>
        <v>No</v>
      </c>
      <c r="T14" s="60" t="n">
        <f aca="false">IF(D14="","",ROUND(SQRT(((D14+G14)*O14/100)^2+(J14*(D14+G14)*0.08223)^2),0))</f>
        <v>11</v>
      </c>
      <c r="U14" s="32"/>
    </row>
    <row r="15" customFormat="false" ht="15" hidden="false" customHeight="false" outlineLevel="0" collapsed="false">
      <c r="A15" s="32" t="s">
        <v>162</v>
      </c>
      <c r="B15" s="32" t="s">
        <v>178</v>
      </c>
      <c r="C15" s="32" t="s">
        <v>183</v>
      </c>
      <c r="D15" s="60" t="n">
        <v>171</v>
      </c>
      <c r="E15" s="60" t="n">
        <v>258</v>
      </c>
      <c r="F15" s="69" t="n">
        <f aca="false">IF(E15="","",D15-E15)</f>
        <v>-87</v>
      </c>
      <c r="G15" s="60" t="n">
        <v>253</v>
      </c>
      <c r="H15" s="60" t="n">
        <v>267</v>
      </c>
      <c r="I15" s="69" t="n">
        <f aca="false">IF(H15="","",G15-H15)</f>
        <v>-14</v>
      </c>
      <c r="J15" s="40" t="n">
        <f aca="false">IF(OR(D15="",D15+G15=0),"",D15/(D15+G15))</f>
        <v>0.403301886792453</v>
      </c>
      <c r="K15" s="40" t="n">
        <f aca="false">IF(E15="","",E15/(E15+H15))</f>
        <v>0.491428571428571</v>
      </c>
      <c r="L15" s="70" t="n">
        <f aca="false">IF(OR(K15="",J15=""),"",(J15-K15)*100)</f>
        <v>-8.81266846361186</v>
      </c>
      <c r="M15" s="36" t="n">
        <v>3.50482614909216</v>
      </c>
      <c r="N15" s="36" t="n">
        <v>2.24010502828694</v>
      </c>
      <c r="O15" s="36" t="n">
        <f aca="false">SQRT(M15^2+N15^2)</f>
        <v>4.15955248471715</v>
      </c>
      <c r="P15" s="40" t="n">
        <f aca="false">IF(J15="","",MAX(0,J15-1.96*O15/100))</f>
        <v>0.321774658091997</v>
      </c>
      <c r="Q15" s="40" t="n">
        <f aca="false">IF(J15="","",MIN(1,J15+1.96*O15/100))</f>
        <v>0.484829115492909</v>
      </c>
      <c r="R15" s="32" t="str">
        <f aca="false">IF(L15="","",IF(ABS(L15)&lt;=O15,"Yes","No"))</f>
        <v>No</v>
      </c>
      <c r="S15" s="32" t="str">
        <f aca="false">IF(L15="","",IF(ABS(L15)&lt;=1.96*O15,"Yes","No"))</f>
        <v>No</v>
      </c>
      <c r="T15" s="60" t="n">
        <f aca="false">IF(D15="","",ROUND(SQRT(((D15+G15)*O15/100)^2+(J15*(D15+G15)*0.08223)^2),0))</f>
        <v>23</v>
      </c>
      <c r="U15" s="32"/>
    </row>
    <row r="16" customFormat="false" ht="15" hidden="false" customHeight="false" outlineLevel="0" collapsed="false">
      <c r="A16" s="32" t="s">
        <v>162</v>
      </c>
      <c r="B16" s="32" t="s">
        <v>184</v>
      </c>
      <c r="C16" s="32" t="s">
        <v>185</v>
      </c>
      <c r="D16" s="60" t="n">
        <v>74</v>
      </c>
      <c r="E16" s="60" t="n">
        <v>89</v>
      </c>
      <c r="F16" s="69" t="n">
        <f aca="false">IF(E16="","",D16-E16)</f>
        <v>-15</v>
      </c>
      <c r="G16" s="60" t="n">
        <v>167</v>
      </c>
      <c r="H16" s="60" t="n">
        <v>161</v>
      </c>
      <c r="I16" s="69" t="n">
        <f aca="false">IF(H16="","",G16-H16)</f>
        <v>6</v>
      </c>
      <c r="J16" s="40" t="n">
        <f aca="false">IF(OR(D16="",D16+G16=0),"",D16/(D16+G16))</f>
        <v>0.307053941908714</v>
      </c>
      <c r="K16" s="40" t="n">
        <f aca="false">IF(E16="","",E16/(E16+H16))</f>
        <v>0.356</v>
      </c>
      <c r="L16" s="70" t="n">
        <f aca="false">IF(OR(K16="",J16=""),"",(J16-K16)*100)</f>
        <v>-4.89460580912863</v>
      </c>
      <c r="M16" s="36" t="n">
        <v>3.50482614909216</v>
      </c>
      <c r="N16" s="36" t="n">
        <v>2.24010502828694</v>
      </c>
      <c r="O16" s="36" t="n">
        <f aca="false">SQRT(M16^2+N16^2)</f>
        <v>4.15955248471715</v>
      </c>
      <c r="P16" s="40" t="n">
        <f aca="false">IF(J16="","",MAX(0,J16-1.96*O16/100))</f>
        <v>0.225526713208258</v>
      </c>
      <c r="Q16" s="40" t="n">
        <f aca="false">IF(J16="","",MIN(1,J16+1.96*O16/100))</f>
        <v>0.38858117060917</v>
      </c>
      <c r="R16" s="32" t="str">
        <f aca="false">IF(L16="","",IF(ABS(L16)&lt;=O16,"Yes","No"))</f>
        <v>No</v>
      </c>
      <c r="S16" s="32" t="str">
        <f aca="false">IF(L16="","",IF(ABS(L16)&lt;=1.96*O16,"Yes","No"))</f>
        <v>Yes</v>
      </c>
      <c r="T16" s="60" t="n">
        <f aca="false">IF(D16="","",ROUND(SQRT(((D16+G16)*O16/100)^2+(J16*(D16+G16)*0.08223)^2),0))</f>
        <v>12</v>
      </c>
      <c r="U16" s="32"/>
    </row>
    <row r="17" customFormat="false" ht="15" hidden="false" customHeight="false" outlineLevel="0" collapsed="false">
      <c r="A17" s="32" t="s">
        <v>162</v>
      </c>
      <c r="B17" s="32" t="s">
        <v>184</v>
      </c>
      <c r="C17" s="32" t="s">
        <v>186</v>
      </c>
      <c r="D17" s="60" t="n">
        <v>164</v>
      </c>
      <c r="E17" s="60" t="n">
        <v>188</v>
      </c>
      <c r="F17" s="69" t="n">
        <f aca="false">IF(E17="","",D17-E17)</f>
        <v>-24</v>
      </c>
      <c r="G17" s="60" t="n">
        <v>406</v>
      </c>
      <c r="H17" s="60" t="n">
        <v>399</v>
      </c>
      <c r="I17" s="69" t="n">
        <f aca="false">IF(H17="","",G17-H17)</f>
        <v>7</v>
      </c>
      <c r="J17" s="40" t="n">
        <f aca="false">IF(OR(D17="",D17+G17=0),"",D17/(D17+G17))</f>
        <v>0.287719298245614</v>
      </c>
      <c r="K17" s="40" t="n">
        <f aca="false">IF(E17="","",E17/(E17+H17))</f>
        <v>0.320272572402044</v>
      </c>
      <c r="L17" s="70" t="n">
        <f aca="false">IF(OR(K17="",J17=""),"",(J17-K17)*100)</f>
        <v>-3.25532741564303</v>
      </c>
      <c r="M17" s="36" t="n">
        <v>2.29163973666188</v>
      </c>
      <c r="N17" s="36" t="n">
        <v>2.24010502828694</v>
      </c>
      <c r="O17" s="36" t="n">
        <f aca="false">SQRT(M17^2+N17^2)</f>
        <v>3.2046346469456</v>
      </c>
      <c r="P17" s="40" t="n">
        <f aca="false">IF(J17="","",MAX(0,J17-1.96*O17/100))</f>
        <v>0.22490845916548</v>
      </c>
      <c r="Q17" s="40" t="n">
        <f aca="false">IF(J17="","",MIN(1,J17+1.96*O17/100))</f>
        <v>0.350530137325748</v>
      </c>
      <c r="R17" s="32" t="str">
        <f aca="false">IF(L17="","",IF(ABS(L17)&lt;=O17,"Yes","No"))</f>
        <v>No</v>
      </c>
      <c r="S17" s="32" t="str">
        <f aca="false">IF(L17="","",IF(ABS(L17)&lt;=1.96*O17,"Yes","No"))</f>
        <v>Yes</v>
      </c>
      <c r="T17" s="60" t="n">
        <f aca="false">IF(D17="","",ROUND(SQRT(((D17+G17)*O17/100)^2+(J17*(D17+G17)*0.06778)^2),0))</f>
        <v>21</v>
      </c>
      <c r="U17" s="32"/>
    </row>
    <row r="18" customFormat="false" ht="15" hidden="false" customHeight="false" outlineLevel="0" collapsed="false">
      <c r="A18" s="32" t="s">
        <v>162</v>
      </c>
      <c r="B18" s="32" t="s">
        <v>187</v>
      </c>
      <c r="C18" s="32" t="s">
        <v>188</v>
      </c>
      <c r="D18" s="60" t="n">
        <v>177</v>
      </c>
      <c r="E18" s="60" t="n">
        <v>190</v>
      </c>
      <c r="F18" s="69" t="n">
        <f aca="false">IF(E18="","",D18-E18)</f>
        <v>-13</v>
      </c>
      <c r="G18" s="60" t="n">
        <v>242</v>
      </c>
      <c r="H18" s="60" t="n">
        <v>293</v>
      </c>
      <c r="I18" s="69" t="n">
        <f aca="false">IF(H18="","",G18-H18)</f>
        <v>-51</v>
      </c>
      <c r="J18" s="40" t="n">
        <f aca="false">IF(OR(D18="",D18+G18=0),"",D18/(D18+G18))</f>
        <v>0.422434367541766</v>
      </c>
      <c r="K18" s="40" t="n">
        <f aca="false">IF(E18="","",E18/(E18+H18))</f>
        <v>0.393374741200828</v>
      </c>
      <c r="L18" s="70" t="n">
        <f aca="false">IF(OR(K18="",J18=""),"",(J18-K18)*100)</f>
        <v>2.9059626340938</v>
      </c>
      <c r="M18" s="36" t="n">
        <v>3.50482614909216</v>
      </c>
      <c r="N18" s="36" t="n">
        <v>2.24010502828694</v>
      </c>
      <c r="O18" s="36" t="n">
        <f aca="false">SQRT(M18^2+N18^2)</f>
        <v>4.15955248471715</v>
      </c>
      <c r="P18" s="40" t="n">
        <f aca="false">IF(J18="","",MAX(0,J18-1.96*O18/100))</f>
        <v>0.34090713884131</v>
      </c>
      <c r="Q18" s="40" t="n">
        <f aca="false">IF(J18="","",MIN(1,J18+1.96*O18/100))</f>
        <v>0.503961596242222</v>
      </c>
      <c r="R18" s="32" t="str">
        <f aca="false">IF(L18="","",IF(ABS(L18)&lt;=O18,"Yes","No"))</f>
        <v>Yes</v>
      </c>
      <c r="S18" s="32" t="str">
        <f aca="false">IF(L18="","",IF(ABS(L18)&lt;=1.96*O18,"Yes","No"))</f>
        <v>Yes</v>
      </c>
      <c r="T18" s="60" t="n">
        <f aca="false">IF(D18="","",ROUND(SQRT(((D18+G18)*O18/100)^2+(J18*(D18+G18)*0.08223)^2),0))</f>
        <v>23</v>
      </c>
      <c r="U18" s="32"/>
    </row>
    <row r="19" customFormat="false" ht="15" hidden="false" customHeight="false" outlineLevel="0" collapsed="false">
      <c r="A19" s="32" t="s">
        <v>162</v>
      </c>
      <c r="B19" s="32" t="s">
        <v>187</v>
      </c>
      <c r="C19" s="32" t="s">
        <v>189</v>
      </c>
      <c r="D19" s="60" t="n">
        <v>111</v>
      </c>
      <c r="E19" s="60" t="n">
        <v>122</v>
      </c>
      <c r="F19" s="69" t="n">
        <f aca="false">IF(E19="","",D19-E19)</f>
        <v>-11</v>
      </c>
      <c r="G19" s="60" t="n">
        <v>177</v>
      </c>
      <c r="H19" s="60" t="n">
        <v>165</v>
      </c>
      <c r="I19" s="69" t="n">
        <f aca="false">IF(H19="","",G19-H19)</f>
        <v>12</v>
      </c>
      <c r="J19" s="40" t="n">
        <f aca="false">IF(OR(D19="",D19+G19=0),"",D19/(D19+G19))</f>
        <v>0.385416666666667</v>
      </c>
      <c r="K19" s="40" t="n">
        <f aca="false">IF(E19="","",E19/(E19+H19))</f>
        <v>0.425087108013937</v>
      </c>
      <c r="L19" s="70" t="n">
        <f aca="false">IF(OR(K19="",J19=""),"",(J19-K19)*100)</f>
        <v>-3.96704413472706</v>
      </c>
      <c r="M19" s="36" t="n">
        <v>3.50482614909216</v>
      </c>
      <c r="N19" s="36" t="n">
        <v>2.24010502828694</v>
      </c>
      <c r="O19" s="36" t="n">
        <f aca="false">SQRT(M19^2+N19^2)</f>
        <v>4.15955248471715</v>
      </c>
      <c r="P19" s="40" t="n">
        <f aca="false">IF(J19="","",MAX(0,J19-1.96*O19/100))</f>
        <v>0.303889437966211</v>
      </c>
      <c r="Q19" s="40" t="n">
        <f aca="false">IF(J19="","",MIN(1,J19+1.96*O19/100))</f>
        <v>0.466943895367123</v>
      </c>
      <c r="R19" s="32" t="str">
        <f aca="false">IF(L19="","",IF(ABS(L19)&lt;=O19,"Yes","No"))</f>
        <v>Yes</v>
      </c>
      <c r="S19" s="32" t="str">
        <f aca="false">IF(L19="","",IF(ABS(L19)&lt;=1.96*O19,"Yes","No"))</f>
        <v>Yes</v>
      </c>
      <c r="T19" s="60" t="n">
        <f aca="false">IF(D19="","",ROUND(SQRT(((D19+G19)*O19/100)^2+(J19*(D19+G19)*0.08223)^2),0))</f>
        <v>15</v>
      </c>
      <c r="U19" s="32"/>
    </row>
    <row r="20" customFormat="false" ht="15" hidden="false" customHeight="false" outlineLevel="0" collapsed="false">
      <c r="A20" s="32" t="s">
        <v>162</v>
      </c>
      <c r="B20" s="32" t="s">
        <v>187</v>
      </c>
      <c r="C20" s="32" t="s">
        <v>190</v>
      </c>
      <c r="D20" s="60" t="n">
        <v>81</v>
      </c>
      <c r="E20" s="60" t="n">
        <v>108</v>
      </c>
      <c r="F20" s="69" t="n">
        <f aca="false">IF(E20="","",D20-E20)</f>
        <v>-27</v>
      </c>
      <c r="G20" s="60" t="n">
        <v>126</v>
      </c>
      <c r="H20" s="60" t="n">
        <v>122</v>
      </c>
      <c r="I20" s="69" t="n">
        <f aca="false">IF(H20="","",G20-H20)</f>
        <v>4</v>
      </c>
      <c r="J20" s="40" t="n">
        <f aca="false">IF(OR(D20="",D20+G20=0),"",D20/(D20+G20))</f>
        <v>0.391304347826087</v>
      </c>
      <c r="K20" s="40" t="n">
        <f aca="false">IF(E20="","",E20/(E20+H20))</f>
        <v>0.469565217391304</v>
      </c>
      <c r="L20" s="70" t="n">
        <f aca="false">IF(OR(K20="",J20=""),"",(J20-K20)*100)</f>
        <v>-7.82608695652174</v>
      </c>
      <c r="M20" s="36" t="n">
        <v>3.50482614909216</v>
      </c>
      <c r="N20" s="36" t="n">
        <v>2.24010502828694</v>
      </c>
      <c r="O20" s="36" t="n">
        <f aca="false">SQRT(M20^2+N20^2)</f>
        <v>4.15955248471715</v>
      </c>
      <c r="P20" s="40" t="n">
        <f aca="false">IF(J20="","",MAX(0,J20-1.96*O20/100))</f>
        <v>0.309777119125631</v>
      </c>
      <c r="Q20" s="40" t="n">
        <f aca="false">IF(J20="","",MIN(1,J20+1.96*O20/100))</f>
        <v>0.472831576526543</v>
      </c>
      <c r="R20" s="32" t="str">
        <f aca="false">IF(L20="","",IF(ABS(L20)&lt;=O20,"Yes","No"))</f>
        <v>No</v>
      </c>
      <c r="S20" s="32" t="str">
        <f aca="false">IF(L20="","",IF(ABS(L20)&lt;=1.96*O20,"Yes","No"))</f>
        <v>Yes</v>
      </c>
      <c r="T20" s="60" t="n">
        <f aca="false">IF(D20="","",ROUND(SQRT(((D20+G20)*O20/100)^2+(J20*(D20+G20)*0.08223)^2),0))</f>
        <v>11</v>
      </c>
      <c r="U20" s="32"/>
    </row>
    <row r="21" customFormat="false" ht="15" hidden="false" customHeight="false" outlineLevel="0" collapsed="false">
      <c r="A21" s="32" t="s">
        <v>162</v>
      </c>
      <c r="B21" s="32" t="s">
        <v>191</v>
      </c>
      <c r="C21" s="32" t="s">
        <v>191</v>
      </c>
      <c r="D21" s="60" t="n">
        <v>23</v>
      </c>
      <c r="E21" s="60" t="n">
        <v>36</v>
      </c>
      <c r="F21" s="69" t="n">
        <f aca="false">IF(E21="","",D21-E21)</f>
        <v>-13</v>
      </c>
      <c r="G21" s="60" t="n">
        <v>68</v>
      </c>
      <c r="H21" s="60" t="n">
        <v>79</v>
      </c>
      <c r="I21" s="69" t="n">
        <f aca="false">IF(H21="","",G21-H21)</f>
        <v>-11</v>
      </c>
      <c r="J21" s="40" t="n">
        <f aca="false">IF(OR(D21="",D21+G21=0),"",D21/(D21+G21))</f>
        <v>0.252747252747253</v>
      </c>
      <c r="K21" s="40" t="n">
        <f aca="false">IF(E21="","",E21/(E21+H21))</f>
        <v>0.31304347826087</v>
      </c>
      <c r="L21" s="70" t="n">
        <f aca="false">IF(OR(K21="",J21=""),"",(J21-K21)*100)</f>
        <v>-6.02962255136169</v>
      </c>
      <c r="M21" s="36" t="n">
        <v>3.50482614909216</v>
      </c>
      <c r="N21" s="36" t="n">
        <v>2.24010502828694</v>
      </c>
      <c r="O21" s="36" t="n">
        <f aca="false">SQRT(M21^2+N21^2)</f>
        <v>4.15955248471715</v>
      </c>
      <c r="P21" s="40" t="n">
        <f aca="false">IF(J21="","",MAX(0,J21-1.96*O21/100))</f>
        <v>0.171220024046797</v>
      </c>
      <c r="Q21" s="40" t="n">
        <f aca="false">IF(J21="","",MIN(1,J21+1.96*O21/100))</f>
        <v>0.334274481447709</v>
      </c>
      <c r="R21" s="32" t="str">
        <f aca="false">IF(L21="","",IF(ABS(L21)&lt;=O21,"Yes","No"))</f>
        <v>No</v>
      </c>
      <c r="S21" s="32" t="str">
        <f aca="false">IF(L21="","",IF(ABS(L21)&lt;=1.96*O21,"Yes","No"))</f>
        <v>Yes</v>
      </c>
      <c r="T21" s="60" t="n">
        <f aca="false">IF(D21="","",ROUND(SQRT(((D21+G21)*O21/100)^2+(J21*(D21+G21)*0.08223)^2),0))</f>
        <v>4</v>
      </c>
      <c r="U21" s="32"/>
    </row>
    <row r="22" customFormat="false" ht="15" hidden="false" customHeight="false" outlineLevel="0" collapsed="false">
      <c r="A22" s="32" t="s">
        <v>162</v>
      </c>
      <c r="B22" s="32" t="s">
        <v>192</v>
      </c>
      <c r="C22" s="32" t="s">
        <v>192</v>
      </c>
      <c r="D22" s="60" t="n">
        <v>37</v>
      </c>
      <c r="E22" s="60" t="n">
        <v>52</v>
      </c>
      <c r="F22" s="69" t="n">
        <f aca="false">IF(E22="","",D22-E22)</f>
        <v>-15</v>
      </c>
      <c r="G22" s="60" t="n">
        <v>162</v>
      </c>
      <c r="H22" s="60" t="n">
        <v>189</v>
      </c>
      <c r="I22" s="69" t="n">
        <f aca="false">IF(H22="","",G22-H22)</f>
        <v>-27</v>
      </c>
      <c r="J22" s="40" t="n">
        <f aca="false">IF(OR(D22="",D22+G22=0),"",D22/(D22+G22))</f>
        <v>0.185929648241206</v>
      </c>
      <c r="K22" s="40" t="n">
        <f aca="false">IF(E22="","",E22/(E22+H22))</f>
        <v>0.215767634854772</v>
      </c>
      <c r="L22" s="70" t="n">
        <f aca="false">IF(OR(K22="",J22=""),"",(J22-K22)*100)</f>
        <v>-2.98379866135658</v>
      </c>
      <c r="M22" s="36" t="n">
        <v>3.50482614909216</v>
      </c>
      <c r="N22" s="36" t="n">
        <v>2.24010502828694</v>
      </c>
      <c r="O22" s="36" t="n">
        <f aca="false">SQRT(M22^2+N22^2)</f>
        <v>4.15955248471715</v>
      </c>
      <c r="P22" s="40" t="n">
        <f aca="false">IF(J22="","",MAX(0,J22-1.96*O22/100))</f>
        <v>0.10440241954075</v>
      </c>
      <c r="Q22" s="40" t="n">
        <f aca="false">IF(J22="","",MIN(1,J22+1.96*O22/100))</f>
        <v>0.267456876941662</v>
      </c>
      <c r="R22" s="32" t="str">
        <f aca="false">IF(L22="","",IF(ABS(L22)&lt;=O22,"Yes","No"))</f>
        <v>Yes</v>
      </c>
      <c r="S22" s="32" t="str">
        <f aca="false">IF(L22="","",IF(ABS(L22)&lt;=1.96*O22,"Yes","No"))</f>
        <v>Yes</v>
      </c>
      <c r="T22" s="60" t="n">
        <f aca="false">IF(D22="","",ROUND(SQRT(((D22+G22)*O22/100)^2+(J22*(D22+G22)*0.08223)^2),0))</f>
        <v>9</v>
      </c>
      <c r="U22" s="32"/>
    </row>
    <row r="23" customFormat="false" ht="15" hidden="false" customHeight="false" outlineLevel="0" collapsed="false">
      <c r="A23" s="32" t="s">
        <v>162</v>
      </c>
      <c r="B23" s="32" t="s">
        <v>193</v>
      </c>
      <c r="C23" s="32" t="s">
        <v>194</v>
      </c>
      <c r="D23" s="60" t="n">
        <v>190</v>
      </c>
      <c r="E23" s="60" t="n">
        <v>233</v>
      </c>
      <c r="F23" s="69" t="n">
        <f aca="false">IF(E23="","",D23-E23)</f>
        <v>-43</v>
      </c>
      <c r="G23" s="60" t="n">
        <v>318</v>
      </c>
      <c r="H23" s="60" t="n">
        <v>333</v>
      </c>
      <c r="I23" s="69" t="n">
        <f aca="false">IF(H23="","",G23-H23)</f>
        <v>-15</v>
      </c>
      <c r="J23" s="40" t="n">
        <f aca="false">IF(OR(D23="",D23+G23=0),"",D23/(D23+G23))</f>
        <v>0.374015748031496</v>
      </c>
      <c r="K23" s="40" t="n">
        <f aca="false">IF(E23="","",E23/(E23+H23))</f>
        <v>0.411660777385159</v>
      </c>
      <c r="L23" s="70" t="n">
        <f aca="false">IF(OR(K23="",J23=""),"",(J23-K23)*100)</f>
        <v>-3.76450293536629</v>
      </c>
      <c r="M23" s="36" t="n">
        <v>3.50482614909216</v>
      </c>
      <c r="N23" s="36" t="n">
        <v>2.24010502828694</v>
      </c>
      <c r="O23" s="36" t="n">
        <f aca="false">SQRT(M23^2+N23^2)</f>
        <v>4.15955248471715</v>
      </c>
      <c r="P23" s="40" t="n">
        <f aca="false">IF(J23="","",MAX(0,J23-1.96*O23/100))</f>
        <v>0.29248851933104</v>
      </c>
      <c r="Q23" s="40" t="n">
        <f aca="false">IF(J23="","",MIN(1,J23+1.96*O23/100))</f>
        <v>0.455542976731952</v>
      </c>
      <c r="R23" s="32" t="str">
        <f aca="false">IF(L23="","",IF(ABS(L23)&lt;=O23,"Yes","No"))</f>
        <v>Yes</v>
      </c>
      <c r="S23" s="32" t="str">
        <f aca="false">IF(L23="","",IF(ABS(L23)&lt;=1.96*O23,"Yes","No"))</f>
        <v>Yes</v>
      </c>
      <c r="T23" s="60" t="n">
        <f aca="false">IF(D23="","",ROUND(SQRT(((D23+G23)*O23/100)^2+(J23*(D23+G23)*0.08223)^2),0))</f>
        <v>26</v>
      </c>
      <c r="U23" s="32"/>
    </row>
    <row r="24" customFormat="false" ht="15" hidden="false" customHeight="false" outlineLevel="0" collapsed="false">
      <c r="A24" s="32" t="s">
        <v>162</v>
      </c>
      <c r="B24" s="32" t="s">
        <v>193</v>
      </c>
      <c r="C24" s="32" t="s">
        <v>195</v>
      </c>
      <c r="D24" s="60" t="n">
        <v>172</v>
      </c>
      <c r="E24" s="60" t="n">
        <v>242</v>
      </c>
      <c r="F24" s="69" t="n">
        <f aca="false">IF(E24="","",D24-E24)</f>
        <v>-70</v>
      </c>
      <c r="G24" s="60" t="n">
        <v>285</v>
      </c>
      <c r="H24" s="60" t="n">
        <v>285</v>
      </c>
      <c r="I24" s="69" t="n">
        <f aca="false">IF(H24="","",G24-H24)</f>
        <v>0</v>
      </c>
      <c r="J24" s="40" t="n">
        <f aca="false">IF(OR(D24="",D24+G24=0),"",D24/(D24+G24))</f>
        <v>0.37636761487965</v>
      </c>
      <c r="K24" s="40" t="n">
        <f aca="false">IF(E24="","",E24/(E24+H24))</f>
        <v>0.459203036053131</v>
      </c>
      <c r="L24" s="70" t="n">
        <f aca="false">IF(OR(K24="",J24=""),"",(J24-K24)*100)</f>
        <v>-8.28354211734811</v>
      </c>
      <c r="M24" s="36" t="n">
        <v>3.50482614909216</v>
      </c>
      <c r="N24" s="36" t="n">
        <v>2.24010502828694</v>
      </c>
      <c r="O24" s="36" t="n">
        <f aca="false">SQRT(M24^2+N24^2)</f>
        <v>4.15955248471715</v>
      </c>
      <c r="P24" s="40" t="n">
        <f aca="false">IF(J24="","",MAX(0,J24-1.96*O24/100))</f>
        <v>0.294840386179194</v>
      </c>
      <c r="Q24" s="40" t="n">
        <f aca="false">IF(J24="","",MIN(1,J24+1.96*O24/100))</f>
        <v>0.457894843580106</v>
      </c>
      <c r="R24" s="32" t="str">
        <f aca="false">IF(L24="","",IF(ABS(L24)&lt;=O24,"Yes","No"))</f>
        <v>No</v>
      </c>
      <c r="S24" s="32" t="str">
        <f aca="false">IF(L24="","",IF(ABS(L24)&lt;=1.96*O24,"Yes","No"))</f>
        <v>No</v>
      </c>
      <c r="T24" s="60" t="n">
        <f aca="false">IF(D24="","",ROUND(SQRT(((D24+G24)*O24/100)^2+(J24*(D24+G24)*0.08223)^2),0))</f>
        <v>24</v>
      </c>
      <c r="U24" s="32"/>
    </row>
    <row r="25" customFormat="false" ht="15" hidden="false" customHeight="false" outlineLevel="0" collapsed="false">
      <c r="A25" s="32" t="s">
        <v>162</v>
      </c>
      <c r="B25" s="32" t="s">
        <v>193</v>
      </c>
      <c r="C25" s="32" t="s">
        <v>196</v>
      </c>
      <c r="D25" s="60" t="n">
        <v>187</v>
      </c>
      <c r="E25" s="60" t="n">
        <v>244</v>
      </c>
      <c r="F25" s="69" t="n">
        <f aca="false">IF(E25="","",D25-E25)</f>
        <v>-57</v>
      </c>
      <c r="G25" s="60" t="n">
        <v>325</v>
      </c>
      <c r="H25" s="60" t="n">
        <v>330</v>
      </c>
      <c r="I25" s="69" t="n">
        <f aca="false">IF(H25="","",G25-H25)</f>
        <v>-5</v>
      </c>
      <c r="J25" s="40" t="n">
        <f aca="false">IF(OR(D25="",D25+G25=0),"",D25/(D25+G25))</f>
        <v>0.365234375</v>
      </c>
      <c r="K25" s="40" t="n">
        <f aca="false">IF(E25="","",E25/(E25+H25))</f>
        <v>0.425087108013937</v>
      </c>
      <c r="L25" s="70" t="n">
        <f aca="false">IF(OR(K25="",J25=""),"",(J25-K25)*100)</f>
        <v>-5.98527330139373</v>
      </c>
      <c r="M25" s="36" t="n">
        <v>3.50482614909216</v>
      </c>
      <c r="N25" s="36" t="n">
        <v>2.24010502828694</v>
      </c>
      <c r="O25" s="36" t="n">
        <f aca="false">SQRT(M25^2+N25^2)</f>
        <v>4.15955248471715</v>
      </c>
      <c r="P25" s="40" t="n">
        <f aca="false">IF(J25="","",MAX(0,J25-1.96*O25/100))</f>
        <v>0.283707146299544</v>
      </c>
      <c r="Q25" s="40" t="n">
        <f aca="false">IF(J25="","",MIN(1,J25+1.96*O25/100))</f>
        <v>0.446761603700456</v>
      </c>
      <c r="R25" s="32" t="str">
        <f aca="false">IF(L25="","",IF(ABS(L25)&lt;=O25,"Yes","No"))</f>
        <v>No</v>
      </c>
      <c r="S25" s="32" t="str">
        <f aca="false">IF(L25="","",IF(ABS(L25)&lt;=1.96*O25,"Yes","No"))</f>
        <v>Yes</v>
      </c>
      <c r="T25" s="60" t="n">
        <f aca="false">IF(D25="","",ROUND(SQRT(((D25+G25)*O25/100)^2+(J25*(D25+G25)*0.08223)^2),0))</f>
        <v>26</v>
      </c>
      <c r="U25" s="32"/>
    </row>
    <row r="26" customFormat="false" ht="15" hidden="false" customHeight="false" outlineLevel="0" collapsed="false">
      <c r="A26" s="32" t="s">
        <v>162</v>
      </c>
      <c r="B26" s="32" t="s">
        <v>197</v>
      </c>
      <c r="C26" s="32" t="s">
        <v>198</v>
      </c>
      <c r="D26" s="60" t="n">
        <v>187</v>
      </c>
      <c r="E26" s="60" t="n">
        <v>246</v>
      </c>
      <c r="F26" s="69" t="n">
        <f aca="false">IF(E26="","",D26-E26)</f>
        <v>-59</v>
      </c>
      <c r="G26" s="60" t="n">
        <v>508</v>
      </c>
      <c r="H26" s="60" t="n">
        <v>553</v>
      </c>
      <c r="I26" s="69" t="n">
        <f aca="false">IF(H26="","",G26-H26)</f>
        <v>-45</v>
      </c>
      <c r="J26" s="40" t="n">
        <f aca="false">IF(OR(D26="",D26+G26=0),"",D26/(D26+G26))</f>
        <v>0.269064748201439</v>
      </c>
      <c r="K26" s="40" t="n">
        <f aca="false">IF(E26="","",E26/(E26+H26))</f>
        <v>0.307884856070088</v>
      </c>
      <c r="L26" s="70" t="n">
        <f aca="false">IF(OR(K26="",J26=""),"",(J26-K26)*100)</f>
        <v>-3.88201078686488</v>
      </c>
      <c r="M26" s="36" t="n">
        <v>2.29163973666188</v>
      </c>
      <c r="N26" s="36" t="n">
        <v>2.24010502828694</v>
      </c>
      <c r="O26" s="36" t="n">
        <f aca="false">SQRT(M26^2+N26^2)</f>
        <v>3.2046346469456</v>
      </c>
      <c r="P26" s="40" t="n">
        <f aca="false">IF(J26="","",MAX(0,J26-1.96*O26/100))</f>
        <v>0.206253909121305</v>
      </c>
      <c r="Q26" s="40" t="n">
        <f aca="false">IF(J26="","",MIN(1,J26+1.96*O26/100))</f>
        <v>0.331875587281573</v>
      </c>
      <c r="R26" s="32" t="str">
        <f aca="false">IF(L26="","",IF(ABS(L26)&lt;=O26,"Yes","No"))</f>
        <v>No</v>
      </c>
      <c r="S26" s="32" t="str">
        <f aca="false">IF(L26="","",IF(ABS(L26)&lt;=1.96*O26,"Yes","No"))</f>
        <v>Yes</v>
      </c>
      <c r="T26" s="60" t="n">
        <f aca="false">IF(D26="","",ROUND(SQRT(((D26+G26)*O26/100)^2+(J26*(D26+G26)*0.06778)^2),0))</f>
        <v>26</v>
      </c>
      <c r="U26" s="32"/>
    </row>
    <row r="27" customFormat="false" ht="15" hidden="false" customHeight="false" outlineLevel="0" collapsed="false">
      <c r="A27" s="32" t="s">
        <v>162</v>
      </c>
      <c r="B27" s="32" t="s">
        <v>197</v>
      </c>
      <c r="C27" s="32" t="s">
        <v>199</v>
      </c>
      <c r="D27" s="60" t="n">
        <v>128</v>
      </c>
      <c r="E27" s="60" t="n">
        <v>184</v>
      </c>
      <c r="F27" s="69" t="n">
        <f aca="false">IF(E27="","",D27-E27)</f>
        <v>-56</v>
      </c>
      <c r="G27" s="60" t="n">
        <v>334</v>
      </c>
      <c r="H27" s="60" t="n">
        <v>363</v>
      </c>
      <c r="I27" s="69" t="n">
        <f aca="false">IF(H27="","",G27-H27)</f>
        <v>-29</v>
      </c>
      <c r="J27" s="40" t="n">
        <f aca="false">IF(OR(D27="",D27+G27=0),"",D27/(D27+G27))</f>
        <v>0.277056277056277</v>
      </c>
      <c r="K27" s="40" t="n">
        <f aca="false">IF(E27="","",E27/(E27+H27))</f>
        <v>0.336380255941499</v>
      </c>
      <c r="L27" s="70" t="n">
        <f aca="false">IF(OR(K27="",J27=""),"",(J27-K27)*100)</f>
        <v>-5.9323978885222</v>
      </c>
      <c r="M27" s="36" t="n">
        <v>3.50482614909216</v>
      </c>
      <c r="N27" s="36" t="n">
        <v>2.24010502828694</v>
      </c>
      <c r="O27" s="36" t="n">
        <f aca="false">SQRT(M27^2+N27^2)</f>
        <v>4.15955248471715</v>
      </c>
      <c r="P27" s="40" t="n">
        <f aca="false">IF(J27="","",MAX(0,J27-1.96*O27/100))</f>
        <v>0.195529048355821</v>
      </c>
      <c r="Q27" s="40" t="n">
        <f aca="false">IF(J27="","",MIN(1,J27+1.96*O27/100))</f>
        <v>0.358583505756733</v>
      </c>
      <c r="R27" s="32" t="str">
        <f aca="false">IF(L27="","",IF(ABS(L27)&lt;=O27,"Yes","No"))</f>
        <v>No</v>
      </c>
      <c r="S27" s="32" t="str">
        <f aca="false">IF(L27="","",IF(ABS(L27)&lt;=1.96*O27,"Yes","No"))</f>
        <v>Yes</v>
      </c>
      <c r="T27" s="60" t="n">
        <f aca="false">IF(D27="","",ROUND(SQRT(((D27+G27)*O27/100)^2+(J27*(D27+G27)*0.08223)^2),0))</f>
        <v>22</v>
      </c>
      <c r="U27" s="32"/>
    </row>
    <row r="28" customFormat="false" ht="15" hidden="false" customHeight="false" outlineLevel="0" collapsed="false">
      <c r="A28" s="32" t="s">
        <v>162</v>
      </c>
      <c r="B28" s="32" t="s">
        <v>200</v>
      </c>
      <c r="C28" s="32" t="s">
        <v>201</v>
      </c>
      <c r="D28" s="60" t="n">
        <v>73</v>
      </c>
      <c r="E28" s="60" t="n">
        <v>101</v>
      </c>
      <c r="F28" s="69" t="n">
        <f aca="false">IF(E28="","",D28-E28)</f>
        <v>-28</v>
      </c>
      <c r="G28" s="60" t="n">
        <v>271</v>
      </c>
      <c r="H28" s="60" t="n">
        <v>288</v>
      </c>
      <c r="I28" s="69" t="n">
        <f aca="false">IF(H28="","",G28-H28)</f>
        <v>-17</v>
      </c>
      <c r="J28" s="40" t="n">
        <f aca="false">IF(OR(D28="",D28+G28=0),"",D28/(D28+G28))</f>
        <v>0.212209302325581</v>
      </c>
      <c r="K28" s="40" t="n">
        <f aca="false">IF(E28="","",E28/(E28+H28))</f>
        <v>0.259640102827764</v>
      </c>
      <c r="L28" s="70" t="n">
        <f aca="false">IF(OR(K28="",J28=""),"",(J28-K28)*100)</f>
        <v>-4.74308005021821</v>
      </c>
      <c r="M28" s="36" t="n">
        <v>3.50482614909216</v>
      </c>
      <c r="N28" s="36" t="n">
        <v>2.24010502828694</v>
      </c>
      <c r="O28" s="36" t="n">
        <f aca="false">SQRT(M28^2+N28^2)</f>
        <v>4.15955248471715</v>
      </c>
      <c r="P28" s="40" t="n">
        <f aca="false">IF(J28="","",MAX(0,J28-1.96*O28/100))</f>
        <v>0.130682073625125</v>
      </c>
      <c r="Q28" s="40" t="n">
        <f aca="false">IF(J28="","",MIN(1,J28+1.96*O28/100))</f>
        <v>0.293736531026038</v>
      </c>
      <c r="R28" s="32" t="str">
        <f aca="false">IF(L28="","",IF(ABS(L28)&lt;=O28,"Yes","No"))</f>
        <v>No</v>
      </c>
      <c r="S28" s="32" t="str">
        <f aca="false">IF(L28="","",IF(ABS(L28)&lt;=1.96*O28,"Yes","No"))</f>
        <v>Yes</v>
      </c>
      <c r="T28" s="60" t="n">
        <f aca="false">IF(D28="","",ROUND(SQRT(((D28+G28)*O28/100)^2+(J28*(D28+G28)*0.08223)^2),0))</f>
        <v>16</v>
      </c>
      <c r="U28" s="32"/>
    </row>
    <row r="29" customFormat="false" ht="15" hidden="false" customHeight="false" outlineLevel="0" collapsed="false">
      <c r="A29" s="32" t="s">
        <v>162</v>
      </c>
      <c r="B29" s="32" t="s">
        <v>200</v>
      </c>
      <c r="C29" s="32" t="s">
        <v>202</v>
      </c>
      <c r="D29" s="60" t="n">
        <v>67</v>
      </c>
      <c r="E29" s="60" t="n">
        <v>95</v>
      </c>
      <c r="F29" s="69" t="n">
        <f aca="false">IF(E29="","",D29-E29)</f>
        <v>-28</v>
      </c>
      <c r="G29" s="60" t="n">
        <v>197</v>
      </c>
      <c r="H29" s="60" t="n">
        <v>211</v>
      </c>
      <c r="I29" s="69" t="n">
        <f aca="false">IF(H29="","",G29-H29)</f>
        <v>-14</v>
      </c>
      <c r="J29" s="40" t="n">
        <f aca="false">IF(OR(D29="",D29+G29=0),"",D29/(D29+G29))</f>
        <v>0.253787878787879</v>
      </c>
      <c r="K29" s="40" t="n">
        <f aca="false">IF(E29="","",E29/(E29+H29))</f>
        <v>0.310457516339869</v>
      </c>
      <c r="L29" s="70" t="n">
        <f aca="false">IF(OR(K29="",J29=""),"",(J29-K29)*100)</f>
        <v>-5.66696375519905</v>
      </c>
      <c r="M29" s="36" t="n">
        <v>3.50482614909216</v>
      </c>
      <c r="N29" s="36" t="n">
        <v>2.24010502828694</v>
      </c>
      <c r="O29" s="36" t="n">
        <f aca="false">SQRT(M29^2+N29^2)</f>
        <v>4.15955248471715</v>
      </c>
      <c r="P29" s="40" t="n">
        <f aca="false">IF(J29="","",MAX(0,J29-1.96*O29/100))</f>
        <v>0.172260650087423</v>
      </c>
      <c r="Q29" s="40" t="n">
        <f aca="false">IF(J29="","",MIN(1,J29+1.96*O29/100))</f>
        <v>0.335315107488335</v>
      </c>
      <c r="R29" s="32" t="str">
        <f aca="false">IF(L29="","",IF(ABS(L29)&lt;=O29,"Yes","No"))</f>
        <v>No</v>
      </c>
      <c r="S29" s="32" t="str">
        <f aca="false">IF(L29="","",IF(ABS(L29)&lt;=1.96*O29,"Yes","No"))</f>
        <v>Yes</v>
      </c>
      <c r="T29" s="60" t="n">
        <f aca="false">IF(D29="","",ROUND(SQRT(((D29+G29)*O29/100)^2+(J29*(D29+G29)*0.08223)^2),0))</f>
        <v>12</v>
      </c>
      <c r="U29" s="32"/>
    </row>
    <row r="30" customFormat="false" ht="15" hidden="false" customHeight="false" outlineLevel="0" collapsed="false">
      <c r="A30" s="32" t="s">
        <v>162</v>
      </c>
      <c r="B30" s="32" t="s">
        <v>200</v>
      </c>
      <c r="C30" s="32" t="s">
        <v>203</v>
      </c>
      <c r="D30" s="60" t="n">
        <v>229</v>
      </c>
      <c r="E30" s="60" t="n">
        <v>350</v>
      </c>
      <c r="F30" s="69" t="n">
        <f aca="false">IF(E30="","",D30-E30)</f>
        <v>-121</v>
      </c>
      <c r="G30" s="60" t="n">
        <v>720</v>
      </c>
      <c r="H30" s="60" t="n">
        <v>728</v>
      </c>
      <c r="I30" s="69" t="n">
        <f aca="false">IF(H30="","",G30-H30)</f>
        <v>-8</v>
      </c>
      <c r="J30" s="40" t="n">
        <f aca="false">IF(OR(D30="",D30+G30=0),"",D30/(D30+G30))</f>
        <v>0.241306638566913</v>
      </c>
      <c r="K30" s="40" t="n">
        <f aca="false">IF(E30="","",E30/(E30+H30))</f>
        <v>0.324675324675325</v>
      </c>
      <c r="L30" s="70" t="n">
        <f aca="false">IF(OR(K30="",J30=""),"",(J30-K30)*100)</f>
        <v>-8.33686861084121</v>
      </c>
      <c r="M30" s="36" t="n">
        <v>1.84227327080237</v>
      </c>
      <c r="N30" s="36" t="n">
        <v>2.24010502828694</v>
      </c>
      <c r="O30" s="36" t="n">
        <f aca="false">SQRT(M30^2+N30^2)</f>
        <v>2.90035193417442</v>
      </c>
      <c r="P30" s="40" t="n">
        <f aca="false">IF(J30="","",MAX(0,J30-1.96*O30/100))</f>
        <v>0.184459740657094</v>
      </c>
      <c r="Q30" s="40" t="n">
        <f aca="false">IF(J30="","",MIN(1,J30+1.96*O30/100))</f>
        <v>0.298153536476731</v>
      </c>
      <c r="R30" s="32" t="str">
        <f aca="false">IF(L30="","",IF(ABS(L30)&lt;=O30,"Yes","No"))</f>
        <v>No</v>
      </c>
      <c r="S30" s="32" t="str">
        <f aca="false">IF(L30="","",IF(ABS(L30)&lt;=1.96*O30,"Yes","No"))</f>
        <v>No</v>
      </c>
      <c r="T30" s="60" t="n">
        <f aca="false">IF(D30="","",ROUND(SQRT(((D30+G30)*O30/100)^2+(J30*(D30+G30)*0.05273)^2),0))</f>
        <v>30</v>
      </c>
      <c r="U30" s="32"/>
    </row>
    <row r="31" customFormat="false" ht="15" hidden="false" customHeight="false" outlineLevel="0" collapsed="false">
      <c r="A31" s="32" t="s">
        <v>162</v>
      </c>
      <c r="B31" s="32" t="s">
        <v>205</v>
      </c>
      <c r="C31" s="32" t="s">
        <v>206</v>
      </c>
      <c r="D31" s="60" t="n">
        <v>190</v>
      </c>
      <c r="E31" s="60" t="n">
        <v>245</v>
      </c>
      <c r="F31" s="69" t="n">
        <f aca="false">IF(E31="","",D31-E31)</f>
        <v>-55</v>
      </c>
      <c r="G31" s="60" t="n">
        <v>302</v>
      </c>
      <c r="H31" s="60" t="n">
        <v>317</v>
      </c>
      <c r="I31" s="69" t="n">
        <f aca="false">IF(H31="","",G31-H31)</f>
        <v>-15</v>
      </c>
      <c r="J31" s="40" t="n">
        <f aca="false">IF(OR(D31="",D31+G31=0),"",D31/(D31+G31))</f>
        <v>0.386178861788618</v>
      </c>
      <c r="K31" s="40" t="n">
        <f aca="false">IF(E31="","",E31/(E31+H31))</f>
        <v>0.435943060498221</v>
      </c>
      <c r="L31" s="70" t="n">
        <f aca="false">IF(OR(K31="",J31=""),"",(J31-K31)*100)</f>
        <v>-4.97641987096027</v>
      </c>
      <c r="M31" s="36" t="n">
        <v>3.50482614909216</v>
      </c>
      <c r="N31" s="36" t="n">
        <v>2.24010502828694</v>
      </c>
      <c r="O31" s="36" t="n">
        <f aca="false">SQRT(M31^2+N31^2)</f>
        <v>4.15955248471715</v>
      </c>
      <c r="P31" s="40" t="n">
        <f aca="false">IF(J31="","",MAX(0,J31-1.96*O31/100))</f>
        <v>0.304651633088162</v>
      </c>
      <c r="Q31" s="40" t="n">
        <f aca="false">IF(J31="","",MIN(1,J31+1.96*O31/100))</f>
        <v>0.467706090489074</v>
      </c>
      <c r="R31" s="32" t="str">
        <f aca="false">IF(L31="","",IF(ABS(L31)&lt;=O31,"Yes","No"))</f>
        <v>No</v>
      </c>
      <c r="S31" s="32" t="str">
        <f aca="false">IF(L31="","",IF(ABS(L31)&lt;=1.96*O31,"Yes","No"))</f>
        <v>Yes</v>
      </c>
      <c r="T31" s="60" t="n">
        <f aca="false">IF(D31="","",ROUND(SQRT(((D31+G31)*O31/100)^2+(J31*(D31+G31)*0.08223)^2),0))</f>
        <v>26</v>
      </c>
      <c r="U31" s="32"/>
    </row>
    <row r="32" customFormat="false" ht="15" hidden="false" customHeight="false" outlineLevel="0" collapsed="false">
      <c r="A32" s="32" t="s">
        <v>162</v>
      </c>
      <c r="B32" s="32" t="s">
        <v>205</v>
      </c>
      <c r="C32" s="32" t="s">
        <v>207</v>
      </c>
      <c r="D32" s="60" t="n">
        <v>198</v>
      </c>
      <c r="E32" s="60" t="n">
        <v>243</v>
      </c>
      <c r="F32" s="69" t="n">
        <f aca="false">IF(E32="","",D32-E32)</f>
        <v>-45</v>
      </c>
      <c r="G32" s="60" t="n">
        <v>334</v>
      </c>
      <c r="H32" s="60" t="n">
        <v>389</v>
      </c>
      <c r="I32" s="69" t="n">
        <f aca="false">IF(H32="","",G32-H32)</f>
        <v>-55</v>
      </c>
      <c r="J32" s="40" t="n">
        <f aca="false">IF(OR(D32="",D32+G32=0),"",D32/(D32+G32))</f>
        <v>0.37218045112782</v>
      </c>
      <c r="K32" s="40" t="n">
        <f aca="false">IF(E32="","",E32/(E32+H32))</f>
        <v>0.384493670886076</v>
      </c>
      <c r="L32" s="70" t="n">
        <f aca="false">IF(OR(K32="",J32=""),"",(J32-K32)*100)</f>
        <v>-1.23132197582564</v>
      </c>
      <c r="M32" s="36" t="n">
        <v>2.29163973666188</v>
      </c>
      <c r="N32" s="36" t="n">
        <v>2.24010502828694</v>
      </c>
      <c r="O32" s="36" t="n">
        <f aca="false">SQRT(M32^2+N32^2)</f>
        <v>3.2046346469456</v>
      </c>
      <c r="P32" s="40" t="n">
        <f aca="false">IF(J32="","",MAX(0,J32-1.96*O32/100))</f>
        <v>0.309369612047686</v>
      </c>
      <c r="Q32" s="40" t="n">
        <f aca="false">IF(J32="","",MIN(1,J32+1.96*O32/100))</f>
        <v>0.434991290207953</v>
      </c>
      <c r="R32" s="32" t="str">
        <f aca="false">IF(L32="","",IF(ABS(L32)&lt;=O32,"Yes","No"))</f>
        <v>Yes</v>
      </c>
      <c r="S32" s="32" t="str">
        <f aca="false">IF(L32="","",IF(ABS(L32)&lt;=1.96*O32,"Yes","No"))</f>
        <v>Yes</v>
      </c>
      <c r="T32" s="60" t="n">
        <f aca="false">IF(D32="","",ROUND(SQRT(((D32+G32)*O32/100)^2+(J32*(D32+G32)*0.06778)^2),0))</f>
        <v>22</v>
      </c>
      <c r="U32" s="32"/>
    </row>
    <row r="33" customFormat="false" ht="15" hidden="false" customHeight="false" outlineLevel="0" collapsed="false">
      <c r="A33" s="32" t="s">
        <v>162</v>
      </c>
      <c r="B33" s="32" t="s">
        <v>208</v>
      </c>
      <c r="C33" s="32" t="s">
        <v>208</v>
      </c>
      <c r="D33" s="60" t="n">
        <v>89</v>
      </c>
      <c r="E33" s="60" t="n">
        <v>96</v>
      </c>
      <c r="F33" s="69" t="n">
        <f aca="false">IF(E33="","",D33-E33)</f>
        <v>-7</v>
      </c>
      <c r="G33" s="60" t="n">
        <v>403</v>
      </c>
      <c r="H33" s="60" t="n">
        <v>444</v>
      </c>
      <c r="I33" s="69" t="n">
        <f aca="false">IF(H33="","",G33-H33)</f>
        <v>-41</v>
      </c>
      <c r="J33" s="40" t="n">
        <f aca="false">IF(OR(D33="",D33+G33=0),"",D33/(D33+G33))</f>
        <v>0.180894308943089</v>
      </c>
      <c r="K33" s="40" t="n">
        <f aca="false">IF(E33="","",E33/(E33+H33))</f>
        <v>0.177777777777778</v>
      </c>
      <c r="L33" s="70" t="n">
        <f aca="false">IF(OR(K33="",J33=""),"",(J33-K33)*100)</f>
        <v>0.311653116531166</v>
      </c>
      <c r="M33" s="36" t="n">
        <v>3.50482614909216</v>
      </c>
      <c r="N33" s="36" t="n">
        <v>2.24010502828694</v>
      </c>
      <c r="O33" s="36" t="n">
        <f aca="false">SQRT(M33^2+N33^2)</f>
        <v>4.15955248471715</v>
      </c>
      <c r="P33" s="40" t="n">
        <f aca="false">IF(J33="","",MAX(0,J33-1.96*O33/100))</f>
        <v>0.0993670802426333</v>
      </c>
      <c r="Q33" s="40" t="n">
        <f aca="false">IF(J33="","",MIN(1,J33+1.96*O33/100))</f>
        <v>0.262421537643546</v>
      </c>
      <c r="R33" s="32" t="str">
        <f aca="false">IF(L33="","",IF(ABS(L33)&lt;=O33,"Yes","No"))</f>
        <v>Yes</v>
      </c>
      <c r="S33" s="32" t="str">
        <f aca="false">IF(L33="","",IF(ABS(L33)&lt;=1.96*O33,"Yes","No"))</f>
        <v>Yes</v>
      </c>
      <c r="T33" s="60" t="n">
        <f aca="false">IF(D33="","",ROUND(SQRT(((D33+G33)*O33/100)^2+(J33*(D33+G33)*0.08223)^2),0))</f>
        <v>22</v>
      </c>
      <c r="U33" s="32"/>
    </row>
    <row r="34" customFormat="false" ht="15" hidden="false" customHeight="false" outlineLevel="0" collapsed="false">
      <c r="A34" s="32" t="s">
        <v>162</v>
      </c>
      <c r="B34" s="32" t="s">
        <v>209</v>
      </c>
      <c r="C34" s="32" t="s">
        <v>210</v>
      </c>
      <c r="D34" s="60" t="n">
        <v>191</v>
      </c>
      <c r="E34" s="60" t="n">
        <v>241</v>
      </c>
      <c r="F34" s="69" t="n">
        <f aca="false">IF(E34="","",D34-E34)</f>
        <v>-50</v>
      </c>
      <c r="G34" s="60" t="n">
        <v>428</v>
      </c>
      <c r="H34" s="60" t="n">
        <v>438</v>
      </c>
      <c r="I34" s="69" t="n">
        <f aca="false">IF(H34="","",G34-H34)</f>
        <v>-10</v>
      </c>
      <c r="J34" s="40" t="n">
        <f aca="false">IF(OR(D34="",D34+G34=0),"",D34/(D34+G34))</f>
        <v>0.308562197092084</v>
      </c>
      <c r="K34" s="40" t="n">
        <f aca="false">IF(E34="","",E34/(E34+H34))</f>
        <v>0.354933726067747</v>
      </c>
      <c r="L34" s="70" t="n">
        <f aca="false">IF(OR(K34="",J34=""),"",(J34-K34)*100)</f>
        <v>-4.63715289756627</v>
      </c>
      <c r="M34" s="36" t="n">
        <v>2.29163973666188</v>
      </c>
      <c r="N34" s="36" t="n">
        <v>2.24010502828694</v>
      </c>
      <c r="O34" s="36" t="n">
        <f aca="false">SQRT(M34^2+N34^2)</f>
        <v>3.2046346469456</v>
      </c>
      <c r="P34" s="40" t="n">
        <f aca="false">IF(J34="","",MAX(0,J34-1.96*O34/100))</f>
        <v>0.24575135801195</v>
      </c>
      <c r="Q34" s="40" t="n">
        <f aca="false">IF(J34="","",MIN(1,J34+1.96*O34/100))</f>
        <v>0.371373036172218</v>
      </c>
      <c r="R34" s="32" t="str">
        <f aca="false">IF(L34="","",IF(ABS(L34)&lt;=O34,"Yes","No"))</f>
        <v>No</v>
      </c>
      <c r="S34" s="32" t="str">
        <f aca="false">IF(L34="","",IF(ABS(L34)&lt;=1.96*O34,"Yes","No"))</f>
        <v>Yes</v>
      </c>
      <c r="T34" s="60" t="n">
        <f aca="false">IF(D34="","",ROUND(SQRT(((D34+G34)*O34/100)^2+(J34*(D34+G34)*0.06778)^2),0))</f>
        <v>24</v>
      </c>
      <c r="U34" s="32"/>
    </row>
    <row r="35" customFormat="false" ht="15" hidden="false" customHeight="false" outlineLevel="0" collapsed="false">
      <c r="A35" s="32" t="s">
        <v>162</v>
      </c>
      <c r="B35" s="32" t="s">
        <v>209</v>
      </c>
      <c r="C35" s="32" t="s">
        <v>211</v>
      </c>
      <c r="D35" s="60" t="n">
        <v>329</v>
      </c>
      <c r="E35" s="60" t="n">
        <v>392</v>
      </c>
      <c r="F35" s="69" t="n">
        <f aca="false">IF(E35="","",D35-E35)</f>
        <v>-63</v>
      </c>
      <c r="G35" s="60" t="n">
        <v>533</v>
      </c>
      <c r="H35" s="60" t="n">
        <v>544</v>
      </c>
      <c r="I35" s="69" t="n">
        <f aca="false">IF(H35="","",G35-H35)</f>
        <v>-11</v>
      </c>
      <c r="J35" s="40" t="n">
        <f aca="false">IF(OR(D35="",D35+G35=0),"",D35/(D35+G35))</f>
        <v>0.381670533642691</v>
      </c>
      <c r="K35" s="40" t="n">
        <f aca="false">IF(E35="","",E35/(E35+H35))</f>
        <v>0.418803418803419</v>
      </c>
      <c r="L35" s="70" t="n">
        <f aca="false">IF(OR(K35="",J35=""),"",(J35-K35)*100)</f>
        <v>-3.71328851607274</v>
      </c>
      <c r="M35" s="36" t="n">
        <v>1.84227327080237</v>
      </c>
      <c r="N35" s="36" t="n">
        <v>2.24010502828694</v>
      </c>
      <c r="O35" s="36" t="n">
        <f aca="false">SQRT(M35^2+N35^2)</f>
        <v>2.90035193417442</v>
      </c>
      <c r="P35" s="40" t="n">
        <f aca="false">IF(J35="","",MAX(0,J35-1.96*O35/100))</f>
        <v>0.324823635732873</v>
      </c>
      <c r="Q35" s="40" t="n">
        <f aca="false">IF(J35="","",MIN(1,J35+1.96*O35/100))</f>
        <v>0.43851743155251</v>
      </c>
      <c r="R35" s="32" t="str">
        <f aca="false">IF(L35="","",IF(ABS(L35)&lt;=O35,"Yes","No"))</f>
        <v>No</v>
      </c>
      <c r="S35" s="32" t="str">
        <f aca="false">IF(L35="","",IF(ABS(L35)&lt;=1.96*O35,"Yes","No"))</f>
        <v>Yes</v>
      </c>
      <c r="T35" s="60" t="n">
        <f aca="false">IF(D35="","",ROUND(SQRT(((D35+G35)*O35/100)^2+(J35*(D35+G35)*0.05273)^2),0))</f>
        <v>30</v>
      </c>
      <c r="U35" s="32"/>
    </row>
    <row r="36" customFormat="false" ht="15" hidden="false" customHeight="false" outlineLevel="0" collapsed="false">
      <c r="A36" s="32" t="s">
        <v>162</v>
      </c>
      <c r="B36" s="32" t="s">
        <v>209</v>
      </c>
      <c r="C36" s="32" t="s">
        <v>212</v>
      </c>
      <c r="D36" s="60" t="n">
        <v>82</v>
      </c>
      <c r="E36" s="60" t="n">
        <v>104</v>
      </c>
      <c r="F36" s="69" t="n">
        <f aca="false">IF(E36="","",D36-E36)</f>
        <v>-22</v>
      </c>
      <c r="G36" s="60" t="n">
        <v>171</v>
      </c>
      <c r="H36" s="60" t="n">
        <v>190</v>
      </c>
      <c r="I36" s="69" t="n">
        <f aca="false">IF(H36="","",G36-H36)</f>
        <v>-19</v>
      </c>
      <c r="J36" s="40" t="n">
        <f aca="false">IF(OR(D36="",D36+G36=0),"",D36/(D36+G36))</f>
        <v>0.324110671936759</v>
      </c>
      <c r="K36" s="40" t="n">
        <f aca="false">IF(E36="","",E36/(E36+H36))</f>
        <v>0.353741496598639</v>
      </c>
      <c r="L36" s="70" t="n">
        <f aca="false">IF(OR(K36="",J36=""),"",(J36-K36)*100)</f>
        <v>-2.96308246618806</v>
      </c>
      <c r="M36" s="36" t="n">
        <v>3.50482614909216</v>
      </c>
      <c r="N36" s="36" t="n">
        <v>2.24010502828694</v>
      </c>
      <c r="O36" s="36" t="n">
        <f aca="false">SQRT(M36^2+N36^2)</f>
        <v>4.15955248471715</v>
      </c>
      <c r="P36" s="40" t="n">
        <f aca="false">IF(J36="","",MAX(0,J36-1.96*O36/100))</f>
        <v>0.242583443236303</v>
      </c>
      <c r="Q36" s="40" t="n">
        <f aca="false">IF(J36="","",MIN(1,J36+1.96*O36/100))</f>
        <v>0.405637900637215</v>
      </c>
      <c r="R36" s="32" t="str">
        <f aca="false">IF(L36="","",IF(ABS(L36)&lt;=O36,"Yes","No"))</f>
        <v>Yes</v>
      </c>
      <c r="S36" s="32" t="str">
        <f aca="false">IF(L36="","",IF(ABS(L36)&lt;=1.96*O36,"Yes","No"))</f>
        <v>Yes</v>
      </c>
      <c r="T36" s="60" t="n">
        <f aca="false">IF(D36="","",ROUND(SQRT(((D36+G36)*O36/100)^2+(J36*(D36+G36)*0.08223)^2),0))</f>
        <v>12</v>
      </c>
      <c r="U36" s="32"/>
    </row>
    <row r="37" customFormat="false" ht="15" hidden="false" customHeight="false" outlineLevel="0" collapsed="false">
      <c r="A37" s="32" t="s">
        <v>162</v>
      </c>
      <c r="B37" s="32" t="s">
        <v>213</v>
      </c>
      <c r="C37" s="32" t="s">
        <v>213</v>
      </c>
      <c r="D37" s="60" t="n">
        <v>44</v>
      </c>
      <c r="E37" s="60" t="n">
        <v>51</v>
      </c>
      <c r="F37" s="69" t="n">
        <f aca="false">IF(E37="","",D37-E37)</f>
        <v>-7</v>
      </c>
      <c r="G37" s="60" t="n">
        <v>131</v>
      </c>
      <c r="H37" s="60" t="n">
        <v>136</v>
      </c>
      <c r="I37" s="69" t="n">
        <f aca="false">IF(H37="","",G37-H37)</f>
        <v>-5</v>
      </c>
      <c r="J37" s="40" t="n">
        <f aca="false">IF(OR(D37="",D37+G37=0),"",D37/(D37+G37))</f>
        <v>0.251428571428571</v>
      </c>
      <c r="K37" s="40" t="n">
        <f aca="false">IF(E37="","",E37/(E37+H37))</f>
        <v>0.272727272727273</v>
      </c>
      <c r="L37" s="70" t="n">
        <f aca="false">IF(OR(K37="",J37=""),"",(J37-K37)*100)</f>
        <v>-2.12987012987013</v>
      </c>
      <c r="M37" s="36" t="n">
        <v>3.50482614909216</v>
      </c>
      <c r="N37" s="36" t="n">
        <v>2.24010502828694</v>
      </c>
      <c r="O37" s="36" t="n">
        <f aca="false">SQRT(M37^2+N37^2)</f>
        <v>4.15955248471715</v>
      </c>
      <c r="P37" s="40" t="n">
        <f aca="false">IF(J37="","",MAX(0,J37-1.96*O37/100))</f>
        <v>0.169901342728115</v>
      </c>
      <c r="Q37" s="40" t="n">
        <f aca="false">IF(J37="","",MIN(1,J37+1.96*O37/100))</f>
        <v>0.332955800129028</v>
      </c>
      <c r="R37" s="32" t="str">
        <f aca="false">IF(L37="","",IF(ABS(L37)&lt;=O37,"Yes","No"))</f>
        <v>Yes</v>
      </c>
      <c r="S37" s="32" t="str">
        <f aca="false">IF(L37="","",IF(ABS(L37)&lt;=1.96*O37,"Yes","No"))</f>
        <v>Yes</v>
      </c>
      <c r="T37" s="60" t="n">
        <f aca="false">IF(D37="","",ROUND(SQRT(((D37+G37)*O37/100)^2+(J37*(D37+G37)*0.08223)^2),0))</f>
        <v>8</v>
      </c>
      <c r="U37" s="32"/>
    </row>
    <row r="38" customFormat="false" ht="15" hidden="false" customHeight="false" outlineLevel="0" collapsed="false">
      <c r="A38" s="32" t="s">
        <v>162</v>
      </c>
      <c r="B38" s="32" t="s">
        <v>214</v>
      </c>
      <c r="C38" s="32" t="s">
        <v>215</v>
      </c>
      <c r="D38" s="60" t="n">
        <v>273</v>
      </c>
      <c r="E38" s="60" t="n">
        <v>321</v>
      </c>
      <c r="F38" s="69" t="n">
        <f aca="false">IF(E38="","",D38-E38)</f>
        <v>-48</v>
      </c>
      <c r="G38" s="60" t="n">
        <v>415</v>
      </c>
      <c r="H38" s="60" t="n">
        <v>505</v>
      </c>
      <c r="I38" s="69" t="n">
        <f aca="false">IF(H38="","",G38-H38)</f>
        <v>-90</v>
      </c>
      <c r="J38" s="40" t="n">
        <f aca="false">IF(OR(D38="",D38+G38=0),"",D38/(D38+G38))</f>
        <v>0.396802325581395</v>
      </c>
      <c r="K38" s="40" t="n">
        <f aca="false">IF(E38="","",E38/(E38+H38))</f>
        <v>0.38861985472155</v>
      </c>
      <c r="L38" s="70" t="n">
        <f aca="false">IF(OR(K38="",J38=""),"",(J38-K38)*100)</f>
        <v>0.818247085984569</v>
      </c>
      <c r="M38" s="36" t="n">
        <v>2.29163973666188</v>
      </c>
      <c r="N38" s="36" t="n">
        <v>2.24010502828694</v>
      </c>
      <c r="O38" s="36" t="n">
        <f aca="false">SQRT(M38^2+N38^2)</f>
        <v>3.2046346469456</v>
      </c>
      <c r="P38" s="40" t="n">
        <f aca="false">IF(J38="","",MAX(0,J38-1.96*O38/100))</f>
        <v>0.333991486501262</v>
      </c>
      <c r="Q38" s="40" t="n">
        <f aca="false">IF(J38="","",MIN(1,J38+1.96*O38/100))</f>
        <v>0.459613164661529</v>
      </c>
      <c r="R38" s="32" t="str">
        <f aca="false">IF(L38="","",IF(ABS(L38)&lt;=O38,"Yes","No"))</f>
        <v>Yes</v>
      </c>
      <c r="S38" s="32" t="str">
        <f aca="false">IF(L38="","",IF(ABS(L38)&lt;=1.96*O38,"Yes","No"))</f>
        <v>Yes</v>
      </c>
      <c r="T38" s="60" t="n">
        <f aca="false">IF(D38="","",ROUND(SQRT(((D38+G38)*O38/100)^2+(J38*(D38+G38)*0.06778)^2),0))</f>
        <v>29</v>
      </c>
      <c r="U38" s="32"/>
    </row>
    <row r="39" customFormat="false" ht="15" hidden="false" customHeight="false" outlineLevel="0" collapsed="false">
      <c r="A39" s="32" t="s">
        <v>162</v>
      </c>
      <c r="B39" s="32" t="s">
        <v>214</v>
      </c>
      <c r="C39" s="32" t="s">
        <v>216</v>
      </c>
      <c r="D39" s="60" t="n">
        <v>205</v>
      </c>
      <c r="E39" s="60" t="n">
        <v>237</v>
      </c>
      <c r="F39" s="69" t="n">
        <f aca="false">IF(E39="","",D39-E39)</f>
        <v>-32</v>
      </c>
      <c r="G39" s="60" t="n">
        <v>333</v>
      </c>
      <c r="H39" s="60" t="n">
        <v>381</v>
      </c>
      <c r="I39" s="69" t="n">
        <f aca="false">IF(H39="","",G39-H39)</f>
        <v>-48</v>
      </c>
      <c r="J39" s="40" t="n">
        <f aca="false">IF(OR(D39="",D39+G39=0),"",D39/(D39+G39))</f>
        <v>0.381040892193309</v>
      </c>
      <c r="K39" s="40" t="n">
        <f aca="false">IF(E39="","",E39/(E39+H39))</f>
        <v>0.383495145631068</v>
      </c>
      <c r="L39" s="70" t="n">
        <f aca="false">IF(OR(K39="",J39=""),"",(J39-K39)*100)</f>
        <v>-0.24542534377594</v>
      </c>
      <c r="M39" s="36" t="n">
        <v>2.29163973666188</v>
      </c>
      <c r="N39" s="36" t="n">
        <v>2.24010502828694</v>
      </c>
      <c r="O39" s="36" t="n">
        <f aca="false">SQRT(M39^2+N39^2)</f>
        <v>3.2046346469456</v>
      </c>
      <c r="P39" s="40" t="n">
        <f aca="false">IF(J39="","",MAX(0,J39-1.96*O39/100))</f>
        <v>0.318230053113175</v>
      </c>
      <c r="Q39" s="40" t="n">
        <f aca="false">IF(J39="","",MIN(1,J39+1.96*O39/100))</f>
        <v>0.443851731273442</v>
      </c>
      <c r="R39" s="32" t="str">
        <f aca="false">IF(L39="","",IF(ABS(L39)&lt;=O39,"Yes","No"))</f>
        <v>Yes</v>
      </c>
      <c r="S39" s="32" t="str">
        <f aca="false">IF(L39="","",IF(ABS(L39)&lt;=1.96*O39,"Yes","No"))</f>
        <v>Yes</v>
      </c>
      <c r="T39" s="60" t="n">
        <f aca="false">IF(D39="","",ROUND(SQRT(((D39+G39)*O39/100)^2+(J39*(D39+G39)*0.06778)^2),0))</f>
        <v>22</v>
      </c>
      <c r="U39" s="32"/>
    </row>
    <row r="40" customFormat="false" ht="15" hidden="false" customHeight="false" outlineLevel="0" collapsed="false">
      <c r="A40" s="32" t="s">
        <v>162</v>
      </c>
      <c r="B40" s="32" t="s">
        <v>214</v>
      </c>
      <c r="C40" s="32" t="s">
        <v>217</v>
      </c>
      <c r="D40" s="60" t="n">
        <v>310</v>
      </c>
      <c r="E40" s="60" t="n">
        <v>378</v>
      </c>
      <c r="F40" s="69" t="n">
        <f aca="false">IF(E40="","",D40-E40)</f>
        <v>-68</v>
      </c>
      <c r="G40" s="60" t="n">
        <v>528</v>
      </c>
      <c r="H40" s="60" t="n">
        <v>574</v>
      </c>
      <c r="I40" s="69" t="n">
        <f aca="false">IF(H40="","",G40-H40)</f>
        <v>-46</v>
      </c>
      <c r="J40" s="40" t="n">
        <f aca="false">IF(OR(D40="",D40+G40=0),"",D40/(D40+G40))</f>
        <v>0.369928400954654</v>
      </c>
      <c r="K40" s="40" t="n">
        <f aca="false">IF(E40="","",E40/(E40+H40))</f>
        <v>0.397058823529412</v>
      </c>
      <c r="L40" s="70" t="n">
        <f aca="false">IF(OR(K40="",J40=""),"",(J40-K40)*100)</f>
        <v>-2.71304225747578</v>
      </c>
      <c r="M40" s="36" t="n">
        <v>1.84227327080237</v>
      </c>
      <c r="N40" s="36" t="n">
        <v>2.24010502828694</v>
      </c>
      <c r="O40" s="36" t="n">
        <f aca="false">SQRT(M40^2+N40^2)</f>
        <v>2.90035193417442</v>
      </c>
      <c r="P40" s="40" t="n">
        <f aca="false">IF(J40="","",MAX(0,J40-1.96*O40/100))</f>
        <v>0.313081503044835</v>
      </c>
      <c r="Q40" s="40" t="n">
        <f aca="false">IF(J40="","",MIN(1,J40+1.96*O40/100))</f>
        <v>0.426775298864473</v>
      </c>
      <c r="R40" s="32" t="str">
        <f aca="false">IF(L40="","",IF(ABS(L40)&lt;=O40,"Yes","No"))</f>
        <v>Yes</v>
      </c>
      <c r="S40" s="32" t="str">
        <f aca="false">IF(L40="","",IF(ABS(L40)&lt;=1.96*O40,"Yes","No"))</f>
        <v>Yes</v>
      </c>
      <c r="T40" s="60" t="n">
        <f aca="false">IF(D40="","",ROUND(SQRT(((D40+G40)*O40/100)^2+(J40*(D40+G40)*0.05273)^2),0))</f>
        <v>29</v>
      </c>
      <c r="U40" s="32"/>
    </row>
    <row r="41" customFormat="false" ht="15" hidden="false" customHeight="false" outlineLevel="0" collapsed="false">
      <c r="A41" s="32" t="s">
        <v>162</v>
      </c>
      <c r="B41" s="32" t="s">
        <v>214</v>
      </c>
      <c r="C41" s="32" t="s">
        <v>218</v>
      </c>
      <c r="D41" s="60" t="n">
        <v>257</v>
      </c>
      <c r="E41" s="60" t="n">
        <v>322</v>
      </c>
      <c r="F41" s="69" t="n">
        <f aca="false">IF(E41="","",D41-E41)</f>
        <v>-65</v>
      </c>
      <c r="G41" s="60" t="n">
        <v>571</v>
      </c>
      <c r="H41" s="60" t="n">
        <v>710</v>
      </c>
      <c r="I41" s="69" t="n">
        <f aca="false">IF(H41="","",G41-H41)</f>
        <v>-139</v>
      </c>
      <c r="J41" s="40" t="n">
        <f aca="false">IF(OR(D41="",D41+G41=0),"",D41/(D41+G41))</f>
        <v>0.310386473429952</v>
      </c>
      <c r="K41" s="40" t="n">
        <f aca="false">IF(E41="","",E41/(E41+H41))</f>
        <v>0.312015503875969</v>
      </c>
      <c r="L41" s="70" t="n">
        <f aca="false">IF(OR(K41="",J41=""),"",(J41-K41)*100)</f>
        <v>-0.162903044601731</v>
      </c>
      <c r="M41" s="36" t="n">
        <v>2.29163973666188</v>
      </c>
      <c r="N41" s="36" t="n">
        <v>2.24010502828694</v>
      </c>
      <c r="O41" s="36" t="n">
        <f aca="false">SQRT(M41^2+N41^2)</f>
        <v>3.2046346469456</v>
      </c>
      <c r="P41" s="40" t="n">
        <f aca="false">IF(J41="","",MAX(0,J41-1.96*O41/100))</f>
        <v>0.247575634349818</v>
      </c>
      <c r="Q41" s="40" t="n">
        <f aca="false">IF(J41="","",MIN(1,J41+1.96*O41/100))</f>
        <v>0.373197312510086</v>
      </c>
      <c r="R41" s="32" t="str">
        <f aca="false">IF(L41="","",IF(ABS(L41)&lt;=O41,"Yes","No"))</f>
        <v>Yes</v>
      </c>
      <c r="S41" s="32" t="str">
        <f aca="false">IF(L41="","",IF(ABS(L41)&lt;=1.96*O41,"Yes","No"))</f>
        <v>Yes</v>
      </c>
      <c r="T41" s="60" t="n">
        <f aca="false">IF(D41="","",ROUND(SQRT(((D41+G41)*O41/100)^2+(J41*(D41+G41)*0.06778)^2),0))</f>
        <v>32</v>
      </c>
      <c r="U41" s="32"/>
    </row>
    <row r="42" customFormat="false" ht="15" hidden="false" customHeight="false" outlineLevel="0" collapsed="false">
      <c r="A42" s="32" t="s">
        <v>162</v>
      </c>
      <c r="B42" s="32" t="s">
        <v>214</v>
      </c>
      <c r="C42" s="32" t="s">
        <v>219</v>
      </c>
      <c r="D42" s="60" t="n">
        <v>244</v>
      </c>
      <c r="E42" s="60" t="n">
        <v>316</v>
      </c>
      <c r="F42" s="69" t="n">
        <f aca="false">IF(E42="","",D42-E42)</f>
        <v>-72</v>
      </c>
      <c r="G42" s="60" t="n">
        <v>506</v>
      </c>
      <c r="H42" s="60" t="n">
        <v>580</v>
      </c>
      <c r="I42" s="69" t="n">
        <f aca="false">IF(H42="","",G42-H42)</f>
        <v>-74</v>
      </c>
      <c r="J42" s="40" t="n">
        <f aca="false">IF(OR(D42="",D42+G42=0),"",D42/(D42+G42))</f>
        <v>0.325333333333333</v>
      </c>
      <c r="K42" s="40" t="n">
        <f aca="false">IF(E42="","",E42/(E42+H42))</f>
        <v>0.352678571428571</v>
      </c>
      <c r="L42" s="70" t="n">
        <f aca="false">IF(OR(K42="",J42=""),"",(J42-K42)*100)</f>
        <v>-2.73452380952381</v>
      </c>
      <c r="M42" s="36" t="n">
        <v>2.29163973666188</v>
      </c>
      <c r="N42" s="36" t="n">
        <v>2.24010502828694</v>
      </c>
      <c r="O42" s="36" t="n">
        <f aca="false">SQRT(M42^2+N42^2)</f>
        <v>3.2046346469456</v>
      </c>
      <c r="P42" s="40" t="n">
        <f aca="false">IF(J42="","",MAX(0,J42-1.96*O42/100))</f>
        <v>0.2625224942532</v>
      </c>
      <c r="Q42" s="40" t="n">
        <f aca="false">IF(J42="","",MIN(1,J42+1.96*O42/100))</f>
        <v>0.388144172413467</v>
      </c>
      <c r="R42" s="32" t="str">
        <f aca="false">IF(L42="","",IF(ABS(L42)&lt;=O42,"Yes","No"))</f>
        <v>Yes</v>
      </c>
      <c r="S42" s="32" t="str">
        <f aca="false">IF(L42="","",IF(ABS(L42)&lt;=1.96*O42,"Yes","No"))</f>
        <v>Yes</v>
      </c>
      <c r="T42" s="60" t="n">
        <f aca="false">IF(D42="","",ROUND(SQRT(((D42+G42)*O42/100)^2+(J42*(D42+G42)*0.06778)^2),0))</f>
        <v>29</v>
      </c>
      <c r="U42" s="32"/>
    </row>
    <row r="43" customFormat="false" ht="15" hidden="false" customHeight="false" outlineLevel="0" collapsed="false">
      <c r="A43" s="32" t="s">
        <v>162</v>
      </c>
      <c r="B43" s="32" t="s">
        <v>220</v>
      </c>
      <c r="C43" s="32" t="s">
        <v>221</v>
      </c>
      <c r="D43" s="60" t="n">
        <v>122</v>
      </c>
      <c r="E43" s="60" t="n">
        <v>138</v>
      </c>
      <c r="F43" s="69" t="n">
        <f aca="false">IF(E43="","",D43-E43)</f>
        <v>-16</v>
      </c>
      <c r="G43" s="60" t="n">
        <v>155</v>
      </c>
      <c r="H43" s="60" t="n">
        <v>150</v>
      </c>
      <c r="I43" s="69" t="n">
        <f aca="false">IF(H43="","",G43-H43)</f>
        <v>5</v>
      </c>
      <c r="J43" s="40" t="n">
        <f aca="false">IF(OR(D43="",D43+G43=0),"",D43/(D43+G43))</f>
        <v>0.44043321299639</v>
      </c>
      <c r="K43" s="40" t="n">
        <f aca="false">IF(E43="","",E43/(E43+H43))</f>
        <v>0.479166666666667</v>
      </c>
      <c r="L43" s="70" t="n">
        <f aca="false">IF(OR(K43="",J43=""),"",(J43-K43)*100)</f>
        <v>-3.87334536702768</v>
      </c>
      <c r="M43" s="36" t="n">
        <v>3.50482614909216</v>
      </c>
      <c r="N43" s="36" t="n">
        <v>2.24010502828694</v>
      </c>
      <c r="O43" s="36" t="n">
        <f aca="false">SQRT(M43^2+N43^2)</f>
        <v>4.15955248471715</v>
      </c>
      <c r="P43" s="40" t="n">
        <f aca="false">IF(J43="","",MAX(0,J43-1.96*O43/100))</f>
        <v>0.358905984295934</v>
      </c>
      <c r="Q43" s="40" t="n">
        <f aca="false">IF(J43="","",MIN(1,J43+1.96*O43/100))</f>
        <v>0.521960441696846</v>
      </c>
      <c r="R43" s="32" t="str">
        <f aca="false">IF(L43="","",IF(ABS(L43)&lt;=O43,"Yes","No"))</f>
        <v>Yes</v>
      </c>
      <c r="S43" s="32" t="str">
        <f aca="false">IF(L43="","",IF(ABS(L43)&lt;=1.96*O43,"Yes","No"))</f>
        <v>Yes</v>
      </c>
      <c r="T43" s="60" t="n">
        <f aca="false">IF(D43="","",ROUND(SQRT(((D43+G43)*O43/100)^2+(J43*(D43+G43)*0.08223)^2),0))</f>
        <v>15</v>
      </c>
      <c r="U43" s="32"/>
    </row>
    <row r="44" customFormat="false" ht="15" hidden="false" customHeight="false" outlineLevel="0" collapsed="false">
      <c r="A44" s="32" t="s">
        <v>162</v>
      </c>
      <c r="B44" s="32" t="s">
        <v>220</v>
      </c>
      <c r="C44" s="32" t="s">
        <v>222</v>
      </c>
      <c r="D44" s="60" t="n">
        <v>131</v>
      </c>
      <c r="E44" s="60" t="n">
        <v>162</v>
      </c>
      <c r="F44" s="69" t="n">
        <f aca="false">IF(E44="","",D44-E44)</f>
        <v>-31</v>
      </c>
      <c r="G44" s="60" t="n">
        <v>162</v>
      </c>
      <c r="H44" s="60" t="n">
        <v>150</v>
      </c>
      <c r="I44" s="69" t="n">
        <f aca="false">IF(H44="","",G44-H44)</f>
        <v>12</v>
      </c>
      <c r="J44" s="40" t="n">
        <f aca="false">IF(OR(D44="",D44+G44=0),"",D44/(D44+G44))</f>
        <v>0.447098976109215</v>
      </c>
      <c r="K44" s="40" t="n">
        <f aca="false">IF(E44="","",E44/(E44+H44))</f>
        <v>0.519230769230769</v>
      </c>
      <c r="L44" s="70" t="n">
        <f aca="false">IF(OR(K44="",J44=""),"",(J44-K44)*100)</f>
        <v>-7.21317931215543</v>
      </c>
      <c r="M44" s="36" t="n">
        <v>3.50482614909216</v>
      </c>
      <c r="N44" s="36" t="n">
        <v>2.24010502828694</v>
      </c>
      <c r="O44" s="36" t="n">
        <f aca="false">SQRT(M44^2+N44^2)</f>
        <v>4.15955248471715</v>
      </c>
      <c r="P44" s="40" t="n">
        <f aca="false">IF(J44="","",MAX(0,J44-1.96*O44/100))</f>
        <v>0.365571747408759</v>
      </c>
      <c r="Q44" s="40" t="n">
        <f aca="false">IF(J44="","",MIN(1,J44+1.96*O44/100))</f>
        <v>0.528626204809671</v>
      </c>
      <c r="R44" s="32" t="str">
        <f aca="false">IF(L44="","",IF(ABS(L44)&lt;=O44,"Yes","No"))</f>
        <v>No</v>
      </c>
      <c r="S44" s="32" t="str">
        <f aca="false">IF(L44="","",IF(ABS(L44)&lt;=1.96*O44,"Yes","No"))</f>
        <v>Yes</v>
      </c>
      <c r="T44" s="60" t="n">
        <f aca="false">IF(D44="","",ROUND(SQRT(((D44+G44)*O44/100)^2+(J44*(D44+G44)*0.08223)^2),0))</f>
        <v>16</v>
      </c>
      <c r="U44" s="32"/>
    </row>
    <row r="45" customFormat="false" ht="15" hidden="false" customHeight="false" outlineLevel="0" collapsed="false">
      <c r="A45" s="32" t="s">
        <v>162</v>
      </c>
      <c r="B45" s="32" t="s">
        <v>220</v>
      </c>
      <c r="C45" s="32" t="s">
        <v>223</v>
      </c>
      <c r="D45" s="60" t="n">
        <v>76</v>
      </c>
      <c r="E45" s="60" t="n">
        <v>98</v>
      </c>
      <c r="F45" s="69" t="n">
        <f aca="false">IF(E45="","",D45-E45)</f>
        <v>-22</v>
      </c>
      <c r="G45" s="60" t="n">
        <v>168</v>
      </c>
      <c r="H45" s="60" t="n">
        <v>153</v>
      </c>
      <c r="I45" s="69" t="n">
        <f aca="false">IF(H45="","",G45-H45)</f>
        <v>15</v>
      </c>
      <c r="J45" s="40" t="n">
        <f aca="false">IF(OR(D45="",D45+G45=0),"",D45/(D45+G45))</f>
        <v>0.311475409836066</v>
      </c>
      <c r="K45" s="40" t="n">
        <f aca="false">IF(E45="","",E45/(E45+H45))</f>
        <v>0.390438247011952</v>
      </c>
      <c r="L45" s="70" t="n">
        <f aca="false">IF(OR(K45="",J45=""),"",(J45-K45)*100)</f>
        <v>-7.89628371758866</v>
      </c>
      <c r="M45" s="36" t="n">
        <v>3.50482614909216</v>
      </c>
      <c r="N45" s="36" t="n">
        <v>2.24010502828694</v>
      </c>
      <c r="O45" s="36" t="n">
        <f aca="false">SQRT(M45^2+N45^2)</f>
        <v>4.15955248471715</v>
      </c>
      <c r="P45" s="40" t="n">
        <f aca="false">IF(J45="","",MAX(0,J45-1.96*O45/100))</f>
        <v>0.229948181135609</v>
      </c>
      <c r="Q45" s="40" t="n">
        <f aca="false">IF(J45="","",MIN(1,J45+1.96*O45/100))</f>
        <v>0.393002638536522</v>
      </c>
      <c r="R45" s="32" t="str">
        <f aca="false">IF(L45="","",IF(ABS(L45)&lt;=O45,"Yes","No"))</f>
        <v>No</v>
      </c>
      <c r="S45" s="32" t="str">
        <f aca="false">IF(L45="","",IF(ABS(L45)&lt;=1.96*O45,"Yes","No"))</f>
        <v>Yes</v>
      </c>
      <c r="T45" s="60" t="n">
        <f aca="false">IF(D45="","",ROUND(SQRT(((D45+G45)*O45/100)^2+(J45*(D45+G45)*0.08223)^2),0))</f>
        <v>12</v>
      </c>
      <c r="U45" s="32"/>
    </row>
    <row r="46" customFormat="false" ht="15" hidden="false" customHeight="false" outlineLevel="0" collapsed="false">
      <c r="A46" s="32" t="s">
        <v>162</v>
      </c>
      <c r="B46" s="32" t="s">
        <v>220</v>
      </c>
      <c r="C46" s="32" t="s">
        <v>224</v>
      </c>
      <c r="D46" s="60" t="n">
        <v>127</v>
      </c>
      <c r="E46" s="60" t="n">
        <v>159</v>
      </c>
      <c r="F46" s="69" t="n">
        <f aca="false">IF(E46="","",D46-E46)</f>
        <v>-32</v>
      </c>
      <c r="G46" s="60" t="n">
        <v>204</v>
      </c>
      <c r="H46" s="60" t="n">
        <v>225</v>
      </c>
      <c r="I46" s="69" t="n">
        <f aca="false">IF(H46="","",G46-H46)</f>
        <v>-21</v>
      </c>
      <c r="J46" s="40" t="n">
        <f aca="false">IF(OR(D46="",D46+G46=0),"",D46/(D46+G46))</f>
        <v>0.38368580060423</v>
      </c>
      <c r="K46" s="40" t="n">
        <f aca="false">IF(E46="","",E46/(E46+H46))</f>
        <v>0.4140625</v>
      </c>
      <c r="L46" s="70" t="n">
        <f aca="false">IF(OR(K46="",J46=""),"",(J46-K46)*100)</f>
        <v>-3.03766993957704</v>
      </c>
      <c r="M46" s="36" t="n">
        <v>3.50482614909216</v>
      </c>
      <c r="N46" s="36" t="n">
        <v>2.24010502828694</v>
      </c>
      <c r="O46" s="36" t="n">
        <f aca="false">SQRT(M46^2+N46^2)</f>
        <v>4.15955248471715</v>
      </c>
      <c r="P46" s="40" t="n">
        <f aca="false">IF(J46="","",MAX(0,J46-1.96*O46/100))</f>
        <v>0.302158571903774</v>
      </c>
      <c r="Q46" s="40" t="n">
        <f aca="false">IF(J46="","",MIN(1,J46+1.96*O46/100))</f>
        <v>0.465213029304686</v>
      </c>
      <c r="R46" s="32" t="str">
        <f aca="false">IF(L46="","",IF(ABS(L46)&lt;=O46,"Yes","No"))</f>
        <v>Yes</v>
      </c>
      <c r="S46" s="32" t="str">
        <f aca="false">IF(L46="","",IF(ABS(L46)&lt;=1.96*O46,"Yes","No"))</f>
        <v>Yes</v>
      </c>
      <c r="T46" s="60" t="n">
        <f aca="false">IF(D46="","",ROUND(SQRT(((D46+G46)*O46/100)^2+(J46*(D46+G46)*0.08223)^2),0))</f>
        <v>17</v>
      </c>
      <c r="U46" s="32"/>
    </row>
    <row r="47" customFormat="false" ht="15" hidden="false" customHeight="false" outlineLevel="0" collapsed="false">
      <c r="A47" s="32" t="s">
        <v>162</v>
      </c>
      <c r="B47" s="32" t="s">
        <v>225</v>
      </c>
      <c r="C47" s="32" t="s">
        <v>226</v>
      </c>
      <c r="D47" s="60" t="n">
        <v>160</v>
      </c>
      <c r="E47" s="60" t="n">
        <v>209</v>
      </c>
      <c r="F47" s="69" t="n">
        <f aca="false">IF(E47="","",D47-E47)</f>
        <v>-49</v>
      </c>
      <c r="G47" s="60" t="n">
        <v>456</v>
      </c>
      <c r="H47" s="60" t="n">
        <v>498</v>
      </c>
      <c r="I47" s="69" t="n">
        <f aca="false">IF(H47="","",G47-H47)</f>
        <v>-42</v>
      </c>
      <c r="J47" s="40" t="n">
        <f aca="false">IF(OR(D47="",D47+G47=0),"",D47/(D47+G47))</f>
        <v>0.25974025974026</v>
      </c>
      <c r="K47" s="40" t="n">
        <f aca="false">IF(E47="","",E47/(E47+H47))</f>
        <v>0.295615275813296</v>
      </c>
      <c r="L47" s="70" t="n">
        <f aca="false">IF(OR(K47="",J47=""),"",(J47-K47)*100)</f>
        <v>-3.58750160730359</v>
      </c>
      <c r="M47" s="36" t="n">
        <v>2.29163973666188</v>
      </c>
      <c r="N47" s="36" t="n">
        <v>2.24010502828694</v>
      </c>
      <c r="O47" s="36" t="n">
        <f aca="false">SQRT(M47^2+N47^2)</f>
        <v>3.2046346469456</v>
      </c>
      <c r="P47" s="40" t="n">
        <f aca="false">IF(J47="","",MAX(0,J47-1.96*O47/100))</f>
        <v>0.196929420660126</v>
      </c>
      <c r="Q47" s="40" t="n">
        <f aca="false">IF(J47="","",MIN(1,J47+1.96*O47/100))</f>
        <v>0.322551098820394</v>
      </c>
      <c r="R47" s="32" t="str">
        <f aca="false">IF(L47="","",IF(ABS(L47)&lt;=O47,"Yes","No"))</f>
        <v>No</v>
      </c>
      <c r="S47" s="32" t="str">
        <f aca="false">IF(L47="","",IF(ABS(L47)&lt;=1.96*O47,"Yes","No"))</f>
        <v>Yes</v>
      </c>
      <c r="T47" s="60" t="n">
        <f aca="false">IF(D47="","",ROUND(SQRT(((D47+G47)*O47/100)^2+(J47*(D47+G47)*0.06778)^2),0))</f>
        <v>23</v>
      </c>
      <c r="U47" s="32"/>
    </row>
    <row r="48" customFormat="false" ht="15" hidden="false" customHeight="false" outlineLevel="0" collapsed="false">
      <c r="A48" s="32" t="s">
        <v>162</v>
      </c>
      <c r="B48" s="32" t="s">
        <v>225</v>
      </c>
      <c r="C48" s="32" t="s">
        <v>227</v>
      </c>
      <c r="D48" s="60" t="n">
        <v>154</v>
      </c>
      <c r="E48" s="60" t="n">
        <v>210</v>
      </c>
      <c r="F48" s="69" t="n">
        <f aca="false">IF(E48="","",D48-E48)</f>
        <v>-56</v>
      </c>
      <c r="G48" s="60" t="n">
        <v>483</v>
      </c>
      <c r="H48" s="60" t="n">
        <v>536</v>
      </c>
      <c r="I48" s="69" t="n">
        <f aca="false">IF(H48="","",G48-H48)</f>
        <v>-53</v>
      </c>
      <c r="J48" s="40" t="n">
        <f aca="false">IF(OR(D48="",D48+G48=0),"",D48/(D48+G48))</f>
        <v>0.241758241758242</v>
      </c>
      <c r="K48" s="40" t="n">
        <f aca="false">IF(E48="","",E48/(E48+H48))</f>
        <v>0.281501340482574</v>
      </c>
      <c r="L48" s="70" t="n">
        <f aca="false">IF(OR(K48="",J48=""),"",(J48-K48)*100)</f>
        <v>-3.9743098724332</v>
      </c>
      <c r="M48" s="36" t="n">
        <v>2.29163973666188</v>
      </c>
      <c r="N48" s="36" t="n">
        <v>2.24010502828694</v>
      </c>
      <c r="O48" s="36" t="n">
        <f aca="false">SQRT(M48^2+N48^2)</f>
        <v>3.2046346469456</v>
      </c>
      <c r="P48" s="40" t="n">
        <f aca="false">IF(J48="","",MAX(0,J48-1.96*O48/100))</f>
        <v>0.178947402678108</v>
      </c>
      <c r="Q48" s="40" t="n">
        <f aca="false">IF(J48="","",MIN(1,J48+1.96*O48/100))</f>
        <v>0.304569080838376</v>
      </c>
      <c r="R48" s="32" t="str">
        <f aca="false">IF(L48="","",IF(ABS(L48)&lt;=O48,"Yes","No"))</f>
        <v>No</v>
      </c>
      <c r="S48" s="32" t="str">
        <f aca="false">IF(L48="","",IF(ABS(L48)&lt;=1.96*O48,"Yes","No"))</f>
        <v>Yes</v>
      </c>
      <c r="T48" s="60" t="n">
        <f aca="false">IF(D48="","",ROUND(SQRT(((D48+G48)*O48/100)^2+(J48*(D48+G48)*0.06778)^2),0))</f>
        <v>23</v>
      </c>
      <c r="U48" s="32"/>
    </row>
    <row r="49" customFormat="false" ht="15" hidden="false" customHeight="false" outlineLevel="0" collapsed="false">
      <c r="A49" s="32" t="s">
        <v>162</v>
      </c>
      <c r="B49" s="32" t="s">
        <v>225</v>
      </c>
      <c r="C49" s="32" t="s">
        <v>228</v>
      </c>
      <c r="D49" s="60" t="n">
        <v>144</v>
      </c>
      <c r="E49" s="60" t="n">
        <v>206</v>
      </c>
      <c r="F49" s="69" t="n">
        <f aca="false">IF(E49="","",D49-E49)</f>
        <v>-62</v>
      </c>
      <c r="G49" s="60" t="n">
        <v>450</v>
      </c>
      <c r="H49" s="60" t="n">
        <v>472</v>
      </c>
      <c r="I49" s="69" t="n">
        <f aca="false">IF(H49="","",G49-H49)</f>
        <v>-22</v>
      </c>
      <c r="J49" s="40" t="n">
        <f aca="false">IF(OR(D49="",D49+G49=0),"",D49/(D49+G49))</f>
        <v>0.242424242424242</v>
      </c>
      <c r="K49" s="40" t="n">
        <f aca="false">IF(E49="","",E49/(E49+H49))</f>
        <v>0.303834808259587</v>
      </c>
      <c r="L49" s="70" t="n">
        <f aca="false">IF(OR(K49="",J49=""),"",(J49-K49)*100)</f>
        <v>-6.14105658353446</v>
      </c>
      <c r="M49" s="36" t="n">
        <v>2.29163973666188</v>
      </c>
      <c r="N49" s="36" t="n">
        <v>2.24010502828694</v>
      </c>
      <c r="O49" s="36" t="n">
        <f aca="false">SQRT(M49^2+N49^2)</f>
        <v>3.2046346469456</v>
      </c>
      <c r="P49" s="40" t="n">
        <f aca="false">IF(J49="","",MAX(0,J49-1.96*O49/100))</f>
        <v>0.179613403344109</v>
      </c>
      <c r="Q49" s="40" t="n">
        <f aca="false">IF(J49="","",MIN(1,J49+1.96*O49/100))</f>
        <v>0.305235081504376</v>
      </c>
      <c r="R49" s="32" t="str">
        <f aca="false">IF(L49="","",IF(ABS(L49)&lt;=O49,"Yes","No"))</f>
        <v>No</v>
      </c>
      <c r="S49" s="32" t="str">
        <f aca="false">IF(L49="","",IF(ABS(L49)&lt;=1.96*O49,"Yes","No"))</f>
        <v>Yes</v>
      </c>
      <c r="T49" s="60" t="n">
        <f aca="false">IF(D49="","",ROUND(SQRT(((D49+G49)*O49/100)^2+(J49*(D49+G49)*0.06778)^2),0))</f>
        <v>21</v>
      </c>
      <c r="U49" s="32"/>
    </row>
    <row r="50" customFormat="false" ht="15" hidden="false" customHeight="false" outlineLevel="0" collapsed="false">
      <c r="A50" s="32" t="s">
        <v>162</v>
      </c>
      <c r="B50" s="32" t="s">
        <v>229</v>
      </c>
      <c r="C50" s="32" t="s">
        <v>230</v>
      </c>
      <c r="D50" s="60" t="n">
        <v>137</v>
      </c>
      <c r="E50" s="60" t="n">
        <v>167</v>
      </c>
      <c r="F50" s="69" t="n">
        <f aca="false">IF(E50="","",D50-E50)</f>
        <v>-30</v>
      </c>
      <c r="G50" s="60" t="n">
        <v>425</v>
      </c>
      <c r="H50" s="60" t="n">
        <v>435</v>
      </c>
      <c r="I50" s="69" t="n">
        <f aca="false">IF(H50="","",G50-H50)</f>
        <v>-10</v>
      </c>
      <c r="J50" s="40" t="n">
        <f aca="false">IF(OR(D50="",D50+G50=0),"",D50/(D50+G50))</f>
        <v>0.243772241992883</v>
      </c>
      <c r="K50" s="40" t="n">
        <f aca="false">IF(E50="","",E50/(E50+H50))</f>
        <v>0.277408637873754</v>
      </c>
      <c r="L50" s="70" t="n">
        <f aca="false">IF(OR(K50="",J50=""),"",(J50-K50)*100)</f>
        <v>-3.36363958808716</v>
      </c>
      <c r="M50" s="36" t="n">
        <v>2.29163973666188</v>
      </c>
      <c r="N50" s="36" t="n">
        <v>2.24010502828694</v>
      </c>
      <c r="O50" s="36" t="n">
        <f aca="false">SQRT(M50^2+N50^2)</f>
        <v>3.2046346469456</v>
      </c>
      <c r="P50" s="40" t="n">
        <f aca="false">IF(J50="","",MAX(0,J50-1.96*O50/100))</f>
        <v>0.180961402912749</v>
      </c>
      <c r="Q50" s="40" t="n">
        <f aca="false">IF(J50="","",MIN(1,J50+1.96*O50/100))</f>
        <v>0.306583081073016</v>
      </c>
      <c r="R50" s="32" t="str">
        <f aca="false">IF(L50="","",IF(ABS(L50)&lt;=O50,"Yes","No"))</f>
        <v>No</v>
      </c>
      <c r="S50" s="32" t="str">
        <f aca="false">IF(L50="","",IF(ABS(L50)&lt;=1.96*O50,"Yes","No"))</f>
        <v>Yes</v>
      </c>
      <c r="T50" s="60" t="n">
        <f aca="false">IF(D50="","",ROUND(SQRT(((D50+G50)*O50/100)^2+(J50*(D50+G50)*0.06778)^2),0))</f>
        <v>20</v>
      </c>
      <c r="U50" s="32"/>
    </row>
    <row r="51" customFormat="false" ht="15" hidden="false" customHeight="false" outlineLevel="0" collapsed="false">
      <c r="A51" s="32" t="s">
        <v>162</v>
      </c>
      <c r="B51" s="32" t="s">
        <v>229</v>
      </c>
      <c r="C51" s="32" t="s">
        <v>231</v>
      </c>
      <c r="D51" s="60" t="n">
        <v>73</v>
      </c>
      <c r="E51" s="60" t="n">
        <v>78</v>
      </c>
      <c r="F51" s="69" t="n">
        <f aca="false">IF(E51="","",D51-E51)</f>
        <v>-5</v>
      </c>
      <c r="G51" s="60" t="n">
        <v>215</v>
      </c>
      <c r="H51" s="60" t="n">
        <v>221</v>
      </c>
      <c r="I51" s="69" t="n">
        <f aca="false">IF(H51="","",G51-H51)</f>
        <v>-6</v>
      </c>
      <c r="J51" s="40" t="n">
        <f aca="false">IF(OR(D51="",D51+G51=0),"",D51/(D51+G51))</f>
        <v>0.253472222222222</v>
      </c>
      <c r="K51" s="40" t="n">
        <f aca="false">IF(E51="","",E51/(E51+H51))</f>
        <v>0.260869565217391</v>
      </c>
      <c r="L51" s="70" t="n">
        <f aca="false">IF(OR(K51="",J51=""),"",(J51-K51)*100)</f>
        <v>-0.739734299516909</v>
      </c>
      <c r="M51" s="36" t="n">
        <v>3.50482614909216</v>
      </c>
      <c r="N51" s="36" t="n">
        <v>2.24010502828694</v>
      </c>
      <c r="O51" s="36" t="n">
        <f aca="false">SQRT(M51^2+N51^2)</f>
        <v>4.15955248471715</v>
      </c>
      <c r="P51" s="40" t="n">
        <f aca="false">IF(J51="","",MAX(0,J51-1.96*O51/100))</f>
        <v>0.171944993521766</v>
      </c>
      <c r="Q51" s="40" t="n">
        <f aca="false">IF(J51="","",MIN(1,J51+1.96*O51/100))</f>
        <v>0.334999450922678</v>
      </c>
      <c r="R51" s="32" t="str">
        <f aca="false">IF(L51="","",IF(ABS(L51)&lt;=O51,"Yes","No"))</f>
        <v>Yes</v>
      </c>
      <c r="S51" s="32" t="str">
        <f aca="false">IF(L51="","",IF(ABS(L51)&lt;=1.96*O51,"Yes","No"))</f>
        <v>Yes</v>
      </c>
      <c r="T51" s="60" t="n">
        <f aca="false">IF(D51="","",ROUND(SQRT(((D51+G51)*O51/100)^2+(J51*(D51+G51)*0.08223)^2),0))</f>
        <v>13</v>
      </c>
      <c r="U51" s="32"/>
    </row>
    <row r="52" customFormat="false" ht="15" hidden="false" customHeight="false" outlineLevel="0" collapsed="false">
      <c r="A52" s="32" t="s">
        <v>162</v>
      </c>
      <c r="B52" s="32" t="s">
        <v>232</v>
      </c>
      <c r="C52" s="32" t="s">
        <v>232</v>
      </c>
      <c r="D52" s="60" t="n">
        <v>33</v>
      </c>
      <c r="E52" s="60" t="n">
        <v>46</v>
      </c>
      <c r="F52" s="69" t="n">
        <f aca="false">IF(E52="","",D52-E52)</f>
        <v>-13</v>
      </c>
      <c r="G52" s="60" t="n">
        <v>59</v>
      </c>
      <c r="H52" s="60" t="n">
        <v>54</v>
      </c>
      <c r="I52" s="69" t="n">
        <f aca="false">IF(H52="","",G52-H52)</f>
        <v>5</v>
      </c>
      <c r="J52" s="40" t="n">
        <f aca="false">IF(OR(D52="",D52+G52=0),"",D52/(D52+G52))</f>
        <v>0.358695652173913</v>
      </c>
      <c r="K52" s="40" t="n">
        <f aca="false">IF(E52="","",E52/(E52+H52))</f>
        <v>0.46</v>
      </c>
      <c r="L52" s="70" t="n">
        <f aca="false">IF(OR(K52="",J52=""),"",(J52-K52)*100)</f>
        <v>-10.1304347826087</v>
      </c>
      <c r="M52" s="36" t="n">
        <v>3.50482614909216</v>
      </c>
      <c r="N52" s="36" t="n">
        <v>2.24010502828694</v>
      </c>
      <c r="O52" s="36" t="n">
        <f aca="false">SQRT(M52^2+N52^2)</f>
        <v>4.15955248471715</v>
      </c>
      <c r="P52" s="40" t="n">
        <f aca="false">IF(J52="","",MAX(0,J52-1.96*O52/100))</f>
        <v>0.277168423473457</v>
      </c>
      <c r="Q52" s="40" t="n">
        <f aca="false">IF(J52="","",MIN(1,J52+1.96*O52/100))</f>
        <v>0.440222880874369</v>
      </c>
      <c r="R52" s="32" t="str">
        <f aca="false">IF(L52="","",IF(ABS(L52)&lt;=O52,"Yes","No"))</f>
        <v>No</v>
      </c>
      <c r="S52" s="32" t="str">
        <f aca="false">IF(L52="","",IF(ABS(L52)&lt;=1.96*O52,"Yes","No"))</f>
        <v>No</v>
      </c>
      <c r="T52" s="60" t="n">
        <f aca="false">IF(D52="","",ROUND(SQRT(((D52+G52)*O52/100)^2+(J52*(D52+G52)*0.08223)^2),0))</f>
        <v>5</v>
      </c>
      <c r="U52" s="32"/>
    </row>
    <row r="53" customFormat="false" ht="15" hidden="false" customHeight="false" outlineLevel="0" collapsed="false">
      <c r="A53" s="32" t="s">
        <v>233</v>
      </c>
      <c r="B53" s="32" t="s">
        <v>234</v>
      </c>
      <c r="C53" s="32" t="s">
        <v>234</v>
      </c>
      <c r="D53" s="60" t="n">
        <v>440</v>
      </c>
      <c r="E53" s="60" t="n">
        <v>494</v>
      </c>
      <c r="F53" s="69" t="n">
        <f aca="false">IF(E53="","",D53-E53)</f>
        <v>-54</v>
      </c>
      <c r="G53" s="60" t="n">
        <v>486</v>
      </c>
      <c r="H53" s="60" t="n">
        <v>519</v>
      </c>
      <c r="I53" s="69" t="n">
        <f aca="false">IF(H53="","",G53-H53)</f>
        <v>-33</v>
      </c>
      <c r="J53" s="40" t="n">
        <f aca="false">IF(OR(D53="",D53+G53=0),"",D53/(D53+G53))</f>
        <v>0.475161987041037</v>
      </c>
      <c r="K53" s="40" t="n">
        <f aca="false">IF(E53="","",E53/(E53+H53))</f>
        <v>0.487660414610069</v>
      </c>
      <c r="L53" s="70" t="n">
        <f aca="false">IF(OR(K53="",J53=""),"",(J53-K53)*100)</f>
        <v>-1.24984275690324</v>
      </c>
      <c r="M53" s="36" t="n">
        <v>1.84227327080237</v>
      </c>
      <c r="N53" s="36" t="n">
        <v>2.24010502828694</v>
      </c>
      <c r="O53" s="36" t="n">
        <f aca="false">SQRT(M53^2+N53^2)</f>
        <v>2.90035193417442</v>
      </c>
      <c r="P53" s="40" t="n">
        <f aca="false">IF(J53="","",MAX(0,J53-1.96*O53/100))</f>
        <v>0.418315089131218</v>
      </c>
      <c r="Q53" s="40" t="n">
        <f aca="false">IF(J53="","",MIN(1,J53+1.96*O53/100))</f>
        <v>0.532008884950855</v>
      </c>
      <c r="R53" s="32" t="str">
        <f aca="false">IF(L53="","",IF(ABS(L53)&lt;=O53,"Yes","No"))</f>
        <v>Yes</v>
      </c>
      <c r="S53" s="32" t="str">
        <f aca="false">IF(L53="","",IF(ABS(L53)&lt;=1.96*O53,"Yes","No"))</f>
        <v>Yes</v>
      </c>
      <c r="T53" s="60" t="n">
        <f aca="false">IF(D53="","",ROUND(SQRT(((D53+G53)*O53/100)^2+(J53*(D53+G53)*0.05273)^2),0))</f>
        <v>35</v>
      </c>
      <c r="U53" s="32"/>
    </row>
    <row r="54" customFormat="false" ht="15" hidden="false" customHeight="false" outlineLevel="0" collapsed="false">
      <c r="A54" s="32" t="s">
        <v>233</v>
      </c>
      <c r="B54" s="32" t="s">
        <v>235</v>
      </c>
      <c r="C54" s="32" t="s">
        <v>236</v>
      </c>
      <c r="D54" s="60" t="n">
        <v>306</v>
      </c>
      <c r="E54" s="60" t="n">
        <v>264</v>
      </c>
      <c r="F54" s="69" t="n">
        <f aca="false">IF(E54="","",D54-E54)</f>
        <v>42</v>
      </c>
      <c r="G54" s="60" t="n">
        <v>96</v>
      </c>
      <c r="H54" s="60" t="n">
        <v>71</v>
      </c>
      <c r="I54" s="69" t="n">
        <f aca="false">IF(H54="","",G54-H54)</f>
        <v>25</v>
      </c>
      <c r="J54" s="40" t="n">
        <f aca="false">IF(OR(D54="",D54+G54=0),"",D54/(D54+G54))</f>
        <v>0.761194029850746</v>
      </c>
      <c r="K54" s="40" t="n">
        <f aca="false">IF(E54="","",E54/(E54+H54))</f>
        <v>0.788059701492537</v>
      </c>
      <c r="L54" s="70" t="n">
        <f aca="false">IF(OR(K54="",J54=""),"",(J54-K54)*100)</f>
        <v>-2.68656716417911</v>
      </c>
      <c r="M54" s="36" t="n">
        <v>3.50482614909216</v>
      </c>
      <c r="N54" s="36" t="n">
        <v>2.24010502828694</v>
      </c>
      <c r="O54" s="36" t="n">
        <f aca="false">SQRT(M54^2+N54^2)</f>
        <v>4.15955248471715</v>
      </c>
      <c r="P54" s="40" t="n">
        <f aca="false">IF(J54="","",MAX(0,J54-1.96*O54/100))</f>
        <v>0.67966680115029</v>
      </c>
      <c r="Q54" s="40" t="n">
        <f aca="false">IF(J54="","",MIN(1,J54+1.96*O54/100))</f>
        <v>0.842721258551202</v>
      </c>
      <c r="R54" s="32" t="str">
        <f aca="false">IF(L54="","",IF(ABS(L54)&lt;=O54,"Yes","No"))</f>
        <v>Yes</v>
      </c>
      <c r="S54" s="32" t="str">
        <f aca="false">IF(L54="","",IF(ABS(L54)&lt;=1.96*O54,"Yes","No"))</f>
        <v>Yes</v>
      </c>
      <c r="T54" s="60" t="n">
        <f aca="false">IF(D54="","",ROUND(SQRT(((D54+G54)*O54/100)^2+(J54*(D54+G54)*0.08223)^2),0))</f>
        <v>30</v>
      </c>
      <c r="U54" s="32"/>
    </row>
    <row r="55" customFormat="false" ht="15" hidden="false" customHeight="false" outlineLevel="0" collapsed="false">
      <c r="A55" s="32" t="s">
        <v>233</v>
      </c>
      <c r="B55" s="32" t="s">
        <v>235</v>
      </c>
      <c r="C55" s="32" t="s">
        <v>237</v>
      </c>
      <c r="D55" s="60" t="n">
        <v>214</v>
      </c>
      <c r="E55" s="60" t="n">
        <v>152</v>
      </c>
      <c r="F55" s="69" t="n">
        <f aca="false">IF(E55="","",D55-E55)</f>
        <v>62</v>
      </c>
      <c r="G55" s="60" t="n">
        <v>83</v>
      </c>
      <c r="H55" s="60" t="n">
        <v>57</v>
      </c>
      <c r="I55" s="69" t="n">
        <f aca="false">IF(H55="","",G55-H55)</f>
        <v>26</v>
      </c>
      <c r="J55" s="40" t="n">
        <f aca="false">IF(OR(D55="",D55+G55=0),"",D55/(D55+G55))</f>
        <v>0.720538720538721</v>
      </c>
      <c r="K55" s="40" t="n">
        <f aca="false">IF(E55="","",E55/(E55+H55))</f>
        <v>0.727272727272727</v>
      </c>
      <c r="L55" s="70" t="n">
        <f aca="false">IF(OR(K55="",J55=""),"",(J55-K55)*100)</f>
        <v>-0.67340067340067</v>
      </c>
      <c r="M55" s="36" t="n">
        <v>3.50482614909216</v>
      </c>
      <c r="N55" s="36" t="n">
        <v>2.24010502828694</v>
      </c>
      <c r="O55" s="36" t="n">
        <f aca="false">SQRT(M55^2+N55^2)</f>
        <v>4.15955248471715</v>
      </c>
      <c r="P55" s="40" t="n">
        <f aca="false">IF(J55="","",MAX(0,J55-1.96*O55/100))</f>
        <v>0.639011491838264</v>
      </c>
      <c r="Q55" s="40" t="n">
        <f aca="false">IF(J55="","",MIN(1,J55+1.96*O55/100))</f>
        <v>0.802065949239177</v>
      </c>
      <c r="R55" s="32" t="str">
        <f aca="false">IF(L55="","",IF(ABS(L55)&lt;=O55,"Yes","No"))</f>
        <v>Yes</v>
      </c>
      <c r="S55" s="32" t="str">
        <f aca="false">IF(L55="","",IF(ABS(L55)&lt;=1.96*O55,"Yes","No"))</f>
        <v>Yes</v>
      </c>
      <c r="T55" s="60" t="n">
        <f aca="false">IF(D55="","",ROUND(SQRT(((D55+G55)*O55/100)^2+(J55*(D55+G55)*0.08223)^2),0))</f>
        <v>22</v>
      </c>
      <c r="U55" s="32"/>
    </row>
    <row r="56" customFormat="false" ht="15" hidden="false" customHeight="false" outlineLevel="0" collapsed="false">
      <c r="A56" s="32" t="s">
        <v>233</v>
      </c>
      <c r="B56" s="32" t="s">
        <v>235</v>
      </c>
      <c r="C56" s="32" t="s">
        <v>238</v>
      </c>
      <c r="D56" s="60" t="n">
        <v>235</v>
      </c>
      <c r="E56" s="60" t="n">
        <v>191</v>
      </c>
      <c r="F56" s="69" t="n">
        <f aca="false">IF(E56="","",D56-E56)</f>
        <v>44</v>
      </c>
      <c r="G56" s="60" t="n">
        <v>79</v>
      </c>
      <c r="H56" s="60" t="n">
        <v>48</v>
      </c>
      <c r="I56" s="69" t="n">
        <f aca="false">IF(H56="","",G56-H56)</f>
        <v>31</v>
      </c>
      <c r="J56" s="40" t="n">
        <f aca="false">IF(OR(D56="",D56+G56=0),"",D56/(D56+G56))</f>
        <v>0.748407643312102</v>
      </c>
      <c r="K56" s="40" t="n">
        <f aca="false">IF(E56="","",E56/(E56+H56))</f>
        <v>0.799163179916318</v>
      </c>
      <c r="L56" s="70" t="n">
        <f aca="false">IF(OR(K56="",J56=""),"",(J56-K56)*100)</f>
        <v>-5.07555366042162</v>
      </c>
      <c r="M56" s="36" t="n">
        <v>3.50482614909216</v>
      </c>
      <c r="N56" s="36" t="n">
        <v>2.24010502828694</v>
      </c>
      <c r="O56" s="36" t="n">
        <f aca="false">SQRT(M56^2+N56^2)</f>
        <v>4.15955248471715</v>
      </c>
      <c r="P56" s="40" t="n">
        <f aca="false">IF(J56="","",MAX(0,J56-1.96*O56/100))</f>
        <v>0.666880414611646</v>
      </c>
      <c r="Q56" s="40" t="n">
        <f aca="false">IF(J56="","",MIN(1,J56+1.96*O56/100))</f>
        <v>0.829934872012558</v>
      </c>
      <c r="R56" s="32" t="str">
        <f aca="false">IF(L56="","",IF(ABS(L56)&lt;=O56,"Yes","No"))</f>
        <v>No</v>
      </c>
      <c r="S56" s="32" t="str">
        <f aca="false">IF(L56="","",IF(ABS(L56)&lt;=1.96*O56,"Yes","No"))</f>
        <v>Yes</v>
      </c>
      <c r="T56" s="60" t="n">
        <f aca="false">IF(D56="","",ROUND(SQRT(((D56+G56)*O56/100)^2+(J56*(D56+G56)*0.08223)^2),0))</f>
        <v>23</v>
      </c>
      <c r="U56" s="32"/>
    </row>
    <row r="57" customFormat="false" ht="15" hidden="false" customHeight="false" outlineLevel="0" collapsed="false">
      <c r="A57" s="32" t="s">
        <v>233</v>
      </c>
      <c r="B57" s="32" t="s">
        <v>235</v>
      </c>
      <c r="C57" s="32" t="s">
        <v>239</v>
      </c>
      <c r="D57" s="60" t="n">
        <v>211</v>
      </c>
      <c r="E57" s="60" t="n">
        <v>182</v>
      </c>
      <c r="F57" s="69" t="n">
        <f aca="false">IF(E57="","",D57-E57)</f>
        <v>29</v>
      </c>
      <c r="G57" s="60" t="n">
        <v>86</v>
      </c>
      <c r="H57" s="60" t="n">
        <v>56</v>
      </c>
      <c r="I57" s="69" t="n">
        <f aca="false">IF(H57="","",G57-H57)</f>
        <v>30</v>
      </c>
      <c r="J57" s="40" t="n">
        <f aca="false">IF(OR(D57="",D57+G57=0),"",D57/(D57+G57))</f>
        <v>0.71043771043771</v>
      </c>
      <c r="K57" s="40" t="n">
        <f aca="false">IF(E57="","",E57/(E57+H57))</f>
        <v>0.764705882352941</v>
      </c>
      <c r="L57" s="70" t="n">
        <f aca="false">IF(OR(K57="",J57=""),"",(J57-K57)*100)</f>
        <v>-5.42681719152307</v>
      </c>
      <c r="M57" s="36" t="n">
        <v>3.50482614909216</v>
      </c>
      <c r="N57" s="36" t="n">
        <v>2.24010502828694</v>
      </c>
      <c r="O57" s="36" t="n">
        <f aca="false">SQRT(M57^2+N57^2)</f>
        <v>4.15955248471715</v>
      </c>
      <c r="P57" s="40" t="n">
        <f aca="false">IF(J57="","",MAX(0,J57-1.96*O57/100))</f>
        <v>0.628910481737254</v>
      </c>
      <c r="Q57" s="40" t="n">
        <f aca="false">IF(J57="","",MIN(1,J57+1.96*O57/100))</f>
        <v>0.791964939138167</v>
      </c>
      <c r="R57" s="32" t="str">
        <f aca="false">IF(L57="","",IF(ABS(L57)&lt;=O57,"Yes","No"))</f>
        <v>No</v>
      </c>
      <c r="S57" s="32" t="str">
        <f aca="false">IF(L57="","",IF(ABS(L57)&lt;=1.96*O57,"Yes","No"))</f>
        <v>Yes</v>
      </c>
      <c r="T57" s="60" t="n">
        <f aca="false">IF(D57="","",ROUND(SQRT(((D57+G57)*O57/100)^2+(J57*(D57+G57)*0.08223)^2),0))</f>
        <v>21</v>
      </c>
      <c r="U57" s="32"/>
    </row>
    <row r="58" customFormat="false" ht="15" hidden="false" customHeight="false" outlineLevel="0" collapsed="false">
      <c r="A58" s="32" t="s">
        <v>233</v>
      </c>
      <c r="B58" s="32" t="s">
        <v>235</v>
      </c>
      <c r="C58" s="32" t="s">
        <v>240</v>
      </c>
      <c r="D58" s="60" t="n">
        <v>239</v>
      </c>
      <c r="E58" s="60" t="n">
        <v>182</v>
      </c>
      <c r="F58" s="69" t="n">
        <f aca="false">IF(E58="","",D58-E58)</f>
        <v>57</v>
      </c>
      <c r="G58" s="60" t="n">
        <v>82</v>
      </c>
      <c r="H58" s="60" t="n">
        <v>50</v>
      </c>
      <c r="I58" s="69" t="n">
        <f aca="false">IF(H58="","",G58-H58)</f>
        <v>32</v>
      </c>
      <c r="J58" s="40" t="n">
        <f aca="false">IF(OR(D58="",D58+G58=0),"",D58/(D58+G58))</f>
        <v>0.744548286604361</v>
      </c>
      <c r="K58" s="40" t="n">
        <f aca="false">IF(E58="","",E58/(E58+H58))</f>
        <v>0.78448275862069</v>
      </c>
      <c r="L58" s="70" t="n">
        <f aca="false">IF(OR(K58="",J58=""),"",(J58-K58)*100)</f>
        <v>-3.99344720163283</v>
      </c>
      <c r="M58" s="36" t="n">
        <v>3.50482614909216</v>
      </c>
      <c r="N58" s="36" t="n">
        <v>2.24010502828694</v>
      </c>
      <c r="O58" s="36" t="n">
        <f aca="false">SQRT(M58^2+N58^2)</f>
        <v>4.15955248471715</v>
      </c>
      <c r="P58" s="40" t="n">
        <f aca="false">IF(J58="","",MAX(0,J58-1.96*O58/100))</f>
        <v>0.663021057903905</v>
      </c>
      <c r="Q58" s="40" t="n">
        <f aca="false">IF(J58="","",MIN(1,J58+1.96*O58/100))</f>
        <v>0.826075515304818</v>
      </c>
      <c r="R58" s="32" t="str">
        <f aca="false">IF(L58="","",IF(ABS(L58)&lt;=O58,"Yes","No"))</f>
        <v>Yes</v>
      </c>
      <c r="S58" s="32" t="str">
        <f aca="false">IF(L58="","",IF(ABS(L58)&lt;=1.96*O58,"Yes","No"))</f>
        <v>Yes</v>
      </c>
      <c r="T58" s="60" t="n">
        <f aca="false">IF(D58="","",ROUND(SQRT(((D58+G58)*O58/100)^2+(J58*(D58+G58)*0.08223)^2),0))</f>
        <v>24</v>
      </c>
      <c r="U58" s="32"/>
    </row>
    <row r="59" customFormat="false" ht="15" hidden="false" customHeight="false" outlineLevel="0" collapsed="false">
      <c r="A59" s="32" t="s">
        <v>233</v>
      </c>
      <c r="B59" s="32" t="s">
        <v>235</v>
      </c>
      <c r="C59" s="32" t="s">
        <v>241</v>
      </c>
      <c r="D59" s="60" t="n">
        <v>303</v>
      </c>
      <c r="E59" s="60" t="n">
        <v>258</v>
      </c>
      <c r="F59" s="69" t="n">
        <f aca="false">IF(E59="","",D59-E59)</f>
        <v>45</v>
      </c>
      <c r="G59" s="60" t="n">
        <v>127</v>
      </c>
      <c r="H59" s="60" t="n">
        <v>100</v>
      </c>
      <c r="I59" s="69" t="n">
        <f aca="false">IF(H59="","",G59-H59)</f>
        <v>27</v>
      </c>
      <c r="J59" s="40" t="n">
        <f aca="false">IF(OR(D59="",D59+G59=0),"",D59/(D59+G59))</f>
        <v>0.704651162790698</v>
      </c>
      <c r="K59" s="40" t="n">
        <f aca="false">IF(E59="","",E59/(E59+H59))</f>
        <v>0.720670391061453</v>
      </c>
      <c r="L59" s="70" t="n">
        <f aca="false">IF(OR(K59="",J59=""),"",(J59-K59)*100)</f>
        <v>-1.60192282707547</v>
      </c>
      <c r="M59" s="36" t="n">
        <v>3.50482614909216</v>
      </c>
      <c r="N59" s="36" t="n">
        <v>2.24010502828694</v>
      </c>
      <c r="O59" s="36" t="n">
        <f aca="false">SQRT(M59^2+N59^2)</f>
        <v>4.15955248471715</v>
      </c>
      <c r="P59" s="40" t="n">
        <f aca="false">IF(J59="","",MAX(0,J59-1.96*O59/100))</f>
        <v>0.623123934090242</v>
      </c>
      <c r="Q59" s="40" t="n">
        <f aca="false">IF(J59="","",MIN(1,J59+1.96*O59/100))</f>
        <v>0.786178391491154</v>
      </c>
      <c r="R59" s="32" t="str">
        <f aca="false">IF(L59="","",IF(ABS(L59)&lt;=O59,"Yes","No"))</f>
        <v>Yes</v>
      </c>
      <c r="S59" s="32" t="str">
        <f aca="false">IF(L59="","",IF(ABS(L59)&lt;=1.96*O59,"Yes","No"))</f>
        <v>Yes</v>
      </c>
      <c r="T59" s="60" t="n">
        <f aca="false">IF(D59="","",ROUND(SQRT(((D59+G59)*O59/100)^2+(J59*(D59+G59)*0.08223)^2),0))</f>
        <v>31</v>
      </c>
      <c r="U59" s="32"/>
    </row>
    <row r="60" customFormat="false" ht="15" hidden="false" customHeight="false" outlineLevel="0" collapsed="false">
      <c r="A60" s="32" t="s">
        <v>233</v>
      </c>
      <c r="B60" s="32" t="s">
        <v>235</v>
      </c>
      <c r="C60" s="32" t="s">
        <v>242</v>
      </c>
      <c r="D60" s="60" t="n">
        <v>735</v>
      </c>
      <c r="E60" s="60" t="n">
        <v>611</v>
      </c>
      <c r="F60" s="69" t="n">
        <f aca="false">IF(E60="","",D60-E60)</f>
        <v>124</v>
      </c>
      <c r="G60" s="60" t="n">
        <v>267</v>
      </c>
      <c r="H60" s="60" t="n">
        <v>154</v>
      </c>
      <c r="I60" s="69" t="n">
        <f aca="false">IF(H60="","",G60-H60)</f>
        <v>113</v>
      </c>
      <c r="J60" s="40" t="n">
        <f aca="false">IF(OR(D60="",D60+G60=0),"",D60/(D60+G60))</f>
        <v>0.733532934131737</v>
      </c>
      <c r="K60" s="40" t="n">
        <f aca="false">IF(E60="","",E60/(E60+H60))</f>
        <v>0.798692810457516</v>
      </c>
      <c r="L60" s="70" t="n">
        <f aca="false">IF(OR(K60="",J60=""),"",(J60-K60)*100)</f>
        <v>-6.51598763257799</v>
      </c>
      <c r="M60" s="36" t="n">
        <v>1.84227327080237</v>
      </c>
      <c r="N60" s="36" t="n">
        <v>2.24010502828694</v>
      </c>
      <c r="O60" s="36" t="n">
        <f aca="false">SQRT(M60^2+N60^2)</f>
        <v>2.90035193417442</v>
      </c>
      <c r="P60" s="40" t="n">
        <f aca="false">IF(J60="","",MAX(0,J60-1.96*O60/100))</f>
        <v>0.676686036221918</v>
      </c>
      <c r="Q60" s="40" t="n">
        <f aca="false">IF(J60="","",MIN(1,J60+1.96*O60/100))</f>
        <v>0.790379832041555</v>
      </c>
      <c r="R60" s="32" t="str">
        <f aca="false">IF(L60="","",IF(ABS(L60)&lt;=O60,"Yes","No"))</f>
        <v>No</v>
      </c>
      <c r="S60" s="32" t="str">
        <f aca="false">IF(L60="","",IF(ABS(L60)&lt;=1.96*O60,"Yes","No"))</f>
        <v>No</v>
      </c>
      <c r="T60" s="60" t="n">
        <f aca="false">IF(D60="","",ROUND(SQRT(((D60+G60)*O60/100)^2+(J60*(D60+G60)*0.05273)^2),0))</f>
        <v>48</v>
      </c>
      <c r="U60" s="32"/>
    </row>
    <row r="61" customFormat="false" ht="15" hidden="false" customHeight="false" outlineLevel="0" collapsed="false">
      <c r="A61" s="32" t="s">
        <v>233</v>
      </c>
      <c r="B61" s="32" t="s">
        <v>235</v>
      </c>
      <c r="C61" s="32" t="s">
        <v>243</v>
      </c>
      <c r="D61" s="60" t="n">
        <v>268</v>
      </c>
      <c r="E61" s="60" t="n">
        <v>280</v>
      </c>
      <c r="F61" s="69" t="n">
        <f aca="false">IF(E61="","",D61-E61)</f>
        <v>-12</v>
      </c>
      <c r="G61" s="60" t="n">
        <v>158</v>
      </c>
      <c r="H61" s="60" t="n">
        <v>119</v>
      </c>
      <c r="I61" s="69" t="n">
        <f aca="false">IF(H61="","",G61-H61)</f>
        <v>39</v>
      </c>
      <c r="J61" s="40" t="n">
        <f aca="false">IF(OR(D61="",D61+G61=0),"",D61/(D61+G61))</f>
        <v>0.629107981220657</v>
      </c>
      <c r="K61" s="40" t="n">
        <f aca="false">IF(E61="","",E61/(E61+H61))</f>
        <v>0.701754385964912</v>
      </c>
      <c r="L61" s="70" t="n">
        <f aca="false">IF(OR(K61="",J61=""),"",(J61-K61)*100)</f>
        <v>-7.2646404744255</v>
      </c>
      <c r="M61" s="36" t="n">
        <v>3.50482614909216</v>
      </c>
      <c r="N61" s="36" t="n">
        <v>2.24010502828694</v>
      </c>
      <c r="O61" s="36" t="n">
        <f aca="false">SQRT(M61^2+N61^2)</f>
        <v>4.15955248471715</v>
      </c>
      <c r="P61" s="40" t="n">
        <f aca="false">IF(J61="","",MAX(0,J61-1.96*O61/100))</f>
        <v>0.547580752520201</v>
      </c>
      <c r="Q61" s="40" t="n">
        <f aca="false">IF(J61="","",MIN(1,J61+1.96*O61/100))</f>
        <v>0.710635209921113</v>
      </c>
      <c r="R61" s="32" t="str">
        <f aca="false">IF(L61="","",IF(ABS(L61)&lt;=O61,"Yes","No"))</f>
        <v>No</v>
      </c>
      <c r="S61" s="32" t="str">
        <f aca="false">IF(L61="","",IF(ABS(L61)&lt;=1.96*O61,"Yes","No"))</f>
        <v>Yes</v>
      </c>
      <c r="T61" s="60" t="n">
        <f aca="false">IF(D61="","",ROUND(SQRT(((D61+G61)*O61/100)^2+(J61*(D61+G61)*0.08223)^2),0))</f>
        <v>28</v>
      </c>
      <c r="U61" s="32"/>
    </row>
    <row r="62" customFormat="false" ht="15" hidden="false" customHeight="false" outlineLevel="0" collapsed="false">
      <c r="A62" s="32" t="s">
        <v>233</v>
      </c>
      <c r="B62" s="32" t="s">
        <v>235</v>
      </c>
      <c r="C62" s="32" t="s">
        <v>244</v>
      </c>
      <c r="D62" s="60" t="n">
        <v>468</v>
      </c>
      <c r="E62" s="60" t="n">
        <v>425</v>
      </c>
      <c r="F62" s="69" t="n">
        <f aca="false">IF(E62="","",D62-E62)</f>
        <v>43</v>
      </c>
      <c r="G62" s="60" t="n">
        <v>280</v>
      </c>
      <c r="H62" s="60" t="n">
        <v>264</v>
      </c>
      <c r="I62" s="69" t="n">
        <f aca="false">IF(H62="","",G62-H62)</f>
        <v>16</v>
      </c>
      <c r="J62" s="40" t="n">
        <f aca="false">IF(OR(D62="",D62+G62=0),"",D62/(D62+G62))</f>
        <v>0.625668449197861</v>
      </c>
      <c r="K62" s="40" t="n">
        <f aca="false">IF(E62="","",E62/(E62+H62))</f>
        <v>0.616835994194485</v>
      </c>
      <c r="L62" s="70" t="n">
        <f aca="false">IF(OR(K62="",J62=""),"",(J62-K62)*100)</f>
        <v>0.883245500337615</v>
      </c>
      <c r="M62" s="36" t="n">
        <v>2.29163973666188</v>
      </c>
      <c r="N62" s="36" t="n">
        <v>2.24010502828694</v>
      </c>
      <c r="O62" s="36" t="n">
        <f aca="false">SQRT(M62^2+N62^2)</f>
        <v>3.2046346469456</v>
      </c>
      <c r="P62" s="40" t="n">
        <f aca="false">IF(J62="","",MAX(0,J62-1.96*O62/100))</f>
        <v>0.562857610117727</v>
      </c>
      <c r="Q62" s="40" t="n">
        <f aca="false">IF(J62="","",MIN(1,J62+1.96*O62/100))</f>
        <v>0.688479288277995</v>
      </c>
      <c r="R62" s="32" t="str">
        <f aca="false">IF(L62="","",IF(ABS(L62)&lt;=O62,"Yes","No"))</f>
        <v>Yes</v>
      </c>
      <c r="S62" s="32" t="str">
        <f aca="false">IF(L62="","",IF(ABS(L62)&lt;=1.96*O62,"Yes","No"))</f>
        <v>Yes</v>
      </c>
      <c r="T62" s="60" t="n">
        <f aca="false">IF(D62="","",ROUND(SQRT(((D62+G62)*O62/100)^2+(J62*(D62+G62)*0.06778)^2),0))</f>
        <v>40</v>
      </c>
      <c r="U62" s="32"/>
    </row>
    <row r="63" customFormat="false" ht="15" hidden="false" customHeight="false" outlineLevel="0" collapsed="false">
      <c r="A63" s="32" t="s">
        <v>233</v>
      </c>
      <c r="B63" s="32" t="s">
        <v>235</v>
      </c>
      <c r="C63" s="32" t="s">
        <v>245</v>
      </c>
      <c r="D63" s="60" t="n">
        <v>352</v>
      </c>
      <c r="E63" s="60" t="n">
        <v>339</v>
      </c>
      <c r="F63" s="69" t="n">
        <f aca="false">IF(E63="","",D63-E63)</f>
        <v>13</v>
      </c>
      <c r="G63" s="60" t="n">
        <v>214</v>
      </c>
      <c r="H63" s="60" t="n">
        <v>205</v>
      </c>
      <c r="I63" s="69" t="n">
        <f aca="false">IF(H63="","",G63-H63)</f>
        <v>9</v>
      </c>
      <c r="J63" s="40" t="n">
        <f aca="false">IF(OR(D63="",D63+G63=0),"",D63/(D63+G63))</f>
        <v>0.621908127208481</v>
      </c>
      <c r="K63" s="40" t="n">
        <f aca="false">IF(E63="","",E63/(E63+H63))</f>
        <v>0.623161764705882</v>
      </c>
      <c r="L63" s="70" t="n">
        <f aca="false">IF(OR(K63="",J63=""),"",(J63-K63)*100)</f>
        <v>-0.125363749740182</v>
      </c>
      <c r="M63" s="36" t="n">
        <v>2.29163973666188</v>
      </c>
      <c r="N63" s="36" t="n">
        <v>2.24010502828694</v>
      </c>
      <c r="O63" s="36" t="n">
        <f aca="false">SQRT(M63^2+N63^2)</f>
        <v>3.2046346469456</v>
      </c>
      <c r="P63" s="40" t="n">
        <f aca="false">IF(J63="","",MAX(0,J63-1.96*O63/100))</f>
        <v>0.559097288128347</v>
      </c>
      <c r="Q63" s="40" t="n">
        <f aca="false">IF(J63="","",MIN(1,J63+1.96*O63/100))</f>
        <v>0.684718966288614</v>
      </c>
      <c r="R63" s="32" t="str">
        <f aca="false">IF(L63="","",IF(ABS(L63)&lt;=O63,"Yes","No"))</f>
        <v>Yes</v>
      </c>
      <c r="S63" s="32" t="str">
        <f aca="false">IF(L63="","",IF(ABS(L63)&lt;=1.96*O63,"Yes","No"))</f>
        <v>Yes</v>
      </c>
      <c r="T63" s="60" t="n">
        <f aca="false">IF(D63="","",ROUND(SQRT(((D63+G63)*O63/100)^2+(J63*(D63+G63)*0.06778)^2),0))</f>
        <v>30</v>
      </c>
      <c r="U63" s="32"/>
    </row>
    <row r="64" customFormat="false" ht="15" hidden="false" customHeight="false" outlineLevel="0" collapsed="false">
      <c r="A64" s="32" t="s">
        <v>233</v>
      </c>
      <c r="B64" s="32" t="s">
        <v>235</v>
      </c>
      <c r="C64" s="32" t="s">
        <v>246</v>
      </c>
      <c r="D64" s="60" t="n">
        <v>317</v>
      </c>
      <c r="E64" s="60" t="n">
        <v>287</v>
      </c>
      <c r="F64" s="69" t="n">
        <f aca="false">IF(E64="","",D64-E64)</f>
        <v>30</v>
      </c>
      <c r="G64" s="60" t="n">
        <v>143</v>
      </c>
      <c r="H64" s="60" t="n">
        <v>97</v>
      </c>
      <c r="I64" s="69" t="n">
        <f aca="false">IF(H64="","",G64-H64)</f>
        <v>46</v>
      </c>
      <c r="J64" s="40" t="n">
        <f aca="false">IF(OR(D64="",D64+G64=0),"",D64/(D64+G64))</f>
        <v>0.689130434782609</v>
      </c>
      <c r="K64" s="40" t="n">
        <f aca="false">IF(E64="","",E64/(E64+H64))</f>
        <v>0.747395833333333</v>
      </c>
      <c r="L64" s="70" t="n">
        <f aca="false">IF(OR(K64="",J64=""),"",(J64-K64)*100)</f>
        <v>-5.82653985507247</v>
      </c>
      <c r="M64" s="36" t="n">
        <v>3.50482614909216</v>
      </c>
      <c r="N64" s="36" t="n">
        <v>2.24010502828694</v>
      </c>
      <c r="O64" s="36" t="n">
        <f aca="false">SQRT(M64^2+N64^2)</f>
        <v>4.15955248471715</v>
      </c>
      <c r="P64" s="40" t="n">
        <f aca="false">IF(J64="","",MAX(0,J64-1.96*O64/100))</f>
        <v>0.607603206082153</v>
      </c>
      <c r="Q64" s="40" t="n">
        <f aca="false">IF(J64="","",MIN(1,J64+1.96*O64/100))</f>
        <v>0.770657663483065</v>
      </c>
      <c r="R64" s="32" t="str">
        <f aca="false">IF(L64="","",IF(ABS(L64)&lt;=O64,"Yes","No"))</f>
        <v>No</v>
      </c>
      <c r="S64" s="32" t="str">
        <f aca="false">IF(L64="","",IF(ABS(L64)&lt;=1.96*O64,"Yes","No"))</f>
        <v>Yes</v>
      </c>
      <c r="T64" s="60" t="n">
        <f aca="false">IF(D64="","",ROUND(SQRT(((D64+G64)*O64/100)^2+(J64*(D64+G64)*0.08223)^2),0))</f>
        <v>32</v>
      </c>
      <c r="U64" s="32"/>
    </row>
    <row r="65" customFormat="false" ht="15" hidden="false" customHeight="false" outlineLevel="0" collapsed="false">
      <c r="A65" s="32" t="s">
        <v>233</v>
      </c>
      <c r="B65" s="32" t="s">
        <v>235</v>
      </c>
      <c r="C65" s="32" t="s">
        <v>247</v>
      </c>
      <c r="D65" s="60" t="n">
        <v>385</v>
      </c>
      <c r="E65" s="60" t="n">
        <v>327</v>
      </c>
      <c r="F65" s="69" t="n">
        <f aca="false">IF(E65="","",D65-E65)</f>
        <v>58</v>
      </c>
      <c r="G65" s="60" t="n">
        <v>183</v>
      </c>
      <c r="H65" s="60" t="n">
        <v>159</v>
      </c>
      <c r="I65" s="69" t="n">
        <f aca="false">IF(H65="","",G65-H65)</f>
        <v>24</v>
      </c>
      <c r="J65" s="40" t="n">
        <f aca="false">IF(OR(D65="",D65+G65=0),"",D65/(D65+G65))</f>
        <v>0.677816901408451</v>
      </c>
      <c r="K65" s="40" t="n">
        <f aca="false">IF(E65="","",E65/(E65+H65))</f>
        <v>0.67283950617284</v>
      </c>
      <c r="L65" s="70" t="n">
        <f aca="false">IF(OR(K65="",J65=""),"",(J65-K65)*100)</f>
        <v>0.497739523561125</v>
      </c>
      <c r="M65" s="36" t="n">
        <v>2.29163973666188</v>
      </c>
      <c r="N65" s="36" t="n">
        <v>2.24010502828694</v>
      </c>
      <c r="O65" s="36" t="n">
        <f aca="false">SQRT(M65^2+N65^2)</f>
        <v>3.2046346469456</v>
      </c>
      <c r="P65" s="40" t="n">
        <f aca="false">IF(J65="","",MAX(0,J65-1.96*O65/100))</f>
        <v>0.615006062328317</v>
      </c>
      <c r="Q65" s="40" t="n">
        <f aca="false">IF(J65="","",MIN(1,J65+1.96*O65/100))</f>
        <v>0.740627740488585</v>
      </c>
      <c r="R65" s="32" t="str">
        <f aca="false">IF(L65="","",IF(ABS(L65)&lt;=O65,"Yes","No"))</f>
        <v>Yes</v>
      </c>
      <c r="S65" s="32" t="str">
        <f aca="false">IF(L65="","",IF(ABS(L65)&lt;=1.96*O65,"Yes","No"))</f>
        <v>Yes</v>
      </c>
      <c r="T65" s="60" t="n">
        <f aca="false">IF(D65="","",ROUND(SQRT(((D65+G65)*O65/100)^2+(J65*(D65+G65)*0.06778)^2),0))</f>
        <v>32</v>
      </c>
      <c r="U65" s="32"/>
    </row>
    <row r="66" customFormat="false" ht="15" hidden="false" customHeight="false" outlineLevel="0" collapsed="false">
      <c r="A66" s="32" t="s">
        <v>233</v>
      </c>
      <c r="B66" s="32" t="s">
        <v>235</v>
      </c>
      <c r="C66" s="32" t="s">
        <v>248</v>
      </c>
      <c r="D66" s="60" t="n">
        <v>334</v>
      </c>
      <c r="E66" s="60" t="n">
        <v>309</v>
      </c>
      <c r="F66" s="69" t="n">
        <f aca="false">IF(E66="","",D66-E66)</f>
        <v>25</v>
      </c>
      <c r="G66" s="60" t="n">
        <v>194</v>
      </c>
      <c r="H66" s="60" t="n">
        <v>187</v>
      </c>
      <c r="I66" s="69" t="n">
        <f aca="false">IF(H66="","",G66-H66)</f>
        <v>7</v>
      </c>
      <c r="J66" s="40" t="n">
        <f aca="false">IF(OR(D66="",D66+G66=0),"",D66/(D66+G66))</f>
        <v>0.632575757575758</v>
      </c>
      <c r="K66" s="40" t="n">
        <f aca="false">IF(E66="","",E66/(E66+H66))</f>
        <v>0.622983870967742</v>
      </c>
      <c r="L66" s="70" t="n">
        <f aca="false">IF(OR(K66="",J66=""),"",(J66-K66)*100)</f>
        <v>0.959188660801569</v>
      </c>
      <c r="M66" s="36" t="n">
        <v>2.29163973666188</v>
      </c>
      <c r="N66" s="36" t="n">
        <v>2.24010502828694</v>
      </c>
      <c r="O66" s="36" t="n">
        <f aca="false">SQRT(M66^2+N66^2)</f>
        <v>3.2046346469456</v>
      </c>
      <c r="P66" s="40" t="n">
        <f aca="false">IF(J66="","",MAX(0,J66-1.96*O66/100))</f>
        <v>0.569764918495624</v>
      </c>
      <c r="Q66" s="40" t="n">
        <f aca="false">IF(J66="","",MIN(1,J66+1.96*O66/100))</f>
        <v>0.695386596655891</v>
      </c>
      <c r="R66" s="32" t="str">
        <f aca="false">IF(L66="","",IF(ABS(L66)&lt;=O66,"Yes","No"))</f>
        <v>Yes</v>
      </c>
      <c r="S66" s="32" t="str">
        <f aca="false">IF(L66="","",IF(ABS(L66)&lt;=1.96*O66,"Yes","No"))</f>
        <v>Yes</v>
      </c>
      <c r="T66" s="60" t="n">
        <f aca="false">IF(D66="","",ROUND(SQRT(((D66+G66)*O66/100)^2+(J66*(D66+G66)*0.06778)^2),0))</f>
        <v>28</v>
      </c>
      <c r="U66" s="32"/>
    </row>
    <row r="67" customFormat="false" ht="15" hidden="false" customHeight="false" outlineLevel="0" collapsed="false">
      <c r="A67" s="32" t="s">
        <v>233</v>
      </c>
      <c r="B67" s="32" t="s">
        <v>235</v>
      </c>
      <c r="C67" s="32" t="s">
        <v>249</v>
      </c>
      <c r="D67" s="60" t="n">
        <v>299</v>
      </c>
      <c r="E67" s="60" t="n">
        <v>334</v>
      </c>
      <c r="F67" s="69" t="n">
        <f aca="false">IF(E67="","",D67-E67)</f>
        <v>-35</v>
      </c>
      <c r="G67" s="60" t="n">
        <v>224</v>
      </c>
      <c r="H67" s="60" t="n">
        <v>232</v>
      </c>
      <c r="I67" s="69" t="n">
        <f aca="false">IF(H67="","",G67-H67)</f>
        <v>-8</v>
      </c>
      <c r="J67" s="40" t="n">
        <f aca="false">IF(OR(D67="",D67+G67=0),"",D67/(D67+G67))</f>
        <v>0.5717017208413</v>
      </c>
      <c r="K67" s="40" t="n">
        <f aca="false">IF(E67="","",E67/(E67+H67))</f>
        <v>0.590106007067138</v>
      </c>
      <c r="L67" s="70" t="n">
        <f aca="false">IF(OR(K67="",J67=""),"",(J67-K67)*100)</f>
        <v>-1.84042862258376</v>
      </c>
      <c r="M67" s="36" t="n">
        <v>2.29163973666188</v>
      </c>
      <c r="N67" s="36" t="n">
        <v>2.24010502828694</v>
      </c>
      <c r="O67" s="36" t="n">
        <f aca="false">SQRT(M67^2+N67^2)</f>
        <v>3.2046346469456</v>
      </c>
      <c r="P67" s="40" t="n">
        <f aca="false">IF(J67="","",MAX(0,J67-1.96*O67/100))</f>
        <v>0.508890881761166</v>
      </c>
      <c r="Q67" s="40" t="n">
        <f aca="false">IF(J67="","",MIN(1,J67+1.96*O67/100))</f>
        <v>0.634512559921434</v>
      </c>
      <c r="R67" s="32" t="str">
        <f aca="false">IF(L67="","",IF(ABS(L67)&lt;=O67,"Yes","No"))</f>
        <v>Yes</v>
      </c>
      <c r="S67" s="32" t="str">
        <f aca="false">IF(L67="","",IF(ABS(L67)&lt;=1.96*O67,"Yes","No"))</f>
        <v>Yes</v>
      </c>
      <c r="T67" s="60" t="n">
        <f aca="false">IF(D67="","",ROUND(SQRT(((D67+G67)*O67/100)^2+(J67*(D67+G67)*0.06778)^2),0))</f>
        <v>26</v>
      </c>
      <c r="U67" s="32"/>
    </row>
    <row r="68" customFormat="false" ht="15" hidden="false" customHeight="false" outlineLevel="0" collapsed="false">
      <c r="A68" s="32" t="s">
        <v>233</v>
      </c>
      <c r="B68" s="32" t="s">
        <v>235</v>
      </c>
      <c r="C68" s="32" t="s">
        <v>250</v>
      </c>
      <c r="D68" s="60" t="n">
        <v>301</v>
      </c>
      <c r="E68" s="60" t="n">
        <v>256</v>
      </c>
      <c r="F68" s="69" t="n">
        <f aca="false">IF(E68="","",D68-E68)</f>
        <v>45</v>
      </c>
      <c r="G68" s="60" t="n">
        <v>167</v>
      </c>
      <c r="H68" s="60" t="n">
        <v>154</v>
      </c>
      <c r="I68" s="69" t="n">
        <f aca="false">IF(H68="","",G68-H68)</f>
        <v>13</v>
      </c>
      <c r="J68" s="40" t="n">
        <f aca="false">IF(OR(D68="",D68+G68=0),"",D68/(D68+G68))</f>
        <v>0.643162393162393</v>
      </c>
      <c r="K68" s="40" t="n">
        <f aca="false">IF(E68="","",E68/(E68+H68))</f>
        <v>0.624390243902439</v>
      </c>
      <c r="L68" s="70" t="n">
        <f aca="false">IF(OR(K68="",J68=""),"",(J68-K68)*100)</f>
        <v>1.87721492599542</v>
      </c>
      <c r="M68" s="36" t="n">
        <v>3.50482614909216</v>
      </c>
      <c r="N68" s="36" t="n">
        <v>2.24010502828694</v>
      </c>
      <c r="O68" s="36" t="n">
        <f aca="false">SQRT(M68^2+N68^2)</f>
        <v>4.15955248471715</v>
      </c>
      <c r="P68" s="40" t="n">
        <f aca="false">IF(J68="","",MAX(0,J68-1.96*O68/100))</f>
        <v>0.561635164461937</v>
      </c>
      <c r="Q68" s="40" t="n">
        <f aca="false">IF(J68="","",MIN(1,J68+1.96*O68/100))</f>
        <v>0.724689621862849</v>
      </c>
      <c r="R68" s="32" t="str">
        <f aca="false">IF(L68="","",IF(ABS(L68)&lt;=O68,"Yes","No"))</f>
        <v>Yes</v>
      </c>
      <c r="S68" s="32" t="str">
        <f aca="false">IF(L68="","",IF(ABS(L68)&lt;=1.96*O68,"Yes","No"))</f>
        <v>Yes</v>
      </c>
      <c r="T68" s="60" t="n">
        <f aca="false">IF(D68="","",ROUND(SQRT(((D68+G68)*O68/100)^2+(J68*(D68+G68)*0.08223)^2),0))</f>
        <v>31</v>
      </c>
      <c r="U68" s="32"/>
    </row>
    <row r="69" customFormat="false" ht="15" hidden="false" customHeight="false" outlineLevel="0" collapsed="false">
      <c r="A69" s="32" t="s">
        <v>233</v>
      </c>
      <c r="B69" s="32" t="s">
        <v>235</v>
      </c>
      <c r="C69" s="32" t="s">
        <v>251</v>
      </c>
      <c r="D69" s="60" t="n">
        <v>313</v>
      </c>
      <c r="E69" s="60" t="n">
        <v>274</v>
      </c>
      <c r="F69" s="69" t="n">
        <f aca="false">IF(E69="","",D69-E69)</f>
        <v>39</v>
      </c>
      <c r="G69" s="60" t="n">
        <v>111</v>
      </c>
      <c r="H69" s="60" t="n">
        <v>74</v>
      </c>
      <c r="I69" s="69" t="n">
        <f aca="false">IF(H69="","",G69-H69)</f>
        <v>37</v>
      </c>
      <c r="J69" s="40" t="n">
        <f aca="false">IF(OR(D69="",D69+G69=0),"",D69/(D69+G69))</f>
        <v>0.738207547169811</v>
      </c>
      <c r="K69" s="40" t="n">
        <f aca="false">IF(E69="","",E69/(E69+H69))</f>
        <v>0.78735632183908</v>
      </c>
      <c r="L69" s="70" t="n">
        <f aca="false">IF(OR(K69="",J69=""),"",(J69-K69)*100)</f>
        <v>-4.91487746692692</v>
      </c>
      <c r="M69" s="36" t="n">
        <v>3.50482614909216</v>
      </c>
      <c r="N69" s="36" t="n">
        <v>2.24010502828694</v>
      </c>
      <c r="O69" s="36" t="n">
        <f aca="false">SQRT(M69^2+N69^2)</f>
        <v>4.15955248471715</v>
      </c>
      <c r="P69" s="40" t="n">
        <f aca="false">IF(J69="","",MAX(0,J69-1.96*O69/100))</f>
        <v>0.656680318469355</v>
      </c>
      <c r="Q69" s="40" t="n">
        <f aca="false">IF(J69="","",MIN(1,J69+1.96*O69/100))</f>
        <v>0.819734775870267</v>
      </c>
      <c r="R69" s="32" t="str">
        <f aca="false">IF(L69="","",IF(ABS(L69)&lt;=O69,"Yes","No"))</f>
        <v>No</v>
      </c>
      <c r="S69" s="32" t="str">
        <f aca="false">IF(L69="","",IF(ABS(L69)&lt;=1.96*O69,"Yes","No"))</f>
        <v>Yes</v>
      </c>
      <c r="T69" s="60" t="n">
        <f aca="false">IF(D69="","",ROUND(SQRT(((D69+G69)*O69/100)^2+(J69*(D69+G69)*0.08223)^2),0))</f>
        <v>31</v>
      </c>
      <c r="U69" s="32"/>
    </row>
    <row r="70" customFormat="false" ht="15" hidden="false" customHeight="false" outlineLevel="0" collapsed="false">
      <c r="A70" s="32" t="s">
        <v>233</v>
      </c>
      <c r="B70" s="32" t="s">
        <v>235</v>
      </c>
      <c r="C70" s="32" t="s">
        <v>252</v>
      </c>
      <c r="D70" s="60" t="n">
        <v>248</v>
      </c>
      <c r="E70" s="60" t="n">
        <v>211</v>
      </c>
      <c r="F70" s="69" t="n">
        <f aca="false">IF(E70="","",D70-E70)</f>
        <v>37</v>
      </c>
      <c r="G70" s="60" t="n">
        <v>122</v>
      </c>
      <c r="H70" s="60" t="n">
        <v>83</v>
      </c>
      <c r="I70" s="69" t="n">
        <f aca="false">IF(H70="","",G70-H70)</f>
        <v>39</v>
      </c>
      <c r="J70" s="40" t="n">
        <f aca="false">IF(OR(D70="",D70+G70=0),"",D70/(D70+G70))</f>
        <v>0.67027027027027</v>
      </c>
      <c r="K70" s="40" t="n">
        <f aca="false">IF(E70="","",E70/(E70+H70))</f>
        <v>0.717687074829932</v>
      </c>
      <c r="L70" s="70" t="n">
        <f aca="false">IF(OR(K70="",J70=""),"",(J70-K70)*100)</f>
        <v>-4.74168045596617</v>
      </c>
      <c r="M70" s="36" t="n">
        <v>3.50482614909216</v>
      </c>
      <c r="N70" s="36" t="n">
        <v>2.24010502828694</v>
      </c>
      <c r="O70" s="36" t="n">
        <f aca="false">SQRT(M70^2+N70^2)</f>
        <v>4.15955248471715</v>
      </c>
      <c r="P70" s="40" t="n">
        <f aca="false">IF(J70="","",MAX(0,J70-1.96*O70/100))</f>
        <v>0.588743041569814</v>
      </c>
      <c r="Q70" s="40" t="n">
        <f aca="false">IF(J70="","",MIN(1,J70+1.96*O70/100))</f>
        <v>0.751797498970727</v>
      </c>
      <c r="R70" s="32" t="str">
        <f aca="false">IF(L70="","",IF(ABS(L70)&lt;=O70,"Yes","No"))</f>
        <v>No</v>
      </c>
      <c r="S70" s="32" t="str">
        <f aca="false">IF(L70="","",IF(ABS(L70)&lt;=1.96*O70,"Yes","No"))</f>
        <v>Yes</v>
      </c>
      <c r="T70" s="60" t="n">
        <f aca="false">IF(D70="","",ROUND(SQRT(((D70+G70)*O70/100)^2+(J70*(D70+G70)*0.08223)^2),0))</f>
        <v>26</v>
      </c>
      <c r="U70" s="32"/>
    </row>
    <row r="71" customFormat="false" ht="15" hidden="false" customHeight="false" outlineLevel="0" collapsed="false">
      <c r="A71" s="32" t="s">
        <v>233</v>
      </c>
      <c r="B71" s="32" t="s">
        <v>235</v>
      </c>
      <c r="C71" s="32" t="s">
        <v>253</v>
      </c>
      <c r="D71" s="60" t="n">
        <v>304</v>
      </c>
      <c r="E71" s="60" t="n">
        <v>256</v>
      </c>
      <c r="F71" s="69" t="n">
        <f aca="false">IF(E71="","",D71-E71)</f>
        <v>48</v>
      </c>
      <c r="G71" s="60" t="n">
        <v>146</v>
      </c>
      <c r="H71" s="60" t="n">
        <v>123</v>
      </c>
      <c r="I71" s="69" t="n">
        <f aca="false">IF(H71="","",G71-H71)</f>
        <v>23</v>
      </c>
      <c r="J71" s="40" t="n">
        <f aca="false">IF(OR(D71="",D71+G71=0),"",D71/(D71+G71))</f>
        <v>0.675555555555556</v>
      </c>
      <c r="K71" s="40" t="n">
        <f aca="false">IF(E71="","",E71/(E71+H71))</f>
        <v>0.675461741424802</v>
      </c>
      <c r="L71" s="70" t="n">
        <f aca="false">IF(OR(K71="",J71=""),"",(J71-K71)*100)</f>
        <v>0.0093814130753489</v>
      </c>
      <c r="M71" s="36" t="n">
        <v>3.50482614909216</v>
      </c>
      <c r="N71" s="36" t="n">
        <v>2.24010502828694</v>
      </c>
      <c r="O71" s="36" t="n">
        <f aca="false">SQRT(M71^2+N71^2)</f>
        <v>4.15955248471715</v>
      </c>
      <c r="P71" s="40" t="n">
        <f aca="false">IF(J71="","",MAX(0,J71-1.96*O71/100))</f>
        <v>0.594028326855099</v>
      </c>
      <c r="Q71" s="40" t="n">
        <f aca="false">IF(J71="","",MIN(1,J71+1.96*O71/100))</f>
        <v>0.757082784256012</v>
      </c>
      <c r="R71" s="32" t="str">
        <f aca="false">IF(L71="","",IF(ABS(L71)&lt;=O71,"Yes","No"))</f>
        <v>Yes</v>
      </c>
      <c r="S71" s="32" t="str">
        <f aca="false">IF(L71="","",IF(ABS(L71)&lt;=1.96*O71,"Yes","No"))</f>
        <v>Yes</v>
      </c>
      <c r="T71" s="60" t="n">
        <f aca="false">IF(D71="","",ROUND(SQRT(((D71+G71)*O71/100)^2+(J71*(D71+G71)*0.08223)^2),0))</f>
        <v>31</v>
      </c>
      <c r="U71" s="32"/>
    </row>
    <row r="72" customFormat="false" ht="15" hidden="false" customHeight="false" outlineLevel="0" collapsed="false">
      <c r="A72" s="32" t="s">
        <v>233</v>
      </c>
      <c r="B72" s="32" t="s">
        <v>235</v>
      </c>
      <c r="C72" s="32" t="s">
        <v>254</v>
      </c>
      <c r="D72" s="60" t="n">
        <v>230</v>
      </c>
      <c r="E72" s="60" t="n">
        <v>209</v>
      </c>
      <c r="F72" s="69" t="n">
        <f aca="false">IF(E72="","",D72-E72)</f>
        <v>21</v>
      </c>
      <c r="G72" s="60" t="n">
        <v>105</v>
      </c>
      <c r="H72" s="60" t="n">
        <v>82</v>
      </c>
      <c r="I72" s="69" t="n">
        <f aca="false">IF(H72="","",G72-H72)</f>
        <v>23</v>
      </c>
      <c r="J72" s="40" t="n">
        <f aca="false">IF(OR(D72="",D72+G72=0),"",D72/(D72+G72))</f>
        <v>0.686567164179105</v>
      </c>
      <c r="K72" s="40" t="n">
        <f aca="false">IF(E72="","",E72/(E72+H72))</f>
        <v>0.718213058419244</v>
      </c>
      <c r="L72" s="70" t="n">
        <f aca="false">IF(OR(K72="",J72=""),"",(J72-K72)*100)</f>
        <v>-3.16458942401395</v>
      </c>
      <c r="M72" s="36" t="n">
        <v>3.50482614909216</v>
      </c>
      <c r="N72" s="36" t="n">
        <v>2.24010502828694</v>
      </c>
      <c r="O72" s="36" t="n">
        <f aca="false">SQRT(M72^2+N72^2)</f>
        <v>4.15955248471715</v>
      </c>
      <c r="P72" s="40" t="n">
        <f aca="false">IF(J72="","",MAX(0,J72-1.96*O72/100))</f>
        <v>0.605039935478648</v>
      </c>
      <c r="Q72" s="40" t="n">
        <f aca="false">IF(J72="","",MIN(1,J72+1.96*O72/100))</f>
        <v>0.768094392879561</v>
      </c>
      <c r="R72" s="32" t="str">
        <f aca="false">IF(L72="","",IF(ABS(L72)&lt;=O72,"Yes","No"))</f>
        <v>Yes</v>
      </c>
      <c r="S72" s="32" t="str">
        <f aca="false">IF(L72="","",IF(ABS(L72)&lt;=1.96*O72,"Yes","No"))</f>
        <v>Yes</v>
      </c>
      <c r="T72" s="60" t="n">
        <f aca="false">IF(D72="","",ROUND(SQRT(((D72+G72)*O72/100)^2+(J72*(D72+G72)*0.08223)^2),0))</f>
        <v>23</v>
      </c>
      <c r="U72" s="32"/>
    </row>
    <row r="73" customFormat="false" ht="15" hidden="false" customHeight="false" outlineLevel="0" collapsed="false">
      <c r="A73" s="32" t="s">
        <v>233</v>
      </c>
      <c r="B73" s="32" t="s">
        <v>235</v>
      </c>
      <c r="C73" s="32" t="s">
        <v>255</v>
      </c>
      <c r="D73" s="60" t="n">
        <v>421</v>
      </c>
      <c r="E73" s="60" t="n">
        <v>368</v>
      </c>
      <c r="F73" s="69" t="n">
        <f aca="false">IF(E73="","",D73-E73)</f>
        <v>53</v>
      </c>
      <c r="G73" s="60" t="n">
        <v>213</v>
      </c>
      <c r="H73" s="60" t="n">
        <v>206</v>
      </c>
      <c r="I73" s="69" t="n">
        <f aca="false">IF(H73="","",G73-H73)</f>
        <v>7</v>
      </c>
      <c r="J73" s="40" t="n">
        <f aca="false">IF(OR(D73="",D73+G73=0),"",D73/(D73+G73))</f>
        <v>0.66403785488959</v>
      </c>
      <c r="K73" s="40" t="n">
        <f aca="false">IF(E73="","",E73/(E73+H73))</f>
        <v>0.641114982578397</v>
      </c>
      <c r="L73" s="70" t="n">
        <f aca="false">IF(OR(K73="",J73=""),"",(J73-K73)*100)</f>
        <v>2.29228723111927</v>
      </c>
      <c r="M73" s="36" t="n">
        <v>2.29163973666188</v>
      </c>
      <c r="N73" s="36" t="n">
        <v>2.24010502828694</v>
      </c>
      <c r="O73" s="36" t="n">
        <f aca="false">SQRT(M73^2+N73^2)</f>
        <v>3.2046346469456</v>
      </c>
      <c r="P73" s="40" t="n">
        <f aca="false">IF(J73="","",MAX(0,J73-1.96*O73/100))</f>
        <v>0.601227015809456</v>
      </c>
      <c r="Q73" s="40" t="n">
        <f aca="false">IF(J73="","",MIN(1,J73+1.96*O73/100))</f>
        <v>0.726848693969724</v>
      </c>
      <c r="R73" s="32" t="str">
        <f aca="false">IF(L73="","",IF(ABS(L73)&lt;=O73,"Yes","No"))</f>
        <v>Yes</v>
      </c>
      <c r="S73" s="32" t="str">
        <f aca="false">IF(L73="","",IF(ABS(L73)&lt;=1.96*O73,"Yes","No"))</f>
        <v>Yes</v>
      </c>
      <c r="T73" s="60" t="n">
        <f aca="false">IF(D73="","",ROUND(SQRT(((D73+G73)*O73/100)^2+(J73*(D73+G73)*0.06778)^2),0))</f>
        <v>35</v>
      </c>
      <c r="U73" s="32"/>
    </row>
    <row r="74" customFormat="false" ht="15" hidden="false" customHeight="false" outlineLevel="0" collapsed="false">
      <c r="A74" s="32" t="s">
        <v>233</v>
      </c>
      <c r="B74" s="32" t="s">
        <v>235</v>
      </c>
      <c r="C74" s="32" t="s">
        <v>256</v>
      </c>
      <c r="D74" s="60" t="n">
        <v>444</v>
      </c>
      <c r="E74" s="60" t="n">
        <v>385</v>
      </c>
      <c r="F74" s="69" t="n">
        <f aca="false">IF(E74="","",D74-E74)</f>
        <v>59</v>
      </c>
      <c r="G74" s="60" t="n">
        <v>191</v>
      </c>
      <c r="H74" s="60" t="n">
        <v>168</v>
      </c>
      <c r="I74" s="69" t="n">
        <f aca="false">IF(H74="","",G74-H74)</f>
        <v>23</v>
      </c>
      <c r="J74" s="40" t="n">
        <f aca="false">IF(OR(D74="",D74+G74=0),"",D74/(D74+G74))</f>
        <v>0.699212598425197</v>
      </c>
      <c r="K74" s="40" t="n">
        <f aca="false">IF(E74="","",E74/(E74+H74))</f>
        <v>0.69620253164557</v>
      </c>
      <c r="L74" s="70" t="n">
        <f aca="false">IF(OR(K74="",J74=""),"",(J74-K74)*100)</f>
        <v>0.301006677962723</v>
      </c>
      <c r="M74" s="36" t="n">
        <v>2.29163973666188</v>
      </c>
      <c r="N74" s="36" t="n">
        <v>2.24010502828694</v>
      </c>
      <c r="O74" s="36" t="n">
        <f aca="false">SQRT(M74^2+N74^2)</f>
        <v>3.2046346469456</v>
      </c>
      <c r="P74" s="40" t="n">
        <f aca="false">IF(J74="","",MAX(0,J74-1.96*O74/100))</f>
        <v>0.636401759345063</v>
      </c>
      <c r="Q74" s="40" t="n">
        <f aca="false">IF(J74="","",MIN(1,J74+1.96*O74/100))</f>
        <v>0.762023437505331</v>
      </c>
      <c r="R74" s="32" t="str">
        <f aca="false">IF(L74="","",IF(ABS(L74)&lt;=O74,"Yes","No"))</f>
        <v>Yes</v>
      </c>
      <c r="S74" s="32" t="str">
        <f aca="false">IF(L74="","",IF(ABS(L74)&lt;=1.96*O74,"Yes","No"))</f>
        <v>Yes</v>
      </c>
      <c r="T74" s="60" t="n">
        <f aca="false">IF(D74="","",ROUND(SQRT(((D74+G74)*O74/100)^2+(J74*(D74+G74)*0.06778)^2),0))</f>
        <v>36</v>
      </c>
      <c r="U74" s="32"/>
    </row>
    <row r="75" customFormat="false" ht="15" hidden="false" customHeight="false" outlineLevel="0" collapsed="false">
      <c r="A75" s="32" t="s">
        <v>233</v>
      </c>
      <c r="B75" s="32" t="s">
        <v>235</v>
      </c>
      <c r="C75" s="32" t="s">
        <v>257</v>
      </c>
      <c r="D75" s="60" t="n">
        <v>334</v>
      </c>
      <c r="E75" s="60" t="n">
        <v>308</v>
      </c>
      <c r="F75" s="69" t="n">
        <f aca="false">IF(E75="","",D75-E75)</f>
        <v>26</v>
      </c>
      <c r="G75" s="60" t="n">
        <v>199</v>
      </c>
      <c r="H75" s="60" t="n">
        <v>215</v>
      </c>
      <c r="I75" s="69" t="n">
        <f aca="false">IF(H75="","",G75-H75)</f>
        <v>-16</v>
      </c>
      <c r="J75" s="40" t="n">
        <f aca="false">IF(OR(D75="",D75+G75=0),"",D75/(D75+G75))</f>
        <v>0.626641651031895</v>
      </c>
      <c r="K75" s="40" t="n">
        <f aca="false">IF(E75="","",E75/(E75+H75))</f>
        <v>0.588910133843212</v>
      </c>
      <c r="L75" s="70" t="n">
        <f aca="false">IF(OR(K75="",J75=""),"",(J75-K75)*100)</f>
        <v>3.77315171886827</v>
      </c>
      <c r="M75" s="36" t="n">
        <v>2.29163973666188</v>
      </c>
      <c r="N75" s="36" t="n">
        <v>2.24010502828694</v>
      </c>
      <c r="O75" s="36" t="n">
        <f aca="false">SQRT(M75^2+N75^2)</f>
        <v>3.2046346469456</v>
      </c>
      <c r="P75" s="40" t="n">
        <f aca="false">IF(J75="","",MAX(0,J75-1.96*O75/100))</f>
        <v>0.563830811951761</v>
      </c>
      <c r="Q75" s="40" t="n">
        <f aca="false">IF(J75="","",MIN(1,J75+1.96*O75/100))</f>
        <v>0.689452490112029</v>
      </c>
      <c r="R75" s="32" t="str">
        <f aca="false">IF(L75="","",IF(ABS(L75)&lt;=O75,"Yes","No"))</f>
        <v>No</v>
      </c>
      <c r="S75" s="32" t="str">
        <f aca="false">IF(L75="","",IF(ABS(L75)&lt;=1.96*O75,"Yes","No"))</f>
        <v>Yes</v>
      </c>
      <c r="T75" s="60" t="n">
        <f aca="false">IF(D75="","",ROUND(SQRT(((D75+G75)*O75/100)^2+(J75*(D75+G75)*0.06778)^2),0))</f>
        <v>28</v>
      </c>
      <c r="U75" s="32"/>
    </row>
    <row r="76" customFormat="false" ht="15" hidden="false" customHeight="false" outlineLevel="0" collapsed="false">
      <c r="A76" s="32" t="s">
        <v>233</v>
      </c>
      <c r="B76" s="32" t="s">
        <v>235</v>
      </c>
      <c r="C76" s="32" t="s">
        <v>258</v>
      </c>
      <c r="D76" s="60" t="n">
        <v>388</v>
      </c>
      <c r="E76" s="60" t="n">
        <v>391</v>
      </c>
      <c r="F76" s="69" t="n">
        <f aca="false">IF(E76="","",D76-E76)</f>
        <v>-3</v>
      </c>
      <c r="G76" s="60" t="n">
        <v>229</v>
      </c>
      <c r="H76" s="60" t="n">
        <v>209</v>
      </c>
      <c r="I76" s="69" t="n">
        <f aca="false">IF(H76="","",G76-H76)</f>
        <v>20</v>
      </c>
      <c r="J76" s="40" t="n">
        <f aca="false">IF(OR(D76="",D76+G76=0),"",D76/(D76+G76))</f>
        <v>0.628849270664506</v>
      </c>
      <c r="K76" s="40" t="n">
        <f aca="false">IF(E76="","",E76/(E76+H76))</f>
        <v>0.651666666666667</v>
      </c>
      <c r="L76" s="70" t="n">
        <f aca="false">IF(OR(K76="",J76=""),"",(J76-K76)*100)</f>
        <v>-2.28173960021609</v>
      </c>
      <c r="M76" s="36" t="n">
        <v>2.29163973666188</v>
      </c>
      <c r="N76" s="36" t="n">
        <v>2.24010502828694</v>
      </c>
      <c r="O76" s="36" t="n">
        <f aca="false">SQRT(M76^2+N76^2)</f>
        <v>3.2046346469456</v>
      </c>
      <c r="P76" s="40" t="n">
        <f aca="false">IF(J76="","",MAX(0,J76-1.96*O76/100))</f>
        <v>0.566038431584372</v>
      </c>
      <c r="Q76" s="40" t="n">
        <f aca="false">IF(J76="","",MIN(1,J76+1.96*O76/100))</f>
        <v>0.69166010974464</v>
      </c>
      <c r="R76" s="32" t="str">
        <f aca="false">IF(L76="","",IF(ABS(L76)&lt;=O76,"Yes","No"))</f>
        <v>Yes</v>
      </c>
      <c r="S76" s="32" t="str">
        <f aca="false">IF(L76="","",IF(ABS(L76)&lt;=1.96*O76,"Yes","No"))</f>
        <v>Yes</v>
      </c>
      <c r="T76" s="60" t="n">
        <f aca="false">IF(D76="","",ROUND(SQRT(((D76+G76)*O76/100)^2+(J76*(D76+G76)*0.06778)^2),0))</f>
        <v>33</v>
      </c>
      <c r="U76" s="32"/>
    </row>
    <row r="77" customFormat="false" ht="15" hidden="false" customHeight="false" outlineLevel="0" collapsed="false">
      <c r="A77" s="32" t="s">
        <v>233</v>
      </c>
      <c r="B77" s="32" t="s">
        <v>235</v>
      </c>
      <c r="C77" s="32" t="s">
        <v>259</v>
      </c>
      <c r="D77" s="60" t="n">
        <v>480</v>
      </c>
      <c r="E77" s="60" t="n">
        <v>427</v>
      </c>
      <c r="F77" s="69" t="n">
        <f aca="false">IF(E77="","",D77-E77)</f>
        <v>53</v>
      </c>
      <c r="G77" s="60" t="n">
        <v>268</v>
      </c>
      <c r="H77" s="60" t="n">
        <v>242</v>
      </c>
      <c r="I77" s="69" t="n">
        <f aca="false">IF(H77="","",G77-H77)</f>
        <v>26</v>
      </c>
      <c r="J77" s="40" t="n">
        <f aca="false">IF(OR(D77="",D77+G77=0),"",D77/(D77+G77))</f>
        <v>0.641711229946524</v>
      </c>
      <c r="K77" s="40" t="n">
        <f aca="false">IF(E77="","",E77/(E77+H77))</f>
        <v>0.638266068759342</v>
      </c>
      <c r="L77" s="70" t="n">
        <f aca="false">IF(OR(K77="",J77=""),"",(J77-K77)*100)</f>
        <v>0.344516118718174</v>
      </c>
      <c r="M77" s="36" t="n">
        <v>2.29163973666188</v>
      </c>
      <c r="N77" s="36" t="n">
        <v>2.24010502828694</v>
      </c>
      <c r="O77" s="36" t="n">
        <f aca="false">SQRT(M77^2+N77^2)</f>
        <v>3.2046346469456</v>
      </c>
      <c r="P77" s="40" t="n">
        <f aca="false">IF(J77="","",MAX(0,J77-1.96*O77/100))</f>
        <v>0.57890039086639</v>
      </c>
      <c r="Q77" s="40" t="n">
        <f aca="false">IF(J77="","",MIN(1,J77+1.96*O77/100))</f>
        <v>0.704522069026658</v>
      </c>
      <c r="R77" s="32" t="str">
        <f aca="false">IF(L77="","",IF(ABS(L77)&lt;=O77,"Yes","No"))</f>
        <v>Yes</v>
      </c>
      <c r="S77" s="32" t="str">
        <f aca="false">IF(L77="","",IF(ABS(L77)&lt;=1.96*O77,"Yes","No"))</f>
        <v>Yes</v>
      </c>
      <c r="T77" s="60" t="n">
        <f aca="false">IF(D77="","",ROUND(SQRT(((D77+G77)*O77/100)^2+(J77*(D77+G77)*0.06778)^2),0))</f>
        <v>40</v>
      </c>
      <c r="U77" s="32"/>
    </row>
    <row r="78" customFormat="false" ht="15" hidden="false" customHeight="false" outlineLevel="0" collapsed="false">
      <c r="A78" s="32" t="s">
        <v>233</v>
      </c>
      <c r="B78" s="32" t="s">
        <v>235</v>
      </c>
      <c r="C78" s="32" t="s">
        <v>260</v>
      </c>
      <c r="D78" s="60" t="n">
        <v>336</v>
      </c>
      <c r="E78" s="60" t="n">
        <v>288</v>
      </c>
      <c r="F78" s="69" t="n">
        <f aca="false">IF(E78="","",D78-E78)</f>
        <v>48</v>
      </c>
      <c r="G78" s="60" t="n">
        <v>170</v>
      </c>
      <c r="H78" s="60" t="n">
        <v>176</v>
      </c>
      <c r="I78" s="69" t="n">
        <f aca="false">IF(H78="","",G78-H78)</f>
        <v>-6</v>
      </c>
      <c r="J78" s="40" t="n">
        <f aca="false">IF(OR(D78="",D78+G78=0),"",D78/(D78+G78))</f>
        <v>0.66403162055336</v>
      </c>
      <c r="K78" s="40" t="n">
        <f aca="false">IF(E78="","",E78/(E78+H78))</f>
        <v>0.620689655172414</v>
      </c>
      <c r="L78" s="70" t="n">
        <f aca="false">IF(OR(K78="",J78=""),"",(J78-K78)*100)</f>
        <v>4.33419653809459</v>
      </c>
      <c r="M78" s="36" t="n">
        <v>3.50482614909216</v>
      </c>
      <c r="N78" s="36" t="n">
        <v>2.24010502828694</v>
      </c>
      <c r="O78" s="36" t="n">
        <f aca="false">SQRT(M78^2+N78^2)</f>
        <v>4.15955248471715</v>
      </c>
      <c r="P78" s="40" t="n">
        <f aca="false">IF(J78="","",MAX(0,J78-1.96*O78/100))</f>
        <v>0.582504391852904</v>
      </c>
      <c r="Q78" s="40" t="n">
        <f aca="false">IF(J78="","",MIN(1,J78+1.96*O78/100))</f>
        <v>0.745558849253816</v>
      </c>
      <c r="R78" s="32" t="str">
        <f aca="false">IF(L78="","",IF(ABS(L78)&lt;=O78,"Yes","No"))</f>
        <v>No</v>
      </c>
      <c r="S78" s="32" t="str">
        <f aca="false">IF(L78="","",IF(ABS(L78)&lt;=1.96*O78,"Yes","No"))</f>
        <v>Yes</v>
      </c>
      <c r="T78" s="60" t="n">
        <f aca="false">IF(D78="","",ROUND(SQRT(((D78+G78)*O78/100)^2+(J78*(D78+G78)*0.08223)^2),0))</f>
        <v>35</v>
      </c>
      <c r="U78" s="32"/>
    </row>
    <row r="79" customFormat="false" ht="15" hidden="false" customHeight="false" outlineLevel="0" collapsed="false">
      <c r="A79" s="32" t="s">
        <v>233</v>
      </c>
      <c r="B79" s="32" t="s">
        <v>235</v>
      </c>
      <c r="C79" s="32" t="s">
        <v>261</v>
      </c>
      <c r="D79" s="60" t="n">
        <v>364</v>
      </c>
      <c r="E79" s="60" t="n">
        <v>283</v>
      </c>
      <c r="F79" s="69" t="n">
        <f aca="false">IF(E79="","",D79-E79)</f>
        <v>81</v>
      </c>
      <c r="G79" s="60" t="n">
        <v>181</v>
      </c>
      <c r="H79" s="60" t="n">
        <v>158</v>
      </c>
      <c r="I79" s="69" t="n">
        <f aca="false">IF(H79="","",G79-H79)</f>
        <v>23</v>
      </c>
      <c r="J79" s="40" t="n">
        <f aca="false">IF(OR(D79="",D79+G79=0),"",D79/(D79+G79))</f>
        <v>0.667889908256881</v>
      </c>
      <c r="K79" s="40" t="n">
        <f aca="false">IF(E79="","",E79/(E79+H79))</f>
        <v>0.64172335600907</v>
      </c>
      <c r="L79" s="70" t="n">
        <f aca="false">IF(OR(K79="",J79=""),"",(J79-K79)*100)</f>
        <v>2.61665522478105</v>
      </c>
      <c r="M79" s="36" t="n">
        <v>2.29163973666188</v>
      </c>
      <c r="N79" s="36" t="n">
        <v>2.24010502828694</v>
      </c>
      <c r="O79" s="36" t="n">
        <f aca="false">SQRT(M79^2+N79^2)</f>
        <v>3.2046346469456</v>
      </c>
      <c r="P79" s="40" t="n">
        <f aca="false">IF(J79="","",MAX(0,J79-1.96*O79/100))</f>
        <v>0.605079069176747</v>
      </c>
      <c r="Q79" s="40" t="n">
        <f aca="false">IF(J79="","",MIN(1,J79+1.96*O79/100))</f>
        <v>0.730700747337015</v>
      </c>
      <c r="R79" s="32" t="str">
        <f aca="false">IF(L79="","",IF(ABS(L79)&lt;=O79,"Yes","No"))</f>
        <v>Yes</v>
      </c>
      <c r="S79" s="32" t="str">
        <f aca="false">IF(L79="","",IF(ABS(L79)&lt;=1.96*O79,"Yes","No"))</f>
        <v>Yes</v>
      </c>
      <c r="T79" s="60" t="n">
        <f aca="false">IF(D79="","",ROUND(SQRT(((D79+G79)*O79/100)^2+(J79*(D79+G79)*0.06778)^2),0))</f>
        <v>30</v>
      </c>
      <c r="U79" s="32"/>
    </row>
    <row r="80" customFormat="false" ht="15" hidden="false" customHeight="false" outlineLevel="0" collapsed="false">
      <c r="A80" s="32" t="s">
        <v>233</v>
      </c>
      <c r="B80" s="32" t="s">
        <v>235</v>
      </c>
      <c r="C80" s="32" t="s">
        <v>262</v>
      </c>
      <c r="D80" s="60" t="n">
        <v>519</v>
      </c>
      <c r="E80" s="60" t="n">
        <v>474</v>
      </c>
      <c r="F80" s="69" t="n">
        <f aca="false">IF(E80="","",D80-E80)</f>
        <v>45</v>
      </c>
      <c r="G80" s="60" t="n">
        <v>296</v>
      </c>
      <c r="H80" s="60" t="n">
        <v>300</v>
      </c>
      <c r="I80" s="69" t="n">
        <f aca="false">IF(H80="","",G80-H80)</f>
        <v>-4</v>
      </c>
      <c r="J80" s="40" t="n">
        <f aca="false">IF(OR(D80="",D80+G80=0),"",D80/(D80+G80))</f>
        <v>0.63680981595092</v>
      </c>
      <c r="K80" s="40" t="n">
        <f aca="false">IF(E80="","",E80/(E80+H80))</f>
        <v>0.612403100775194</v>
      </c>
      <c r="L80" s="70" t="n">
        <f aca="false">IF(OR(K80="",J80=""),"",(J80-K80)*100)</f>
        <v>2.44067151757265</v>
      </c>
      <c r="M80" s="36" t="n">
        <v>2.29163973666188</v>
      </c>
      <c r="N80" s="36" t="n">
        <v>2.24010502828694</v>
      </c>
      <c r="O80" s="36" t="n">
        <f aca="false">SQRT(M80^2+N80^2)</f>
        <v>3.2046346469456</v>
      </c>
      <c r="P80" s="40" t="n">
        <f aca="false">IF(J80="","",MAX(0,J80-1.96*O80/100))</f>
        <v>0.573998976870786</v>
      </c>
      <c r="Q80" s="40" t="n">
        <f aca="false">IF(J80="","",MIN(1,J80+1.96*O80/100))</f>
        <v>0.699620655031054</v>
      </c>
      <c r="R80" s="32" t="str">
        <f aca="false">IF(L80="","",IF(ABS(L80)&lt;=O80,"Yes","No"))</f>
        <v>Yes</v>
      </c>
      <c r="S80" s="32" t="str">
        <f aca="false">IF(L80="","",IF(ABS(L80)&lt;=1.96*O80,"Yes","No"))</f>
        <v>Yes</v>
      </c>
      <c r="T80" s="60" t="n">
        <f aca="false">IF(D80="","",ROUND(SQRT(((D80+G80)*O80/100)^2+(J80*(D80+G80)*0.06778)^2),0))</f>
        <v>44</v>
      </c>
      <c r="U80" s="32"/>
    </row>
    <row r="81" customFormat="false" ht="15" hidden="false" customHeight="false" outlineLevel="0" collapsed="false">
      <c r="A81" s="32" t="s">
        <v>233</v>
      </c>
      <c r="B81" s="32" t="s">
        <v>235</v>
      </c>
      <c r="C81" s="32" t="s">
        <v>263</v>
      </c>
      <c r="D81" s="60" t="n">
        <v>335</v>
      </c>
      <c r="E81" s="60" t="n">
        <v>346</v>
      </c>
      <c r="F81" s="69" t="n">
        <f aca="false">IF(E81="","",D81-E81)</f>
        <v>-11</v>
      </c>
      <c r="G81" s="60" t="n">
        <v>176</v>
      </c>
      <c r="H81" s="60" t="n">
        <v>146</v>
      </c>
      <c r="I81" s="69" t="n">
        <f aca="false">IF(H81="","",G81-H81)</f>
        <v>30</v>
      </c>
      <c r="J81" s="40" t="n">
        <f aca="false">IF(OR(D81="",D81+G81=0),"",D81/(D81+G81))</f>
        <v>0.655577299412916</v>
      </c>
      <c r="K81" s="40" t="n">
        <f aca="false">IF(E81="","",E81/(E81+H81))</f>
        <v>0.703252032520325</v>
      </c>
      <c r="L81" s="70" t="n">
        <f aca="false">IF(OR(K81="",J81=""),"",(J81-K81)*100)</f>
        <v>-4.76747331074093</v>
      </c>
      <c r="M81" s="36" t="n">
        <v>3.50482614909216</v>
      </c>
      <c r="N81" s="36" t="n">
        <v>2.24010502828694</v>
      </c>
      <c r="O81" s="36" t="n">
        <f aca="false">SQRT(M81^2+N81^2)</f>
        <v>4.15955248471715</v>
      </c>
      <c r="P81" s="40" t="n">
        <f aca="false">IF(J81="","",MAX(0,J81-1.96*O81/100))</f>
        <v>0.57405007071246</v>
      </c>
      <c r="Q81" s="40" t="n">
        <f aca="false">IF(J81="","",MIN(1,J81+1.96*O81/100))</f>
        <v>0.737104528113372</v>
      </c>
      <c r="R81" s="32" t="str">
        <f aca="false">IF(L81="","",IF(ABS(L81)&lt;=O81,"Yes","No"))</f>
        <v>No</v>
      </c>
      <c r="S81" s="32" t="str">
        <f aca="false">IF(L81="","",IF(ABS(L81)&lt;=1.96*O81,"Yes","No"))</f>
        <v>Yes</v>
      </c>
      <c r="T81" s="60" t="n">
        <f aca="false">IF(D81="","",ROUND(SQRT(((D81+G81)*O81/100)^2+(J81*(D81+G81)*0.08223)^2),0))</f>
        <v>35</v>
      </c>
      <c r="U81" s="32"/>
    </row>
    <row r="82" customFormat="false" ht="15" hidden="false" customHeight="false" outlineLevel="0" collapsed="false">
      <c r="A82" s="32" t="s">
        <v>233</v>
      </c>
      <c r="B82" s="32" t="s">
        <v>235</v>
      </c>
      <c r="C82" s="32" t="s">
        <v>264</v>
      </c>
      <c r="D82" s="60" t="n">
        <v>367</v>
      </c>
      <c r="E82" s="60" t="n">
        <v>410</v>
      </c>
      <c r="F82" s="69" t="n">
        <f aca="false">IF(E82="","",D82-E82)</f>
        <v>-43</v>
      </c>
      <c r="G82" s="60" t="n">
        <v>237</v>
      </c>
      <c r="H82" s="60" t="n">
        <v>212</v>
      </c>
      <c r="I82" s="69" t="n">
        <f aca="false">IF(H82="","",G82-H82)</f>
        <v>25</v>
      </c>
      <c r="J82" s="40" t="n">
        <f aca="false">IF(OR(D82="",D82+G82=0),"",D82/(D82+G82))</f>
        <v>0.607615894039735</v>
      </c>
      <c r="K82" s="40" t="n">
        <f aca="false">IF(E82="","",E82/(E82+H82))</f>
        <v>0.659163987138264</v>
      </c>
      <c r="L82" s="70" t="n">
        <f aca="false">IF(OR(K82="",J82=""),"",(J82-K82)*100)</f>
        <v>-5.15480930985285</v>
      </c>
      <c r="M82" s="36" t="n">
        <v>2.29163973666188</v>
      </c>
      <c r="N82" s="36" t="n">
        <v>2.24010502828694</v>
      </c>
      <c r="O82" s="36" t="n">
        <f aca="false">SQRT(M82^2+N82^2)</f>
        <v>3.2046346469456</v>
      </c>
      <c r="P82" s="40" t="n">
        <f aca="false">IF(J82="","",MAX(0,J82-1.96*O82/100))</f>
        <v>0.544805054959601</v>
      </c>
      <c r="Q82" s="40" t="n">
        <f aca="false">IF(J82="","",MIN(1,J82+1.96*O82/100))</f>
        <v>0.670426733119869</v>
      </c>
      <c r="R82" s="32" t="str">
        <f aca="false">IF(L82="","",IF(ABS(L82)&lt;=O82,"Yes","No"))</f>
        <v>No</v>
      </c>
      <c r="S82" s="32" t="str">
        <f aca="false">IF(L82="","",IF(ABS(L82)&lt;=1.96*O82,"Yes","No"))</f>
        <v>Yes</v>
      </c>
      <c r="T82" s="60" t="n">
        <f aca="false">IF(D82="","",ROUND(SQRT(((D82+G82)*O82/100)^2+(J82*(D82+G82)*0.06778)^2),0))</f>
        <v>32</v>
      </c>
      <c r="U82" s="32"/>
    </row>
    <row r="83" customFormat="false" ht="15" hidden="false" customHeight="false" outlineLevel="0" collapsed="false">
      <c r="A83" s="32" t="s">
        <v>233</v>
      </c>
      <c r="B83" s="32" t="s">
        <v>235</v>
      </c>
      <c r="C83" s="32" t="s">
        <v>265</v>
      </c>
      <c r="D83" s="60" t="n">
        <v>404</v>
      </c>
      <c r="E83" s="60" t="n">
        <v>446</v>
      </c>
      <c r="F83" s="69" t="n">
        <f aca="false">IF(E83="","",D83-E83)</f>
        <v>-42</v>
      </c>
      <c r="G83" s="60" t="n">
        <v>273</v>
      </c>
      <c r="H83" s="60" t="n">
        <v>239</v>
      </c>
      <c r="I83" s="69" t="n">
        <f aca="false">IF(H83="","",G83-H83)</f>
        <v>34</v>
      </c>
      <c r="J83" s="40" t="n">
        <f aca="false">IF(OR(D83="",D83+G83=0),"",D83/(D83+G83))</f>
        <v>0.596750369276219</v>
      </c>
      <c r="K83" s="40" t="n">
        <f aca="false">IF(E83="","",E83/(E83+H83))</f>
        <v>0.651094890510949</v>
      </c>
      <c r="L83" s="70" t="n">
        <f aca="false">IF(OR(K83="",J83=""),"",(J83-K83)*100)</f>
        <v>-5.43445212347303</v>
      </c>
      <c r="M83" s="36" t="n">
        <v>2.29163973666188</v>
      </c>
      <c r="N83" s="36" t="n">
        <v>2.24010502828694</v>
      </c>
      <c r="O83" s="36" t="n">
        <f aca="false">SQRT(M83^2+N83^2)</f>
        <v>3.2046346469456</v>
      </c>
      <c r="P83" s="40" t="n">
        <f aca="false">IF(J83="","",MAX(0,J83-1.96*O83/100))</f>
        <v>0.533939530196085</v>
      </c>
      <c r="Q83" s="40" t="n">
        <f aca="false">IF(J83="","",MIN(1,J83+1.96*O83/100))</f>
        <v>0.659561208356353</v>
      </c>
      <c r="R83" s="32" t="str">
        <f aca="false">IF(L83="","",IF(ABS(L83)&lt;=O83,"Yes","No"))</f>
        <v>No</v>
      </c>
      <c r="S83" s="32" t="str">
        <f aca="false">IF(L83="","",IF(ABS(L83)&lt;=1.96*O83,"Yes","No"))</f>
        <v>Yes</v>
      </c>
      <c r="T83" s="60" t="n">
        <f aca="false">IF(D83="","",ROUND(SQRT(((D83+G83)*O83/100)^2+(J83*(D83+G83)*0.06778)^2),0))</f>
        <v>35</v>
      </c>
      <c r="U83" s="32"/>
    </row>
    <row r="84" customFormat="false" ht="15" hidden="false" customHeight="false" outlineLevel="0" collapsed="false">
      <c r="A84" s="32" t="s">
        <v>233</v>
      </c>
      <c r="B84" s="32" t="s">
        <v>235</v>
      </c>
      <c r="C84" s="32" t="s">
        <v>266</v>
      </c>
      <c r="D84" s="60" t="n">
        <v>318</v>
      </c>
      <c r="E84" s="60"/>
      <c r="F84" s="69" t="str">
        <f aca="false">IF(E84="","",D84-E84)</f>
        <v/>
      </c>
      <c r="G84" s="60" t="n">
        <v>216</v>
      </c>
      <c r="H84" s="60"/>
      <c r="I84" s="69" t="str">
        <f aca="false">IF(H84="","",G84-H84)</f>
        <v/>
      </c>
      <c r="J84" s="40" t="n">
        <f aca="false">IF(OR(D84="",D84+G84=0),"",D84/(D84+G84))</f>
        <v>0.595505617977528</v>
      </c>
      <c r="K84" s="40" t="str">
        <f aca="false">IF(E84="","",E84/(E84+H84))</f>
        <v/>
      </c>
      <c r="L84" s="70" t="str">
        <f aca="false">IF(OR(K84="",J84=""),"",(J84-K84)*100)</f>
        <v/>
      </c>
      <c r="M84" s="36" t="n">
        <v>2.29163973666188</v>
      </c>
      <c r="N84" s="36" t="n">
        <v>2.24010502828694</v>
      </c>
      <c r="O84" s="36" t="n">
        <f aca="false">SQRT(M84^2+N84^2)</f>
        <v>3.2046346469456</v>
      </c>
      <c r="P84" s="40" t="n">
        <f aca="false">IF(J84="","",MAX(0,J84-1.96*O84/100))</f>
        <v>0.532694778897394</v>
      </c>
      <c r="Q84" s="40" t="n">
        <f aca="false">IF(J84="","",MIN(1,J84+1.96*O84/100))</f>
        <v>0.658316457057662</v>
      </c>
      <c r="R84" s="32" t="str">
        <f aca="false">IF(L84="","",IF(ABS(L84)&lt;=O84,"Yes","No"))</f>
        <v/>
      </c>
      <c r="S84" s="32" t="str">
        <f aca="false">IF(L84="","",IF(ABS(L84)&lt;=1.96*O84,"Yes","No"))</f>
        <v/>
      </c>
      <c r="T84" s="60" t="n">
        <f aca="false">IF(D84="","",ROUND(SQRT(((D84+G84)*O84/100)^2+(J84*(D84+G84)*0.06778)^2),0))</f>
        <v>28</v>
      </c>
      <c r="U84" s="32" t="s">
        <v>771</v>
      </c>
    </row>
    <row r="85" customFormat="false" ht="15" hidden="false" customHeight="false" outlineLevel="0" collapsed="false">
      <c r="A85" s="32" t="s">
        <v>233</v>
      </c>
      <c r="B85" s="32" t="s">
        <v>235</v>
      </c>
      <c r="C85" s="32" t="s">
        <v>268</v>
      </c>
      <c r="D85" s="60" t="n">
        <v>683</v>
      </c>
      <c r="E85" s="60"/>
      <c r="F85" s="69" t="str">
        <f aca="false">IF(E85="","",D85-E85)</f>
        <v/>
      </c>
      <c r="G85" s="60" t="n">
        <v>472</v>
      </c>
      <c r="H85" s="60"/>
      <c r="I85" s="69" t="str">
        <f aca="false">IF(H85="","",G85-H85)</f>
        <v/>
      </c>
      <c r="J85" s="40" t="n">
        <f aca="false">IF(OR(D85="",D85+G85=0),"",D85/(D85+G85))</f>
        <v>0.591341991341991</v>
      </c>
      <c r="K85" s="40" t="str">
        <f aca="false">IF(E85="","",E85/(E85+H85))</f>
        <v/>
      </c>
      <c r="L85" s="70" t="str">
        <f aca="false">IF(OR(K85="",J85=""),"",(J85-K85)*100)</f>
        <v/>
      </c>
      <c r="M85" s="36" t="n">
        <v>1.84227327080237</v>
      </c>
      <c r="N85" s="36" t="n">
        <v>2.24010502828694</v>
      </c>
      <c r="O85" s="36" t="n">
        <f aca="false">SQRT(M85^2+N85^2)</f>
        <v>2.90035193417442</v>
      </c>
      <c r="P85" s="40" t="n">
        <f aca="false">IF(J85="","",MAX(0,J85-1.96*O85/100))</f>
        <v>0.534495093432173</v>
      </c>
      <c r="Q85" s="40" t="n">
        <f aca="false">IF(J85="","",MIN(1,J85+1.96*O85/100))</f>
        <v>0.64818888925181</v>
      </c>
      <c r="R85" s="32" t="str">
        <f aca="false">IF(L85="","",IF(ABS(L85)&lt;=O85,"Yes","No"))</f>
        <v/>
      </c>
      <c r="S85" s="32" t="str">
        <f aca="false">IF(L85="","",IF(ABS(L85)&lt;=1.96*O85,"Yes","No"))</f>
        <v/>
      </c>
      <c r="T85" s="60" t="n">
        <f aca="false">IF(D85="","",ROUND(SQRT(((D85+G85)*O85/100)^2+(J85*(D85+G85)*0.05273)^2),0))</f>
        <v>49</v>
      </c>
      <c r="U85" s="32" t="s">
        <v>771</v>
      </c>
    </row>
    <row r="86" customFormat="false" ht="15" hidden="false" customHeight="false" outlineLevel="0" collapsed="false">
      <c r="A86" s="32" t="s">
        <v>233</v>
      </c>
      <c r="B86" s="32" t="s">
        <v>235</v>
      </c>
      <c r="C86" s="32" t="s">
        <v>270</v>
      </c>
      <c r="D86" s="60" t="n">
        <v>374</v>
      </c>
      <c r="E86" s="60" t="n">
        <v>410</v>
      </c>
      <c r="F86" s="69" t="n">
        <f aca="false">IF(E86="","",D86-E86)</f>
        <v>-36</v>
      </c>
      <c r="G86" s="60" t="n">
        <v>192</v>
      </c>
      <c r="H86" s="60" t="n">
        <v>165</v>
      </c>
      <c r="I86" s="69" t="n">
        <f aca="false">IF(H86="","",G86-H86)</f>
        <v>27</v>
      </c>
      <c r="J86" s="40" t="n">
        <f aca="false">IF(OR(D86="",D86+G86=0),"",D86/(D86+G86))</f>
        <v>0.660777385159011</v>
      </c>
      <c r="K86" s="40" t="n">
        <f aca="false">IF(E86="","",E86/(E86+H86))</f>
        <v>0.71304347826087</v>
      </c>
      <c r="L86" s="70" t="n">
        <f aca="false">IF(OR(K86="",J86=""),"",(J86-K86)*100)</f>
        <v>-5.22660931018589</v>
      </c>
      <c r="M86" s="36" t="n">
        <v>2.29163973666188</v>
      </c>
      <c r="N86" s="36" t="n">
        <v>2.24010502828694</v>
      </c>
      <c r="O86" s="36" t="n">
        <f aca="false">SQRT(M86^2+N86^2)</f>
        <v>3.2046346469456</v>
      </c>
      <c r="P86" s="40" t="n">
        <f aca="false">IF(J86="","",MAX(0,J86-1.96*O86/100))</f>
        <v>0.597966546078877</v>
      </c>
      <c r="Q86" s="40" t="n">
        <f aca="false">IF(J86="","",MIN(1,J86+1.96*O86/100))</f>
        <v>0.723588224239145</v>
      </c>
      <c r="R86" s="32" t="str">
        <f aca="false">IF(L86="","",IF(ABS(L86)&lt;=O86,"Yes","No"))</f>
        <v>No</v>
      </c>
      <c r="S86" s="32" t="str">
        <f aca="false">IF(L86="","",IF(ABS(L86)&lt;=1.96*O86,"Yes","No"))</f>
        <v>Yes</v>
      </c>
      <c r="T86" s="60" t="n">
        <f aca="false">IF(D86="","",ROUND(SQRT(((D86+G86)*O86/100)^2+(J86*(D86+G86)*0.06778)^2),0))</f>
        <v>31</v>
      </c>
      <c r="U86" s="32"/>
    </row>
    <row r="87" customFormat="false" ht="15" hidden="false" customHeight="false" outlineLevel="0" collapsed="false">
      <c r="A87" s="32" t="s">
        <v>233</v>
      </c>
      <c r="B87" s="32" t="s">
        <v>235</v>
      </c>
      <c r="C87" s="32" t="s">
        <v>271</v>
      </c>
      <c r="D87" s="60" t="n">
        <v>449</v>
      </c>
      <c r="E87" s="60" t="n">
        <v>483</v>
      </c>
      <c r="F87" s="69" t="n">
        <f aca="false">IF(E87="","",D87-E87)</f>
        <v>-34</v>
      </c>
      <c r="G87" s="60" t="n">
        <v>286</v>
      </c>
      <c r="H87" s="60" t="n">
        <v>278</v>
      </c>
      <c r="I87" s="69" t="n">
        <f aca="false">IF(H87="","",G87-H87)</f>
        <v>8</v>
      </c>
      <c r="J87" s="40" t="n">
        <f aca="false">IF(OR(D87="",D87+G87=0),"",D87/(D87+G87))</f>
        <v>0.610884353741497</v>
      </c>
      <c r="K87" s="40" t="n">
        <f aca="false">IF(E87="","",E87/(E87+H87))</f>
        <v>0.634691195795007</v>
      </c>
      <c r="L87" s="70" t="n">
        <f aca="false">IF(OR(K87="",J87=""),"",(J87-K87)*100)</f>
        <v>-2.38068420535099</v>
      </c>
      <c r="M87" s="36" t="n">
        <v>2.29163973666188</v>
      </c>
      <c r="N87" s="36" t="n">
        <v>2.24010502828694</v>
      </c>
      <c r="O87" s="36" t="n">
        <f aca="false">SQRT(M87^2+N87^2)</f>
        <v>3.2046346469456</v>
      </c>
      <c r="P87" s="40" t="n">
        <f aca="false">IF(J87="","",MAX(0,J87-1.96*O87/100))</f>
        <v>0.548073514661363</v>
      </c>
      <c r="Q87" s="40" t="n">
        <f aca="false">IF(J87="","",MIN(1,J87+1.96*O87/100))</f>
        <v>0.673695192821631</v>
      </c>
      <c r="R87" s="32" t="str">
        <f aca="false">IF(L87="","",IF(ABS(L87)&lt;=O87,"Yes","No"))</f>
        <v>Yes</v>
      </c>
      <c r="S87" s="32" t="str">
        <f aca="false">IF(L87="","",IF(ABS(L87)&lt;=1.96*O87,"Yes","No"))</f>
        <v>Yes</v>
      </c>
      <c r="T87" s="60" t="n">
        <f aca="false">IF(D87="","",ROUND(SQRT(((D87+G87)*O87/100)^2+(J87*(D87+G87)*0.06778)^2),0))</f>
        <v>38</v>
      </c>
      <c r="U87" s="32"/>
    </row>
    <row r="88" customFormat="false" ht="15" hidden="false" customHeight="false" outlineLevel="0" collapsed="false">
      <c r="A88" s="32" t="s">
        <v>233</v>
      </c>
      <c r="B88" s="32" t="s">
        <v>235</v>
      </c>
      <c r="C88" s="32" t="s">
        <v>272</v>
      </c>
      <c r="D88" s="60" t="n">
        <v>12</v>
      </c>
      <c r="E88" s="60"/>
      <c r="F88" s="69" t="str">
        <f aca="false">IF(E88="","",D88-E88)</f>
        <v/>
      </c>
      <c r="G88" s="60" t="n">
        <v>8</v>
      </c>
      <c r="H88" s="60"/>
      <c r="I88" s="69" t="str">
        <f aca="false">IF(H88="","",G88-H88)</f>
        <v/>
      </c>
      <c r="J88" s="40" t="n">
        <f aca="false">IF(OR(D88="",D88+G88=0),"",D88/(D88+G88))</f>
        <v>0.6</v>
      </c>
      <c r="K88" s="40" t="str">
        <f aca="false">IF(E88="","",E88/(E88+H88))</f>
        <v/>
      </c>
      <c r="L88" s="70" t="str">
        <f aca="false">IF(OR(K88="",J88=""),"",(J88-K88)*100)</f>
        <v/>
      </c>
      <c r="M88" s="36" t="n">
        <v>3.50482614909216</v>
      </c>
      <c r="N88" s="36" t="n">
        <v>2.24010502828694</v>
      </c>
      <c r="O88" s="36" t="n">
        <f aca="false">SQRT(M88^2+N88^2)</f>
        <v>4.15955248471715</v>
      </c>
      <c r="P88" s="40" t="n">
        <f aca="false">IF(J88="","",MAX(0,J88-1.96*O88/100))</f>
        <v>0.518472771299544</v>
      </c>
      <c r="Q88" s="40" t="n">
        <f aca="false">IF(J88="","",MIN(1,J88+1.96*O88/100))</f>
        <v>0.681527228700456</v>
      </c>
      <c r="R88" s="32" t="str">
        <f aca="false">IF(L88="","",IF(ABS(L88)&lt;=O88,"Yes","No"))</f>
        <v/>
      </c>
      <c r="S88" s="32" t="str">
        <f aca="false">IF(L88="","",IF(ABS(L88)&lt;=1.96*O88,"Yes","No"))</f>
        <v/>
      </c>
      <c r="T88" s="60" t="n">
        <f aca="false">IF(D88="","",ROUND(SQRT(((D88+G88)*O88/100)^2+(J88*(D88+G88)*0.08223)^2),0))</f>
        <v>1</v>
      </c>
      <c r="U88" s="32" t="s">
        <v>771</v>
      </c>
    </row>
    <row r="89" customFormat="false" ht="15" hidden="false" customHeight="false" outlineLevel="0" collapsed="false">
      <c r="A89" s="32" t="s">
        <v>233</v>
      </c>
      <c r="B89" s="32" t="s">
        <v>235</v>
      </c>
      <c r="C89" s="32" t="s">
        <v>273</v>
      </c>
      <c r="D89" s="60" t="n">
        <v>247</v>
      </c>
      <c r="E89" s="60" t="n">
        <v>212</v>
      </c>
      <c r="F89" s="69" t="n">
        <f aca="false">IF(E89="","",D89-E89)</f>
        <v>35</v>
      </c>
      <c r="G89" s="60" t="n">
        <v>148</v>
      </c>
      <c r="H89" s="60" t="n">
        <v>155</v>
      </c>
      <c r="I89" s="69" t="n">
        <f aca="false">IF(H89="","",G89-H89)</f>
        <v>-7</v>
      </c>
      <c r="J89" s="40" t="n">
        <f aca="false">IF(OR(D89="",D89+G89=0),"",D89/(D89+G89))</f>
        <v>0.625316455696203</v>
      </c>
      <c r="K89" s="40" t="n">
        <f aca="false">IF(E89="","",E89/(E89+H89))</f>
        <v>0.577656675749319</v>
      </c>
      <c r="L89" s="70" t="n">
        <f aca="false">IF(OR(K89="",J89=""),"",(J89-K89)*100)</f>
        <v>4.76597799468838</v>
      </c>
      <c r="M89" s="36" t="n">
        <v>3.50482614909216</v>
      </c>
      <c r="N89" s="36" t="n">
        <v>2.24010502828694</v>
      </c>
      <c r="O89" s="36" t="n">
        <f aca="false">SQRT(M89^2+N89^2)</f>
        <v>4.15955248471715</v>
      </c>
      <c r="P89" s="40" t="n">
        <f aca="false">IF(J89="","",MAX(0,J89-1.96*O89/100))</f>
        <v>0.543789226995746</v>
      </c>
      <c r="Q89" s="40" t="n">
        <f aca="false">IF(J89="","",MIN(1,J89+1.96*O89/100))</f>
        <v>0.706843684396659</v>
      </c>
      <c r="R89" s="32" t="str">
        <f aca="false">IF(L89="","",IF(ABS(L89)&lt;=O89,"Yes","No"))</f>
        <v>No</v>
      </c>
      <c r="S89" s="32" t="str">
        <f aca="false">IF(L89="","",IF(ABS(L89)&lt;=1.96*O89,"Yes","No"))</f>
        <v>Yes</v>
      </c>
      <c r="T89" s="60" t="n">
        <f aca="false">IF(D89="","",ROUND(SQRT(((D89+G89)*O89/100)^2+(J89*(D89+G89)*0.08223)^2),0))</f>
        <v>26</v>
      </c>
      <c r="U89" s="32"/>
    </row>
    <row r="90" customFormat="false" ht="15" hidden="false" customHeight="false" outlineLevel="0" collapsed="false">
      <c r="A90" s="32" t="s">
        <v>233</v>
      </c>
      <c r="B90" s="32" t="s">
        <v>235</v>
      </c>
      <c r="C90" s="32" t="s">
        <v>274</v>
      </c>
      <c r="D90" s="60" t="n">
        <v>443</v>
      </c>
      <c r="E90" s="60" t="n">
        <v>384</v>
      </c>
      <c r="F90" s="69" t="n">
        <f aca="false">IF(E90="","",D90-E90)</f>
        <v>59</v>
      </c>
      <c r="G90" s="60" t="n">
        <v>195</v>
      </c>
      <c r="H90" s="60" t="n">
        <v>166</v>
      </c>
      <c r="I90" s="69" t="n">
        <f aca="false">IF(H90="","",G90-H90)</f>
        <v>29</v>
      </c>
      <c r="J90" s="40" t="n">
        <f aca="false">IF(OR(D90="",D90+G90=0),"",D90/(D90+G90))</f>
        <v>0.69435736677116</v>
      </c>
      <c r="K90" s="40" t="n">
        <f aca="false">IF(E90="","",E90/(E90+H90))</f>
        <v>0.698181818181818</v>
      </c>
      <c r="L90" s="70" t="n">
        <f aca="false">IF(OR(K90="",J90=""),"",(J90-K90)*100)</f>
        <v>-0.382445141065835</v>
      </c>
      <c r="M90" s="36" t="n">
        <v>2.29163973666188</v>
      </c>
      <c r="N90" s="36" t="n">
        <v>2.24010502828694</v>
      </c>
      <c r="O90" s="36" t="n">
        <f aca="false">SQRT(M90^2+N90^2)</f>
        <v>3.2046346469456</v>
      </c>
      <c r="P90" s="40" t="n">
        <f aca="false">IF(J90="","",MAX(0,J90-1.96*O90/100))</f>
        <v>0.631546527691026</v>
      </c>
      <c r="Q90" s="40" t="n">
        <f aca="false">IF(J90="","",MIN(1,J90+1.96*O90/100))</f>
        <v>0.757168205851294</v>
      </c>
      <c r="R90" s="32" t="str">
        <f aca="false">IF(L90="","",IF(ABS(L90)&lt;=O90,"Yes","No"))</f>
        <v>Yes</v>
      </c>
      <c r="S90" s="32" t="str">
        <f aca="false">IF(L90="","",IF(ABS(L90)&lt;=1.96*O90,"Yes","No"))</f>
        <v>Yes</v>
      </c>
      <c r="T90" s="60" t="n">
        <f aca="false">IF(D90="","",ROUND(SQRT(((D90+G90)*O90/100)^2+(J90*(D90+G90)*0.06778)^2),0))</f>
        <v>36</v>
      </c>
      <c r="U90" s="32"/>
    </row>
    <row r="91" customFormat="false" ht="15" hidden="false" customHeight="false" outlineLevel="0" collapsed="false">
      <c r="A91" s="32" t="s">
        <v>233</v>
      </c>
      <c r="B91" s="32" t="s">
        <v>235</v>
      </c>
      <c r="C91" s="32" t="s">
        <v>275</v>
      </c>
      <c r="D91" s="60" t="n">
        <v>251</v>
      </c>
      <c r="E91" s="60" t="n">
        <v>254</v>
      </c>
      <c r="F91" s="69" t="n">
        <f aca="false">IF(E91="","",D91-E91)</f>
        <v>-3</v>
      </c>
      <c r="G91" s="60" t="n">
        <v>175</v>
      </c>
      <c r="H91" s="60" t="n">
        <v>167</v>
      </c>
      <c r="I91" s="69" t="n">
        <f aca="false">IF(H91="","",G91-H91)</f>
        <v>8</v>
      </c>
      <c r="J91" s="40" t="n">
        <f aca="false">IF(OR(D91="",D91+G91=0),"",D91/(D91+G91))</f>
        <v>0.589201877934272</v>
      </c>
      <c r="K91" s="40" t="n">
        <f aca="false">IF(E91="","",E91/(E91+H91))</f>
        <v>0.60332541567696</v>
      </c>
      <c r="L91" s="70" t="n">
        <f aca="false">IF(OR(K91="",J91=""),"",(J91-K91)*100)</f>
        <v>-1.41235377426874</v>
      </c>
      <c r="M91" s="36" t="n">
        <v>3.50482614909216</v>
      </c>
      <c r="N91" s="36" t="n">
        <v>2.24010502828694</v>
      </c>
      <c r="O91" s="36" t="n">
        <f aca="false">SQRT(M91^2+N91^2)</f>
        <v>4.15955248471715</v>
      </c>
      <c r="P91" s="40" t="n">
        <f aca="false">IF(J91="","",MAX(0,J91-1.96*O91/100))</f>
        <v>0.507674649233816</v>
      </c>
      <c r="Q91" s="40" t="n">
        <f aca="false">IF(J91="","",MIN(1,J91+1.96*O91/100))</f>
        <v>0.670729106634728</v>
      </c>
      <c r="R91" s="32" t="str">
        <f aca="false">IF(L91="","",IF(ABS(L91)&lt;=O91,"Yes","No"))</f>
        <v>Yes</v>
      </c>
      <c r="S91" s="32" t="str">
        <f aca="false">IF(L91="","",IF(ABS(L91)&lt;=1.96*O91,"Yes","No"))</f>
        <v>Yes</v>
      </c>
      <c r="T91" s="60" t="n">
        <f aca="false">IF(D91="","",ROUND(SQRT(((D91+G91)*O91/100)^2+(J91*(D91+G91)*0.08223)^2),0))</f>
        <v>27</v>
      </c>
      <c r="U91" s="32"/>
    </row>
    <row r="92" customFormat="false" ht="15" hidden="false" customHeight="false" outlineLevel="0" collapsed="false">
      <c r="A92" s="32" t="s">
        <v>233</v>
      </c>
      <c r="B92" s="32" t="s">
        <v>235</v>
      </c>
      <c r="C92" s="32" t="s">
        <v>276</v>
      </c>
      <c r="D92" s="60" t="n">
        <v>277</v>
      </c>
      <c r="E92" s="60" t="n">
        <v>265</v>
      </c>
      <c r="F92" s="69" t="n">
        <f aca="false">IF(E92="","",D92-E92)</f>
        <v>12</v>
      </c>
      <c r="G92" s="60" t="n">
        <v>130</v>
      </c>
      <c r="H92" s="60" t="n">
        <v>121</v>
      </c>
      <c r="I92" s="69" t="n">
        <f aca="false">IF(H92="","",G92-H92)</f>
        <v>9</v>
      </c>
      <c r="J92" s="40" t="n">
        <f aca="false">IF(OR(D92="",D92+G92=0),"",D92/(D92+G92))</f>
        <v>0.680589680589681</v>
      </c>
      <c r="K92" s="40" t="n">
        <f aca="false">IF(E92="","",E92/(E92+H92))</f>
        <v>0.686528497409326</v>
      </c>
      <c r="L92" s="70" t="n">
        <f aca="false">IF(OR(K92="",J92=""),"",(J92-K92)*100)</f>
        <v>-0.593881681964581</v>
      </c>
      <c r="M92" s="36" t="n">
        <v>3.50482614909216</v>
      </c>
      <c r="N92" s="36" t="n">
        <v>2.24010502828694</v>
      </c>
      <c r="O92" s="36" t="n">
        <f aca="false">SQRT(M92^2+N92^2)</f>
        <v>4.15955248471715</v>
      </c>
      <c r="P92" s="40" t="n">
        <f aca="false">IF(J92="","",MAX(0,J92-1.96*O92/100))</f>
        <v>0.599062451889225</v>
      </c>
      <c r="Q92" s="40" t="n">
        <f aca="false">IF(J92="","",MIN(1,J92+1.96*O92/100))</f>
        <v>0.762116909290137</v>
      </c>
      <c r="R92" s="32" t="str">
        <f aca="false">IF(L92="","",IF(ABS(L92)&lt;=O92,"Yes","No"))</f>
        <v>Yes</v>
      </c>
      <c r="S92" s="32" t="str">
        <f aca="false">IF(L92="","",IF(ABS(L92)&lt;=1.96*O92,"Yes","No"))</f>
        <v>Yes</v>
      </c>
      <c r="T92" s="60" t="n">
        <f aca="false">IF(D92="","",ROUND(SQRT(((D92+G92)*O92/100)^2+(J92*(D92+G92)*0.08223)^2),0))</f>
        <v>28</v>
      </c>
      <c r="U92" s="32"/>
    </row>
    <row r="93" customFormat="false" ht="15" hidden="false" customHeight="false" outlineLevel="0" collapsed="false">
      <c r="A93" s="32" t="s">
        <v>233</v>
      </c>
      <c r="B93" s="32" t="s">
        <v>235</v>
      </c>
      <c r="C93" s="32" t="s">
        <v>277</v>
      </c>
      <c r="D93" s="60" t="n">
        <v>198</v>
      </c>
      <c r="E93" s="60" t="n">
        <v>351</v>
      </c>
      <c r="F93" s="69" t="n">
        <f aca="false">IF(E93="","",D93-E93)</f>
        <v>-153</v>
      </c>
      <c r="G93" s="60" t="n">
        <v>137</v>
      </c>
      <c r="H93" s="60" t="n">
        <v>253</v>
      </c>
      <c r="I93" s="69" t="n">
        <f aca="false">IF(H93="","",G93-H93)</f>
        <v>-116</v>
      </c>
      <c r="J93" s="40" t="n">
        <f aca="false">IF(OR(D93="",D93+G93=0),"",D93/(D93+G93))</f>
        <v>0.591044776119403</v>
      </c>
      <c r="K93" s="40" t="n">
        <f aca="false">IF(E93="","",E93/(E93+H93))</f>
        <v>0.58112582781457</v>
      </c>
      <c r="L93" s="70" t="n">
        <f aca="false">IF(OR(K93="",J93=""),"",(J93-K93)*100)</f>
        <v>0.991894830483342</v>
      </c>
      <c r="M93" s="36" t="n">
        <v>3.50482614909216</v>
      </c>
      <c r="N93" s="36" t="n">
        <v>2.24010502828694</v>
      </c>
      <c r="O93" s="36" t="n">
        <f aca="false">SQRT(M93^2+N93^2)</f>
        <v>4.15955248471715</v>
      </c>
      <c r="P93" s="40" t="n">
        <f aca="false">IF(J93="","",MAX(0,J93-1.96*O93/100))</f>
        <v>0.509517547418947</v>
      </c>
      <c r="Q93" s="40" t="n">
        <f aca="false">IF(J93="","",MIN(1,J93+1.96*O93/100))</f>
        <v>0.672572004819859</v>
      </c>
      <c r="R93" s="32" t="str">
        <f aca="false">IF(L93="","",IF(ABS(L93)&lt;=O93,"Yes","No"))</f>
        <v>Yes</v>
      </c>
      <c r="S93" s="32" t="str">
        <f aca="false">IF(L93="","",IF(ABS(L93)&lt;=1.96*O93,"Yes","No"))</f>
        <v>Yes</v>
      </c>
      <c r="T93" s="60" t="n">
        <f aca="false">IF(D93="","",ROUND(SQRT(((D93+G93)*O93/100)^2+(J93*(D93+G93)*0.08223)^2),0))</f>
        <v>21</v>
      </c>
      <c r="U93" s="32"/>
    </row>
    <row r="94" customFormat="false" ht="15" hidden="false" customHeight="false" outlineLevel="0" collapsed="false">
      <c r="A94" s="32" t="s">
        <v>233</v>
      </c>
      <c r="B94" s="32" t="s">
        <v>235</v>
      </c>
      <c r="C94" s="32" t="s">
        <v>278</v>
      </c>
      <c r="D94" s="60" t="n">
        <v>2</v>
      </c>
      <c r="E94" s="60"/>
      <c r="F94" s="69" t="str">
        <f aca="false">IF(E94="","",D94-E94)</f>
        <v/>
      </c>
      <c r="G94" s="60" t="n">
        <v>1</v>
      </c>
      <c r="H94" s="60"/>
      <c r="I94" s="69" t="str">
        <f aca="false">IF(H94="","",G94-H94)</f>
        <v/>
      </c>
      <c r="J94" s="40" t="n">
        <f aca="false">IF(OR(D94="",D94+G94=0),"",D94/(D94+G94))</f>
        <v>0.666666666666667</v>
      </c>
      <c r="K94" s="40" t="str">
        <f aca="false">IF(E94="","",E94/(E94+H94))</f>
        <v/>
      </c>
      <c r="L94" s="70" t="str">
        <f aca="false">IF(OR(K94="",J94=""),"",(J94-K94)*100)</f>
        <v/>
      </c>
      <c r="M94" s="36" t="n">
        <v>3.50482614909216</v>
      </c>
      <c r="N94" s="36" t="n">
        <v>2.24010502828694</v>
      </c>
      <c r="O94" s="36" t="n">
        <f aca="false">SQRT(M94^2+N94^2)</f>
        <v>4.15955248471715</v>
      </c>
      <c r="P94" s="40" t="n">
        <f aca="false">IF(J94="","",MAX(0,J94-1.96*O94/100))</f>
        <v>0.585139437966211</v>
      </c>
      <c r="Q94" s="40" t="n">
        <f aca="false">IF(J94="","",MIN(1,J94+1.96*O94/100))</f>
        <v>0.748193895367123</v>
      </c>
      <c r="R94" s="32" t="str">
        <f aca="false">IF(L94="","",IF(ABS(L94)&lt;=O94,"Yes","No"))</f>
        <v/>
      </c>
      <c r="S94" s="32" t="str">
        <f aca="false">IF(L94="","",IF(ABS(L94)&lt;=1.96*O94,"Yes","No"))</f>
        <v/>
      </c>
      <c r="T94" s="60" t="n">
        <f aca="false">IF(D94="","",ROUND(SQRT(((D94+G94)*O94/100)^2+(J94*(D94+G94)*0.08223)^2),0))</f>
        <v>0</v>
      </c>
      <c r="U94" s="32" t="s">
        <v>771</v>
      </c>
    </row>
    <row r="95" customFormat="false" ht="15" hidden="false" customHeight="false" outlineLevel="0" collapsed="false">
      <c r="A95" s="32" t="s">
        <v>233</v>
      </c>
      <c r="B95" s="32" t="s">
        <v>235</v>
      </c>
      <c r="C95" s="32" t="s">
        <v>279</v>
      </c>
      <c r="D95" s="60" t="n">
        <v>577</v>
      </c>
      <c r="E95" s="60" t="n">
        <v>493</v>
      </c>
      <c r="F95" s="69" t="n">
        <f aca="false">IF(E95="","",D95-E95)</f>
        <v>84</v>
      </c>
      <c r="G95" s="60" t="n">
        <v>292</v>
      </c>
      <c r="H95" s="60" t="n">
        <v>277</v>
      </c>
      <c r="I95" s="69" t="n">
        <f aca="false">IF(H95="","",G95-H95)</f>
        <v>15</v>
      </c>
      <c r="J95" s="40" t="n">
        <f aca="false">IF(OR(D95="",D95+G95=0),"",D95/(D95+G95))</f>
        <v>0.663981588032221</v>
      </c>
      <c r="K95" s="40" t="n">
        <f aca="false">IF(E95="","",E95/(E95+H95))</f>
        <v>0.64025974025974</v>
      </c>
      <c r="L95" s="70" t="n">
        <f aca="false">IF(OR(K95="",J95=""),"",(J95-K95)*100)</f>
        <v>2.37218477724807</v>
      </c>
      <c r="M95" s="36" t="n">
        <v>1.84227327080237</v>
      </c>
      <c r="N95" s="36" t="n">
        <v>2.24010502828694</v>
      </c>
      <c r="O95" s="36" t="n">
        <f aca="false">SQRT(M95^2+N95^2)</f>
        <v>2.90035193417442</v>
      </c>
      <c r="P95" s="40" t="n">
        <f aca="false">IF(J95="","",MAX(0,J95-1.96*O95/100))</f>
        <v>0.607134690122402</v>
      </c>
      <c r="Q95" s="40" t="n">
        <f aca="false">IF(J95="","",MIN(1,J95+1.96*O95/100))</f>
        <v>0.72082848594204</v>
      </c>
      <c r="R95" s="32" t="str">
        <f aca="false">IF(L95="","",IF(ABS(L95)&lt;=O95,"Yes","No"))</f>
        <v>Yes</v>
      </c>
      <c r="S95" s="32" t="str">
        <f aca="false">IF(L95="","",IF(ABS(L95)&lt;=1.96*O95,"Yes","No"))</f>
        <v>Yes</v>
      </c>
      <c r="T95" s="60" t="n">
        <f aca="false">IF(D95="","",ROUND(SQRT(((D95+G95)*O95/100)^2+(J95*(D95+G95)*0.05273)^2),0))</f>
        <v>40</v>
      </c>
      <c r="U95" s="32"/>
    </row>
    <row r="96" customFormat="false" ht="15" hidden="false" customHeight="false" outlineLevel="0" collapsed="false">
      <c r="A96" s="32" t="s">
        <v>233</v>
      </c>
      <c r="B96" s="32" t="s">
        <v>235</v>
      </c>
      <c r="C96" s="32" t="s">
        <v>280</v>
      </c>
      <c r="D96" s="60" t="n">
        <v>287</v>
      </c>
      <c r="E96" s="60" t="n">
        <v>240</v>
      </c>
      <c r="F96" s="69" t="n">
        <f aca="false">IF(E96="","",D96-E96)</f>
        <v>47</v>
      </c>
      <c r="G96" s="60" t="n">
        <v>87</v>
      </c>
      <c r="H96" s="60" t="n">
        <v>63</v>
      </c>
      <c r="I96" s="69" t="n">
        <f aca="false">IF(H96="","",G96-H96)</f>
        <v>24</v>
      </c>
      <c r="J96" s="40" t="n">
        <f aca="false">IF(OR(D96="",D96+G96=0),"",D96/(D96+G96))</f>
        <v>0.767379679144385</v>
      </c>
      <c r="K96" s="40" t="n">
        <f aca="false">IF(E96="","",E96/(E96+H96))</f>
        <v>0.792079207920792</v>
      </c>
      <c r="L96" s="70" t="n">
        <f aca="false">IF(OR(K96="",J96=""),"",(J96-K96)*100)</f>
        <v>-2.46995287764071</v>
      </c>
      <c r="M96" s="36" t="n">
        <v>3.50482614909216</v>
      </c>
      <c r="N96" s="36" t="n">
        <v>2.24010502828694</v>
      </c>
      <c r="O96" s="36" t="n">
        <f aca="false">SQRT(M96^2+N96^2)</f>
        <v>4.15955248471715</v>
      </c>
      <c r="P96" s="40" t="n">
        <f aca="false">IF(J96="","",MAX(0,J96-1.96*O96/100))</f>
        <v>0.685852450443929</v>
      </c>
      <c r="Q96" s="40" t="n">
        <f aca="false">IF(J96="","",MIN(1,J96+1.96*O96/100))</f>
        <v>0.848906907844841</v>
      </c>
      <c r="R96" s="32" t="str">
        <f aca="false">IF(L96="","",IF(ABS(L96)&lt;=O96,"Yes","No"))</f>
        <v>Yes</v>
      </c>
      <c r="S96" s="32" t="str">
        <f aca="false">IF(L96="","",IF(ABS(L96)&lt;=1.96*O96,"Yes","No"))</f>
        <v>Yes</v>
      </c>
      <c r="T96" s="60" t="n">
        <f aca="false">IF(D96="","",ROUND(SQRT(((D96+G96)*O96/100)^2+(J96*(D96+G96)*0.08223)^2),0))</f>
        <v>28</v>
      </c>
      <c r="U96" s="32"/>
    </row>
    <row r="97" customFormat="false" ht="15" hidden="false" customHeight="false" outlineLevel="0" collapsed="false">
      <c r="A97" s="32" t="s">
        <v>233</v>
      </c>
      <c r="B97" s="32" t="s">
        <v>235</v>
      </c>
      <c r="C97" s="32" t="s">
        <v>281</v>
      </c>
      <c r="D97" s="60" t="n">
        <v>232</v>
      </c>
      <c r="E97" s="60" t="n">
        <v>236</v>
      </c>
      <c r="F97" s="69" t="n">
        <f aca="false">IF(E97="","",D97-E97)</f>
        <v>-4</v>
      </c>
      <c r="G97" s="60" t="n">
        <v>79</v>
      </c>
      <c r="H97" s="60" t="n">
        <v>68</v>
      </c>
      <c r="I97" s="69" t="n">
        <f aca="false">IF(H97="","",G97-H97)</f>
        <v>11</v>
      </c>
      <c r="J97" s="40" t="n">
        <f aca="false">IF(OR(D97="",D97+G97=0),"",D97/(D97+G97))</f>
        <v>0.745980707395498</v>
      </c>
      <c r="K97" s="40" t="n">
        <f aca="false">IF(E97="","",E97/(E97+H97))</f>
        <v>0.776315789473684</v>
      </c>
      <c r="L97" s="70" t="n">
        <f aca="false">IF(OR(K97="",J97=""),"",(J97-K97)*100)</f>
        <v>-3.03350820781858</v>
      </c>
      <c r="M97" s="36" t="n">
        <v>3.50482614909216</v>
      </c>
      <c r="N97" s="36" t="n">
        <v>2.24010502828694</v>
      </c>
      <c r="O97" s="36" t="n">
        <f aca="false">SQRT(M97^2+N97^2)</f>
        <v>4.15955248471715</v>
      </c>
      <c r="P97" s="40" t="n">
        <f aca="false">IF(J97="","",MAX(0,J97-1.96*O97/100))</f>
        <v>0.664453478695042</v>
      </c>
      <c r="Q97" s="40" t="n">
        <f aca="false">IF(J97="","",MIN(1,J97+1.96*O97/100))</f>
        <v>0.827507936095955</v>
      </c>
      <c r="R97" s="32" t="str">
        <f aca="false">IF(L97="","",IF(ABS(L97)&lt;=O97,"Yes","No"))</f>
        <v>Yes</v>
      </c>
      <c r="S97" s="32" t="str">
        <f aca="false">IF(L97="","",IF(ABS(L97)&lt;=1.96*O97,"Yes","No"))</f>
        <v>Yes</v>
      </c>
      <c r="T97" s="60" t="n">
        <f aca="false">IF(D97="","",ROUND(SQRT(((D97+G97)*O97/100)^2+(J97*(D97+G97)*0.08223)^2),0))</f>
        <v>23</v>
      </c>
      <c r="U97" s="32"/>
    </row>
    <row r="98" customFormat="false" ht="15" hidden="false" customHeight="false" outlineLevel="0" collapsed="false">
      <c r="A98" s="32" t="s">
        <v>233</v>
      </c>
      <c r="B98" s="32" t="s">
        <v>235</v>
      </c>
      <c r="C98" s="32" t="s">
        <v>282</v>
      </c>
      <c r="D98" s="60" t="n">
        <v>315</v>
      </c>
      <c r="E98" s="60" t="n">
        <v>365</v>
      </c>
      <c r="F98" s="69" t="n">
        <f aca="false">IF(E98="","",D98-E98)</f>
        <v>-50</v>
      </c>
      <c r="G98" s="60" t="n">
        <v>109</v>
      </c>
      <c r="H98" s="60" t="n">
        <v>72</v>
      </c>
      <c r="I98" s="69" t="n">
        <f aca="false">IF(H98="","",G98-H98)</f>
        <v>37</v>
      </c>
      <c r="J98" s="40" t="n">
        <f aca="false">IF(OR(D98="",D98+G98=0),"",D98/(D98+G98))</f>
        <v>0.742924528301887</v>
      </c>
      <c r="K98" s="40" t="n">
        <f aca="false">IF(E98="","",E98/(E98+H98))</f>
        <v>0.835240274599542</v>
      </c>
      <c r="L98" s="70" t="n">
        <f aca="false">IF(OR(K98="",J98=""),"",(J98-K98)*100)</f>
        <v>-9.23157462976555</v>
      </c>
      <c r="M98" s="36" t="n">
        <v>3.50482614909216</v>
      </c>
      <c r="N98" s="36" t="n">
        <v>2.24010502828694</v>
      </c>
      <c r="O98" s="36" t="n">
        <f aca="false">SQRT(M98^2+N98^2)</f>
        <v>4.15955248471715</v>
      </c>
      <c r="P98" s="40" t="n">
        <f aca="false">IF(J98="","",MAX(0,J98-1.96*O98/100))</f>
        <v>0.661397299601431</v>
      </c>
      <c r="Q98" s="40" t="n">
        <f aca="false">IF(J98="","",MIN(1,J98+1.96*O98/100))</f>
        <v>0.824451757002343</v>
      </c>
      <c r="R98" s="32" t="str">
        <f aca="false">IF(L98="","",IF(ABS(L98)&lt;=O98,"Yes","No"))</f>
        <v>No</v>
      </c>
      <c r="S98" s="32" t="str">
        <f aca="false">IF(L98="","",IF(ABS(L98)&lt;=1.96*O98,"Yes","No"))</f>
        <v>No</v>
      </c>
      <c r="T98" s="60" t="n">
        <f aca="false">IF(D98="","",ROUND(SQRT(((D98+G98)*O98/100)^2+(J98*(D98+G98)*0.08223)^2),0))</f>
        <v>31</v>
      </c>
      <c r="U98" s="32"/>
    </row>
    <row r="99" customFormat="false" ht="15" hidden="false" customHeight="false" outlineLevel="0" collapsed="false">
      <c r="A99" s="32" t="s">
        <v>233</v>
      </c>
      <c r="B99" s="32" t="s">
        <v>235</v>
      </c>
      <c r="C99" s="32" t="s">
        <v>283</v>
      </c>
      <c r="D99" s="60" t="n">
        <v>182</v>
      </c>
      <c r="E99" s="60" t="n">
        <v>173</v>
      </c>
      <c r="F99" s="69" t="n">
        <f aca="false">IF(E99="","",D99-E99)</f>
        <v>9</v>
      </c>
      <c r="G99" s="60" t="n">
        <v>63</v>
      </c>
      <c r="H99" s="60" t="n">
        <v>59</v>
      </c>
      <c r="I99" s="69" t="n">
        <f aca="false">IF(H99="","",G99-H99)</f>
        <v>4</v>
      </c>
      <c r="J99" s="40" t="n">
        <f aca="false">IF(OR(D99="",D99+G99=0),"",D99/(D99+G99))</f>
        <v>0.742857142857143</v>
      </c>
      <c r="K99" s="40" t="n">
        <f aca="false">IF(E99="","",E99/(E99+H99))</f>
        <v>0.745689655172414</v>
      </c>
      <c r="L99" s="70" t="n">
        <f aca="false">IF(OR(K99="",J99=""),"",(J99-K99)*100)</f>
        <v>-0.283251231527093</v>
      </c>
      <c r="M99" s="36" t="n">
        <v>3.50482614909216</v>
      </c>
      <c r="N99" s="36" t="n">
        <v>2.24010502828694</v>
      </c>
      <c r="O99" s="36" t="n">
        <f aca="false">SQRT(M99^2+N99^2)</f>
        <v>4.15955248471715</v>
      </c>
      <c r="P99" s="40" t="n">
        <f aca="false">IF(J99="","",MAX(0,J99-1.96*O99/100))</f>
        <v>0.661329914156687</v>
      </c>
      <c r="Q99" s="40" t="n">
        <f aca="false">IF(J99="","",MIN(1,J99+1.96*O99/100))</f>
        <v>0.824384371557599</v>
      </c>
      <c r="R99" s="32" t="str">
        <f aca="false">IF(L99="","",IF(ABS(L99)&lt;=O99,"Yes","No"))</f>
        <v>Yes</v>
      </c>
      <c r="S99" s="32" t="str">
        <f aca="false">IF(L99="","",IF(ABS(L99)&lt;=1.96*O99,"Yes","No"))</f>
        <v>Yes</v>
      </c>
      <c r="T99" s="60" t="n">
        <f aca="false">IF(D99="","",ROUND(SQRT(((D99+G99)*O99/100)^2+(J99*(D99+G99)*0.08223)^2),0))</f>
        <v>18</v>
      </c>
      <c r="U99" s="32"/>
    </row>
    <row r="100" customFormat="false" ht="15" hidden="false" customHeight="false" outlineLevel="0" collapsed="false">
      <c r="A100" s="32" t="s">
        <v>233</v>
      </c>
      <c r="B100" s="32" t="s">
        <v>235</v>
      </c>
      <c r="C100" s="32" t="s">
        <v>284</v>
      </c>
      <c r="D100" s="60" t="n">
        <v>263</v>
      </c>
      <c r="E100" s="60" t="n">
        <v>224</v>
      </c>
      <c r="F100" s="69" t="n">
        <f aca="false">IF(E100="","",D100-E100)</f>
        <v>39</v>
      </c>
      <c r="G100" s="60" t="n">
        <v>79</v>
      </c>
      <c r="H100" s="60" t="n">
        <v>57</v>
      </c>
      <c r="I100" s="69" t="n">
        <f aca="false">IF(H100="","",G100-H100)</f>
        <v>22</v>
      </c>
      <c r="J100" s="40" t="n">
        <f aca="false">IF(OR(D100="",D100+G100=0),"",D100/(D100+G100))</f>
        <v>0.769005847953216</v>
      </c>
      <c r="K100" s="40" t="n">
        <f aca="false">IF(E100="","",E100/(E100+H100))</f>
        <v>0.797153024911032</v>
      </c>
      <c r="L100" s="70" t="n">
        <f aca="false">IF(OR(K100="",J100=""),"",(J100-K100)*100)</f>
        <v>-2.81471769578157</v>
      </c>
      <c r="M100" s="36" t="n">
        <v>3.50482614909216</v>
      </c>
      <c r="N100" s="36" t="n">
        <v>2.24010502828694</v>
      </c>
      <c r="O100" s="36" t="n">
        <f aca="false">SQRT(M100^2+N100^2)</f>
        <v>4.15955248471715</v>
      </c>
      <c r="P100" s="40" t="n">
        <f aca="false">IF(J100="","",MAX(0,J100-1.96*O100/100))</f>
        <v>0.68747861925276</v>
      </c>
      <c r="Q100" s="40" t="n">
        <f aca="false">IF(J100="","",MIN(1,J100+1.96*O100/100))</f>
        <v>0.850533076653673</v>
      </c>
      <c r="R100" s="32" t="str">
        <f aca="false">IF(L100="","",IF(ABS(L100)&lt;=O100,"Yes","No"))</f>
        <v>Yes</v>
      </c>
      <c r="S100" s="32" t="str">
        <f aca="false">IF(L100="","",IF(ABS(L100)&lt;=1.96*O100,"Yes","No"))</f>
        <v>Yes</v>
      </c>
      <c r="T100" s="60" t="n">
        <f aca="false">IF(D100="","",ROUND(SQRT(((D100+G100)*O100/100)^2+(J100*(D100+G100)*0.08223)^2),0))</f>
        <v>26</v>
      </c>
      <c r="U100" s="32"/>
    </row>
    <row r="101" customFormat="false" ht="15" hidden="false" customHeight="false" outlineLevel="0" collapsed="false">
      <c r="A101" s="32" t="s">
        <v>233</v>
      </c>
      <c r="B101" s="32" t="s">
        <v>235</v>
      </c>
      <c r="C101" s="32" t="s">
        <v>285</v>
      </c>
      <c r="D101" s="60" t="n">
        <v>139</v>
      </c>
      <c r="E101" s="60" t="n">
        <v>93</v>
      </c>
      <c r="F101" s="69" t="n">
        <f aca="false">IF(E101="","",D101-E101)</f>
        <v>46</v>
      </c>
      <c r="G101" s="60" t="n">
        <v>46</v>
      </c>
      <c r="H101" s="60" t="n">
        <v>30</v>
      </c>
      <c r="I101" s="69" t="n">
        <f aca="false">IF(H101="","",G101-H101)</f>
        <v>16</v>
      </c>
      <c r="J101" s="40" t="n">
        <f aca="false">IF(OR(D101="",D101+G101=0),"",D101/(D101+G101))</f>
        <v>0.751351351351351</v>
      </c>
      <c r="K101" s="40" t="n">
        <f aca="false">IF(E101="","",E101/(E101+H101))</f>
        <v>0.75609756097561</v>
      </c>
      <c r="L101" s="70" t="n">
        <f aca="false">IF(OR(K101="",J101=""),"",(J101-K101)*100)</f>
        <v>-0.474620962425842</v>
      </c>
      <c r="M101" s="36" t="n">
        <v>3.50482614909216</v>
      </c>
      <c r="N101" s="36" t="n">
        <v>2.24010502828694</v>
      </c>
      <c r="O101" s="36" t="n">
        <f aca="false">SQRT(M101^2+N101^2)</f>
        <v>4.15955248471715</v>
      </c>
      <c r="P101" s="40" t="n">
        <f aca="false">IF(J101="","",MAX(0,J101-1.96*O101/100))</f>
        <v>0.669824122650895</v>
      </c>
      <c r="Q101" s="40" t="n">
        <f aca="false">IF(J101="","",MIN(1,J101+1.96*O101/100))</f>
        <v>0.832878580051808</v>
      </c>
      <c r="R101" s="32" t="str">
        <f aca="false">IF(L101="","",IF(ABS(L101)&lt;=O101,"Yes","No"))</f>
        <v>Yes</v>
      </c>
      <c r="S101" s="32" t="str">
        <f aca="false">IF(L101="","",IF(ABS(L101)&lt;=1.96*O101,"Yes","No"))</f>
        <v>Yes</v>
      </c>
      <c r="T101" s="60" t="n">
        <f aca="false">IF(D101="","",ROUND(SQRT(((D101+G101)*O101/100)^2+(J101*(D101+G101)*0.08223)^2),0))</f>
        <v>14</v>
      </c>
      <c r="U101" s="32"/>
    </row>
    <row r="102" customFormat="false" ht="15" hidden="false" customHeight="false" outlineLevel="0" collapsed="false">
      <c r="A102" s="32" t="s">
        <v>233</v>
      </c>
      <c r="B102" s="32" t="s">
        <v>235</v>
      </c>
      <c r="C102" s="32" t="s">
        <v>286</v>
      </c>
      <c r="D102" s="60" t="n">
        <v>238</v>
      </c>
      <c r="E102" s="60" t="n">
        <v>206</v>
      </c>
      <c r="F102" s="69" t="n">
        <f aca="false">IF(E102="","",D102-E102)</f>
        <v>32</v>
      </c>
      <c r="G102" s="60" t="n">
        <v>99</v>
      </c>
      <c r="H102" s="60" t="n">
        <v>84</v>
      </c>
      <c r="I102" s="69" t="n">
        <f aca="false">IF(H102="","",G102-H102)</f>
        <v>15</v>
      </c>
      <c r="J102" s="40" t="n">
        <f aca="false">IF(OR(D102="",D102+G102=0),"",D102/(D102+G102))</f>
        <v>0.706231454005935</v>
      </c>
      <c r="K102" s="40" t="n">
        <f aca="false">IF(E102="","",E102/(E102+H102))</f>
        <v>0.710344827586207</v>
      </c>
      <c r="L102" s="70" t="n">
        <f aca="false">IF(OR(K102="",J102=""),"",(J102-K102)*100)</f>
        <v>-0.41133735802722</v>
      </c>
      <c r="M102" s="36" t="n">
        <v>3.50482614909216</v>
      </c>
      <c r="N102" s="36" t="n">
        <v>2.24010502828694</v>
      </c>
      <c r="O102" s="36" t="n">
        <f aca="false">SQRT(M102^2+N102^2)</f>
        <v>4.15955248471715</v>
      </c>
      <c r="P102" s="40" t="n">
        <f aca="false">IF(J102="","",MAX(0,J102-1.96*O102/100))</f>
        <v>0.624704225305479</v>
      </c>
      <c r="Q102" s="40" t="n">
        <f aca="false">IF(J102="","",MIN(1,J102+1.96*O102/100))</f>
        <v>0.787758682706391</v>
      </c>
      <c r="R102" s="32" t="str">
        <f aca="false">IF(L102="","",IF(ABS(L102)&lt;=O102,"Yes","No"))</f>
        <v>Yes</v>
      </c>
      <c r="S102" s="32" t="str">
        <f aca="false">IF(L102="","",IF(ABS(L102)&lt;=1.96*O102,"Yes","No"))</f>
        <v>Yes</v>
      </c>
      <c r="T102" s="60" t="n">
        <f aca="false">IF(D102="","",ROUND(SQRT(((D102+G102)*O102/100)^2+(J102*(D102+G102)*0.08223)^2),0))</f>
        <v>24</v>
      </c>
      <c r="U102" s="32"/>
    </row>
    <row r="103" customFormat="false" ht="15" hidden="false" customHeight="false" outlineLevel="0" collapsed="false">
      <c r="A103" s="32" t="s">
        <v>233</v>
      </c>
      <c r="B103" s="32" t="s">
        <v>235</v>
      </c>
      <c r="C103" s="32" t="s">
        <v>287</v>
      </c>
      <c r="D103" s="60" t="n">
        <v>332</v>
      </c>
      <c r="E103" s="60" t="n">
        <v>305</v>
      </c>
      <c r="F103" s="69" t="n">
        <f aca="false">IF(E103="","",D103-E103)</f>
        <v>27</v>
      </c>
      <c r="G103" s="60" t="n">
        <v>106</v>
      </c>
      <c r="H103" s="60" t="n">
        <v>94</v>
      </c>
      <c r="I103" s="69" t="n">
        <f aca="false">IF(H103="","",G103-H103)</f>
        <v>12</v>
      </c>
      <c r="J103" s="40" t="n">
        <f aca="false">IF(OR(D103="",D103+G103=0),"",D103/(D103+G103))</f>
        <v>0.757990867579909</v>
      </c>
      <c r="K103" s="40" t="n">
        <f aca="false">IF(E103="","",E103/(E103+H103))</f>
        <v>0.764411027568922</v>
      </c>
      <c r="L103" s="70" t="n">
        <f aca="false">IF(OR(K103="",J103=""),"",(J103-K103)*100)</f>
        <v>-0.642015998901369</v>
      </c>
      <c r="M103" s="36" t="n">
        <v>3.50482614909216</v>
      </c>
      <c r="N103" s="36" t="n">
        <v>2.24010502828694</v>
      </c>
      <c r="O103" s="36" t="n">
        <f aca="false">SQRT(M103^2+N103^2)</f>
        <v>4.15955248471715</v>
      </c>
      <c r="P103" s="40" t="n">
        <f aca="false">IF(J103="","",MAX(0,J103-1.96*O103/100))</f>
        <v>0.676463638879453</v>
      </c>
      <c r="Q103" s="40" t="n">
        <f aca="false">IF(J103="","",MIN(1,J103+1.96*O103/100))</f>
        <v>0.839518096280365</v>
      </c>
      <c r="R103" s="32" t="str">
        <f aca="false">IF(L103="","",IF(ABS(L103)&lt;=O103,"Yes","No"))</f>
        <v>Yes</v>
      </c>
      <c r="S103" s="32" t="str">
        <f aca="false">IF(L103="","",IF(ABS(L103)&lt;=1.96*O103,"Yes","No"))</f>
        <v>Yes</v>
      </c>
      <c r="T103" s="60" t="n">
        <f aca="false">IF(D103="","",ROUND(SQRT(((D103+G103)*O103/100)^2+(J103*(D103+G103)*0.08223)^2),0))</f>
        <v>33</v>
      </c>
      <c r="U103" s="32"/>
    </row>
    <row r="104" customFormat="false" ht="15" hidden="false" customHeight="false" outlineLevel="0" collapsed="false">
      <c r="A104" s="32" t="s">
        <v>233</v>
      </c>
      <c r="B104" s="32" t="s">
        <v>235</v>
      </c>
      <c r="C104" s="32" t="s">
        <v>288</v>
      </c>
      <c r="D104" s="60" t="n">
        <v>127</v>
      </c>
      <c r="E104" s="60" t="n">
        <v>116</v>
      </c>
      <c r="F104" s="69" t="n">
        <f aca="false">IF(E104="","",D104-E104)</f>
        <v>11</v>
      </c>
      <c r="G104" s="60" t="n">
        <v>50</v>
      </c>
      <c r="H104" s="60" t="n">
        <v>25</v>
      </c>
      <c r="I104" s="69" t="n">
        <f aca="false">IF(H104="","",G104-H104)</f>
        <v>25</v>
      </c>
      <c r="J104" s="40" t="n">
        <f aca="false">IF(OR(D104="",D104+G104=0),"",D104/(D104+G104))</f>
        <v>0.717514124293785</v>
      </c>
      <c r="K104" s="40" t="n">
        <f aca="false">IF(E104="","",E104/(E104+H104))</f>
        <v>0.822695035460993</v>
      </c>
      <c r="L104" s="70" t="n">
        <f aca="false">IF(OR(K104="",J104=""),"",(J104-K104)*100)</f>
        <v>-10.5180911167208</v>
      </c>
      <c r="M104" s="36" t="n">
        <v>3.50482614909216</v>
      </c>
      <c r="N104" s="36" t="n">
        <v>2.24010502828694</v>
      </c>
      <c r="O104" s="36" t="n">
        <f aca="false">SQRT(M104^2+N104^2)</f>
        <v>4.15955248471715</v>
      </c>
      <c r="P104" s="40" t="n">
        <f aca="false">IF(J104="","",MAX(0,J104-1.96*O104/100))</f>
        <v>0.635986895593329</v>
      </c>
      <c r="Q104" s="40" t="n">
        <f aca="false">IF(J104="","",MIN(1,J104+1.96*O104/100))</f>
        <v>0.799041352994242</v>
      </c>
      <c r="R104" s="32" t="str">
        <f aca="false">IF(L104="","",IF(ABS(L104)&lt;=O104,"Yes","No"))</f>
        <v>No</v>
      </c>
      <c r="S104" s="32" t="str">
        <f aca="false">IF(L104="","",IF(ABS(L104)&lt;=1.96*O104,"Yes","No"))</f>
        <v>No</v>
      </c>
      <c r="T104" s="60" t="n">
        <f aca="false">IF(D104="","",ROUND(SQRT(((D104+G104)*O104/100)^2+(J104*(D104+G104)*0.08223)^2),0))</f>
        <v>13</v>
      </c>
      <c r="U104" s="32"/>
    </row>
    <row r="105" customFormat="false" ht="15" hidden="false" customHeight="false" outlineLevel="0" collapsed="false">
      <c r="A105" s="32" t="s">
        <v>233</v>
      </c>
      <c r="B105" s="32" t="s">
        <v>235</v>
      </c>
      <c r="C105" s="32" t="s">
        <v>289</v>
      </c>
      <c r="D105" s="60" t="n">
        <v>160</v>
      </c>
      <c r="E105" s="60" t="n">
        <v>147</v>
      </c>
      <c r="F105" s="69" t="n">
        <f aca="false">IF(E105="","",D105-E105)</f>
        <v>13</v>
      </c>
      <c r="G105" s="60" t="n">
        <v>54</v>
      </c>
      <c r="H105" s="60" t="n">
        <v>26</v>
      </c>
      <c r="I105" s="69" t="n">
        <f aca="false">IF(H105="","",G105-H105)</f>
        <v>28</v>
      </c>
      <c r="J105" s="40" t="n">
        <f aca="false">IF(OR(D105="",D105+G105=0),"",D105/(D105+G105))</f>
        <v>0.747663551401869</v>
      </c>
      <c r="K105" s="40" t="n">
        <f aca="false">IF(E105="","",E105/(E105+H105))</f>
        <v>0.84971098265896</v>
      </c>
      <c r="L105" s="70" t="n">
        <f aca="false">IF(OR(K105="",J105=""),"",(J105-K105)*100)</f>
        <v>-10.204743125709</v>
      </c>
      <c r="M105" s="36" t="n">
        <v>3.50482614909216</v>
      </c>
      <c r="N105" s="36" t="n">
        <v>2.24010502828694</v>
      </c>
      <c r="O105" s="36" t="n">
        <f aca="false">SQRT(M105^2+N105^2)</f>
        <v>4.15955248471715</v>
      </c>
      <c r="P105" s="40" t="n">
        <f aca="false">IF(J105="","",MAX(0,J105-1.96*O105/100))</f>
        <v>0.666136322701413</v>
      </c>
      <c r="Q105" s="40" t="n">
        <f aca="false">IF(J105="","",MIN(1,J105+1.96*O105/100))</f>
        <v>0.829190780102325</v>
      </c>
      <c r="R105" s="32" t="str">
        <f aca="false">IF(L105="","",IF(ABS(L105)&lt;=O105,"Yes","No"))</f>
        <v>No</v>
      </c>
      <c r="S105" s="32" t="str">
        <f aca="false">IF(L105="","",IF(ABS(L105)&lt;=1.96*O105,"Yes","No"))</f>
        <v>No</v>
      </c>
      <c r="T105" s="60" t="n">
        <f aca="false">IF(D105="","",ROUND(SQRT(((D105+G105)*O105/100)^2+(J105*(D105+G105)*0.08223)^2),0))</f>
        <v>16</v>
      </c>
      <c r="U105" s="32"/>
    </row>
    <row r="106" customFormat="false" ht="15" hidden="false" customHeight="false" outlineLevel="0" collapsed="false">
      <c r="A106" s="32" t="s">
        <v>233</v>
      </c>
      <c r="B106" s="32" t="s">
        <v>235</v>
      </c>
      <c r="C106" s="32" t="s">
        <v>290</v>
      </c>
      <c r="D106" s="60" t="n">
        <v>230</v>
      </c>
      <c r="E106" s="60" t="n">
        <v>220</v>
      </c>
      <c r="F106" s="69" t="n">
        <f aca="false">IF(E106="","",D106-E106)</f>
        <v>10</v>
      </c>
      <c r="G106" s="60" t="n">
        <v>76</v>
      </c>
      <c r="H106" s="60" t="n">
        <v>55</v>
      </c>
      <c r="I106" s="69" t="n">
        <f aca="false">IF(H106="","",G106-H106)</f>
        <v>21</v>
      </c>
      <c r="J106" s="40" t="n">
        <f aca="false">IF(OR(D106="",D106+G106=0),"",D106/(D106+G106))</f>
        <v>0.751633986928105</v>
      </c>
      <c r="K106" s="40" t="n">
        <f aca="false">IF(E106="","",E106/(E106+H106))</f>
        <v>0.8</v>
      </c>
      <c r="L106" s="70" t="n">
        <f aca="false">IF(OR(K106="",J106=""),"",(J106-K106)*100)</f>
        <v>-4.83660130718955</v>
      </c>
      <c r="M106" s="36" t="n">
        <v>3.50482614909216</v>
      </c>
      <c r="N106" s="36" t="n">
        <v>2.24010502828694</v>
      </c>
      <c r="O106" s="36" t="n">
        <f aca="false">SQRT(M106^2+N106^2)</f>
        <v>4.15955248471715</v>
      </c>
      <c r="P106" s="40" t="n">
        <f aca="false">IF(J106="","",MAX(0,J106-1.96*O106/100))</f>
        <v>0.670106758227648</v>
      </c>
      <c r="Q106" s="40" t="n">
        <f aca="false">IF(J106="","",MIN(1,J106+1.96*O106/100))</f>
        <v>0.833161215628561</v>
      </c>
      <c r="R106" s="32" t="str">
        <f aca="false">IF(L106="","",IF(ABS(L106)&lt;=O106,"Yes","No"))</f>
        <v>No</v>
      </c>
      <c r="S106" s="32" t="str">
        <f aca="false">IF(L106="","",IF(ABS(L106)&lt;=1.96*O106,"Yes","No"))</f>
        <v>Yes</v>
      </c>
      <c r="T106" s="60" t="n">
        <f aca="false">IF(D106="","",ROUND(SQRT(((D106+G106)*O106/100)^2+(J106*(D106+G106)*0.08223)^2),0))</f>
        <v>23</v>
      </c>
      <c r="U106" s="32"/>
    </row>
    <row r="107" customFormat="false" ht="15" hidden="false" customHeight="false" outlineLevel="0" collapsed="false">
      <c r="A107" s="32" t="s">
        <v>233</v>
      </c>
      <c r="B107" s="32" t="s">
        <v>235</v>
      </c>
      <c r="C107" s="32" t="s">
        <v>291</v>
      </c>
      <c r="D107" s="60" t="n">
        <v>378</v>
      </c>
      <c r="E107" s="60" t="n">
        <v>338</v>
      </c>
      <c r="F107" s="69" t="n">
        <f aca="false">IF(E107="","",D107-E107)</f>
        <v>40</v>
      </c>
      <c r="G107" s="60" t="n">
        <v>169</v>
      </c>
      <c r="H107" s="60" t="n">
        <v>159</v>
      </c>
      <c r="I107" s="69" t="n">
        <f aca="false">IF(H107="","",G107-H107)</f>
        <v>10</v>
      </c>
      <c r="J107" s="40" t="n">
        <f aca="false">IF(OR(D107="",D107+G107=0),"",D107/(D107+G107))</f>
        <v>0.691042047531993</v>
      </c>
      <c r="K107" s="40" t="n">
        <f aca="false">IF(E107="","",E107/(E107+H107))</f>
        <v>0.680080482897384</v>
      </c>
      <c r="L107" s="70" t="n">
        <f aca="false">IF(OR(K107="",J107=""),"",(J107-K107)*100)</f>
        <v>1.09615646346084</v>
      </c>
      <c r="M107" s="36" t="n">
        <v>2.29163973666188</v>
      </c>
      <c r="N107" s="36" t="n">
        <v>2.24010502828694</v>
      </c>
      <c r="O107" s="36" t="n">
        <f aca="false">SQRT(M107^2+N107^2)</f>
        <v>3.2046346469456</v>
      </c>
      <c r="P107" s="40" t="n">
        <f aca="false">IF(J107="","",MAX(0,J107-1.96*O107/100))</f>
        <v>0.628231208451859</v>
      </c>
      <c r="Q107" s="40" t="n">
        <f aca="false">IF(J107="","",MIN(1,J107+1.96*O107/100))</f>
        <v>0.753852886612127</v>
      </c>
      <c r="R107" s="32" t="str">
        <f aca="false">IF(L107="","",IF(ABS(L107)&lt;=O107,"Yes","No"))</f>
        <v>Yes</v>
      </c>
      <c r="S107" s="32" t="str">
        <f aca="false">IF(L107="","",IF(ABS(L107)&lt;=1.96*O107,"Yes","No"))</f>
        <v>Yes</v>
      </c>
      <c r="T107" s="60" t="n">
        <f aca="false">IF(D107="","",ROUND(SQRT(((D107+G107)*O107/100)^2+(J107*(D107+G107)*0.06778)^2),0))</f>
        <v>31</v>
      </c>
      <c r="U107" s="32"/>
    </row>
    <row r="108" customFormat="false" ht="15" hidden="false" customHeight="false" outlineLevel="0" collapsed="false">
      <c r="A108" s="32" t="s">
        <v>233</v>
      </c>
      <c r="B108" s="32" t="s">
        <v>235</v>
      </c>
      <c r="C108" s="32" t="s">
        <v>292</v>
      </c>
      <c r="D108" s="60" t="n">
        <v>186</v>
      </c>
      <c r="E108" s="60" t="n">
        <v>158</v>
      </c>
      <c r="F108" s="69" t="n">
        <f aca="false">IF(E108="","",D108-E108)</f>
        <v>28</v>
      </c>
      <c r="G108" s="60" t="n">
        <v>75</v>
      </c>
      <c r="H108" s="60" t="n">
        <v>60</v>
      </c>
      <c r="I108" s="69" t="n">
        <f aca="false">IF(H108="","",G108-H108)</f>
        <v>15</v>
      </c>
      <c r="J108" s="40" t="n">
        <f aca="false">IF(OR(D108="",D108+G108=0),"",D108/(D108+G108))</f>
        <v>0.71264367816092</v>
      </c>
      <c r="K108" s="40" t="n">
        <f aca="false">IF(E108="","",E108/(E108+H108))</f>
        <v>0.724770642201835</v>
      </c>
      <c r="L108" s="70" t="n">
        <f aca="false">IF(OR(K108="",J108=""),"",(J108-K108)*100)</f>
        <v>-1.21269640409153</v>
      </c>
      <c r="M108" s="36" t="n">
        <v>3.50482614909216</v>
      </c>
      <c r="N108" s="36" t="n">
        <v>2.24010502828694</v>
      </c>
      <c r="O108" s="36" t="n">
        <f aca="false">SQRT(M108^2+N108^2)</f>
        <v>4.15955248471715</v>
      </c>
      <c r="P108" s="40" t="n">
        <f aca="false">IF(J108="","",MAX(0,J108-1.96*O108/100))</f>
        <v>0.631116449460463</v>
      </c>
      <c r="Q108" s="40" t="n">
        <f aca="false">IF(J108="","",MIN(1,J108+1.96*O108/100))</f>
        <v>0.794170906861376</v>
      </c>
      <c r="R108" s="32" t="str">
        <f aca="false">IF(L108="","",IF(ABS(L108)&lt;=O108,"Yes","No"))</f>
        <v>Yes</v>
      </c>
      <c r="S108" s="32" t="str">
        <f aca="false">IF(L108="","",IF(ABS(L108)&lt;=1.96*O108,"Yes","No"))</f>
        <v>Yes</v>
      </c>
      <c r="T108" s="60" t="n">
        <f aca="false">IF(D108="","",ROUND(SQRT(((D108+G108)*O108/100)^2+(J108*(D108+G108)*0.08223)^2),0))</f>
        <v>19</v>
      </c>
      <c r="U108" s="32"/>
    </row>
    <row r="109" customFormat="false" ht="15" hidden="false" customHeight="false" outlineLevel="0" collapsed="false">
      <c r="A109" s="32" t="s">
        <v>233</v>
      </c>
      <c r="B109" s="32" t="s">
        <v>235</v>
      </c>
      <c r="C109" s="32" t="s">
        <v>293</v>
      </c>
      <c r="D109" s="60" t="n">
        <v>230</v>
      </c>
      <c r="E109" s="60" t="n">
        <v>180</v>
      </c>
      <c r="F109" s="69" t="n">
        <f aca="false">IF(E109="","",D109-E109)</f>
        <v>50</v>
      </c>
      <c r="G109" s="60" t="n">
        <v>81</v>
      </c>
      <c r="H109" s="60" t="n">
        <v>58</v>
      </c>
      <c r="I109" s="69" t="n">
        <f aca="false">IF(H109="","",G109-H109)</f>
        <v>23</v>
      </c>
      <c r="J109" s="40" t="n">
        <f aca="false">IF(OR(D109="",D109+G109=0),"",D109/(D109+G109))</f>
        <v>0.739549839228296</v>
      </c>
      <c r="K109" s="40" t="n">
        <f aca="false">IF(E109="","",E109/(E109+H109))</f>
        <v>0.756302521008403</v>
      </c>
      <c r="L109" s="70" t="n">
        <f aca="false">IF(OR(K109="",J109=""),"",(J109-K109)*100)</f>
        <v>-1.67526817801075</v>
      </c>
      <c r="M109" s="36" t="n">
        <v>3.50482614909216</v>
      </c>
      <c r="N109" s="36" t="n">
        <v>2.24010502828694</v>
      </c>
      <c r="O109" s="36" t="n">
        <f aca="false">SQRT(M109^2+N109^2)</f>
        <v>4.15955248471715</v>
      </c>
      <c r="P109" s="40" t="n">
        <f aca="false">IF(J109="","",MAX(0,J109-1.96*O109/100))</f>
        <v>0.65802261052784</v>
      </c>
      <c r="Q109" s="40" t="n">
        <f aca="false">IF(J109="","",MIN(1,J109+1.96*O109/100))</f>
        <v>0.821077067928752</v>
      </c>
      <c r="R109" s="32" t="str">
        <f aca="false">IF(L109="","",IF(ABS(L109)&lt;=O109,"Yes","No"))</f>
        <v>Yes</v>
      </c>
      <c r="S109" s="32" t="str">
        <f aca="false">IF(L109="","",IF(ABS(L109)&lt;=1.96*O109,"Yes","No"))</f>
        <v>Yes</v>
      </c>
      <c r="T109" s="60" t="n">
        <f aca="false">IF(D109="","",ROUND(SQRT(((D109+G109)*O109/100)^2+(J109*(D109+G109)*0.08223)^2),0))</f>
        <v>23</v>
      </c>
      <c r="U109" s="32"/>
    </row>
    <row r="110" customFormat="false" ht="15" hidden="false" customHeight="false" outlineLevel="0" collapsed="false">
      <c r="A110" s="32" t="s">
        <v>233</v>
      </c>
      <c r="B110" s="32" t="s">
        <v>235</v>
      </c>
      <c r="C110" s="32" t="s">
        <v>294</v>
      </c>
      <c r="D110" s="60" t="n">
        <v>298</v>
      </c>
      <c r="E110" s="60" t="n">
        <v>275</v>
      </c>
      <c r="F110" s="69" t="n">
        <f aca="false">IF(E110="","",D110-E110)</f>
        <v>23</v>
      </c>
      <c r="G110" s="60" t="n">
        <v>178</v>
      </c>
      <c r="H110" s="60" t="n">
        <v>147</v>
      </c>
      <c r="I110" s="69" t="n">
        <f aca="false">IF(H110="","",G110-H110)</f>
        <v>31</v>
      </c>
      <c r="J110" s="40" t="n">
        <f aca="false">IF(OR(D110="",D110+G110=0),"",D110/(D110+G110))</f>
        <v>0.626050420168067</v>
      </c>
      <c r="K110" s="40" t="n">
        <f aca="false">IF(E110="","",E110/(E110+H110))</f>
        <v>0.651658767772512</v>
      </c>
      <c r="L110" s="70" t="n">
        <f aca="false">IF(OR(K110="",J110=""),"",(J110-K110)*100)</f>
        <v>-2.56083476044446</v>
      </c>
      <c r="M110" s="36" t="n">
        <v>3.50482614909216</v>
      </c>
      <c r="N110" s="36" t="n">
        <v>2.24010502828694</v>
      </c>
      <c r="O110" s="36" t="n">
        <f aca="false">SQRT(M110^2+N110^2)</f>
        <v>4.15955248471715</v>
      </c>
      <c r="P110" s="40" t="n">
        <f aca="false">IF(J110="","",MAX(0,J110-1.96*O110/100))</f>
        <v>0.544523191467611</v>
      </c>
      <c r="Q110" s="40" t="n">
        <f aca="false">IF(J110="","",MIN(1,J110+1.96*O110/100))</f>
        <v>0.707577648868523</v>
      </c>
      <c r="R110" s="32" t="str">
        <f aca="false">IF(L110="","",IF(ABS(L110)&lt;=O110,"Yes","No"))</f>
        <v>Yes</v>
      </c>
      <c r="S110" s="32" t="str">
        <f aca="false">IF(L110="","",IF(ABS(L110)&lt;=1.96*O110,"Yes","No"))</f>
        <v>Yes</v>
      </c>
      <c r="T110" s="60" t="n">
        <f aca="false">IF(D110="","",ROUND(SQRT(((D110+G110)*O110/100)^2+(J110*(D110+G110)*0.08223)^2),0))</f>
        <v>32</v>
      </c>
      <c r="U110" s="32"/>
    </row>
    <row r="111" customFormat="false" ht="15" hidden="false" customHeight="false" outlineLevel="0" collapsed="false">
      <c r="A111" s="32" t="s">
        <v>233</v>
      </c>
      <c r="B111" s="32" t="s">
        <v>235</v>
      </c>
      <c r="C111" s="32" t="s">
        <v>295</v>
      </c>
      <c r="D111" s="60" t="n">
        <v>259</v>
      </c>
      <c r="E111" s="60" t="n">
        <v>240</v>
      </c>
      <c r="F111" s="69" t="n">
        <f aca="false">IF(E111="","",D111-E111)</f>
        <v>19</v>
      </c>
      <c r="G111" s="60" t="n">
        <v>97</v>
      </c>
      <c r="H111" s="60" t="n">
        <v>61</v>
      </c>
      <c r="I111" s="69" t="n">
        <f aca="false">IF(H111="","",G111-H111)</f>
        <v>36</v>
      </c>
      <c r="J111" s="40" t="n">
        <f aca="false">IF(OR(D111="",D111+G111=0),"",D111/(D111+G111))</f>
        <v>0.72752808988764</v>
      </c>
      <c r="K111" s="40" t="n">
        <f aca="false">IF(E111="","",E111/(E111+H111))</f>
        <v>0.79734219269103</v>
      </c>
      <c r="L111" s="70" t="n">
        <f aca="false">IF(OR(K111="",J111=""),"",(J111-K111)*100)</f>
        <v>-6.98141028033895</v>
      </c>
      <c r="M111" s="36" t="n">
        <v>3.50482614909216</v>
      </c>
      <c r="N111" s="36" t="n">
        <v>2.24010502828694</v>
      </c>
      <c r="O111" s="36" t="n">
        <f aca="false">SQRT(M111^2+N111^2)</f>
        <v>4.15955248471715</v>
      </c>
      <c r="P111" s="40" t="n">
        <f aca="false">IF(J111="","",MAX(0,J111-1.96*O111/100))</f>
        <v>0.646000861187184</v>
      </c>
      <c r="Q111" s="40" t="n">
        <f aca="false">IF(J111="","",MIN(1,J111+1.96*O111/100))</f>
        <v>0.809055318588097</v>
      </c>
      <c r="R111" s="32" t="str">
        <f aca="false">IF(L111="","",IF(ABS(L111)&lt;=O111,"Yes","No"))</f>
        <v>No</v>
      </c>
      <c r="S111" s="32" t="str">
        <f aca="false">IF(L111="","",IF(ABS(L111)&lt;=1.96*O111,"Yes","No"))</f>
        <v>Yes</v>
      </c>
      <c r="T111" s="60" t="n">
        <f aca="false">IF(D111="","",ROUND(SQRT(((D111+G111)*O111/100)^2+(J111*(D111+G111)*0.08223)^2),0))</f>
        <v>26</v>
      </c>
      <c r="U111" s="32"/>
    </row>
    <row r="112" customFormat="false" ht="15" hidden="false" customHeight="false" outlineLevel="0" collapsed="false">
      <c r="A112" s="32" t="s">
        <v>233</v>
      </c>
      <c r="B112" s="32" t="s">
        <v>296</v>
      </c>
      <c r="C112" s="32" t="s">
        <v>297</v>
      </c>
      <c r="D112" s="60" t="n">
        <v>424</v>
      </c>
      <c r="E112" s="60" t="n">
        <v>472</v>
      </c>
      <c r="F112" s="69" t="n">
        <f aca="false">IF(E112="","",D112-E112)</f>
        <v>-48</v>
      </c>
      <c r="G112" s="60" t="n">
        <v>177</v>
      </c>
      <c r="H112" s="60" t="n">
        <v>160</v>
      </c>
      <c r="I112" s="69" t="n">
        <f aca="false">IF(H112="","",G112-H112)</f>
        <v>17</v>
      </c>
      <c r="J112" s="40" t="n">
        <f aca="false">IF(OR(D112="",D112+G112=0),"",D112/(D112+G112))</f>
        <v>0.705490848585691</v>
      </c>
      <c r="K112" s="40" t="n">
        <f aca="false">IF(E112="","",E112/(E112+H112))</f>
        <v>0.746835443037975</v>
      </c>
      <c r="L112" s="70" t="n">
        <f aca="false">IF(OR(K112="",J112=""),"",(J112-K112)*100)</f>
        <v>-4.13445944522841</v>
      </c>
      <c r="M112" s="36" t="n">
        <v>2.29163973666188</v>
      </c>
      <c r="N112" s="36" t="n">
        <v>2.24010502828694</v>
      </c>
      <c r="O112" s="36" t="n">
        <f aca="false">SQRT(M112^2+N112^2)</f>
        <v>3.2046346469456</v>
      </c>
      <c r="P112" s="40" t="n">
        <f aca="false">IF(J112="","",MAX(0,J112-1.96*O112/100))</f>
        <v>0.642680009505557</v>
      </c>
      <c r="Q112" s="40" t="n">
        <f aca="false">IF(J112="","",MIN(1,J112+1.96*O112/100))</f>
        <v>0.768301687665824</v>
      </c>
      <c r="R112" s="32" t="str">
        <f aca="false">IF(L112="","",IF(ABS(L112)&lt;=O112,"Yes","No"))</f>
        <v>No</v>
      </c>
      <c r="S112" s="32" t="str">
        <f aca="false">IF(L112="","",IF(ABS(L112)&lt;=1.96*O112,"Yes","No"))</f>
        <v>Yes</v>
      </c>
      <c r="T112" s="60" t="n">
        <f aca="false">IF(D112="","",ROUND(SQRT(((D112+G112)*O112/100)^2+(J112*(D112+G112)*0.06778)^2),0))</f>
        <v>35</v>
      </c>
      <c r="U112" s="32"/>
    </row>
    <row r="113" customFormat="false" ht="15" hidden="false" customHeight="false" outlineLevel="0" collapsed="false">
      <c r="A113" s="32" t="s">
        <v>233</v>
      </c>
      <c r="B113" s="32" t="s">
        <v>296</v>
      </c>
      <c r="C113" s="32" t="s">
        <v>298</v>
      </c>
      <c r="D113" s="60" t="n">
        <v>293</v>
      </c>
      <c r="E113" s="60" t="n">
        <v>324</v>
      </c>
      <c r="F113" s="69" t="n">
        <f aca="false">IF(E113="","",D113-E113)</f>
        <v>-31</v>
      </c>
      <c r="G113" s="60" t="n">
        <v>162</v>
      </c>
      <c r="H113" s="60" t="n">
        <v>138</v>
      </c>
      <c r="I113" s="69" t="n">
        <f aca="false">IF(H113="","",G113-H113)</f>
        <v>24</v>
      </c>
      <c r="J113" s="40" t="n">
        <f aca="false">IF(OR(D113="",D113+G113=0),"",D113/(D113+G113))</f>
        <v>0.643956043956044</v>
      </c>
      <c r="K113" s="40" t="n">
        <f aca="false">IF(E113="","",E113/(E113+H113))</f>
        <v>0.701298701298701</v>
      </c>
      <c r="L113" s="70" t="n">
        <f aca="false">IF(OR(K113="",J113=""),"",(J113-K113)*100)</f>
        <v>-5.73426573426573</v>
      </c>
      <c r="M113" s="36" t="n">
        <v>3.50482614909216</v>
      </c>
      <c r="N113" s="36" t="n">
        <v>2.24010502828694</v>
      </c>
      <c r="O113" s="36" t="n">
        <f aca="false">SQRT(M113^2+N113^2)</f>
        <v>4.15955248471715</v>
      </c>
      <c r="P113" s="40" t="n">
        <f aca="false">IF(J113="","",MAX(0,J113-1.96*O113/100))</f>
        <v>0.562428815255588</v>
      </c>
      <c r="Q113" s="40" t="n">
        <f aca="false">IF(J113="","",MIN(1,J113+1.96*O113/100))</f>
        <v>0.7254832726565</v>
      </c>
      <c r="R113" s="32" t="str">
        <f aca="false">IF(L113="","",IF(ABS(L113)&lt;=O113,"Yes","No"))</f>
        <v>No</v>
      </c>
      <c r="S113" s="32" t="str">
        <f aca="false">IF(L113="","",IF(ABS(L113)&lt;=1.96*O113,"Yes","No"))</f>
        <v>Yes</v>
      </c>
      <c r="T113" s="60" t="n">
        <f aca="false">IF(D113="","",ROUND(SQRT(((D113+G113)*O113/100)^2+(J113*(D113+G113)*0.08223)^2),0))</f>
        <v>31</v>
      </c>
      <c r="U113" s="32"/>
    </row>
    <row r="114" customFormat="false" ht="15" hidden="false" customHeight="false" outlineLevel="0" collapsed="false">
      <c r="A114" s="32" t="s">
        <v>233</v>
      </c>
      <c r="B114" s="32" t="s">
        <v>296</v>
      </c>
      <c r="C114" s="32" t="s">
        <v>299</v>
      </c>
      <c r="D114" s="60" t="n">
        <v>326</v>
      </c>
      <c r="E114" s="60" t="n">
        <v>366</v>
      </c>
      <c r="F114" s="69" t="n">
        <f aca="false">IF(E114="","",D114-E114)</f>
        <v>-40</v>
      </c>
      <c r="G114" s="60" t="n">
        <v>149</v>
      </c>
      <c r="H114" s="60" t="n">
        <v>124</v>
      </c>
      <c r="I114" s="69" t="n">
        <f aca="false">IF(H114="","",G114-H114)</f>
        <v>25</v>
      </c>
      <c r="J114" s="40" t="n">
        <f aca="false">IF(OR(D114="",D114+G114=0),"",D114/(D114+G114))</f>
        <v>0.686315789473684</v>
      </c>
      <c r="K114" s="40" t="n">
        <f aca="false">IF(E114="","",E114/(E114+H114))</f>
        <v>0.746938775510204</v>
      </c>
      <c r="L114" s="70" t="n">
        <f aca="false">IF(OR(K114="",J114=""),"",(J114-K114)*100)</f>
        <v>-6.06229860365198</v>
      </c>
      <c r="M114" s="36" t="n">
        <v>3.50482614909216</v>
      </c>
      <c r="N114" s="36" t="n">
        <v>2.24010502828694</v>
      </c>
      <c r="O114" s="36" t="n">
        <f aca="false">SQRT(M114^2+N114^2)</f>
        <v>4.15955248471715</v>
      </c>
      <c r="P114" s="40" t="n">
        <f aca="false">IF(J114="","",MAX(0,J114-1.96*O114/100))</f>
        <v>0.604788560773228</v>
      </c>
      <c r="Q114" s="40" t="n">
        <f aca="false">IF(J114="","",MIN(1,J114+1.96*O114/100))</f>
        <v>0.76784301817414</v>
      </c>
      <c r="R114" s="32" t="str">
        <f aca="false">IF(L114="","",IF(ABS(L114)&lt;=O114,"Yes","No"))</f>
        <v>No</v>
      </c>
      <c r="S114" s="32" t="str">
        <f aca="false">IF(L114="","",IF(ABS(L114)&lt;=1.96*O114,"Yes","No"))</f>
        <v>Yes</v>
      </c>
      <c r="T114" s="60" t="n">
        <f aca="false">IF(D114="","",ROUND(SQRT(((D114+G114)*O114/100)^2+(J114*(D114+G114)*0.08223)^2),0))</f>
        <v>33</v>
      </c>
      <c r="U114" s="32"/>
    </row>
    <row r="115" customFormat="false" ht="15" hidden="false" customHeight="false" outlineLevel="0" collapsed="false">
      <c r="A115" s="32" t="s">
        <v>233</v>
      </c>
      <c r="B115" s="32" t="s">
        <v>296</v>
      </c>
      <c r="C115" s="32" t="s">
        <v>300</v>
      </c>
      <c r="D115" s="60" t="n">
        <v>352</v>
      </c>
      <c r="E115" s="60" t="n">
        <v>415</v>
      </c>
      <c r="F115" s="69" t="n">
        <f aca="false">IF(E115="","",D115-E115)</f>
        <v>-63</v>
      </c>
      <c r="G115" s="60" t="n">
        <v>178</v>
      </c>
      <c r="H115" s="60" t="n">
        <v>166</v>
      </c>
      <c r="I115" s="69" t="n">
        <f aca="false">IF(H115="","",G115-H115)</f>
        <v>12</v>
      </c>
      <c r="J115" s="40" t="n">
        <f aca="false">IF(OR(D115="",D115+G115=0),"",D115/(D115+G115))</f>
        <v>0.664150943396226</v>
      </c>
      <c r="K115" s="40" t="n">
        <f aca="false">IF(E115="","",E115/(E115+H115))</f>
        <v>0.714285714285714</v>
      </c>
      <c r="L115" s="70" t="n">
        <f aca="false">IF(OR(K115="",J115=""),"",(J115-K115)*100)</f>
        <v>-5.01347708894879</v>
      </c>
      <c r="M115" s="36" t="n">
        <v>2.29163973666188</v>
      </c>
      <c r="N115" s="36" t="n">
        <v>2.24010502828694</v>
      </c>
      <c r="O115" s="36" t="n">
        <f aca="false">SQRT(M115^2+N115^2)</f>
        <v>3.2046346469456</v>
      </c>
      <c r="P115" s="40" t="n">
        <f aca="false">IF(J115="","",MAX(0,J115-1.96*O115/100))</f>
        <v>0.601340104316093</v>
      </c>
      <c r="Q115" s="40" t="n">
        <f aca="false">IF(J115="","",MIN(1,J115+1.96*O115/100))</f>
        <v>0.72696178247636</v>
      </c>
      <c r="R115" s="32" t="str">
        <f aca="false">IF(L115="","",IF(ABS(L115)&lt;=O115,"Yes","No"))</f>
        <v>No</v>
      </c>
      <c r="S115" s="32" t="str">
        <f aca="false">IF(L115="","",IF(ABS(L115)&lt;=1.96*O115,"Yes","No"))</f>
        <v>Yes</v>
      </c>
      <c r="T115" s="60" t="n">
        <f aca="false">IF(D115="","",ROUND(SQRT(((D115+G115)*O115/100)^2+(J115*(D115+G115)*0.06778)^2),0))</f>
        <v>29</v>
      </c>
      <c r="U115" s="32"/>
    </row>
    <row r="116" customFormat="false" ht="15" hidden="false" customHeight="false" outlineLevel="0" collapsed="false">
      <c r="A116" s="32" t="s">
        <v>233</v>
      </c>
      <c r="B116" s="32" t="s">
        <v>296</v>
      </c>
      <c r="C116" s="32" t="s">
        <v>301</v>
      </c>
      <c r="D116" s="60" t="n">
        <v>545</v>
      </c>
      <c r="E116" s="60" t="n">
        <v>571</v>
      </c>
      <c r="F116" s="69" t="n">
        <f aca="false">IF(E116="","",D116-E116)</f>
        <v>-26</v>
      </c>
      <c r="G116" s="60" t="n">
        <v>291</v>
      </c>
      <c r="H116" s="60" t="n">
        <v>293</v>
      </c>
      <c r="I116" s="69" t="n">
        <f aca="false">IF(H116="","",G116-H116)</f>
        <v>-2</v>
      </c>
      <c r="J116" s="40" t="n">
        <f aca="false">IF(OR(D116="",D116+G116=0),"",D116/(D116+G116))</f>
        <v>0.651913875598086</v>
      </c>
      <c r="K116" s="40" t="n">
        <f aca="false">IF(E116="","",E116/(E116+H116))</f>
        <v>0.66087962962963</v>
      </c>
      <c r="L116" s="70" t="n">
        <f aca="false">IF(OR(K116="",J116=""),"",(J116-K116)*100)</f>
        <v>-0.896575403154354</v>
      </c>
      <c r="M116" s="36" t="n">
        <v>1.84227327080237</v>
      </c>
      <c r="N116" s="36" t="n">
        <v>2.24010502828694</v>
      </c>
      <c r="O116" s="36" t="n">
        <f aca="false">SQRT(M116^2+N116^2)</f>
        <v>2.90035193417442</v>
      </c>
      <c r="P116" s="40" t="n">
        <f aca="false">IF(J116="","",MAX(0,J116-1.96*O116/100))</f>
        <v>0.595066977688267</v>
      </c>
      <c r="Q116" s="40" t="n">
        <f aca="false">IF(J116="","",MIN(1,J116+1.96*O116/100))</f>
        <v>0.708760773507905</v>
      </c>
      <c r="R116" s="32" t="str">
        <f aca="false">IF(L116="","",IF(ABS(L116)&lt;=O116,"Yes","No"))</f>
        <v>Yes</v>
      </c>
      <c r="S116" s="32" t="str">
        <f aca="false">IF(L116="","",IF(ABS(L116)&lt;=1.96*O116,"Yes","No"))</f>
        <v>Yes</v>
      </c>
      <c r="T116" s="60" t="n">
        <f aca="false">IF(D116="","",ROUND(SQRT(((D116+G116)*O116/100)^2+(J116*(D116+G116)*0.05273)^2),0))</f>
        <v>38</v>
      </c>
      <c r="U116" s="32"/>
    </row>
    <row r="117" customFormat="false" ht="15" hidden="false" customHeight="false" outlineLevel="0" collapsed="false">
      <c r="A117" s="32" t="s">
        <v>233</v>
      </c>
      <c r="B117" s="32" t="s">
        <v>296</v>
      </c>
      <c r="C117" s="32" t="s">
        <v>302</v>
      </c>
      <c r="D117" s="60" t="n">
        <v>364</v>
      </c>
      <c r="E117" s="60" t="n">
        <v>400</v>
      </c>
      <c r="F117" s="69" t="n">
        <f aca="false">IF(E117="","",D117-E117)</f>
        <v>-36</v>
      </c>
      <c r="G117" s="60" t="n">
        <v>226</v>
      </c>
      <c r="H117" s="60" t="n">
        <v>220</v>
      </c>
      <c r="I117" s="69" t="n">
        <f aca="false">IF(H117="","",G117-H117)</f>
        <v>6</v>
      </c>
      <c r="J117" s="40" t="n">
        <f aca="false">IF(OR(D117="",D117+G117=0),"",D117/(D117+G117))</f>
        <v>0.616949152542373</v>
      </c>
      <c r="K117" s="40" t="n">
        <f aca="false">IF(E117="","",E117/(E117+H117))</f>
        <v>0.645161290322581</v>
      </c>
      <c r="L117" s="70" t="n">
        <f aca="false">IF(OR(K117="",J117=""),"",(J117-K117)*100)</f>
        <v>-2.82121377802077</v>
      </c>
      <c r="M117" s="36" t="n">
        <v>2.29163973666188</v>
      </c>
      <c r="N117" s="36" t="n">
        <v>2.24010502828694</v>
      </c>
      <c r="O117" s="36" t="n">
        <f aca="false">SQRT(M117^2+N117^2)</f>
        <v>3.2046346469456</v>
      </c>
      <c r="P117" s="40" t="n">
        <f aca="false">IF(J117="","",MAX(0,J117-1.96*O117/100))</f>
        <v>0.554138313462239</v>
      </c>
      <c r="Q117" s="40" t="n">
        <f aca="false">IF(J117="","",MIN(1,J117+1.96*O117/100))</f>
        <v>0.679759991622507</v>
      </c>
      <c r="R117" s="32" t="str">
        <f aca="false">IF(L117="","",IF(ABS(L117)&lt;=O117,"Yes","No"))</f>
        <v>Yes</v>
      </c>
      <c r="S117" s="32" t="str">
        <f aca="false">IF(L117="","",IF(ABS(L117)&lt;=1.96*O117,"Yes","No"))</f>
        <v>Yes</v>
      </c>
      <c r="T117" s="60" t="n">
        <f aca="false">IF(D117="","",ROUND(SQRT(((D117+G117)*O117/100)^2+(J117*(D117+G117)*0.06778)^2),0))</f>
        <v>31</v>
      </c>
      <c r="U117" s="32"/>
    </row>
    <row r="118" customFormat="false" ht="15" hidden="false" customHeight="false" outlineLevel="0" collapsed="false">
      <c r="A118" s="32" t="s">
        <v>233</v>
      </c>
      <c r="B118" s="32" t="s">
        <v>296</v>
      </c>
      <c r="C118" s="32" t="s">
        <v>303</v>
      </c>
      <c r="D118" s="60" t="n">
        <v>418</v>
      </c>
      <c r="E118" s="60" t="n">
        <v>465</v>
      </c>
      <c r="F118" s="69" t="n">
        <f aca="false">IF(E118="","",D118-E118)</f>
        <v>-47</v>
      </c>
      <c r="G118" s="60" t="n">
        <v>307</v>
      </c>
      <c r="H118" s="60" t="n">
        <v>283</v>
      </c>
      <c r="I118" s="69" t="n">
        <f aca="false">IF(H118="","",G118-H118)</f>
        <v>24</v>
      </c>
      <c r="J118" s="40" t="n">
        <f aca="false">IF(OR(D118="",D118+G118=0),"",D118/(D118+G118))</f>
        <v>0.576551724137931</v>
      </c>
      <c r="K118" s="40" t="n">
        <f aca="false">IF(E118="","",E118/(E118+H118))</f>
        <v>0.621657754010695</v>
      </c>
      <c r="L118" s="70" t="n">
        <f aca="false">IF(OR(K118="",J118=""),"",(J118-K118)*100)</f>
        <v>-4.51060298727643</v>
      </c>
      <c r="M118" s="36" t="n">
        <v>2.29163973666188</v>
      </c>
      <c r="N118" s="36" t="n">
        <v>2.24010502828694</v>
      </c>
      <c r="O118" s="36" t="n">
        <f aca="false">SQRT(M118^2+N118^2)</f>
        <v>3.2046346469456</v>
      </c>
      <c r="P118" s="40" t="n">
        <f aca="false">IF(J118="","",MAX(0,J118-1.96*O118/100))</f>
        <v>0.513740885057797</v>
      </c>
      <c r="Q118" s="40" t="n">
        <f aca="false">IF(J118="","",MIN(1,J118+1.96*O118/100))</f>
        <v>0.639362563218065</v>
      </c>
      <c r="R118" s="32" t="str">
        <f aca="false">IF(L118="","",IF(ABS(L118)&lt;=O118,"Yes","No"))</f>
        <v>No</v>
      </c>
      <c r="S118" s="32" t="str">
        <f aca="false">IF(L118="","",IF(ABS(L118)&lt;=1.96*O118,"Yes","No"))</f>
        <v>Yes</v>
      </c>
      <c r="T118" s="60" t="n">
        <f aca="false">IF(D118="","",ROUND(SQRT(((D118+G118)*O118/100)^2+(J118*(D118+G118)*0.06778)^2),0))</f>
        <v>37</v>
      </c>
      <c r="U118" s="32"/>
    </row>
    <row r="119" customFormat="false" ht="15" hidden="false" customHeight="false" outlineLevel="0" collapsed="false">
      <c r="A119" s="32" t="s">
        <v>233</v>
      </c>
      <c r="B119" s="32" t="s">
        <v>296</v>
      </c>
      <c r="C119" s="32" t="s">
        <v>304</v>
      </c>
      <c r="D119" s="60" t="n">
        <v>487</v>
      </c>
      <c r="E119" s="60" t="n">
        <v>583</v>
      </c>
      <c r="F119" s="69" t="n">
        <f aca="false">IF(E119="","",D119-E119)</f>
        <v>-96</v>
      </c>
      <c r="G119" s="60" t="n">
        <v>356</v>
      </c>
      <c r="H119" s="60" t="n">
        <v>335</v>
      </c>
      <c r="I119" s="69" t="n">
        <f aca="false">IF(H119="","",G119-H119)</f>
        <v>21</v>
      </c>
      <c r="J119" s="40" t="n">
        <f aca="false">IF(OR(D119="",D119+G119=0),"",D119/(D119+G119))</f>
        <v>0.577698695136418</v>
      </c>
      <c r="K119" s="40" t="n">
        <f aca="false">IF(E119="","",E119/(E119+H119))</f>
        <v>0.635076252723312</v>
      </c>
      <c r="L119" s="70" t="n">
        <f aca="false">IF(OR(K119="",J119=""),"",(J119-K119)*100)</f>
        <v>-5.7377557586894</v>
      </c>
      <c r="M119" s="36" t="n">
        <v>1.84227327080237</v>
      </c>
      <c r="N119" s="36" t="n">
        <v>2.24010502828694</v>
      </c>
      <c r="O119" s="36" t="n">
        <f aca="false">SQRT(M119^2+N119^2)</f>
        <v>2.90035193417442</v>
      </c>
      <c r="P119" s="40" t="n">
        <f aca="false">IF(J119="","",MAX(0,J119-1.96*O119/100))</f>
        <v>0.520851797226599</v>
      </c>
      <c r="Q119" s="40" t="n">
        <f aca="false">IF(J119="","",MIN(1,J119+1.96*O119/100))</f>
        <v>0.634545593046236</v>
      </c>
      <c r="R119" s="32" t="str">
        <f aca="false">IF(L119="","",IF(ABS(L119)&lt;=O119,"Yes","No"))</f>
        <v>No</v>
      </c>
      <c r="S119" s="32" t="str">
        <f aca="false">IF(L119="","",IF(ABS(L119)&lt;=1.96*O119,"Yes","No"))</f>
        <v>No</v>
      </c>
      <c r="T119" s="60" t="n">
        <f aca="false">IF(D119="","",ROUND(SQRT(((D119+G119)*O119/100)^2+(J119*(D119+G119)*0.05273)^2),0))</f>
        <v>35</v>
      </c>
      <c r="U119" s="32"/>
    </row>
    <row r="120" customFormat="false" ht="15" hidden="false" customHeight="false" outlineLevel="0" collapsed="false">
      <c r="A120" s="32" t="s">
        <v>233</v>
      </c>
      <c r="B120" s="32" t="s">
        <v>296</v>
      </c>
      <c r="C120" s="32" t="s">
        <v>305</v>
      </c>
      <c r="D120" s="60" t="n">
        <v>398</v>
      </c>
      <c r="E120" s="60" t="n">
        <v>415</v>
      </c>
      <c r="F120" s="69" t="n">
        <f aca="false">IF(E120="","",D120-E120)</f>
        <v>-17</v>
      </c>
      <c r="G120" s="60" t="n">
        <v>248</v>
      </c>
      <c r="H120" s="60" t="n">
        <v>238</v>
      </c>
      <c r="I120" s="69" t="n">
        <f aca="false">IF(H120="","",G120-H120)</f>
        <v>10</v>
      </c>
      <c r="J120" s="40" t="n">
        <f aca="false">IF(OR(D120="",D120+G120=0),"",D120/(D120+G120))</f>
        <v>0.61609907120743</v>
      </c>
      <c r="K120" s="40" t="n">
        <f aca="false">IF(E120="","",E120/(E120+H120))</f>
        <v>0.635528330781011</v>
      </c>
      <c r="L120" s="70" t="n">
        <f aca="false">IF(OR(K120="",J120=""),"",(J120-K120)*100)</f>
        <v>-1.94292595735803</v>
      </c>
      <c r="M120" s="36" t="n">
        <v>2.29163973666188</v>
      </c>
      <c r="N120" s="36" t="n">
        <v>2.24010502828694</v>
      </c>
      <c r="O120" s="36" t="n">
        <f aca="false">SQRT(M120^2+N120^2)</f>
        <v>3.2046346469456</v>
      </c>
      <c r="P120" s="40" t="n">
        <f aca="false">IF(J120="","",MAX(0,J120-1.96*O120/100))</f>
        <v>0.553288232127297</v>
      </c>
      <c r="Q120" s="40" t="n">
        <f aca="false">IF(J120="","",MIN(1,J120+1.96*O120/100))</f>
        <v>0.678909910287564</v>
      </c>
      <c r="R120" s="32" t="str">
        <f aca="false">IF(L120="","",IF(ABS(L120)&lt;=O120,"Yes","No"))</f>
        <v>Yes</v>
      </c>
      <c r="S120" s="32" t="str">
        <f aca="false">IF(L120="","",IF(ABS(L120)&lt;=1.96*O120,"Yes","No"))</f>
        <v>Yes</v>
      </c>
      <c r="T120" s="60" t="n">
        <f aca="false">IF(D120="","",ROUND(SQRT(((D120+G120)*O120/100)^2+(J120*(D120+G120)*0.06778)^2),0))</f>
        <v>34</v>
      </c>
      <c r="U120" s="32"/>
    </row>
    <row r="121" customFormat="false" ht="15" hidden="false" customHeight="false" outlineLevel="0" collapsed="false">
      <c r="A121" s="32" t="s">
        <v>233</v>
      </c>
      <c r="B121" s="32" t="s">
        <v>296</v>
      </c>
      <c r="C121" s="32" t="s">
        <v>306</v>
      </c>
      <c r="D121" s="60" t="n">
        <v>292</v>
      </c>
      <c r="E121" s="60" t="n">
        <v>332</v>
      </c>
      <c r="F121" s="69" t="n">
        <f aca="false">IF(E121="","",D121-E121)</f>
        <v>-40</v>
      </c>
      <c r="G121" s="60" t="n">
        <v>231</v>
      </c>
      <c r="H121" s="60" t="n">
        <v>255</v>
      </c>
      <c r="I121" s="69" t="n">
        <f aca="false">IF(H121="","",G121-H121)</f>
        <v>-24</v>
      </c>
      <c r="J121" s="40" t="n">
        <f aca="false">IF(OR(D121="",D121+G121=0),"",D121/(D121+G121))</f>
        <v>0.558317399617591</v>
      </c>
      <c r="K121" s="40" t="n">
        <f aca="false">IF(E121="","",E121/(E121+H121))</f>
        <v>0.565587734241908</v>
      </c>
      <c r="L121" s="70" t="n">
        <f aca="false">IF(OR(K121="",J121=""),"",(J121-K121)*100)</f>
        <v>-0.727033462431714</v>
      </c>
      <c r="M121" s="36" t="n">
        <v>2.29163973666188</v>
      </c>
      <c r="N121" s="36" t="n">
        <v>2.24010502828694</v>
      </c>
      <c r="O121" s="36" t="n">
        <f aca="false">SQRT(M121^2+N121^2)</f>
        <v>3.2046346469456</v>
      </c>
      <c r="P121" s="40" t="n">
        <f aca="false">IF(J121="","",MAX(0,J121-1.96*O121/100))</f>
        <v>0.495506560537457</v>
      </c>
      <c r="Q121" s="40" t="n">
        <f aca="false">IF(J121="","",MIN(1,J121+1.96*O121/100))</f>
        <v>0.621128238697725</v>
      </c>
      <c r="R121" s="32" t="str">
        <f aca="false">IF(L121="","",IF(ABS(L121)&lt;=O121,"Yes","No"))</f>
        <v>Yes</v>
      </c>
      <c r="S121" s="32" t="str">
        <f aca="false">IF(L121="","",IF(ABS(L121)&lt;=1.96*O121,"Yes","No"))</f>
        <v>Yes</v>
      </c>
      <c r="T121" s="60" t="n">
        <f aca="false">IF(D121="","",ROUND(SQRT(((D121+G121)*O121/100)^2+(J121*(D121+G121)*0.06778)^2),0))</f>
        <v>26</v>
      </c>
      <c r="U121" s="32"/>
    </row>
    <row r="122" customFormat="false" ht="15" hidden="false" customHeight="false" outlineLevel="0" collapsed="false">
      <c r="A122" s="32" t="s">
        <v>233</v>
      </c>
      <c r="B122" s="32" t="s">
        <v>296</v>
      </c>
      <c r="C122" s="32" t="s">
        <v>307</v>
      </c>
      <c r="D122" s="60" t="n">
        <v>395</v>
      </c>
      <c r="E122" s="60" t="n">
        <v>418</v>
      </c>
      <c r="F122" s="69" t="n">
        <f aca="false">IF(E122="","",D122-E122)</f>
        <v>-23</v>
      </c>
      <c r="G122" s="60" t="n">
        <v>235</v>
      </c>
      <c r="H122" s="60" t="n">
        <v>222</v>
      </c>
      <c r="I122" s="69" t="n">
        <f aca="false">IF(H122="","",G122-H122)</f>
        <v>13</v>
      </c>
      <c r="J122" s="40" t="n">
        <f aca="false">IF(OR(D122="",D122+G122=0),"",D122/(D122+G122))</f>
        <v>0.626984126984127</v>
      </c>
      <c r="K122" s="40" t="n">
        <f aca="false">IF(E122="","",E122/(E122+H122))</f>
        <v>0.653125</v>
      </c>
      <c r="L122" s="70" t="n">
        <f aca="false">IF(OR(K122="",J122=""),"",(J122-K122)*100)</f>
        <v>-2.6140873015873</v>
      </c>
      <c r="M122" s="36" t="n">
        <v>2.29163973666188</v>
      </c>
      <c r="N122" s="36" t="n">
        <v>2.24010502828694</v>
      </c>
      <c r="O122" s="36" t="n">
        <f aca="false">SQRT(M122^2+N122^2)</f>
        <v>3.2046346469456</v>
      </c>
      <c r="P122" s="40" t="n">
        <f aca="false">IF(J122="","",MAX(0,J122-1.96*O122/100))</f>
        <v>0.564173287903993</v>
      </c>
      <c r="Q122" s="40" t="n">
        <f aca="false">IF(J122="","",MIN(1,J122+1.96*O122/100))</f>
        <v>0.689794966064261</v>
      </c>
      <c r="R122" s="32" t="str">
        <f aca="false">IF(L122="","",IF(ABS(L122)&lt;=O122,"Yes","No"))</f>
        <v>Yes</v>
      </c>
      <c r="S122" s="32" t="str">
        <f aca="false">IF(L122="","",IF(ABS(L122)&lt;=1.96*O122,"Yes","No"))</f>
        <v>Yes</v>
      </c>
      <c r="T122" s="60" t="n">
        <f aca="false">IF(D122="","",ROUND(SQRT(((D122+G122)*O122/100)^2+(J122*(D122+G122)*0.06778)^2),0))</f>
        <v>34</v>
      </c>
      <c r="U122" s="32"/>
    </row>
    <row r="123" customFormat="false" ht="15" hidden="false" customHeight="false" outlineLevel="0" collapsed="false">
      <c r="A123" s="32" t="s">
        <v>233</v>
      </c>
      <c r="B123" s="32" t="s">
        <v>296</v>
      </c>
      <c r="C123" s="32" t="s">
        <v>308</v>
      </c>
      <c r="D123" s="60" t="n">
        <v>379</v>
      </c>
      <c r="E123" s="60" t="n">
        <v>425</v>
      </c>
      <c r="F123" s="69" t="n">
        <f aca="false">IF(E123="","",D123-E123)</f>
        <v>-46</v>
      </c>
      <c r="G123" s="60" t="n">
        <v>277</v>
      </c>
      <c r="H123" s="60" t="n">
        <v>271</v>
      </c>
      <c r="I123" s="69" t="n">
        <f aca="false">IF(H123="","",G123-H123)</f>
        <v>6</v>
      </c>
      <c r="J123" s="40" t="n">
        <f aca="false">IF(OR(D123="",D123+G123=0),"",D123/(D123+G123))</f>
        <v>0.577743902439024</v>
      </c>
      <c r="K123" s="40" t="n">
        <f aca="false">IF(E123="","",E123/(E123+H123))</f>
        <v>0.610632183908046</v>
      </c>
      <c r="L123" s="70" t="n">
        <f aca="false">IF(OR(K123="",J123=""),"",(J123-K123)*100)</f>
        <v>-3.28882814690216</v>
      </c>
      <c r="M123" s="36" t="n">
        <v>2.29163973666188</v>
      </c>
      <c r="N123" s="36" t="n">
        <v>2.24010502828694</v>
      </c>
      <c r="O123" s="36" t="n">
        <f aca="false">SQRT(M123^2+N123^2)</f>
        <v>3.2046346469456</v>
      </c>
      <c r="P123" s="40" t="n">
        <f aca="false">IF(J123="","",MAX(0,J123-1.96*O123/100))</f>
        <v>0.514933063358891</v>
      </c>
      <c r="Q123" s="40" t="n">
        <f aca="false">IF(J123="","",MIN(1,J123+1.96*O123/100))</f>
        <v>0.640554741519158</v>
      </c>
      <c r="R123" s="32" t="str">
        <f aca="false">IF(L123="","",IF(ABS(L123)&lt;=O123,"Yes","No"))</f>
        <v>No</v>
      </c>
      <c r="S123" s="32" t="str">
        <f aca="false">IF(L123="","",IF(ABS(L123)&lt;=1.96*O123,"Yes","No"))</f>
        <v>Yes</v>
      </c>
      <c r="T123" s="60" t="n">
        <f aca="false">IF(D123="","",ROUND(SQRT(((D123+G123)*O123/100)^2+(J123*(D123+G123)*0.06778)^2),0))</f>
        <v>33</v>
      </c>
      <c r="U123" s="32"/>
    </row>
    <row r="124" customFormat="false" ht="15" hidden="false" customHeight="false" outlineLevel="0" collapsed="false">
      <c r="A124" s="32" t="s">
        <v>233</v>
      </c>
      <c r="B124" s="32" t="s">
        <v>309</v>
      </c>
      <c r="C124" s="32" t="s">
        <v>310</v>
      </c>
      <c r="D124" s="60" t="n">
        <v>357</v>
      </c>
      <c r="E124" s="60" t="n">
        <v>392</v>
      </c>
      <c r="F124" s="69" t="n">
        <f aca="false">IF(E124="","",D124-E124)</f>
        <v>-35</v>
      </c>
      <c r="G124" s="60" t="n">
        <v>273</v>
      </c>
      <c r="H124" s="60" t="n">
        <v>281</v>
      </c>
      <c r="I124" s="69" t="n">
        <f aca="false">IF(H124="","",G124-H124)</f>
        <v>-8</v>
      </c>
      <c r="J124" s="40" t="n">
        <f aca="false">IF(OR(D124="",D124+G124=0),"",D124/(D124+G124))</f>
        <v>0.566666666666667</v>
      </c>
      <c r="K124" s="40" t="n">
        <f aca="false">IF(E124="","",E124/(E124+H124))</f>
        <v>0.582466567607727</v>
      </c>
      <c r="L124" s="70" t="n">
        <f aca="false">IF(OR(K124="",J124=""),"",(J124-K124)*100)</f>
        <v>-1.579990094106</v>
      </c>
      <c r="M124" s="36" t="n">
        <v>2.29163973666188</v>
      </c>
      <c r="N124" s="36" t="n">
        <v>2.24010502828694</v>
      </c>
      <c r="O124" s="36" t="n">
        <f aca="false">SQRT(M124^2+N124^2)</f>
        <v>3.2046346469456</v>
      </c>
      <c r="P124" s="40" t="n">
        <f aca="false">IF(J124="","",MAX(0,J124-1.96*O124/100))</f>
        <v>0.503855827586533</v>
      </c>
      <c r="Q124" s="40" t="n">
        <f aca="false">IF(J124="","",MIN(1,J124+1.96*O124/100))</f>
        <v>0.629477505746801</v>
      </c>
      <c r="R124" s="32" t="str">
        <f aca="false">IF(L124="","",IF(ABS(L124)&lt;=O124,"Yes","No"))</f>
        <v>Yes</v>
      </c>
      <c r="S124" s="32" t="str">
        <f aca="false">IF(L124="","",IF(ABS(L124)&lt;=1.96*O124,"Yes","No"))</f>
        <v>Yes</v>
      </c>
      <c r="T124" s="60" t="n">
        <f aca="false">IF(D124="","",ROUND(SQRT(((D124+G124)*O124/100)^2+(J124*(D124+G124)*0.06778)^2),0))</f>
        <v>32</v>
      </c>
      <c r="U124" s="32"/>
    </row>
    <row r="125" customFormat="false" ht="15" hidden="false" customHeight="false" outlineLevel="0" collapsed="false">
      <c r="A125" s="32" t="s">
        <v>233</v>
      </c>
      <c r="B125" s="32" t="s">
        <v>309</v>
      </c>
      <c r="C125" s="32" t="s">
        <v>311</v>
      </c>
      <c r="D125" s="60" t="n">
        <v>328</v>
      </c>
      <c r="E125" s="60" t="n">
        <v>334</v>
      </c>
      <c r="F125" s="69" t="n">
        <f aca="false">IF(E125="","",D125-E125)</f>
        <v>-6</v>
      </c>
      <c r="G125" s="60" t="n">
        <v>351</v>
      </c>
      <c r="H125" s="60" t="n">
        <v>333</v>
      </c>
      <c r="I125" s="69" t="n">
        <f aca="false">IF(H125="","",G125-H125)</f>
        <v>18</v>
      </c>
      <c r="J125" s="40" t="n">
        <f aca="false">IF(OR(D125="",D125+G125=0),"",D125/(D125+G125))</f>
        <v>0.483063328424153</v>
      </c>
      <c r="K125" s="40" t="n">
        <f aca="false">IF(E125="","",E125/(E125+H125))</f>
        <v>0.500749625187406</v>
      </c>
      <c r="L125" s="70" t="n">
        <f aca="false">IF(OR(K125="",J125=""),"",(J125-K125)*100)</f>
        <v>-1.76862967632531</v>
      </c>
      <c r="M125" s="36" t="n">
        <v>2.29163973666188</v>
      </c>
      <c r="N125" s="36" t="n">
        <v>2.24010502828694</v>
      </c>
      <c r="O125" s="36" t="n">
        <f aca="false">SQRT(M125^2+N125^2)</f>
        <v>3.2046346469456</v>
      </c>
      <c r="P125" s="40" t="n">
        <f aca="false">IF(J125="","",MAX(0,J125-1.96*O125/100))</f>
        <v>0.420252489344019</v>
      </c>
      <c r="Q125" s="40" t="n">
        <f aca="false">IF(J125="","",MIN(1,J125+1.96*O125/100))</f>
        <v>0.545874167504287</v>
      </c>
      <c r="R125" s="32" t="str">
        <f aca="false">IF(L125="","",IF(ABS(L125)&lt;=O125,"Yes","No"))</f>
        <v>Yes</v>
      </c>
      <c r="S125" s="32" t="str">
        <f aca="false">IF(L125="","",IF(ABS(L125)&lt;=1.96*O125,"Yes","No"))</f>
        <v>Yes</v>
      </c>
      <c r="T125" s="60" t="n">
        <f aca="false">IF(D125="","",ROUND(SQRT(((D125+G125)*O125/100)^2+(J125*(D125+G125)*0.06778)^2),0))</f>
        <v>31</v>
      </c>
      <c r="U125" s="32"/>
    </row>
    <row r="126" customFormat="false" ht="15" hidden="false" customHeight="false" outlineLevel="0" collapsed="false">
      <c r="A126" s="32" t="s">
        <v>233</v>
      </c>
      <c r="B126" s="32" t="s">
        <v>309</v>
      </c>
      <c r="C126" s="32" t="s">
        <v>312</v>
      </c>
      <c r="D126" s="60" t="n">
        <v>366</v>
      </c>
      <c r="E126" s="60" t="n">
        <v>409</v>
      </c>
      <c r="F126" s="69" t="n">
        <f aca="false">IF(E126="","",D126-E126)</f>
        <v>-43</v>
      </c>
      <c r="G126" s="60" t="n">
        <v>368</v>
      </c>
      <c r="H126" s="60" t="n">
        <v>361</v>
      </c>
      <c r="I126" s="69" t="n">
        <f aca="false">IF(H126="","",G126-H126)</f>
        <v>7</v>
      </c>
      <c r="J126" s="40" t="n">
        <f aca="false">IF(OR(D126="",D126+G126=0),"",D126/(D126+G126))</f>
        <v>0.498637602179837</v>
      </c>
      <c r="K126" s="40" t="n">
        <f aca="false">IF(E126="","",E126/(E126+H126))</f>
        <v>0.531168831168831</v>
      </c>
      <c r="L126" s="70" t="n">
        <f aca="false">IF(OR(K126="",J126=""),"",(J126-K126)*100)</f>
        <v>-3.25312289889947</v>
      </c>
      <c r="M126" s="36" t="n">
        <v>2.29163973666188</v>
      </c>
      <c r="N126" s="36" t="n">
        <v>2.24010502828694</v>
      </c>
      <c r="O126" s="36" t="n">
        <f aca="false">SQRT(M126^2+N126^2)</f>
        <v>3.2046346469456</v>
      </c>
      <c r="P126" s="40" t="n">
        <f aca="false">IF(J126="","",MAX(0,J126-1.96*O126/100))</f>
        <v>0.435826763099703</v>
      </c>
      <c r="Q126" s="40" t="n">
        <f aca="false">IF(J126="","",MIN(1,J126+1.96*O126/100))</f>
        <v>0.56144844125997</v>
      </c>
      <c r="R126" s="32" t="str">
        <f aca="false">IF(L126="","",IF(ABS(L126)&lt;=O126,"Yes","No"))</f>
        <v>No</v>
      </c>
      <c r="S126" s="32" t="str">
        <f aca="false">IF(L126="","",IF(ABS(L126)&lt;=1.96*O126,"Yes","No"))</f>
        <v>Yes</v>
      </c>
      <c r="T126" s="60" t="n">
        <f aca="false">IF(D126="","",ROUND(SQRT(((D126+G126)*O126/100)^2+(J126*(D126+G126)*0.06778)^2),0))</f>
        <v>34</v>
      </c>
      <c r="U126" s="32"/>
    </row>
    <row r="127" customFormat="false" ht="15" hidden="false" customHeight="false" outlineLevel="0" collapsed="false">
      <c r="A127" s="32" t="s">
        <v>233</v>
      </c>
      <c r="B127" s="32" t="s">
        <v>313</v>
      </c>
      <c r="C127" s="32" t="s">
        <v>313</v>
      </c>
      <c r="D127" s="60" t="n">
        <v>509</v>
      </c>
      <c r="E127" s="60" t="n">
        <v>621</v>
      </c>
      <c r="F127" s="69" t="n">
        <f aca="false">IF(E127="","",D127-E127)</f>
        <v>-112</v>
      </c>
      <c r="G127" s="60" t="n">
        <v>578</v>
      </c>
      <c r="H127" s="60" t="n">
        <v>598</v>
      </c>
      <c r="I127" s="69" t="n">
        <f aca="false">IF(H127="","",G127-H127)</f>
        <v>-20</v>
      </c>
      <c r="J127" s="40" t="n">
        <f aca="false">IF(OR(D127="",D127+G127=0),"",D127/(D127+G127))</f>
        <v>0.468261269549218</v>
      </c>
      <c r="K127" s="40" t="n">
        <f aca="false">IF(E127="","",E127/(E127+H127))</f>
        <v>0.509433962264151</v>
      </c>
      <c r="L127" s="70" t="n">
        <f aca="false">IF(OR(K127="",J127=""),"",(J127-K127)*100)</f>
        <v>-4.11726927149329</v>
      </c>
      <c r="M127" s="36" t="n">
        <v>1.84227327080237</v>
      </c>
      <c r="N127" s="36" t="n">
        <v>2.24010502828694</v>
      </c>
      <c r="O127" s="36" t="n">
        <f aca="false">SQRT(M127^2+N127^2)</f>
        <v>2.90035193417442</v>
      </c>
      <c r="P127" s="40" t="n">
        <f aca="false">IF(J127="","",MAX(0,J127-1.96*O127/100))</f>
        <v>0.411414371639399</v>
      </c>
      <c r="Q127" s="40" t="n">
        <f aca="false">IF(J127="","",MIN(1,J127+1.96*O127/100))</f>
        <v>0.525108167459037</v>
      </c>
      <c r="R127" s="32" t="str">
        <f aca="false">IF(L127="","",IF(ABS(L127)&lt;=O127,"Yes","No"))</f>
        <v>No</v>
      </c>
      <c r="S127" s="32" t="str">
        <f aca="false">IF(L127="","",IF(ABS(L127)&lt;=1.96*O127,"Yes","No"))</f>
        <v>Yes</v>
      </c>
      <c r="T127" s="60" t="n">
        <f aca="false">IF(D127="","",ROUND(SQRT(((D127+G127)*O127/100)^2+(J127*(D127+G127)*0.05273)^2),0))</f>
        <v>41</v>
      </c>
      <c r="U127" s="32"/>
    </row>
    <row r="128" customFormat="false" ht="15" hidden="false" customHeight="false" outlineLevel="0" collapsed="false">
      <c r="A128" s="32" t="s">
        <v>233</v>
      </c>
      <c r="B128" s="32" t="s">
        <v>314</v>
      </c>
      <c r="C128" s="32" t="s">
        <v>315</v>
      </c>
      <c r="D128" s="60" t="n">
        <v>268</v>
      </c>
      <c r="E128" s="60" t="n">
        <v>289</v>
      </c>
      <c r="F128" s="69" t="n">
        <f aca="false">IF(E128="","",D128-E128)</f>
        <v>-21</v>
      </c>
      <c r="G128" s="60" t="n">
        <v>268</v>
      </c>
      <c r="H128" s="60" t="n">
        <v>261</v>
      </c>
      <c r="I128" s="69" t="n">
        <f aca="false">IF(H128="","",G128-H128)</f>
        <v>7</v>
      </c>
      <c r="J128" s="40" t="n">
        <f aca="false">IF(OR(D128="",D128+G128=0),"",D128/(D128+G128))</f>
        <v>0.5</v>
      </c>
      <c r="K128" s="40" t="n">
        <f aca="false">IF(E128="","",E128/(E128+H128))</f>
        <v>0.525454545454546</v>
      </c>
      <c r="L128" s="70" t="n">
        <f aca="false">IF(OR(K128="",J128=""),"",(J128-K128)*100)</f>
        <v>-2.54545454545455</v>
      </c>
      <c r="M128" s="36" t="n">
        <v>2.29163973666188</v>
      </c>
      <c r="N128" s="36" t="n">
        <v>2.24010502828694</v>
      </c>
      <c r="O128" s="36" t="n">
        <f aca="false">SQRT(M128^2+N128^2)</f>
        <v>3.2046346469456</v>
      </c>
      <c r="P128" s="40" t="n">
        <f aca="false">IF(J128="","",MAX(0,J128-1.96*O128/100))</f>
        <v>0.437189160919866</v>
      </c>
      <c r="Q128" s="40" t="n">
        <f aca="false">IF(J128="","",MIN(1,J128+1.96*O128/100))</f>
        <v>0.562810839080134</v>
      </c>
      <c r="R128" s="32" t="str">
        <f aca="false">IF(L128="","",IF(ABS(L128)&lt;=O128,"Yes","No"))</f>
        <v>Yes</v>
      </c>
      <c r="S128" s="32" t="str">
        <f aca="false">IF(L128="","",IF(ABS(L128)&lt;=1.96*O128,"Yes","No"))</f>
        <v>Yes</v>
      </c>
      <c r="T128" s="60" t="n">
        <f aca="false">IF(D128="","",ROUND(SQRT(((D128+G128)*O128/100)^2+(J128*(D128+G128)*0.06778)^2),0))</f>
        <v>25</v>
      </c>
      <c r="U128" s="32"/>
    </row>
    <row r="129" customFormat="false" ht="15" hidden="false" customHeight="false" outlineLevel="0" collapsed="false">
      <c r="A129" s="32" t="s">
        <v>233</v>
      </c>
      <c r="B129" s="32" t="s">
        <v>314</v>
      </c>
      <c r="C129" s="32" t="s">
        <v>316</v>
      </c>
      <c r="D129" s="60" t="n">
        <v>369</v>
      </c>
      <c r="E129" s="60" t="n">
        <v>402</v>
      </c>
      <c r="F129" s="69" t="n">
        <f aca="false">IF(E129="","",D129-E129)</f>
        <v>-33</v>
      </c>
      <c r="G129" s="60" t="n">
        <v>353</v>
      </c>
      <c r="H129" s="60" t="n">
        <v>345</v>
      </c>
      <c r="I129" s="69" t="n">
        <f aca="false">IF(H129="","",G129-H129)</f>
        <v>8</v>
      </c>
      <c r="J129" s="40" t="n">
        <f aca="false">IF(OR(D129="",D129+G129=0),"",D129/(D129+G129))</f>
        <v>0.511080332409972</v>
      </c>
      <c r="K129" s="40" t="n">
        <f aca="false">IF(E129="","",E129/(E129+H129))</f>
        <v>0.538152610441767</v>
      </c>
      <c r="L129" s="70" t="n">
        <f aca="false">IF(OR(K129="",J129=""),"",(J129-K129)*100)</f>
        <v>-2.70722780317948</v>
      </c>
      <c r="M129" s="36" t="n">
        <v>2.29163973666188</v>
      </c>
      <c r="N129" s="36" t="n">
        <v>2.24010502828694</v>
      </c>
      <c r="O129" s="36" t="n">
        <f aca="false">SQRT(M129^2+N129^2)</f>
        <v>3.2046346469456</v>
      </c>
      <c r="P129" s="40" t="n">
        <f aca="false">IF(J129="","",MAX(0,J129-1.96*O129/100))</f>
        <v>0.448269493329838</v>
      </c>
      <c r="Q129" s="40" t="n">
        <f aca="false">IF(J129="","",MIN(1,J129+1.96*O129/100))</f>
        <v>0.573891171490106</v>
      </c>
      <c r="R129" s="32" t="str">
        <f aca="false">IF(L129="","",IF(ABS(L129)&lt;=O129,"Yes","No"))</f>
        <v>Yes</v>
      </c>
      <c r="S129" s="32" t="str">
        <f aca="false">IF(L129="","",IF(ABS(L129)&lt;=1.96*O129,"Yes","No"))</f>
        <v>Yes</v>
      </c>
      <c r="T129" s="60" t="n">
        <f aca="false">IF(D129="","",ROUND(SQRT(((D129+G129)*O129/100)^2+(J129*(D129+G129)*0.06778)^2),0))</f>
        <v>34</v>
      </c>
      <c r="U129" s="32"/>
    </row>
    <row r="130" customFormat="false" ht="15" hidden="false" customHeight="false" outlineLevel="0" collapsed="false">
      <c r="A130" s="32" t="s">
        <v>233</v>
      </c>
      <c r="B130" s="32" t="s">
        <v>317</v>
      </c>
      <c r="C130" s="32" t="s">
        <v>318</v>
      </c>
      <c r="D130" s="60" t="n">
        <v>402</v>
      </c>
      <c r="E130" s="60" t="n">
        <v>455</v>
      </c>
      <c r="F130" s="69" t="n">
        <f aca="false">IF(E130="","",D130-E130)</f>
        <v>-53</v>
      </c>
      <c r="G130" s="60" t="n">
        <v>341</v>
      </c>
      <c r="H130" s="60" t="n">
        <v>363</v>
      </c>
      <c r="I130" s="69" t="n">
        <f aca="false">IF(H130="","",G130-H130)</f>
        <v>-22</v>
      </c>
      <c r="J130" s="40" t="n">
        <f aca="false">IF(OR(D130="",D130+G130=0),"",D130/(D130+G130))</f>
        <v>0.541049798115747</v>
      </c>
      <c r="K130" s="40" t="n">
        <f aca="false">IF(E130="","",E130/(E130+H130))</f>
        <v>0.556234718826406</v>
      </c>
      <c r="L130" s="70" t="n">
        <f aca="false">IF(OR(K130="",J130=""),"",(J130-K130)*100)</f>
        <v>-1.51849207106589</v>
      </c>
      <c r="M130" s="36" t="n">
        <v>2.29163973666188</v>
      </c>
      <c r="N130" s="36" t="n">
        <v>2.24010502828694</v>
      </c>
      <c r="O130" s="36" t="n">
        <f aca="false">SQRT(M130^2+N130^2)</f>
        <v>3.2046346469456</v>
      </c>
      <c r="P130" s="40" t="n">
        <f aca="false">IF(J130="","",MAX(0,J130-1.96*O130/100))</f>
        <v>0.478238959035613</v>
      </c>
      <c r="Q130" s="40" t="n">
        <f aca="false">IF(J130="","",MIN(1,J130+1.96*O130/100))</f>
        <v>0.603860637195881</v>
      </c>
      <c r="R130" s="32" t="str">
        <f aca="false">IF(L130="","",IF(ABS(L130)&lt;=O130,"Yes","No"))</f>
        <v>Yes</v>
      </c>
      <c r="S130" s="32" t="str">
        <f aca="false">IF(L130="","",IF(ABS(L130)&lt;=1.96*O130,"Yes","No"))</f>
        <v>Yes</v>
      </c>
      <c r="T130" s="60" t="n">
        <f aca="false">IF(D130="","",ROUND(SQRT(((D130+G130)*O130/100)^2+(J130*(D130+G130)*0.06778)^2),0))</f>
        <v>36</v>
      </c>
      <c r="U130" s="32"/>
    </row>
    <row r="131" customFormat="false" ht="15" hidden="false" customHeight="false" outlineLevel="0" collapsed="false">
      <c r="A131" s="32" t="s">
        <v>233</v>
      </c>
      <c r="B131" s="32" t="s">
        <v>317</v>
      </c>
      <c r="C131" s="32" t="s">
        <v>319</v>
      </c>
      <c r="D131" s="60" t="n">
        <v>416</v>
      </c>
      <c r="E131" s="60" t="n">
        <v>447</v>
      </c>
      <c r="F131" s="69" t="n">
        <f aca="false">IF(E131="","",D131-E131)</f>
        <v>-31</v>
      </c>
      <c r="G131" s="60" t="n">
        <v>370</v>
      </c>
      <c r="H131" s="60" t="n">
        <v>358</v>
      </c>
      <c r="I131" s="69" t="n">
        <f aca="false">IF(H131="","",G131-H131)</f>
        <v>12</v>
      </c>
      <c r="J131" s="40" t="n">
        <f aca="false">IF(OR(D131="",D131+G131=0),"",D131/(D131+G131))</f>
        <v>0.529262086513995</v>
      </c>
      <c r="K131" s="40" t="n">
        <f aca="false">IF(E131="","",E131/(E131+H131))</f>
        <v>0.55527950310559</v>
      </c>
      <c r="L131" s="70" t="n">
        <f aca="false">IF(OR(K131="",J131=""),"",(J131-K131)*100)</f>
        <v>-2.60174165915952</v>
      </c>
      <c r="M131" s="36" t="n">
        <v>2.29163973666188</v>
      </c>
      <c r="N131" s="36" t="n">
        <v>2.24010502828694</v>
      </c>
      <c r="O131" s="36" t="n">
        <f aca="false">SQRT(M131^2+N131^2)</f>
        <v>3.2046346469456</v>
      </c>
      <c r="P131" s="40" t="n">
        <f aca="false">IF(J131="","",MAX(0,J131-1.96*O131/100))</f>
        <v>0.466451247433861</v>
      </c>
      <c r="Q131" s="40" t="n">
        <f aca="false">IF(J131="","",MIN(1,J131+1.96*O131/100))</f>
        <v>0.592072925594129</v>
      </c>
      <c r="R131" s="32" t="str">
        <f aca="false">IF(L131="","",IF(ABS(L131)&lt;=O131,"Yes","No"))</f>
        <v>Yes</v>
      </c>
      <c r="S131" s="32" t="str">
        <f aca="false">IF(L131="","",IF(ABS(L131)&lt;=1.96*O131,"Yes","No"))</f>
        <v>Yes</v>
      </c>
      <c r="T131" s="60" t="n">
        <f aca="false">IF(D131="","",ROUND(SQRT(((D131+G131)*O131/100)^2+(J131*(D131+G131)*0.06778)^2),0))</f>
        <v>38</v>
      </c>
      <c r="U131" s="32"/>
    </row>
    <row r="132" customFormat="false" ht="15" hidden="false" customHeight="false" outlineLevel="0" collapsed="false">
      <c r="A132" s="32" t="s">
        <v>233</v>
      </c>
      <c r="B132" s="32" t="s">
        <v>317</v>
      </c>
      <c r="C132" s="32" t="s">
        <v>320</v>
      </c>
      <c r="D132" s="60" t="n">
        <v>453</v>
      </c>
      <c r="E132" s="60" t="n">
        <v>528</v>
      </c>
      <c r="F132" s="69" t="n">
        <f aca="false">IF(E132="","",D132-E132)</f>
        <v>-75</v>
      </c>
      <c r="G132" s="60" t="n">
        <v>483</v>
      </c>
      <c r="H132" s="60" t="n">
        <v>494</v>
      </c>
      <c r="I132" s="69" t="n">
        <f aca="false">IF(H132="","",G132-H132)</f>
        <v>-11</v>
      </c>
      <c r="J132" s="40" t="n">
        <f aca="false">IF(OR(D132="",D132+G132=0),"",D132/(D132+G132))</f>
        <v>0.483974358974359</v>
      </c>
      <c r="K132" s="40" t="n">
        <f aca="false">IF(E132="","",E132/(E132+H132))</f>
        <v>0.516634050880626</v>
      </c>
      <c r="L132" s="70" t="n">
        <f aca="false">IF(OR(K132="",J132=""),"",(J132-K132)*100)</f>
        <v>-3.26596919062672</v>
      </c>
      <c r="M132" s="36" t="n">
        <v>1.84227327080237</v>
      </c>
      <c r="N132" s="36" t="n">
        <v>2.24010502828694</v>
      </c>
      <c r="O132" s="36" t="n">
        <f aca="false">SQRT(M132^2+N132^2)</f>
        <v>2.90035193417442</v>
      </c>
      <c r="P132" s="40" t="n">
        <f aca="false">IF(J132="","",MAX(0,J132-1.96*O132/100))</f>
        <v>0.42712746106454</v>
      </c>
      <c r="Q132" s="40" t="n">
        <f aca="false">IF(J132="","",MIN(1,J132+1.96*O132/100))</f>
        <v>0.540821256884178</v>
      </c>
      <c r="R132" s="32" t="str">
        <f aca="false">IF(L132="","",IF(ABS(L132)&lt;=O132,"Yes","No"))</f>
        <v>No</v>
      </c>
      <c r="S132" s="32" t="str">
        <f aca="false">IF(L132="","",IF(ABS(L132)&lt;=1.96*O132,"Yes","No"))</f>
        <v>Yes</v>
      </c>
      <c r="T132" s="60" t="n">
        <f aca="false">IF(D132="","",ROUND(SQRT(((D132+G132)*O132/100)^2+(J132*(D132+G132)*0.05273)^2),0))</f>
        <v>36</v>
      </c>
      <c r="U132" s="32"/>
    </row>
    <row r="133" customFormat="false" ht="15" hidden="false" customHeight="false" outlineLevel="0" collapsed="false">
      <c r="A133" s="32" t="s">
        <v>233</v>
      </c>
      <c r="B133" s="32" t="s">
        <v>317</v>
      </c>
      <c r="C133" s="32" t="s">
        <v>321</v>
      </c>
      <c r="D133" s="60" t="n">
        <v>436</v>
      </c>
      <c r="E133" s="60" t="n">
        <v>516</v>
      </c>
      <c r="F133" s="69" t="n">
        <f aca="false">IF(E133="","",D133-E133)</f>
        <v>-80</v>
      </c>
      <c r="G133" s="60" t="n">
        <v>353</v>
      </c>
      <c r="H133" s="60" t="n">
        <v>363</v>
      </c>
      <c r="I133" s="69" t="n">
        <f aca="false">IF(H133="","",G133-H133)</f>
        <v>-10</v>
      </c>
      <c r="J133" s="40" t="n">
        <f aca="false">IF(OR(D133="",D133+G133=0),"",D133/(D133+G133))</f>
        <v>0.552598225602028</v>
      </c>
      <c r="K133" s="40" t="n">
        <f aca="false">IF(E133="","",E133/(E133+H133))</f>
        <v>0.58703071672355</v>
      </c>
      <c r="L133" s="70" t="n">
        <f aca="false">IF(OR(K133="",J133=""),"",(J133-K133)*100)</f>
        <v>-3.44324911215216</v>
      </c>
      <c r="M133" s="36" t="n">
        <v>2.29163973666188</v>
      </c>
      <c r="N133" s="36" t="n">
        <v>2.24010502828694</v>
      </c>
      <c r="O133" s="36" t="n">
        <f aca="false">SQRT(M133^2+N133^2)</f>
        <v>3.2046346469456</v>
      </c>
      <c r="P133" s="40" t="n">
        <f aca="false">IF(J133="","",MAX(0,J133-1.96*O133/100))</f>
        <v>0.489787386521894</v>
      </c>
      <c r="Q133" s="40" t="n">
        <f aca="false">IF(J133="","",MIN(1,J133+1.96*O133/100))</f>
        <v>0.615409064682162</v>
      </c>
      <c r="R133" s="32" t="str">
        <f aca="false">IF(L133="","",IF(ABS(L133)&lt;=O133,"Yes","No"))</f>
        <v>No</v>
      </c>
      <c r="S133" s="32" t="str">
        <f aca="false">IF(L133="","",IF(ABS(L133)&lt;=1.96*O133,"Yes","No"))</f>
        <v>Yes</v>
      </c>
      <c r="T133" s="60" t="n">
        <f aca="false">IF(D133="","",ROUND(SQRT(((D133+G133)*O133/100)^2+(J133*(D133+G133)*0.06778)^2),0))</f>
        <v>39</v>
      </c>
      <c r="U133" s="32"/>
    </row>
    <row r="134" customFormat="false" ht="15" hidden="false" customHeight="false" outlineLevel="0" collapsed="false">
      <c r="A134" s="32" t="s">
        <v>233</v>
      </c>
      <c r="B134" s="32" t="s">
        <v>317</v>
      </c>
      <c r="C134" s="32" t="s">
        <v>322</v>
      </c>
      <c r="D134" s="60" t="n">
        <v>253</v>
      </c>
      <c r="E134" s="60" t="n">
        <v>294</v>
      </c>
      <c r="F134" s="69" t="n">
        <f aca="false">IF(E134="","",D134-E134)</f>
        <v>-41</v>
      </c>
      <c r="G134" s="60" t="n">
        <v>255</v>
      </c>
      <c r="H134" s="60" t="n">
        <v>260</v>
      </c>
      <c r="I134" s="69" t="n">
        <f aca="false">IF(H134="","",G134-H134)</f>
        <v>-5</v>
      </c>
      <c r="J134" s="40" t="n">
        <f aca="false">IF(OR(D134="",D134+G134=0),"",D134/(D134+G134))</f>
        <v>0.498031496062992</v>
      </c>
      <c r="K134" s="40" t="n">
        <f aca="false">IF(E134="","",E134/(E134+H134))</f>
        <v>0.530685920577617</v>
      </c>
      <c r="L134" s="70" t="n">
        <f aca="false">IF(OR(K134="",J134=""),"",(J134-K134)*100)</f>
        <v>-3.26544245146252</v>
      </c>
      <c r="M134" s="36" t="n">
        <v>3.50482614909216</v>
      </c>
      <c r="N134" s="36" t="n">
        <v>2.24010502828694</v>
      </c>
      <c r="O134" s="36" t="n">
        <f aca="false">SQRT(M134^2+N134^2)</f>
        <v>4.15955248471715</v>
      </c>
      <c r="P134" s="40" t="n">
        <f aca="false">IF(J134="","",MAX(0,J134-1.96*O134/100))</f>
        <v>0.416504267362536</v>
      </c>
      <c r="Q134" s="40" t="n">
        <f aca="false">IF(J134="","",MIN(1,J134+1.96*O134/100))</f>
        <v>0.579558724763448</v>
      </c>
      <c r="R134" s="32" t="str">
        <f aca="false">IF(L134="","",IF(ABS(L134)&lt;=O134,"Yes","No"))</f>
        <v>Yes</v>
      </c>
      <c r="S134" s="32" t="str">
        <f aca="false">IF(L134="","",IF(ABS(L134)&lt;=1.96*O134,"Yes","No"))</f>
        <v>Yes</v>
      </c>
      <c r="T134" s="60" t="n">
        <f aca="false">IF(D134="","",ROUND(SQRT(((D134+G134)*O134/100)^2+(J134*(D134+G134)*0.08223)^2),0))</f>
        <v>30</v>
      </c>
      <c r="U134" s="32"/>
    </row>
    <row r="135" customFormat="false" ht="15" hidden="false" customHeight="false" outlineLevel="0" collapsed="false">
      <c r="A135" s="32" t="s">
        <v>233</v>
      </c>
      <c r="B135" s="32" t="s">
        <v>317</v>
      </c>
      <c r="C135" s="32" t="s">
        <v>323</v>
      </c>
      <c r="D135" s="60" t="n">
        <v>497</v>
      </c>
      <c r="E135" s="60" t="n">
        <v>594</v>
      </c>
      <c r="F135" s="69" t="n">
        <f aca="false">IF(E135="","",D135-E135)</f>
        <v>-97</v>
      </c>
      <c r="G135" s="60" t="n">
        <v>444</v>
      </c>
      <c r="H135" s="60" t="n">
        <v>412</v>
      </c>
      <c r="I135" s="69" t="n">
        <f aca="false">IF(H135="","",G135-H135)</f>
        <v>32</v>
      </c>
      <c r="J135" s="40" t="n">
        <f aca="false">IF(OR(D135="",D135+G135=0),"",D135/(D135+G135))</f>
        <v>0.528161530286929</v>
      </c>
      <c r="K135" s="40" t="n">
        <f aca="false">IF(E135="","",E135/(E135+H135))</f>
        <v>0.590457256461233</v>
      </c>
      <c r="L135" s="70" t="n">
        <f aca="false">IF(OR(K135="",J135=""),"",(J135-K135)*100)</f>
        <v>-6.22957261743038</v>
      </c>
      <c r="M135" s="36" t="n">
        <v>1.84227327080237</v>
      </c>
      <c r="N135" s="36" t="n">
        <v>2.24010502828694</v>
      </c>
      <c r="O135" s="36" t="n">
        <f aca="false">SQRT(M135^2+N135^2)</f>
        <v>2.90035193417442</v>
      </c>
      <c r="P135" s="40" t="n">
        <f aca="false">IF(J135="","",MAX(0,J135-1.96*O135/100))</f>
        <v>0.47131463237711</v>
      </c>
      <c r="Q135" s="40" t="n">
        <f aca="false">IF(J135="","",MIN(1,J135+1.96*O135/100))</f>
        <v>0.585008428196748</v>
      </c>
      <c r="R135" s="32" t="str">
        <f aca="false">IF(L135="","",IF(ABS(L135)&lt;=O135,"Yes","No"))</f>
        <v>No</v>
      </c>
      <c r="S135" s="32" t="str">
        <f aca="false">IF(L135="","",IF(ABS(L135)&lt;=1.96*O135,"Yes","No"))</f>
        <v>No</v>
      </c>
      <c r="T135" s="60" t="n">
        <f aca="false">IF(D135="","",ROUND(SQRT(((D135+G135)*O135/100)^2+(J135*(D135+G135)*0.05273)^2),0))</f>
        <v>38</v>
      </c>
      <c r="U135" s="32"/>
    </row>
    <row r="136" customFormat="false" ht="15" hidden="false" customHeight="false" outlineLevel="0" collapsed="false">
      <c r="A136" s="32" t="s">
        <v>233</v>
      </c>
      <c r="B136" s="32" t="s">
        <v>324</v>
      </c>
      <c r="C136" s="32" t="s">
        <v>325</v>
      </c>
      <c r="D136" s="60" t="n">
        <v>411</v>
      </c>
      <c r="E136" s="60" t="n">
        <v>413</v>
      </c>
      <c r="F136" s="69" t="n">
        <f aca="false">IF(E136="","",D136-E136)</f>
        <v>-2</v>
      </c>
      <c r="G136" s="60" t="n">
        <v>185</v>
      </c>
      <c r="H136" s="60" t="n">
        <v>158</v>
      </c>
      <c r="I136" s="69" t="n">
        <f aca="false">IF(H136="","",G136-H136)</f>
        <v>27</v>
      </c>
      <c r="J136" s="40" t="n">
        <f aca="false">IF(OR(D136="",D136+G136=0),"",D136/(D136+G136))</f>
        <v>0.689597315436242</v>
      </c>
      <c r="K136" s="40" t="n">
        <f aca="false">IF(E136="","",E136/(E136+H136))</f>
        <v>0.723292469352014</v>
      </c>
      <c r="L136" s="70" t="n">
        <f aca="false">IF(OR(K136="",J136=""),"",(J136-K136)*100)</f>
        <v>-3.36951539157724</v>
      </c>
      <c r="M136" s="36" t="n">
        <v>2.29163973666188</v>
      </c>
      <c r="N136" s="36" t="n">
        <v>2.24010502828694</v>
      </c>
      <c r="O136" s="36" t="n">
        <f aca="false">SQRT(M136^2+N136^2)</f>
        <v>3.2046346469456</v>
      </c>
      <c r="P136" s="40" t="n">
        <f aca="false">IF(J136="","",MAX(0,J136-1.96*O136/100))</f>
        <v>0.626786476356108</v>
      </c>
      <c r="Q136" s="40" t="n">
        <f aca="false">IF(J136="","",MIN(1,J136+1.96*O136/100))</f>
        <v>0.752408154516375</v>
      </c>
      <c r="R136" s="32" t="str">
        <f aca="false">IF(L136="","",IF(ABS(L136)&lt;=O136,"Yes","No"))</f>
        <v>No</v>
      </c>
      <c r="S136" s="32" t="str">
        <f aca="false">IF(L136="","",IF(ABS(L136)&lt;=1.96*O136,"Yes","No"))</f>
        <v>Yes</v>
      </c>
      <c r="T136" s="60" t="n">
        <f aca="false">IF(D136="","",ROUND(SQRT(((D136+G136)*O136/100)^2+(J136*(D136+G136)*0.06778)^2),0))</f>
        <v>34</v>
      </c>
      <c r="U136" s="32"/>
    </row>
    <row r="137" customFormat="false" ht="15" hidden="false" customHeight="false" outlineLevel="0" collapsed="false">
      <c r="A137" s="32" t="s">
        <v>233</v>
      </c>
      <c r="B137" s="32" t="s">
        <v>324</v>
      </c>
      <c r="C137" s="32" t="s">
        <v>326</v>
      </c>
      <c r="D137" s="60" t="n">
        <v>334</v>
      </c>
      <c r="E137" s="60" t="n">
        <v>303</v>
      </c>
      <c r="F137" s="69" t="n">
        <f aca="false">IF(E137="","",D137-E137)</f>
        <v>31</v>
      </c>
      <c r="G137" s="60" t="n">
        <v>186</v>
      </c>
      <c r="H137" s="60" t="n">
        <v>169</v>
      </c>
      <c r="I137" s="69" t="n">
        <f aca="false">IF(H137="","",G137-H137)</f>
        <v>17</v>
      </c>
      <c r="J137" s="40" t="n">
        <f aca="false">IF(OR(D137="",D137+G137=0),"",D137/(D137+G137))</f>
        <v>0.642307692307692</v>
      </c>
      <c r="K137" s="40" t="n">
        <f aca="false">IF(E137="","",E137/(E137+H137))</f>
        <v>0.641949152542373</v>
      </c>
      <c r="L137" s="70" t="n">
        <f aca="false">IF(OR(K137="",J137=""),"",(J137-K137)*100)</f>
        <v>0.0358539765319521</v>
      </c>
      <c r="M137" s="36" t="n">
        <v>3.50482614909216</v>
      </c>
      <c r="N137" s="36" t="n">
        <v>2.24010502828694</v>
      </c>
      <c r="O137" s="36" t="n">
        <f aca="false">SQRT(M137^2+N137^2)</f>
        <v>4.15955248471715</v>
      </c>
      <c r="P137" s="40" t="n">
        <f aca="false">IF(J137="","",MAX(0,J137-1.96*O137/100))</f>
        <v>0.560780463607236</v>
      </c>
      <c r="Q137" s="40" t="n">
        <f aca="false">IF(J137="","",MIN(1,J137+1.96*O137/100))</f>
        <v>0.723834921008149</v>
      </c>
      <c r="R137" s="32" t="str">
        <f aca="false">IF(L137="","",IF(ABS(L137)&lt;=O137,"Yes","No"))</f>
        <v>Yes</v>
      </c>
      <c r="S137" s="32" t="str">
        <f aca="false">IF(L137="","",IF(ABS(L137)&lt;=1.96*O137,"Yes","No"))</f>
        <v>Yes</v>
      </c>
      <c r="T137" s="60" t="n">
        <f aca="false">IF(D137="","",ROUND(SQRT(((D137+G137)*O137/100)^2+(J137*(D137+G137)*0.08223)^2),0))</f>
        <v>35</v>
      </c>
      <c r="U137" s="32"/>
    </row>
    <row r="138" customFormat="false" ht="15" hidden="false" customHeight="false" outlineLevel="0" collapsed="false">
      <c r="A138" s="32" t="s">
        <v>233</v>
      </c>
      <c r="B138" s="32" t="s">
        <v>324</v>
      </c>
      <c r="C138" s="32" t="s">
        <v>327</v>
      </c>
      <c r="D138" s="60" t="n">
        <v>319</v>
      </c>
      <c r="E138" s="60" t="n">
        <v>354</v>
      </c>
      <c r="F138" s="69" t="n">
        <f aca="false">IF(E138="","",D138-E138)</f>
        <v>-35</v>
      </c>
      <c r="G138" s="60" t="n">
        <v>180</v>
      </c>
      <c r="H138" s="60" t="n">
        <v>152</v>
      </c>
      <c r="I138" s="69" t="n">
        <f aca="false">IF(H138="","",G138-H138)</f>
        <v>28</v>
      </c>
      <c r="J138" s="40" t="n">
        <f aca="false">IF(OR(D138="",D138+G138=0),"",D138/(D138+G138))</f>
        <v>0.639278557114228</v>
      </c>
      <c r="K138" s="40" t="n">
        <f aca="false">IF(E138="","",E138/(E138+H138))</f>
        <v>0.699604743083004</v>
      </c>
      <c r="L138" s="70" t="n">
        <f aca="false">IF(OR(K138="",J138=""),"",(J138-K138)*100)</f>
        <v>-6.03261859687755</v>
      </c>
      <c r="M138" s="36" t="n">
        <v>3.50482614909216</v>
      </c>
      <c r="N138" s="36" t="n">
        <v>2.24010502828694</v>
      </c>
      <c r="O138" s="36" t="n">
        <f aca="false">SQRT(M138^2+N138^2)</f>
        <v>4.15955248471715</v>
      </c>
      <c r="P138" s="40" t="n">
        <f aca="false">IF(J138="","",MAX(0,J138-1.96*O138/100))</f>
        <v>0.557751328413772</v>
      </c>
      <c r="Q138" s="40" t="n">
        <f aca="false">IF(J138="","",MIN(1,J138+1.96*O138/100))</f>
        <v>0.720805785814685</v>
      </c>
      <c r="R138" s="32" t="str">
        <f aca="false">IF(L138="","",IF(ABS(L138)&lt;=O138,"Yes","No"))</f>
        <v>No</v>
      </c>
      <c r="S138" s="32" t="str">
        <f aca="false">IF(L138="","",IF(ABS(L138)&lt;=1.96*O138,"Yes","No"))</f>
        <v>Yes</v>
      </c>
      <c r="T138" s="60" t="n">
        <f aca="false">IF(D138="","",ROUND(SQRT(((D138+G138)*O138/100)^2+(J138*(D138+G138)*0.08223)^2),0))</f>
        <v>33</v>
      </c>
      <c r="U138" s="32"/>
    </row>
    <row r="139" customFormat="false" ht="15" hidden="false" customHeight="false" outlineLevel="0" collapsed="false">
      <c r="A139" s="32" t="s">
        <v>233</v>
      </c>
      <c r="B139" s="32" t="s">
        <v>328</v>
      </c>
      <c r="C139" s="32" t="s">
        <v>328</v>
      </c>
      <c r="D139" s="60" t="n">
        <v>279</v>
      </c>
      <c r="E139" s="60" t="n">
        <v>262</v>
      </c>
      <c r="F139" s="69" t="n">
        <f aca="false">IF(E139="","",D139-E139)</f>
        <v>17</v>
      </c>
      <c r="G139" s="60" t="n">
        <v>210</v>
      </c>
      <c r="H139" s="60" t="n">
        <v>205</v>
      </c>
      <c r="I139" s="69" t="n">
        <f aca="false">IF(H139="","",G139-H139)</f>
        <v>5</v>
      </c>
      <c r="J139" s="40" t="n">
        <f aca="false">IF(OR(D139="",D139+G139=0),"",D139/(D139+G139))</f>
        <v>0.570552147239264</v>
      </c>
      <c r="K139" s="40" t="n">
        <f aca="false">IF(E139="","",E139/(E139+H139))</f>
        <v>0.561027837259101</v>
      </c>
      <c r="L139" s="70" t="n">
        <f aca="false">IF(OR(K139="",J139=""),"",(J139-K139)*100)</f>
        <v>0.952430998016318</v>
      </c>
      <c r="M139" s="36" t="n">
        <v>3.50482614909216</v>
      </c>
      <c r="N139" s="36" t="n">
        <v>2.24010502828694</v>
      </c>
      <c r="O139" s="36" t="n">
        <f aca="false">SQRT(M139^2+N139^2)</f>
        <v>4.15955248471715</v>
      </c>
      <c r="P139" s="40" t="n">
        <f aca="false">IF(J139="","",MAX(0,J139-1.96*O139/100))</f>
        <v>0.489024918538808</v>
      </c>
      <c r="Q139" s="40" t="n">
        <f aca="false">IF(J139="","",MIN(1,J139+1.96*O139/100))</f>
        <v>0.65207937593972</v>
      </c>
      <c r="R139" s="32" t="str">
        <f aca="false">IF(L139="","",IF(ABS(L139)&lt;=O139,"Yes","No"))</f>
        <v>Yes</v>
      </c>
      <c r="S139" s="32" t="str">
        <f aca="false">IF(L139="","",IF(ABS(L139)&lt;=1.96*O139,"Yes","No"))</f>
        <v>Yes</v>
      </c>
      <c r="T139" s="60" t="n">
        <f aca="false">IF(D139="","",ROUND(SQRT(((D139+G139)*O139/100)^2+(J139*(D139+G139)*0.08223)^2),0))</f>
        <v>31</v>
      </c>
      <c r="U139" s="32"/>
    </row>
    <row r="140" customFormat="false" ht="15" hidden="false" customHeight="false" outlineLevel="0" collapsed="false">
      <c r="A140" s="32" t="s">
        <v>233</v>
      </c>
      <c r="B140" s="32" t="s">
        <v>329</v>
      </c>
      <c r="C140" s="32" t="s">
        <v>329</v>
      </c>
      <c r="D140" s="60" t="n">
        <v>452</v>
      </c>
      <c r="E140" s="60" t="n">
        <v>532</v>
      </c>
      <c r="F140" s="69" t="n">
        <f aca="false">IF(E140="","",D140-E140)</f>
        <v>-80</v>
      </c>
      <c r="G140" s="60" t="n">
        <v>1021</v>
      </c>
      <c r="H140" s="60" t="n">
        <v>1068</v>
      </c>
      <c r="I140" s="69" t="n">
        <f aca="false">IF(H140="","",G140-H140)</f>
        <v>-47</v>
      </c>
      <c r="J140" s="40" t="n">
        <f aca="false">IF(OR(D140="",D140+G140=0),"",D140/(D140+G140))</f>
        <v>0.306856754921928</v>
      </c>
      <c r="K140" s="40" t="n">
        <f aca="false">IF(E140="","",E140/(E140+H140))</f>
        <v>0.3325</v>
      </c>
      <c r="L140" s="70" t="n">
        <f aca="false">IF(OR(K140="",J140=""),"",(J140-K140)*100)</f>
        <v>-2.5643245078072</v>
      </c>
      <c r="M140" s="36" t="n">
        <v>1.84227327080237</v>
      </c>
      <c r="N140" s="36" t="n">
        <v>2.24010502828694</v>
      </c>
      <c r="O140" s="36" t="n">
        <f aca="false">SQRT(M140^2+N140^2)</f>
        <v>2.90035193417442</v>
      </c>
      <c r="P140" s="40" t="n">
        <f aca="false">IF(J140="","",MAX(0,J140-1.96*O140/100))</f>
        <v>0.250009857012109</v>
      </c>
      <c r="Q140" s="40" t="n">
        <f aca="false">IF(J140="","",MIN(1,J140+1.96*O140/100))</f>
        <v>0.363703652831747</v>
      </c>
      <c r="R140" s="32" t="str">
        <f aca="false">IF(L140="","",IF(ABS(L140)&lt;=O140,"Yes","No"))</f>
        <v>Yes</v>
      </c>
      <c r="S140" s="32" t="str">
        <f aca="false">IF(L140="","",IF(ABS(L140)&lt;=1.96*O140,"Yes","No"))</f>
        <v>Yes</v>
      </c>
      <c r="T140" s="60" t="n">
        <f aca="false">IF(D140="","",ROUND(SQRT(((D140+G140)*O140/100)^2+(J140*(D140+G140)*0.05273)^2),0))</f>
        <v>49</v>
      </c>
      <c r="U140" s="32"/>
    </row>
    <row r="141" customFormat="false" ht="15" hidden="false" customHeight="false" outlineLevel="0" collapsed="false">
      <c r="A141" s="32" t="s">
        <v>233</v>
      </c>
      <c r="B141" s="32" t="s">
        <v>330</v>
      </c>
      <c r="C141" s="32" t="s">
        <v>331</v>
      </c>
      <c r="D141" s="60" t="n">
        <v>671</v>
      </c>
      <c r="E141" s="60" t="n">
        <v>765</v>
      </c>
      <c r="F141" s="69" t="n">
        <f aca="false">IF(E141="","",D141-E141)</f>
        <v>-94</v>
      </c>
      <c r="G141" s="60" t="n">
        <v>728</v>
      </c>
      <c r="H141" s="60" t="n">
        <v>744</v>
      </c>
      <c r="I141" s="69" t="n">
        <f aca="false">IF(H141="","",G141-H141)</f>
        <v>-16</v>
      </c>
      <c r="J141" s="40" t="n">
        <f aca="false">IF(OR(D141="",D141+G141=0),"",D141/(D141+G141))</f>
        <v>0.479628305932809</v>
      </c>
      <c r="K141" s="40" t="n">
        <f aca="false">IF(E141="","",E141/(E141+H141))</f>
        <v>0.506958250497018</v>
      </c>
      <c r="L141" s="70" t="n">
        <f aca="false">IF(OR(K141="",J141=""),"",(J141-K141)*100)</f>
        <v>-2.73299445642088</v>
      </c>
      <c r="M141" s="36" t="n">
        <v>1.84227327080237</v>
      </c>
      <c r="N141" s="36" t="n">
        <v>2.24010502828694</v>
      </c>
      <c r="O141" s="36" t="n">
        <f aca="false">SQRT(M141^2+N141^2)</f>
        <v>2.90035193417442</v>
      </c>
      <c r="P141" s="40" t="n">
        <f aca="false">IF(J141="","",MAX(0,J141-1.96*O141/100))</f>
        <v>0.422781408022991</v>
      </c>
      <c r="Q141" s="40" t="n">
        <f aca="false">IF(J141="","",MIN(1,J141+1.96*O141/100))</f>
        <v>0.536475203842628</v>
      </c>
      <c r="R141" s="32" t="str">
        <f aca="false">IF(L141="","",IF(ABS(L141)&lt;=O141,"Yes","No"))</f>
        <v>Yes</v>
      </c>
      <c r="S141" s="32" t="str">
        <f aca="false">IF(L141="","",IF(ABS(L141)&lt;=1.96*O141,"Yes","No"))</f>
        <v>Yes</v>
      </c>
      <c r="T141" s="60" t="n">
        <f aca="false">IF(D141="","",ROUND(SQRT(((D141+G141)*O141/100)^2+(J141*(D141+G141)*0.05273)^2),0))</f>
        <v>54</v>
      </c>
      <c r="U141" s="32"/>
    </row>
    <row r="142" customFormat="false" ht="15" hidden="false" customHeight="false" outlineLevel="0" collapsed="false">
      <c r="A142" s="32" t="s">
        <v>233</v>
      </c>
      <c r="B142" s="32" t="s">
        <v>330</v>
      </c>
      <c r="C142" s="32" t="s">
        <v>332</v>
      </c>
      <c r="D142" s="60" t="n">
        <v>836</v>
      </c>
      <c r="E142" s="60" t="n">
        <v>879</v>
      </c>
      <c r="F142" s="69" t="n">
        <f aca="false">IF(E142="","",D142-E142)</f>
        <v>-43</v>
      </c>
      <c r="G142" s="60" t="n">
        <v>835</v>
      </c>
      <c r="H142" s="60" t="n">
        <v>809</v>
      </c>
      <c r="I142" s="69" t="n">
        <f aca="false">IF(H142="","",G142-H142)</f>
        <v>26</v>
      </c>
      <c r="J142" s="40" t="n">
        <f aca="false">IF(OR(D142="",D142+G142=0),"",D142/(D142+G142))</f>
        <v>0.500299222022741</v>
      </c>
      <c r="K142" s="40" t="n">
        <f aca="false">IF(E142="","",E142/(E142+H142))</f>
        <v>0.520734597156398</v>
      </c>
      <c r="L142" s="70" t="n">
        <f aca="false">IF(OR(K142="",J142=""),"",(J142-K142)*100)</f>
        <v>-2.04353751336572</v>
      </c>
      <c r="M142" s="36" t="n">
        <v>1.84227327080237</v>
      </c>
      <c r="N142" s="36" t="n">
        <v>2.24010502828694</v>
      </c>
      <c r="O142" s="36" t="n">
        <f aca="false">SQRT(M142^2+N142^2)</f>
        <v>2.90035193417442</v>
      </c>
      <c r="P142" s="40" t="n">
        <f aca="false">IF(J142="","",MAX(0,J142-1.96*O142/100))</f>
        <v>0.443452324112922</v>
      </c>
      <c r="Q142" s="40" t="n">
        <f aca="false">IF(J142="","",MIN(1,J142+1.96*O142/100))</f>
        <v>0.55714611993256</v>
      </c>
      <c r="R142" s="32" t="str">
        <f aca="false">IF(L142="","",IF(ABS(L142)&lt;=O142,"Yes","No"))</f>
        <v>Yes</v>
      </c>
      <c r="S142" s="32" t="str">
        <f aca="false">IF(L142="","",IF(ABS(L142)&lt;=1.96*O142,"Yes","No"))</f>
        <v>Yes</v>
      </c>
      <c r="T142" s="60" t="n">
        <f aca="false">IF(D142="","",ROUND(SQRT(((D142+G142)*O142/100)^2+(J142*(D142+G142)*0.05273)^2),0))</f>
        <v>66</v>
      </c>
      <c r="U142" s="32"/>
    </row>
    <row r="143" customFormat="false" ht="15" hidden="false" customHeight="false" outlineLevel="0" collapsed="false">
      <c r="A143" s="32" t="s">
        <v>233</v>
      </c>
      <c r="B143" s="32" t="s">
        <v>330</v>
      </c>
      <c r="C143" s="32" t="s">
        <v>333</v>
      </c>
      <c r="D143" s="60" t="n">
        <v>1388</v>
      </c>
      <c r="E143" s="60" t="n">
        <v>1520</v>
      </c>
      <c r="F143" s="69" t="n">
        <f aca="false">IF(E143="","",D143-E143)</f>
        <v>-132</v>
      </c>
      <c r="G143" s="60" t="n">
        <v>1393</v>
      </c>
      <c r="H143" s="60" t="n">
        <v>1428</v>
      </c>
      <c r="I143" s="69" t="n">
        <f aca="false">IF(H143="","",G143-H143)</f>
        <v>-35</v>
      </c>
      <c r="J143" s="40" t="n">
        <f aca="false">IF(OR(D143="",D143+G143=0),"",D143/(D143+G143))</f>
        <v>0.499101042790363</v>
      </c>
      <c r="K143" s="40" t="n">
        <f aca="false">IF(E143="","",E143/(E143+H143))</f>
        <v>0.515603799185889</v>
      </c>
      <c r="L143" s="70" t="n">
        <f aca="false">IF(OR(K143="",J143=""),"",(J143-K143)*100)</f>
        <v>-1.65027563955256</v>
      </c>
      <c r="M143" s="36" t="n">
        <v>1.84227327080237</v>
      </c>
      <c r="N143" s="36" t="n">
        <v>2.24010502828694</v>
      </c>
      <c r="O143" s="36" t="n">
        <f aca="false">SQRT(M143^2+N143^2)</f>
        <v>2.90035193417442</v>
      </c>
      <c r="P143" s="40" t="n">
        <f aca="false">IF(J143="","",MAX(0,J143-1.96*O143/100))</f>
        <v>0.442254144880545</v>
      </c>
      <c r="Q143" s="40" t="n">
        <f aca="false">IF(J143="","",MIN(1,J143+1.96*O143/100))</f>
        <v>0.555947940700182</v>
      </c>
      <c r="R143" s="32" t="str">
        <f aca="false">IF(L143="","",IF(ABS(L143)&lt;=O143,"Yes","No"))</f>
        <v>Yes</v>
      </c>
      <c r="S143" s="32" t="str">
        <f aca="false">IF(L143="","",IF(ABS(L143)&lt;=1.96*O143,"Yes","No"))</f>
        <v>Yes</v>
      </c>
      <c r="T143" s="60" t="n">
        <f aca="false">IF(D143="","",ROUND(SQRT(((D143+G143)*O143/100)^2+(J143*(D143+G143)*0.05273)^2),0))</f>
        <v>109</v>
      </c>
      <c r="U143" s="32"/>
    </row>
    <row r="144" customFormat="false" ht="15" hidden="false" customHeight="false" outlineLevel="0" collapsed="false">
      <c r="A144" s="32" t="s">
        <v>233</v>
      </c>
      <c r="B144" s="32" t="s">
        <v>330</v>
      </c>
      <c r="C144" s="32" t="s">
        <v>334</v>
      </c>
      <c r="D144" s="60" t="n">
        <v>674</v>
      </c>
      <c r="E144" s="60" t="n">
        <v>758</v>
      </c>
      <c r="F144" s="69" t="n">
        <f aca="false">IF(E144="","",D144-E144)</f>
        <v>-84</v>
      </c>
      <c r="G144" s="60" t="n">
        <v>722</v>
      </c>
      <c r="H144" s="60" t="n">
        <v>734</v>
      </c>
      <c r="I144" s="69" t="n">
        <f aca="false">IF(H144="","",G144-H144)</f>
        <v>-12</v>
      </c>
      <c r="J144" s="40" t="n">
        <f aca="false">IF(OR(D144="",D144+G144=0),"",D144/(D144+G144))</f>
        <v>0.482808022922636</v>
      </c>
      <c r="K144" s="40" t="n">
        <f aca="false">IF(E144="","",E144/(E144+H144))</f>
        <v>0.508042895442359</v>
      </c>
      <c r="L144" s="70" t="n">
        <f aca="false">IF(OR(K144="",J144=""),"",(J144-K144)*100)</f>
        <v>-2.52348725197232</v>
      </c>
      <c r="M144" s="36" t="n">
        <v>1.84227327080237</v>
      </c>
      <c r="N144" s="36" t="n">
        <v>2.24010502828694</v>
      </c>
      <c r="O144" s="36" t="n">
        <f aca="false">SQRT(M144^2+N144^2)</f>
        <v>2.90035193417442</v>
      </c>
      <c r="P144" s="40" t="n">
        <f aca="false">IF(J144="","",MAX(0,J144-1.96*O144/100))</f>
        <v>0.425961125012817</v>
      </c>
      <c r="Q144" s="40" t="n">
        <f aca="false">IF(J144="","",MIN(1,J144+1.96*O144/100))</f>
        <v>0.539654920832455</v>
      </c>
      <c r="R144" s="32" t="str">
        <f aca="false">IF(L144="","",IF(ABS(L144)&lt;=O144,"Yes","No"))</f>
        <v>Yes</v>
      </c>
      <c r="S144" s="32" t="str">
        <f aca="false">IF(L144="","",IF(ABS(L144)&lt;=1.96*O144,"Yes","No"))</f>
        <v>Yes</v>
      </c>
      <c r="T144" s="60" t="n">
        <f aca="false">IF(D144="","",ROUND(SQRT(((D144+G144)*O144/100)^2+(J144*(D144+G144)*0.05273)^2),0))</f>
        <v>54</v>
      </c>
      <c r="U144" s="32"/>
    </row>
    <row r="145" customFormat="false" ht="15" hidden="false" customHeight="false" outlineLevel="0" collapsed="false">
      <c r="A145" s="32" t="s">
        <v>233</v>
      </c>
      <c r="B145" s="32" t="s">
        <v>330</v>
      </c>
      <c r="C145" s="32" t="s">
        <v>335</v>
      </c>
      <c r="D145" s="60" t="n">
        <v>633</v>
      </c>
      <c r="E145" s="60" t="n">
        <v>686</v>
      </c>
      <c r="F145" s="69" t="n">
        <f aca="false">IF(E145="","",D145-E145)</f>
        <v>-53</v>
      </c>
      <c r="G145" s="60" t="n">
        <v>667</v>
      </c>
      <c r="H145" s="60" t="n">
        <v>669</v>
      </c>
      <c r="I145" s="69" t="n">
        <f aca="false">IF(H145="","",G145-H145)</f>
        <v>-2</v>
      </c>
      <c r="J145" s="40" t="n">
        <f aca="false">IF(OR(D145="",D145+G145=0),"",D145/(D145+G145))</f>
        <v>0.486923076923077</v>
      </c>
      <c r="K145" s="40" t="n">
        <f aca="false">IF(E145="","",E145/(E145+H145))</f>
        <v>0.506273062730627</v>
      </c>
      <c r="L145" s="70" t="n">
        <f aca="false">IF(OR(K145="",J145=""),"",(J145-K145)*100)</f>
        <v>-1.93499858075504</v>
      </c>
      <c r="M145" s="36" t="n">
        <v>1.84227327080237</v>
      </c>
      <c r="N145" s="36" t="n">
        <v>2.24010502828694</v>
      </c>
      <c r="O145" s="36" t="n">
        <f aca="false">SQRT(M145^2+N145^2)</f>
        <v>2.90035193417442</v>
      </c>
      <c r="P145" s="40" t="n">
        <f aca="false">IF(J145="","",MAX(0,J145-1.96*O145/100))</f>
        <v>0.430076179013258</v>
      </c>
      <c r="Q145" s="40" t="n">
        <f aca="false">IF(J145="","",MIN(1,J145+1.96*O145/100))</f>
        <v>0.543769974832896</v>
      </c>
      <c r="R145" s="32" t="str">
        <f aca="false">IF(L145="","",IF(ABS(L145)&lt;=O145,"Yes","No"))</f>
        <v>Yes</v>
      </c>
      <c r="S145" s="32" t="str">
        <f aca="false">IF(L145="","",IF(ABS(L145)&lt;=1.96*O145,"Yes","No"))</f>
        <v>Yes</v>
      </c>
      <c r="T145" s="60" t="n">
        <f aca="false">IF(D145="","",ROUND(SQRT(((D145+G145)*O145/100)^2+(J145*(D145+G145)*0.05273)^2),0))</f>
        <v>50</v>
      </c>
      <c r="U145" s="32"/>
    </row>
    <row r="146" customFormat="false" ht="15" hidden="false" customHeight="false" outlineLevel="0" collapsed="false">
      <c r="A146" s="32" t="s">
        <v>233</v>
      </c>
      <c r="B146" s="32" t="s">
        <v>330</v>
      </c>
      <c r="C146" s="32" t="s">
        <v>336</v>
      </c>
      <c r="D146" s="60" t="n">
        <v>555</v>
      </c>
      <c r="E146" s="60" t="n">
        <v>628</v>
      </c>
      <c r="F146" s="69" t="n">
        <f aca="false">IF(E146="","",D146-E146)</f>
        <v>-73</v>
      </c>
      <c r="G146" s="60" t="n">
        <v>583</v>
      </c>
      <c r="H146" s="60" t="n">
        <v>578</v>
      </c>
      <c r="I146" s="69" t="n">
        <f aca="false">IF(H146="","",G146-H146)</f>
        <v>5</v>
      </c>
      <c r="J146" s="40" t="n">
        <f aca="false">IF(OR(D146="",D146+G146=0),"",D146/(D146+G146))</f>
        <v>0.487697715289982</v>
      </c>
      <c r="K146" s="40" t="n">
        <f aca="false">IF(E146="","",E146/(E146+H146))</f>
        <v>0.520729684908789</v>
      </c>
      <c r="L146" s="70" t="n">
        <f aca="false">IF(OR(K146="",J146=""),"",(J146-K146)*100)</f>
        <v>-3.30319696188069</v>
      </c>
      <c r="M146" s="36" t="n">
        <v>1.84227327080237</v>
      </c>
      <c r="N146" s="36" t="n">
        <v>2.24010502828694</v>
      </c>
      <c r="O146" s="36" t="n">
        <f aca="false">SQRT(M146^2+N146^2)</f>
        <v>2.90035193417442</v>
      </c>
      <c r="P146" s="40" t="n">
        <f aca="false">IF(J146="","",MAX(0,J146-1.96*O146/100))</f>
        <v>0.430850817380164</v>
      </c>
      <c r="Q146" s="40" t="n">
        <f aca="false">IF(J146="","",MIN(1,J146+1.96*O146/100))</f>
        <v>0.544544613199801</v>
      </c>
      <c r="R146" s="32" t="str">
        <f aca="false">IF(L146="","",IF(ABS(L146)&lt;=O146,"Yes","No"))</f>
        <v>No</v>
      </c>
      <c r="S146" s="32" t="str">
        <f aca="false">IF(L146="","",IF(ABS(L146)&lt;=1.96*O146,"Yes","No"))</f>
        <v>Yes</v>
      </c>
      <c r="T146" s="60" t="n">
        <f aca="false">IF(D146="","",ROUND(SQRT(((D146+G146)*O146/100)^2+(J146*(D146+G146)*0.05273)^2),0))</f>
        <v>44</v>
      </c>
      <c r="U146" s="32"/>
    </row>
    <row r="147" customFormat="false" ht="15" hidden="false" customHeight="false" outlineLevel="0" collapsed="false">
      <c r="A147" s="32" t="s">
        <v>233</v>
      </c>
      <c r="B147" s="32" t="s">
        <v>330</v>
      </c>
      <c r="C147" s="32" t="s">
        <v>337</v>
      </c>
      <c r="D147" s="60" t="n">
        <v>1025</v>
      </c>
      <c r="E147" s="60" t="n">
        <v>1176</v>
      </c>
      <c r="F147" s="69" t="n">
        <f aca="false">IF(E147="","",D147-E147)</f>
        <v>-151</v>
      </c>
      <c r="G147" s="60" t="n">
        <v>1020</v>
      </c>
      <c r="H147" s="60" t="n">
        <v>1036</v>
      </c>
      <c r="I147" s="69" t="n">
        <f aca="false">IF(H147="","",G147-H147)</f>
        <v>-16</v>
      </c>
      <c r="J147" s="40" t="n">
        <f aca="false">IF(OR(D147="",D147+G147=0),"",D147/(D147+G147))</f>
        <v>0.501222493887531</v>
      </c>
      <c r="K147" s="40" t="n">
        <f aca="false">IF(E147="","",E147/(E147+H147))</f>
        <v>0.531645569620253</v>
      </c>
      <c r="L147" s="70" t="n">
        <f aca="false">IF(OR(K147="",J147=""),"",(J147-K147)*100)</f>
        <v>-3.04230757327225</v>
      </c>
      <c r="M147" s="36" t="n">
        <v>1.84227327080237</v>
      </c>
      <c r="N147" s="36" t="n">
        <v>2.24010502828694</v>
      </c>
      <c r="O147" s="36" t="n">
        <f aca="false">SQRT(M147^2+N147^2)</f>
        <v>2.90035193417442</v>
      </c>
      <c r="P147" s="40" t="n">
        <f aca="false">IF(J147="","",MAX(0,J147-1.96*O147/100))</f>
        <v>0.444375595977712</v>
      </c>
      <c r="Q147" s="40" t="n">
        <f aca="false">IF(J147="","",MIN(1,J147+1.96*O147/100))</f>
        <v>0.558069391797349</v>
      </c>
      <c r="R147" s="32" t="str">
        <f aca="false">IF(L147="","",IF(ABS(L147)&lt;=O147,"Yes","No"))</f>
        <v>No</v>
      </c>
      <c r="S147" s="32" t="str">
        <f aca="false">IF(L147="","",IF(ABS(L147)&lt;=1.96*O147,"Yes","No"))</f>
        <v>Yes</v>
      </c>
      <c r="T147" s="60" t="n">
        <f aca="false">IF(D147="","",ROUND(SQRT(((D147+G147)*O147/100)^2+(J147*(D147+G147)*0.05273)^2),0))</f>
        <v>80</v>
      </c>
      <c r="U147" s="32"/>
    </row>
    <row r="148" customFormat="false" ht="15" hidden="false" customHeight="false" outlineLevel="0" collapsed="false">
      <c r="A148" s="32" t="s">
        <v>233</v>
      </c>
      <c r="B148" s="32" t="s">
        <v>330</v>
      </c>
      <c r="C148" s="32" t="s">
        <v>338</v>
      </c>
      <c r="D148" s="60" t="n">
        <v>648</v>
      </c>
      <c r="E148" s="60" t="n">
        <v>741</v>
      </c>
      <c r="F148" s="69" t="n">
        <f aca="false">IF(E148="","",D148-E148)</f>
        <v>-93</v>
      </c>
      <c r="G148" s="60" t="n">
        <v>608</v>
      </c>
      <c r="H148" s="60" t="n">
        <v>575</v>
      </c>
      <c r="I148" s="69" t="n">
        <f aca="false">IF(H148="","",G148-H148)</f>
        <v>33</v>
      </c>
      <c r="J148" s="40" t="n">
        <f aca="false">IF(OR(D148="",D148+G148=0),"",D148/(D148+G148))</f>
        <v>0.515923566878981</v>
      </c>
      <c r="K148" s="40" t="n">
        <f aca="false">IF(E148="","",E148/(E148+H148))</f>
        <v>0.56306990881459</v>
      </c>
      <c r="L148" s="70" t="n">
        <f aca="false">IF(OR(K148="",J148=""),"",(J148-K148)*100)</f>
        <v>-4.71463419356087</v>
      </c>
      <c r="M148" s="36" t="n">
        <v>1.84227327080237</v>
      </c>
      <c r="N148" s="36" t="n">
        <v>2.24010502828694</v>
      </c>
      <c r="O148" s="36" t="n">
        <f aca="false">SQRT(M148^2+N148^2)</f>
        <v>2.90035193417442</v>
      </c>
      <c r="P148" s="40" t="n">
        <f aca="false">IF(J148="","",MAX(0,J148-1.96*O148/100))</f>
        <v>0.459076668969162</v>
      </c>
      <c r="Q148" s="40" t="n">
        <f aca="false">IF(J148="","",MIN(1,J148+1.96*O148/100))</f>
        <v>0.5727704647888</v>
      </c>
      <c r="R148" s="32" t="str">
        <f aca="false">IF(L148="","",IF(ABS(L148)&lt;=O148,"Yes","No"))</f>
        <v>No</v>
      </c>
      <c r="S148" s="32" t="str">
        <f aca="false">IF(L148="","",IF(ABS(L148)&lt;=1.96*O148,"Yes","No"))</f>
        <v>Yes</v>
      </c>
      <c r="T148" s="60" t="n">
        <f aca="false">IF(D148="","",ROUND(SQRT(((D148+G148)*O148/100)^2+(J148*(D148+G148)*0.05273)^2),0))</f>
        <v>50</v>
      </c>
      <c r="U148" s="32"/>
    </row>
    <row r="149" customFormat="false" ht="15" hidden="false" customHeight="false" outlineLevel="0" collapsed="false">
      <c r="A149" s="32" t="s">
        <v>233</v>
      </c>
      <c r="B149" s="32" t="s">
        <v>330</v>
      </c>
      <c r="C149" s="32" t="s">
        <v>339</v>
      </c>
      <c r="D149" s="60" t="n">
        <v>619</v>
      </c>
      <c r="E149" s="60" t="n">
        <v>714</v>
      </c>
      <c r="F149" s="69" t="n">
        <f aca="false">IF(E149="","",D149-E149)</f>
        <v>-95</v>
      </c>
      <c r="G149" s="60" t="n">
        <v>615</v>
      </c>
      <c r="H149" s="60" t="n">
        <v>619</v>
      </c>
      <c r="I149" s="69" t="n">
        <f aca="false">IF(H149="","",G149-H149)</f>
        <v>-4</v>
      </c>
      <c r="J149" s="40" t="n">
        <f aca="false">IF(OR(D149="",D149+G149=0),"",D149/(D149+G149))</f>
        <v>0.50162074554295</v>
      </c>
      <c r="K149" s="40" t="n">
        <f aca="false">IF(E149="","",E149/(E149+H149))</f>
        <v>0.535633908477119</v>
      </c>
      <c r="L149" s="70" t="n">
        <f aca="false">IF(OR(K149="",J149=""),"",(J149-K149)*100)</f>
        <v>-3.40131629341695</v>
      </c>
      <c r="M149" s="36" t="n">
        <v>1.84227327080237</v>
      </c>
      <c r="N149" s="36" t="n">
        <v>2.24010502828694</v>
      </c>
      <c r="O149" s="36" t="n">
        <f aca="false">SQRT(M149^2+N149^2)</f>
        <v>2.90035193417442</v>
      </c>
      <c r="P149" s="40" t="n">
        <f aca="false">IF(J149="","",MAX(0,J149-1.96*O149/100))</f>
        <v>0.444773847633131</v>
      </c>
      <c r="Q149" s="40" t="n">
        <f aca="false">IF(J149="","",MIN(1,J149+1.96*O149/100))</f>
        <v>0.558467643452768</v>
      </c>
      <c r="R149" s="32" t="str">
        <f aca="false">IF(L149="","",IF(ABS(L149)&lt;=O149,"Yes","No"))</f>
        <v>No</v>
      </c>
      <c r="S149" s="32" t="str">
        <f aca="false">IF(L149="","",IF(ABS(L149)&lt;=1.96*O149,"Yes","No"))</f>
        <v>Yes</v>
      </c>
      <c r="T149" s="60" t="n">
        <f aca="false">IF(D149="","",ROUND(SQRT(((D149+G149)*O149/100)^2+(J149*(D149+G149)*0.05273)^2),0))</f>
        <v>48</v>
      </c>
      <c r="U149" s="32"/>
    </row>
    <row r="150" customFormat="false" ht="15" hidden="false" customHeight="false" outlineLevel="0" collapsed="false">
      <c r="A150" s="32" t="s">
        <v>233</v>
      </c>
      <c r="B150" s="32" t="s">
        <v>330</v>
      </c>
      <c r="C150" s="32" t="s">
        <v>340</v>
      </c>
      <c r="D150" s="60" t="n">
        <v>416</v>
      </c>
      <c r="E150" s="60" t="n">
        <v>491</v>
      </c>
      <c r="F150" s="69" t="n">
        <f aca="false">IF(E150="","",D150-E150)</f>
        <v>-75</v>
      </c>
      <c r="G150" s="60" t="n">
        <v>417</v>
      </c>
      <c r="H150" s="60" t="n">
        <v>403</v>
      </c>
      <c r="I150" s="69" t="n">
        <f aca="false">IF(H150="","",G150-H150)</f>
        <v>14</v>
      </c>
      <c r="J150" s="40" t="n">
        <f aca="false">IF(OR(D150="",D150+G150=0),"",D150/(D150+G150))</f>
        <v>0.499399759903962</v>
      </c>
      <c r="K150" s="40" t="n">
        <f aca="false">IF(E150="","",E150/(E150+H150))</f>
        <v>0.549217002237136</v>
      </c>
      <c r="L150" s="70" t="n">
        <f aca="false">IF(OR(K150="",J150=""),"",(J150-K150)*100)</f>
        <v>-4.98172423331749</v>
      </c>
      <c r="M150" s="36" t="n">
        <v>1.84227327080237</v>
      </c>
      <c r="N150" s="36" t="n">
        <v>2.24010502828694</v>
      </c>
      <c r="O150" s="36" t="n">
        <f aca="false">SQRT(M150^2+N150^2)</f>
        <v>2.90035193417442</v>
      </c>
      <c r="P150" s="40" t="n">
        <f aca="false">IF(J150="","",MAX(0,J150-1.96*O150/100))</f>
        <v>0.442552861994143</v>
      </c>
      <c r="Q150" s="40" t="n">
        <f aca="false">IF(J150="","",MIN(1,J150+1.96*O150/100))</f>
        <v>0.55624665781378</v>
      </c>
      <c r="R150" s="32" t="str">
        <f aca="false">IF(L150="","",IF(ABS(L150)&lt;=O150,"Yes","No"))</f>
        <v>No</v>
      </c>
      <c r="S150" s="32" t="str">
        <f aca="false">IF(L150="","",IF(ABS(L150)&lt;=1.96*O150,"Yes","No"))</f>
        <v>Yes</v>
      </c>
      <c r="T150" s="60" t="n">
        <f aca="false">IF(D150="","",ROUND(SQRT(((D150+G150)*O150/100)^2+(J150*(D150+G150)*0.05273)^2),0))</f>
        <v>33</v>
      </c>
      <c r="U150" s="32"/>
    </row>
    <row r="151" customFormat="false" ht="15" hidden="false" customHeight="false" outlineLevel="0" collapsed="false">
      <c r="A151" s="32" t="s">
        <v>233</v>
      </c>
      <c r="B151" s="32" t="s">
        <v>341</v>
      </c>
      <c r="C151" s="32" t="s">
        <v>341</v>
      </c>
      <c r="D151" s="60" t="n">
        <v>737</v>
      </c>
      <c r="E151" s="60" t="n">
        <v>850</v>
      </c>
      <c r="F151" s="69" t="n">
        <f aca="false">IF(E151="","",D151-E151)</f>
        <v>-113</v>
      </c>
      <c r="G151" s="60" t="n">
        <v>1275</v>
      </c>
      <c r="H151" s="60" t="n">
        <v>1311</v>
      </c>
      <c r="I151" s="69" t="n">
        <f aca="false">IF(H151="","",G151-H151)</f>
        <v>-36</v>
      </c>
      <c r="J151" s="40" t="n">
        <f aca="false">IF(OR(D151="",D151+G151=0),"",D151/(D151+G151))</f>
        <v>0.366302186878728</v>
      </c>
      <c r="K151" s="40" t="n">
        <f aca="false">IF(E151="","",E151/(E151+H151))</f>
        <v>0.39333641832485</v>
      </c>
      <c r="L151" s="70" t="n">
        <f aca="false">IF(OR(K151="",J151=""),"",(J151-K151)*100)</f>
        <v>-2.7034231446122</v>
      </c>
      <c r="M151" s="36" t="n">
        <v>1.84227327080237</v>
      </c>
      <c r="N151" s="36" t="n">
        <v>2.24010502828694</v>
      </c>
      <c r="O151" s="36" t="n">
        <f aca="false">SQRT(M151^2+N151^2)</f>
        <v>2.90035193417442</v>
      </c>
      <c r="P151" s="40" t="n">
        <f aca="false">IF(J151="","",MAX(0,J151-1.96*O151/100))</f>
        <v>0.309455288968909</v>
      </c>
      <c r="Q151" s="40" t="n">
        <f aca="false">IF(J151="","",MIN(1,J151+1.96*O151/100))</f>
        <v>0.423149084788546</v>
      </c>
      <c r="R151" s="32" t="str">
        <f aca="false">IF(L151="","",IF(ABS(L151)&lt;=O151,"Yes","No"))</f>
        <v>Yes</v>
      </c>
      <c r="S151" s="32" t="str">
        <f aca="false">IF(L151="","",IF(ABS(L151)&lt;=1.96*O151,"Yes","No"))</f>
        <v>Yes</v>
      </c>
      <c r="T151" s="60" t="n">
        <f aca="false">IF(D151="","",ROUND(SQRT(((D151+G151)*O151/100)^2+(J151*(D151+G151)*0.05273)^2),0))</f>
        <v>70</v>
      </c>
      <c r="U151" s="32"/>
    </row>
    <row r="152" customFormat="false" ht="15" hidden="false" customHeight="false" outlineLevel="0" collapsed="false">
      <c r="A152" s="32" t="s">
        <v>233</v>
      </c>
      <c r="B152" s="32" t="s">
        <v>342</v>
      </c>
      <c r="C152" s="32" t="s">
        <v>342</v>
      </c>
      <c r="D152" s="60" t="n">
        <v>425</v>
      </c>
      <c r="E152" s="60" t="n">
        <v>457</v>
      </c>
      <c r="F152" s="69" t="n">
        <f aca="false">IF(E152="","",D152-E152)</f>
        <v>-32</v>
      </c>
      <c r="G152" s="60" t="n">
        <v>753</v>
      </c>
      <c r="H152" s="60" t="n">
        <v>760</v>
      </c>
      <c r="I152" s="69" t="n">
        <f aca="false">IF(H152="","",G152-H152)</f>
        <v>-7</v>
      </c>
      <c r="J152" s="40" t="n">
        <f aca="false">IF(OR(D152="",D152+G152=0),"",D152/(D152+G152))</f>
        <v>0.360780984719864</v>
      </c>
      <c r="K152" s="40" t="n">
        <f aca="false">IF(E152="","",E152/(E152+H152))</f>
        <v>0.375513557929334</v>
      </c>
      <c r="L152" s="70" t="n">
        <f aca="false">IF(OR(K152="",J152=""),"",(J152-K152)*100)</f>
        <v>-1.47325732094702</v>
      </c>
      <c r="M152" s="36" t="n">
        <v>1.84227327080237</v>
      </c>
      <c r="N152" s="36" t="n">
        <v>2.24010502828694</v>
      </c>
      <c r="O152" s="36" t="n">
        <f aca="false">SQRT(M152^2+N152^2)</f>
        <v>2.90035193417442</v>
      </c>
      <c r="P152" s="40" t="n">
        <f aca="false">IF(J152="","",MAX(0,J152-1.96*O152/100))</f>
        <v>0.303934086810046</v>
      </c>
      <c r="Q152" s="40" t="n">
        <f aca="false">IF(J152="","",MIN(1,J152+1.96*O152/100))</f>
        <v>0.417627882629683</v>
      </c>
      <c r="R152" s="32" t="str">
        <f aca="false">IF(L152="","",IF(ABS(L152)&lt;=O152,"Yes","No"))</f>
        <v>Yes</v>
      </c>
      <c r="S152" s="32" t="str">
        <f aca="false">IF(L152="","",IF(ABS(L152)&lt;=1.96*O152,"Yes","No"))</f>
        <v>Yes</v>
      </c>
      <c r="T152" s="60" t="n">
        <f aca="false">IF(D152="","",ROUND(SQRT(((D152+G152)*O152/100)^2+(J152*(D152+G152)*0.05273)^2),0))</f>
        <v>41</v>
      </c>
      <c r="U152" s="32"/>
    </row>
    <row r="153" customFormat="false" ht="15" hidden="false" customHeight="false" outlineLevel="0" collapsed="false">
      <c r="A153" s="32" t="s">
        <v>233</v>
      </c>
      <c r="B153" s="32" t="s">
        <v>343</v>
      </c>
      <c r="C153" s="32" t="s">
        <v>344</v>
      </c>
      <c r="D153" s="60" t="n">
        <v>132</v>
      </c>
      <c r="E153" s="60" t="n">
        <v>159</v>
      </c>
      <c r="F153" s="69" t="n">
        <f aca="false">IF(E153="","",D153-E153)</f>
        <v>-27</v>
      </c>
      <c r="G153" s="60" t="n">
        <v>343</v>
      </c>
      <c r="H153" s="60" t="n">
        <v>381</v>
      </c>
      <c r="I153" s="69" t="n">
        <f aca="false">IF(H153="","",G153-H153)</f>
        <v>-38</v>
      </c>
      <c r="J153" s="40" t="n">
        <f aca="false">IF(OR(D153="",D153+G153=0),"",D153/(D153+G153))</f>
        <v>0.277894736842105</v>
      </c>
      <c r="K153" s="40" t="n">
        <f aca="false">IF(E153="","",E153/(E153+H153))</f>
        <v>0.294444444444444</v>
      </c>
      <c r="L153" s="70" t="n">
        <f aca="false">IF(OR(K153="",J153=""),"",(J153-K153)*100)</f>
        <v>-1.65497076023392</v>
      </c>
      <c r="M153" s="36" t="n">
        <v>3.50482614909216</v>
      </c>
      <c r="N153" s="36" t="n">
        <v>2.24010502828694</v>
      </c>
      <c r="O153" s="36" t="n">
        <f aca="false">SQRT(M153^2+N153^2)</f>
        <v>4.15955248471715</v>
      </c>
      <c r="P153" s="40" t="n">
        <f aca="false">IF(J153="","",MAX(0,J153-1.96*O153/100))</f>
        <v>0.196367508141649</v>
      </c>
      <c r="Q153" s="40" t="n">
        <f aca="false">IF(J153="","",MIN(1,J153+1.96*O153/100))</f>
        <v>0.359421965542561</v>
      </c>
      <c r="R153" s="32" t="str">
        <f aca="false">IF(L153="","",IF(ABS(L153)&lt;=O153,"Yes","No"))</f>
        <v>Yes</v>
      </c>
      <c r="S153" s="32" t="str">
        <f aca="false">IF(L153="","",IF(ABS(L153)&lt;=1.96*O153,"Yes","No"))</f>
        <v>Yes</v>
      </c>
      <c r="T153" s="60" t="n">
        <f aca="false">IF(D153="","",ROUND(SQRT(((D153+G153)*O153/100)^2+(J153*(D153+G153)*0.08223)^2),0))</f>
        <v>23</v>
      </c>
      <c r="U153" s="32"/>
    </row>
    <row r="154" customFormat="false" ht="15" hidden="false" customHeight="false" outlineLevel="0" collapsed="false">
      <c r="A154" s="32" t="s">
        <v>233</v>
      </c>
      <c r="B154" s="32" t="s">
        <v>343</v>
      </c>
      <c r="C154" s="32" t="s">
        <v>345</v>
      </c>
      <c r="D154" s="60" t="n">
        <v>108</v>
      </c>
      <c r="E154" s="60" t="n">
        <v>116</v>
      </c>
      <c r="F154" s="69" t="n">
        <f aca="false">IF(E154="","",D154-E154)</f>
        <v>-8</v>
      </c>
      <c r="G154" s="60" t="n">
        <v>251</v>
      </c>
      <c r="H154" s="60" t="n">
        <v>244</v>
      </c>
      <c r="I154" s="69" t="n">
        <f aca="false">IF(H154="","",G154-H154)</f>
        <v>7</v>
      </c>
      <c r="J154" s="40" t="n">
        <f aca="false">IF(OR(D154="",D154+G154=0),"",D154/(D154+G154))</f>
        <v>0.3008356545961</v>
      </c>
      <c r="K154" s="40" t="n">
        <f aca="false">IF(E154="","",E154/(E154+H154))</f>
        <v>0.322222222222222</v>
      </c>
      <c r="L154" s="70" t="n">
        <f aca="false">IF(OR(K154="",J154=""),"",(J154-K154)*100)</f>
        <v>-2.1386567626122</v>
      </c>
      <c r="M154" s="36" t="n">
        <v>3.50482614909216</v>
      </c>
      <c r="N154" s="36" t="n">
        <v>2.24010502828694</v>
      </c>
      <c r="O154" s="36" t="n">
        <f aca="false">SQRT(M154^2+N154^2)</f>
        <v>4.15955248471715</v>
      </c>
      <c r="P154" s="40" t="n">
        <f aca="false">IF(J154="","",MAX(0,J154-1.96*O154/100))</f>
        <v>0.219308425895644</v>
      </c>
      <c r="Q154" s="40" t="n">
        <f aca="false">IF(J154="","",MIN(1,J154+1.96*O154/100))</f>
        <v>0.382362883296556</v>
      </c>
      <c r="R154" s="32" t="str">
        <f aca="false">IF(L154="","",IF(ABS(L154)&lt;=O154,"Yes","No"))</f>
        <v>Yes</v>
      </c>
      <c r="S154" s="32" t="str">
        <f aca="false">IF(L154="","",IF(ABS(L154)&lt;=1.96*O154,"Yes","No"))</f>
        <v>Yes</v>
      </c>
      <c r="T154" s="60" t="n">
        <f aca="false">IF(D154="","",ROUND(SQRT(((D154+G154)*O154/100)^2+(J154*(D154+G154)*0.08223)^2),0))</f>
        <v>17</v>
      </c>
      <c r="U154" s="32"/>
    </row>
    <row r="155" customFormat="false" ht="15" hidden="false" customHeight="false" outlineLevel="0" collapsed="false">
      <c r="A155" s="32" t="s">
        <v>233</v>
      </c>
      <c r="B155" s="32" t="s">
        <v>343</v>
      </c>
      <c r="C155" s="32" t="s">
        <v>346</v>
      </c>
      <c r="D155" s="60" t="n">
        <v>384</v>
      </c>
      <c r="E155" s="60" t="n">
        <v>444</v>
      </c>
      <c r="F155" s="69" t="n">
        <f aca="false">IF(E155="","",D155-E155)</f>
        <v>-60</v>
      </c>
      <c r="G155" s="60" t="n">
        <v>772</v>
      </c>
      <c r="H155" s="60" t="n">
        <v>809</v>
      </c>
      <c r="I155" s="69" t="n">
        <f aca="false">IF(H155="","",G155-H155)</f>
        <v>-37</v>
      </c>
      <c r="J155" s="40" t="n">
        <f aca="false">IF(OR(D155="",D155+G155=0),"",D155/(D155+G155))</f>
        <v>0.332179930795848</v>
      </c>
      <c r="K155" s="40" t="n">
        <f aca="false">IF(E155="","",E155/(E155+H155))</f>
        <v>0.354349561053472</v>
      </c>
      <c r="L155" s="70" t="n">
        <f aca="false">IF(OR(K155="",J155=""),"",(J155-K155)*100)</f>
        <v>-2.21696302576239</v>
      </c>
      <c r="M155" s="36" t="n">
        <v>1.84227327080237</v>
      </c>
      <c r="N155" s="36" t="n">
        <v>2.24010502828694</v>
      </c>
      <c r="O155" s="36" t="n">
        <f aca="false">SQRT(M155^2+N155^2)</f>
        <v>2.90035193417442</v>
      </c>
      <c r="P155" s="40" t="n">
        <f aca="false">IF(J155="","",MAX(0,J155-1.96*O155/100))</f>
        <v>0.275333032886029</v>
      </c>
      <c r="Q155" s="40" t="n">
        <f aca="false">IF(J155="","",MIN(1,J155+1.96*O155/100))</f>
        <v>0.389026828705666</v>
      </c>
      <c r="R155" s="32" t="str">
        <f aca="false">IF(L155="","",IF(ABS(L155)&lt;=O155,"Yes","No"))</f>
        <v>Yes</v>
      </c>
      <c r="S155" s="32" t="str">
        <f aca="false">IF(L155="","",IF(ABS(L155)&lt;=1.96*O155,"Yes","No"))</f>
        <v>Yes</v>
      </c>
      <c r="T155" s="60" t="n">
        <f aca="false">IF(D155="","",ROUND(SQRT(((D155+G155)*O155/100)^2+(J155*(D155+G155)*0.05273)^2),0))</f>
        <v>39</v>
      </c>
      <c r="U155" s="32"/>
    </row>
    <row r="156" customFormat="false" ht="15" hidden="false" customHeight="false" outlineLevel="0" collapsed="false">
      <c r="A156" s="32" t="s">
        <v>233</v>
      </c>
      <c r="B156" s="32" t="s">
        <v>347</v>
      </c>
      <c r="C156" s="32" t="s">
        <v>347</v>
      </c>
      <c r="D156" s="60" t="n">
        <v>702</v>
      </c>
      <c r="E156" s="60" t="n">
        <v>788</v>
      </c>
      <c r="F156" s="69" t="n">
        <f aca="false">IF(E156="","",D156-E156)</f>
        <v>-86</v>
      </c>
      <c r="G156" s="60" t="n">
        <v>643</v>
      </c>
      <c r="H156" s="60" t="n">
        <v>628</v>
      </c>
      <c r="I156" s="69" t="n">
        <f aca="false">IF(H156="","",G156-H156)</f>
        <v>15</v>
      </c>
      <c r="J156" s="40" t="n">
        <f aca="false">IF(OR(D156="",D156+G156=0),"",D156/(D156+G156))</f>
        <v>0.521933085501859</v>
      </c>
      <c r="K156" s="40" t="n">
        <f aca="false">IF(E156="","",E156/(E156+H156))</f>
        <v>0.556497175141243</v>
      </c>
      <c r="L156" s="70" t="n">
        <f aca="false">IF(OR(K156="",J156=""),"",(J156-K156)*100)</f>
        <v>-3.45640896393843</v>
      </c>
      <c r="M156" s="36" t="n">
        <v>1.84227327080237</v>
      </c>
      <c r="N156" s="36" t="n">
        <v>2.24010502828694</v>
      </c>
      <c r="O156" s="36" t="n">
        <f aca="false">SQRT(M156^2+N156^2)</f>
        <v>2.90035193417442</v>
      </c>
      <c r="P156" s="40" t="n">
        <f aca="false">IF(J156="","",MAX(0,J156-1.96*O156/100))</f>
        <v>0.46508618759204</v>
      </c>
      <c r="Q156" s="40" t="n">
        <f aca="false">IF(J156="","",MIN(1,J156+1.96*O156/100))</f>
        <v>0.578779983411677</v>
      </c>
      <c r="R156" s="32" t="str">
        <f aca="false">IF(L156="","",IF(ABS(L156)&lt;=O156,"Yes","No"))</f>
        <v>No</v>
      </c>
      <c r="S156" s="32" t="str">
        <f aca="false">IF(L156="","",IF(ABS(L156)&lt;=1.96*O156,"Yes","No"))</f>
        <v>Yes</v>
      </c>
      <c r="T156" s="60" t="n">
        <f aca="false">IF(D156="","",ROUND(SQRT(((D156+G156)*O156/100)^2+(J156*(D156+G156)*0.05273)^2),0))</f>
        <v>54</v>
      </c>
      <c r="U156" s="32"/>
    </row>
    <row r="157" customFormat="false" ht="15" hidden="false" customHeight="false" outlineLevel="0" collapsed="false">
      <c r="A157" s="32" t="s">
        <v>233</v>
      </c>
      <c r="B157" s="32" t="s">
        <v>348</v>
      </c>
      <c r="C157" s="32" t="s">
        <v>349</v>
      </c>
      <c r="D157" s="60" t="n">
        <v>692</v>
      </c>
      <c r="E157" s="60" t="n">
        <v>830</v>
      </c>
      <c r="F157" s="69" t="n">
        <f aca="false">IF(E157="","",D157-E157)</f>
        <v>-138</v>
      </c>
      <c r="G157" s="60" t="n">
        <v>1069</v>
      </c>
      <c r="H157" s="60" t="n">
        <v>1043</v>
      </c>
      <c r="I157" s="69" t="n">
        <f aca="false">IF(H157="","",G157-H157)</f>
        <v>26</v>
      </c>
      <c r="J157" s="40" t="n">
        <f aca="false">IF(OR(D157="",D157+G157=0),"",D157/(D157+G157))</f>
        <v>0.392958546280522</v>
      </c>
      <c r="K157" s="40" t="n">
        <f aca="false">IF(E157="","",E157/(E157+H157))</f>
        <v>0.443139348638548</v>
      </c>
      <c r="L157" s="70" t="n">
        <f aca="false">IF(OR(K157="",J157=""),"",(J157-K157)*100)</f>
        <v>-5.01808023580254</v>
      </c>
      <c r="M157" s="36" t="n">
        <v>1.84227327080237</v>
      </c>
      <c r="N157" s="36" t="n">
        <v>2.24010502828694</v>
      </c>
      <c r="O157" s="36" t="n">
        <f aca="false">SQRT(M157^2+N157^2)</f>
        <v>2.90035193417442</v>
      </c>
      <c r="P157" s="40" t="n">
        <f aca="false">IF(J157="","",MAX(0,J157-1.96*O157/100))</f>
        <v>0.336111648370704</v>
      </c>
      <c r="Q157" s="40" t="n">
        <f aca="false">IF(J157="","",MIN(1,J157+1.96*O157/100))</f>
        <v>0.449805444190341</v>
      </c>
      <c r="R157" s="32" t="str">
        <f aca="false">IF(L157="","",IF(ABS(L157)&lt;=O157,"Yes","No"))</f>
        <v>No</v>
      </c>
      <c r="S157" s="32" t="str">
        <f aca="false">IF(L157="","",IF(ABS(L157)&lt;=1.96*O157,"Yes","No"))</f>
        <v>Yes</v>
      </c>
      <c r="T157" s="60" t="n">
        <f aca="false">IF(D157="","",ROUND(SQRT(((D157+G157)*O157/100)^2+(J157*(D157+G157)*0.05273)^2),0))</f>
        <v>63</v>
      </c>
      <c r="U157" s="32"/>
    </row>
    <row r="158" customFormat="false" ht="15" hidden="false" customHeight="false" outlineLevel="0" collapsed="false">
      <c r="A158" s="32" t="s">
        <v>233</v>
      </c>
      <c r="B158" s="32" t="s">
        <v>348</v>
      </c>
      <c r="C158" s="32" t="s">
        <v>350</v>
      </c>
      <c r="D158" s="60" t="n">
        <v>581</v>
      </c>
      <c r="E158" s="60" t="n">
        <v>686</v>
      </c>
      <c r="F158" s="69" t="n">
        <f aca="false">IF(E158="","",D158-E158)</f>
        <v>-105</v>
      </c>
      <c r="G158" s="60" t="n">
        <v>903</v>
      </c>
      <c r="H158" s="60" t="n">
        <v>981</v>
      </c>
      <c r="I158" s="69" t="n">
        <f aca="false">IF(H158="","",G158-H158)</f>
        <v>-78</v>
      </c>
      <c r="J158" s="40" t="n">
        <f aca="false">IF(OR(D158="",D158+G158=0),"",D158/(D158+G158))</f>
        <v>0.391509433962264</v>
      </c>
      <c r="K158" s="40" t="n">
        <f aca="false">IF(E158="","",E158/(E158+H158))</f>
        <v>0.411517696460708</v>
      </c>
      <c r="L158" s="70" t="n">
        <f aca="false">IF(OR(K158="",J158=""),"",(J158-K158)*100)</f>
        <v>-2.00082624984437</v>
      </c>
      <c r="M158" s="36" t="n">
        <v>1.84227327080237</v>
      </c>
      <c r="N158" s="36" t="n">
        <v>2.24010502828694</v>
      </c>
      <c r="O158" s="36" t="n">
        <f aca="false">SQRT(M158^2+N158^2)</f>
        <v>2.90035193417442</v>
      </c>
      <c r="P158" s="40" t="n">
        <f aca="false">IF(J158="","",MAX(0,J158-1.96*O158/100))</f>
        <v>0.334662536052446</v>
      </c>
      <c r="Q158" s="40" t="n">
        <f aca="false">IF(J158="","",MIN(1,J158+1.96*O158/100))</f>
        <v>0.448356331872083</v>
      </c>
      <c r="R158" s="32" t="str">
        <f aca="false">IF(L158="","",IF(ABS(L158)&lt;=O158,"Yes","No"))</f>
        <v>Yes</v>
      </c>
      <c r="S158" s="32" t="str">
        <f aca="false">IF(L158="","",IF(ABS(L158)&lt;=1.96*O158,"Yes","No"))</f>
        <v>Yes</v>
      </c>
      <c r="T158" s="60" t="n">
        <f aca="false">IF(D158="","",ROUND(SQRT(((D158+G158)*O158/100)^2+(J158*(D158+G158)*0.05273)^2),0))</f>
        <v>53</v>
      </c>
      <c r="U158" s="32"/>
    </row>
    <row r="159" customFormat="false" ht="15" hidden="false" customHeight="false" outlineLevel="0" collapsed="false">
      <c r="A159" s="32" t="s">
        <v>233</v>
      </c>
      <c r="B159" s="32" t="s">
        <v>348</v>
      </c>
      <c r="C159" s="32" t="s">
        <v>351</v>
      </c>
      <c r="D159" s="60" t="n">
        <v>307</v>
      </c>
      <c r="E159" s="60" t="n">
        <v>370</v>
      </c>
      <c r="F159" s="69" t="n">
        <f aca="false">IF(E159="","",D159-E159)</f>
        <v>-63</v>
      </c>
      <c r="G159" s="60" t="n">
        <v>484</v>
      </c>
      <c r="H159" s="60" t="n">
        <v>519</v>
      </c>
      <c r="I159" s="69" t="n">
        <f aca="false">IF(H159="","",G159-H159)</f>
        <v>-35</v>
      </c>
      <c r="J159" s="40" t="n">
        <f aca="false">IF(OR(D159="",D159+G159=0),"",D159/(D159+G159))</f>
        <v>0.388116308470291</v>
      </c>
      <c r="K159" s="40" t="n">
        <f aca="false">IF(E159="","",E159/(E159+H159))</f>
        <v>0.416197975253093</v>
      </c>
      <c r="L159" s="70" t="n">
        <f aca="false">IF(OR(K159="",J159=""),"",(J159-K159)*100)</f>
        <v>-2.80816667828026</v>
      </c>
      <c r="M159" s="36" t="n">
        <v>2.29163973666188</v>
      </c>
      <c r="N159" s="36" t="n">
        <v>2.24010502828694</v>
      </c>
      <c r="O159" s="36" t="n">
        <f aca="false">SQRT(M159^2+N159^2)</f>
        <v>3.2046346469456</v>
      </c>
      <c r="P159" s="40" t="n">
        <f aca="false">IF(J159="","",MAX(0,J159-1.96*O159/100))</f>
        <v>0.325305469390157</v>
      </c>
      <c r="Q159" s="40" t="n">
        <f aca="false">IF(J159="","",MIN(1,J159+1.96*O159/100))</f>
        <v>0.450927147550425</v>
      </c>
      <c r="R159" s="32" t="str">
        <f aca="false">IF(L159="","",IF(ABS(L159)&lt;=O159,"Yes","No"))</f>
        <v>Yes</v>
      </c>
      <c r="S159" s="32" t="str">
        <f aca="false">IF(L159="","",IF(ABS(L159)&lt;=1.96*O159,"Yes","No"))</f>
        <v>Yes</v>
      </c>
      <c r="T159" s="60" t="n">
        <f aca="false">IF(D159="","",ROUND(SQRT(((D159+G159)*O159/100)^2+(J159*(D159+G159)*0.06778)^2),0))</f>
        <v>33</v>
      </c>
      <c r="U159" s="32"/>
    </row>
    <row r="160" customFormat="false" ht="15" hidden="false" customHeight="false" outlineLevel="0" collapsed="false">
      <c r="A160" s="32" t="s">
        <v>233</v>
      </c>
      <c r="B160" s="32" t="s">
        <v>348</v>
      </c>
      <c r="C160" s="32" t="s">
        <v>352</v>
      </c>
      <c r="D160" s="60" t="n">
        <v>462</v>
      </c>
      <c r="E160" s="60" t="n">
        <v>521</v>
      </c>
      <c r="F160" s="69" t="n">
        <f aca="false">IF(E160="","",D160-E160)</f>
        <v>-59</v>
      </c>
      <c r="G160" s="60" t="n">
        <v>700</v>
      </c>
      <c r="H160" s="60" t="n">
        <v>758</v>
      </c>
      <c r="I160" s="69" t="n">
        <f aca="false">IF(H160="","",G160-H160)</f>
        <v>-58</v>
      </c>
      <c r="J160" s="40" t="n">
        <f aca="false">IF(OR(D160="",D160+G160=0),"",D160/(D160+G160))</f>
        <v>0.397590361445783</v>
      </c>
      <c r="K160" s="40" t="n">
        <f aca="false">IF(E160="","",E160/(E160+H160))</f>
        <v>0.407349491790461</v>
      </c>
      <c r="L160" s="70" t="n">
        <f aca="false">IF(OR(K160="",J160=""),"",(J160-K160)*100)</f>
        <v>-0.975913034467818</v>
      </c>
      <c r="M160" s="36" t="n">
        <v>1.84227327080237</v>
      </c>
      <c r="N160" s="36" t="n">
        <v>2.24010502828694</v>
      </c>
      <c r="O160" s="36" t="n">
        <f aca="false">SQRT(M160^2+N160^2)</f>
        <v>2.90035193417442</v>
      </c>
      <c r="P160" s="40" t="n">
        <f aca="false">IF(J160="","",MAX(0,J160-1.96*O160/100))</f>
        <v>0.340743463535965</v>
      </c>
      <c r="Q160" s="40" t="n">
        <f aca="false">IF(J160="","",MIN(1,J160+1.96*O160/100))</f>
        <v>0.454437259355602</v>
      </c>
      <c r="R160" s="32" t="str">
        <f aca="false">IF(L160="","",IF(ABS(L160)&lt;=O160,"Yes","No"))</f>
        <v>Yes</v>
      </c>
      <c r="S160" s="32" t="str">
        <f aca="false">IF(L160="","",IF(ABS(L160)&lt;=1.96*O160,"Yes","No"))</f>
        <v>Yes</v>
      </c>
      <c r="T160" s="60" t="n">
        <f aca="false">IF(D160="","",ROUND(SQRT(((D160+G160)*O160/100)^2+(J160*(D160+G160)*0.05273)^2),0))</f>
        <v>42</v>
      </c>
      <c r="U160" s="32"/>
    </row>
    <row r="161" customFormat="false" ht="15" hidden="false" customHeight="false" outlineLevel="0" collapsed="false">
      <c r="A161" s="32" t="s">
        <v>233</v>
      </c>
      <c r="B161" s="32" t="s">
        <v>348</v>
      </c>
      <c r="C161" s="32" t="s">
        <v>353</v>
      </c>
      <c r="D161" s="60" t="n">
        <v>400</v>
      </c>
      <c r="E161" s="60" t="n">
        <v>474</v>
      </c>
      <c r="F161" s="69" t="n">
        <f aca="false">IF(E161="","",D161-E161)</f>
        <v>-74</v>
      </c>
      <c r="G161" s="60" t="n">
        <v>655</v>
      </c>
      <c r="H161" s="60" t="n">
        <v>704</v>
      </c>
      <c r="I161" s="69" t="n">
        <f aca="false">IF(H161="","",G161-H161)</f>
        <v>-49</v>
      </c>
      <c r="J161" s="40" t="n">
        <f aca="false">IF(OR(D161="",D161+G161=0),"",D161/(D161+G161))</f>
        <v>0.37914691943128</v>
      </c>
      <c r="K161" s="40" t="n">
        <f aca="false">IF(E161="","",E161/(E161+H161))</f>
        <v>0.402376910016978</v>
      </c>
      <c r="L161" s="70" t="n">
        <f aca="false">IF(OR(K161="",J161=""),"",(J161-K161)*100)</f>
        <v>-2.32299905856984</v>
      </c>
      <c r="M161" s="36" t="n">
        <v>1.84227327080237</v>
      </c>
      <c r="N161" s="36" t="n">
        <v>2.24010502828694</v>
      </c>
      <c r="O161" s="36" t="n">
        <f aca="false">SQRT(M161^2+N161^2)</f>
        <v>2.90035193417442</v>
      </c>
      <c r="P161" s="40" t="n">
        <f aca="false">IF(J161="","",MAX(0,J161-1.96*O161/100))</f>
        <v>0.322300021521461</v>
      </c>
      <c r="Q161" s="40" t="n">
        <f aca="false">IF(J161="","",MIN(1,J161+1.96*O161/100))</f>
        <v>0.435993817341098</v>
      </c>
      <c r="R161" s="32" t="str">
        <f aca="false">IF(L161="","",IF(ABS(L161)&lt;=O161,"Yes","No"))</f>
        <v>Yes</v>
      </c>
      <c r="S161" s="32" t="str">
        <f aca="false">IF(L161="","",IF(ABS(L161)&lt;=1.96*O161,"Yes","No"))</f>
        <v>Yes</v>
      </c>
      <c r="T161" s="60" t="n">
        <f aca="false">IF(D161="","",ROUND(SQRT(((D161+G161)*O161/100)^2+(J161*(D161+G161)*0.05273)^2),0))</f>
        <v>37</v>
      </c>
      <c r="U161" s="32"/>
    </row>
    <row r="162" customFormat="false" ht="15" hidden="false" customHeight="false" outlineLevel="0" collapsed="false">
      <c r="A162" s="32" t="s">
        <v>233</v>
      </c>
      <c r="B162" s="32" t="s">
        <v>348</v>
      </c>
      <c r="C162" s="32" t="s">
        <v>354</v>
      </c>
      <c r="D162" s="60" t="n">
        <v>314</v>
      </c>
      <c r="E162" s="60" t="n">
        <v>374</v>
      </c>
      <c r="F162" s="69" t="n">
        <f aca="false">IF(E162="","",D162-E162)</f>
        <v>-60</v>
      </c>
      <c r="G162" s="60" t="n">
        <v>455</v>
      </c>
      <c r="H162" s="60" t="n">
        <v>457</v>
      </c>
      <c r="I162" s="69" t="n">
        <f aca="false">IF(H162="","",G162-H162)</f>
        <v>-2</v>
      </c>
      <c r="J162" s="40" t="n">
        <f aca="false">IF(OR(D162="",D162+G162=0),"",D162/(D162+G162))</f>
        <v>0.408322496749025</v>
      </c>
      <c r="K162" s="40" t="n">
        <f aca="false">IF(E162="","",E162/(E162+H162))</f>
        <v>0.450060168471721</v>
      </c>
      <c r="L162" s="70" t="n">
        <f aca="false">IF(OR(K162="",J162=""),"",(J162-K162)*100)</f>
        <v>-4.17376717226961</v>
      </c>
      <c r="M162" s="36" t="n">
        <v>2.29163973666188</v>
      </c>
      <c r="N162" s="36" t="n">
        <v>2.24010502828694</v>
      </c>
      <c r="O162" s="36" t="n">
        <f aca="false">SQRT(M162^2+N162^2)</f>
        <v>3.2046346469456</v>
      </c>
      <c r="P162" s="40" t="n">
        <f aca="false">IF(J162="","",MAX(0,J162-1.96*O162/100))</f>
        <v>0.345511657668891</v>
      </c>
      <c r="Q162" s="40" t="n">
        <f aca="false">IF(J162="","",MIN(1,J162+1.96*O162/100))</f>
        <v>0.471133335829159</v>
      </c>
      <c r="R162" s="32" t="str">
        <f aca="false">IF(L162="","",IF(ABS(L162)&lt;=O162,"Yes","No"))</f>
        <v>No</v>
      </c>
      <c r="S162" s="32" t="str">
        <f aca="false">IF(L162="","",IF(ABS(L162)&lt;=1.96*O162,"Yes","No"))</f>
        <v>Yes</v>
      </c>
      <c r="T162" s="60" t="n">
        <f aca="false">IF(D162="","",ROUND(SQRT(((D162+G162)*O162/100)^2+(J162*(D162+G162)*0.06778)^2),0))</f>
        <v>33</v>
      </c>
      <c r="U162" s="32"/>
    </row>
    <row r="163" customFormat="false" ht="15" hidden="false" customHeight="false" outlineLevel="0" collapsed="false">
      <c r="A163" s="32" t="s">
        <v>233</v>
      </c>
      <c r="B163" s="32" t="s">
        <v>355</v>
      </c>
      <c r="C163" s="32" t="s">
        <v>356</v>
      </c>
      <c r="D163" s="60" t="n">
        <v>490</v>
      </c>
      <c r="E163" s="60" t="n">
        <v>504</v>
      </c>
      <c r="F163" s="69" t="n">
        <f aca="false">IF(E163="","",D163-E163)</f>
        <v>-14</v>
      </c>
      <c r="G163" s="60" t="n">
        <v>475</v>
      </c>
      <c r="H163" s="60" t="n">
        <v>501</v>
      </c>
      <c r="I163" s="69" t="n">
        <f aca="false">IF(H163="","",G163-H163)</f>
        <v>-26</v>
      </c>
      <c r="J163" s="40" t="n">
        <f aca="false">IF(OR(D163="",D163+G163=0),"",D163/(D163+G163))</f>
        <v>0.507772020725389</v>
      </c>
      <c r="K163" s="40" t="n">
        <f aca="false">IF(E163="","",E163/(E163+H163))</f>
        <v>0.501492537313433</v>
      </c>
      <c r="L163" s="70" t="n">
        <f aca="false">IF(OR(K163="",J163=""),"",(J163-K163)*100)</f>
        <v>0.627948341195583</v>
      </c>
      <c r="M163" s="36" t="n">
        <v>1.84227327080237</v>
      </c>
      <c r="N163" s="36" t="n">
        <v>2.24010502828694</v>
      </c>
      <c r="O163" s="36" t="n">
        <f aca="false">SQRT(M163^2+N163^2)</f>
        <v>2.90035193417442</v>
      </c>
      <c r="P163" s="40" t="n">
        <f aca="false">IF(J163="","",MAX(0,J163-1.96*O163/100))</f>
        <v>0.45092512281557</v>
      </c>
      <c r="Q163" s="40" t="n">
        <f aca="false">IF(J163="","",MIN(1,J163+1.96*O163/100))</f>
        <v>0.564618918635207</v>
      </c>
      <c r="R163" s="32" t="str">
        <f aca="false">IF(L163="","",IF(ABS(L163)&lt;=O163,"Yes","No"))</f>
        <v>Yes</v>
      </c>
      <c r="S163" s="32" t="str">
        <f aca="false">IF(L163="","",IF(ABS(L163)&lt;=1.96*O163,"Yes","No"))</f>
        <v>Yes</v>
      </c>
      <c r="T163" s="60" t="n">
        <f aca="false">IF(D163="","",ROUND(SQRT(((D163+G163)*O163/100)^2+(J163*(D163+G163)*0.05273)^2),0))</f>
        <v>38</v>
      </c>
      <c r="U163" s="32"/>
    </row>
    <row r="164" customFormat="false" ht="15" hidden="false" customHeight="false" outlineLevel="0" collapsed="false">
      <c r="A164" s="32" t="s">
        <v>233</v>
      </c>
      <c r="B164" s="32" t="s">
        <v>355</v>
      </c>
      <c r="C164" s="32" t="s">
        <v>357</v>
      </c>
      <c r="D164" s="60" t="n">
        <v>555</v>
      </c>
      <c r="E164" s="60" t="n">
        <v>602</v>
      </c>
      <c r="F164" s="69" t="n">
        <f aca="false">IF(E164="","",D164-E164)</f>
        <v>-47</v>
      </c>
      <c r="G164" s="60" t="n">
        <v>539</v>
      </c>
      <c r="H164" s="60" t="n">
        <v>577</v>
      </c>
      <c r="I164" s="69" t="n">
        <f aca="false">IF(H164="","",G164-H164)</f>
        <v>-38</v>
      </c>
      <c r="J164" s="40" t="n">
        <f aca="false">IF(OR(D164="",D164+G164=0),"",D164/(D164+G164))</f>
        <v>0.507312614259598</v>
      </c>
      <c r="K164" s="40" t="n">
        <f aca="false">IF(E164="","",E164/(E164+H164))</f>
        <v>0.510602205258694</v>
      </c>
      <c r="L164" s="70" t="n">
        <f aca="false">IF(OR(K164="",J164=""),"",(J164-K164)*100)</f>
        <v>-0.328959099909598</v>
      </c>
      <c r="M164" s="36" t="n">
        <v>1.84227327080237</v>
      </c>
      <c r="N164" s="36" t="n">
        <v>2.24010502828694</v>
      </c>
      <c r="O164" s="36" t="n">
        <f aca="false">SQRT(M164^2+N164^2)</f>
        <v>2.90035193417442</v>
      </c>
      <c r="P164" s="40" t="n">
        <f aca="false">IF(J164="","",MAX(0,J164-1.96*O164/100))</f>
        <v>0.450465716349779</v>
      </c>
      <c r="Q164" s="40" t="n">
        <f aca="false">IF(J164="","",MIN(1,J164+1.96*O164/100))</f>
        <v>0.564159512169417</v>
      </c>
      <c r="R164" s="32" t="str">
        <f aca="false">IF(L164="","",IF(ABS(L164)&lt;=O164,"Yes","No"))</f>
        <v>Yes</v>
      </c>
      <c r="S164" s="32" t="str">
        <f aca="false">IF(L164="","",IF(ABS(L164)&lt;=1.96*O164,"Yes","No"))</f>
        <v>Yes</v>
      </c>
      <c r="T164" s="60" t="n">
        <f aca="false">IF(D164="","",ROUND(SQRT(((D164+G164)*O164/100)^2+(J164*(D164+G164)*0.05273)^2),0))</f>
        <v>43</v>
      </c>
      <c r="U164" s="32"/>
    </row>
    <row r="165" customFormat="false" ht="15" hidden="false" customHeight="false" outlineLevel="0" collapsed="false">
      <c r="A165" s="32" t="s">
        <v>233</v>
      </c>
      <c r="B165" s="32" t="s">
        <v>355</v>
      </c>
      <c r="C165" s="32" t="s">
        <v>358</v>
      </c>
      <c r="D165" s="60" t="n">
        <v>245</v>
      </c>
      <c r="E165" s="60" t="n">
        <v>292</v>
      </c>
      <c r="F165" s="69" t="n">
        <f aca="false">IF(E165="","",D165-E165)</f>
        <v>-47</v>
      </c>
      <c r="G165" s="60" t="n">
        <v>254</v>
      </c>
      <c r="H165" s="60" t="n">
        <v>268</v>
      </c>
      <c r="I165" s="69" t="n">
        <f aca="false">IF(H165="","",G165-H165)</f>
        <v>-14</v>
      </c>
      <c r="J165" s="40" t="n">
        <f aca="false">IF(OR(D165="",D165+G165=0),"",D165/(D165+G165))</f>
        <v>0.490981963927856</v>
      </c>
      <c r="K165" s="40" t="n">
        <f aca="false">IF(E165="","",E165/(E165+H165))</f>
        <v>0.521428571428572</v>
      </c>
      <c r="L165" s="70" t="n">
        <f aca="false">IF(OR(K165="",J165=""),"",(J165-K165)*100)</f>
        <v>-3.04466075007158</v>
      </c>
      <c r="M165" s="36" t="n">
        <v>3.50482614909216</v>
      </c>
      <c r="N165" s="36" t="n">
        <v>2.24010502828694</v>
      </c>
      <c r="O165" s="36" t="n">
        <f aca="false">SQRT(M165^2+N165^2)</f>
        <v>4.15955248471715</v>
      </c>
      <c r="P165" s="40" t="n">
        <f aca="false">IF(J165="","",MAX(0,J165-1.96*O165/100))</f>
        <v>0.4094547352274</v>
      </c>
      <c r="Q165" s="40" t="n">
        <f aca="false">IF(J165="","",MIN(1,J165+1.96*O165/100))</f>
        <v>0.572509192628312</v>
      </c>
      <c r="R165" s="32" t="str">
        <f aca="false">IF(L165="","",IF(ABS(L165)&lt;=O165,"Yes","No"))</f>
        <v>Yes</v>
      </c>
      <c r="S165" s="32" t="str">
        <f aca="false">IF(L165="","",IF(ABS(L165)&lt;=1.96*O165,"Yes","No"))</f>
        <v>Yes</v>
      </c>
      <c r="T165" s="60" t="n">
        <f aca="false">IF(D165="","",ROUND(SQRT(((D165+G165)*O165/100)^2+(J165*(D165+G165)*0.08223)^2),0))</f>
        <v>29</v>
      </c>
      <c r="U165" s="32"/>
    </row>
    <row r="166" customFormat="false" ht="15" hidden="false" customHeight="false" outlineLevel="0" collapsed="false">
      <c r="A166" s="32" t="s">
        <v>233</v>
      </c>
      <c r="B166" s="32" t="s">
        <v>355</v>
      </c>
      <c r="C166" s="32" t="s">
        <v>359</v>
      </c>
      <c r="D166" s="60" t="n">
        <v>281</v>
      </c>
      <c r="E166" s="60" t="n">
        <v>331</v>
      </c>
      <c r="F166" s="69" t="n">
        <f aca="false">IF(E166="","",D166-E166)</f>
        <v>-50</v>
      </c>
      <c r="G166" s="60" t="n">
        <v>270</v>
      </c>
      <c r="H166" s="60" t="n">
        <v>297</v>
      </c>
      <c r="I166" s="69" t="n">
        <f aca="false">IF(H166="","",G166-H166)</f>
        <v>-27</v>
      </c>
      <c r="J166" s="40" t="n">
        <f aca="false">IF(OR(D166="",D166+G166=0),"",D166/(D166+G166))</f>
        <v>0.509981851179673</v>
      </c>
      <c r="K166" s="40" t="n">
        <f aca="false">IF(E166="","",E166/(E166+H166))</f>
        <v>0.527070063694268</v>
      </c>
      <c r="L166" s="70" t="n">
        <f aca="false">IF(OR(K166="",J166=""),"",(J166-K166)*100)</f>
        <v>-1.70882125145942</v>
      </c>
      <c r="M166" s="36" t="n">
        <v>2.29163973666188</v>
      </c>
      <c r="N166" s="36" t="n">
        <v>2.24010502828694</v>
      </c>
      <c r="O166" s="36" t="n">
        <f aca="false">SQRT(M166^2+N166^2)</f>
        <v>3.2046346469456</v>
      </c>
      <c r="P166" s="40" t="n">
        <f aca="false">IF(J166="","",MAX(0,J166-1.96*O166/100))</f>
        <v>0.447171012099539</v>
      </c>
      <c r="Q166" s="40" t="n">
        <f aca="false">IF(J166="","",MIN(1,J166+1.96*O166/100))</f>
        <v>0.572792690259807</v>
      </c>
      <c r="R166" s="32" t="str">
        <f aca="false">IF(L166="","",IF(ABS(L166)&lt;=O166,"Yes","No"))</f>
        <v>Yes</v>
      </c>
      <c r="S166" s="32" t="str">
        <f aca="false">IF(L166="","",IF(ABS(L166)&lt;=1.96*O166,"Yes","No"))</f>
        <v>Yes</v>
      </c>
      <c r="T166" s="60" t="n">
        <f aca="false">IF(D166="","",ROUND(SQRT(((D166+G166)*O166/100)^2+(J166*(D166+G166)*0.06778)^2),0))</f>
        <v>26</v>
      </c>
      <c r="U166" s="32"/>
    </row>
    <row r="167" customFormat="false" ht="15" hidden="false" customHeight="false" outlineLevel="0" collapsed="false">
      <c r="A167" s="32" t="s">
        <v>233</v>
      </c>
      <c r="B167" s="32" t="s">
        <v>355</v>
      </c>
      <c r="C167" s="32" t="s">
        <v>360</v>
      </c>
      <c r="D167" s="60" t="n">
        <v>410</v>
      </c>
      <c r="E167" s="60" t="n">
        <v>418</v>
      </c>
      <c r="F167" s="69" t="n">
        <f aca="false">IF(E167="","",D167-E167)</f>
        <v>-8</v>
      </c>
      <c r="G167" s="60" t="n">
        <v>444</v>
      </c>
      <c r="H167" s="60" t="n">
        <v>445</v>
      </c>
      <c r="I167" s="69" t="n">
        <f aca="false">IF(H167="","",G167-H167)</f>
        <v>-1</v>
      </c>
      <c r="J167" s="40" t="n">
        <f aca="false">IF(OR(D167="",D167+G167=0),"",D167/(D167+G167))</f>
        <v>0.480093676814988</v>
      </c>
      <c r="K167" s="40" t="n">
        <f aca="false">IF(E167="","",E167/(E167+H167))</f>
        <v>0.484356894553882</v>
      </c>
      <c r="L167" s="70" t="n">
        <f aca="false">IF(OR(K167="",J167=""),"",(J167-K167)*100)</f>
        <v>-0.426321773889354</v>
      </c>
      <c r="M167" s="36" t="n">
        <v>1.84227327080237</v>
      </c>
      <c r="N167" s="36" t="n">
        <v>2.24010502828694</v>
      </c>
      <c r="O167" s="36" t="n">
        <f aca="false">SQRT(M167^2+N167^2)</f>
        <v>2.90035193417442</v>
      </c>
      <c r="P167" s="40" t="n">
        <f aca="false">IF(J167="","",MAX(0,J167-1.96*O167/100))</f>
        <v>0.42324677890517</v>
      </c>
      <c r="Q167" s="40" t="n">
        <f aca="false">IF(J167="","",MIN(1,J167+1.96*O167/100))</f>
        <v>0.536940574724807</v>
      </c>
      <c r="R167" s="32" t="str">
        <f aca="false">IF(L167="","",IF(ABS(L167)&lt;=O167,"Yes","No"))</f>
        <v>Yes</v>
      </c>
      <c r="S167" s="32" t="str">
        <f aca="false">IF(L167="","",IF(ABS(L167)&lt;=1.96*O167,"Yes","No"))</f>
        <v>Yes</v>
      </c>
      <c r="T167" s="60" t="n">
        <f aca="false">IF(D167="","",ROUND(SQRT(((D167+G167)*O167/100)^2+(J167*(D167+G167)*0.05273)^2),0))</f>
        <v>33</v>
      </c>
      <c r="U167" s="32"/>
    </row>
    <row r="168" customFormat="false" ht="15" hidden="false" customHeight="false" outlineLevel="0" collapsed="false">
      <c r="A168" s="32" t="s">
        <v>233</v>
      </c>
      <c r="B168" s="32" t="s">
        <v>355</v>
      </c>
      <c r="C168" s="32" t="s">
        <v>361</v>
      </c>
      <c r="D168" s="60" t="n">
        <v>255</v>
      </c>
      <c r="E168" s="60" t="n">
        <v>266</v>
      </c>
      <c r="F168" s="69" t="n">
        <f aca="false">IF(E168="","",D168-E168)</f>
        <v>-11</v>
      </c>
      <c r="G168" s="60" t="n">
        <v>274</v>
      </c>
      <c r="H168" s="60" t="n">
        <v>293</v>
      </c>
      <c r="I168" s="69" t="n">
        <f aca="false">IF(H168="","",G168-H168)</f>
        <v>-19</v>
      </c>
      <c r="J168" s="40" t="n">
        <f aca="false">IF(OR(D168="",D168+G168=0),"",D168/(D168+G168))</f>
        <v>0.482041587901701</v>
      </c>
      <c r="K168" s="40" t="n">
        <f aca="false">IF(E168="","",E168/(E168+H168))</f>
        <v>0.475849731663685</v>
      </c>
      <c r="L168" s="70" t="n">
        <f aca="false">IF(OR(K168="",J168=""),"",(J168-K168)*100)</f>
        <v>0.619185623801616</v>
      </c>
      <c r="M168" s="36" t="n">
        <v>2.29163973666188</v>
      </c>
      <c r="N168" s="36" t="n">
        <v>2.24010502828694</v>
      </c>
      <c r="O168" s="36" t="n">
        <f aca="false">SQRT(M168^2+N168^2)</f>
        <v>3.2046346469456</v>
      </c>
      <c r="P168" s="40" t="n">
        <f aca="false">IF(J168="","",MAX(0,J168-1.96*O168/100))</f>
        <v>0.419230748821568</v>
      </c>
      <c r="Q168" s="40" t="n">
        <f aca="false">IF(J168="","",MIN(1,J168+1.96*O168/100))</f>
        <v>0.544852426981835</v>
      </c>
      <c r="R168" s="32" t="str">
        <f aca="false">IF(L168="","",IF(ABS(L168)&lt;=O168,"Yes","No"))</f>
        <v>Yes</v>
      </c>
      <c r="S168" s="32" t="str">
        <f aca="false">IF(L168="","",IF(ABS(L168)&lt;=1.96*O168,"Yes","No"))</f>
        <v>Yes</v>
      </c>
      <c r="T168" s="60" t="n">
        <f aca="false">IF(D168="","",ROUND(SQRT(((D168+G168)*O168/100)^2+(J168*(D168+G168)*0.06778)^2),0))</f>
        <v>24</v>
      </c>
      <c r="U168" s="32"/>
    </row>
    <row r="169" customFormat="false" ht="15" hidden="false" customHeight="false" outlineLevel="0" collapsed="false">
      <c r="A169" s="32" t="s">
        <v>233</v>
      </c>
      <c r="B169" s="32" t="s">
        <v>355</v>
      </c>
      <c r="C169" s="32" t="s">
        <v>362</v>
      </c>
      <c r="D169" s="60" t="n">
        <v>304</v>
      </c>
      <c r="E169" s="60" t="n">
        <v>350</v>
      </c>
      <c r="F169" s="69" t="n">
        <f aca="false">IF(E169="","",D169-E169)</f>
        <v>-46</v>
      </c>
      <c r="G169" s="60" t="n">
        <v>309</v>
      </c>
      <c r="H169" s="60" t="n">
        <v>297</v>
      </c>
      <c r="I169" s="69" t="n">
        <f aca="false">IF(H169="","",G169-H169)</f>
        <v>12</v>
      </c>
      <c r="J169" s="40" t="n">
        <f aca="false">IF(OR(D169="",D169+G169=0),"",D169/(D169+G169))</f>
        <v>0.495921696574225</v>
      </c>
      <c r="K169" s="40" t="n">
        <f aca="false">IF(E169="","",E169/(E169+H169))</f>
        <v>0.540958268933539</v>
      </c>
      <c r="L169" s="70" t="n">
        <f aca="false">IF(OR(K169="",J169=""),"",(J169-K169)*100)</f>
        <v>-4.50365723593142</v>
      </c>
      <c r="M169" s="36" t="n">
        <v>2.29163973666188</v>
      </c>
      <c r="N169" s="36" t="n">
        <v>2.24010502828694</v>
      </c>
      <c r="O169" s="36" t="n">
        <f aca="false">SQRT(M169^2+N169^2)</f>
        <v>3.2046346469456</v>
      </c>
      <c r="P169" s="40" t="n">
        <f aca="false">IF(J169="","",MAX(0,J169-1.96*O169/100))</f>
        <v>0.433110857494091</v>
      </c>
      <c r="Q169" s="40" t="n">
        <f aca="false">IF(J169="","",MIN(1,J169+1.96*O169/100))</f>
        <v>0.558732535654359</v>
      </c>
      <c r="R169" s="32" t="str">
        <f aca="false">IF(L169="","",IF(ABS(L169)&lt;=O169,"Yes","No"))</f>
        <v>No</v>
      </c>
      <c r="S169" s="32" t="str">
        <f aca="false">IF(L169="","",IF(ABS(L169)&lt;=1.96*O169,"Yes","No"))</f>
        <v>Yes</v>
      </c>
      <c r="T169" s="60" t="n">
        <f aca="false">IF(D169="","",ROUND(SQRT(((D169+G169)*O169/100)^2+(J169*(D169+G169)*0.06778)^2),0))</f>
        <v>28</v>
      </c>
      <c r="U169" s="32"/>
    </row>
    <row r="170" customFormat="false" ht="15" hidden="false" customHeight="false" outlineLevel="0" collapsed="false">
      <c r="A170" s="32" t="s">
        <v>233</v>
      </c>
      <c r="B170" s="32" t="s">
        <v>355</v>
      </c>
      <c r="C170" s="32" t="s">
        <v>363</v>
      </c>
      <c r="D170" s="60" t="n">
        <v>453</v>
      </c>
      <c r="E170" s="60" t="n">
        <v>476</v>
      </c>
      <c r="F170" s="69" t="n">
        <f aca="false">IF(E170="","",D170-E170)</f>
        <v>-23</v>
      </c>
      <c r="G170" s="60" t="n">
        <v>463</v>
      </c>
      <c r="H170" s="60" t="n">
        <v>451</v>
      </c>
      <c r="I170" s="69" t="n">
        <f aca="false">IF(H170="","",G170-H170)</f>
        <v>12</v>
      </c>
      <c r="J170" s="40" t="n">
        <f aca="false">IF(OR(D170="",D170+G170=0),"",D170/(D170+G170))</f>
        <v>0.494541484716157</v>
      </c>
      <c r="K170" s="40" t="n">
        <f aca="false">IF(E170="","",E170/(E170+H170))</f>
        <v>0.513484358144552</v>
      </c>
      <c r="L170" s="70" t="n">
        <f aca="false">IF(OR(K170="",J170=""),"",(J170-K170)*100)</f>
        <v>-1.89428734283951</v>
      </c>
      <c r="M170" s="36" t="n">
        <v>1.84227327080237</v>
      </c>
      <c r="N170" s="36" t="n">
        <v>2.24010502828694</v>
      </c>
      <c r="O170" s="36" t="n">
        <f aca="false">SQRT(M170^2+N170^2)</f>
        <v>2.90035193417442</v>
      </c>
      <c r="P170" s="40" t="n">
        <f aca="false">IF(J170="","",MAX(0,J170-1.96*O170/100))</f>
        <v>0.437694586806339</v>
      </c>
      <c r="Q170" s="40" t="n">
        <f aca="false">IF(J170="","",MIN(1,J170+1.96*O170/100))</f>
        <v>0.551388382625976</v>
      </c>
      <c r="R170" s="32" t="str">
        <f aca="false">IF(L170="","",IF(ABS(L170)&lt;=O170,"Yes","No"))</f>
        <v>Yes</v>
      </c>
      <c r="S170" s="32" t="str">
        <f aca="false">IF(L170="","",IF(ABS(L170)&lt;=1.96*O170,"Yes","No"))</f>
        <v>Yes</v>
      </c>
      <c r="T170" s="60" t="n">
        <f aca="false">IF(D170="","",ROUND(SQRT(((D170+G170)*O170/100)^2+(J170*(D170+G170)*0.05273)^2),0))</f>
        <v>36</v>
      </c>
      <c r="U170" s="32"/>
    </row>
    <row r="171" customFormat="false" ht="15" hidden="false" customHeight="false" outlineLevel="0" collapsed="false">
      <c r="A171" s="32" t="s">
        <v>233</v>
      </c>
      <c r="B171" s="32" t="s">
        <v>364</v>
      </c>
      <c r="C171" s="32" t="s">
        <v>365</v>
      </c>
      <c r="D171" s="60" t="n">
        <v>160</v>
      </c>
      <c r="E171" s="60" t="n">
        <v>186</v>
      </c>
      <c r="F171" s="69" t="n">
        <f aca="false">IF(E171="","",D171-E171)</f>
        <v>-26</v>
      </c>
      <c r="G171" s="60" t="n">
        <v>218</v>
      </c>
      <c r="H171" s="60" t="n">
        <v>201</v>
      </c>
      <c r="I171" s="69" t="n">
        <f aca="false">IF(H171="","",G171-H171)</f>
        <v>17</v>
      </c>
      <c r="J171" s="40" t="n">
        <f aca="false">IF(OR(D171="",D171+G171=0),"",D171/(D171+G171))</f>
        <v>0.423280423280423</v>
      </c>
      <c r="K171" s="40" t="n">
        <f aca="false">IF(E171="","",E171/(E171+H171))</f>
        <v>0.48062015503876</v>
      </c>
      <c r="L171" s="70" t="n">
        <f aca="false">IF(OR(K171="",J171=""),"",(J171-K171)*100)</f>
        <v>-5.73397317583365</v>
      </c>
      <c r="M171" s="36" t="n">
        <v>3.50482614909216</v>
      </c>
      <c r="N171" s="36" t="n">
        <v>2.24010502828694</v>
      </c>
      <c r="O171" s="36" t="n">
        <f aca="false">SQRT(M171^2+N171^2)</f>
        <v>4.15955248471715</v>
      </c>
      <c r="P171" s="40" t="n">
        <f aca="false">IF(J171="","",MAX(0,J171-1.96*O171/100))</f>
        <v>0.341753194579967</v>
      </c>
      <c r="Q171" s="40" t="n">
        <f aca="false">IF(J171="","",MIN(1,J171+1.96*O171/100))</f>
        <v>0.504807651980879</v>
      </c>
      <c r="R171" s="32" t="str">
        <f aca="false">IF(L171="","",IF(ABS(L171)&lt;=O171,"Yes","No"))</f>
        <v>No</v>
      </c>
      <c r="S171" s="32" t="str">
        <f aca="false">IF(L171="","",IF(ABS(L171)&lt;=1.96*O171,"Yes","No"))</f>
        <v>Yes</v>
      </c>
      <c r="T171" s="60" t="n">
        <f aca="false">IF(D171="","",ROUND(SQRT(((D171+G171)*O171/100)^2+(J171*(D171+G171)*0.08223)^2),0))</f>
        <v>21</v>
      </c>
      <c r="U171" s="32"/>
    </row>
    <row r="172" customFormat="false" ht="15" hidden="false" customHeight="false" outlineLevel="0" collapsed="false">
      <c r="A172" s="32" t="s">
        <v>233</v>
      </c>
      <c r="B172" s="32" t="s">
        <v>364</v>
      </c>
      <c r="C172" s="32" t="s">
        <v>366</v>
      </c>
      <c r="D172" s="60" t="n">
        <v>126</v>
      </c>
      <c r="E172" s="60" t="n">
        <v>134</v>
      </c>
      <c r="F172" s="69" t="n">
        <f aca="false">IF(E172="","",D172-E172)</f>
        <v>-8</v>
      </c>
      <c r="G172" s="60" t="n">
        <v>187</v>
      </c>
      <c r="H172" s="60" t="n">
        <v>168</v>
      </c>
      <c r="I172" s="69" t="n">
        <f aca="false">IF(H172="","",G172-H172)</f>
        <v>19</v>
      </c>
      <c r="J172" s="40" t="n">
        <f aca="false">IF(OR(D172="",D172+G172=0),"",D172/(D172+G172))</f>
        <v>0.402555910543131</v>
      </c>
      <c r="K172" s="40" t="n">
        <f aca="false">IF(E172="","",E172/(E172+H172))</f>
        <v>0.443708609271523</v>
      </c>
      <c r="L172" s="70" t="n">
        <f aca="false">IF(OR(K172="",J172=""),"",(J172-K172)*100)</f>
        <v>-4.11526987283922</v>
      </c>
      <c r="M172" s="36" t="n">
        <v>3.50482614909216</v>
      </c>
      <c r="N172" s="36" t="n">
        <v>2.24010502828694</v>
      </c>
      <c r="O172" s="36" t="n">
        <f aca="false">SQRT(M172^2+N172^2)</f>
        <v>4.15955248471715</v>
      </c>
      <c r="P172" s="40" t="n">
        <f aca="false">IF(J172="","",MAX(0,J172-1.96*O172/100))</f>
        <v>0.321028681842675</v>
      </c>
      <c r="Q172" s="40" t="n">
        <f aca="false">IF(J172="","",MIN(1,J172+1.96*O172/100))</f>
        <v>0.484083139243587</v>
      </c>
      <c r="R172" s="32" t="str">
        <f aca="false">IF(L172="","",IF(ABS(L172)&lt;=O172,"Yes","No"))</f>
        <v>Yes</v>
      </c>
      <c r="S172" s="32" t="str">
        <f aca="false">IF(L172="","",IF(ABS(L172)&lt;=1.96*O172,"Yes","No"))</f>
        <v>Yes</v>
      </c>
      <c r="T172" s="60" t="n">
        <f aca="false">IF(D172="","",ROUND(SQRT(((D172+G172)*O172/100)^2+(J172*(D172+G172)*0.08223)^2),0))</f>
        <v>17</v>
      </c>
      <c r="U172" s="32"/>
    </row>
    <row r="173" customFormat="false" ht="15" hidden="false" customHeight="false" outlineLevel="0" collapsed="false">
      <c r="A173" s="32" t="s">
        <v>233</v>
      </c>
      <c r="B173" s="32" t="s">
        <v>364</v>
      </c>
      <c r="C173" s="32" t="s">
        <v>367</v>
      </c>
      <c r="D173" s="60" t="n">
        <v>251</v>
      </c>
      <c r="E173" s="60" t="n">
        <v>291</v>
      </c>
      <c r="F173" s="69" t="n">
        <f aca="false">IF(E173="","",D173-E173)</f>
        <v>-40</v>
      </c>
      <c r="G173" s="60" t="n">
        <v>369</v>
      </c>
      <c r="H173" s="60" t="n">
        <v>371</v>
      </c>
      <c r="I173" s="69" t="n">
        <f aca="false">IF(H173="","",G173-H173)</f>
        <v>-2</v>
      </c>
      <c r="J173" s="40" t="n">
        <f aca="false">IF(OR(D173="",D173+G173=0),"",D173/(D173+G173))</f>
        <v>0.404838709677419</v>
      </c>
      <c r="K173" s="40" t="n">
        <f aca="false">IF(E173="","",E173/(E173+H173))</f>
        <v>0.439577039274925</v>
      </c>
      <c r="L173" s="70" t="n">
        <f aca="false">IF(OR(K173="",J173=""),"",(J173-K173)*100)</f>
        <v>-3.47383295975051</v>
      </c>
      <c r="M173" s="36" t="n">
        <v>2.29163973666188</v>
      </c>
      <c r="N173" s="36" t="n">
        <v>2.24010502828694</v>
      </c>
      <c r="O173" s="36" t="n">
        <f aca="false">SQRT(M173^2+N173^2)</f>
        <v>3.2046346469456</v>
      </c>
      <c r="P173" s="40" t="n">
        <f aca="false">IF(J173="","",MAX(0,J173-1.96*O173/100))</f>
        <v>0.342027870597286</v>
      </c>
      <c r="Q173" s="40" t="n">
        <f aca="false">IF(J173="","",MIN(1,J173+1.96*O173/100))</f>
        <v>0.467649548757553</v>
      </c>
      <c r="R173" s="32" t="str">
        <f aca="false">IF(L173="","",IF(ABS(L173)&lt;=O173,"Yes","No"))</f>
        <v>No</v>
      </c>
      <c r="S173" s="32" t="str">
        <f aca="false">IF(L173="","",IF(ABS(L173)&lt;=1.96*O173,"Yes","No"))</f>
        <v>Yes</v>
      </c>
      <c r="T173" s="60" t="n">
        <f aca="false">IF(D173="","",ROUND(SQRT(((D173+G173)*O173/100)^2+(J173*(D173+G173)*0.06778)^2),0))</f>
        <v>26</v>
      </c>
      <c r="U173" s="32"/>
    </row>
    <row r="174" customFormat="false" ht="15" hidden="false" customHeight="false" outlineLevel="0" collapsed="false">
      <c r="A174" s="32" t="s">
        <v>233</v>
      </c>
      <c r="B174" s="32" t="s">
        <v>368</v>
      </c>
      <c r="C174" s="32" t="s">
        <v>369</v>
      </c>
      <c r="D174" s="60" t="n">
        <v>649</v>
      </c>
      <c r="E174" s="60" t="n">
        <v>745</v>
      </c>
      <c r="F174" s="69" t="n">
        <f aca="false">IF(E174="","",D174-E174)</f>
        <v>-96</v>
      </c>
      <c r="G174" s="60" t="n">
        <v>692</v>
      </c>
      <c r="H174" s="60" t="n">
        <v>675</v>
      </c>
      <c r="I174" s="69" t="n">
        <f aca="false">IF(H174="","",G174-H174)</f>
        <v>17</v>
      </c>
      <c r="J174" s="40" t="n">
        <f aca="false">IF(OR(D174="",D174+G174=0),"",D174/(D174+G174))</f>
        <v>0.483967188665175</v>
      </c>
      <c r="K174" s="40" t="n">
        <f aca="false">IF(E174="","",E174/(E174+H174))</f>
        <v>0.524647887323944</v>
      </c>
      <c r="L174" s="70" t="n">
        <f aca="false">IF(OR(K174="",J174=""),"",(J174-K174)*100)</f>
        <v>-4.06806986587684</v>
      </c>
      <c r="M174" s="36" t="n">
        <v>1.84227327080237</v>
      </c>
      <c r="N174" s="36" t="n">
        <v>2.24010502828694</v>
      </c>
      <c r="O174" s="36" t="n">
        <f aca="false">SQRT(M174^2+N174^2)</f>
        <v>2.90035193417442</v>
      </c>
      <c r="P174" s="40" t="n">
        <f aca="false">IF(J174="","",MAX(0,J174-1.96*O174/100))</f>
        <v>0.427120290755357</v>
      </c>
      <c r="Q174" s="40" t="n">
        <f aca="false">IF(J174="","",MIN(1,J174+1.96*O174/100))</f>
        <v>0.540814086574994</v>
      </c>
      <c r="R174" s="32" t="str">
        <f aca="false">IF(L174="","",IF(ABS(L174)&lt;=O174,"Yes","No"))</f>
        <v>No</v>
      </c>
      <c r="S174" s="32" t="str">
        <f aca="false">IF(L174="","",IF(ABS(L174)&lt;=1.96*O174,"Yes","No"))</f>
        <v>Yes</v>
      </c>
      <c r="T174" s="60" t="n">
        <f aca="false">IF(D174="","",ROUND(SQRT(((D174+G174)*O174/100)^2+(J174*(D174+G174)*0.05273)^2),0))</f>
        <v>52</v>
      </c>
      <c r="U174" s="32"/>
    </row>
    <row r="175" customFormat="false" ht="15" hidden="false" customHeight="false" outlineLevel="0" collapsed="false">
      <c r="A175" s="32" t="s">
        <v>233</v>
      </c>
      <c r="B175" s="32" t="s">
        <v>368</v>
      </c>
      <c r="C175" s="32" t="s">
        <v>370</v>
      </c>
      <c r="D175" s="60" t="n">
        <v>316</v>
      </c>
      <c r="E175" s="60" t="n">
        <v>346</v>
      </c>
      <c r="F175" s="69" t="n">
        <f aca="false">IF(E175="","",D175-E175)</f>
        <v>-30</v>
      </c>
      <c r="G175" s="60" t="n">
        <v>323</v>
      </c>
      <c r="H175" s="60" t="n">
        <v>303</v>
      </c>
      <c r="I175" s="69" t="n">
        <f aca="false">IF(H175="","",G175-H175)</f>
        <v>20</v>
      </c>
      <c r="J175" s="40" t="n">
        <f aca="false">IF(OR(D175="",D175+G175=0),"",D175/(D175+G175))</f>
        <v>0.49452269170579</v>
      </c>
      <c r="K175" s="40" t="n">
        <f aca="false">IF(E175="","",E175/(E175+H175))</f>
        <v>0.533127889060093</v>
      </c>
      <c r="L175" s="70" t="n">
        <f aca="false">IF(OR(K175="",J175=""),"",(J175-K175)*100)</f>
        <v>-3.86051973543022</v>
      </c>
      <c r="M175" s="36" t="n">
        <v>2.29163973666188</v>
      </c>
      <c r="N175" s="36" t="n">
        <v>2.24010502828694</v>
      </c>
      <c r="O175" s="36" t="n">
        <f aca="false">SQRT(M175^2+N175^2)</f>
        <v>3.2046346469456</v>
      </c>
      <c r="P175" s="40" t="n">
        <f aca="false">IF(J175="","",MAX(0,J175-1.96*O175/100))</f>
        <v>0.431711852625657</v>
      </c>
      <c r="Q175" s="40" t="n">
        <f aca="false">IF(J175="","",MIN(1,J175+1.96*O175/100))</f>
        <v>0.557333530785924</v>
      </c>
      <c r="R175" s="32" t="str">
        <f aca="false">IF(L175="","",IF(ABS(L175)&lt;=O175,"Yes","No"))</f>
        <v>No</v>
      </c>
      <c r="S175" s="32" t="str">
        <f aca="false">IF(L175="","",IF(ABS(L175)&lt;=1.96*O175,"Yes","No"))</f>
        <v>Yes</v>
      </c>
      <c r="T175" s="60" t="n">
        <f aca="false">IF(D175="","",ROUND(SQRT(((D175+G175)*O175/100)^2+(J175*(D175+G175)*0.06778)^2),0))</f>
        <v>30</v>
      </c>
      <c r="U175" s="32"/>
    </row>
    <row r="176" customFormat="false" ht="15" hidden="false" customHeight="false" outlineLevel="0" collapsed="false">
      <c r="A176" s="32" t="s">
        <v>233</v>
      </c>
      <c r="B176" s="32" t="s">
        <v>368</v>
      </c>
      <c r="C176" s="32" t="s">
        <v>371</v>
      </c>
      <c r="D176" s="60" t="n">
        <v>892</v>
      </c>
      <c r="E176" s="60" t="n">
        <v>935</v>
      </c>
      <c r="F176" s="69" t="n">
        <f aca="false">IF(E176="","",D176-E176)</f>
        <v>-43</v>
      </c>
      <c r="G176" s="60" t="n">
        <v>685</v>
      </c>
      <c r="H176" s="60" t="n">
        <v>631</v>
      </c>
      <c r="I176" s="69" t="n">
        <f aca="false">IF(H176="","",G176-H176)</f>
        <v>54</v>
      </c>
      <c r="J176" s="40" t="n">
        <f aca="false">IF(OR(D176="",D176+G176=0),"",D176/(D176+G176))</f>
        <v>0.565630944831959</v>
      </c>
      <c r="K176" s="40" t="n">
        <f aca="false">IF(E176="","",E176/(E176+H176))</f>
        <v>0.597062579821201</v>
      </c>
      <c r="L176" s="70" t="n">
        <f aca="false">IF(OR(K176="",J176=""),"",(J176-K176)*100)</f>
        <v>-3.14316349892411</v>
      </c>
      <c r="M176" s="36" t="n">
        <v>1.84227327080237</v>
      </c>
      <c r="N176" s="36" t="n">
        <v>2.24010502828694</v>
      </c>
      <c r="O176" s="36" t="n">
        <f aca="false">SQRT(M176^2+N176^2)</f>
        <v>2.90035193417442</v>
      </c>
      <c r="P176" s="40" t="n">
        <f aca="false">IF(J176="","",MAX(0,J176-1.96*O176/100))</f>
        <v>0.508784046922141</v>
      </c>
      <c r="Q176" s="40" t="n">
        <f aca="false">IF(J176="","",MIN(1,J176+1.96*O176/100))</f>
        <v>0.622477842741778</v>
      </c>
      <c r="R176" s="32" t="str">
        <f aca="false">IF(L176="","",IF(ABS(L176)&lt;=O176,"Yes","No"))</f>
        <v>No</v>
      </c>
      <c r="S176" s="32" t="str">
        <f aca="false">IF(L176="","",IF(ABS(L176)&lt;=1.96*O176,"Yes","No"))</f>
        <v>Yes</v>
      </c>
      <c r="T176" s="60" t="n">
        <f aca="false">IF(D176="","",ROUND(SQRT(((D176+G176)*O176/100)^2+(J176*(D176+G176)*0.05273)^2),0))</f>
        <v>66</v>
      </c>
      <c r="U176" s="32"/>
    </row>
    <row r="177" customFormat="false" ht="15" hidden="false" customHeight="false" outlineLevel="0" collapsed="false">
      <c r="A177" s="32" t="s">
        <v>233</v>
      </c>
      <c r="B177" s="32" t="s">
        <v>368</v>
      </c>
      <c r="C177" s="32" t="s">
        <v>372</v>
      </c>
      <c r="D177" s="60" t="n">
        <v>396</v>
      </c>
      <c r="E177" s="60" t="n">
        <v>424</v>
      </c>
      <c r="F177" s="69" t="n">
        <f aca="false">IF(E177="","",D177-E177)</f>
        <v>-28</v>
      </c>
      <c r="G177" s="60" t="n">
        <v>444</v>
      </c>
      <c r="H177" s="60" t="n">
        <v>437</v>
      </c>
      <c r="I177" s="69" t="n">
        <f aca="false">IF(H177="","",G177-H177)</f>
        <v>7</v>
      </c>
      <c r="J177" s="40" t="n">
        <f aca="false">IF(OR(D177="",D177+G177=0),"",D177/(D177+G177))</f>
        <v>0.471428571428571</v>
      </c>
      <c r="K177" s="40" t="n">
        <f aca="false">IF(E177="","",E177/(E177+H177))</f>
        <v>0.492450638792102</v>
      </c>
      <c r="L177" s="70" t="n">
        <f aca="false">IF(OR(K177="",J177=""),"",(J177-K177)*100)</f>
        <v>-2.10220673635308</v>
      </c>
      <c r="M177" s="36" t="n">
        <v>1.84227327080237</v>
      </c>
      <c r="N177" s="36" t="n">
        <v>2.24010502828694</v>
      </c>
      <c r="O177" s="36" t="n">
        <f aca="false">SQRT(M177^2+N177^2)</f>
        <v>2.90035193417442</v>
      </c>
      <c r="P177" s="40" t="n">
        <f aca="false">IF(J177="","",MAX(0,J177-1.96*O177/100))</f>
        <v>0.414581673518753</v>
      </c>
      <c r="Q177" s="40" t="n">
        <f aca="false">IF(J177="","",MIN(1,J177+1.96*O177/100))</f>
        <v>0.52827546933839</v>
      </c>
      <c r="R177" s="32" t="str">
        <f aca="false">IF(L177="","",IF(ABS(L177)&lt;=O177,"Yes","No"))</f>
        <v>Yes</v>
      </c>
      <c r="S177" s="32" t="str">
        <f aca="false">IF(L177="","",IF(ABS(L177)&lt;=1.96*O177,"Yes","No"))</f>
        <v>Yes</v>
      </c>
      <c r="T177" s="60" t="n">
        <f aca="false">IF(D177="","",ROUND(SQRT(((D177+G177)*O177/100)^2+(J177*(D177+G177)*0.05273)^2),0))</f>
        <v>32</v>
      </c>
      <c r="U177" s="32"/>
    </row>
    <row r="178" customFormat="false" ht="15" hidden="false" customHeight="false" outlineLevel="0" collapsed="false">
      <c r="A178" s="32" t="s">
        <v>233</v>
      </c>
      <c r="B178" s="32" t="s">
        <v>368</v>
      </c>
      <c r="C178" s="32" t="s">
        <v>373</v>
      </c>
      <c r="D178" s="60" t="n">
        <v>771</v>
      </c>
      <c r="E178" s="60" t="n">
        <v>872</v>
      </c>
      <c r="F178" s="69" t="n">
        <f aca="false">IF(E178="","",D178-E178)</f>
        <v>-101</v>
      </c>
      <c r="G178" s="60" t="n">
        <v>588</v>
      </c>
      <c r="H178" s="60" t="n">
        <v>544</v>
      </c>
      <c r="I178" s="69" t="n">
        <f aca="false">IF(H178="","",G178-H178)</f>
        <v>44</v>
      </c>
      <c r="J178" s="40" t="n">
        <f aca="false">IF(OR(D178="",D178+G178=0),"",D178/(D178+G178))</f>
        <v>0.567328918322296</v>
      </c>
      <c r="K178" s="40" t="n">
        <f aca="false">IF(E178="","",E178/(E178+H178))</f>
        <v>0.615819209039548</v>
      </c>
      <c r="L178" s="70" t="n">
        <f aca="false">IF(OR(K178="",J178=""),"",(J178-K178)*100)</f>
        <v>-4.84902907172522</v>
      </c>
      <c r="M178" s="36" t="n">
        <v>1.84227327080237</v>
      </c>
      <c r="N178" s="36" t="n">
        <v>2.24010502828694</v>
      </c>
      <c r="O178" s="36" t="n">
        <f aca="false">SQRT(M178^2+N178^2)</f>
        <v>2.90035193417442</v>
      </c>
      <c r="P178" s="40" t="n">
        <f aca="false">IF(J178="","",MAX(0,J178-1.96*O178/100))</f>
        <v>0.510482020412477</v>
      </c>
      <c r="Q178" s="40" t="n">
        <f aca="false">IF(J178="","",MIN(1,J178+1.96*O178/100))</f>
        <v>0.624175816232115</v>
      </c>
      <c r="R178" s="32" t="str">
        <f aca="false">IF(L178="","",IF(ABS(L178)&lt;=O178,"Yes","No"))</f>
        <v>No</v>
      </c>
      <c r="S178" s="32" t="str">
        <f aca="false">IF(L178="","",IF(ABS(L178)&lt;=1.96*O178,"Yes","No"))</f>
        <v>Yes</v>
      </c>
      <c r="T178" s="60" t="n">
        <f aca="false">IF(D178="","",ROUND(SQRT(((D178+G178)*O178/100)^2+(J178*(D178+G178)*0.05273)^2),0))</f>
        <v>57</v>
      </c>
      <c r="U178" s="32"/>
    </row>
    <row r="179" customFormat="false" ht="15" hidden="false" customHeight="false" outlineLevel="0" collapsed="false">
      <c r="A179" s="32" t="s">
        <v>233</v>
      </c>
      <c r="B179" s="32" t="s">
        <v>368</v>
      </c>
      <c r="C179" s="32" t="s">
        <v>374</v>
      </c>
      <c r="D179" s="60" t="n">
        <v>780</v>
      </c>
      <c r="E179" s="60" t="n">
        <v>891</v>
      </c>
      <c r="F179" s="69" t="n">
        <f aca="false">IF(E179="","",D179-E179)</f>
        <v>-111</v>
      </c>
      <c r="G179" s="60" t="n">
        <v>578</v>
      </c>
      <c r="H179" s="60" t="n">
        <v>525</v>
      </c>
      <c r="I179" s="69" t="n">
        <f aca="false">IF(H179="","",G179-H179)</f>
        <v>53</v>
      </c>
      <c r="J179" s="40" t="n">
        <f aca="false">IF(OR(D179="",D179+G179=0),"",D179/(D179+G179))</f>
        <v>0.574374079528719</v>
      </c>
      <c r="K179" s="40" t="n">
        <f aca="false">IF(E179="","",E179/(E179+H179))</f>
        <v>0.629237288135593</v>
      </c>
      <c r="L179" s="70" t="n">
        <f aca="false">IF(OR(K179="",J179=""),"",(J179-K179)*100)</f>
        <v>-5.48632086068746</v>
      </c>
      <c r="M179" s="36" t="n">
        <v>1.84227327080237</v>
      </c>
      <c r="N179" s="36" t="n">
        <v>2.24010502828694</v>
      </c>
      <c r="O179" s="36" t="n">
        <f aca="false">SQRT(M179^2+N179^2)</f>
        <v>2.90035193417442</v>
      </c>
      <c r="P179" s="40" t="n">
        <f aca="false">IF(J179="","",MAX(0,J179-1.96*O179/100))</f>
        <v>0.5175271816189</v>
      </c>
      <c r="Q179" s="40" t="n">
        <f aca="false">IF(J179="","",MIN(1,J179+1.96*O179/100))</f>
        <v>0.631220977438537</v>
      </c>
      <c r="R179" s="32" t="str">
        <f aca="false">IF(L179="","",IF(ABS(L179)&lt;=O179,"Yes","No"))</f>
        <v>No</v>
      </c>
      <c r="S179" s="32" t="str">
        <f aca="false">IF(L179="","",IF(ABS(L179)&lt;=1.96*O179,"Yes","No"))</f>
        <v>Yes</v>
      </c>
      <c r="T179" s="60" t="n">
        <f aca="false">IF(D179="","",ROUND(SQRT(((D179+G179)*O179/100)^2+(J179*(D179+G179)*0.05273)^2),0))</f>
        <v>57</v>
      </c>
      <c r="U179" s="32"/>
    </row>
    <row r="180" customFormat="false" ht="15" hidden="false" customHeight="false" outlineLevel="0" collapsed="false">
      <c r="A180" s="32" t="s">
        <v>233</v>
      </c>
      <c r="B180" s="32" t="s">
        <v>368</v>
      </c>
      <c r="C180" s="32" t="s">
        <v>375</v>
      </c>
      <c r="D180" s="60" t="n">
        <v>367</v>
      </c>
      <c r="E180" s="60" t="n">
        <v>424</v>
      </c>
      <c r="F180" s="69" t="n">
        <f aca="false">IF(E180="","",D180-E180)</f>
        <v>-57</v>
      </c>
      <c r="G180" s="60" t="n">
        <v>336</v>
      </c>
      <c r="H180" s="60" t="n">
        <v>334</v>
      </c>
      <c r="I180" s="69" t="n">
        <f aca="false">IF(H180="","",G180-H180)</f>
        <v>2</v>
      </c>
      <c r="J180" s="40" t="n">
        <f aca="false">IF(OR(D180="",D180+G180=0),"",D180/(D180+G180))</f>
        <v>0.522048364153627</v>
      </c>
      <c r="K180" s="40" t="n">
        <f aca="false">IF(E180="","",E180/(E180+H180))</f>
        <v>0.559366754617414</v>
      </c>
      <c r="L180" s="70" t="n">
        <f aca="false">IF(OR(K180="",J180=""),"",(J180-K180)*100)</f>
        <v>-3.73183904637869</v>
      </c>
      <c r="M180" s="36" t="n">
        <v>2.29163973666188</v>
      </c>
      <c r="N180" s="36" t="n">
        <v>2.24010502828694</v>
      </c>
      <c r="O180" s="36" t="n">
        <f aca="false">SQRT(M180^2+N180^2)</f>
        <v>3.2046346469456</v>
      </c>
      <c r="P180" s="40" t="n">
        <f aca="false">IF(J180="","",MAX(0,J180-1.96*O180/100))</f>
        <v>0.459237525073493</v>
      </c>
      <c r="Q180" s="40" t="n">
        <f aca="false">IF(J180="","",MIN(1,J180+1.96*O180/100))</f>
        <v>0.584859203233761</v>
      </c>
      <c r="R180" s="32" t="str">
        <f aca="false">IF(L180="","",IF(ABS(L180)&lt;=O180,"Yes","No"))</f>
        <v>No</v>
      </c>
      <c r="S180" s="32" t="str">
        <f aca="false">IF(L180="","",IF(ABS(L180)&lt;=1.96*O180,"Yes","No"))</f>
        <v>Yes</v>
      </c>
      <c r="T180" s="60" t="n">
        <f aca="false">IF(D180="","",ROUND(SQRT(((D180+G180)*O180/100)^2+(J180*(D180+G180)*0.06778)^2),0))</f>
        <v>34</v>
      </c>
      <c r="U180" s="32"/>
    </row>
    <row r="181" customFormat="false" ht="15" hidden="false" customHeight="false" outlineLevel="0" collapsed="false">
      <c r="A181" s="32" t="s">
        <v>233</v>
      </c>
      <c r="B181" s="32" t="s">
        <v>368</v>
      </c>
      <c r="C181" s="32" t="s">
        <v>376</v>
      </c>
      <c r="D181" s="60" t="n">
        <v>898</v>
      </c>
      <c r="E181" s="60" t="n">
        <v>1062</v>
      </c>
      <c r="F181" s="69" t="n">
        <f aca="false">IF(E181="","",D181-E181)</f>
        <v>-164</v>
      </c>
      <c r="G181" s="60" t="n">
        <v>942</v>
      </c>
      <c r="H181" s="60" t="n">
        <v>971</v>
      </c>
      <c r="I181" s="69" t="n">
        <f aca="false">IF(H181="","",G181-H181)</f>
        <v>-29</v>
      </c>
      <c r="J181" s="40" t="n">
        <f aca="false">IF(OR(D181="",D181+G181=0),"",D181/(D181+G181))</f>
        <v>0.48804347826087</v>
      </c>
      <c r="K181" s="40" t="n">
        <f aca="false">IF(E181="","",E181/(E181+H181))</f>
        <v>0.522380718150517</v>
      </c>
      <c r="L181" s="70" t="n">
        <f aca="false">IF(OR(K181="",J181=""),"",(J181-K181)*100)</f>
        <v>-3.43372398896469</v>
      </c>
      <c r="M181" s="36" t="n">
        <v>1.84227327080237</v>
      </c>
      <c r="N181" s="36" t="n">
        <v>2.24010502828694</v>
      </c>
      <c r="O181" s="36" t="n">
        <f aca="false">SQRT(M181^2+N181^2)</f>
        <v>2.90035193417442</v>
      </c>
      <c r="P181" s="40" t="n">
        <f aca="false">IF(J181="","",MAX(0,J181-1.96*O181/100))</f>
        <v>0.431196580351051</v>
      </c>
      <c r="Q181" s="40" t="n">
        <f aca="false">IF(J181="","",MIN(1,J181+1.96*O181/100))</f>
        <v>0.544890376170688</v>
      </c>
      <c r="R181" s="32" t="str">
        <f aca="false">IF(L181="","",IF(ABS(L181)&lt;=O181,"Yes","No"))</f>
        <v>No</v>
      </c>
      <c r="S181" s="32" t="str">
        <f aca="false">IF(L181="","",IF(ABS(L181)&lt;=1.96*O181,"Yes","No"))</f>
        <v>Yes</v>
      </c>
      <c r="T181" s="60" t="n">
        <f aca="false">IF(D181="","",ROUND(SQRT(((D181+G181)*O181/100)^2+(J181*(D181+G181)*0.05273)^2),0))</f>
        <v>71</v>
      </c>
      <c r="U181" s="32"/>
    </row>
    <row r="182" customFormat="false" ht="15" hidden="false" customHeight="false" outlineLevel="0" collapsed="false">
      <c r="A182" s="32" t="s">
        <v>233</v>
      </c>
      <c r="B182" s="32" t="s">
        <v>377</v>
      </c>
      <c r="C182" s="32" t="s">
        <v>378</v>
      </c>
      <c r="D182" s="60" t="n">
        <v>741</v>
      </c>
      <c r="E182" s="60" t="n">
        <v>812</v>
      </c>
      <c r="F182" s="69" t="n">
        <f aca="false">IF(E182="","",D182-E182)</f>
        <v>-71</v>
      </c>
      <c r="G182" s="60" t="n">
        <v>736</v>
      </c>
      <c r="H182" s="60" t="n">
        <v>703</v>
      </c>
      <c r="I182" s="69" t="n">
        <f aca="false">IF(H182="","",G182-H182)</f>
        <v>33</v>
      </c>
      <c r="J182" s="40" t="n">
        <f aca="false">IF(OR(D182="",D182+G182=0),"",D182/(D182+G182))</f>
        <v>0.501692620176032</v>
      </c>
      <c r="K182" s="40" t="n">
        <f aca="false">IF(E182="","",E182/(E182+H182))</f>
        <v>0.535973597359736</v>
      </c>
      <c r="L182" s="70" t="n">
        <f aca="false">IF(OR(K182="",J182=""),"",(J182-K182)*100)</f>
        <v>-3.42809771837035</v>
      </c>
      <c r="M182" s="36" t="n">
        <v>1.84227327080237</v>
      </c>
      <c r="N182" s="36" t="n">
        <v>2.24010502828694</v>
      </c>
      <c r="O182" s="36" t="n">
        <f aca="false">SQRT(M182^2+N182^2)</f>
        <v>2.90035193417442</v>
      </c>
      <c r="P182" s="40" t="n">
        <f aca="false">IF(J182="","",MAX(0,J182-1.96*O182/100))</f>
        <v>0.444845722266214</v>
      </c>
      <c r="Q182" s="40" t="n">
        <f aca="false">IF(J182="","",MIN(1,J182+1.96*O182/100))</f>
        <v>0.558539518085851</v>
      </c>
      <c r="R182" s="32" t="str">
        <f aca="false">IF(L182="","",IF(ABS(L182)&lt;=O182,"Yes","No"))</f>
        <v>No</v>
      </c>
      <c r="S182" s="32" t="str">
        <f aca="false">IF(L182="","",IF(ABS(L182)&lt;=1.96*O182,"Yes","No"))</f>
        <v>Yes</v>
      </c>
      <c r="T182" s="60" t="n">
        <f aca="false">IF(D182="","",ROUND(SQRT(((D182+G182)*O182/100)^2+(J182*(D182+G182)*0.05273)^2),0))</f>
        <v>58</v>
      </c>
      <c r="U182" s="32"/>
    </row>
    <row r="183" customFormat="false" ht="15" hidden="false" customHeight="false" outlineLevel="0" collapsed="false">
      <c r="A183" s="32" t="s">
        <v>233</v>
      </c>
      <c r="B183" s="32" t="s">
        <v>377</v>
      </c>
      <c r="C183" s="32" t="s">
        <v>379</v>
      </c>
      <c r="D183" s="60" t="n">
        <v>1008</v>
      </c>
      <c r="E183" s="60" t="n">
        <v>1089</v>
      </c>
      <c r="F183" s="69" t="n">
        <f aca="false">IF(E183="","",D183-E183)</f>
        <v>-81</v>
      </c>
      <c r="G183" s="60" t="n">
        <v>1002</v>
      </c>
      <c r="H183" s="60" t="n">
        <v>1003</v>
      </c>
      <c r="I183" s="69" t="n">
        <f aca="false">IF(H183="","",G183-H183)</f>
        <v>-1</v>
      </c>
      <c r="J183" s="40" t="n">
        <f aca="false">IF(OR(D183="",D183+G183=0),"",D183/(D183+G183))</f>
        <v>0.501492537313433</v>
      </c>
      <c r="K183" s="40" t="n">
        <f aca="false">IF(E183="","",E183/(E183+H183))</f>
        <v>0.520554493307839</v>
      </c>
      <c r="L183" s="70" t="n">
        <f aca="false">IF(OR(K183="",J183=""),"",(J183-K183)*100)</f>
        <v>-1.90619559944066</v>
      </c>
      <c r="M183" s="36" t="n">
        <v>1.84227327080237</v>
      </c>
      <c r="N183" s="36" t="n">
        <v>2.24010502828694</v>
      </c>
      <c r="O183" s="36" t="n">
        <f aca="false">SQRT(M183^2+N183^2)</f>
        <v>2.90035193417442</v>
      </c>
      <c r="P183" s="40" t="n">
        <f aca="false">IF(J183="","",MAX(0,J183-1.96*O183/100))</f>
        <v>0.444645639403614</v>
      </c>
      <c r="Q183" s="40" t="n">
        <f aca="false">IF(J183="","",MIN(1,J183+1.96*O183/100))</f>
        <v>0.558339435223252</v>
      </c>
      <c r="R183" s="32" t="str">
        <f aca="false">IF(L183="","",IF(ABS(L183)&lt;=O183,"Yes","No"))</f>
        <v>Yes</v>
      </c>
      <c r="S183" s="32" t="str">
        <f aca="false">IF(L183="","",IF(ABS(L183)&lt;=1.96*O183,"Yes","No"))</f>
        <v>Yes</v>
      </c>
      <c r="T183" s="60" t="n">
        <f aca="false">IF(D183="","",ROUND(SQRT(((D183+G183)*O183/100)^2+(J183*(D183+G183)*0.05273)^2),0))</f>
        <v>79</v>
      </c>
      <c r="U183" s="32"/>
    </row>
    <row r="184" customFormat="false" ht="15" hidden="false" customHeight="false" outlineLevel="0" collapsed="false">
      <c r="A184" s="32" t="s">
        <v>233</v>
      </c>
      <c r="B184" s="32" t="s">
        <v>377</v>
      </c>
      <c r="C184" s="32" t="s">
        <v>380</v>
      </c>
      <c r="D184" s="60" t="n">
        <v>629</v>
      </c>
      <c r="E184" s="60" t="n">
        <v>658</v>
      </c>
      <c r="F184" s="69" t="n">
        <f aca="false">IF(E184="","",D184-E184)</f>
        <v>-29</v>
      </c>
      <c r="G184" s="60" t="n">
        <v>686</v>
      </c>
      <c r="H184" s="60" t="n">
        <v>705</v>
      </c>
      <c r="I184" s="69" t="n">
        <f aca="false">IF(H184="","",G184-H184)</f>
        <v>-19</v>
      </c>
      <c r="J184" s="40" t="n">
        <f aca="false">IF(OR(D184="",D184+G184=0),"",D184/(D184+G184))</f>
        <v>0.478326996197719</v>
      </c>
      <c r="K184" s="40" t="n">
        <f aca="false">IF(E184="","",E184/(E184+H184))</f>
        <v>0.482758620689655</v>
      </c>
      <c r="L184" s="70" t="n">
        <f aca="false">IF(OR(K184="",J184=""),"",(J184-K184)*100)</f>
        <v>-0.443162449193657</v>
      </c>
      <c r="M184" s="36" t="n">
        <v>1.84227327080237</v>
      </c>
      <c r="N184" s="36" t="n">
        <v>2.24010502828694</v>
      </c>
      <c r="O184" s="36" t="n">
        <f aca="false">SQRT(M184^2+N184^2)</f>
        <v>2.90035193417442</v>
      </c>
      <c r="P184" s="40" t="n">
        <f aca="false">IF(J184="","",MAX(0,J184-1.96*O184/100))</f>
        <v>0.4214800982879</v>
      </c>
      <c r="Q184" s="40" t="n">
        <f aca="false">IF(J184="","",MIN(1,J184+1.96*O184/100))</f>
        <v>0.535173894107537</v>
      </c>
      <c r="R184" s="32" t="str">
        <f aca="false">IF(L184="","",IF(ABS(L184)&lt;=O184,"Yes","No"))</f>
        <v>Yes</v>
      </c>
      <c r="S184" s="32" t="str">
        <f aca="false">IF(L184="","",IF(ABS(L184)&lt;=1.96*O184,"Yes","No"))</f>
        <v>Yes</v>
      </c>
      <c r="T184" s="60" t="n">
        <f aca="false">IF(D184="","",ROUND(SQRT(((D184+G184)*O184/100)^2+(J184*(D184+G184)*0.05273)^2),0))</f>
        <v>51</v>
      </c>
      <c r="U184" s="32"/>
    </row>
    <row r="185" customFormat="false" ht="15" hidden="false" customHeight="false" outlineLevel="0" collapsed="false">
      <c r="A185" s="32" t="s">
        <v>233</v>
      </c>
      <c r="B185" s="32" t="s">
        <v>377</v>
      </c>
      <c r="C185" s="32" t="s">
        <v>381</v>
      </c>
      <c r="D185" s="60" t="n">
        <v>481</v>
      </c>
      <c r="E185" s="60" t="n">
        <v>516</v>
      </c>
      <c r="F185" s="69" t="n">
        <f aca="false">IF(E185="","",D185-E185)</f>
        <v>-35</v>
      </c>
      <c r="G185" s="60" t="n">
        <v>380</v>
      </c>
      <c r="H185" s="60" t="n">
        <v>400</v>
      </c>
      <c r="I185" s="69" t="n">
        <f aca="false">IF(H185="","",G185-H185)</f>
        <v>-20</v>
      </c>
      <c r="J185" s="40" t="n">
        <f aca="false">IF(OR(D185="",D185+G185=0),"",D185/(D185+G185))</f>
        <v>0.558652729384437</v>
      </c>
      <c r="K185" s="40" t="n">
        <f aca="false">IF(E185="","",E185/(E185+H185))</f>
        <v>0.563318777292576</v>
      </c>
      <c r="L185" s="70" t="n">
        <f aca="false">IF(OR(K185="",J185=""),"",(J185-K185)*100)</f>
        <v>-0.466604790813974</v>
      </c>
      <c r="M185" s="36" t="n">
        <v>1.84227327080237</v>
      </c>
      <c r="N185" s="36" t="n">
        <v>2.24010502828694</v>
      </c>
      <c r="O185" s="36" t="n">
        <f aca="false">SQRT(M185^2+N185^2)</f>
        <v>2.90035193417442</v>
      </c>
      <c r="P185" s="40" t="n">
        <f aca="false">IF(J185="","",MAX(0,J185-1.96*O185/100))</f>
        <v>0.501805831474618</v>
      </c>
      <c r="Q185" s="40" t="n">
        <f aca="false">IF(J185="","",MIN(1,J185+1.96*O185/100))</f>
        <v>0.615499627294255</v>
      </c>
      <c r="R185" s="32" t="str">
        <f aca="false">IF(L185="","",IF(ABS(L185)&lt;=O185,"Yes","No"))</f>
        <v>Yes</v>
      </c>
      <c r="S185" s="32" t="str">
        <f aca="false">IF(L185="","",IF(ABS(L185)&lt;=1.96*O185,"Yes","No"))</f>
        <v>Yes</v>
      </c>
      <c r="T185" s="60" t="n">
        <f aca="false">IF(D185="","",ROUND(SQRT(((D185+G185)*O185/100)^2+(J185*(D185+G185)*0.05273)^2),0))</f>
        <v>36</v>
      </c>
      <c r="U185" s="32"/>
    </row>
    <row r="186" customFormat="false" ht="15" hidden="false" customHeight="false" outlineLevel="0" collapsed="false">
      <c r="A186" s="32" t="s">
        <v>233</v>
      </c>
      <c r="B186" s="32" t="s">
        <v>377</v>
      </c>
      <c r="C186" s="32" t="s">
        <v>382</v>
      </c>
      <c r="D186" s="60" t="n">
        <v>1289</v>
      </c>
      <c r="E186" s="60" t="n">
        <v>1409</v>
      </c>
      <c r="F186" s="69" t="n">
        <f aca="false">IF(E186="","",D186-E186)</f>
        <v>-120</v>
      </c>
      <c r="G186" s="60" t="n">
        <v>1200</v>
      </c>
      <c r="H186" s="60" t="n">
        <v>1142</v>
      </c>
      <c r="I186" s="69" t="n">
        <f aca="false">IF(H186="","",G186-H186)</f>
        <v>58</v>
      </c>
      <c r="J186" s="40" t="n">
        <f aca="false">IF(OR(D186="",D186+G186=0),"",D186/(D186+G186))</f>
        <v>0.517878666130976</v>
      </c>
      <c r="K186" s="40" t="n">
        <f aca="false">IF(E186="","",E186/(E186+H186))</f>
        <v>0.552332418659349</v>
      </c>
      <c r="L186" s="70" t="n">
        <f aca="false">IF(OR(K186="",J186=""),"",(J186-K186)*100)</f>
        <v>-3.44537525283729</v>
      </c>
      <c r="M186" s="36" t="n">
        <v>1.84227327080237</v>
      </c>
      <c r="N186" s="36" t="n">
        <v>2.24010502828694</v>
      </c>
      <c r="O186" s="36" t="n">
        <f aca="false">SQRT(M186^2+N186^2)</f>
        <v>2.90035193417442</v>
      </c>
      <c r="P186" s="40" t="n">
        <f aca="false">IF(J186="","",MAX(0,J186-1.96*O186/100))</f>
        <v>0.461031768221158</v>
      </c>
      <c r="Q186" s="40" t="n">
        <f aca="false">IF(J186="","",MIN(1,J186+1.96*O186/100))</f>
        <v>0.574725564040795</v>
      </c>
      <c r="R186" s="32" t="str">
        <f aca="false">IF(L186="","",IF(ABS(L186)&lt;=O186,"Yes","No"))</f>
        <v>No</v>
      </c>
      <c r="S186" s="32" t="str">
        <f aca="false">IF(L186="","",IF(ABS(L186)&lt;=1.96*O186,"Yes","No"))</f>
        <v>Yes</v>
      </c>
      <c r="T186" s="60" t="n">
        <f aca="false">IF(D186="","",ROUND(SQRT(((D186+G186)*O186/100)^2+(J186*(D186+G186)*0.05273)^2),0))</f>
        <v>99</v>
      </c>
      <c r="U186" s="32"/>
    </row>
    <row r="187" customFormat="false" ht="15" hidden="false" customHeight="false" outlineLevel="0" collapsed="false">
      <c r="A187" s="32" t="s">
        <v>233</v>
      </c>
      <c r="B187" s="32" t="s">
        <v>377</v>
      </c>
      <c r="C187" s="32" t="s">
        <v>383</v>
      </c>
      <c r="D187" s="60" t="n">
        <v>439</v>
      </c>
      <c r="E187" s="60" t="n">
        <v>513</v>
      </c>
      <c r="F187" s="69" t="n">
        <f aca="false">IF(E187="","",D187-E187)</f>
        <v>-74</v>
      </c>
      <c r="G187" s="60" t="n">
        <v>370</v>
      </c>
      <c r="H187" s="60" t="n">
        <v>429</v>
      </c>
      <c r="I187" s="69" t="n">
        <f aca="false">IF(H187="","",G187-H187)</f>
        <v>-59</v>
      </c>
      <c r="J187" s="40" t="n">
        <f aca="false">IF(OR(D187="",D187+G187=0),"",D187/(D187+G187))</f>
        <v>0.542645241038319</v>
      </c>
      <c r="K187" s="40" t="n">
        <f aca="false">IF(E187="","",E187/(E187+H187))</f>
        <v>0.544585987261147</v>
      </c>
      <c r="L187" s="70" t="n">
        <f aca="false">IF(OR(K187="",J187=""),"",(J187-K187)*100)</f>
        <v>-0.194074622282758</v>
      </c>
      <c r="M187" s="36" t="n">
        <v>2.29163973666188</v>
      </c>
      <c r="N187" s="36" t="n">
        <v>2.24010502828694</v>
      </c>
      <c r="O187" s="36" t="n">
        <f aca="false">SQRT(M187^2+N187^2)</f>
        <v>3.2046346469456</v>
      </c>
      <c r="P187" s="40" t="n">
        <f aca="false">IF(J187="","",MAX(0,J187-1.96*O187/100))</f>
        <v>0.479834401958185</v>
      </c>
      <c r="Q187" s="40" t="n">
        <f aca="false">IF(J187="","",MIN(1,J187+1.96*O187/100))</f>
        <v>0.605456080118453</v>
      </c>
      <c r="R187" s="32" t="str">
        <f aca="false">IF(L187="","",IF(ABS(L187)&lt;=O187,"Yes","No"))</f>
        <v>Yes</v>
      </c>
      <c r="S187" s="32" t="str">
        <f aca="false">IF(L187="","",IF(ABS(L187)&lt;=1.96*O187,"Yes","No"))</f>
        <v>Yes</v>
      </c>
      <c r="T187" s="60" t="n">
        <f aca="false">IF(D187="","",ROUND(SQRT(((D187+G187)*O187/100)^2+(J187*(D187+G187)*0.06778)^2),0))</f>
        <v>39</v>
      </c>
      <c r="U187" s="32"/>
    </row>
    <row r="188" customFormat="false" ht="15" hidden="false" customHeight="false" outlineLevel="0" collapsed="false">
      <c r="A188" s="32" t="s">
        <v>233</v>
      </c>
      <c r="B188" s="32" t="s">
        <v>377</v>
      </c>
      <c r="C188" s="32" t="s">
        <v>384</v>
      </c>
      <c r="D188" s="60" t="n">
        <v>455</v>
      </c>
      <c r="E188" s="60" t="n">
        <v>494</v>
      </c>
      <c r="F188" s="69" t="n">
        <f aca="false">IF(E188="","",D188-E188)</f>
        <v>-39</v>
      </c>
      <c r="G188" s="60" t="n">
        <v>406</v>
      </c>
      <c r="H188" s="60" t="n">
        <v>404</v>
      </c>
      <c r="I188" s="69" t="n">
        <f aca="false">IF(H188="","",G188-H188)</f>
        <v>2</v>
      </c>
      <c r="J188" s="40" t="n">
        <f aca="false">IF(OR(D188="",D188+G188=0),"",D188/(D188+G188))</f>
        <v>0.528455284552846</v>
      </c>
      <c r="K188" s="40" t="n">
        <f aca="false">IF(E188="","",E188/(E188+H188))</f>
        <v>0.55011135857461</v>
      </c>
      <c r="L188" s="70" t="n">
        <f aca="false">IF(OR(K188="",J188=""),"",(J188-K188)*100)</f>
        <v>-2.16560740217647</v>
      </c>
      <c r="M188" s="36" t="n">
        <v>1.84227327080237</v>
      </c>
      <c r="N188" s="36" t="n">
        <v>2.24010502828694</v>
      </c>
      <c r="O188" s="36" t="n">
        <f aca="false">SQRT(M188^2+N188^2)</f>
        <v>2.90035193417442</v>
      </c>
      <c r="P188" s="40" t="n">
        <f aca="false">IF(J188="","",MAX(0,J188-1.96*O188/100))</f>
        <v>0.471608386643027</v>
      </c>
      <c r="Q188" s="40" t="n">
        <f aca="false">IF(J188="","",MIN(1,J188+1.96*O188/100))</f>
        <v>0.585302182462664</v>
      </c>
      <c r="R188" s="32" t="str">
        <f aca="false">IF(L188="","",IF(ABS(L188)&lt;=O188,"Yes","No"))</f>
        <v>Yes</v>
      </c>
      <c r="S188" s="32" t="str">
        <f aca="false">IF(L188="","",IF(ABS(L188)&lt;=1.96*O188,"Yes","No"))</f>
        <v>Yes</v>
      </c>
      <c r="T188" s="60" t="n">
        <f aca="false">IF(D188="","",ROUND(SQRT(((D188+G188)*O188/100)^2+(J188*(D188+G188)*0.05273)^2),0))</f>
        <v>35</v>
      </c>
      <c r="U188" s="32"/>
    </row>
    <row r="189" customFormat="false" ht="15" hidden="false" customHeight="false" outlineLevel="0" collapsed="false">
      <c r="A189" s="32" t="s">
        <v>233</v>
      </c>
      <c r="B189" s="32" t="s">
        <v>377</v>
      </c>
      <c r="C189" s="32" t="s">
        <v>385</v>
      </c>
      <c r="D189" s="60" t="n">
        <v>515</v>
      </c>
      <c r="E189" s="60" t="n">
        <v>518</v>
      </c>
      <c r="F189" s="69" t="n">
        <f aca="false">IF(E189="","",D189-E189)</f>
        <v>-3</v>
      </c>
      <c r="G189" s="60" t="n">
        <v>462</v>
      </c>
      <c r="H189" s="60" t="n">
        <v>471</v>
      </c>
      <c r="I189" s="69" t="n">
        <f aca="false">IF(H189="","",G189-H189)</f>
        <v>-9</v>
      </c>
      <c r="J189" s="40" t="n">
        <f aca="false">IF(OR(D189="",D189+G189=0),"",D189/(D189+G189))</f>
        <v>0.527123848515865</v>
      </c>
      <c r="K189" s="40" t="n">
        <f aca="false">IF(E189="","",E189/(E189+H189))</f>
        <v>0.52376137512639</v>
      </c>
      <c r="L189" s="70" t="n">
        <f aca="false">IF(OR(K189="",J189=""),"",(J189-K189)*100)</f>
        <v>0.33624733894746</v>
      </c>
      <c r="M189" s="36" t="n">
        <v>1.84227327080237</v>
      </c>
      <c r="N189" s="36" t="n">
        <v>2.24010502828694</v>
      </c>
      <c r="O189" s="36" t="n">
        <f aca="false">SQRT(M189^2+N189^2)</f>
        <v>2.90035193417442</v>
      </c>
      <c r="P189" s="40" t="n">
        <f aca="false">IF(J189="","",MAX(0,J189-1.96*O189/100))</f>
        <v>0.470276950606046</v>
      </c>
      <c r="Q189" s="40" t="n">
        <f aca="false">IF(J189="","",MIN(1,J189+1.96*O189/100))</f>
        <v>0.583970746425684</v>
      </c>
      <c r="R189" s="32" t="str">
        <f aca="false">IF(L189="","",IF(ABS(L189)&lt;=O189,"Yes","No"))</f>
        <v>Yes</v>
      </c>
      <c r="S189" s="32" t="str">
        <f aca="false">IF(L189="","",IF(ABS(L189)&lt;=1.96*O189,"Yes","No"))</f>
        <v>Yes</v>
      </c>
      <c r="T189" s="60" t="n">
        <f aca="false">IF(D189="","",ROUND(SQRT(((D189+G189)*O189/100)^2+(J189*(D189+G189)*0.05273)^2),0))</f>
        <v>39</v>
      </c>
      <c r="U189" s="32"/>
    </row>
    <row r="190" customFormat="false" ht="15" hidden="false" customHeight="false" outlineLevel="0" collapsed="false">
      <c r="A190" s="32" t="s">
        <v>233</v>
      </c>
      <c r="B190" s="32" t="s">
        <v>386</v>
      </c>
      <c r="C190" s="32" t="s">
        <v>387</v>
      </c>
      <c r="D190" s="60" t="n">
        <v>1017</v>
      </c>
      <c r="E190" s="60" t="n">
        <v>1212</v>
      </c>
      <c r="F190" s="69" t="n">
        <f aca="false">IF(E190="","",D190-E190)</f>
        <v>-195</v>
      </c>
      <c r="G190" s="60" t="n">
        <v>1246</v>
      </c>
      <c r="H190" s="60" t="n">
        <v>1282</v>
      </c>
      <c r="I190" s="69" t="n">
        <f aca="false">IF(H190="","",G190-H190)</f>
        <v>-36</v>
      </c>
      <c r="J190" s="40" t="n">
        <f aca="false">IF(OR(D190="",D190+G190=0),"",D190/(D190+G190))</f>
        <v>0.449403446752099</v>
      </c>
      <c r="K190" s="40" t="n">
        <f aca="false">IF(E190="","",E190/(E190+H190))</f>
        <v>0.485966319165998</v>
      </c>
      <c r="L190" s="70" t="n">
        <f aca="false">IF(OR(K190="",J190=""),"",(J190-K190)*100)</f>
        <v>-3.65628724138994</v>
      </c>
      <c r="M190" s="36" t="n">
        <v>1.84227327080237</v>
      </c>
      <c r="N190" s="36" t="n">
        <v>2.24010502828694</v>
      </c>
      <c r="O190" s="36" t="n">
        <f aca="false">SQRT(M190^2+N190^2)</f>
        <v>2.90035193417442</v>
      </c>
      <c r="P190" s="40" t="n">
        <f aca="false">IF(J190="","",MAX(0,J190-1.96*O190/100))</f>
        <v>0.39255654884228</v>
      </c>
      <c r="Q190" s="40" t="n">
        <f aca="false">IF(J190="","",MIN(1,J190+1.96*O190/100))</f>
        <v>0.506250344661918</v>
      </c>
      <c r="R190" s="32" t="str">
        <f aca="false">IF(L190="","",IF(ABS(L190)&lt;=O190,"Yes","No"))</f>
        <v>No</v>
      </c>
      <c r="S190" s="32" t="str">
        <f aca="false">IF(L190="","",IF(ABS(L190)&lt;=1.96*O190,"Yes","No"))</f>
        <v>Yes</v>
      </c>
      <c r="T190" s="60" t="n">
        <f aca="false">IF(D190="","",ROUND(SQRT(((D190+G190)*O190/100)^2+(J190*(D190+G190)*0.05273)^2),0))</f>
        <v>85</v>
      </c>
      <c r="U190" s="32"/>
    </row>
    <row r="191" customFormat="false" ht="15" hidden="false" customHeight="false" outlineLevel="0" collapsed="false">
      <c r="A191" s="32" t="s">
        <v>233</v>
      </c>
      <c r="B191" s="32" t="s">
        <v>386</v>
      </c>
      <c r="C191" s="32" t="s">
        <v>388</v>
      </c>
      <c r="D191" s="60" t="n">
        <v>716</v>
      </c>
      <c r="E191" s="60" t="n">
        <v>820</v>
      </c>
      <c r="F191" s="69" t="n">
        <f aca="false">IF(E191="","",D191-E191)</f>
        <v>-104</v>
      </c>
      <c r="G191" s="60" t="n">
        <v>1151</v>
      </c>
      <c r="H191" s="60" t="n">
        <v>1168</v>
      </c>
      <c r="I191" s="69" t="n">
        <f aca="false">IF(H191="","",G191-H191)</f>
        <v>-17</v>
      </c>
      <c r="J191" s="40" t="n">
        <f aca="false">IF(OR(D191="",D191+G191=0),"",D191/(D191+G191))</f>
        <v>0.383502945902517</v>
      </c>
      <c r="K191" s="40" t="n">
        <f aca="false">IF(E191="","",E191/(E191+H191))</f>
        <v>0.412474849094567</v>
      </c>
      <c r="L191" s="70" t="n">
        <f aca="false">IF(OR(K191="",J191=""),"",(J191-K191)*100)</f>
        <v>-2.897190319205</v>
      </c>
      <c r="M191" s="36" t="n">
        <v>1.84227327080237</v>
      </c>
      <c r="N191" s="36" t="n">
        <v>2.24010502828694</v>
      </c>
      <c r="O191" s="36" t="n">
        <f aca="false">SQRT(M191^2+N191^2)</f>
        <v>2.90035193417442</v>
      </c>
      <c r="P191" s="40" t="n">
        <f aca="false">IF(J191="","",MAX(0,J191-1.96*O191/100))</f>
        <v>0.326656047992699</v>
      </c>
      <c r="Q191" s="40" t="n">
        <f aca="false">IF(J191="","",MIN(1,J191+1.96*O191/100))</f>
        <v>0.440349843812336</v>
      </c>
      <c r="R191" s="32" t="str">
        <f aca="false">IF(L191="","",IF(ABS(L191)&lt;=O191,"Yes","No"))</f>
        <v>Yes</v>
      </c>
      <c r="S191" s="32" t="str">
        <f aca="false">IF(L191="","",IF(ABS(L191)&lt;=1.96*O191,"Yes","No"))</f>
        <v>Yes</v>
      </c>
      <c r="T191" s="60" t="n">
        <f aca="false">IF(D191="","",ROUND(SQRT(((D191+G191)*O191/100)^2+(J191*(D191+G191)*0.05273)^2),0))</f>
        <v>66</v>
      </c>
      <c r="U191" s="32"/>
    </row>
    <row r="192" customFormat="false" ht="15" hidden="false" customHeight="false" outlineLevel="0" collapsed="false">
      <c r="A192" s="32" t="s">
        <v>233</v>
      </c>
      <c r="B192" s="32" t="s">
        <v>389</v>
      </c>
      <c r="C192" s="32" t="s">
        <v>390</v>
      </c>
      <c r="D192" s="60" t="n">
        <v>790</v>
      </c>
      <c r="E192" s="60" t="n">
        <v>888</v>
      </c>
      <c r="F192" s="69" t="n">
        <f aca="false">IF(E192="","",D192-E192)</f>
        <v>-98</v>
      </c>
      <c r="G192" s="60" t="n">
        <v>851</v>
      </c>
      <c r="H192" s="60" t="n">
        <v>859</v>
      </c>
      <c r="I192" s="69" t="n">
        <f aca="false">IF(H192="","",G192-H192)</f>
        <v>-8</v>
      </c>
      <c r="J192" s="40" t="n">
        <f aca="false">IF(OR(D192="",D192+G192=0),"",D192/(D192+G192))</f>
        <v>0.481413772090189</v>
      </c>
      <c r="K192" s="40" t="n">
        <f aca="false">IF(E192="","",E192/(E192+H192))</f>
        <v>0.508299942759016</v>
      </c>
      <c r="L192" s="70" t="n">
        <f aca="false">IF(OR(K192="",J192=""),"",(J192-K192)*100)</f>
        <v>-2.68861706688265</v>
      </c>
      <c r="M192" s="36" t="n">
        <v>1.84227327080237</v>
      </c>
      <c r="N192" s="36" t="n">
        <v>2.24010502828694</v>
      </c>
      <c r="O192" s="36" t="n">
        <f aca="false">SQRT(M192^2+N192^2)</f>
        <v>2.90035193417442</v>
      </c>
      <c r="P192" s="40" t="n">
        <f aca="false">IF(J192="","",MAX(0,J192-1.96*O192/100))</f>
        <v>0.42456687418037</v>
      </c>
      <c r="Q192" s="40" t="n">
        <f aca="false">IF(J192="","",MIN(1,J192+1.96*O192/100))</f>
        <v>0.538260670000008</v>
      </c>
      <c r="R192" s="32" t="str">
        <f aca="false">IF(L192="","",IF(ABS(L192)&lt;=O192,"Yes","No"))</f>
        <v>Yes</v>
      </c>
      <c r="S192" s="32" t="str">
        <f aca="false">IF(L192="","",IF(ABS(L192)&lt;=1.96*O192,"Yes","No"))</f>
        <v>Yes</v>
      </c>
      <c r="T192" s="60" t="n">
        <f aca="false">IF(D192="","",ROUND(SQRT(((D192+G192)*O192/100)^2+(J192*(D192+G192)*0.05273)^2),0))</f>
        <v>63</v>
      </c>
      <c r="U192" s="32"/>
    </row>
    <row r="193" customFormat="false" ht="15" hidden="false" customHeight="false" outlineLevel="0" collapsed="false">
      <c r="A193" s="32" t="s">
        <v>233</v>
      </c>
      <c r="B193" s="32" t="s">
        <v>389</v>
      </c>
      <c r="C193" s="32" t="s">
        <v>391</v>
      </c>
      <c r="D193" s="60" t="n">
        <v>513</v>
      </c>
      <c r="E193" s="60" t="n">
        <v>590</v>
      </c>
      <c r="F193" s="69" t="n">
        <f aca="false">IF(E193="","",D193-E193)</f>
        <v>-77</v>
      </c>
      <c r="G193" s="60" t="n">
        <v>581</v>
      </c>
      <c r="H193" s="60" t="n">
        <v>646</v>
      </c>
      <c r="I193" s="69" t="n">
        <f aca="false">IF(H193="","",G193-H193)</f>
        <v>-65</v>
      </c>
      <c r="J193" s="40" t="n">
        <f aca="false">IF(OR(D193="",D193+G193=0),"",D193/(D193+G193))</f>
        <v>0.468921389396709</v>
      </c>
      <c r="K193" s="40" t="n">
        <f aca="false">IF(E193="","",E193/(E193+H193))</f>
        <v>0.477346278317152</v>
      </c>
      <c r="L193" s="70" t="n">
        <f aca="false">IF(OR(K193="",J193=""),"",(J193-K193)*100)</f>
        <v>-0.84248889204428</v>
      </c>
      <c r="M193" s="36" t="n">
        <v>1.84227327080237</v>
      </c>
      <c r="N193" s="36" t="n">
        <v>2.24010502828694</v>
      </c>
      <c r="O193" s="36" t="n">
        <f aca="false">SQRT(M193^2+N193^2)</f>
        <v>2.90035193417442</v>
      </c>
      <c r="P193" s="40" t="n">
        <f aca="false">IF(J193="","",MAX(0,J193-1.96*O193/100))</f>
        <v>0.412074491486891</v>
      </c>
      <c r="Q193" s="40" t="n">
        <f aca="false">IF(J193="","",MIN(1,J193+1.96*O193/100))</f>
        <v>0.525768287306528</v>
      </c>
      <c r="R193" s="32" t="str">
        <f aca="false">IF(L193="","",IF(ABS(L193)&lt;=O193,"Yes","No"))</f>
        <v>Yes</v>
      </c>
      <c r="S193" s="32" t="str">
        <f aca="false">IF(L193="","",IF(ABS(L193)&lt;=1.96*O193,"Yes","No"))</f>
        <v>Yes</v>
      </c>
      <c r="T193" s="60" t="n">
        <f aca="false">IF(D193="","",ROUND(SQRT(((D193+G193)*O193/100)^2+(J193*(D193+G193)*0.05273)^2),0))</f>
        <v>42</v>
      </c>
      <c r="U193" s="32"/>
    </row>
    <row r="194" customFormat="false" ht="15" hidden="false" customHeight="false" outlineLevel="0" collapsed="false">
      <c r="A194" s="32" t="s">
        <v>233</v>
      </c>
      <c r="B194" s="32" t="s">
        <v>389</v>
      </c>
      <c r="C194" s="32" t="s">
        <v>392</v>
      </c>
      <c r="D194" s="60" t="n">
        <v>416</v>
      </c>
      <c r="E194" s="60" t="n">
        <v>498</v>
      </c>
      <c r="F194" s="69" t="n">
        <f aca="false">IF(E194="","",D194-E194)</f>
        <v>-82</v>
      </c>
      <c r="G194" s="60" t="n">
        <v>465</v>
      </c>
      <c r="H194" s="60" t="n">
        <v>506</v>
      </c>
      <c r="I194" s="69" t="n">
        <f aca="false">IF(H194="","",G194-H194)</f>
        <v>-41</v>
      </c>
      <c r="J194" s="40" t="n">
        <f aca="false">IF(OR(D194="",D194+G194=0),"",D194/(D194+G194))</f>
        <v>0.472190692395006</v>
      </c>
      <c r="K194" s="40" t="n">
        <f aca="false">IF(E194="","",E194/(E194+H194))</f>
        <v>0.49601593625498</v>
      </c>
      <c r="L194" s="70" t="n">
        <f aca="false">IF(OR(K194="",J194=""),"",(J194-K194)*100)</f>
        <v>-2.38252438599744</v>
      </c>
      <c r="M194" s="36" t="n">
        <v>1.84227327080237</v>
      </c>
      <c r="N194" s="36" t="n">
        <v>2.24010502828694</v>
      </c>
      <c r="O194" s="36" t="n">
        <f aca="false">SQRT(M194^2+N194^2)</f>
        <v>2.90035193417442</v>
      </c>
      <c r="P194" s="40" t="n">
        <f aca="false">IF(J194="","",MAX(0,J194-1.96*O194/100))</f>
        <v>0.415343794485187</v>
      </c>
      <c r="Q194" s="40" t="n">
        <f aca="false">IF(J194="","",MIN(1,J194+1.96*O194/100))</f>
        <v>0.529037590304824</v>
      </c>
      <c r="R194" s="32" t="str">
        <f aca="false">IF(L194="","",IF(ABS(L194)&lt;=O194,"Yes","No"))</f>
        <v>Yes</v>
      </c>
      <c r="S194" s="32" t="str">
        <f aca="false">IF(L194="","",IF(ABS(L194)&lt;=1.96*O194,"Yes","No"))</f>
        <v>Yes</v>
      </c>
      <c r="T194" s="60" t="n">
        <f aca="false">IF(D194="","",ROUND(SQRT(((D194+G194)*O194/100)^2+(J194*(D194+G194)*0.05273)^2),0))</f>
        <v>34</v>
      </c>
      <c r="U194" s="32"/>
    </row>
    <row r="195" customFormat="false" ht="15" hidden="false" customHeight="false" outlineLevel="0" collapsed="false">
      <c r="A195" s="32" t="s">
        <v>233</v>
      </c>
      <c r="B195" s="32" t="s">
        <v>389</v>
      </c>
      <c r="C195" s="32" t="s">
        <v>393</v>
      </c>
      <c r="D195" s="60" t="n">
        <v>1159</v>
      </c>
      <c r="E195" s="60" t="n">
        <v>1289</v>
      </c>
      <c r="F195" s="69" t="n">
        <f aca="false">IF(E195="","",D195-E195)</f>
        <v>-130</v>
      </c>
      <c r="G195" s="60" t="n">
        <v>1288</v>
      </c>
      <c r="H195" s="60" t="n">
        <v>1351</v>
      </c>
      <c r="I195" s="69" t="n">
        <f aca="false">IF(H195="","",G195-H195)</f>
        <v>-63</v>
      </c>
      <c r="J195" s="40" t="n">
        <f aca="false">IF(OR(D195="",D195+G195=0),"",D195/(D195+G195))</f>
        <v>0.473641193297916</v>
      </c>
      <c r="K195" s="40" t="n">
        <f aca="false">IF(E195="","",E195/(E195+H195))</f>
        <v>0.488257575757576</v>
      </c>
      <c r="L195" s="70" t="n">
        <f aca="false">IF(OR(K195="",J195=""),"",(J195-K195)*100)</f>
        <v>-1.461638245966</v>
      </c>
      <c r="M195" s="36" t="n">
        <v>1.84227327080237</v>
      </c>
      <c r="N195" s="36" t="n">
        <v>2.24010502828694</v>
      </c>
      <c r="O195" s="36" t="n">
        <f aca="false">SQRT(M195^2+N195^2)</f>
        <v>2.90035193417442</v>
      </c>
      <c r="P195" s="40" t="n">
        <f aca="false">IF(J195="","",MAX(0,J195-1.96*O195/100))</f>
        <v>0.416794295388097</v>
      </c>
      <c r="Q195" s="40" t="n">
        <f aca="false">IF(J195="","",MIN(1,J195+1.96*O195/100))</f>
        <v>0.530488091207734</v>
      </c>
      <c r="R195" s="32" t="str">
        <f aca="false">IF(L195="","",IF(ABS(L195)&lt;=O195,"Yes","No"))</f>
        <v>Yes</v>
      </c>
      <c r="S195" s="32" t="str">
        <f aca="false">IF(L195="","",IF(ABS(L195)&lt;=1.96*O195,"Yes","No"))</f>
        <v>Yes</v>
      </c>
      <c r="T195" s="60" t="n">
        <f aca="false">IF(D195="","",ROUND(SQRT(((D195+G195)*O195/100)^2+(J195*(D195+G195)*0.05273)^2),0))</f>
        <v>94</v>
      </c>
      <c r="U195" s="32"/>
    </row>
    <row r="196" customFormat="false" ht="15" hidden="false" customHeight="false" outlineLevel="0" collapsed="false">
      <c r="A196" s="32" t="s">
        <v>233</v>
      </c>
      <c r="B196" s="32" t="s">
        <v>389</v>
      </c>
      <c r="C196" s="32" t="s">
        <v>394</v>
      </c>
      <c r="D196" s="60" t="n">
        <v>497</v>
      </c>
      <c r="E196" s="60" t="n">
        <v>559</v>
      </c>
      <c r="F196" s="69" t="n">
        <f aca="false">IF(E196="","",D196-E196)</f>
        <v>-62</v>
      </c>
      <c r="G196" s="60" t="n">
        <v>538</v>
      </c>
      <c r="H196" s="60" t="n">
        <v>520</v>
      </c>
      <c r="I196" s="69" t="n">
        <f aca="false">IF(H196="","",G196-H196)</f>
        <v>18</v>
      </c>
      <c r="J196" s="40" t="n">
        <f aca="false">IF(OR(D196="",D196+G196=0),"",D196/(D196+G196))</f>
        <v>0.480193236714976</v>
      </c>
      <c r="K196" s="40" t="n">
        <f aca="false">IF(E196="","",E196/(E196+H196))</f>
        <v>0.518072289156627</v>
      </c>
      <c r="L196" s="70" t="n">
        <f aca="false">IF(OR(K196="",J196=""),"",(J196-K196)*100)</f>
        <v>-3.78790524416507</v>
      </c>
      <c r="M196" s="36" t="n">
        <v>1.84227327080237</v>
      </c>
      <c r="N196" s="36" t="n">
        <v>2.24010502828694</v>
      </c>
      <c r="O196" s="36" t="n">
        <f aca="false">SQRT(M196^2+N196^2)</f>
        <v>2.90035193417442</v>
      </c>
      <c r="P196" s="40" t="n">
        <f aca="false">IF(J196="","",MAX(0,J196-1.96*O196/100))</f>
        <v>0.423346338805157</v>
      </c>
      <c r="Q196" s="40" t="n">
        <f aca="false">IF(J196="","",MIN(1,J196+1.96*O196/100))</f>
        <v>0.537040134624795</v>
      </c>
      <c r="R196" s="32" t="str">
        <f aca="false">IF(L196="","",IF(ABS(L196)&lt;=O196,"Yes","No"))</f>
        <v>No</v>
      </c>
      <c r="S196" s="32" t="str">
        <f aca="false">IF(L196="","",IF(ABS(L196)&lt;=1.96*O196,"Yes","No"))</f>
        <v>Yes</v>
      </c>
      <c r="T196" s="60" t="n">
        <f aca="false">IF(D196="","",ROUND(SQRT(((D196+G196)*O196/100)^2+(J196*(D196+G196)*0.05273)^2),0))</f>
        <v>40</v>
      </c>
      <c r="U196" s="32"/>
    </row>
    <row r="197" customFormat="false" ht="15" hidden="false" customHeight="false" outlineLevel="0" collapsed="false">
      <c r="A197" s="32" t="s">
        <v>233</v>
      </c>
      <c r="B197" s="32" t="s">
        <v>389</v>
      </c>
      <c r="C197" s="32" t="s">
        <v>395</v>
      </c>
      <c r="D197" s="60" t="n">
        <v>490</v>
      </c>
      <c r="E197" s="60" t="n">
        <v>582</v>
      </c>
      <c r="F197" s="69" t="n">
        <f aca="false">IF(E197="","",D197-E197)</f>
        <v>-92</v>
      </c>
      <c r="G197" s="60" t="n">
        <v>491</v>
      </c>
      <c r="H197" s="60" t="n">
        <v>487</v>
      </c>
      <c r="I197" s="69" t="n">
        <f aca="false">IF(H197="","",G197-H197)</f>
        <v>4</v>
      </c>
      <c r="J197" s="40" t="n">
        <f aca="false">IF(OR(D197="",D197+G197=0),"",D197/(D197+G197))</f>
        <v>0.499490316004077</v>
      </c>
      <c r="K197" s="40" t="n">
        <f aca="false">IF(E197="","",E197/(E197+H197))</f>
        <v>0.5444340505145</v>
      </c>
      <c r="L197" s="70" t="n">
        <f aca="false">IF(OR(K197="",J197=""),"",(J197-K197)*100)</f>
        <v>-4.49437345104221</v>
      </c>
      <c r="M197" s="36" t="n">
        <v>1.84227327080237</v>
      </c>
      <c r="N197" s="36" t="n">
        <v>2.24010502828694</v>
      </c>
      <c r="O197" s="36" t="n">
        <f aca="false">SQRT(M197^2+N197^2)</f>
        <v>2.90035193417442</v>
      </c>
      <c r="P197" s="40" t="n">
        <f aca="false">IF(J197="","",MAX(0,J197-1.96*O197/100))</f>
        <v>0.442643418094259</v>
      </c>
      <c r="Q197" s="40" t="n">
        <f aca="false">IF(J197="","",MIN(1,J197+1.96*O197/100))</f>
        <v>0.556337213913896</v>
      </c>
      <c r="R197" s="32" t="str">
        <f aca="false">IF(L197="","",IF(ABS(L197)&lt;=O197,"Yes","No"))</f>
        <v>No</v>
      </c>
      <c r="S197" s="32" t="str">
        <f aca="false">IF(L197="","",IF(ABS(L197)&lt;=1.96*O197,"Yes","No"))</f>
        <v>Yes</v>
      </c>
      <c r="T197" s="60" t="n">
        <f aca="false">IF(D197="","",ROUND(SQRT(((D197+G197)*O197/100)^2+(J197*(D197+G197)*0.05273)^2),0))</f>
        <v>38</v>
      </c>
      <c r="U197" s="32"/>
    </row>
    <row r="198" customFormat="false" ht="15" hidden="false" customHeight="false" outlineLevel="0" collapsed="false">
      <c r="A198" s="32" t="s">
        <v>233</v>
      </c>
      <c r="B198" s="32" t="s">
        <v>396</v>
      </c>
      <c r="C198" s="32" t="s">
        <v>397</v>
      </c>
      <c r="D198" s="60" t="n">
        <v>166</v>
      </c>
      <c r="E198" s="60" t="n">
        <v>188</v>
      </c>
      <c r="F198" s="69" t="n">
        <f aca="false">IF(E198="","",D198-E198)</f>
        <v>-22</v>
      </c>
      <c r="G198" s="60" t="n">
        <v>354</v>
      </c>
      <c r="H198" s="60" t="n">
        <v>395</v>
      </c>
      <c r="I198" s="69" t="n">
        <f aca="false">IF(H198="","",G198-H198)</f>
        <v>-41</v>
      </c>
      <c r="J198" s="40" t="n">
        <f aca="false">IF(OR(D198="",D198+G198=0),"",D198/(D198+G198))</f>
        <v>0.319230769230769</v>
      </c>
      <c r="K198" s="40" t="n">
        <f aca="false">IF(E198="","",E198/(E198+H198))</f>
        <v>0.322469982847341</v>
      </c>
      <c r="L198" s="70" t="n">
        <f aca="false">IF(OR(K198="",J198=""),"",(J198-K198)*100)</f>
        <v>-0.323921361657215</v>
      </c>
      <c r="M198" s="36" t="n">
        <v>3.50482614909216</v>
      </c>
      <c r="N198" s="36" t="n">
        <v>2.24010502828694</v>
      </c>
      <c r="O198" s="36" t="n">
        <f aca="false">SQRT(M198^2+N198^2)</f>
        <v>4.15955248471715</v>
      </c>
      <c r="P198" s="40" t="n">
        <f aca="false">IF(J198="","",MAX(0,J198-1.96*O198/100))</f>
        <v>0.237703540530313</v>
      </c>
      <c r="Q198" s="40" t="n">
        <f aca="false">IF(J198="","",MIN(1,J198+1.96*O198/100))</f>
        <v>0.400757997931225</v>
      </c>
      <c r="R198" s="32" t="str">
        <f aca="false">IF(L198="","",IF(ABS(L198)&lt;=O198,"Yes","No"))</f>
        <v>Yes</v>
      </c>
      <c r="S198" s="32" t="str">
        <f aca="false">IF(L198="","",IF(ABS(L198)&lt;=1.96*O198,"Yes","No"))</f>
        <v>Yes</v>
      </c>
      <c r="T198" s="60" t="n">
        <f aca="false">IF(D198="","",ROUND(SQRT(((D198+G198)*O198/100)^2+(J198*(D198+G198)*0.08223)^2),0))</f>
        <v>26</v>
      </c>
      <c r="U198" s="32"/>
    </row>
    <row r="199" customFormat="false" ht="15" hidden="false" customHeight="false" outlineLevel="0" collapsed="false">
      <c r="A199" s="32" t="s">
        <v>233</v>
      </c>
      <c r="B199" s="32" t="s">
        <v>396</v>
      </c>
      <c r="C199" s="32" t="s">
        <v>398</v>
      </c>
      <c r="D199" s="60" t="n">
        <v>560</v>
      </c>
      <c r="E199" s="60" t="n">
        <v>697</v>
      </c>
      <c r="F199" s="69" t="n">
        <f aca="false">IF(E199="","",D199-E199)</f>
        <v>-137</v>
      </c>
      <c r="G199" s="60" t="n">
        <v>1145</v>
      </c>
      <c r="H199" s="60" t="n">
        <v>1216</v>
      </c>
      <c r="I199" s="69" t="n">
        <f aca="false">IF(H199="","",G199-H199)</f>
        <v>-71</v>
      </c>
      <c r="J199" s="40" t="n">
        <f aca="false">IF(OR(D199="",D199+G199=0),"",D199/(D199+G199))</f>
        <v>0.328445747800587</v>
      </c>
      <c r="K199" s="40" t="n">
        <f aca="false">IF(E199="","",E199/(E199+H199))</f>
        <v>0.364349189754313</v>
      </c>
      <c r="L199" s="70" t="n">
        <f aca="false">IF(OR(K199="",J199=""),"",(J199-K199)*100)</f>
        <v>-3.59034419537261</v>
      </c>
      <c r="M199" s="36" t="n">
        <v>1.84227327080237</v>
      </c>
      <c r="N199" s="36" t="n">
        <v>2.24010502828694</v>
      </c>
      <c r="O199" s="36" t="n">
        <f aca="false">SQRT(M199^2+N199^2)</f>
        <v>2.90035193417442</v>
      </c>
      <c r="P199" s="40" t="n">
        <f aca="false">IF(J199="","",MAX(0,J199-1.96*O199/100))</f>
        <v>0.271598849890768</v>
      </c>
      <c r="Q199" s="40" t="n">
        <f aca="false">IF(J199="","",MIN(1,J199+1.96*O199/100))</f>
        <v>0.385292645710405</v>
      </c>
      <c r="R199" s="32" t="str">
        <f aca="false">IF(L199="","",IF(ABS(L199)&lt;=O199,"Yes","No"))</f>
        <v>No</v>
      </c>
      <c r="S199" s="32" t="str">
        <f aca="false">IF(L199="","",IF(ABS(L199)&lt;=1.96*O199,"Yes","No"))</f>
        <v>Yes</v>
      </c>
      <c r="T199" s="60" t="n">
        <f aca="false">IF(D199="","",ROUND(SQRT(((D199+G199)*O199/100)^2+(J199*(D199+G199)*0.05273)^2),0))</f>
        <v>58</v>
      </c>
      <c r="U199" s="32"/>
    </row>
    <row r="200" customFormat="false" ht="15" hidden="false" customHeight="false" outlineLevel="0" collapsed="false">
      <c r="A200" s="32" t="s">
        <v>233</v>
      </c>
      <c r="B200" s="32" t="s">
        <v>396</v>
      </c>
      <c r="C200" s="32" t="s">
        <v>399</v>
      </c>
      <c r="D200" s="60" t="n">
        <v>130</v>
      </c>
      <c r="E200" s="60" t="n">
        <v>169</v>
      </c>
      <c r="F200" s="69" t="n">
        <f aca="false">IF(E200="","",D200-E200)</f>
        <v>-39</v>
      </c>
      <c r="G200" s="60" t="n">
        <v>299</v>
      </c>
      <c r="H200" s="60" t="n">
        <v>341</v>
      </c>
      <c r="I200" s="69" t="n">
        <f aca="false">IF(H200="","",G200-H200)</f>
        <v>-42</v>
      </c>
      <c r="J200" s="40" t="n">
        <f aca="false">IF(OR(D200="",D200+G200=0),"",D200/(D200+G200))</f>
        <v>0.303030303030303</v>
      </c>
      <c r="K200" s="40" t="n">
        <f aca="false">IF(E200="","",E200/(E200+H200))</f>
        <v>0.331372549019608</v>
      </c>
      <c r="L200" s="70" t="n">
        <f aca="false">IF(OR(K200="",J200=""),"",(J200-K200)*100)</f>
        <v>-2.83422459893048</v>
      </c>
      <c r="M200" s="36" t="n">
        <v>3.50482614909216</v>
      </c>
      <c r="N200" s="36" t="n">
        <v>2.24010502828694</v>
      </c>
      <c r="O200" s="36" t="n">
        <f aca="false">SQRT(M200^2+N200^2)</f>
        <v>4.15955248471715</v>
      </c>
      <c r="P200" s="40" t="n">
        <f aca="false">IF(J200="","",MAX(0,J200-1.96*O200/100))</f>
        <v>0.221503074329847</v>
      </c>
      <c r="Q200" s="40" t="n">
        <f aca="false">IF(J200="","",MIN(1,J200+1.96*O200/100))</f>
        <v>0.384557531730759</v>
      </c>
      <c r="R200" s="32" t="str">
        <f aca="false">IF(L200="","",IF(ABS(L200)&lt;=O200,"Yes","No"))</f>
        <v>Yes</v>
      </c>
      <c r="S200" s="32" t="str">
        <f aca="false">IF(L200="","",IF(ABS(L200)&lt;=1.96*O200,"Yes","No"))</f>
        <v>Yes</v>
      </c>
      <c r="T200" s="60" t="n">
        <f aca="false">IF(D200="","",ROUND(SQRT(((D200+G200)*O200/100)^2+(J200*(D200+G200)*0.08223)^2),0))</f>
        <v>21</v>
      </c>
      <c r="U200" s="32"/>
    </row>
    <row r="201" customFormat="false" ht="15" hidden="false" customHeight="false" outlineLevel="0" collapsed="false">
      <c r="A201" s="32" t="s">
        <v>233</v>
      </c>
      <c r="B201" s="32" t="s">
        <v>400</v>
      </c>
      <c r="C201" s="32" t="s">
        <v>400</v>
      </c>
      <c r="D201" s="60" t="n">
        <v>845</v>
      </c>
      <c r="E201" s="60" t="n">
        <v>981</v>
      </c>
      <c r="F201" s="69" t="n">
        <f aca="false">IF(E201="","",D201-E201)</f>
        <v>-136</v>
      </c>
      <c r="G201" s="60" t="n">
        <v>1684</v>
      </c>
      <c r="H201" s="60" t="n">
        <v>1711</v>
      </c>
      <c r="I201" s="69" t="n">
        <f aca="false">IF(H201="","",G201-H201)</f>
        <v>-27</v>
      </c>
      <c r="J201" s="40" t="n">
        <f aca="false">IF(OR(D201="",D201+G201=0),"",D201/(D201+G201))</f>
        <v>0.334124159746936</v>
      </c>
      <c r="K201" s="40" t="n">
        <f aca="false">IF(E201="","",E201/(E201+H201))</f>
        <v>0.364413075780089</v>
      </c>
      <c r="L201" s="70" t="n">
        <f aca="false">IF(OR(K201="",J201=""),"",(J201-K201)*100)</f>
        <v>-3.02889160331536</v>
      </c>
      <c r="M201" s="36" t="n">
        <v>1.84227327080237</v>
      </c>
      <c r="N201" s="36" t="n">
        <v>2.24010502828694</v>
      </c>
      <c r="O201" s="36" t="n">
        <f aca="false">SQRT(M201^2+N201^2)</f>
        <v>2.90035193417442</v>
      </c>
      <c r="P201" s="40" t="n">
        <f aca="false">IF(J201="","",MAX(0,J201-1.96*O201/100))</f>
        <v>0.277277261837117</v>
      </c>
      <c r="Q201" s="40" t="n">
        <f aca="false">IF(J201="","",MIN(1,J201+1.96*O201/100))</f>
        <v>0.390971057656754</v>
      </c>
      <c r="R201" s="32" t="str">
        <f aca="false">IF(L201="","",IF(ABS(L201)&lt;=O201,"Yes","No"))</f>
        <v>No</v>
      </c>
      <c r="S201" s="32" t="str">
        <f aca="false">IF(L201="","",IF(ABS(L201)&lt;=1.96*O201,"Yes","No"))</f>
        <v>Yes</v>
      </c>
      <c r="T201" s="60" t="n">
        <f aca="false">IF(D201="","",ROUND(SQRT(((D201+G201)*O201/100)^2+(J201*(D201+G201)*0.05273)^2),0))</f>
        <v>86</v>
      </c>
      <c r="U201" s="32"/>
    </row>
    <row r="202" customFormat="false" ht="15" hidden="false" customHeight="false" outlineLevel="0" collapsed="false">
      <c r="A202" s="32" t="s">
        <v>233</v>
      </c>
      <c r="B202" s="32" t="s">
        <v>401</v>
      </c>
      <c r="C202" s="32" t="s">
        <v>402</v>
      </c>
      <c r="D202" s="60" t="n">
        <v>546</v>
      </c>
      <c r="E202" s="60" t="n">
        <v>616</v>
      </c>
      <c r="F202" s="69" t="n">
        <f aca="false">IF(E202="","",D202-E202)</f>
        <v>-70</v>
      </c>
      <c r="G202" s="60" t="n">
        <v>660</v>
      </c>
      <c r="H202" s="60" t="n">
        <v>685</v>
      </c>
      <c r="I202" s="69" t="n">
        <f aca="false">IF(H202="","",G202-H202)</f>
        <v>-25</v>
      </c>
      <c r="J202" s="40" t="n">
        <f aca="false">IF(OR(D202="",D202+G202=0),"",D202/(D202+G202))</f>
        <v>0.45273631840796</v>
      </c>
      <c r="K202" s="40" t="n">
        <f aca="false">IF(E202="","",E202/(E202+H202))</f>
        <v>0.47348193697156</v>
      </c>
      <c r="L202" s="70" t="n">
        <f aca="false">IF(OR(K202="",J202=""),"",(J202-K202)*100)</f>
        <v>-2.07456185636001</v>
      </c>
      <c r="M202" s="36" t="n">
        <v>1.84227327080237</v>
      </c>
      <c r="N202" s="36" t="n">
        <v>2.24010502828694</v>
      </c>
      <c r="O202" s="36" t="n">
        <f aca="false">SQRT(M202^2+N202^2)</f>
        <v>2.90035193417442</v>
      </c>
      <c r="P202" s="40" t="n">
        <f aca="false">IF(J202="","",MAX(0,J202-1.96*O202/100))</f>
        <v>0.395889420498142</v>
      </c>
      <c r="Q202" s="40" t="n">
        <f aca="false">IF(J202="","",MIN(1,J202+1.96*O202/100))</f>
        <v>0.509583216317779</v>
      </c>
      <c r="R202" s="32" t="str">
        <f aca="false">IF(L202="","",IF(ABS(L202)&lt;=O202,"Yes","No"))</f>
        <v>Yes</v>
      </c>
      <c r="S202" s="32" t="str">
        <f aca="false">IF(L202="","",IF(ABS(L202)&lt;=1.96*O202,"Yes","No"))</f>
        <v>Yes</v>
      </c>
      <c r="T202" s="60" t="n">
        <f aca="false">IF(D202="","",ROUND(SQRT(((D202+G202)*O202/100)^2+(J202*(D202+G202)*0.05273)^2),0))</f>
        <v>45</v>
      </c>
      <c r="U202" s="32"/>
    </row>
    <row r="203" customFormat="false" ht="15" hidden="false" customHeight="false" outlineLevel="0" collapsed="false">
      <c r="A203" s="32" t="s">
        <v>233</v>
      </c>
      <c r="B203" s="32" t="s">
        <v>401</v>
      </c>
      <c r="C203" s="32" t="s">
        <v>403</v>
      </c>
      <c r="D203" s="60" t="n">
        <v>397</v>
      </c>
      <c r="E203" s="60" t="n">
        <v>446</v>
      </c>
      <c r="F203" s="69" t="n">
        <f aca="false">IF(E203="","",D203-E203)</f>
        <v>-49</v>
      </c>
      <c r="G203" s="60" t="n">
        <v>432</v>
      </c>
      <c r="H203" s="60" t="n">
        <v>517</v>
      </c>
      <c r="I203" s="69" t="n">
        <f aca="false">IF(H203="","",G203-H203)</f>
        <v>-85</v>
      </c>
      <c r="J203" s="40" t="n">
        <f aca="false">IF(OR(D203="",D203+G203=0),"",D203/(D203+G203))</f>
        <v>0.478890229191797</v>
      </c>
      <c r="K203" s="40" t="n">
        <f aca="false">IF(E203="","",E203/(E203+H203))</f>
        <v>0.463136033229491</v>
      </c>
      <c r="L203" s="70" t="n">
        <f aca="false">IF(OR(K203="",J203=""),"",(J203-K203)*100)</f>
        <v>1.57541959623062</v>
      </c>
      <c r="M203" s="36" t="n">
        <v>2.29163973666188</v>
      </c>
      <c r="N203" s="36" t="n">
        <v>2.24010502828694</v>
      </c>
      <c r="O203" s="36" t="n">
        <f aca="false">SQRT(M203^2+N203^2)</f>
        <v>3.2046346469456</v>
      </c>
      <c r="P203" s="40" t="n">
        <f aca="false">IF(J203="","",MAX(0,J203-1.96*O203/100))</f>
        <v>0.416079390111664</v>
      </c>
      <c r="Q203" s="40" t="n">
        <f aca="false">IF(J203="","",MIN(1,J203+1.96*O203/100))</f>
        <v>0.541701068271931</v>
      </c>
      <c r="R203" s="32" t="str">
        <f aca="false">IF(L203="","",IF(ABS(L203)&lt;=O203,"Yes","No"))</f>
        <v>Yes</v>
      </c>
      <c r="S203" s="32" t="str">
        <f aca="false">IF(L203="","",IF(ABS(L203)&lt;=1.96*O203,"Yes","No"))</f>
        <v>Yes</v>
      </c>
      <c r="T203" s="60" t="n">
        <f aca="false">IF(D203="","",ROUND(SQRT(((D203+G203)*O203/100)^2+(J203*(D203+G203)*0.06778)^2),0))</f>
        <v>38</v>
      </c>
      <c r="U203" s="32"/>
    </row>
    <row r="204" customFormat="false" ht="15" hidden="false" customHeight="false" outlineLevel="0" collapsed="false">
      <c r="A204" s="32" t="s">
        <v>233</v>
      </c>
      <c r="B204" s="32" t="s">
        <v>401</v>
      </c>
      <c r="C204" s="32" t="s">
        <v>404</v>
      </c>
      <c r="D204" s="60" t="n">
        <v>525</v>
      </c>
      <c r="E204" s="60" t="n">
        <v>544</v>
      </c>
      <c r="F204" s="69" t="n">
        <f aca="false">IF(E204="","",D204-E204)</f>
        <v>-19</v>
      </c>
      <c r="G204" s="60" t="n">
        <v>378</v>
      </c>
      <c r="H204" s="60" t="n">
        <v>356</v>
      </c>
      <c r="I204" s="69" t="n">
        <f aca="false">IF(H204="","",G204-H204)</f>
        <v>22</v>
      </c>
      <c r="J204" s="40" t="n">
        <f aca="false">IF(OR(D204="",D204+G204=0),"",D204/(D204+G204))</f>
        <v>0.581395348837209</v>
      </c>
      <c r="K204" s="40" t="n">
        <f aca="false">IF(E204="","",E204/(E204+H204))</f>
        <v>0.604444444444445</v>
      </c>
      <c r="L204" s="70" t="n">
        <f aca="false">IF(OR(K204="",J204=""),"",(J204-K204)*100)</f>
        <v>-2.30490956072351</v>
      </c>
      <c r="M204" s="36" t="n">
        <v>1.84227327080237</v>
      </c>
      <c r="N204" s="36" t="n">
        <v>2.24010502828694</v>
      </c>
      <c r="O204" s="36" t="n">
        <f aca="false">SQRT(M204^2+N204^2)</f>
        <v>2.90035193417442</v>
      </c>
      <c r="P204" s="40" t="n">
        <f aca="false">IF(J204="","",MAX(0,J204-1.96*O204/100))</f>
        <v>0.524548450927391</v>
      </c>
      <c r="Q204" s="40" t="n">
        <f aca="false">IF(J204="","",MIN(1,J204+1.96*O204/100))</f>
        <v>0.638242246747028</v>
      </c>
      <c r="R204" s="32" t="str">
        <f aca="false">IF(L204="","",IF(ABS(L204)&lt;=O204,"Yes","No"))</f>
        <v>Yes</v>
      </c>
      <c r="S204" s="32" t="str">
        <f aca="false">IF(L204="","",IF(ABS(L204)&lt;=1.96*O204,"Yes","No"))</f>
        <v>Yes</v>
      </c>
      <c r="T204" s="60" t="n">
        <f aca="false">IF(D204="","",ROUND(SQRT(((D204+G204)*O204/100)^2+(J204*(D204+G204)*0.05273)^2),0))</f>
        <v>38</v>
      </c>
      <c r="U204" s="32"/>
    </row>
    <row r="205" customFormat="false" ht="15" hidden="false" customHeight="false" outlineLevel="0" collapsed="false">
      <c r="A205" s="32" t="s">
        <v>233</v>
      </c>
      <c r="B205" s="32" t="s">
        <v>401</v>
      </c>
      <c r="C205" s="32" t="s">
        <v>405</v>
      </c>
      <c r="D205" s="60" t="n">
        <v>612</v>
      </c>
      <c r="E205" s="60" t="n">
        <v>613</v>
      </c>
      <c r="F205" s="69" t="n">
        <f aca="false">IF(E205="","",D205-E205)</f>
        <v>-1</v>
      </c>
      <c r="G205" s="60" t="n">
        <v>374</v>
      </c>
      <c r="H205" s="60" t="n">
        <v>381</v>
      </c>
      <c r="I205" s="69" t="n">
        <f aca="false">IF(H205="","",G205-H205)</f>
        <v>-7</v>
      </c>
      <c r="J205" s="40" t="n">
        <f aca="false">IF(OR(D205="",D205+G205=0),"",D205/(D205+G205))</f>
        <v>0.620689655172414</v>
      </c>
      <c r="K205" s="40" t="n">
        <f aca="false">IF(E205="","",E205/(E205+H205))</f>
        <v>0.616700201207243</v>
      </c>
      <c r="L205" s="70" t="n">
        <f aca="false">IF(OR(K205="",J205=""),"",(J205-K205)*100)</f>
        <v>0.398945396517036</v>
      </c>
      <c r="M205" s="36" t="n">
        <v>1.84227327080237</v>
      </c>
      <c r="N205" s="36" t="n">
        <v>2.24010502828694</v>
      </c>
      <c r="O205" s="36" t="n">
        <f aca="false">SQRT(M205^2+N205^2)</f>
        <v>2.90035193417442</v>
      </c>
      <c r="P205" s="40" t="n">
        <f aca="false">IF(J205="","",MAX(0,J205-1.96*O205/100))</f>
        <v>0.563842757262595</v>
      </c>
      <c r="Q205" s="40" t="n">
        <f aca="false">IF(J205="","",MIN(1,J205+1.96*O205/100))</f>
        <v>0.677536553082233</v>
      </c>
      <c r="R205" s="32" t="str">
        <f aca="false">IF(L205="","",IF(ABS(L205)&lt;=O205,"Yes","No"))</f>
        <v>Yes</v>
      </c>
      <c r="S205" s="32" t="str">
        <f aca="false">IF(L205="","",IF(ABS(L205)&lt;=1.96*O205,"Yes","No"))</f>
        <v>Yes</v>
      </c>
      <c r="T205" s="60" t="n">
        <f aca="false">IF(D205="","",ROUND(SQRT(((D205+G205)*O205/100)^2+(J205*(D205+G205)*0.05273)^2),0))</f>
        <v>43</v>
      </c>
      <c r="U205" s="32"/>
    </row>
    <row r="206" customFormat="false" ht="15" hidden="false" customHeight="false" outlineLevel="0" collapsed="false">
      <c r="A206" s="32" t="s">
        <v>233</v>
      </c>
      <c r="B206" s="32" t="s">
        <v>401</v>
      </c>
      <c r="C206" s="32" t="s">
        <v>406</v>
      </c>
      <c r="D206" s="60" t="n">
        <v>214</v>
      </c>
      <c r="E206" s="60" t="n">
        <v>219</v>
      </c>
      <c r="F206" s="69" t="n">
        <f aca="false">IF(E206="","",D206-E206)</f>
        <v>-5</v>
      </c>
      <c r="G206" s="60" t="n">
        <v>184</v>
      </c>
      <c r="H206" s="60" t="n">
        <v>164</v>
      </c>
      <c r="I206" s="69" t="n">
        <f aca="false">IF(H206="","",G206-H206)</f>
        <v>20</v>
      </c>
      <c r="J206" s="40" t="n">
        <f aca="false">IF(OR(D206="",D206+G206=0),"",D206/(D206+G206))</f>
        <v>0.537688442211055</v>
      </c>
      <c r="K206" s="40" t="n">
        <f aca="false">IF(E206="","",E206/(E206+H206))</f>
        <v>0.571801566579634</v>
      </c>
      <c r="L206" s="70" t="n">
        <f aca="false">IF(OR(K206="",J206=""),"",(J206-K206)*100)</f>
        <v>-3.41131243685792</v>
      </c>
      <c r="M206" s="36" t="n">
        <v>3.50482614909216</v>
      </c>
      <c r="N206" s="36" t="n">
        <v>2.24010502828694</v>
      </c>
      <c r="O206" s="36" t="n">
        <f aca="false">SQRT(M206^2+N206^2)</f>
        <v>4.15955248471715</v>
      </c>
      <c r="P206" s="40" t="n">
        <f aca="false">IF(J206="","",MAX(0,J206-1.96*O206/100))</f>
        <v>0.456161213510599</v>
      </c>
      <c r="Q206" s="40" t="n">
        <f aca="false">IF(J206="","",MIN(1,J206+1.96*O206/100))</f>
        <v>0.619215670911511</v>
      </c>
      <c r="R206" s="32" t="str">
        <f aca="false">IF(L206="","",IF(ABS(L206)&lt;=O206,"Yes","No"))</f>
        <v>Yes</v>
      </c>
      <c r="S206" s="32" t="str">
        <f aca="false">IF(L206="","",IF(ABS(L206)&lt;=1.96*O206,"Yes","No"))</f>
        <v>Yes</v>
      </c>
      <c r="T206" s="60" t="n">
        <f aca="false">IF(D206="","",ROUND(SQRT(((D206+G206)*O206/100)^2+(J206*(D206+G206)*0.08223)^2),0))</f>
        <v>24</v>
      </c>
      <c r="U206" s="32"/>
    </row>
    <row r="207" customFormat="false" ht="15" hidden="false" customHeight="false" outlineLevel="0" collapsed="false">
      <c r="A207" s="32" t="s">
        <v>233</v>
      </c>
      <c r="B207" s="32" t="s">
        <v>401</v>
      </c>
      <c r="C207" s="32" t="s">
        <v>407</v>
      </c>
      <c r="D207" s="60" t="n">
        <v>362</v>
      </c>
      <c r="E207" s="60" t="n">
        <v>356</v>
      </c>
      <c r="F207" s="69" t="n">
        <f aca="false">IF(E207="","",D207-E207)</f>
        <v>6</v>
      </c>
      <c r="G207" s="60" t="n">
        <v>173</v>
      </c>
      <c r="H207" s="60" t="n">
        <v>169</v>
      </c>
      <c r="I207" s="69" t="n">
        <f aca="false">IF(H207="","",G207-H207)</f>
        <v>4</v>
      </c>
      <c r="J207" s="40" t="n">
        <f aca="false">IF(OR(D207="",D207+G207=0),"",D207/(D207+G207))</f>
        <v>0.676635514018692</v>
      </c>
      <c r="K207" s="40" t="n">
        <f aca="false">IF(E207="","",E207/(E207+H207))</f>
        <v>0.678095238095238</v>
      </c>
      <c r="L207" s="70" t="n">
        <f aca="false">IF(OR(K207="",J207=""),"",(J207-K207)*100)</f>
        <v>-0.145972407654649</v>
      </c>
      <c r="M207" s="36" t="n">
        <v>2.29163973666188</v>
      </c>
      <c r="N207" s="36" t="n">
        <v>2.24010502828694</v>
      </c>
      <c r="O207" s="36" t="n">
        <f aca="false">SQRT(M207^2+N207^2)</f>
        <v>3.2046346469456</v>
      </c>
      <c r="P207" s="40" t="n">
        <f aca="false">IF(J207="","",MAX(0,J207-1.96*O207/100))</f>
        <v>0.613824674938558</v>
      </c>
      <c r="Q207" s="40" t="n">
        <f aca="false">IF(J207="","",MIN(1,J207+1.96*O207/100))</f>
        <v>0.739446353098825</v>
      </c>
      <c r="R207" s="32" t="str">
        <f aca="false">IF(L207="","",IF(ABS(L207)&lt;=O207,"Yes","No"))</f>
        <v>Yes</v>
      </c>
      <c r="S207" s="32" t="str">
        <f aca="false">IF(L207="","",IF(ABS(L207)&lt;=1.96*O207,"Yes","No"))</f>
        <v>Yes</v>
      </c>
      <c r="T207" s="60" t="n">
        <f aca="false">IF(D207="","",ROUND(SQRT(((D207+G207)*O207/100)^2+(J207*(D207+G207)*0.06778)^2),0))</f>
        <v>30</v>
      </c>
      <c r="U207" s="32"/>
    </row>
    <row r="208" customFormat="false" ht="15" hidden="false" customHeight="false" outlineLevel="0" collapsed="false">
      <c r="A208" s="32" t="s">
        <v>233</v>
      </c>
      <c r="B208" s="32" t="s">
        <v>401</v>
      </c>
      <c r="C208" s="32" t="s">
        <v>408</v>
      </c>
      <c r="D208" s="60" t="n">
        <v>349</v>
      </c>
      <c r="E208" s="60" t="n">
        <v>392</v>
      </c>
      <c r="F208" s="69" t="n">
        <f aca="false">IF(E208="","",D208-E208)</f>
        <v>-43</v>
      </c>
      <c r="G208" s="60" t="n">
        <v>312</v>
      </c>
      <c r="H208" s="60" t="n">
        <v>296</v>
      </c>
      <c r="I208" s="69" t="n">
        <f aca="false">IF(H208="","",G208-H208)</f>
        <v>16</v>
      </c>
      <c r="J208" s="40" t="n">
        <f aca="false">IF(OR(D208="",D208+G208=0),"",D208/(D208+G208))</f>
        <v>0.527987897125567</v>
      </c>
      <c r="K208" s="40" t="n">
        <f aca="false">IF(E208="","",E208/(E208+H208))</f>
        <v>0.569767441860465</v>
      </c>
      <c r="L208" s="70" t="n">
        <f aca="false">IF(OR(K208="",J208=""),"",(J208-K208)*100)</f>
        <v>-4.17795447348978</v>
      </c>
      <c r="M208" s="36" t="n">
        <v>2.29163973666188</v>
      </c>
      <c r="N208" s="36" t="n">
        <v>2.24010502828694</v>
      </c>
      <c r="O208" s="36" t="n">
        <f aca="false">SQRT(M208^2+N208^2)</f>
        <v>3.2046346469456</v>
      </c>
      <c r="P208" s="40" t="n">
        <f aca="false">IF(J208="","",MAX(0,J208-1.96*O208/100))</f>
        <v>0.465177058045434</v>
      </c>
      <c r="Q208" s="40" t="n">
        <f aca="false">IF(J208="","",MIN(1,J208+1.96*O208/100))</f>
        <v>0.590798736205701</v>
      </c>
      <c r="R208" s="32" t="str">
        <f aca="false">IF(L208="","",IF(ABS(L208)&lt;=O208,"Yes","No"))</f>
        <v>No</v>
      </c>
      <c r="S208" s="32" t="str">
        <f aca="false">IF(L208="","",IF(ABS(L208)&lt;=1.96*O208,"Yes","No"))</f>
        <v>Yes</v>
      </c>
      <c r="T208" s="60" t="n">
        <f aca="false">IF(D208="","",ROUND(SQRT(((D208+G208)*O208/100)^2+(J208*(D208+G208)*0.06778)^2),0))</f>
        <v>32</v>
      </c>
      <c r="U208" s="32"/>
    </row>
    <row r="209" customFormat="false" ht="15" hidden="false" customHeight="false" outlineLevel="0" collapsed="false">
      <c r="A209" s="32" t="s">
        <v>233</v>
      </c>
      <c r="B209" s="32" t="s">
        <v>401</v>
      </c>
      <c r="C209" s="32" t="s">
        <v>409</v>
      </c>
      <c r="D209" s="60" t="n">
        <v>194</v>
      </c>
      <c r="E209" s="60" t="n">
        <v>212</v>
      </c>
      <c r="F209" s="69" t="n">
        <f aca="false">IF(E209="","",D209-E209)</f>
        <v>-18</v>
      </c>
      <c r="G209" s="60" t="n">
        <v>216</v>
      </c>
      <c r="H209" s="60" t="n">
        <v>217</v>
      </c>
      <c r="I209" s="69" t="n">
        <f aca="false">IF(H209="","",G209-H209)</f>
        <v>-1</v>
      </c>
      <c r="J209" s="40" t="n">
        <f aca="false">IF(OR(D209="",D209+G209=0),"",D209/(D209+G209))</f>
        <v>0.473170731707317</v>
      </c>
      <c r="K209" s="40" t="n">
        <f aca="false">IF(E209="","",E209/(E209+H209))</f>
        <v>0.494172494172494</v>
      </c>
      <c r="L209" s="70" t="n">
        <f aca="false">IF(OR(K209="",J209=""),"",(J209-K209)*100)</f>
        <v>-2.10017624651771</v>
      </c>
      <c r="M209" s="36" t="n">
        <v>3.50482614909216</v>
      </c>
      <c r="N209" s="36" t="n">
        <v>2.24010502828694</v>
      </c>
      <c r="O209" s="36" t="n">
        <f aca="false">SQRT(M209^2+N209^2)</f>
        <v>4.15955248471715</v>
      </c>
      <c r="P209" s="40" t="n">
        <f aca="false">IF(J209="","",MAX(0,J209-1.96*O209/100))</f>
        <v>0.391643503006861</v>
      </c>
      <c r="Q209" s="40" t="n">
        <f aca="false">IF(J209="","",MIN(1,J209+1.96*O209/100))</f>
        <v>0.554697960407773</v>
      </c>
      <c r="R209" s="32" t="str">
        <f aca="false">IF(L209="","",IF(ABS(L209)&lt;=O209,"Yes","No"))</f>
        <v>Yes</v>
      </c>
      <c r="S209" s="32" t="str">
        <f aca="false">IF(L209="","",IF(ABS(L209)&lt;=1.96*O209,"Yes","No"))</f>
        <v>Yes</v>
      </c>
      <c r="T209" s="60" t="n">
        <f aca="false">IF(D209="","",ROUND(SQRT(((D209+G209)*O209/100)^2+(J209*(D209+G209)*0.08223)^2),0))</f>
        <v>23</v>
      </c>
      <c r="U209" s="32"/>
    </row>
    <row r="210" customFormat="false" ht="15" hidden="false" customHeight="false" outlineLevel="0" collapsed="false">
      <c r="A210" s="32" t="s">
        <v>233</v>
      </c>
      <c r="B210" s="32" t="s">
        <v>401</v>
      </c>
      <c r="C210" s="32" t="s">
        <v>410</v>
      </c>
      <c r="D210" s="60" t="n">
        <v>394</v>
      </c>
      <c r="E210" s="60" t="n">
        <v>399</v>
      </c>
      <c r="F210" s="69" t="n">
        <f aca="false">IF(E210="","",D210-E210)</f>
        <v>-5</v>
      </c>
      <c r="G210" s="60" t="n">
        <v>328</v>
      </c>
      <c r="H210" s="60" t="n">
        <v>329</v>
      </c>
      <c r="I210" s="69" t="n">
        <f aca="false">IF(H210="","",G210-H210)</f>
        <v>-1</v>
      </c>
      <c r="J210" s="40" t="n">
        <f aca="false">IF(OR(D210="",D210+G210=0),"",D210/(D210+G210))</f>
        <v>0.545706371191136</v>
      </c>
      <c r="K210" s="40" t="n">
        <f aca="false">IF(E210="","",E210/(E210+H210))</f>
        <v>0.548076923076923</v>
      </c>
      <c r="L210" s="70" t="n">
        <f aca="false">IF(OR(K210="",J210=""),"",(J210-K210)*100)</f>
        <v>-0.237055188578739</v>
      </c>
      <c r="M210" s="36" t="n">
        <v>2.29163973666188</v>
      </c>
      <c r="N210" s="36" t="n">
        <v>2.24010502828694</v>
      </c>
      <c r="O210" s="36" t="n">
        <f aca="false">SQRT(M210^2+N210^2)</f>
        <v>3.2046346469456</v>
      </c>
      <c r="P210" s="40" t="n">
        <f aca="false">IF(J210="","",MAX(0,J210-1.96*O210/100))</f>
        <v>0.482895532111002</v>
      </c>
      <c r="Q210" s="40" t="n">
        <f aca="false">IF(J210="","",MIN(1,J210+1.96*O210/100))</f>
        <v>0.60851721027127</v>
      </c>
      <c r="R210" s="32" t="str">
        <f aca="false">IF(L210="","",IF(ABS(L210)&lt;=O210,"Yes","No"))</f>
        <v>Yes</v>
      </c>
      <c r="S210" s="32" t="str">
        <f aca="false">IF(L210="","",IF(ABS(L210)&lt;=1.96*O210,"Yes","No"))</f>
        <v>Yes</v>
      </c>
      <c r="T210" s="60" t="n">
        <f aca="false">IF(D210="","",ROUND(SQRT(((D210+G210)*O210/100)^2+(J210*(D210+G210)*0.06778)^2),0))</f>
        <v>35</v>
      </c>
      <c r="U210" s="32"/>
    </row>
    <row r="211" customFormat="false" ht="15" hidden="false" customHeight="false" outlineLevel="0" collapsed="false">
      <c r="A211" s="32" t="s">
        <v>233</v>
      </c>
      <c r="B211" s="32" t="s">
        <v>401</v>
      </c>
      <c r="C211" s="32" t="s">
        <v>411</v>
      </c>
      <c r="D211" s="60" t="n">
        <v>602</v>
      </c>
      <c r="E211" s="60" t="n">
        <v>664</v>
      </c>
      <c r="F211" s="69" t="n">
        <f aca="false">IF(E211="","",D211-E211)</f>
        <v>-62</v>
      </c>
      <c r="G211" s="60" t="n">
        <v>684</v>
      </c>
      <c r="H211" s="60" t="n">
        <v>709</v>
      </c>
      <c r="I211" s="69" t="n">
        <f aca="false">IF(H211="","",G211-H211)</f>
        <v>-25</v>
      </c>
      <c r="J211" s="40" t="n">
        <f aca="false">IF(OR(D211="",D211+G211=0),"",D211/(D211+G211))</f>
        <v>0.468118195956454</v>
      </c>
      <c r="K211" s="40" t="n">
        <f aca="false">IF(E211="","",E211/(E211+H211))</f>
        <v>0.483612527312454</v>
      </c>
      <c r="L211" s="70" t="n">
        <f aca="false">IF(OR(K211="",J211=""),"",(J211-K211)*100)</f>
        <v>-1.54943313560004</v>
      </c>
      <c r="M211" s="36" t="n">
        <v>1.84227327080237</v>
      </c>
      <c r="N211" s="36" t="n">
        <v>2.24010502828694</v>
      </c>
      <c r="O211" s="36" t="n">
        <f aca="false">SQRT(M211^2+N211^2)</f>
        <v>2.90035193417442</v>
      </c>
      <c r="P211" s="40" t="n">
        <f aca="false">IF(J211="","",MAX(0,J211-1.96*O211/100))</f>
        <v>0.411271298046636</v>
      </c>
      <c r="Q211" s="40" t="n">
        <f aca="false">IF(J211="","",MIN(1,J211+1.96*O211/100))</f>
        <v>0.524965093866273</v>
      </c>
      <c r="R211" s="32" t="str">
        <f aca="false">IF(L211="","",IF(ABS(L211)&lt;=O211,"Yes","No"))</f>
        <v>Yes</v>
      </c>
      <c r="S211" s="32" t="str">
        <f aca="false">IF(L211="","",IF(ABS(L211)&lt;=1.96*O211,"Yes","No"))</f>
        <v>Yes</v>
      </c>
      <c r="T211" s="60" t="n">
        <f aca="false">IF(D211="","",ROUND(SQRT(((D211+G211)*O211/100)^2+(J211*(D211+G211)*0.05273)^2),0))</f>
        <v>49</v>
      </c>
      <c r="U211" s="32"/>
    </row>
    <row r="212" customFormat="false" ht="15" hidden="false" customHeight="false" outlineLevel="0" collapsed="false">
      <c r="A212" s="32" t="s">
        <v>233</v>
      </c>
      <c r="B212" s="32" t="s">
        <v>401</v>
      </c>
      <c r="C212" s="32" t="s">
        <v>412</v>
      </c>
      <c r="D212" s="60" t="n">
        <v>484</v>
      </c>
      <c r="E212" s="60" t="n">
        <v>577</v>
      </c>
      <c r="F212" s="69" t="n">
        <f aca="false">IF(E212="","",D212-E212)</f>
        <v>-93</v>
      </c>
      <c r="G212" s="60" t="n">
        <v>542</v>
      </c>
      <c r="H212" s="60" t="n">
        <v>567</v>
      </c>
      <c r="I212" s="69" t="n">
        <f aca="false">IF(H212="","",G212-H212)</f>
        <v>-25</v>
      </c>
      <c r="J212" s="40" t="n">
        <f aca="false">IF(OR(D212="",D212+G212=0),"",D212/(D212+G212))</f>
        <v>0.471734892787524</v>
      </c>
      <c r="K212" s="40" t="n">
        <f aca="false">IF(E212="","",E212/(E212+H212))</f>
        <v>0.504370629370629</v>
      </c>
      <c r="L212" s="70" t="n">
        <f aca="false">IF(OR(K212="",J212=""),"",(J212-K212)*100)</f>
        <v>-3.2635736583105</v>
      </c>
      <c r="M212" s="36" t="n">
        <v>1.84227327080237</v>
      </c>
      <c r="N212" s="36" t="n">
        <v>2.24010502828694</v>
      </c>
      <c r="O212" s="36" t="n">
        <f aca="false">SQRT(M212^2+N212^2)</f>
        <v>2.90035193417442</v>
      </c>
      <c r="P212" s="40" t="n">
        <f aca="false">IF(J212="","",MAX(0,J212-1.96*O212/100))</f>
        <v>0.414887994877706</v>
      </c>
      <c r="Q212" s="40" t="n">
        <f aca="false">IF(J212="","",MIN(1,J212+1.96*O212/100))</f>
        <v>0.528581790697343</v>
      </c>
      <c r="R212" s="32" t="str">
        <f aca="false">IF(L212="","",IF(ABS(L212)&lt;=O212,"Yes","No"))</f>
        <v>No</v>
      </c>
      <c r="S212" s="32" t="str">
        <f aca="false">IF(L212="","",IF(ABS(L212)&lt;=1.96*O212,"Yes","No"))</f>
        <v>Yes</v>
      </c>
      <c r="T212" s="60" t="n">
        <f aca="false">IF(D212="","",ROUND(SQRT(((D212+G212)*O212/100)^2+(J212*(D212+G212)*0.05273)^2),0))</f>
        <v>39</v>
      </c>
      <c r="U212" s="32"/>
    </row>
    <row r="213" customFormat="false" ht="15" hidden="false" customHeight="false" outlineLevel="0" collapsed="false">
      <c r="A213" s="32" t="s">
        <v>233</v>
      </c>
      <c r="B213" s="32" t="s">
        <v>401</v>
      </c>
      <c r="C213" s="32" t="s">
        <v>413</v>
      </c>
      <c r="D213" s="60" t="n">
        <v>464</v>
      </c>
      <c r="E213" s="60" t="n">
        <v>470</v>
      </c>
      <c r="F213" s="69" t="n">
        <f aca="false">IF(E213="","",D213-E213)</f>
        <v>-6</v>
      </c>
      <c r="G213" s="60" t="n">
        <v>440</v>
      </c>
      <c r="H213" s="60" t="n">
        <v>394</v>
      </c>
      <c r="I213" s="69" t="n">
        <f aca="false">IF(H213="","",G213-H213)</f>
        <v>46</v>
      </c>
      <c r="J213" s="40" t="n">
        <f aca="false">IF(OR(D213="",D213+G213=0),"",D213/(D213+G213))</f>
        <v>0.513274336283186</v>
      </c>
      <c r="K213" s="40" t="n">
        <f aca="false">IF(E213="","",E213/(E213+H213))</f>
        <v>0.543981481481482</v>
      </c>
      <c r="L213" s="70" t="n">
        <f aca="false">IF(OR(K213="",J213=""),"",(J213-K213)*100)</f>
        <v>-3.07071451982957</v>
      </c>
      <c r="M213" s="36" t="n">
        <v>1.84227327080237</v>
      </c>
      <c r="N213" s="36" t="n">
        <v>2.24010502828694</v>
      </c>
      <c r="O213" s="36" t="n">
        <f aca="false">SQRT(M213^2+N213^2)</f>
        <v>2.90035193417442</v>
      </c>
      <c r="P213" s="40" t="n">
        <f aca="false">IF(J213="","",MAX(0,J213-1.96*O213/100))</f>
        <v>0.456427438373367</v>
      </c>
      <c r="Q213" s="40" t="n">
        <f aca="false">IF(J213="","",MIN(1,J213+1.96*O213/100))</f>
        <v>0.570121234193005</v>
      </c>
      <c r="R213" s="32" t="str">
        <f aca="false">IF(L213="","",IF(ABS(L213)&lt;=O213,"Yes","No"))</f>
        <v>No</v>
      </c>
      <c r="S213" s="32" t="str">
        <f aca="false">IF(L213="","",IF(ABS(L213)&lt;=1.96*O213,"Yes","No"))</f>
        <v>Yes</v>
      </c>
      <c r="T213" s="60" t="n">
        <f aca="false">IF(D213="","",ROUND(SQRT(((D213+G213)*O213/100)^2+(J213*(D213+G213)*0.05273)^2),0))</f>
        <v>36</v>
      </c>
      <c r="U213" s="32"/>
    </row>
    <row r="214" customFormat="false" ht="15" hidden="false" customHeight="false" outlineLevel="0" collapsed="false">
      <c r="A214" s="32" t="s">
        <v>414</v>
      </c>
      <c r="B214" s="32" t="s">
        <v>415</v>
      </c>
      <c r="C214" s="32" t="s">
        <v>416</v>
      </c>
      <c r="D214" s="60" t="n">
        <v>343</v>
      </c>
      <c r="E214" s="60" t="n">
        <v>361</v>
      </c>
      <c r="F214" s="69" t="n">
        <f aca="false">IF(E214="","",D214-E214)</f>
        <v>-18</v>
      </c>
      <c r="G214" s="60" t="n">
        <v>705</v>
      </c>
      <c r="H214" s="60" t="n">
        <v>824</v>
      </c>
      <c r="I214" s="69" t="n">
        <f aca="false">IF(H214="","",G214-H214)</f>
        <v>-119</v>
      </c>
      <c r="J214" s="40" t="n">
        <f aca="false">IF(OR(D214="",D214+G214=0),"",D214/(D214+G214))</f>
        <v>0.327290076335878</v>
      </c>
      <c r="K214" s="40" t="n">
        <f aca="false">IF(E214="","",E214/(E214+H214))</f>
        <v>0.30464135021097</v>
      </c>
      <c r="L214" s="70" t="n">
        <f aca="false">IF(OR(K214="",J214=""),"",(J214-K214)*100)</f>
        <v>2.26487261249074</v>
      </c>
      <c r="M214" s="36" t="n">
        <v>1.84227327080237</v>
      </c>
      <c r="N214" s="36" t="n">
        <v>2.24010502828694</v>
      </c>
      <c r="O214" s="36" t="n">
        <f aca="false">SQRT(M214^2+N214^2)</f>
        <v>2.90035193417442</v>
      </c>
      <c r="P214" s="40" t="n">
        <f aca="false">IF(J214="","",MAX(0,J214-1.96*O214/100))</f>
        <v>0.270443178426059</v>
      </c>
      <c r="Q214" s="40" t="n">
        <f aca="false">IF(J214="","",MIN(1,J214+1.96*O214/100))</f>
        <v>0.384136974245697</v>
      </c>
      <c r="R214" s="32" t="str">
        <f aca="false">IF(L214="","",IF(ABS(L214)&lt;=O214,"Yes","No"))</f>
        <v>Yes</v>
      </c>
      <c r="S214" s="32" t="str">
        <f aca="false">IF(L214="","",IF(ABS(L214)&lt;=1.96*O214,"Yes","No"))</f>
        <v>Yes</v>
      </c>
      <c r="T214" s="60" t="n">
        <f aca="false">IF(D214="","",ROUND(SQRT(((D214+G214)*O214/100)^2+(J214*(D214+G214)*0.05273)^2),0))</f>
        <v>35</v>
      </c>
      <c r="U214" s="32"/>
    </row>
    <row r="215" customFormat="false" ht="15" hidden="false" customHeight="false" outlineLevel="0" collapsed="false">
      <c r="A215" s="32" t="s">
        <v>414</v>
      </c>
      <c r="B215" s="32" t="s">
        <v>417</v>
      </c>
      <c r="C215" s="32" t="s">
        <v>418</v>
      </c>
      <c r="D215" s="60" t="n">
        <v>1004</v>
      </c>
      <c r="E215" s="60" t="n">
        <v>1021</v>
      </c>
      <c r="F215" s="69" t="n">
        <f aca="false">IF(E215="","",D215-E215)</f>
        <v>-17</v>
      </c>
      <c r="G215" s="60" t="n">
        <v>1784</v>
      </c>
      <c r="H215" s="60" t="n">
        <v>1984</v>
      </c>
      <c r="I215" s="69" t="n">
        <f aca="false">IF(H215="","",G215-H215)</f>
        <v>-200</v>
      </c>
      <c r="J215" s="40" t="n">
        <f aca="false">IF(OR(D215="",D215+G215=0),"",D215/(D215+G215))</f>
        <v>0.360114777618364</v>
      </c>
      <c r="K215" s="40" t="n">
        <f aca="false">IF(E215="","",E215/(E215+H215))</f>
        <v>0.339767054908486</v>
      </c>
      <c r="L215" s="70" t="n">
        <f aca="false">IF(OR(K215="",J215=""),"",(J215-K215)*100)</f>
        <v>2.03477227098786</v>
      </c>
      <c r="M215" s="36" t="n">
        <v>1.84227327080237</v>
      </c>
      <c r="N215" s="36" t="n">
        <v>2.24010502828694</v>
      </c>
      <c r="O215" s="36" t="n">
        <f aca="false">SQRT(M215^2+N215^2)</f>
        <v>2.90035193417442</v>
      </c>
      <c r="P215" s="40" t="n">
        <f aca="false">IF(J215="","",MAX(0,J215-1.96*O215/100))</f>
        <v>0.303267879708546</v>
      </c>
      <c r="Q215" s="40" t="n">
        <f aca="false">IF(J215="","",MIN(1,J215+1.96*O215/100))</f>
        <v>0.416961675528183</v>
      </c>
      <c r="R215" s="32" t="str">
        <f aca="false">IF(L215="","",IF(ABS(L215)&lt;=O215,"Yes","No"))</f>
        <v>Yes</v>
      </c>
      <c r="S215" s="32" t="str">
        <f aca="false">IF(L215="","",IF(ABS(L215)&lt;=1.96*O215,"Yes","No"))</f>
        <v>Yes</v>
      </c>
      <c r="T215" s="60" t="n">
        <f aca="false">IF(D215="","",ROUND(SQRT(((D215+G215)*O215/100)^2+(J215*(D215+G215)*0.05273)^2),0))</f>
        <v>97</v>
      </c>
      <c r="U215" s="32"/>
    </row>
    <row r="216" customFormat="false" ht="15" hidden="false" customHeight="false" outlineLevel="0" collapsed="false">
      <c r="A216" s="32" t="s">
        <v>414</v>
      </c>
      <c r="B216" s="32" t="s">
        <v>419</v>
      </c>
      <c r="C216" s="32" t="s">
        <v>420</v>
      </c>
      <c r="D216" s="60" t="n">
        <v>334</v>
      </c>
      <c r="E216" s="60" t="n">
        <v>380</v>
      </c>
      <c r="F216" s="69" t="n">
        <f aca="false">IF(E216="","",D216-E216)</f>
        <v>-46</v>
      </c>
      <c r="G216" s="60" t="n">
        <v>556</v>
      </c>
      <c r="H216" s="60" t="n">
        <v>732</v>
      </c>
      <c r="I216" s="69" t="n">
        <f aca="false">IF(H216="","",G216-H216)</f>
        <v>-176</v>
      </c>
      <c r="J216" s="40" t="n">
        <f aca="false">IF(OR(D216="",D216+G216=0),"",D216/(D216+G216))</f>
        <v>0.375280898876405</v>
      </c>
      <c r="K216" s="40" t="n">
        <f aca="false">IF(E216="","",E216/(E216+H216))</f>
        <v>0.341726618705036</v>
      </c>
      <c r="L216" s="70" t="n">
        <f aca="false">IF(OR(K216="",J216=""),"",(J216-K216)*100)</f>
        <v>3.35542801713685</v>
      </c>
      <c r="M216" s="36" t="n">
        <v>1.84227327080237</v>
      </c>
      <c r="N216" s="36" t="n">
        <v>2.24010502828694</v>
      </c>
      <c r="O216" s="36" t="n">
        <f aca="false">SQRT(M216^2+N216^2)</f>
        <v>2.90035193417442</v>
      </c>
      <c r="P216" s="40" t="n">
        <f aca="false">IF(J216="","",MAX(0,J216-1.96*O216/100))</f>
        <v>0.318434000966586</v>
      </c>
      <c r="Q216" s="40" t="n">
        <f aca="false">IF(J216="","",MIN(1,J216+1.96*O216/100))</f>
        <v>0.432127796786223</v>
      </c>
      <c r="R216" s="32" t="str">
        <f aca="false">IF(L216="","",IF(ABS(L216)&lt;=O216,"Yes","No"))</f>
        <v>No</v>
      </c>
      <c r="S216" s="32" t="str">
        <f aca="false">IF(L216="","",IF(ABS(L216)&lt;=1.96*O216,"Yes","No"))</f>
        <v>Yes</v>
      </c>
      <c r="T216" s="60" t="n">
        <f aca="false">IF(D216="","",ROUND(SQRT(((D216+G216)*O216/100)^2+(J216*(D216+G216)*0.05273)^2),0))</f>
        <v>31</v>
      </c>
      <c r="U216" s="32"/>
    </row>
    <row r="217" customFormat="false" ht="15" hidden="false" customHeight="false" outlineLevel="0" collapsed="false">
      <c r="A217" s="32" t="s">
        <v>421</v>
      </c>
      <c r="B217" s="32" t="s">
        <v>422</v>
      </c>
      <c r="C217" s="32" t="s">
        <v>423</v>
      </c>
      <c r="D217" s="60" t="n">
        <v>214</v>
      </c>
      <c r="E217" s="60" t="n">
        <v>526</v>
      </c>
      <c r="F217" s="69" t="n">
        <f aca="false">IF(E217="","",D217-E217)</f>
        <v>-312</v>
      </c>
      <c r="G217" s="60" t="n">
        <v>333</v>
      </c>
      <c r="H217" s="60" t="n">
        <v>747</v>
      </c>
      <c r="I217" s="69" t="n">
        <f aca="false">IF(H217="","",G217-H217)</f>
        <v>-414</v>
      </c>
      <c r="J217" s="40" t="n">
        <f aca="false">IF(OR(D217="",D217+G217=0),"",D217/(D217+G217))</f>
        <v>0.391224862888483</v>
      </c>
      <c r="K217" s="40" t="n">
        <f aca="false">IF(E217="","",E217/(E217+H217))</f>
        <v>0.413197172034564</v>
      </c>
      <c r="L217" s="70" t="n">
        <f aca="false">IF(OR(K217="",J217=""),"",(J217-K217)*100)</f>
        <v>-2.19723091460814</v>
      </c>
      <c r="M217" s="36" t="n">
        <v>2.29163973666188</v>
      </c>
      <c r="N217" s="36" t="n">
        <v>2.24010502828694</v>
      </c>
      <c r="O217" s="36" t="n">
        <f aca="false">SQRT(M217^2+N217^2)</f>
        <v>3.2046346469456</v>
      </c>
      <c r="P217" s="40" t="n">
        <f aca="false">IF(J217="","",MAX(0,J217-1.96*O217/100))</f>
        <v>0.328414023808349</v>
      </c>
      <c r="Q217" s="40" t="n">
        <f aca="false">IF(J217="","",MIN(1,J217+1.96*O217/100))</f>
        <v>0.454035701968616</v>
      </c>
      <c r="R217" s="32" t="str">
        <f aca="false">IF(L217="","",IF(ABS(L217)&lt;=O217,"Yes","No"))</f>
        <v>Yes</v>
      </c>
      <c r="S217" s="32" t="str">
        <f aca="false">IF(L217="","",IF(ABS(L217)&lt;=1.96*O217,"Yes","No"))</f>
        <v>Yes</v>
      </c>
      <c r="T217" s="60" t="n">
        <f aca="false">IF(D217="","",ROUND(SQRT(((D217+G217)*O217/100)^2+(J217*(D217+G217)*0.06778)^2),0))</f>
        <v>23</v>
      </c>
      <c r="U217" s="32"/>
    </row>
    <row r="218" customFormat="false" ht="15" hidden="false" customHeight="false" outlineLevel="0" collapsed="false">
      <c r="A218" s="32" t="s">
        <v>421</v>
      </c>
      <c r="B218" s="32" t="s">
        <v>422</v>
      </c>
      <c r="C218" s="32" t="s">
        <v>424</v>
      </c>
      <c r="D218" s="60" t="n">
        <v>578</v>
      </c>
      <c r="E218" s="60" t="n">
        <v>648</v>
      </c>
      <c r="F218" s="69" t="n">
        <f aca="false">IF(E218="","",D218-E218)</f>
        <v>-70</v>
      </c>
      <c r="G218" s="60" t="n">
        <v>657</v>
      </c>
      <c r="H218" s="60" t="n">
        <v>679</v>
      </c>
      <c r="I218" s="69" t="n">
        <f aca="false">IF(H218="","",G218-H218)</f>
        <v>-22</v>
      </c>
      <c r="J218" s="40" t="n">
        <f aca="false">IF(OR(D218="",D218+G218=0),"",D218/(D218+G218))</f>
        <v>0.468016194331984</v>
      </c>
      <c r="K218" s="40" t="n">
        <f aca="false">IF(E218="","",E218/(E218+H218))</f>
        <v>0.488319517709118</v>
      </c>
      <c r="L218" s="70" t="n">
        <f aca="false">IF(OR(K218="",J218=""),"",(J218-K218)*100)</f>
        <v>-2.03033233771345</v>
      </c>
      <c r="M218" s="36" t="n">
        <v>1.84227327080237</v>
      </c>
      <c r="N218" s="36" t="n">
        <v>2.24010502828694</v>
      </c>
      <c r="O218" s="36" t="n">
        <f aca="false">SQRT(M218^2+N218^2)</f>
        <v>2.90035193417442</v>
      </c>
      <c r="P218" s="40" t="n">
        <f aca="false">IF(J218="","",MAX(0,J218-1.96*O218/100))</f>
        <v>0.411169296422165</v>
      </c>
      <c r="Q218" s="40" t="n">
        <f aca="false">IF(J218="","",MIN(1,J218+1.96*O218/100))</f>
        <v>0.524863092241803</v>
      </c>
      <c r="R218" s="32" t="str">
        <f aca="false">IF(L218="","",IF(ABS(L218)&lt;=O218,"Yes","No"))</f>
        <v>Yes</v>
      </c>
      <c r="S218" s="32" t="str">
        <f aca="false">IF(L218="","",IF(ABS(L218)&lt;=1.96*O218,"Yes","No"))</f>
        <v>Yes</v>
      </c>
      <c r="T218" s="60" t="n">
        <f aca="false">IF(D218="","",ROUND(SQRT(((D218+G218)*O218/100)^2+(J218*(D218+G218)*0.05273)^2),0))</f>
        <v>47</v>
      </c>
      <c r="U218" s="32"/>
    </row>
    <row r="219" customFormat="false" ht="15" hidden="false" customHeight="false" outlineLevel="0" collapsed="false">
      <c r="A219" s="32" t="s">
        <v>421</v>
      </c>
      <c r="B219" s="32" t="s">
        <v>425</v>
      </c>
      <c r="C219" s="32" t="s">
        <v>426</v>
      </c>
      <c r="D219" s="60" t="n">
        <v>167</v>
      </c>
      <c r="E219" s="60" t="n">
        <v>182</v>
      </c>
      <c r="F219" s="69" t="n">
        <f aca="false">IF(E219="","",D219-E219)</f>
        <v>-15</v>
      </c>
      <c r="G219" s="60" t="n">
        <v>225</v>
      </c>
      <c r="H219" s="60" t="n">
        <v>220</v>
      </c>
      <c r="I219" s="69" t="n">
        <f aca="false">IF(H219="","",G219-H219)</f>
        <v>5</v>
      </c>
      <c r="J219" s="40" t="n">
        <f aca="false">IF(OR(D219="",D219+G219=0),"",D219/(D219+G219))</f>
        <v>0.426020408163265</v>
      </c>
      <c r="K219" s="40" t="n">
        <f aca="false">IF(E219="","",E219/(E219+H219))</f>
        <v>0.45273631840796</v>
      </c>
      <c r="L219" s="70" t="n">
        <f aca="false">IF(OR(K219="",J219=""),"",(J219-K219)*100)</f>
        <v>-2.67159102446949</v>
      </c>
      <c r="M219" s="36" t="n">
        <v>3.50482614909216</v>
      </c>
      <c r="N219" s="36" t="n">
        <v>2.24010502828694</v>
      </c>
      <c r="O219" s="36" t="n">
        <f aca="false">SQRT(M219^2+N219^2)</f>
        <v>4.15955248471715</v>
      </c>
      <c r="P219" s="40" t="n">
        <f aca="false">IF(J219="","",MAX(0,J219-1.96*O219/100))</f>
        <v>0.344493179462809</v>
      </c>
      <c r="Q219" s="40" t="n">
        <f aca="false">IF(J219="","",MIN(1,J219+1.96*O219/100))</f>
        <v>0.507547636863721</v>
      </c>
      <c r="R219" s="32" t="str">
        <f aca="false">IF(L219="","",IF(ABS(L219)&lt;=O219,"Yes","No"))</f>
        <v>Yes</v>
      </c>
      <c r="S219" s="32" t="str">
        <f aca="false">IF(L219="","",IF(ABS(L219)&lt;=1.96*O219,"Yes","No"))</f>
        <v>Yes</v>
      </c>
      <c r="T219" s="60" t="n">
        <f aca="false">IF(D219="","",ROUND(SQRT(((D219+G219)*O219/100)^2+(J219*(D219+G219)*0.08223)^2),0))</f>
        <v>21</v>
      </c>
      <c r="U219" s="32"/>
    </row>
    <row r="220" customFormat="false" ht="15" hidden="false" customHeight="false" outlineLevel="0" collapsed="false">
      <c r="A220" s="32" t="s">
        <v>421</v>
      </c>
      <c r="B220" s="32" t="s">
        <v>425</v>
      </c>
      <c r="C220" s="32" t="s">
        <v>429</v>
      </c>
      <c r="D220" s="60" t="n">
        <v>147</v>
      </c>
      <c r="E220" s="60" t="n">
        <v>181</v>
      </c>
      <c r="F220" s="69" t="n">
        <f aca="false">IF(E220="","",D220-E220)</f>
        <v>-34</v>
      </c>
      <c r="G220" s="60" t="n">
        <v>213</v>
      </c>
      <c r="H220" s="60" t="n">
        <v>208</v>
      </c>
      <c r="I220" s="69" t="n">
        <f aca="false">IF(H220="","",G220-H220)</f>
        <v>5</v>
      </c>
      <c r="J220" s="40" t="n">
        <f aca="false">IF(OR(D220="",D220+G220=0),"",D220/(D220+G220))</f>
        <v>0.408333333333333</v>
      </c>
      <c r="K220" s="40" t="n">
        <f aca="false">IF(E220="","",E220/(E220+H220))</f>
        <v>0.465295629820051</v>
      </c>
      <c r="L220" s="70" t="n">
        <f aca="false">IF(OR(K220="",J220=""),"",(J220-K220)*100)</f>
        <v>-5.69622964867181</v>
      </c>
      <c r="M220" s="36" t="n">
        <v>3.50482614909216</v>
      </c>
      <c r="N220" s="36" t="n">
        <v>2.24010502828694</v>
      </c>
      <c r="O220" s="36" t="n">
        <f aca="false">SQRT(M220^2+N220^2)</f>
        <v>4.15955248471715</v>
      </c>
      <c r="P220" s="40" t="n">
        <f aca="false">IF(J220="","",MAX(0,J220-1.96*O220/100))</f>
        <v>0.326806104632877</v>
      </c>
      <c r="Q220" s="40" t="n">
        <f aca="false">IF(J220="","",MIN(1,J220+1.96*O220/100))</f>
        <v>0.489860562033789</v>
      </c>
      <c r="R220" s="32" t="str">
        <f aca="false">IF(L220="","",IF(ABS(L220)&lt;=O220,"Yes","No"))</f>
        <v>No</v>
      </c>
      <c r="S220" s="32" t="str">
        <f aca="false">IF(L220="","",IF(ABS(L220)&lt;=1.96*O220,"Yes","No"))</f>
        <v>Yes</v>
      </c>
      <c r="T220" s="60" t="n">
        <f aca="false">IF(D220="","",ROUND(SQRT(((D220+G220)*O220/100)^2+(J220*(D220+G220)*0.08223)^2),0))</f>
        <v>19</v>
      </c>
      <c r="U220" s="32"/>
    </row>
    <row r="221" customFormat="false" ht="15" hidden="false" customHeight="false" outlineLevel="0" collapsed="false">
      <c r="A221" s="32" t="s">
        <v>421</v>
      </c>
      <c r="B221" s="32" t="s">
        <v>425</v>
      </c>
      <c r="C221" s="32" t="s">
        <v>430</v>
      </c>
      <c r="D221" s="60" t="n">
        <v>172</v>
      </c>
      <c r="E221" s="60" t="n">
        <v>208</v>
      </c>
      <c r="F221" s="69" t="n">
        <f aca="false">IF(E221="","",D221-E221)</f>
        <v>-36</v>
      </c>
      <c r="G221" s="60" t="n">
        <v>245</v>
      </c>
      <c r="H221" s="60" t="n">
        <v>253</v>
      </c>
      <c r="I221" s="69" t="n">
        <f aca="false">IF(H221="","",G221-H221)</f>
        <v>-8</v>
      </c>
      <c r="J221" s="40" t="n">
        <f aca="false">IF(OR(D221="",D221+G221=0),"",D221/(D221+G221))</f>
        <v>0.412470023980815</v>
      </c>
      <c r="K221" s="40" t="n">
        <f aca="false">IF(E221="","",E221/(E221+H221))</f>
        <v>0.45119305856833</v>
      </c>
      <c r="L221" s="70" t="n">
        <f aca="false">IF(OR(K221="",J221=""),"",(J221-K221)*100)</f>
        <v>-3.87230345875144</v>
      </c>
      <c r="M221" s="36" t="n">
        <v>3.50482614909216</v>
      </c>
      <c r="N221" s="36" t="n">
        <v>2.24010502828694</v>
      </c>
      <c r="O221" s="36" t="n">
        <f aca="false">SQRT(M221^2+N221^2)</f>
        <v>4.15955248471715</v>
      </c>
      <c r="P221" s="40" t="n">
        <f aca="false">IF(J221="","",MAX(0,J221-1.96*O221/100))</f>
        <v>0.330942795280359</v>
      </c>
      <c r="Q221" s="40" t="n">
        <f aca="false">IF(J221="","",MIN(1,J221+1.96*O221/100))</f>
        <v>0.493997252681272</v>
      </c>
      <c r="R221" s="32" t="str">
        <f aca="false">IF(L221="","",IF(ABS(L221)&lt;=O221,"Yes","No"))</f>
        <v>Yes</v>
      </c>
      <c r="S221" s="32" t="str">
        <f aca="false">IF(L221="","",IF(ABS(L221)&lt;=1.96*O221,"Yes","No"))</f>
        <v>Yes</v>
      </c>
      <c r="T221" s="60" t="n">
        <f aca="false">IF(D221="","",ROUND(SQRT(((D221+G221)*O221/100)^2+(J221*(D221+G221)*0.08223)^2),0))</f>
        <v>22</v>
      </c>
      <c r="U221" s="32"/>
    </row>
    <row r="222" customFormat="false" ht="15" hidden="false" customHeight="false" outlineLevel="0" collapsed="false">
      <c r="A222" s="32" t="s">
        <v>421</v>
      </c>
      <c r="B222" s="32" t="s">
        <v>425</v>
      </c>
      <c r="C222" s="32" t="s">
        <v>431</v>
      </c>
      <c r="D222" s="60" t="n">
        <v>161</v>
      </c>
      <c r="E222" s="60" t="n">
        <v>158</v>
      </c>
      <c r="F222" s="69" t="n">
        <f aca="false">IF(E222="","",D222-E222)</f>
        <v>3</v>
      </c>
      <c r="G222" s="60" t="n">
        <v>243</v>
      </c>
      <c r="H222" s="60" t="n">
        <v>247</v>
      </c>
      <c r="I222" s="69" t="n">
        <f aca="false">IF(H222="","",G222-H222)</f>
        <v>-4</v>
      </c>
      <c r="J222" s="40" t="n">
        <f aca="false">IF(OR(D222="",D222+G222=0),"",D222/(D222+G222))</f>
        <v>0.398514851485149</v>
      </c>
      <c r="K222" s="40" t="n">
        <f aca="false">IF(E222="","",E222/(E222+H222))</f>
        <v>0.390123456790123</v>
      </c>
      <c r="L222" s="70" t="n">
        <f aca="false">IF(OR(K222="",J222=""),"",(J222-K222)*100)</f>
        <v>0.839139469502509</v>
      </c>
      <c r="M222" s="36" t="n">
        <v>3.50482614909216</v>
      </c>
      <c r="N222" s="36" t="n">
        <v>2.24010502828694</v>
      </c>
      <c r="O222" s="36" t="n">
        <f aca="false">SQRT(M222^2+N222^2)</f>
        <v>4.15955248471715</v>
      </c>
      <c r="P222" s="40" t="n">
        <f aca="false">IF(J222="","",MAX(0,J222-1.96*O222/100))</f>
        <v>0.316987622784692</v>
      </c>
      <c r="Q222" s="40" t="n">
        <f aca="false">IF(J222="","",MIN(1,J222+1.96*O222/100))</f>
        <v>0.480042080185605</v>
      </c>
      <c r="R222" s="32" t="str">
        <f aca="false">IF(L222="","",IF(ABS(L222)&lt;=O222,"Yes","No"))</f>
        <v>Yes</v>
      </c>
      <c r="S222" s="32" t="str">
        <f aca="false">IF(L222="","",IF(ABS(L222)&lt;=1.96*O222,"Yes","No"))</f>
        <v>Yes</v>
      </c>
      <c r="T222" s="60" t="n">
        <f aca="false">IF(D222="","",ROUND(SQRT(((D222+G222)*O222/100)^2+(J222*(D222+G222)*0.08223)^2),0))</f>
        <v>21</v>
      </c>
      <c r="U222" s="32"/>
    </row>
    <row r="223" customFormat="false" ht="15" hidden="false" customHeight="false" outlineLevel="0" collapsed="false">
      <c r="A223" s="32" t="s">
        <v>421</v>
      </c>
      <c r="B223" s="32" t="s">
        <v>432</v>
      </c>
      <c r="C223" s="32" t="s">
        <v>433</v>
      </c>
      <c r="D223" s="60" t="n">
        <v>404</v>
      </c>
      <c r="E223" s="60" t="n">
        <v>441</v>
      </c>
      <c r="F223" s="69" t="n">
        <f aca="false">IF(E223="","",D223-E223)</f>
        <v>-37</v>
      </c>
      <c r="G223" s="60" t="n">
        <v>470</v>
      </c>
      <c r="H223" s="60" t="n">
        <v>513</v>
      </c>
      <c r="I223" s="69" t="n">
        <f aca="false">IF(H223="","",G223-H223)</f>
        <v>-43</v>
      </c>
      <c r="J223" s="40" t="n">
        <f aca="false">IF(OR(D223="",D223+G223=0),"",D223/(D223+G223))</f>
        <v>0.462242562929062</v>
      </c>
      <c r="K223" s="40" t="n">
        <f aca="false">IF(E223="","",E223/(E223+H223))</f>
        <v>0.462264150943396</v>
      </c>
      <c r="L223" s="70" t="n">
        <f aca="false">IF(OR(K223="",J223=""),"",(J223-K223)*100)</f>
        <v>-0.00215880143344394</v>
      </c>
      <c r="M223" s="36" t="n">
        <v>1.84227327080237</v>
      </c>
      <c r="N223" s="36" t="n">
        <v>2.24010502828694</v>
      </c>
      <c r="O223" s="36" t="n">
        <f aca="false">SQRT(M223^2+N223^2)</f>
        <v>2.90035193417442</v>
      </c>
      <c r="P223" s="40" t="n">
        <f aca="false">IF(J223="","",MAX(0,J223-1.96*O223/100))</f>
        <v>0.405395665019243</v>
      </c>
      <c r="Q223" s="40" t="n">
        <f aca="false">IF(J223="","",MIN(1,J223+1.96*O223/100))</f>
        <v>0.51908946083888</v>
      </c>
      <c r="R223" s="32" t="str">
        <f aca="false">IF(L223="","",IF(ABS(L223)&lt;=O223,"Yes","No"))</f>
        <v>Yes</v>
      </c>
      <c r="S223" s="32" t="str">
        <f aca="false">IF(L223="","",IF(ABS(L223)&lt;=1.96*O223,"Yes","No"))</f>
        <v>Yes</v>
      </c>
      <c r="T223" s="60" t="n">
        <f aca="false">IF(D223="","",ROUND(SQRT(((D223+G223)*O223/100)^2+(J223*(D223+G223)*0.05273)^2),0))</f>
        <v>33</v>
      </c>
      <c r="U223" s="32"/>
    </row>
    <row r="224" customFormat="false" ht="15" hidden="false" customHeight="false" outlineLevel="0" collapsed="false">
      <c r="A224" s="32" t="s">
        <v>421</v>
      </c>
      <c r="B224" s="32" t="s">
        <v>296</v>
      </c>
      <c r="C224" s="32" t="s">
        <v>434</v>
      </c>
      <c r="D224" s="60" t="n">
        <v>537</v>
      </c>
      <c r="E224" s="60" t="n">
        <v>605</v>
      </c>
      <c r="F224" s="69" t="n">
        <f aca="false">IF(E224="","",D224-E224)</f>
        <v>-68</v>
      </c>
      <c r="G224" s="60" t="n">
        <v>371</v>
      </c>
      <c r="H224" s="60" t="n">
        <v>353</v>
      </c>
      <c r="I224" s="69" t="n">
        <f aca="false">IF(H224="","",G224-H224)</f>
        <v>18</v>
      </c>
      <c r="J224" s="40" t="n">
        <f aca="false">IF(OR(D224="",D224+G224=0),"",D224/(D224+G224))</f>
        <v>0.591409691629956</v>
      </c>
      <c r="K224" s="40" t="n">
        <f aca="false">IF(E224="","",E224/(E224+H224))</f>
        <v>0.631524008350731</v>
      </c>
      <c r="L224" s="70" t="n">
        <f aca="false">IF(OR(K224="",J224=""),"",(J224-K224)*100)</f>
        <v>-4.01143167207747</v>
      </c>
      <c r="M224" s="36" t="n">
        <v>1.84227327080237</v>
      </c>
      <c r="N224" s="36" t="n">
        <v>2.24010502828694</v>
      </c>
      <c r="O224" s="36" t="n">
        <f aca="false">SQRT(M224^2+N224^2)</f>
        <v>2.90035193417442</v>
      </c>
      <c r="P224" s="40" t="n">
        <f aca="false">IF(J224="","",MAX(0,J224-1.96*O224/100))</f>
        <v>0.534562793720137</v>
      </c>
      <c r="Q224" s="40" t="n">
        <f aca="false">IF(J224="","",MIN(1,J224+1.96*O224/100))</f>
        <v>0.648256589539775</v>
      </c>
      <c r="R224" s="32" t="str">
        <f aca="false">IF(L224="","",IF(ABS(L224)&lt;=O224,"Yes","No"))</f>
        <v>No</v>
      </c>
      <c r="S224" s="32" t="str">
        <f aca="false">IF(L224="","",IF(ABS(L224)&lt;=1.96*O224,"Yes","No"))</f>
        <v>Yes</v>
      </c>
      <c r="T224" s="60" t="n">
        <f aca="false">IF(D224="","",ROUND(SQRT(((D224+G224)*O224/100)^2+(J224*(D224+G224)*0.05273)^2),0))</f>
        <v>39</v>
      </c>
      <c r="U224" s="32"/>
    </row>
    <row r="225" customFormat="false" ht="15" hidden="false" customHeight="false" outlineLevel="0" collapsed="false">
      <c r="A225" s="32" t="s">
        <v>421</v>
      </c>
      <c r="B225" s="32" t="s">
        <v>296</v>
      </c>
      <c r="C225" s="32" t="s">
        <v>435</v>
      </c>
      <c r="D225" s="60" t="n">
        <v>731</v>
      </c>
      <c r="E225" s="60" t="n">
        <v>841</v>
      </c>
      <c r="F225" s="69" t="n">
        <f aca="false">IF(E225="","",D225-E225)</f>
        <v>-110</v>
      </c>
      <c r="G225" s="60" t="n">
        <v>530</v>
      </c>
      <c r="H225" s="60" t="n">
        <v>547</v>
      </c>
      <c r="I225" s="69" t="n">
        <f aca="false">IF(H225="","",G225-H225)</f>
        <v>-17</v>
      </c>
      <c r="J225" s="40" t="n">
        <f aca="false">IF(OR(D225="",D225+G225=0),"",D225/(D225+G225))</f>
        <v>0.5796986518636</v>
      </c>
      <c r="K225" s="40" t="n">
        <f aca="false">IF(E225="","",E225/(E225+H225))</f>
        <v>0.605907780979827</v>
      </c>
      <c r="L225" s="70" t="n">
        <f aca="false">IF(OR(K225="",J225=""),"",(J225-K225)*100)</f>
        <v>-2.62091291162268</v>
      </c>
      <c r="M225" s="36" t="n">
        <v>1.84227327080237</v>
      </c>
      <c r="N225" s="36" t="n">
        <v>2.24010502828694</v>
      </c>
      <c r="O225" s="36" t="n">
        <f aca="false">SQRT(M225^2+N225^2)</f>
        <v>2.90035193417442</v>
      </c>
      <c r="P225" s="40" t="n">
        <f aca="false">IF(J225="","",MAX(0,J225-1.96*O225/100))</f>
        <v>0.522851753953782</v>
      </c>
      <c r="Q225" s="40" t="n">
        <f aca="false">IF(J225="","",MIN(1,J225+1.96*O225/100))</f>
        <v>0.636545549773419</v>
      </c>
      <c r="R225" s="32" t="str">
        <f aca="false">IF(L225="","",IF(ABS(L225)&lt;=O225,"Yes","No"))</f>
        <v>Yes</v>
      </c>
      <c r="S225" s="32" t="str">
        <f aca="false">IF(L225="","",IF(ABS(L225)&lt;=1.96*O225,"Yes","No"))</f>
        <v>Yes</v>
      </c>
      <c r="T225" s="60" t="n">
        <f aca="false">IF(D225="","",ROUND(SQRT(((D225+G225)*O225/100)^2+(J225*(D225+G225)*0.05273)^2),0))</f>
        <v>53</v>
      </c>
      <c r="U225" s="32"/>
    </row>
    <row r="226" customFormat="false" ht="15" hidden="false" customHeight="false" outlineLevel="0" collapsed="false">
      <c r="A226" s="32" t="s">
        <v>421</v>
      </c>
      <c r="B226" s="32" t="s">
        <v>296</v>
      </c>
      <c r="C226" s="32" t="s">
        <v>436</v>
      </c>
      <c r="D226" s="60" t="n">
        <v>552</v>
      </c>
      <c r="E226" s="60" t="n">
        <v>630</v>
      </c>
      <c r="F226" s="69" t="n">
        <f aca="false">IF(E226="","",D226-E226)</f>
        <v>-78</v>
      </c>
      <c r="G226" s="60" t="n">
        <v>343</v>
      </c>
      <c r="H226" s="60" t="n">
        <v>301</v>
      </c>
      <c r="I226" s="69" t="n">
        <f aca="false">IF(H226="","",G226-H226)</f>
        <v>42</v>
      </c>
      <c r="J226" s="40" t="n">
        <f aca="false">IF(OR(D226="",D226+G226=0),"",D226/(D226+G226))</f>
        <v>0.616759776536313</v>
      </c>
      <c r="K226" s="40" t="n">
        <f aca="false">IF(E226="","",E226/(E226+H226))</f>
        <v>0.676691729323308</v>
      </c>
      <c r="L226" s="70" t="n">
        <f aca="false">IF(OR(K226="",J226=""),"",(J226-K226)*100)</f>
        <v>-5.99319527869954</v>
      </c>
      <c r="M226" s="36" t="n">
        <v>1.84227327080237</v>
      </c>
      <c r="N226" s="36" t="n">
        <v>2.24010502828694</v>
      </c>
      <c r="O226" s="36" t="n">
        <f aca="false">SQRT(M226^2+N226^2)</f>
        <v>2.90035193417442</v>
      </c>
      <c r="P226" s="40" t="n">
        <f aca="false">IF(J226="","",MAX(0,J226-1.96*O226/100))</f>
        <v>0.559912878626494</v>
      </c>
      <c r="Q226" s="40" t="n">
        <f aca="false">IF(J226="","",MIN(1,J226+1.96*O226/100))</f>
        <v>0.673606674446132</v>
      </c>
      <c r="R226" s="32" t="str">
        <f aca="false">IF(L226="","",IF(ABS(L226)&lt;=O226,"Yes","No"))</f>
        <v>No</v>
      </c>
      <c r="S226" s="32" t="str">
        <f aca="false">IF(L226="","",IF(ABS(L226)&lt;=1.96*O226,"Yes","No"))</f>
        <v>No</v>
      </c>
      <c r="T226" s="60" t="n">
        <f aca="false">IF(D226="","",ROUND(SQRT(((D226+G226)*O226/100)^2+(J226*(D226+G226)*0.05273)^2),0))</f>
        <v>39</v>
      </c>
      <c r="U226" s="32"/>
    </row>
    <row r="227" customFormat="false" ht="15" hidden="false" customHeight="false" outlineLevel="0" collapsed="false">
      <c r="A227" s="32" t="s">
        <v>421</v>
      </c>
      <c r="B227" s="32" t="s">
        <v>296</v>
      </c>
      <c r="C227" s="32" t="s">
        <v>437</v>
      </c>
      <c r="D227" s="60" t="n">
        <v>408</v>
      </c>
      <c r="E227" s="60" t="n">
        <v>463</v>
      </c>
      <c r="F227" s="69" t="n">
        <f aca="false">IF(E227="","",D227-E227)</f>
        <v>-55</v>
      </c>
      <c r="G227" s="60" t="n">
        <v>245</v>
      </c>
      <c r="H227" s="60" t="n">
        <v>238</v>
      </c>
      <c r="I227" s="69" t="n">
        <f aca="false">IF(H227="","",G227-H227)</f>
        <v>7</v>
      </c>
      <c r="J227" s="40" t="n">
        <f aca="false">IF(OR(D227="",D227+G227=0),"",D227/(D227+G227))</f>
        <v>0.624808575803982</v>
      </c>
      <c r="K227" s="40" t="n">
        <f aca="false">IF(E227="","",E227/(E227+H227))</f>
        <v>0.660485021398003</v>
      </c>
      <c r="L227" s="70" t="n">
        <f aca="false">IF(OR(K227="",J227=""),"",(J227-K227)*100)</f>
        <v>-3.56764455940212</v>
      </c>
      <c r="M227" s="36" t="n">
        <v>2.29163973666188</v>
      </c>
      <c r="N227" s="36" t="n">
        <v>2.24010502828694</v>
      </c>
      <c r="O227" s="36" t="n">
        <f aca="false">SQRT(M227^2+N227^2)</f>
        <v>3.2046346469456</v>
      </c>
      <c r="P227" s="40" t="n">
        <f aca="false">IF(J227="","",MAX(0,J227-1.96*O227/100))</f>
        <v>0.561997736723848</v>
      </c>
      <c r="Q227" s="40" t="n">
        <f aca="false">IF(J227="","",MIN(1,J227+1.96*O227/100))</f>
        <v>0.687619414884116</v>
      </c>
      <c r="R227" s="32" t="str">
        <f aca="false">IF(L227="","",IF(ABS(L227)&lt;=O227,"Yes","No"))</f>
        <v>No</v>
      </c>
      <c r="S227" s="32" t="str">
        <f aca="false">IF(L227="","",IF(ABS(L227)&lt;=1.96*O227,"Yes","No"))</f>
        <v>Yes</v>
      </c>
      <c r="T227" s="60" t="n">
        <f aca="false">IF(D227="","",ROUND(SQRT(((D227+G227)*O227/100)^2+(J227*(D227+G227)*0.06778)^2),0))</f>
        <v>35</v>
      </c>
      <c r="U227" s="32"/>
    </row>
    <row r="228" customFormat="false" ht="15" hidden="false" customHeight="false" outlineLevel="0" collapsed="false">
      <c r="A228" s="32" t="s">
        <v>421</v>
      </c>
      <c r="B228" s="32" t="s">
        <v>296</v>
      </c>
      <c r="C228" s="32" t="s">
        <v>438</v>
      </c>
      <c r="D228" s="60" t="n">
        <v>542</v>
      </c>
      <c r="E228" s="60" t="n">
        <v>594</v>
      </c>
      <c r="F228" s="69" t="n">
        <f aca="false">IF(E228="","",D228-E228)</f>
        <v>-52</v>
      </c>
      <c r="G228" s="60" t="n">
        <v>381</v>
      </c>
      <c r="H228" s="60" t="n">
        <v>383</v>
      </c>
      <c r="I228" s="69" t="n">
        <f aca="false">IF(H228="","",G228-H228)</f>
        <v>-2</v>
      </c>
      <c r="J228" s="40" t="n">
        <f aca="false">IF(OR(D228="",D228+G228=0),"",D228/(D228+G228))</f>
        <v>0.587215601300108</v>
      </c>
      <c r="K228" s="40" t="n">
        <f aca="false">IF(E228="","",E228/(E228+H228))</f>
        <v>0.607983623336745</v>
      </c>
      <c r="L228" s="70" t="n">
        <f aca="false">IF(OR(K228="",J228=""),"",(J228-K228)*100)</f>
        <v>-2.07680220366369</v>
      </c>
      <c r="M228" s="36" t="n">
        <v>1.84227327080237</v>
      </c>
      <c r="N228" s="36" t="n">
        <v>2.24010502828694</v>
      </c>
      <c r="O228" s="36" t="n">
        <f aca="false">SQRT(M228^2+N228^2)</f>
        <v>2.90035193417442</v>
      </c>
      <c r="P228" s="40" t="n">
        <f aca="false">IF(J228="","",MAX(0,J228-1.96*O228/100))</f>
        <v>0.53036870339029</v>
      </c>
      <c r="Q228" s="40" t="n">
        <f aca="false">IF(J228="","",MIN(1,J228+1.96*O228/100))</f>
        <v>0.644062499209927</v>
      </c>
      <c r="R228" s="32" t="str">
        <f aca="false">IF(L228="","",IF(ABS(L228)&lt;=O228,"Yes","No"))</f>
        <v>Yes</v>
      </c>
      <c r="S228" s="32" t="str">
        <f aca="false">IF(L228="","",IF(ABS(L228)&lt;=1.96*O228,"Yes","No"))</f>
        <v>Yes</v>
      </c>
      <c r="T228" s="60" t="n">
        <f aca="false">IF(D228="","",ROUND(SQRT(((D228+G228)*O228/100)^2+(J228*(D228+G228)*0.05273)^2),0))</f>
        <v>39</v>
      </c>
      <c r="U228" s="32"/>
    </row>
    <row r="229" customFormat="false" ht="15" hidden="false" customHeight="false" outlineLevel="0" collapsed="false">
      <c r="A229" s="32" t="s">
        <v>421</v>
      </c>
      <c r="B229" s="32" t="s">
        <v>296</v>
      </c>
      <c r="C229" s="32" t="s">
        <v>439</v>
      </c>
      <c r="D229" s="60" t="n">
        <v>715</v>
      </c>
      <c r="E229" s="60" t="n">
        <v>777</v>
      </c>
      <c r="F229" s="69" t="n">
        <f aca="false">IF(E229="","",D229-E229)</f>
        <v>-62</v>
      </c>
      <c r="G229" s="60" t="n">
        <v>422</v>
      </c>
      <c r="H229" s="60" t="n">
        <v>422</v>
      </c>
      <c r="I229" s="69" t="n">
        <f aca="false">IF(H229="","",G229-H229)</f>
        <v>0</v>
      </c>
      <c r="J229" s="40" t="n">
        <f aca="false">IF(OR(D229="",D229+G229=0),"",D229/(D229+G229))</f>
        <v>0.628847845206684</v>
      </c>
      <c r="K229" s="40" t="n">
        <f aca="false">IF(E229="","",E229/(E229+H229))</f>
        <v>0.648040033361134</v>
      </c>
      <c r="L229" s="70" t="n">
        <f aca="false">IF(OR(K229="",J229=""),"",(J229-K229)*100)</f>
        <v>-1.919218815445</v>
      </c>
      <c r="M229" s="36" t="n">
        <v>1.84227327080237</v>
      </c>
      <c r="N229" s="36" t="n">
        <v>2.24010502828694</v>
      </c>
      <c r="O229" s="36" t="n">
        <f aca="false">SQRT(M229^2+N229^2)</f>
        <v>2.90035193417442</v>
      </c>
      <c r="P229" s="40" t="n">
        <f aca="false">IF(J229="","",MAX(0,J229-1.96*O229/100))</f>
        <v>0.572000947296866</v>
      </c>
      <c r="Q229" s="40" t="n">
        <f aca="false">IF(J229="","",MIN(1,J229+1.96*O229/100))</f>
        <v>0.685694743116503</v>
      </c>
      <c r="R229" s="32" t="str">
        <f aca="false">IF(L229="","",IF(ABS(L229)&lt;=O229,"Yes","No"))</f>
        <v>Yes</v>
      </c>
      <c r="S229" s="32" t="str">
        <f aca="false">IF(L229="","",IF(ABS(L229)&lt;=1.96*O229,"Yes","No"))</f>
        <v>Yes</v>
      </c>
      <c r="T229" s="60" t="n">
        <f aca="false">IF(D229="","",ROUND(SQRT(((D229+G229)*O229/100)^2+(J229*(D229+G229)*0.05273)^2),0))</f>
        <v>50</v>
      </c>
      <c r="U229" s="32"/>
    </row>
    <row r="230" customFormat="false" ht="15" hidden="false" customHeight="false" outlineLevel="0" collapsed="false">
      <c r="A230" s="32" t="s">
        <v>421</v>
      </c>
      <c r="B230" s="32" t="s">
        <v>296</v>
      </c>
      <c r="C230" s="32" t="s">
        <v>440</v>
      </c>
      <c r="D230" s="60" t="n">
        <v>537</v>
      </c>
      <c r="E230" s="60" t="n">
        <v>611</v>
      </c>
      <c r="F230" s="69" t="n">
        <f aca="false">IF(E230="","",D230-E230)</f>
        <v>-74</v>
      </c>
      <c r="G230" s="60" t="n">
        <v>402</v>
      </c>
      <c r="H230" s="60" t="n">
        <v>412</v>
      </c>
      <c r="I230" s="69" t="n">
        <f aca="false">IF(H230="","",G230-H230)</f>
        <v>-10</v>
      </c>
      <c r="J230" s="40" t="n">
        <f aca="false">IF(OR(D230="",D230+G230=0),"",D230/(D230+G230))</f>
        <v>0.571884984025559</v>
      </c>
      <c r="K230" s="40" t="n">
        <f aca="false">IF(E230="","",E230/(E230+H230))</f>
        <v>0.597262952101662</v>
      </c>
      <c r="L230" s="70" t="n">
        <f aca="false">IF(OR(K230="",J230=""),"",(J230-K230)*100)</f>
        <v>-2.53779680761027</v>
      </c>
      <c r="M230" s="36" t="n">
        <v>1.84227327080237</v>
      </c>
      <c r="N230" s="36" t="n">
        <v>2.24010502828694</v>
      </c>
      <c r="O230" s="36" t="n">
        <f aca="false">SQRT(M230^2+N230^2)</f>
        <v>2.90035193417442</v>
      </c>
      <c r="P230" s="40" t="n">
        <f aca="false">IF(J230="","",MAX(0,J230-1.96*O230/100))</f>
        <v>0.51503808611574</v>
      </c>
      <c r="Q230" s="40" t="n">
        <f aca="false">IF(J230="","",MIN(1,J230+1.96*O230/100))</f>
        <v>0.628731881935378</v>
      </c>
      <c r="R230" s="32" t="str">
        <f aca="false">IF(L230="","",IF(ABS(L230)&lt;=O230,"Yes","No"))</f>
        <v>Yes</v>
      </c>
      <c r="S230" s="32" t="str">
        <f aca="false">IF(L230="","",IF(ABS(L230)&lt;=1.96*O230,"Yes","No"))</f>
        <v>Yes</v>
      </c>
      <c r="T230" s="60" t="n">
        <f aca="false">IF(D230="","",ROUND(SQRT(((D230+G230)*O230/100)^2+(J230*(D230+G230)*0.05273)^2),0))</f>
        <v>39</v>
      </c>
      <c r="U230" s="32"/>
    </row>
    <row r="231" customFormat="false" ht="15" hidden="false" customHeight="false" outlineLevel="0" collapsed="false">
      <c r="A231" s="32" t="s">
        <v>421</v>
      </c>
      <c r="B231" s="32" t="s">
        <v>296</v>
      </c>
      <c r="C231" s="32" t="s">
        <v>441</v>
      </c>
      <c r="D231" s="60" t="n">
        <v>413</v>
      </c>
      <c r="E231" s="60" t="n">
        <v>458</v>
      </c>
      <c r="F231" s="69" t="n">
        <f aca="false">IF(E231="","",D231-E231)</f>
        <v>-45</v>
      </c>
      <c r="G231" s="60" t="n">
        <v>261</v>
      </c>
      <c r="H231" s="60" t="n">
        <v>241</v>
      </c>
      <c r="I231" s="69" t="n">
        <f aca="false">IF(H231="","",G231-H231)</f>
        <v>20</v>
      </c>
      <c r="J231" s="40" t="n">
        <f aca="false">IF(OR(D231="",D231+G231=0),"",D231/(D231+G231))</f>
        <v>0.612759643916914</v>
      </c>
      <c r="K231" s="40" t="n">
        <f aca="false">IF(E231="","",E231/(E231+H231))</f>
        <v>0.655221745350501</v>
      </c>
      <c r="L231" s="70" t="n">
        <f aca="false">IF(OR(K231="",J231=""),"",(J231-K231)*100)</f>
        <v>-4.24621014335868</v>
      </c>
      <c r="M231" s="36" t="n">
        <v>2.29163973666188</v>
      </c>
      <c r="N231" s="36" t="n">
        <v>2.24010502828694</v>
      </c>
      <c r="O231" s="36" t="n">
        <f aca="false">SQRT(M231^2+N231^2)</f>
        <v>3.2046346469456</v>
      </c>
      <c r="P231" s="40" t="n">
        <f aca="false">IF(J231="","",MAX(0,J231-1.96*O231/100))</f>
        <v>0.54994880483678</v>
      </c>
      <c r="Q231" s="40" t="n">
        <f aca="false">IF(J231="","",MIN(1,J231+1.96*O231/100))</f>
        <v>0.675570482997048</v>
      </c>
      <c r="R231" s="32" t="str">
        <f aca="false">IF(L231="","",IF(ABS(L231)&lt;=O231,"Yes","No"))</f>
        <v>No</v>
      </c>
      <c r="S231" s="32" t="str">
        <f aca="false">IF(L231="","",IF(ABS(L231)&lt;=1.96*O231,"Yes","No"))</f>
        <v>Yes</v>
      </c>
      <c r="T231" s="60" t="n">
        <f aca="false">IF(D231="","",ROUND(SQRT(((D231+G231)*O231/100)^2+(J231*(D231+G231)*0.06778)^2),0))</f>
        <v>35</v>
      </c>
      <c r="U231" s="32"/>
    </row>
    <row r="232" customFormat="false" ht="15" hidden="false" customHeight="false" outlineLevel="0" collapsed="false">
      <c r="A232" s="32" t="s">
        <v>421</v>
      </c>
      <c r="B232" s="32" t="s">
        <v>296</v>
      </c>
      <c r="C232" s="32" t="s">
        <v>442</v>
      </c>
      <c r="D232" s="60" t="n">
        <v>478</v>
      </c>
      <c r="E232" s="60" t="n">
        <v>545</v>
      </c>
      <c r="F232" s="69" t="n">
        <f aca="false">IF(E232="","",D232-E232)</f>
        <v>-67</v>
      </c>
      <c r="G232" s="60" t="n">
        <v>287</v>
      </c>
      <c r="H232" s="60" t="n">
        <v>242</v>
      </c>
      <c r="I232" s="69" t="n">
        <f aca="false">IF(H232="","",G232-H232)</f>
        <v>45</v>
      </c>
      <c r="J232" s="40" t="n">
        <f aca="false">IF(OR(D232="",D232+G232=0),"",D232/(D232+G232))</f>
        <v>0.62483660130719</v>
      </c>
      <c r="K232" s="40" t="n">
        <f aca="false">IF(E232="","",E232/(E232+H232))</f>
        <v>0.692503176620076</v>
      </c>
      <c r="L232" s="70" t="n">
        <f aca="false">IF(OR(K232="",J232=""),"",(J232-K232)*100)</f>
        <v>-6.76665753128867</v>
      </c>
      <c r="M232" s="36" t="n">
        <v>2.29163973666188</v>
      </c>
      <c r="N232" s="36" t="n">
        <v>2.24010502828694</v>
      </c>
      <c r="O232" s="36" t="n">
        <f aca="false">SQRT(M232^2+N232^2)</f>
        <v>3.2046346469456</v>
      </c>
      <c r="P232" s="40" t="n">
        <f aca="false">IF(J232="","",MAX(0,J232-1.96*O232/100))</f>
        <v>0.562025762227056</v>
      </c>
      <c r="Q232" s="40" t="n">
        <f aca="false">IF(J232="","",MIN(1,J232+1.96*O232/100))</f>
        <v>0.687647440387323</v>
      </c>
      <c r="R232" s="32" t="str">
        <f aca="false">IF(L232="","",IF(ABS(L232)&lt;=O232,"Yes","No"))</f>
        <v>No</v>
      </c>
      <c r="S232" s="32" t="str">
        <f aca="false">IF(L232="","",IF(ABS(L232)&lt;=1.96*O232,"Yes","No"))</f>
        <v>No</v>
      </c>
      <c r="T232" s="60" t="n">
        <f aca="false">IF(D232="","",ROUND(SQRT(((D232+G232)*O232/100)^2+(J232*(D232+G232)*0.06778)^2),0))</f>
        <v>41</v>
      </c>
      <c r="U232" s="32"/>
    </row>
    <row r="233" customFormat="false" ht="15" hidden="false" customHeight="false" outlineLevel="0" collapsed="false">
      <c r="A233" s="32" t="s">
        <v>421</v>
      </c>
      <c r="B233" s="32" t="s">
        <v>296</v>
      </c>
      <c r="C233" s="32" t="s">
        <v>443</v>
      </c>
      <c r="D233" s="60" t="n">
        <v>673</v>
      </c>
      <c r="E233" s="60" t="n">
        <v>710</v>
      </c>
      <c r="F233" s="69" t="n">
        <f aca="false">IF(E233="","",D233-E233)</f>
        <v>-37</v>
      </c>
      <c r="G233" s="60" t="n">
        <v>410</v>
      </c>
      <c r="H233" s="60" t="n">
        <v>403</v>
      </c>
      <c r="I233" s="69" t="n">
        <f aca="false">IF(H233="","",G233-H233)</f>
        <v>7</v>
      </c>
      <c r="J233" s="40" t="n">
        <f aca="false">IF(OR(D233="",D233+G233=0),"",D233/(D233+G233))</f>
        <v>0.621421975992613</v>
      </c>
      <c r="K233" s="40" t="n">
        <f aca="false">IF(E233="","",E233/(E233+H233))</f>
        <v>0.637915543575921</v>
      </c>
      <c r="L233" s="70" t="n">
        <f aca="false">IF(OR(K233="",J233=""),"",(J233-K233)*100)</f>
        <v>-1.64935675833079</v>
      </c>
      <c r="M233" s="36" t="n">
        <v>1.84227327080237</v>
      </c>
      <c r="N233" s="36" t="n">
        <v>2.24010502828694</v>
      </c>
      <c r="O233" s="36" t="n">
        <f aca="false">SQRT(M233^2+N233^2)</f>
        <v>2.90035193417442</v>
      </c>
      <c r="P233" s="40" t="n">
        <f aca="false">IF(J233="","",MAX(0,J233-1.96*O233/100))</f>
        <v>0.564575078082794</v>
      </c>
      <c r="Q233" s="40" t="n">
        <f aca="false">IF(J233="","",MIN(1,J233+1.96*O233/100))</f>
        <v>0.678268873902432</v>
      </c>
      <c r="R233" s="32" t="str">
        <f aca="false">IF(L233="","",IF(ABS(L233)&lt;=O233,"Yes","No"))</f>
        <v>Yes</v>
      </c>
      <c r="S233" s="32" t="str">
        <f aca="false">IF(L233="","",IF(ABS(L233)&lt;=1.96*O233,"Yes","No"))</f>
        <v>Yes</v>
      </c>
      <c r="T233" s="60" t="n">
        <f aca="false">IF(D233="","",ROUND(SQRT(((D233+G233)*O233/100)^2+(J233*(D233+G233)*0.05273)^2),0))</f>
        <v>47</v>
      </c>
      <c r="U233" s="32"/>
    </row>
    <row r="234" customFormat="false" ht="15" hidden="false" customHeight="false" outlineLevel="0" collapsed="false">
      <c r="A234" s="32" t="s">
        <v>421</v>
      </c>
      <c r="B234" s="32" t="s">
        <v>296</v>
      </c>
      <c r="C234" s="32" t="s">
        <v>444</v>
      </c>
      <c r="D234" s="60" t="n">
        <v>628</v>
      </c>
      <c r="E234" s="60" t="n">
        <v>510</v>
      </c>
      <c r="F234" s="69" t="n">
        <f aca="false">IF(E234="","",D234-E234)</f>
        <v>118</v>
      </c>
      <c r="G234" s="60" t="n">
        <v>255</v>
      </c>
      <c r="H234" s="60" t="n">
        <v>227</v>
      </c>
      <c r="I234" s="69" t="n">
        <f aca="false">IF(H234="","",G234-H234)</f>
        <v>28</v>
      </c>
      <c r="J234" s="40" t="n">
        <f aca="false">IF(OR(D234="",D234+G234=0),"",D234/(D234+G234))</f>
        <v>0.711211778029445</v>
      </c>
      <c r="K234" s="40" t="n">
        <f aca="false">IF(E234="","",E234/(E234+H234))</f>
        <v>0.691994572591588</v>
      </c>
      <c r="L234" s="70" t="n">
        <f aca="false">IF(OR(K234="",J234=""),"",(J234-K234)*100)</f>
        <v>1.92172054378575</v>
      </c>
      <c r="M234" s="36" t="n">
        <v>1.84227327080237</v>
      </c>
      <c r="N234" s="36" t="n">
        <v>2.24010502828694</v>
      </c>
      <c r="O234" s="36" t="n">
        <f aca="false">SQRT(M234^2+N234^2)</f>
        <v>2.90035193417442</v>
      </c>
      <c r="P234" s="40" t="n">
        <f aca="false">IF(J234="","",MAX(0,J234-1.96*O234/100))</f>
        <v>0.654364880119626</v>
      </c>
      <c r="Q234" s="40" t="n">
        <f aca="false">IF(J234="","",MIN(1,J234+1.96*O234/100))</f>
        <v>0.768058675939264</v>
      </c>
      <c r="R234" s="32" t="str">
        <f aca="false">IF(L234="","",IF(ABS(L234)&lt;=O234,"Yes","No"))</f>
        <v>Yes</v>
      </c>
      <c r="S234" s="32" t="str">
        <f aca="false">IF(L234="","",IF(ABS(L234)&lt;=1.96*O234,"Yes","No"))</f>
        <v>Yes</v>
      </c>
      <c r="T234" s="60" t="n">
        <f aca="false">IF(D234="","",ROUND(SQRT(((D234+G234)*O234/100)^2+(J234*(D234+G234)*0.05273)^2),0))</f>
        <v>42</v>
      </c>
      <c r="U234" s="32"/>
    </row>
    <row r="235" customFormat="false" ht="15" hidden="false" customHeight="false" outlineLevel="0" collapsed="false">
      <c r="A235" s="32" t="s">
        <v>421</v>
      </c>
      <c r="B235" s="32" t="s">
        <v>296</v>
      </c>
      <c r="C235" s="32" t="s">
        <v>445</v>
      </c>
      <c r="D235" s="60" t="n">
        <v>499</v>
      </c>
      <c r="E235" s="60" t="n">
        <v>540</v>
      </c>
      <c r="F235" s="69" t="n">
        <f aca="false">IF(E235="","",D235-E235)</f>
        <v>-41</v>
      </c>
      <c r="G235" s="60" t="n">
        <v>313</v>
      </c>
      <c r="H235" s="60" t="n">
        <v>307</v>
      </c>
      <c r="I235" s="69" t="n">
        <f aca="false">IF(H235="","",G235-H235)</f>
        <v>6</v>
      </c>
      <c r="J235" s="40" t="n">
        <f aca="false">IF(OR(D235="",D235+G235=0),"",D235/(D235+G235))</f>
        <v>0.614532019704434</v>
      </c>
      <c r="K235" s="40" t="n">
        <f aca="false">IF(E235="","",E235/(E235+H235))</f>
        <v>0.63754427390791</v>
      </c>
      <c r="L235" s="70" t="n">
        <f aca="false">IF(OR(K235="",J235=""),"",(J235-K235)*100)</f>
        <v>-2.30122542034767</v>
      </c>
      <c r="M235" s="36" t="n">
        <v>2.29163973666188</v>
      </c>
      <c r="N235" s="36" t="n">
        <v>2.24010502828694</v>
      </c>
      <c r="O235" s="36" t="n">
        <f aca="false">SQRT(M235^2+N235^2)</f>
        <v>3.2046346469456</v>
      </c>
      <c r="P235" s="40" t="n">
        <f aca="false">IF(J235="","",MAX(0,J235-1.96*O235/100))</f>
        <v>0.5517211806243</v>
      </c>
      <c r="Q235" s="40" t="n">
        <f aca="false">IF(J235="","",MIN(1,J235+1.96*O235/100))</f>
        <v>0.677342858784567</v>
      </c>
      <c r="R235" s="32" t="str">
        <f aca="false">IF(L235="","",IF(ABS(L235)&lt;=O235,"Yes","No"))</f>
        <v>Yes</v>
      </c>
      <c r="S235" s="32" t="str">
        <f aca="false">IF(L235="","",IF(ABS(L235)&lt;=1.96*O235,"Yes","No"))</f>
        <v>Yes</v>
      </c>
      <c r="T235" s="60" t="n">
        <f aca="false">IF(D235="","",ROUND(SQRT(((D235+G235)*O235/100)^2+(J235*(D235+G235)*0.06778)^2),0))</f>
        <v>43</v>
      </c>
      <c r="U235" s="32"/>
    </row>
    <row r="236" customFormat="false" ht="15" hidden="false" customHeight="false" outlineLevel="0" collapsed="false">
      <c r="A236" s="32" t="s">
        <v>421</v>
      </c>
      <c r="B236" s="32" t="s">
        <v>296</v>
      </c>
      <c r="C236" s="32" t="s">
        <v>446</v>
      </c>
      <c r="D236" s="60" t="n">
        <v>178</v>
      </c>
      <c r="E236" s="60" t="n">
        <v>156</v>
      </c>
      <c r="F236" s="69" t="n">
        <f aca="false">IF(E236="","",D236-E236)</f>
        <v>22</v>
      </c>
      <c r="G236" s="60" t="n">
        <v>56</v>
      </c>
      <c r="H236" s="60" t="n">
        <v>54</v>
      </c>
      <c r="I236" s="69" t="n">
        <f aca="false">IF(H236="","",G236-H236)</f>
        <v>2</v>
      </c>
      <c r="J236" s="40" t="n">
        <f aca="false">IF(OR(D236="",D236+G236=0),"",D236/(D236+G236))</f>
        <v>0.760683760683761</v>
      </c>
      <c r="K236" s="40" t="n">
        <f aca="false">IF(E236="","",E236/(E236+H236))</f>
        <v>0.742857142857143</v>
      </c>
      <c r="L236" s="70" t="n">
        <f aca="false">IF(OR(K236="",J236=""),"",(J236-K236)*100)</f>
        <v>1.78266178266178</v>
      </c>
      <c r="M236" s="36" t="n">
        <v>3.50482614909216</v>
      </c>
      <c r="N236" s="36" t="n">
        <v>2.24010502828694</v>
      </c>
      <c r="O236" s="36" t="n">
        <f aca="false">SQRT(M236^2+N236^2)</f>
        <v>4.15955248471715</v>
      </c>
      <c r="P236" s="40" t="n">
        <f aca="false">IF(J236="","",MAX(0,J236-1.96*O236/100))</f>
        <v>0.679156531983305</v>
      </c>
      <c r="Q236" s="40" t="n">
        <f aca="false">IF(J236="","",MIN(1,J236+1.96*O236/100))</f>
        <v>0.842210989384217</v>
      </c>
      <c r="R236" s="32" t="str">
        <f aca="false">IF(L236="","",IF(ABS(L236)&lt;=O236,"Yes","No"))</f>
        <v>Yes</v>
      </c>
      <c r="S236" s="32" t="str">
        <f aca="false">IF(L236="","",IF(ABS(L236)&lt;=1.96*O236,"Yes","No"))</f>
        <v>Yes</v>
      </c>
      <c r="T236" s="60" t="n">
        <f aca="false">IF(D236="","",ROUND(SQRT(((D236+G236)*O236/100)^2+(J236*(D236+G236)*0.08223)^2),0))</f>
        <v>18</v>
      </c>
      <c r="U236" s="32"/>
    </row>
    <row r="237" customFormat="false" ht="15" hidden="false" customHeight="false" outlineLevel="0" collapsed="false">
      <c r="A237" s="32" t="s">
        <v>421</v>
      </c>
      <c r="B237" s="32" t="s">
        <v>296</v>
      </c>
      <c r="C237" s="32" t="s">
        <v>447</v>
      </c>
      <c r="D237" s="60" t="n">
        <v>322</v>
      </c>
      <c r="E237" s="60" t="n">
        <v>353</v>
      </c>
      <c r="F237" s="69" t="n">
        <f aca="false">IF(E237="","",D237-E237)</f>
        <v>-31</v>
      </c>
      <c r="G237" s="60" t="n">
        <v>113</v>
      </c>
      <c r="H237" s="60" t="n">
        <v>92</v>
      </c>
      <c r="I237" s="69" t="n">
        <f aca="false">IF(H237="","",G237-H237)</f>
        <v>21</v>
      </c>
      <c r="J237" s="40" t="n">
        <f aca="false">IF(OR(D237="",D237+G237=0),"",D237/(D237+G237))</f>
        <v>0.740229885057471</v>
      </c>
      <c r="K237" s="40" t="n">
        <f aca="false">IF(E237="","",E237/(E237+H237))</f>
        <v>0.793258426966292</v>
      </c>
      <c r="L237" s="70" t="n">
        <f aca="false">IF(OR(K237="",J237=""),"",(J237-K237)*100)</f>
        <v>-5.30285419088209</v>
      </c>
      <c r="M237" s="36" t="n">
        <v>3.50482614909216</v>
      </c>
      <c r="N237" s="36" t="n">
        <v>2.24010502828694</v>
      </c>
      <c r="O237" s="36" t="n">
        <f aca="false">SQRT(M237^2+N237^2)</f>
        <v>4.15955248471715</v>
      </c>
      <c r="P237" s="40" t="n">
        <f aca="false">IF(J237="","",MAX(0,J237-1.96*O237/100))</f>
        <v>0.658702656357015</v>
      </c>
      <c r="Q237" s="40" t="n">
        <f aca="false">IF(J237="","",MIN(1,J237+1.96*O237/100))</f>
        <v>0.821757113757927</v>
      </c>
      <c r="R237" s="32" t="str">
        <f aca="false">IF(L237="","",IF(ABS(L237)&lt;=O237,"Yes","No"))</f>
        <v>No</v>
      </c>
      <c r="S237" s="32" t="str">
        <f aca="false">IF(L237="","",IF(ABS(L237)&lt;=1.96*O237,"Yes","No"))</f>
        <v>Yes</v>
      </c>
      <c r="T237" s="60" t="n">
        <f aca="false">IF(D237="","",ROUND(SQRT(((D237+G237)*O237/100)^2+(J237*(D237+G237)*0.08223)^2),0))</f>
        <v>32</v>
      </c>
      <c r="U237" s="32"/>
    </row>
    <row r="238" customFormat="false" ht="15" hidden="false" customHeight="false" outlineLevel="0" collapsed="false">
      <c r="A238" s="32" t="s">
        <v>421</v>
      </c>
      <c r="B238" s="32" t="s">
        <v>296</v>
      </c>
      <c r="C238" s="32" t="s">
        <v>448</v>
      </c>
      <c r="D238" s="60" t="n">
        <v>277</v>
      </c>
      <c r="E238" s="60" t="n">
        <v>266</v>
      </c>
      <c r="F238" s="69" t="n">
        <f aca="false">IF(E238="","",D238-E238)</f>
        <v>11</v>
      </c>
      <c r="G238" s="60" t="n">
        <v>93</v>
      </c>
      <c r="H238" s="60" t="n">
        <v>88</v>
      </c>
      <c r="I238" s="69" t="n">
        <f aca="false">IF(H238="","",G238-H238)</f>
        <v>5</v>
      </c>
      <c r="J238" s="40" t="n">
        <f aca="false">IF(OR(D238="",D238+G238=0),"",D238/(D238+G238))</f>
        <v>0.748648648648649</v>
      </c>
      <c r="K238" s="40" t="n">
        <f aca="false">IF(E238="","",E238/(E238+H238))</f>
        <v>0.751412429378531</v>
      </c>
      <c r="L238" s="70" t="n">
        <f aca="false">IF(OR(K238="",J238=""),"",(J238-K238)*100)</f>
        <v>-0.276378072988237</v>
      </c>
      <c r="M238" s="36" t="n">
        <v>3.50482614909216</v>
      </c>
      <c r="N238" s="36" t="n">
        <v>2.24010502828694</v>
      </c>
      <c r="O238" s="36" t="n">
        <f aca="false">SQRT(M238^2+N238^2)</f>
        <v>4.15955248471715</v>
      </c>
      <c r="P238" s="40" t="n">
        <f aca="false">IF(J238="","",MAX(0,J238-1.96*O238/100))</f>
        <v>0.667121419948193</v>
      </c>
      <c r="Q238" s="40" t="n">
        <f aca="false">IF(J238="","",MIN(1,J238+1.96*O238/100))</f>
        <v>0.830175877349105</v>
      </c>
      <c r="R238" s="32" t="str">
        <f aca="false">IF(L238="","",IF(ABS(L238)&lt;=O238,"Yes","No"))</f>
        <v>Yes</v>
      </c>
      <c r="S238" s="32" t="str">
        <f aca="false">IF(L238="","",IF(ABS(L238)&lt;=1.96*O238,"Yes","No"))</f>
        <v>Yes</v>
      </c>
      <c r="T238" s="60" t="n">
        <f aca="false">IF(D238="","",ROUND(SQRT(((D238+G238)*O238/100)^2+(J238*(D238+G238)*0.08223)^2),0))</f>
        <v>27</v>
      </c>
      <c r="U238" s="32"/>
    </row>
    <row r="239" customFormat="false" ht="15" hidden="false" customHeight="false" outlineLevel="0" collapsed="false">
      <c r="A239" s="32" t="s">
        <v>421</v>
      </c>
      <c r="B239" s="32" t="s">
        <v>296</v>
      </c>
      <c r="C239" s="32" t="s">
        <v>449</v>
      </c>
      <c r="D239" s="60" t="n">
        <v>354</v>
      </c>
      <c r="E239" s="60" t="n">
        <v>353</v>
      </c>
      <c r="F239" s="69" t="n">
        <f aca="false">IF(E239="","",D239-E239)</f>
        <v>1</v>
      </c>
      <c r="G239" s="60" t="n">
        <v>109</v>
      </c>
      <c r="H239" s="60" t="n">
        <v>88</v>
      </c>
      <c r="I239" s="69" t="n">
        <f aca="false">IF(H239="","",G239-H239)</f>
        <v>21</v>
      </c>
      <c r="J239" s="40" t="n">
        <f aca="false">IF(OR(D239="",D239+G239=0),"",D239/(D239+G239))</f>
        <v>0.764578833693305</v>
      </c>
      <c r="K239" s="40" t="n">
        <f aca="false">IF(E239="","",E239/(E239+H239))</f>
        <v>0.800453514739229</v>
      </c>
      <c r="L239" s="70" t="n">
        <f aca="false">IF(OR(K239="",J239=""),"",(J239-K239)*100)</f>
        <v>-3.58746810459245</v>
      </c>
      <c r="M239" s="36" t="n">
        <v>3.50482614909216</v>
      </c>
      <c r="N239" s="36" t="n">
        <v>2.24010502828694</v>
      </c>
      <c r="O239" s="36" t="n">
        <f aca="false">SQRT(M239^2+N239^2)</f>
        <v>4.15955248471715</v>
      </c>
      <c r="P239" s="40" t="n">
        <f aca="false">IF(J239="","",MAX(0,J239-1.96*O239/100))</f>
        <v>0.683051604992848</v>
      </c>
      <c r="Q239" s="40" t="n">
        <f aca="false">IF(J239="","",MIN(1,J239+1.96*O239/100))</f>
        <v>0.846106062393761</v>
      </c>
      <c r="R239" s="32" t="str">
        <f aca="false">IF(L239="","",IF(ABS(L239)&lt;=O239,"Yes","No"))</f>
        <v>Yes</v>
      </c>
      <c r="S239" s="32" t="str">
        <f aca="false">IF(L239="","",IF(ABS(L239)&lt;=1.96*O239,"Yes","No"))</f>
        <v>Yes</v>
      </c>
      <c r="T239" s="60" t="n">
        <f aca="false">IF(D239="","",ROUND(SQRT(((D239+G239)*O239/100)^2+(J239*(D239+G239)*0.08223)^2),0))</f>
        <v>35</v>
      </c>
      <c r="U239" s="32"/>
    </row>
    <row r="240" customFormat="false" ht="15" hidden="false" customHeight="false" outlineLevel="0" collapsed="false">
      <c r="A240" s="32" t="s">
        <v>421</v>
      </c>
      <c r="B240" s="32" t="s">
        <v>296</v>
      </c>
      <c r="C240" s="32" t="s">
        <v>450</v>
      </c>
      <c r="D240" s="60" t="n">
        <v>689</v>
      </c>
      <c r="E240" s="60" t="n">
        <v>691</v>
      </c>
      <c r="F240" s="69" t="n">
        <f aca="false">IF(E240="","",D240-E240)</f>
        <v>-2</v>
      </c>
      <c r="G240" s="60" t="n">
        <v>192</v>
      </c>
      <c r="H240" s="60" t="n">
        <v>98</v>
      </c>
      <c r="I240" s="69" t="n">
        <f aca="false">IF(H240="","",G240-H240)</f>
        <v>94</v>
      </c>
      <c r="J240" s="40" t="n">
        <f aca="false">IF(OR(D240="",D240+G240=0),"",D240/(D240+G240))</f>
        <v>0.782065834279228</v>
      </c>
      <c r="K240" s="40" t="n">
        <f aca="false">IF(E240="","",E240/(E240+H240))</f>
        <v>0.875792141951838</v>
      </c>
      <c r="L240" s="70" t="n">
        <f aca="false">IF(OR(K240="",J240=""),"",(J240-K240)*100)</f>
        <v>-9.37263076726096</v>
      </c>
      <c r="M240" s="36" t="n">
        <v>1.84227327080237</v>
      </c>
      <c r="N240" s="36" t="n">
        <v>2.24010502828694</v>
      </c>
      <c r="O240" s="36" t="n">
        <f aca="false">SQRT(M240^2+N240^2)</f>
        <v>2.90035193417442</v>
      </c>
      <c r="P240" s="40" t="n">
        <f aca="false">IF(J240="","",MAX(0,J240-1.96*O240/100))</f>
        <v>0.72521893636941</v>
      </c>
      <c r="Q240" s="40" t="n">
        <f aca="false">IF(J240="","",MIN(1,J240+1.96*O240/100))</f>
        <v>0.838912732189047</v>
      </c>
      <c r="R240" s="32" t="str">
        <f aca="false">IF(L240="","",IF(ABS(L240)&lt;=O240,"Yes","No"))</f>
        <v>No</v>
      </c>
      <c r="S240" s="32" t="str">
        <f aca="false">IF(L240="","",IF(ABS(L240)&lt;=1.96*O240,"Yes","No"))</f>
        <v>No</v>
      </c>
      <c r="T240" s="60" t="n">
        <f aca="false">IF(D240="","",ROUND(SQRT(((D240+G240)*O240/100)^2+(J240*(D240+G240)*0.05273)^2),0))</f>
        <v>44</v>
      </c>
      <c r="U240" s="32"/>
    </row>
    <row r="241" customFormat="false" ht="15" hidden="false" customHeight="false" outlineLevel="0" collapsed="false">
      <c r="A241" s="32" t="s">
        <v>421</v>
      </c>
      <c r="B241" s="32" t="s">
        <v>296</v>
      </c>
      <c r="C241" s="32" t="s">
        <v>451</v>
      </c>
      <c r="D241" s="60" t="n">
        <v>368</v>
      </c>
      <c r="E241" s="60" t="n">
        <v>370</v>
      </c>
      <c r="F241" s="69" t="n">
        <f aca="false">IF(E241="","",D241-E241)</f>
        <v>-2</v>
      </c>
      <c r="G241" s="60" t="n">
        <v>116</v>
      </c>
      <c r="H241" s="60" t="n">
        <v>96</v>
      </c>
      <c r="I241" s="69" t="n">
        <f aca="false">IF(H241="","",G241-H241)</f>
        <v>20</v>
      </c>
      <c r="J241" s="40" t="n">
        <f aca="false">IF(OR(D241="",D241+G241=0),"",D241/(D241+G241))</f>
        <v>0.760330578512397</v>
      </c>
      <c r="K241" s="40" t="n">
        <f aca="false">IF(E241="","",E241/(E241+H241))</f>
        <v>0.793991416309013</v>
      </c>
      <c r="L241" s="70" t="n">
        <f aca="false">IF(OR(K241="",J241=""),"",(J241-K241)*100)</f>
        <v>-3.36608377966161</v>
      </c>
      <c r="M241" s="36" t="n">
        <v>3.50482614909216</v>
      </c>
      <c r="N241" s="36" t="n">
        <v>2.24010502828694</v>
      </c>
      <c r="O241" s="36" t="n">
        <f aca="false">SQRT(M241^2+N241^2)</f>
        <v>4.15955248471715</v>
      </c>
      <c r="P241" s="40" t="n">
        <f aca="false">IF(J241="","",MAX(0,J241-1.96*O241/100))</f>
        <v>0.678803349811941</v>
      </c>
      <c r="Q241" s="40" t="n">
        <f aca="false">IF(J241="","",MIN(1,J241+1.96*O241/100))</f>
        <v>0.841857807212853</v>
      </c>
      <c r="R241" s="32" t="str">
        <f aca="false">IF(L241="","",IF(ABS(L241)&lt;=O241,"Yes","No"))</f>
        <v>Yes</v>
      </c>
      <c r="S241" s="32" t="str">
        <f aca="false">IF(L241="","",IF(ABS(L241)&lt;=1.96*O241,"Yes","No"))</f>
        <v>Yes</v>
      </c>
      <c r="T241" s="60" t="n">
        <f aca="false">IF(D241="","",ROUND(SQRT(((D241+G241)*O241/100)^2+(J241*(D241+G241)*0.08223)^2),0))</f>
        <v>36</v>
      </c>
      <c r="U241" s="32"/>
    </row>
    <row r="242" customFormat="false" ht="15" hidden="false" customHeight="false" outlineLevel="0" collapsed="false">
      <c r="A242" s="32" t="s">
        <v>421</v>
      </c>
      <c r="B242" s="32" t="s">
        <v>296</v>
      </c>
      <c r="C242" s="32" t="s">
        <v>452</v>
      </c>
      <c r="D242" s="60" t="n">
        <v>402</v>
      </c>
      <c r="E242" s="60" t="n">
        <v>378</v>
      </c>
      <c r="F242" s="69" t="n">
        <f aca="false">IF(E242="","",D242-E242)</f>
        <v>24</v>
      </c>
      <c r="G242" s="60" t="n">
        <v>151</v>
      </c>
      <c r="H242" s="60" t="n">
        <v>119</v>
      </c>
      <c r="I242" s="69" t="n">
        <f aca="false">IF(H242="","",G242-H242)</f>
        <v>32</v>
      </c>
      <c r="J242" s="40" t="n">
        <f aca="false">IF(OR(D242="",D242+G242=0),"",D242/(D242+G242))</f>
        <v>0.726943942133816</v>
      </c>
      <c r="K242" s="40" t="n">
        <f aca="false">IF(E242="","",E242/(E242+H242))</f>
        <v>0.76056338028169</v>
      </c>
      <c r="L242" s="70" t="n">
        <f aca="false">IF(OR(K242="",J242=""),"",(J242-K242)*100)</f>
        <v>-3.36194381478746</v>
      </c>
      <c r="M242" s="36" t="n">
        <v>2.29163973666188</v>
      </c>
      <c r="N242" s="36" t="n">
        <v>2.24010502828694</v>
      </c>
      <c r="O242" s="36" t="n">
        <f aca="false">SQRT(M242^2+N242^2)</f>
        <v>3.2046346469456</v>
      </c>
      <c r="P242" s="40" t="n">
        <f aca="false">IF(J242="","",MAX(0,J242-1.96*O242/100))</f>
        <v>0.664133103053682</v>
      </c>
      <c r="Q242" s="40" t="n">
        <f aca="false">IF(J242="","",MIN(1,J242+1.96*O242/100))</f>
        <v>0.789754781213949</v>
      </c>
      <c r="R242" s="32" t="str">
        <f aca="false">IF(L242="","",IF(ABS(L242)&lt;=O242,"Yes","No"))</f>
        <v>No</v>
      </c>
      <c r="S242" s="32" t="str">
        <f aca="false">IF(L242="","",IF(ABS(L242)&lt;=1.96*O242,"Yes","No"))</f>
        <v>Yes</v>
      </c>
      <c r="T242" s="60" t="n">
        <f aca="false">IF(D242="","",ROUND(SQRT(((D242+G242)*O242/100)^2+(J242*(D242+G242)*0.06778)^2),0))</f>
        <v>33</v>
      </c>
      <c r="U242" s="32"/>
    </row>
    <row r="243" customFormat="false" ht="15" hidden="false" customHeight="false" outlineLevel="0" collapsed="false">
      <c r="A243" s="32" t="s">
        <v>421</v>
      </c>
      <c r="B243" s="32" t="s">
        <v>296</v>
      </c>
      <c r="C243" s="32" t="s">
        <v>453</v>
      </c>
      <c r="D243" s="60" t="n">
        <v>356</v>
      </c>
      <c r="E243" s="60" t="n">
        <v>412</v>
      </c>
      <c r="F243" s="69" t="n">
        <f aca="false">IF(E243="","",D243-E243)</f>
        <v>-56</v>
      </c>
      <c r="G243" s="60" t="n">
        <v>162</v>
      </c>
      <c r="H243" s="60" t="n">
        <v>152</v>
      </c>
      <c r="I243" s="69" t="n">
        <f aca="false">IF(H243="","",G243-H243)</f>
        <v>10</v>
      </c>
      <c r="J243" s="40" t="n">
        <f aca="false">IF(OR(D243="",D243+G243=0),"",D243/(D243+G243))</f>
        <v>0.687258687258687</v>
      </c>
      <c r="K243" s="40" t="n">
        <f aca="false">IF(E243="","",E243/(E243+H243))</f>
        <v>0.730496453900709</v>
      </c>
      <c r="L243" s="70" t="n">
        <f aca="false">IF(OR(K243="",J243=""),"",(J243-K243)*100)</f>
        <v>-4.32377666420221</v>
      </c>
      <c r="M243" s="36" t="n">
        <v>3.50482614909216</v>
      </c>
      <c r="N243" s="36" t="n">
        <v>2.24010502828694</v>
      </c>
      <c r="O243" s="36" t="n">
        <f aca="false">SQRT(M243^2+N243^2)</f>
        <v>4.15955248471715</v>
      </c>
      <c r="P243" s="40" t="n">
        <f aca="false">IF(J243="","",MAX(0,J243-1.96*O243/100))</f>
        <v>0.605731458558231</v>
      </c>
      <c r="Q243" s="40" t="n">
        <f aca="false">IF(J243="","",MIN(1,J243+1.96*O243/100))</f>
        <v>0.768785915959143</v>
      </c>
      <c r="R243" s="32" t="str">
        <f aca="false">IF(L243="","",IF(ABS(L243)&lt;=O243,"Yes","No"))</f>
        <v>No</v>
      </c>
      <c r="S243" s="32" t="str">
        <f aca="false">IF(L243="","",IF(ABS(L243)&lt;=1.96*O243,"Yes","No"))</f>
        <v>Yes</v>
      </c>
      <c r="T243" s="60" t="n">
        <f aca="false">IF(D243="","",ROUND(SQRT(((D243+G243)*O243/100)^2+(J243*(D243+G243)*0.08223)^2),0))</f>
        <v>36</v>
      </c>
      <c r="U243" s="32"/>
    </row>
    <row r="244" customFormat="false" ht="15" hidden="false" customHeight="false" outlineLevel="0" collapsed="false">
      <c r="A244" s="32" t="s">
        <v>421</v>
      </c>
      <c r="B244" s="32" t="s">
        <v>296</v>
      </c>
      <c r="C244" s="32" t="s">
        <v>454</v>
      </c>
      <c r="D244" s="60" t="n">
        <v>487</v>
      </c>
      <c r="E244" s="60" t="n">
        <v>546</v>
      </c>
      <c r="F244" s="69" t="n">
        <f aca="false">IF(E244="","",D244-E244)</f>
        <v>-59</v>
      </c>
      <c r="G244" s="60" t="n">
        <v>211</v>
      </c>
      <c r="H244" s="60" t="n">
        <v>190</v>
      </c>
      <c r="I244" s="69" t="n">
        <f aca="false">IF(H244="","",G244-H244)</f>
        <v>21</v>
      </c>
      <c r="J244" s="40" t="n">
        <f aca="false">IF(OR(D244="",D244+G244=0),"",D244/(D244+G244))</f>
        <v>0.697707736389685</v>
      </c>
      <c r="K244" s="40" t="n">
        <f aca="false">IF(E244="","",E244/(E244+H244))</f>
        <v>0.741847826086957</v>
      </c>
      <c r="L244" s="70" t="n">
        <f aca="false">IF(OR(K244="",J244=""),"",(J244-K244)*100)</f>
        <v>-4.41400896972717</v>
      </c>
      <c r="M244" s="36" t="n">
        <v>2.29163973666188</v>
      </c>
      <c r="N244" s="36" t="n">
        <v>2.24010502828694</v>
      </c>
      <c r="O244" s="36" t="n">
        <f aca="false">SQRT(M244^2+N244^2)</f>
        <v>3.2046346469456</v>
      </c>
      <c r="P244" s="40" t="n">
        <f aca="false">IF(J244="","",MAX(0,J244-1.96*O244/100))</f>
        <v>0.634896897309551</v>
      </c>
      <c r="Q244" s="40" t="n">
        <f aca="false">IF(J244="","",MIN(1,J244+1.96*O244/100))</f>
        <v>0.760518575469819</v>
      </c>
      <c r="R244" s="32" t="str">
        <f aca="false">IF(L244="","",IF(ABS(L244)&lt;=O244,"Yes","No"))</f>
        <v>No</v>
      </c>
      <c r="S244" s="32" t="str">
        <f aca="false">IF(L244="","",IF(ABS(L244)&lt;=1.96*O244,"Yes","No"))</f>
        <v>Yes</v>
      </c>
      <c r="T244" s="60" t="n">
        <f aca="false">IF(D244="","",ROUND(SQRT(((D244+G244)*O244/100)^2+(J244*(D244+G244)*0.06778)^2),0))</f>
        <v>40</v>
      </c>
      <c r="U244" s="32"/>
    </row>
    <row r="245" customFormat="false" ht="15" hidden="false" customHeight="false" outlineLevel="0" collapsed="false">
      <c r="A245" s="32" t="s">
        <v>421</v>
      </c>
      <c r="B245" s="32" t="s">
        <v>296</v>
      </c>
      <c r="C245" s="32" t="s">
        <v>455</v>
      </c>
      <c r="D245" s="60" t="n">
        <v>432</v>
      </c>
      <c r="E245" s="60" t="n">
        <v>483</v>
      </c>
      <c r="F245" s="69" t="n">
        <f aca="false">IF(E245="","",D245-E245)</f>
        <v>-51</v>
      </c>
      <c r="G245" s="60" t="n">
        <v>196</v>
      </c>
      <c r="H245" s="60" t="n">
        <v>192</v>
      </c>
      <c r="I245" s="69" t="n">
        <f aca="false">IF(H245="","",G245-H245)</f>
        <v>4</v>
      </c>
      <c r="J245" s="40" t="n">
        <f aca="false">IF(OR(D245="",D245+G245=0),"",D245/(D245+G245))</f>
        <v>0.687898089171975</v>
      </c>
      <c r="K245" s="40" t="n">
        <f aca="false">IF(E245="","",E245/(E245+H245))</f>
        <v>0.715555555555556</v>
      </c>
      <c r="L245" s="70" t="n">
        <f aca="false">IF(OR(K245="",J245=""),"",(J245-K245)*100)</f>
        <v>-2.7657466383581</v>
      </c>
      <c r="M245" s="36" t="n">
        <v>2.29163973666188</v>
      </c>
      <c r="N245" s="36" t="n">
        <v>2.24010502828694</v>
      </c>
      <c r="O245" s="36" t="n">
        <f aca="false">SQRT(M245^2+N245^2)</f>
        <v>3.2046346469456</v>
      </c>
      <c r="P245" s="40" t="n">
        <f aca="false">IF(J245="","",MAX(0,J245-1.96*O245/100))</f>
        <v>0.625087250091841</v>
      </c>
      <c r="Q245" s="40" t="n">
        <f aca="false">IF(J245="","",MIN(1,J245+1.96*O245/100))</f>
        <v>0.750708928252108</v>
      </c>
      <c r="R245" s="32" t="str">
        <f aca="false">IF(L245="","",IF(ABS(L245)&lt;=O245,"Yes","No"))</f>
        <v>Yes</v>
      </c>
      <c r="S245" s="32" t="str">
        <f aca="false">IF(L245="","",IF(ABS(L245)&lt;=1.96*O245,"Yes","No"))</f>
        <v>Yes</v>
      </c>
      <c r="T245" s="60" t="n">
        <f aca="false">IF(D245="","",ROUND(SQRT(((D245+G245)*O245/100)^2+(J245*(D245+G245)*0.06778)^2),0))</f>
        <v>36</v>
      </c>
      <c r="U245" s="32"/>
    </row>
    <row r="246" customFormat="false" ht="15" hidden="false" customHeight="false" outlineLevel="0" collapsed="false">
      <c r="A246" s="32" t="s">
        <v>421</v>
      </c>
      <c r="B246" s="32" t="s">
        <v>296</v>
      </c>
      <c r="C246" s="32" t="s">
        <v>456</v>
      </c>
      <c r="D246" s="60" t="n">
        <v>465</v>
      </c>
      <c r="E246" s="60" t="n">
        <v>563</v>
      </c>
      <c r="F246" s="69" t="n">
        <f aca="false">IF(E246="","",D246-E246)</f>
        <v>-98</v>
      </c>
      <c r="G246" s="60" t="n">
        <v>253</v>
      </c>
      <c r="H246" s="60" t="n">
        <v>231</v>
      </c>
      <c r="I246" s="69" t="n">
        <f aca="false">IF(H246="","",G246-H246)</f>
        <v>22</v>
      </c>
      <c r="J246" s="40" t="n">
        <f aca="false">IF(OR(D246="",D246+G246=0),"",D246/(D246+G246))</f>
        <v>0.647632311977716</v>
      </c>
      <c r="K246" s="40" t="n">
        <f aca="false">IF(E246="","",E246/(E246+H246))</f>
        <v>0.709068010075567</v>
      </c>
      <c r="L246" s="70" t="n">
        <f aca="false">IF(OR(K246="",J246=""),"",(J246-K246)*100)</f>
        <v>-6.14356980978509</v>
      </c>
      <c r="M246" s="36" t="n">
        <v>2.29163973666188</v>
      </c>
      <c r="N246" s="36" t="n">
        <v>2.24010502828694</v>
      </c>
      <c r="O246" s="36" t="n">
        <f aca="false">SQRT(M246^2+N246^2)</f>
        <v>3.2046346469456</v>
      </c>
      <c r="P246" s="40" t="n">
        <f aca="false">IF(J246="","",MAX(0,J246-1.96*O246/100))</f>
        <v>0.584821472897582</v>
      </c>
      <c r="Q246" s="40" t="n">
        <f aca="false">IF(J246="","",MIN(1,J246+1.96*O246/100))</f>
        <v>0.71044315105785</v>
      </c>
      <c r="R246" s="32" t="str">
        <f aca="false">IF(L246="","",IF(ABS(L246)&lt;=O246,"Yes","No"))</f>
        <v>No</v>
      </c>
      <c r="S246" s="32" t="str">
        <f aca="false">IF(L246="","",IF(ABS(L246)&lt;=1.96*O246,"Yes","No"))</f>
        <v>Yes</v>
      </c>
      <c r="T246" s="60" t="n">
        <f aca="false">IF(D246="","",ROUND(SQRT(((D246+G246)*O246/100)^2+(J246*(D246+G246)*0.06778)^2),0))</f>
        <v>39</v>
      </c>
      <c r="U246" s="32"/>
    </row>
    <row r="247" customFormat="false" ht="15" hidden="false" customHeight="false" outlineLevel="0" collapsed="false">
      <c r="A247" s="32" t="s">
        <v>421</v>
      </c>
      <c r="B247" s="32" t="s">
        <v>296</v>
      </c>
      <c r="C247" s="32" t="s">
        <v>457</v>
      </c>
      <c r="D247" s="60" t="n">
        <v>425</v>
      </c>
      <c r="E247" s="60"/>
      <c r="F247" s="69" t="str">
        <f aca="false">IF(E247="","",D247-E247)</f>
        <v/>
      </c>
      <c r="G247" s="60" t="n">
        <v>214</v>
      </c>
      <c r="H247" s="60"/>
      <c r="I247" s="69" t="str">
        <f aca="false">IF(H247="","",G247-H247)</f>
        <v/>
      </c>
      <c r="J247" s="40" t="n">
        <f aca="false">IF(OR(D247="",D247+G247=0),"",D247/(D247+G247))</f>
        <v>0.66510172143975</v>
      </c>
      <c r="K247" s="40" t="str">
        <f aca="false">IF(E247="","",E247/(E247+H247))</f>
        <v/>
      </c>
      <c r="L247" s="70" t="str">
        <f aca="false">IF(OR(K247="",J247=""),"",(J247-K247)*100)</f>
        <v/>
      </c>
      <c r="M247" s="36" t="n">
        <v>2.29163973666188</v>
      </c>
      <c r="N247" s="36" t="n">
        <v>2.24010502828694</v>
      </c>
      <c r="O247" s="36" t="n">
        <f aca="false">SQRT(M247^2+N247^2)</f>
        <v>3.2046346469456</v>
      </c>
      <c r="P247" s="40" t="n">
        <f aca="false">IF(J247="","",MAX(0,J247-1.96*O247/100))</f>
        <v>0.602290882359616</v>
      </c>
      <c r="Q247" s="40" t="n">
        <f aca="false">IF(J247="","",MIN(1,J247+1.96*O247/100))</f>
        <v>0.727912560519884</v>
      </c>
      <c r="R247" s="32" t="str">
        <f aca="false">IF(L247="","",IF(ABS(L247)&lt;=O247,"Yes","No"))</f>
        <v/>
      </c>
      <c r="S247" s="32" t="str">
        <f aca="false">IF(L247="","",IF(ABS(L247)&lt;=1.96*O247,"Yes","No"))</f>
        <v/>
      </c>
      <c r="T247" s="60" t="n">
        <f aca="false">IF(D247="","",ROUND(SQRT(((D247+G247)*O247/100)^2+(J247*(D247+G247)*0.06778)^2),0))</f>
        <v>35</v>
      </c>
      <c r="U247" s="32" t="s">
        <v>771</v>
      </c>
    </row>
    <row r="248" customFormat="false" ht="15" hidden="false" customHeight="false" outlineLevel="0" collapsed="false">
      <c r="A248" s="32" t="s">
        <v>421</v>
      </c>
      <c r="B248" s="32" t="s">
        <v>458</v>
      </c>
      <c r="C248" s="32" t="s">
        <v>459</v>
      </c>
      <c r="D248" s="60" t="n">
        <v>336</v>
      </c>
      <c r="E248" s="60" t="n">
        <v>374</v>
      </c>
      <c r="F248" s="69" t="n">
        <f aca="false">IF(E248="","",D248-E248)</f>
        <v>-38</v>
      </c>
      <c r="G248" s="60" t="n">
        <v>322</v>
      </c>
      <c r="H248" s="60" t="n">
        <v>338</v>
      </c>
      <c r="I248" s="69" t="n">
        <f aca="false">IF(H248="","",G248-H248)</f>
        <v>-16</v>
      </c>
      <c r="J248" s="40" t="n">
        <f aca="false">IF(OR(D248="",D248+G248=0),"",D248/(D248+G248))</f>
        <v>0.51063829787234</v>
      </c>
      <c r="K248" s="40" t="n">
        <f aca="false">IF(E248="","",E248/(E248+H248))</f>
        <v>0.525280898876405</v>
      </c>
      <c r="L248" s="70" t="n">
        <f aca="false">IF(OR(K248="",J248=""),"",(J248-K248)*100)</f>
        <v>-1.46426010040641</v>
      </c>
      <c r="M248" s="36" t="n">
        <v>2.29163973666188</v>
      </c>
      <c r="N248" s="36" t="n">
        <v>2.24010502828694</v>
      </c>
      <c r="O248" s="36" t="n">
        <f aca="false">SQRT(M248^2+N248^2)</f>
        <v>3.2046346469456</v>
      </c>
      <c r="P248" s="40" t="n">
        <f aca="false">IF(J248="","",MAX(0,J248-1.96*O248/100))</f>
        <v>0.447827458792207</v>
      </c>
      <c r="Q248" s="40" t="n">
        <f aca="false">IF(J248="","",MIN(1,J248+1.96*O248/100))</f>
        <v>0.573449136952474</v>
      </c>
      <c r="R248" s="32" t="str">
        <f aca="false">IF(L248="","",IF(ABS(L248)&lt;=O248,"Yes","No"))</f>
        <v>Yes</v>
      </c>
      <c r="S248" s="32" t="str">
        <f aca="false">IF(L248="","",IF(ABS(L248)&lt;=1.96*O248,"Yes","No"))</f>
        <v>Yes</v>
      </c>
      <c r="T248" s="60" t="n">
        <f aca="false">IF(D248="","",ROUND(SQRT(((D248+G248)*O248/100)^2+(J248*(D248+G248)*0.06778)^2),0))</f>
        <v>31</v>
      </c>
      <c r="U248" s="32"/>
    </row>
    <row r="249" customFormat="false" ht="15" hidden="false" customHeight="false" outlineLevel="0" collapsed="false">
      <c r="A249" s="32" t="s">
        <v>421</v>
      </c>
      <c r="B249" s="32" t="s">
        <v>458</v>
      </c>
      <c r="C249" s="32" t="s">
        <v>460</v>
      </c>
      <c r="D249" s="60" t="n">
        <v>431</v>
      </c>
      <c r="E249" s="60" t="n">
        <v>485</v>
      </c>
      <c r="F249" s="69" t="n">
        <f aca="false">IF(E249="","",D249-E249)</f>
        <v>-54</v>
      </c>
      <c r="G249" s="60" t="n">
        <v>416</v>
      </c>
      <c r="H249" s="60" t="n">
        <v>421</v>
      </c>
      <c r="I249" s="69" t="n">
        <f aca="false">IF(H249="","",G249-H249)</f>
        <v>-5</v>
      </c>
      <c r="J249" s="40" t="n">
        <f aca="false">IF(OR(D249="",D249+G249=0),"",D249/(D249+G249))</f>
        <v>0.508854781582054</v>
      </c>
      <c r="K249" s="40" t="n">
        <f aca="false">IF(E249="","",E249/(E249+H249))</f>
        <v>0.535320088300221</v>
      </c>
      <c r="L249" s="70" t="n">
        <f aca="false">IF(OR(K249="",J249=""),"",(J249-K249)*100)</f>
        <v>-2.64653067181664</v>
      </c>
      <c r="M249" s="36" t="n">
        <v>1.84227327080237</v>
      </c>
      <c r="N249" s="36" t="n">
        <v>2.24010502828694</v>
      </c>
      <c r="O249" s="36" t="n">
        <f aca="false">SQRT(M249^2+N249^2)</f>
        <v>2.90035193417442</v>
      </c>
      <c r="P249" s="40" t="n">
        <f aca="false">IF(J249="","",MAX(0,J249-1.96*O249/100))</f>
        <v>0.452007883672236</v>
      </c>
      <c r="Q249" s="40" t="n">
        <f aca="false">IF(J249="","",MIN(1,J249+1.96*O249/100))</f>
        <v>0.565701679491873</v>
      </c>
      <c r="R249" s="32" t="str">
        <f aca="false">IF(L249="","",IF(ABS(L249)&lt;=O249,"Yes","No"))</f>
        <v>Yes</v>
      </c>
      <c r="S249" s="32" t="str">
        <f aca="false">IF(L249="","",IF(ABS(L249)&lt;=1.96*O249,"Yes","No"))</f>
        <v>Yes</v>
      </c>
      <c r="T249" s="60" t="n">
        <f aca="false">IF(D249="","",ROUND(SQRT(((D249+G249)*O249/100)^2+(J249*(D249+G249)*0.05273)^2),0))</f>
        <v>33</v>
      </c>
      <c r="U249" s="32"/>
    </row>
    <row r="250" customFormat="false" ht="15" hidden="false" customHeight="false" outlineLevel="0" collapsed="false">
      <c r="A250" s="32" t="s">
        <v>421</v>
      </c>
      <c r="B250" s="32" t="s">
        <v>458</v>
      </c>
      <c r="C250" s="32" t="s">
        <v>461</v>
      </c>
      <c r="D250" s="60" t="n">
        <v>449</v>
      </c>
      <c r="E250" s="60" t="n">
        <v>523</v>
      </c>
      <c r="F250" s="69" t="n">
        <f aca="false">IF(E250="","",D250-E250)</f>
        <v>-74</v>
      </c>
      <c r="G250" s="60" t="n">
        <v>360</v>
      </c>
      <c r="H250" s="60" t="n">
        <v>389</v>
      </c>
      <c r="I250" s="69" t="n">
        <f aca="false">IF(H250="","",G250-H250)</f>
        <v>-29</v>
      </c>
      <c r="J250" s="40" t="n">
        <f aca="false">IF(OR(D250="",D250+G250=0),"",D250/(D250+G250))</f>
        <v>0.555006180469716</v>
      </c>
      <c r="K250" s="40" t="n">
        <f aca="false">IF(E250="","",E250/(E250+H250))</f>
        <v>0.573464912280702</v>
      </c>
      <c r="L250" s="70" t="n">
        <f aca="false">IF(OR(K250="",J250=""),"",(J250-K250)*100)</f>
        <v>-1.8458731810986</v>
      </c>
      <c r="M250" s="36" t="n">
        <v>2.29163973666188</v>
      </c>
      <c r="N250" s="36" t="n">
        <v>2.24010502828694</v>
      </c>
      <c r="O250" s="36" t="n">
        <f aca="false">SQRT(M250^2+N250^2)</f>
        <v>3.2046346469456</v>
      </c>
      <c r="P250" s="40" t="n">
        <f aca="false">IF(J250="","",MAX(0,J250-1.96*O250/100))</f>
        <v>0.492195341389582</v>
      </c>
      <c r="Q250" s="40" t="n">
        <f aca="false">IF(J250="","",MIN(1,J250+1.96*O250/100))</f>
        <v>0.61781701954985</v>
      </c>
      <c r="R250" s="32" t="str">
        <f aca="false">IF(L250="","",IF(ABS(L250)&lt;=O250,"Yes","No"))</f>
        <v>Yes</v>
      </c>
      <c r="S250" s="32" t="str">
        <f aca="false">IF(L250="","",IF(ABS(L250)&lt;=1.96*O250,"Yes","No"))</f>
        <v>Yes</v>
      </c>
      <c r="T250" s="60" t="n">
        <f aca="false">IF(D250="","",ROUND(SQRT(((D250+G250)*O250/100)^2+(J250*(D250+G250)*0.06778)^2),0))</f>
        <v>40</v>
      </c>
      <c r="U250" s="32"/>
    </row>
    <row r="251" customFormat="false" ht="15" hidden="false" customHeight="false" outlineLevel="0" collapsed="false">
      <c r="A251" s="32" t="s">
        <v>421</v>
      </c>
      <c r="B251" s="32" t="s">
        <v>458</v>
      </c>
      <c r="C251" s="32" t="s">
        <v>462</v>
      </c>
      <c r="D251" s="60" t="n">
        <v>187</v>
      </c>
      <c r="E251" s="60" t="n">
        <v>232</v>
      </c>
      <c r="F251" s="69" t="n">
        <f aca="false">IF(E251="","",D251-E251)</f>
        <v>-45</v>
      </c>
      <c r="G251" s="60" t="n">
        <v>208</v>
      </c>
      <c r="H251" s="60" t="n">
        <v>250</v>
      </c>
      <c r="I251" s="69" t="n">
        <f aca="false">IF(H251="","",G251-H251)</f>
        <v>-42</v>
      </c>
      <c r="J251" s="40" t="n">
        <f aca="false">IF(OR(D251="",D251+G251=0),"",D251/(D251+G251))</f>
        <v>0.473417721518987</v>
      </c>
      <c r="K251" s="40" t="n">
        <f aca="false">IF(E251="","",E251/(E251+H251))</f>
        <v>0.481327800829876</v>
      </c>
      <c r="L251" s="70" t="n">
        <f aca="false">IF(OR(K251="",J251=""),"",(J251-K251)*100)</f>
        <v>-0.791007931088816</v>
      </c>
      <c r="M251" s="36" t="n">
        <v>3.50482614909216</v>
      </c>
      <c r="N251" s="36" t="n">
        <v>2.24010502828694</v>
      </c>
      <c r="O251" s="36" t="n">
        <f aca="false">SQRT(M251^2+N251^2)</f>
        <v>4.15955248471715</v>
      </c>
      <c r="P251" s="40" t="n">
        <f aca="false">IF(J251="","",MAX(0,J251-1.96*O251/100))</f>
        <v>0.391890492818531</v>
      </c>
      <c r="Q251" s="40" t="n">
        <f aca="false">IF(J251="","",MIN(1,J251+1.96*O251/100))</f>
        <v>0.554944950219444</v>
      </c>
      <c r="R251" s="32" t="str">
        <f aca="false">IF(L251="","",IF(ABS(L251)&lt;=O251,"Yes","No"))</f>
        <v>Yes</v>
      </c>
      <c r="S251" s="32" t="str">
        <f aca="false">IF(L251="","",IF(ABS(L251)&lt;=1.96*O251,"Yes","No"))</f>
        <v>Yes</v>
      </c>
      <c r="T251" s="60" t="n">
        <f aca="false">IF(D251="","",ROUND(SQRT(((D251+G251)*O251/100)^2+(J251*(D251+G251)*0.08223)^2),0))</f>
        <v>23</v>
      </c>
      <c r="U251" s="32"/>
    </row>
    <row r="252" customFormat="false" ht="15" hidden="false" customHeight="false" outlineLevel="0" collapsed="false">
      <c r="A252" s="32" t="s">
        <v>421</v>
      </c>
      <c r="B252" s="32" t="s">
        <v>458</v>
      </c>
      <c r="C252" s="32" t="s">
        <v>463</v>
      </c>
      <c r="D252" s="60" t="n">
        <v>382</v>
      </c>
      <c r="E252" s="60" t="n">
        <v>435</v>
      </c>
      <c r="F252" s="69" t="n">
        <f aca="false">IF(E252="","",D252-E252)</f>
        <v>-53</v>
      </c>
      <c r="G252" s="60" t="n">
        <v>318</v>
      </c>
      <c r="H252" s="60" t="n">
        <v>317</v>
      </c>
      <c r="I252" s="69" t="n">
        <f aca="false">IF(H252="","",G252-H252)</f>
        <v>1</v>
      </c>
      <c r="J252" s="40" t="n">
        <f aca="false">IF(OR(D252="",D252+G252=0),"",D252/(D252+G252))</f>
        <v>0.545714285714286</v>
      </c>
      <c r="K252" s="40" t="n">
        <f aca="false">IF(E252="","",E252/(E252+H252))</f>
        <v>0.578457446808511</v>
      </c>
      <c r="L252" s="70" t="n">
        <f aca="false">IF(OR(K252="",J252=""),"",(J252-K252)*100)</f>
        <v>-3.27431610942249</v>
      </c>
      <c r="M252" s="36" t="n">
        <v>2.29163973666188</v>
      </c>
      <c r="N252" s="36" t="n">
        <v>2.24010502828694</v>
      </c>
      <c r="O252" s="36" t="n">
        <f aca="false">SQRT(M252^2+N252^2)</f>
        <v>3.2046346469456</v>
      </c>
      <c r="P252" s="40" t="n">
        <f aca="false">IF(J252="","",MAX(0,J252-1.96*O252/100))</f>
        <v>0.482903446634152</v>
      </c>
      <c r="Q252" s="40" t="n">
        <f aca="false">IF(J252="","",MIN(1,J252+1.96*O252/100))</f>
        <v>0.60852512479442</v>
      </c>
      <c r="R252" s="32" t="str">
        <f aca="false">IF(L252="","",IF(ABS(L252)&lt;=O252,"Yes","No"))</f>
        <v>No</v>
      </c>
      <c r="S252" s="32" t="str">
        <f aca="false">IF(L252="","",IF(ABS(L252)&lt;=1.96*O252,"Yes","No"))</f>
        <v>Yes</v>
      </c>
      <c r="T252" s="60" t="n">
        <f aca="false">IF(D252="","",ROUND(SQRT(((D252+G252)*O252/100)^2+(J252*(D252+G252)*0.06778)^2),0))</f>
        <v>34</v>
      </c>
      <c r="U252" s="32"/>
    </row>
    <row r="253" customFormat="false" ht="15" hidden="false" customHeight="false" outlineLevel="0" collapsed="false">
      <c r="A253" s="32" t="s">
        <v>421</v>
      </c>
      <c r="B253" s="32" t="s">
        <v>458</v>
      </c>
      <c r="C253" s="32" t="s">
        <v>464</v>
      </c>
      <c r="D253" s="60" t="n">
        <v>375</v>
      </c>
      <c r="E253" s="60" t="n">
        <v>437</v>
      </c>
      <c r="F253" s="69" t="n">
        <f aca="false">IF(E253="","",D253-E253)</f>
        <v>-62</v>
      </c>
      <c r="G253" s="60" t="n">
        <v>344</v>
      </c>
      <c r="H253" s="60" t="n">
        <v>364</v>
      </c>
      <c r="I253" s="69" t="n">
        <f aca="false">IF(H253="","",G253-H253)</f>
        <v>-20</v>
      </c>
      <c r="J253" s="40" t="n">
        <f aca="false">IF(OR(D253="",D253+G253=0),"",D253/(D253+G253))</f>
        <v>0.521557719054242</v>
      </c>
      <c r="K253" s="40" t="n">
        <f aca="false">IF(E253="","",E253/(E253+H253))</f>
        <v>0.545568039950062</v>
      </c>
      <c r="L253" s="70" t="n">
        <f aca="false">IF(OR(K253="",J253=""),"",(J253-K253)*100)</f>
        <v>-2.40103208958204</v>
      </c>
      <c r="M253" s="36" t="n">
        <v>2.29163973666188</v>
      </c>
      <c r="N253" s="36" t="n">
        <v>2.24010502828694</v>
      </c>
      <c r="O253" s="36" t="n">
        <f aca="false">SQRT(M253^2+N253^2)</f>
        <v>3.2046346469456</v>
      </c>
      <c r="P253" s="40" t="n">
        <f aca="false">IF(J253="","",MAX(0,J253-1.96*O253/100))</f>
        <v>0.458746879974108</v>
      </c>
      <c r="Q253" s="40" t="n">
        <f aca="false">IF(J253="","",MIN(1,J253+1.96*O253/100))</f>
        <v>0.584368558134376</v>
      </c>
      <c r="R253" s="32" t="str">
        <f aca="false">IF(L253="","",IF(ABS(L253)&lt;=O253,"Yes","No"))</f>
        <v>Yes</v>
      </c>
      <c r="S253" s="32" t="str">
        <f aca="false">IF(L253="","",IF(ABS(L253)&lt;=1.96*O253,"Yes","No"))</f>
        <v>Yes</v>
      </c>
      <c r="T253" s="60" t="n">
        <f aca="false">IF(D253="","",ROUND(SQRT(((D253+G253)*O253/100)^2+(J253*(D253+G253)*0.06778)^2),0))</f>
        <v>34</v>
      </c>
      <c r="U253" s="32"/>
    </row>
    <row r="254" customFormat="false" ht="15" hidden="false" customHeight="false" outlineLevel="0" collapsed="false">
      <c r="A254" s="32" t="s">
        <v>421</v>
      </c>
      <c r="B254" s="32" t="s">
        <v>458</v>
      </c>
      <c r="C254" s="32" t="s">
        <v>465</v>
      </c>
      <c r="D254" s="60" t="n">
        <v>221</v>
      </c>
      <c r="E254" s="60" t="n">
        <v>279</v>
      </c>
      <c r="F254" s="69" t="n">
        <f aca="false">IF(E254="","",D254-E254)</f>
        <v>-58</v>
      </c>
      <c r="G254" s="60" t="n">
        <v>216</v>
      </c>
      <c r="H254" s="60" t="n">
        <v>214</v>
      </c>
      <c r="I254" s="69" t="n">
        <f aca="false">IF(H254="","",G254-H254)</f>
        <v>2</v>
      </c>
      <c r="J254" s="40" t="n">
        <f aca="false">IF(OR(D254="",D254+G254=0),"",D254/(D254+G254))</f>
        <v>0.505720823798627</v>
      </c>
      <c r="K254" s="40" t="n">
        <f aca="false">IF(E254="","",E254/(E254+H254))</f>
        <v>0.565922920892495</v>
      </c>
      <c r="L254" s="70" t="n">
        <f aca="false">IF(OR(K254="",J254=""),"",(J254-K254)*100)</f>
        <v>-6.02020970938679</v>
      </c>
      <c r="M254" s="36" t="n">
        <v>3.50482614909216</v>
      </c>
      <c r="N254" s="36" t="n">
        <v>2.24010502828694</v>
      </c>
      <c r="O254" s="36" t="n">
        <f aca="false">SQRT(M254^2+N254^2)</f>
        <v>4.15955248471715</v>
      </c>
      <c r="P254" s="40" t="n">
        <f aca="false">IF(J254="","",MAX(0,J254-1.96*O254/100))</f>
        <v>0.424193595098171</v>
      </c>
      <c r="Q254" s="40" t="n">
        <f aca="false">IF(J254="","",MIN(1,J254+1.96*O254/100))</f>
        <v>0.587248052499083</v>
      </c>
      <c r="R254" s="32" t="str">
        <f aca="false">IF(L254="","",IF(ABS(L254)&lt;=O254,"Yes","No"))</f>
        <v>No</v>
      </c>
      <c r="S254" s="32" t="str">
        <f aca="false">IF(L254="","",IF(ABS(L254)&lt;=1.96*O254,"Yes","No"))</f>
        <v>Yes</v>
      </c>
      <c r="T254" s="60" t="n">
        <f aca="false">IF(D254="","",ROUND(SQRT(((D254+G254)*O254/100)^2+(J254*(D254+G254)*0.08223)^2),0))</f>
        <v>26</v>
      </c>
      <c r="U254" s="32"/>
    </row>
    <row r="255" customFormat="false" ht="15" hidden="false" customHeight="false" outlineLevel="0" collapsed="false">
      <c r="A255" s="32" t="s">
        <v>421</v>
      </c>
      <c r="B255" s="32" t="s">
        <v>458</v>
      </c>
      <c r="C255" s="32" t="s">
        <v>466</v>
      </c>
      <c r="D255" s="60" t="n">
        <v>349</v>
      </c>
      <c r="E255" s="60" t="n">
        <v>374</v>
      </c>
      <c r="F255" s="69" t="n">
        <f aca="false">IF(E255="","",D255-E255)</f>
        <v>-25</v>
      </c>
      <c r="G255" s="60" t="n">
        <v>268</v>
      </c>
      <c r="H255" s="60" t="n">
        <v>251</v>
      </c>
      <c r="I255" s="69" t="n">
        <f aca="false">IF(H255="","",G255-H255)</f>
        <v>17</v>
      </c>
      <c r="J255" s="40" t="n">
        <f aca="false">IF(OR(D255="",D255+G255=0),"",D255/(D255+G255))</f>
        <v>0.565640194489465</v>
      </c>
      <c r="K255" s="40" t="n">
        <f aca="false">IF(E255="","",E255/(E255+H255))</f>
        <v>0.5984</v>
      </c>
      <c r="L255" s="70" t="n">
        <f aca="false">IF(OR(K255="",J255=""),"",(J255-K255)*100)</f>
        <v>-3.27598055105349</v>
      </c>
      <c r="M255" s="36" t="n">
        <v>2.29163973666188</v>
      </c>
      <c r="N255" s="36" t="n">
        <v>2.24010502828694</v>
      </c>
      <c r="O255" s="36" t="n">
        <f aca="false">SQRT(M255^2+N255^2)</f>
        <v>3.2046346469456</v>
      </c>
      <c r="P255" s="40" t="n">
        <f aca="false">IF(J255="","",MAX(0,J255-1.96*O255/100))</f>
        <v>0.502829355409331</v>
      </c>
      <c r="Q255" s="40" t="n">
        <f aca="false">IF(J255="","",MIN(1,J255+1.96*O255/100))</f>
        <v>0.628451033569599</v>
      </c>
      <c r="R255" s="32" t="str">
        <f aca="false">IF(L255="","",IF(ABS(L255)&lt;=O255,"Yes","No"))</f>
        <v>No</v>
      </c>
      <c r="S255" s="32" t="str">
        <f aca="false">IF(L255="","",IF(ABS(L255)&lt;=1.96*O255,"Yes","No"))</f>
        <v>Yes</v>
      </c>
      <c r="T255" s="60" t="n">
        <f aca="false">IF(D255="","",ROUND(SQRT(((D255+G255)*O255/100)^2+(J255*(D255+G255)*0.06778)^2),0))</f>
        <v>31</v>
      </c>
      <c r="U255" s="32"/>
    </row>
    <row r="256" customFormat="false" ht="15" hidden="false" customHeight="false" outlineLevel="0" collapsed="false">
      <c r="A256" s="32" t="s">
        <v>421</v>
      </c>
      <c r="B256" s="32" t="s">
        <v>458</v>
      </c>
      <c r="C256" s="32" t="s">
        <v>467</v>
      </c>
      <c r="D256" s="60" t="n">
        <v>226</v>
      </c>
      <c r="E256" s="60" t="n">
        <v>245</v>
      </c>
      <c r="F256" s="69" t="n">
        <f aca="false">IF(E256="","",D256-E256)</f>
        <v>-19</v>
      </c>
      <c r="G256" s="60" t="n">
        <v>169</v>
      </c>
      <c r="H256" s="60" t="n">
        <v>160</v>
      </c>
      <c r="I256" s="69" t="n">
        <f aca="false">IF(H256="","",G256-H256)</f>
        <v>9</v>
      </c>
      <c r="J256" s="40" t="n">
        <f aca="false">IF(OR(D256="",D256+G256=0),"",D256/(D256+G256))</f>
        <v>0.572151898734177</v>
      </c>
      <c r="K256" s="40" t="n">
        <f aca="false">IF(E256="","",E256/(E256+H256))</f>
        <v>0.604938271604938</v>
      </c>
      <c r="L256" s="70" t="n">
        <f aca="false">IF(OR(K256="",J256=""),"",(J256-K256)*100)</f>
        <v>-3.2786372870761</v>
      </c>
      <c r="M256" s="36" t="n">
        <v>3.50482614909216</v>
      </c>
      <c r="N256" s="36" t="n">
        <v>2.24010502828694</v>
      </c>
      <c r="O256" s="36" t="n">
        <f aca="false">SQRT(M256^2+N256^2)</f>
        <v>4.15955248471715</v>
      </c>
      <c r="P256" s="40" t="n">
        <f aca="false">IF(J256="","",MAX(0,J256-1.96*O256/100))</f>
        <v>0.490624670033721</v>
      </c>
      <c r="Q256" s="40" t="n">
        <f aca="false">IF(J256="","",MIN(1,J256+1.96*O256/100))</f>
        <v>0.653679127434633</v>
      </c>
      <c r="R256" s="32" t="str">
        <f aca="false">IF(L256="","",IF(ABS(L256)&lt;=O256,"Yes","No"))</f>
        <v>Yes</v>
      </c>
      <c r="S256" s="32" t="str">
        <f aca="false">IF(L256="","",IF(ABS(L256)&lt;=1.96*O256,"Yes","No"))</f>
        <v>Yes</v>
      </c>
      <c r="T256" s="60" t="n">
        <f aca="false">IF(D256="","",ROUND(SQRT(((D256+G256)*O256/100)^2+(J256*(D256+G256)*0.08223)^2),0))</f>
        <v>25</v>
      </c>
      <c r="U256" s="32"/>
    </row>
    <row r="257" customFormat="false" ht="15" hidden="false" customHeight="false" outlineLevel="0" collapsed="false">
      <c r="A257" s="32" t="s">
        <v>421</v>
      </c>
      <c r="B257" s="32" t="s">
        <v>458</v>
      </c>
      <c r="C257" s="32" t="s">
        <v>468</v>
      </c>
      <c r="D257" s="60" t="n">
        <v>241</v>
      </c>
      <c r="E257" s="60" t="n">
        <v>276</v>
      </c>
      <c r="F257" s="69" t="n">
        <f aca="false">IF(E257="","",D257-E257)</f>
        <v>-35</v>
      </c>
      <c r="G257" s="60" t="n">
        <v>259</v>
      </c>
      <c r="H257" s="60" t="n">
        <v>276</v>
      </c>
      <c r="I257" s="69" t="n">
        <f aca="false">IF(H257="","",G257-H257)</f>
        <v>-17</v>
      </c>
      <c r="J257" s="40" t="n">
        <f aca="false">IF(OR(D257="",D257+G257=0),"",D257/(D257+G257))</f>
        <v>0.482</v>
      </c>
      <c r="K257" s="40" t="n">
        <f aca="false">IF(E257="","",E257/(E257+H257))</f>
        <v>0.5</v>
      </c>
      <c r="L257" s="70" t="n">
        <f aca="false">IF(OR(K257="",J257=""),"",(J257-K257)*100)</f>
        <v>-1.8</v>
      </c>
      <c r="M257" s="36" t="n">
        <v>3.50482614909216</v>
      </c>
      <c r="N257" s="36" t="n">
        <v>2.24010502828694</v>
      </c>
      <c r="O257" s="36" t="n">
        <f aca="false">SQRT(M257^2+N257^2)</f>
        <v>4.15955248471715</v>
      </c>
      <c r="P257" s="40" t="n">
        <f aca="false">IF(J257="","",MAX(0,J257-1.96*O257/100))</f>
        <v>0.400472771299544</v>
      </c>
      <c r="Q257" s="40" t="n">
        <f aca="false">IF(J257="","",MIN(1,J257+1.96*O257/100))</f>
        <v>0.563527228700456</v>
      </c>
      <c r="R257" s="32" t="str">
        <f aca="false">IF(L257="","",IF(ABS(L257)&lt;=O257,"Yes","No"))</f>
        <v>Yes</v>
      </c>
      <c r="S257" s="32" t="str">
        <f aca="false">IF(L257="","",IF(ABS(L257)&lt;=1.96*O257,"Yes","No"))</f>
        <v>Yes</v>
      </c>
      <c r="T257" s="60" t="n">
        <f aca="false">IF(D257="","",ROUND(SQRT(((D257+G257)*O257/100)^2+(J257*(D257+G257)*0.08223)^2),0))</f>
        <v>29</v>
      </c>
      <c r="U257" s="32"/>
    </row>
    <row r="258" customFormat="false" ht="15" hidden="false" customHeight="false" outlineLevel="0" collapsed="false">
      <c r="A258" s="32" t="s">
        <v>421</v>
      </c>
      <c r="B258" s="32" t="s">
        <v>458</v>
      </c>
      <c r="C258" s="32" t="s">
        <v>469</v>
      </c>
      <c r="D258" s="60" t="n">
        <v>289</v>
      </c>
      <c r="E258" s="60" t="n">
        <v>353</v>
      </c>
      <c r="F258" s="69" t="n">
        <f aca="false">IF(E258="","",D258-E258)</f>
        <v>-64</v>
      </c>
      <c r="G258" s="60" t="n">
        <v>264</v>
      </c>
      <c r="H258" s="60" t="n">
        <v>293</v>
      </c>
      <c r="I258" s="69" t="n">
        <f aca="false">IF(H258="","",G258-H258)</f>
        <v>-29</v>
      </c>
      <c r="J258" s="40" t="n">
        <f aca="false">IF(OR(D258="",D258+G258=0),"",D258/(D258+G258))</f>
        <v>0.522603978300181</v>
      </c>
      <c r="K258" s="40" t="n">
        <f aca="false">IF(E258="","",E258/(E258+H258))</f>
        <v>0.546439628482972</v>
      </c>
      <c r="L258" s="70" t="n">
        <f aca="false">IF(OR(K258="",J258=""),"",(J258-K258)*100)</f>
        <v>-2.38356501827913</v>
      </c>
      <c r="M258" s="36" t="n">
        <v>2.29163973666188</v>
      </c>
      <c r="N258" s="36" t="n">
        <v>2.24010502828694</v>
      </c>
      <c r="O258" s="36" t="n">
        <f aca="false">SQRT(M258^2+N258^2)</f>
        <v>3.2046346469456</v>
      </c>
      <c r="P258" s="40" t="n">
        <f aca="false">IF(J258="","",MAX(0,J258-1.96*O258/100))</f>
        <v>0.459793139220047</v>
      </c>
      <c r="Q258" s="40" t="n">
        <f aca="false">IF(J258="","",MIN(1,J258+1.96*O258/100))</f>
        <v>0.585414817380315</v>
      </c>
      <c r="R258" s="32" t="str">
        <f aca="false">IF(L258="","",IF(ABS(L258)&lt;=O258,"Yes","No"))</f>
        <v>Yes</v>
      </c>
      <c r="S258" s="32" t="str">
        <f aca="false">IF(L258="","",IF(ABS(L258)&lt;=1.96*O258,"Yes","No"))</f>
        <v>Yes</v>
      </c>
      <c r="T258" s="60" t="n">
        <f aca="false">IF(D258="","",ROUND(SQRT(((D258+G258)*O258/100)^2+(J258*(D258+G258)*0.06778)^2),0))</f>
        <v>26</v>
      </c>
      <c r="U258" s="32"/>
    </row>
    <row r="259" customFormat="false" ht="15" hidden="false" customHeight="false" outlineLevel="0" collapsed="false">
      <c r="A259" s="32" t="s">
        <v>421</v>
      </c>
      <c r="B259" s="32" t="s">
        <v>458</v>
      </c>
      <c r="C259" s="32" t="s">
        <v>470</v>
      </c>
      <c r="D259" s="60" t="n">
        <v>361</v>
      </c>
      <c r="E259" s="60" t="n">
        <v>400</v>
      </c>
      <c r="F259" s="69" t="n">
        <f aca="false">IF(E259="","",D259-E259)</f>
        <v>-39</v>
      </c>
      <c r="G259" s="60" t="n">
        <v>285</v>
      </c>
      <c r="H259" s="60" t="n">
        <v>303</v>
      </c>
      <c r="I259" s="69" t="n">
        <f aca="false">IF(H259="","",G259-H259)</f>
        <v>-18</v>
      </c>
      <c r="J259" s="40" t="n">
        <f aca="false">IF(OR(D259="",D259+G259=0),"",D259/(D259+G259))</f>
        <v>0.558823529411765</v>
      </c>
      <c r="K259" s="40" t="n">
        <f aca="false">IF(E259="","",E259/(E259+H259))</f>
        <v>0.568990042674253</v>
      </c>
      <c r="L259" s="70" t="n">
        <f aca="false">IF(OR(K259="",J259=""),"",(J259-K259)*100)</f>
        <v>-1.01665132624885</v>
      </c>
      <c r="M259" s="36" t="n">
        <v>2.29163973666188</v>
      </c>
      <c r="N259" s="36" t="n">
        <v>2.24010502828694</v>
      </c>
      <c r="O259" s="36" t="n">
        <f aca="false">SQRT(M259^2+N259^2)</f>
        <v>3.2046346469456</v>
      </c>
      <c r="P259" s="40" t="n">
        <f aca="false">IF(J259="","",MAX(0,J259-1.96*O259/100))</f>
        <v>0.496012690331631</v>
      </c>
      <c r="Q259" s="40" t="n">
        <f aca="false">IF(J259="","",MIN(1,J259+1.96*O259/100))</f>
        <v>0.621634368491899</v>
      </c>
      <c r="R259" s="32" t="str">
        <f aca="false">IF(L259="","",IF(ABS(L259)&lt;=O259,"Yes","No"))</f>
        <v>Yes</v>
      </c>
      <c r="S259" s="32" t="str">
        <f aca="false">IF(L259="","",IF(ABS(L259)&lt;=1.96*O259,"Yes","No"))</f>
        <v>Yes</v>
      </c>
      <c r="T259" s="60" t="n">
        <f aca="false">IF(D259="","",ROUND(SQRT(((D259+G259)*O259/100)^2+(J259*(D259+G259)*0.06778)^2),0))</f>
        <v>32</v>
      </c>
      <c r="U259" s="32"/>
    </row>
    <row r="260" customFormat="false" ht="15" hidden="false" customHeight="false" outlineLevel="0" collapsed="false">
      <c r="A260" s="32" t="s">
        <v>421</v>
      </c>
      <c r="B260" s="32" t="s">
        <v>458</v>
      </c>
      <c r="C260" s="32" t="s">
        <v>471</v>
      </c>
      <c r="D260" s="60" t="n">
        <v>310</v>
      </c>
      <c r="E260" s="60" t="n">
        <v>356</v>
      </c>
      <c r="F260" s="69" t="n">
        <f aca="false">IF(E260="","",D260-E260)</f>
        <v>-46</v>
      </c>
      <c r="G260" s="60" t="n">
        <v>316</v>
      </c>
      <c r="H260" s="60" t="n">
        <v>330</v>
      </c>
      <c r="I260" s="69" t="n">
        <f aca="false">IF(H260="","",G260-H260)</f>
        <v>-14</v>
      </c>
      <c r="J260" s="40" t="n">
        <f aca="false">IF(OR(D260="",D260+G260=0),"",D260/(D260+G260))</f>
        <v>0.495207667731629</v>
      </c>
      <c r="K260" s="40" t="n">
        <f aca="false">IF(E260="","",E260/(E260+H260))</f>
        <v>0.518950437317784</v>
      </c>
      <c r="L260" s="70" t="n">
        <f aca="false">IF(OR(K260="",J260=""),"",(J260-K260)*100)</f>
        <v>-2.37427695861548</v>
      </c>
      <c r="M260" s="36" t="n">
        <v>2.29163973666188</v>
      </c>
      <c r="N260" s="36" t="n">
        <v>2.24010502828694</v>
      </c>
      <c r="O260" s="36" t="n">
        <f aca="false">SQRT(M260^2+N260^2)</f>
        <v>3.2046346469456</v>
      </c>
      <c r="P260" s="40" t="n">
        <f aca="false">IF(J260="","",MAX(0,J260-1.96*O260/100))</f>
        <v>0.432396828651496</v>
      </c>
      <c r="Q260" s="40" t="n">
        <f aca="false">IF(J260="","",MIN(1,J260+1.96*O260/100))</f>
        <v>0.558018506811763</v>
      </c>
      <c r="R260" s="32" t="str">
        <f aca="false">IF(L260="","",IF(ABS(L260)&lt;=O260,"Yes","No"))</f>
        <v>Yes</v>
      </c>
      <c r="S260" s="32" t="str">
        <f aca="false">IF(L260="","",IF(ABS(L260)&lt;=1.96*O260,"Yes","No"))</f>
        <v>Yes</v>
      </c>
      <c r="T260" s="60" t="n">
        <f aca="false">IF(D260="","",ROUND(SQRT(((D260+G260)*O260/100)^2+(J260*(D260+G260)*0.06778)^2),0))</f>
        <v>29</v>
      </c>
      <c r="U260" s="32"/>
    </row>
    <row r="261" customFormat="false" ht="15" hidden="false" customHeight="false" outlineLevel="0" collapsed="false">
      <c r="A261" s="32" t="s">
        <v>421</v>
      </c>
      <c r="B261" s="32" t="s">
        <v>458</v>
      </c>
      <c r="C261" s="32" t="s">
        <v>472</v>
      </c>
      <c r="D261" s="60" t="n">
        <v>703</v>
      </c>
      <c r="E261" s="60" t="n">
        <v>719</v>
      </c>
      <c r="F261" s="69" t="n">
        <f aca="false">IF(E261="","",D261-E261)</f>
        <v>-16</v>
      </c>
      <c r="G261" s="60" t="n">
        <v>551</v>
      </c>
      <c r="H261" s="60" t="n">
        <v>538</v>
      </c>
      <c r="I261" s="69" t="n">
        <f aca="false">IF(H261="","",G261-H261)</f>
        <v>13</v>
      </c>
      <c r="J261" s="40" t="n">
        <f aca="false">IF(OR(D261="",D261+G261=0),"",D261/(D261+G261))</f>
        <v>0.560606060606061</v>
      </c>
      <c r="K261" s="40" t="n">
        <f aca="false">IF(E261="","",E261/(E261+H261))</f>
        <v>0.571996817820207</v>
      </c>
      <c r="L261" s="70" t="n">
        <f aca="false">IF(OR(K261="",J261=""),"",(J261-K261)*100)</f>
        <v>-1.13907572141463</v>
      </c>
      <c r="M261" s="36" t="n">
        <v>1.84227327080237</v>
      </c>
      <c r="N261" s="36" t="n">
        <v>2.24010502828694</v>
      </c>
      <c r="O261" s="36" t="n">
        <f aca="false">SQRT(M261^2+N261^2)</f>
        <v>2.90035193417442</v>
      </c>
      <c r="P261" s="40" t="n">
        <f aca="false">IF(J261="","",MAX(0,J261-1.96*O261/100))</f>
        <v>0.503759162696242</v>
      </c>
      <c r="Q261" s="40" t="n">
        <f aca="false">IF(J261="","",MIN(1,J261+1.96*O261/100))</f>
        <v>0.617452958515879</v>
      </c>
      <c r="R261" s="32" t="str">
        <f aca="false">IF(L261="","",IF(ABS(L261)&lt;=O261,"Yes","No"))</f>
        <v>Yes</v>
      </c>
      <c r="S261" s="32" t="str">
        <f aca="false">IF(L261="","",IF(ABS(L261)&lt;=1.96*O261,"Yes","No"))</f>
        <v>Yes</v>
      </c>
      <c r="T261" s="60" t="n">
        <f aca="false">IF(D261="","",ROUND(SQRT(((D261+G261)*O261/100)^2+(J261*(D261+G261)*0.05273)^2),0))</f>
        <v>52</v>
      </c>
      <c r="U261" s="32"/>
    </row>
    <row r="262" customFormat="false" ht="15" hidden="false" customHeight="false" outlineLevel="0" collapsed="false">
      <c r="A262" s="32" t="s">
        <v>421</v>
      </c>
      <c r="B262" s="32" t="s">
        <v>458</v>
      </c>
      <c r="C262" s="32" t="s">
        <v>473</v>
      </c>
      <c r="D262" s="60" t="n">
        <v>327</v>
      </c>
      <c r="E262" s="60" t="n">
        <v>391</v>
      </c>
      <c r="F262" s="69" t="n">
        <f aca="false">IF(E262="","",D262-E262)</f>
        <v>-64</v>
      </c>
      <c r="G262" s="60" t="n">
        <v>353</v>
      </c>
      <c r="H262" s="60" t="n">
        <v>384</v>
      </c>
      <c r="I262" s="69" t="n">
        <f aca="false">IF(H262="","",G262-H262)</f>
        <v>-31</v>
      </c>
      <c r="J262" s="40" t="n">
        <f aca="false">IF(OR(D262="",D262+G262=0),"",D262/(D262+G262))</f>
        <v>0.480882352941177</v>
      </c>
      <c r="K262" s="40" t="n">
        <f aca="false">IF(E262="","",E262/(E262+H262))</f>
        <v>0.504516129032258</v>
      </c>
      <c r="L262" s="70" t="n">
        <f aca="false">IF(OR(K262="",J262=""),"",(J262-K262)*100)</f>
        <v>-2.36337760910816</v>
      </c>
      <c r="M262" s="36" t="n">
        <v>2.29163973666188</v>
      </c>
      <c r="N262" s="36" t="n">
        <v>2.24010502828694</v>
      </c>
      <c r="O262" s="36" t="n">
        <f aca="false">SQRT(M262^2+N262^2)</f>
        <v>3.2046346469456</v>
      </c>
      <c r="P262" s="40" t="n">
        <f aca="false">IF(J262="","",MAX(0,J262-1.96*O262/100))</f>
        <v>0.418071513861043</v>
      </c>
      <c r="Q262" s="40" t="n">
        <f aca="false">IF(J262="","",MIN(1,J262+1.96*O262/100))</f>
        <v>0.54369319202131</v>
      </c>
      <c r="R262" s="32" t="str">
        <f aca="false">IF(L262="","",IF(ABS(L262)&lt;=O262,"Yes","No"))</f>
        <v>Yes</v>
      </c>
      <c r="S262" s="32" t="str">
        <f aca="false">IF(L262="","",IF(ABS(L262)&lt;=1.96*O262,"Yes","No"))</f>
        <v>Yes</v>
      </c>
      <c r="T262" s="60" t="n">
        <f aca="false">IF(D262="","",ROUND(SQRT(((D262+G262)*O262/100)^2+(J262*(D262+G262)*0.06778)^2),0))</f>
        <v>31</v>
      </c>
      <c r="U262" s="32"/>
    </row>
    <row r="263" customFormat="false" ht="15" hidden="false" customHeight="false" outlineLevel="0" collapsed="false">
      <c r="A263" s="32" t="s">
        <v>421</v>
      </c>
      <c r="B263" s="32" t="s">
        <v>458</v>
      </c>
      <c r="C263" s="32" t="s">
        <v>474</v>
      </c>
      <c r="D263" s="60" t="n">
        <v>364</v>
      </c>
      <c r="E263" s="60" t="n">
        <v>395</v>
      </c>
      <c r="F263" s="69" t="n">
        <f aca="false">IF(E263="","",D263-E263)</f>
        <v>-31</v>
      </c>
      <c r="G263" s="60" t="n">
        <v>353</v>
      </c>
      <c r="H263" s="60" t="n">
        <v>387</v>
      </c>
      <c r="I263" s="69" t="n">
        <f aca="false">IF(H263="","",G263-H263)</f>
        <v>-34</v>
      </c>
      <c r="J263" s="40" t="n">
        <f aca="false">IF(OR(D263="",D263+G263=0),"",D263/(D263+G263))</f>
        <v>0.507670850767085</v>
      </c>
      <c r="K263" s="40" t="n">
        <f aca="false">IF(E263="","",E263/(E263+H263))</f>
        <v>0.505115089514067</v>
      </c>
      <c r="L263" s="70" t="n">
        <f aca="false">IF(OR(K263="",J263=""),"",(J263-K263)*100)</f>
        <v>0.25557612530186</v>
      </c>
      <c r="M263" s="36" t="n">
        <v>2.29163973666188</v>
      </c>
      <c r="N263" s="36" t="n">
        <v>2.24010502828694</v>
      </c>
      <c r="O263" s="36" t="n">
        <f aca="false">SQRT(M263^2+N263^2)</f>
        <v>3.2046346469456</v>
      </c>
      <c r="P263" s="40" t="n">
        <f aca="false">IF(J263="","",MAX(0,J263-1.96*O263/100))</f>
        <v>0.444860011686951</v>
      </c>
      <c r="Q263" s="40" t="n">
        <f aca="false">IF(J263="","",MIN(1,J263+1.96*O263/100))</f>
        <v>0.570481689847219</v>
      </c>
      <c r="R263" s="32" t="str">
        <f aca="false">IF(L263="","",IF(ABS(L263)&lt;=O263,"Yes","No"))</f>
        <v>Yes</v>
      </c>
      <c r="S263" s="32" t="str">
        <f aca="false">IF(L263="","",IF(ABS(L263)&lt;=1.96*O263,"Yes","No"))</f>
        <v>Yes</v>
      </c>
      <c r="T263" s="60" t="n">
        <f aca="false">IF(D263="","",ROUND(SQRT(((D263+G263)*O263/100)^2+(J263*(D263+G263)*0.06778)^2),0))</f>
        <v>34</v>
      </c>
      <c r="U263" s="32"/>
    </row>
    <row r="264" customFormat="false" ht="15" hidden="false" customHeight="false" outlineLevel="0" collapsed="false">
      <c r="A264" s="32" t="s">
        <v>421</v>
      </c>
      <c r="B264" s="32" t="s">
        <v>458</v>
      </c>
      <c r="C264" s="32" t="s">
        <v>475</v>
      </c>
      <c r="D264" s="60" t="n">
        <v>350</v>
      </c>
      <c r="E264" s="60" t="n">
        <v>407</v>
      </c>
      <c r="F264" s="69" t="n">
        <f aca="false">IF(E264="","",D264-E264)</f>
        <v>-57</v>
      </c>
      <c r="G264" s="60" t="n">
        <v>333</v>
      </c>
      <c r="H264" s="60" t="n">
        <v>347</v>
      </c>
      <c r="I264" s="69" t="n">
        <f aca="false">IF(H264="","",G264-H264)</f>
        <v>-14</v>
      </c>
      <c r="J264" s="40" t="n">
        <f aca="false">IF(OR(D264="",D264+G264=0),"",D264/(D264+G264))</f>
        <v>0.512445095168375</v>
      </c>
      <c r="K264" s="40" t="n">
        <f aca="false">IF(E264="","",E264/(E264+H264))</f>
        <v>0.539787798408488</v>
      </c>
      <c r="L264" s="70" t="n">
        <f aca="false">IF(OR(K264="",J264=""),"",(J264-K264)*100)</f>
        <v>-2.73427032401133</v>
      </c>
      <c r="M264" s="36" t="n">
        <v>2.29163973666188</v>
      </c>
      <c r="N264" s="36" t="n">
        <v>2.24010502828694</v>
      </c>
      <c r="O264" s="36" t="n">
        <f aca="false">SQRT(M264^2+N264^2)</f>
        <v>3.2046346469456</v>
      </c>
      <c r="P264" s="40" t="n">
        <f aca="false">IF(J264="","",MAX(0,J264-1.96*O264/100))</f>
        <v>0.449634256088241</v>
      </c>
      <c r="Q264" s="40" t="n">
        <f aca="false">IF(J264="","",MIN(1,J264+1.96*O264/100))</f>
        <v>0.575255934248509</v>
      </c>
      <c r="R264" s="32" t="str">
        <f aca="false">IF(L264="","",IF(ABS(L264)&lt;=O264,"Yes","No"))</f>
        <v>Yes</v>
      </c>
      <c r="S264" s="32" t="str">
        <f aca="false">IF(L264="","",IF(ABS(L264)&lt;=1.96*O264,"Yes","No"))</f>
        <v>Yes</v>
      </c>
      <c r="T264" s="60" t="n">
        <f aca="false">IF(D264="","",ROUND(SQRT(((D264+G264)*O264/100)^2+(J264*(D264+G264)*0.06778)^2),0))</f>
        <v>32</v>
      </c>
      <c r="U264" s="32"/>
    </row>
    <row r="265" customFormat="false" ht="15" hidden="false" customHeight="false" outlineLevel="0" collapsed="false">
      <c r="A265" s="32" t="s">
        <v>421</v>
      </c>
      <c r="B265" s="32" t="s">
        <v>476</v>
      </c>
      <c r="C265" s="32" t="s">
        <v>477</v>
      </c>
      <c r="D265" s="60" t="n">
        <v>607</v>
      </c>
      <c r="E265" s="60" t="n">
        <v>730</v>
      </c>
      <c r="F265" s="69" t="n">
        <f aca="false">IF(E265="","",D265-E265)</f>
        <v>-123</v>
      </c>
      <c r="G265" s="60" t="n">
        <v>1031</v>
      </c>
      <c r="H265" s="60" t="n">
        <v>1145</v>
      </c>
      <c r="I265" s="69" t="n">
        <f aca="false">IF(H265="","",G265-H265)</f>
        <v>-114</v>
      </c>
      <c r="J265" s="40" t="n">
        <f aca="false">IF(OR(D265="",D265+G265=0),"",D265/(D265+G265))</f>
        <v>0.370573870573871</v>
      </c>
      <c r="K265" s="40" t="n">
        <f aca="false">IF(E265="","",E265/(E265+H265))</f>
        <v>0.389333333333333</v>
      </c>
      <c r="L265" s="70" t="n">
        <f aca="false">IF(OR(K265="",J265=""),"",(J265-K265)*100)</f>
        <v>-1.87594627594627</v>
      </c>
      <c r="M265" s="36" t="n">
        <v>1.84227327080237</v>
      </c>
      <c r="N265" s="36" t="n">
        <v>2.24010502828694</v>
      </c>
      <c r="O265" s="36" t="n">
        <f aca="false">SQRT(M265^2+N265^2)</f>
        <v>2.90035193417442</v>
      </c>
      <c r="P265" s="40" t="n">
        <f aca="false">IF(J265="","",MAX(0,J265-1.96*O265/100))</f>
        <v>0.313726972664052</v>
      </c>
      <c r="Q265" s="40" t="n">
        <f aca="false">IF(J265="","",MIN(1,J265+1.96*O265/100))</f>
        <v>0.427420768483689</v>
      </c>
      <c r="R265" s="32" t="str">
        <f aca="false">IF(L265="","",IF(ABS(L265)&lt;=O265,"Yes","No"))</f>
        <v>Yes</v>
      </c>
      <c r="S265" s="32" t="str">
        <f aca="false">IF(L265="","",IF(ABS(L265)&lt;=1.96*O265,"Yes","No"))</f>
        <v>Yes</v>
      </c>
      <c r="T265" s="60" t="n">
        <f aca="false">IF(D265="","",ROUND(SQRT(((D265+G265)*O265/100)^2+(J265*(D265+G265)*0.05273)^2),0))</f>
        <v>57</v>
      </c>
      <c r="U265" s="32"/>
    </row>
    <row r="266" customFormat="false" ht="15" hidden="false" customHeight="false" outlineLevel="0" collapsed="false">
      <c r="A266" s="32" t="s">
        <v>421</v>
      </c>
      <c r="B266" s="32" t="s">
        <v>476</v>
      </c>
      <c r="C266" s="32" t="s">
        <v>478</v>
      </c>
      <c r="D266" s="60" t="n">
        <v>539</v>
      </c>
      <c r="E266" s="60" t="n">
        <v>692</v>
      </c>
      <c r="F266" s="69" t="n">
        <f aca="false">IF(E266="","",D266-E266)</f>
        <v>-153</v>
      </c>
      <c r="G266" s="60" t="n">
        <v>854</v>
      </c>
      <c r="H266" s="60" t="n">
        <v>909</v>
      </c>
      <c r="I266" s="69" t="n">
        <f aca="false">IF(H266="","",G266-H266)</f>
        <v>-55</v>
      </c>
      <c r="J266" s="40" t="n">
        <f aca="false">IF(OR(D266="",D266+G266=0),"",D266/(D266+G266))</f>
        <v>0.386934673366834</v>
      </c>
      <c r="K266" s="40" t="n">
        <f aca="false">IF(E266="","",E266/(E266+H266))</f>
        <v>0.432229856339788</v>
      </c>
      <c r="L266" s="70" t="n">
        <f aca="false">IF(OR(K266="",J266=""),"",(J266-K266)*100)</f>
        <v>-4.52951829729534</v>
      </c>
      <c r="M266" s="36" t="n">
        <v>1.84227327080237</v>
      </c>
      <c r="N266" s="36" t="n">
        <v>2.24010502828694</v>
      </c>
      <c r="O266" s="36" t="n">
        <f aca="false">SQRT(M266^2+N266^2)</f>
        <v>2.90035193417442</v>
      </c>
      <c r="P266" s="40" t="n">
        <f aca="false">IF(J266="","",MAX(0,J266-1.96*O266/100))</f>
        <v>0.330087775457016</v>
      </c>
      <c r="Q266" s="40" t="n">
        <f aca="false">IF(J266="","",MIN(1,J266+1.96*O266/100))</f>
        <v>0.443781571276653</v>
      </c>
      <c r="R266" s="32" t="str">
        <f aca="false">IF(L266="","",IF(ABS(L266)&lt;=O266,"Yes","No"))</f>
        <v>No</v>
      </c>
      <c r="S266" s="32" t="str">
        <f aca="false">IF(L266="","",IF(ABS(L266)&lt;=1.96*O266,"Yes","No"))</f>
        <v>Yes</v>
      </c>
      <c r="T266" s="60" t="n">
        <f aca="false">IF(D266="","",ROUND(SQRT(((D266+G266)*O266/100)^2+(J266*(D266+G266)*0.05273)^2),0))</f>
        <v>49</v>
      </c>
      <c r="U266" s="32"/>
    </row>
    <row r="267" customFormat="false" ht="15" hidden="false" customHeight="false" outlineLevel="0" collapsed="false">
      <c r="A267" s="32" t="s">
        <v>421</v>
      </c>
      <c r="B267" s="32" t="s">
        <v>476</v>
      </c>
      <c r="C267" s="32" t="s">
        <v>479</v>
      </c>
      <c r="D267" s="60" t="n">
        <v>273</v>
      </c>
      <c r="E267" s="60" t="n">
        <v>315</v>
      </c>
      <c r="F267" s="69" t="n">
        <f aca="false">IF(E267="","",D267-E267)</f>
        <v>-42</v>
      </c>
      <c r="G267" s="60" t="n">
        <v>538</v>
      </c>
      <c r="H267" s="60" t="n">
        <v>608</v>
      </c>
      <c r="I267" s="69" t="n">
        <f aca="false">IF(H267="","",G267-H267)</f>
        <v>-70</v>
      </c>
      <c r="J267" s="40" t="n">
        <f aca="false">IF(OR(D267="",D267+G267=0),"",D267/(D267+G267))</f>
        <v>0.336621454993835</v>
      </c>
      <c r="K267" s="40" t="n">
        <f aca="false">IF(E267="","",E267/(E267+H267))</f>
        <v>0.341278439869989</v>
      </c>
      <c r="L267" s="70" t="n">
        <f aca="false">IF(OR(K267="",J267=""),"",(J267-K267)*100)</f>
        <v>-0.46569848761544</v>
      </c>
      <c r="M267" s="36" t="n">
        <v>2.29163973666188</v>
      </c>
      <c r="N267" s="36" t="n">
        <v>2.24010502828694</v>
      </c>
      <c r="O267" s="36" t="n">
        <f aca="false">SQRT(M267^2+N267^2)</f>
        <v>3.2046346469456</v>
      </c>
      <c r="P267" s="40" t="n">
        <f aca="false">IF(J267="","",MAX(0,J267-1.96*O267/100))</f>
        <v>0.273810615913701</v>
      </c>
      <c r="Q267" s="40" t="n">
        <f aca="false">IF(J267="","",MIN(1,J267+1.96*O267/100))</f>
        <v>0.399432294073969</v>
      </c>
      <c r="R267" s="32" t="str">
        <f aca="false">IF(L267="","",IF(ABS(L267)&lt;=O267,"Yes","No"))</f>
        <v>Yes</v>
      </c>
      <c r="S267" s="32" t="str">
        <f aca="false">IF(L267="","",IF(ABS(L267)&lt;=1.96*O267,"Yes","No"))</f>
        <v>Yes</v>
      </c>
      <c r="T267" s="60" t="n">
        <f aca="false">IF(D267="","",ROUND(SQRT(((D267+G267)*O267/100)^2+(J267*(D267+G267)*0.06778)^2),0))</f>
        <v>32</v>
      </c>
      <c r="U267" s="32"/>
    </row>
    <row r="268" customFormat="false" ht="15" hidden="false" customHeight="false" outlineLevel="0" collapsed="false">
      <c r="A268" s="32" t="s">
        <v>421</v>
      </c>
      <c r="B268" s="32" t="s">
        <v>480</v>
      </c>
      <c r="C268" s="32" t="s">
        <v>480</v>
      </c>
      <c r="D268" s="60" t="n">
        <v>22</v>
      </c>
      <c r="E268" s="60" t="n">
        <v>31</v>
      </c>
      <c r="F268" s="69" t="n">
        <f aca="false">IF(E268="","",D268-E268)</f>
        <v>-9</v>
      </c>
      <c r="G268" s="60" t="n">
        <v>47</v>
      </c>
      <c r="H268" s="60" t="n">
        <v>55</v>
      </c>
      <c r="I268" s="69" t="n">
        <f aca="false">IF(H268="","",G268-H268)</f>
        <v>-8</v>
      </c>
      <c r="J268" s="40" t="n">
        <f aca="false">IF(OR(D268="",D268+G268=0),"",D268/(D268+G268))</f>
        <v>0.318840579710145</v>
      </c>
      <c r="K268" s="40" t="n">
        <f aca="false">IF(E268="","",E268/(E268+H268))</f>
        <v>0.36046511627907</v>
      </c>
      <c r="L268" s="70" t="n">
        <f aca="false">IF(OR(K268="",J268=""),"",(J268-K268)*100)</f>
        <v>-4.16245365689249</v>
      </c>
      <c r="M268" s="36" t="n">
        <v>3.50482614909216</v>
      </c>
      <c r="N268" s="36" t="n">
        <v>2.24010502828694</v>
      </c>
      <c r="O268" s="36" t="n">
        <f aca="false">SQRT(M268^2+N268^2)</f>
        <v>4.15955248471715</v>
      </c>
      <c r="P268" s="40" t="n">
        <f aca="false">IF(J268="","",MAX(0,J268-1.96*O268/100))</f>
        <v>0.237313351009689</v>
      </c>
      <c r="Q268" s="40" t="n">
        <f aca="false">IF(J268="","",MIN(1,J268+1.96*O268/100))</f>
        <v>0.400367808410601</v>
      </c>
      <c r="R268" s="32" t="str">
        <f aca="false">IF(L268="","",IF(ABS(L268)&lt;=O268,"Yes","No"))</f>
        <v>No</v>
      </c>
      <c r="S268" s="32" t="str">
        <f aca="false">IF(L268="","",IF(ABS(L268)&lt;=1.96*O268,"Yes","No"))</f>
        <v>Yes</v>
      </c>
      <c r="T268" s="60" t="n">
        <f aca="false">IF(D268="","",ROUND(SQRT(((D268+G268)*O268/100)^2+(J268*(D268+G268)*0.08223)^2),0))</f>
        <v>3</v>
      </c>
      <c r="U268" s="32"/>
    </row>
    <row r="269" customFormat="false" ht="15" hidden="false" customHeight="false" outlineLevel="0" collapsed="false">
      <c r="A269" s="32" t="s">
        <v>421</v>
      </c>
      <c r="B269" s="32" t="s">
        <v>481</v>
      </c>
      <c r="C269" s="32" t="s">
        <v>482</v>
      </c>
      <c r="D269" s="60" t="n">
        <v>422</v>
      </c>
      <c r="E269" s="60" t="n">
        <v>551</v>
      </c>
      <c r="F269" s="69" t="n">
        <f aca="false">IF(E269="","",D269-E269)</f>
        <v>-129</v>
      </c>
      <c r="G269" s="60" t="n">
        <v>673</v>
      </c>
      <c r="H269" s="60" t="n">
        <v>740</v>
      </c>
      <c r="I269" s="69" t="n">
        <f aca="false">IF(H269="","",G269-H269)</f>
        <v>-67</v>
      </c>
      <c r="J269" s="40" t="n">
        <f aca="false">IF(OR(D269="",D269+G269=0),"",D269/(D269+G269))</f>
        <v>0.385388127853881</v>
      </c>
      <c r="K269" s="40" t="n">
        <f aca="false">IF(E269="","",E269/(E269+H269))</f>
        <v>0.426800929512006</v>
      </c>
      <c r="L269" s="70" t="n">
        <f aca="false">IF(OR(K269="",J269=""),"",(J269-K269)*100)</f>
        <v>-4.14128016581249</v>
      </c>
      <c r="M269" s="36" t="n">
        <v>1.84227327080237</v>
      </c>
      <c r="N269" s="36" t="n">
        <v>2.24010502828694</v>
      </c>
      <c r="O269" s="36" t="n">
        <f aca="false">SQRT(M269^2+N269^2)</f>
        <v>2.90035193417442</v>
      </c>
      <c r="P269" s="40" t="n">
        <f aca="false">IF(J269="","",MAX(0,J269-1.96*O269/100))</f>
        <v>0.328541229944063</v>
      </c>
      <c r="Q269" s="40" t="n">
        <f aca="false">IF(J269="","",MIN(1,J269+1.96*O269/100))</f>
        <v>0.4422350257637</v>
      </c>
      <c r="R269" s="32" t="str">
        <f aca="false">IF(L269="","",IF(ABS(L269)&lt;=O269,"Yes","No"))</f>
        <v>No</v>
      </c>
      <c r="S269" s="32" t="str">
        <f aca="false">IF(L269="","",IF(ABS(L269)&lt;=1.96*O269,"Yes","No"))</f>
        <v>Yes</v>
      </c>
      <c r="T269" s="60" t="n">
        <f aca="false">IF(D269="","",ROUND(SQRT(((D269+G269)*O269/100)^2+(J269*(D269+G269)*0.05273)^2),0))</f>
        <v>39</v>
      </c>
      <c r="U269" s="32"/>
    </row>
    <row r="270" customFormat="false" ht="15" hidden="false" customHeight="false" outlineLevel="0" collapsed="false">
      <c r="A270" s="32" t="s">
        <v>421</v>
      </c>
      <c r="B270" s="32" t="s">
        <v>481</v>
      </c>
      <c r="C270" s="32" t="s">
        <v>483</v>
      </c>
      <c r="D270" s="60" t="n">
        <v>506</v>
      </c>
      <c r="E270" s="60" t="n">
        <v>558</v>
      </c>
      <c r="F270" s="69" t="n">
        <f aca="false">IF(E270="","",D270-E270)</f>
        <v>-52</v>
      </c>
      <c r="G270" s="60" t="n">
        <v>656</v>
      </c>
      <c r="H270" s="60" t="n">
        <v>668</v>
      </c>
      <c r="I270" s="69" t="n">
        <f aca="false">IF(H270="","",G270-H270)</f>
        <v>-12</v>
      </c>
      <c r="J270" s="40" t="n">
        <f aca="false">IF(OR(D270="",D270+G270=0),"",D270/(D270+G270))</f>
        <v>0.435456110154905</v>
      </c>
      <c r="K270" s="40" t="n">
        <f aca="false">IF(E270="","",E270/(E270+H270))</f>
        <v>0.455138662316476</v>
      </c>
      <c r="L270" s="70" t="n">
        <f aca="false">IF(OR(K270="",J270=""),"",(J270-K270)*100)</f>
        <v>-1.96825521615711</v>
      </c>
      <c r="M270" s="36" t="n">
        <v>1.84227327080237</v>
      </c>
      <c r="N270" s="36" t="n">
        <v>2.24010502828694</v>
      </c>
      <c r="O270" s="36" t="n">
        <f aca="false">SQRT(M270^2+N270^2)</f>
        <v>2.90035193417442</v>
      </c>
      <c r="P270" s="40" t="n">
        <f aca="false">IF(J270="","",MAX(0,J270-1.96*O270/100))</f>
        <v>0.378609212245087</v>
      </c>
      <c r="Q270" s="40" t="n">
        <f aca="false">IF(J270="","",MIN(1,J270+1.96*O270/100))</f>
        <v>0.492303008064724</v>
      </c>
      <c r="R270" s="32" t="str">
        <f aca="false">IF(L270="","",IF(ABS(L270)&lt;=O270,"Yes","No"))</f>
        <v>Yes</v>
      </c>
      <c r="S270" s="32" t="str">
        <f aca="false">IF(L270="","",IF(ABS(L270)&lt;=1.96*O270,"Yes","No"))</f>
        <v>Yes</v>
      </c>
      <c r="T270" s="60" t="n">
        <f aca="false">IF(D270="","",ROUND(SQRT(((D270+G270)*O270/100)^2+(J270*(D270+G270)*0.05273)^2),0))</f>
        <v>43</v>
      </c>
      <c r="U270" s="32"/>
    </row>
    <row r="271" customFormat="false" ht="15" hidden="false" customHeight="false" outlineLevel="0" collapsed="false">
      <c r="A271" s="32" t="s">
        <v>421</v>
      </c>
      <c r="B271" s="32" t="s">
        <v>484</v>
      </c>
      <c r="C271" s="32" t="s">
        <v>484</v>
      </c>
      <c r="D271" s="60" t="n">
        <v>123</v>
      </c>
      <c r="E271" s="60" t="n">
        <v>137</v>
      </c>
      <c r="F271" s="69" t="n">
        <f aca="false">IF(E271="","",D271-E271)</f>
        <v>-14</v>
      </c>
      <c r="G271" s="60" t="n">
        <v>225</v>
      </c>
      <c r="H271" s="60" t="n">
        <v>214</v>
      </c>
      <c r="I271" s="69" t="n">
        <f aca="false">IF(H271="","",G271-H271)</f>
        <v>11</v>
      </c>
      <c r="J271" s="40" t="n">
        <f aca="false">IF(OR(D271="",D271+G271=0),"",D271/(D271+G271))</f>
        <v>0.353448275862069</v>
      </c>
      <c r="K271" s="40" t="n">
        <f aca="false">IF(E271="","",E271/(E271+H271))</f>
        <v>0.39031339031339</v>
      </c>
      <c r="L271" s="70" t="n">
        <f aca="false">IF(OR(K271="",J271=""),"",(J271-K271)*100)</f>
        <v>-3.68651144513213</v>
      </c>
      <c r="M271" s="36" t="n">
        <v>3.50482614909216</v>
      </c>
      <c r="N271" s="36" t="n">
        <v>2.24010502828694</v>
      </c>
      <c r="O271" s="36" t="n">
        <f aca="false">SQRT(M271^2+N271^2)</f>
        <v>4.15955248471715</v>
      </c>
      <c r="P271" s="40" t="n">
        <f aca="false">IF(J271="","",MAX(0,J271-1.96*O271/100))</f>
        <v>0.271921047161613</v>
      </c>
      <c r="Q271" s="40" t="n">
        <f aca="false">IF(J271="","",MIN(1,J271+1.96*O271/100))</f>
        <v>0.434975504562525</v>
      </c>
      <c r="R271" s="32" t="str">
        <f aca="false">IF(L271="","",IF(ABS(L271)&lt;=O271,"Yes","No"))</f>
        <v>Yes</v>
      </c>
      <c r="S271" s="32" t="str">
        <f aca="false">IF(L271="","",IF(ABS(L271)&lt;=1.96*O271,"Yes","No"))</f>
        <v>Yes</v>
      </c>
      <c r="T271" s="60" t="n">
        <f aca="false">IF(D271="","",ROUND(SQRT(((D271+G271)*O271/100)^2+(J271*(D271+G271)*0.08223)^2),0))</f>
        <v>18</v>
      </c>
      <c r="U271" s="32"/>
    </row>
    <row r="272" customFormat="false" ht="15" hidden="false" customHeight="false" outlineLevel="0" collapsed="false">
      <c r="A272" s="32" t="s">
        <v>421</v>
      </c>
      <c r="B272" s="32" t="s">
        <v>485</v>
      </c>
      <c r="C272" s="32" t="s">
        <v>486</v>
      </c>
      <c r="D272" s="60" t="n">
        <v>208</v>
      </c>
      <c r="E272" s="60"/>
      <c r="F272" s="69" t="str">
        <f aca="false">IF(E272="","",D272-E272)</f>
        <v/>
      </c>
      <c r="G272" s="60" t="n">
        <v>96</v>
      </c>
      <c r="H272" s="60"/>
      <c r="I272" s="69" t="str">
        <f aca="false">IF(H272="","",G272-H272)</f>
        <v/>
      </c>
      <c r="J272" s="40" t="n">
        <f aca="false">IF(OR(D272="",D272+G272=0),"",D272/(D272+G272))</f>
        <v>0.68421052631579</v>
      </c>
      <c r="K272" s="40" t="str">
        <f aca="false">IF(E272="","",E272/(E272+H272))</f>
        <v/>
      </c>
      <c r="L272" s="70" t="str">
        <f aca="false">IF(OR(K272="",J272=""),"",(J272-K272)*100)</f>
        <v/>
      </c>
      <c r="M272" s="36" t="n">
        <v>3.50482614909216</v>
      </c>
      <c r="N272" s="36" t="n">
        <v>2.24010502828694</v>
      </c>
      <c r="O272" s="36" t="n">
        <f aca="false">SQRT(M272^2+N272^2)</f>
        <v>4.15955248471715</v>
      </c>
      <c r="P272" s="40" t="n">
        <f aca="false">IF(J272="","",MAX(0,J272-1.96*O272/100))</f>
        <v>0.602683297615333</v>
      </c>
      <c r="Q272" s="40" t="n">
        <f aca="false">IF(J272="","",MIN(1,J272+1.96*O272/100))</f>
        <v>0.765737755016246</v>
      </c>
      <c r="R272" s="32" t="str">
        <f aca="false">IF(L272="","",IF(ABS(L272)&lt;=O272,"Yes","No"))</f>
        <v/>
      </c>
      <c r="S272" s="32" t="str">
        <f aca="false">IF(L272="","",IF(ABS(L272)&lt;=1.96*O272,"Yes","No"))</f>
        <v/>
      </c>
      <c r="T272" s="60" t="n">
        <f aca="false">IF(D272="","",ROUND(SQRT(((D272+G272)*O272/100)^2+(J272*(D272+G272)*0.08223)^2),0))</f>
        <v>21</v>
      </c>
      <c r="U272" s="32" t="s">
        <v>771</v>
      </c>
    </row>
    <row r="273" customFormat="false" ht="15" hidden="false" customHeight="false" outlineLevel="0" collapsed="false">
      <c r="A273" s="32" t="s">
        <v>421</v>
      </c>
      <c r="B273" s="32" t="s">
        <v>485</v>
      </c>
      <c r="C273" s="32" t="s">
        <v>487</v>
      </c>
      <c r="D273" s="60" t="n">
        <v>323</v>
      </c>
      <c r="E273" s="60" t="n">
        <v>329</v>
      </c>
      <c r="F273" s="69" t="n">
        <f aca="false">IF(E273="","",D273-E273)</f>
        <v>-6</v>
      </c>
      <c r="G273" s="60" t="n">
        <v>149</v>
      </c>
      <c r="H273" s="60" t="n">
        <v>127</v>
      </c>
      <c r="I273" s="69" t="n">
        <f aca="false">IF(H273="","",G273-H273)</f>
        <v>22</v>
      </c>
      <c r="J273" s="40" t="n">
        <f aca="false">IF(OR(D273="",D273+G273=0),"",D273/(D273+G273))</f>
        <v>0.684322033898305</v>
      </c>
      <c r="K273" s="40" t="n">
        <f aca="false">IF(E273="","",E273/(E273+H273))</f>
        <v>0.721491228070175</v>
      </c>
      <c r="L273" s="70" t="n">
        <f aca="false">IF(OR(K273="",J273=""),"",(J273-K273)*100)</f>
        <v>-3.71691941718704</v>
      </c>
      <c r="M273" s="36" t="n">
        <v>3.50482614909216</v>
      </c>
      <c r="N273" s="36" t="n">
        <v>2.24010502828694</v>
      </c>
      <c r="O273" s="36" t="n">
        <f aca="false">SQRT(M273^2+N273^2)</f>
        <v>4.15955248471715</v>
      </c>
      <c r="P273" s="40" t="n">
        <f aca="false">IF(J273="","",MAX(0,J273-1.96*O273/100))</f>
        <v>0.602794805197849</v>
      </c>
      <c r="Q273" s="40" t="n">
        <f aca="false">IF(J273="","",MIN(1,J273+1.96*O273/100))</f>
        <v>0.765849262598761</v>
      </c>
      <c r="R273" s="32" t="str">
        <f aca="false">IF(L273="","",IF(ABS(L273)&lt;=O273,"Yes","No"))</f>
        <v>Yes</v>
      </c>
      <c r="S273" s="32" t="str">
        <f aca="false">IF(L273="","",IF(ABS(L273)&lt;=1.96*O273,"Yes","No"))</f>
        <v>Yes</v>
      </c>
      <c r="T273" s="60" t="n">
        <f aca="false">IF(D273="","",ROUND(SQRT(((D273+G273)*O273/100)^2+(J273*(D273+G273)*0.08223)^2),0))</f>
        <v>33</v>
      </c>
      <c r="U273" s="32"/>
    </row>
    <row r="274" customFormat="false" ht="15" hidden="false" customHeight="false" outlineLevel="0" collapsed="false">
      <c r="A274" s="32" t="s">
        <v>421</v>
      </c>
      <c r="B274" s="32" t="s">
        <v>485</v>
      </c>
      <c r="C274" s="32" t="s">
        <v>488</v>
      </c>
      <c r="D274" s="60" t="n">
        <v>334</v>
      </c>
      <c r="E274" s="60" t="n">
        <v>372</v>
      </c>
      <c r="F274" s="69" t="n">
        <f aca="false">IF(E274="","",D274-E274)</f>
        <v>-38</v>
      </c>
      <c r="G274" s="60" t="n">
        <v>133</v>
      </c>
      <c r="H274" s="60" t="n">
        <v>118</v>
      </c>
      <c r="I274" s="69" t="n">
        <f aca="false">IF(H274="","",G274-H274)</f>
        <v>15</v>
      </c>
      <c r="J274" s="40" t="n">
        <f aca="false">IF(OR(D274="",D274+G274=0),"",D274/(D274+G274))</f>
        <v>0.715203426124197</v>
      </c>
      <c r="K274" s="40" t="n">
        <f aca="false">IF(E274="","",E274/(E274+H274))</f>
        <v>0.759183673469388</v>
      </c>
      <c r="L274" s="70" t="n">
        <f aca="false">IF(OR(K274="",J274=""),"",(J274-K274)*100)</f>
        <v>-4.39802473451908</v>
      </c>
      <c r="M274" s="36" t="n">
        <v>3.50482614909216</v>
      </c>
      <c r="N274" s="36" t="n">
        <v>2.24010502828694</v>
      </c>
      <c r="O274" s="36" t="n">
        <f aca="false">SQRT(M274^2+N274^2)</f>
        <v>4.15955248471715</v>
      </c>
      <c r="P274" s="40" t="n">
        <f aca="false">IF(J274="","",MAX(0,J274-1.96*O274/100))</f>
        <v>0.633676197423741</v>
      </c>
      <c r="Q274" s="40" t="n">
        <f aca="false">IF(J274="","",MIN(1,J274+1.96*O274/100))</f>
        <v>0.796730654824653</v>
      </c>
      <c r="R274" s="32" t="str">
        <f aca="false">IF(L274="","",IF(ABS(L274)&lt;=O274,"Yes","No"))</f>
        <v>No</v>
      </c>
      <c r="S274" s="32" t="str">
        <f aca="false">IF(L274="","",IF(ABS(L274)&lt;=1.96*O274,"Yes","No"))</f>
        <v>Yes</v>
      </c>
      <c r="T274" s="60" t="n">
        <f aca="false">IF(D274="","",ROUND(SQRT(((D274+G274)*O274/100)^2+(J274*(D274+G274)*0.08223)^2),0))</f>
        <v>34</v>
      </c>
      <c r="U274" s="32"/>
    </row>
    <row r="275" customFormat="false" ht="15" hidden="false" customHeight="false" outlineLevel="0" collapsed="false">
      <c r="A275" s="32" t="s">
        <v>421</v>
      </c>
      <c r="B275" s="32" t="s">
        <v>485</v>
      </c>
      <c r="C275" s="32" t="s">
        <v>489</v>
      </c>
      <c r="D275" s="60" t="n">
        <v>570</v>
      </c>
      <c r="E275" s="60" t="n">
        <v>665</v>
      </c>
      <c r="F275" s="69" t="n">
        <f aca="false">IF(E275="","",D275-E275)</f>
        <v>-95</v>
      </c>
      <c r="G275" s="60" t="n">
        <v>249</v>
      </c>
      <c r="H275" s="60" t="n">
        <v>201</v>
      </c>
      <c r="I275" s="69" t="n">
        <f aca="false">IF(H275="","",G275-H275)</f>
        <v>48</v>
      </c>
      <c r="J275" s="40" t="n">
        <f aca="false">IF(OR(D275="",D275+G275=0),"",D275/(D275+G275))</f>
        <v>0.695970695970696</v>
      </c>
      <c r="K275" s="40" t="n">
        <f aca="false">IF(E275="","",E275/(E275+H275))</f>
        <v>0.767898383371825</v>
      </c>
      <c r="L275" s="70" t="n">
        <f aca="false">IF(OR(K275="",J275=""),"",(J275-K275)*100)</f>
        <v>-7.19276874011285</v>
      </c>
      <c r="M275" s="36" t="n">
        <v>2.29163973666188</v>
      </c>
      <c r="N275" s="36" t="n">
        <v>2.24010502828694</v>
      </c>
      <c r="O275" s="36" t="n">
        <f aca="false">SQRT(M275^2+N275^2)</f>
        <v>3.2046346469456</v>
      </c>
      <c r="P275" s="40" t="n">
        <f aca="false">IF(J275="","",MAX(0,J275-1.96*O275/100))</f>
        <v>0.633159856890562</v>
      </c>
      <c r="Q275" s="40" t="n">
        <f aca="false">IF(J275="","",MIN(1,J275+1.96*O275/100))</f>
        <v>0.75878153505083</v>
      </c>
      <c r="R275" s="32" t="str">
        <f aca="false">IF(L275="","",IF(ABS(L275)&lt;=O275,"Yes","No"))</f>
        <v>No</v>
      </c>
      <c r="S275" s="32" t="str">
        <f aca="false">IF(L275="","",IF(ABS(L275)&lt;=1.96*O275,"Yes","No"))</f>
        <v>No</v>
      </c>
      <c r="T275" s="60" t="n">
        <f aca="false">IF(D275="","",ROUND(SQRT(((D275+G275)*O275/100)^2+(J275*(D275+G275)*0.06778)^2),0))</f>
        <v>47</v>
      </c>
      <c r="U275" s="32"/>
    </row>
    <row r="276" customFormat="false" ht="15" hidden="false" customHeight="false" outlineLevel="0" collapsed="false">
      <c r="A276" s="32" t="s">
        <v>421</v>
      </c>
      <c r="B276" s="32" t="s">
        <v>485</v>
      </c>
      <c r="C276" s="32" t="s">
        <v>490</v>
      </c>
      <c r="D276" s="60" t="n">
        <v>179</v>
      </c>
      <c r="E276" s="60" t="n">
        <v>460</v>
      </c>
      <c r="F276" s="69" t="n">
        <f aca="false">IF(E276="","",D276-E276)</f>
        <v>-281</v>
      </c>
      <c r="G276" s="60" t="n">
        <v>58</v>
      </c>
      <c r="H276" s="60" t="n">
        <v>76</v>
      </c>
      <c r="I276" s="69" t="n">
        <f aca="false">IF(H276="","",G276-H276)</f>
        <v>-18</v>
      </c>
      <c r="J276" s="40" t="n">
        <f aca="false">IF(OR(D276="",D276+G276=0),"",D276/(D276+G276))</f>
        <v>0.755274261603376</v>
      </c>
      <c r="K276" s="40" t="n">
        <f aca="false">IF(E276="","",E276/(E276+H276))</f>
        <v>0.858208955223881</v>
      </c>
      <c r="L276" s="70" t="n">
        <f aca="false">IF(OR(K276="",J276=""),"",(J276-K276)*100)</f>
        <v>-10.2934693620505</v>
      </c>
      <c r="M276" s="36" t="n">
        <v>3.50482614909216</v>
      </c>
      <c r="N276" s="36" t="n">
        <v>2.24010502828694</v>
      </c>
      <c r="O276" s="36" t="n">
        <f aca="false">SQRT(M276^2+N276^2)</f>
        <v>4.15955248471715</v>
      </c>
      <c r="P276" s="40" t="n">
        <f aca="false">IF(J276="","",MAX(0,J276-1.96*O276/100))</f>
        <v>0.673747032902919</v>
      </c>
      <c r="Q276" s="40" t="n">
        <f aca="false">IF(J276="","",MIN(1,J276+1.96*O276/100))</f>
        <v>0.836801490303832</v>
      </c>
      <c r="R276" s="32" t="str">
        <f aca="false">IF(L276="","",IF(ABS(L276)&lt;=O276,"Yes","No"))</f>
        <v>No</v>
      </c>
      <c r="S276" s="32" t="str">
        <f aca="false">IF(L276="","",IF(ABS(L276)&lt;=1.96*O276,"Yes","No"))</f>
        <v>No</v>
      </c>
      <c r="T276" s="60" t="n">
        <f aca="false">IF(D276="","",ROUND(SQRT(((D276+G276)*O276/100)^2+(J276*(D276+G276)*0.08223)^2),0))</f>
        <v>18</v>
      </c>
      <c r="U276" s="32"/>
    </row>
    <row r="277" customFormat="false" ht="15" hidden="false" customHeight="false" outlineLevel="0" collapsed="false">
      <c r="A277" s="32" t="s">
        <v>421</v>
      </c>
      <c r="B277" s="32" t="s">
        <v>485</v>
      </c>
      <c r="C277" s="32" t="s">
        <v>491</v>
      </c>
      <c r="D277" s="60" t="n">
        <v>451</v>
      </c>
      <c r="E277" s="60" t="n">
        <v>507</v>
      </c>
      <c r="F277" s="69" t="n">
        <f aca="false">IF(E277="","",D277-E277)</f>
        <v>-56</v>
      </c>
      <c r="G277" s="60" t="n">
        <v>209</v>
      </c>
      <c r="H277" s="60" t="n">
        <v>172</v>
      </c>
      <c r="I277" s="69" t="n">
        <f aca="false">IF(H277="","",G277-H277)</f>
        <v>37</v>
      </c>
      <c r="J277" s="40" t="n">
        <f aca="false">IF(OR(D277="",D277+G277=0),"",D277/(D277+G277))</f>
        <v>0.683333333333333</v>
      </c>
      <c r="K277" s="40" t="n">
        <f aca="false">IF(E277="","",E277/(E277+H277))</f>
        <v>0.746686303387334</v>
      </c>
      <c r="L277" s="70" t="n">
        <f aca="false">IF(OR(K277="",J277=""),"",(J277-K277)*100)</f>
        <v>-6.3352970054001</v>
      </c>
      <c r="M277" s="36" t="n">
        <v>2.29163973666188</v>
      </c>
      <c r="N277" s="36" t="n">
        <v>2.24010502828694</v>
      </c>
      <c r="O277" s="36" t="n">
        <f aca="false">SQRT(M277^2+N277^2)</f>
        <v>3.2046346469456</v>
      </c>
      <c r="P277" s="40" t="n">
        <f aca="false">IF(J277="","",MAX(0,J277-1.96*O277/100))</f>
        <v>0.6205224942532</v>
      </c>
      <c r="Q277" s="40" t="n">
        <f aca="false">IF(J277="","",MIN(1,J277+1.96*O277/100))</f>
        <v>0.746144172413467</v>
      </c>
      <c r="R277" s="32" t="str">
        <f aca="false">IF(L277="","",IF(ABS(L277)&lt;=O277,"Yes","No"))</f>
        <v>No</v>
      </c>
      <c r="S277" s="32" t="str">
        <f aca="false">IF(L277="","",IF(ABS(L277)&lt;=1.96*O277,"Yes","No"))</f>
        <v>No</v>
      </c>
      <c r="T277" s="60" t="n">
        <f aca="false">IF(D277="","",ROUND(SQRT(((D277+G277)*O277/100)^2+(J277*(D277+G277)*0.06778)^2),0))</f>
        <v>37</v>
      </c>
      <c r="U277" s="32"/>
    </row>
    <row r="278" customFormat="false" ht="15" hidden="false" customHeight="false" outlineLevel="0" collapsed="false">
      <c r="A278" s="32" t="s">
        <v>421</v>
      </c>
      <c r="B278" s="32" t="s">
        <v>485</v>
      </c>
      <c r="C278" s="32" t="s">
        <v>492</v>
      </c>
      <c r="D278" s="60" t="n">
        <v>325</v>
      </c>
      <c r="E278" s="60" t="n">
        <v>364</v>
      </c>
      <c r="F278" s="69" t="n">
        <f aca="false">IF(E278="","",D278-E278)</f>
        <v>-39</v>
      </c>
      <c r="G278" s="60" t="n">
        <v>164</v>
      </c>
      <c r="H278" s="60" t="n">
        <v>155</v>
      </c>
      <c r="I278" s="69" t="n">
        <f aca="false">IF(H278="","",G278-H278)</f>
        <v>9</v>
      </c>
      <c r="J278" s="40" t="n">
        <f aca="false">IF(OR(D278="",D278+G278=0),"",D278/(D278+G278))</f>
        <v>0.664621676891616</v>
      </c>
      <c r="K278" s="40" t="n">
        <f aca="false">IF(E278="","",E278/(E278+H278))</f>
        <v>0.701348747591522</v>
      </c>
      <c r="L278" s="70" t="n">
        <f aca="false">IF(OR(K278="",J278=""),"",(J278-K278)*100)</f>
        <v>-3.67270706999066</v>
      </c>
      <c r="M278" s="36" t="n">
        <v>3.50482614909216</v>
      </c>
      <c r="N278" s="36" t="n">
        <v>2.24010502828694</v>
      </c>
      <c r="O278" s="36" t="n">
        <f aca="false">SQRT(M278^2+N278^2)</f>
        <v>4.15955248471715</v>
      </c>
      <c r="P278" s="40" t="n">
        <f aca="false">IF(J278="","",MAX(0,J278-1.96*O278/100))</f>
        <v>0.583094448191159</v>
      </c>
      <c r="Q278" s="40" t="n">
        <f aca="false">IF(J278="","",MIN(1,J278+1.96*O278/100))</f>
        <v>0.746148905592072</v>
      </c>
      <c r="R278" s="32" t="str">
        <f aca="false">IF(L278="","",IF(ABS(L278)&lt;=O278,"Yes","No"))</f>
        <v>Yes</v>
      </c>
      <c r="S278" s="32" t="str">
        <f aca="false">IF(L278="","",IF(ABS(L278)&lt;=1.96*O278,"Yes","No"))</f>
        <v>Yes</v>
      </c>
      <c r="T278" s="60" t="n">
        <f aca="false">IF(D278="","",ROUND(SQRT(((D278+G278)*O278/100)^2+(J278*(D278+G278)*0.08223)^2),0))</f>
        <v>34</v>
      </c>
      <c r="U278" s="32"/>
    </row>
    <row r="279" customFormat="false" ht="15" hidden="false" customHeight="false" outlineLevel="0" collapsed="false">
      <c r="A279" s="32" t="s">
        <v>421</v>
      </c>
      <c r="B279" s="32" t="s">
        <v>485</v>
      </c>
      <c r="C279" s="32" t="s">
        <v>493</v>
      </c>
      <c r="D279" s="60" t="n">
        <v>163</v>
      </c>
      <c r="E279" s="60" t="n">
        <v>154</v>
      </c>
      <c r="F279" s="69" t="n">
        <f aca="false">IF(E279="","",D279-E279)</f>
        <v>9</v>
      </c>
      <c r="G279" s="60" t="n">
        <v>67</v>
      </c>
      <c r="H279" s="60" t="n">
        <v>58</v>
      </c>
      <c r="I279" s="69" t="n">
        <f aca="false">IF(H279="","",G279-H279)</f>
        <v>9</v>
      </c>
      <c r="J279" s="40" t="n">
        <f aca="false">IF(OR(D279="",D279+G279=0),"",D279/(D279+G279))</f>
        <v>0.708695652173913</v>
      </c>
      <c r="K279" s="40" t="n">
        <f aca="false">IF(E279="","",E279/(E279+H279))</f>
        <v>0.726415094339623</v>
      </c>
      <c r="L279" s="70" t="n">
        <f aca="false">IF(OR(K279="",J279=""),"",(J279-K279)*100)</f>
        <v>-1.77194421657095</v>
      </c>
      <c r="M279" s="36" t="n">
        <v>3.50482614909216</v>
      </c>
      <c r="N279" s="36" t="n">
        <v>2.24010502828694</v>
      </c>
      <c r="O279" s="36" t="n">
        <f aca="false">SQRT(M279^2+N279^2)</f>
        <v>4.15955248471715</v>
      </c>
      <c r="P279" s="40" t="n">
        <f aca="false">IF(J279="","",MAX(0,J279-1.96*O279/100))</f>
        <v>0.627168423473457</v>
      </c>
      <c r="Q279" s="40" t="n">
        <f aca="false">IF(J279="","",MIN(1,J279+1.96*O279/100))</f>
        <v>0.790222880874369</v>
      </c>
      <c r="R279" s="32" t="str">
        <f aca="false">IF(L279="","",IF(ABS(L279)&lt;=O279,"Yes","No"))</f>
        <v>Yes</v>
      </c>
      <c r="S279" s="32" t="str">
        <f aca="false">IF(L279="","",IF(ABS(L279)&lt;=1.96*O279,"Yes","No"))</f>
        <v>Yes</v>
      </c>
      <c r="T279" s="60" t="n">
        <f aca="false">IF(D279="","",ROUND(SQRT(((D279+G279)*O279/100)^2+(J279*(D279+G279)*0.08223)^2),0))</f>
        <v>16</v>
      </c>
      <c r="U279" s="32"/>
    </row>
    <row r="280" customFormat="false" ht="15" hidden="false" customHeight="false" outlineLevel="0" collapsed="false">
      <c r="A280" s="32" t="s">
        <v>421</v>
      </c>
      <c r="B280" s="32" t="s">
        <v>485</v>
      </c>
      <c r="C280" s="32" t="s">
        <v>494</v>
      </c>
      <c r="D280" s="60" t="n">
        <v>227</v>
      </c>
      <c r="E280" s="60" t="n">
        <v>245</v>
      </c>
      <c r="F280" s="69" t="n">
        <f aca="false">IF(E280="","",D280-E280)</f>
        <v>-18</v>
      </c>
      <c r="G280" s="60" t="n">
        <v>85</v>
      </c>
      <c r="H280" s="60" t="n">
        <v>79</v>
      </c>
      <c r="I280" s="69" t="n">
        <f aca="false">IF(H280="","",G280-H280)</f>
        <v>6</v>
      </c>
      <c r="J280" s="40" t="n">
        <f aca="false">IF(OR(D280="",D280+G280=0),"",D280/(D280+G280))</f>
        <v>0.727564102564103</v>
      </c>
      <c r="K280" s="40" t="n">
        <f aca="false">IF(E280="","",E280/(E280+H280))</f>
        <v>0.756172839506173</v>
      </c>
      <c r="L280" s="70" t="n">
        <f aca="false">IF(OR(K280="",J280=""),"",(J280-K280)*100)</f>
        <v>-2.86087369420703</v>
      </c>
      <c r="M280" s="36" t="n">
        <v>3.50482614909216</v>
      </c>
      <c r="N280" s="36" t="n">
        <v>2.24010502828694</v>
      </c>
      <c r="O280" s="36" t="n">
        <f aca="false">SQRT(M280^2+N280^2)</f>
        <v>4.15955248471715</v>
      </c>
      <c r="P280" s="40" t="n">
        <f aca="false">IF(J280="","",MAX(0,J280-1.96*O280/100))</f>
        <v>0.646036873863646</v>
      </c>
      <c r="Q280" s="40" t="n">
        <f aca="false">IF(J280="","",MIN(1,J280+1.96*O280/100))</f>
        <v>0.809091331264559</v>
      </c>
      <c r="R280" s="32" t="str">
        <f aca="false">IF(L280="","",IF(ABS(L280)&lt;=O280,"Yes","No"))</f>
        <v>Yes</v>
      </c>
      <c r="S280" s="32" t="str">
        <f aca="false">IF(L280="","",IF(ABS(L280)&lt;=1.96*O280,"Yes","No"))</f>
        <v>Yes</v>
      </c>
      <c r="T280" s="60" t="n">
        <f aca="false">IF(D280="","",ROUND(SQRT(((D280+G280)*O280/100)^2+(J280*(D280+G280)*0.08223)^2),0))</f>
        <v>23</v>
      </c>
      <c r="U280" s="32"/>
    </row>
    <row r="281" customFormat="false" ht="15" hidden="false" customHeight="false" outlineLevel="0" collapsed="false">
      <c r="A281" s="32" t="s">
        <v>421</v>
      </c>
      <c r="B281" s="32" t="s">
        <v>485</v>
      </c>
      <c r="C281" s="32" t="s">
        <v>495</v>
      </c>
      <c r="D281" s="60" t="n">
        <v>248</v>
      </c>
      <c r="E281" s="60" t="n">
        <v>262</v>
      </c>
      <c r="F281" s="69" t="n">
        <f aca="false">IF(E281="","",D281-E281)</f>
        <v>-14</v>
      </c>
      <c r="G281" s="60" t="n">
        <v>99</v>
      </c>
      <c r="H281" s="60" t="n">
        <v>82</v>
      </c>
      <c r="I281" s="69" t="n">
        <f aca="false">IF(H281="","",G281-H281)</f>
        <v>17</v>
      </c>
      <c r="J281" s="40" t="n">
        <f aca="false">IF(OR(D281="",D281+G281=0),"",D281/(D281+G281))</f>
        <v>0.714697406340058</v>
      </c>
      <c r="K281" s="40" t="n">
        <f aca="false">IF(E281="","",E281/(E281+H281))</f>
        <v>0.761627906976744</v>
      </c>
      <c r="L281" s="70" t="n">
        <f aca="false">IF(OR(K281="",J281=""),"",(J281-K281)*100)</f>
        <v>-4.69305006366866</v>
      </c>
      <c r="M281" s="36" t="n">
        <v>3.50482614909216</v>
      </c>
      <c r="N281" s="36" t="n">
        <v>2.24010502828694</v>
      </c>
      <c r="O281" s="36" t="n">
        <f aca="false">SQRT(M281^2+N281^2)</f>
        <v>4.15955248471715</v>
      </c>
      <c r="P281" s="40" t="n">
        <f aca="false">IF(J281="","",MAX(0,J281-1.96*O281/100))</f>
        <v>0.633170177639602</v>
      </c>
      <c r="Q281" s="40" t="n">
        <f aca="false">IF(J281="","",MIN(1,J281+1.96*O281/100))</f>
        <v>0.796224635040514</v>
      </c>
      <c r="R281" s="32" t="str">
        <f aca="false">IF(L281="","",IF(ABS(L281)&lt;=O281,"Yes","No"))</f>
        <v>No</v>
      </c>
      <c r="S281" s="32" t="str">
        <f aca="false">IF(L281="","",IF(ABS(L281)&lt;=1.96*O281,"Yes","No"))</f>
        <v>Yes</v>
      </c>
      <c r="T281" s="60" t="n">
        <f aca="false">IF(D281="","",ROUND(SQRT(((D281+G281)*O281/100)^2+(J281*(D281+G281)*0.08223)^2),0))</f>
        <v>25</v>
      </c>
      <c r="U281" s="32"/>
    </row>
    <row r="282" customFormat="false" ht="15" hidden="false" customHeight="false" outlineLevel="0" collapsed="false">
      <c r="A282" s="32" t="s">
        <v>421</v>
      </c>
      <c r="B282" s="32" t="s">
        <v>485</v>
      </c>
      <c r="C282" s="32" t="s">
        <v>496</v>
      </c>
      <c r="D282" s="60" t="n">
        <v>491</v>
      </c>
      <c r="E282" s="60"/>
      <c r="F282" s="69" t="str">
        <f aca="false">IF(E282="","",D282-E282)</f>
        <v/>
      </c>
      <c r="G282" s="60" t="n">
        <v>227</v>
      </c>
      <c r="H282" s="60"/>
      <c r="I282" s="69" t="str">
        <f aca="false">IF(H282="","",G282-H282)</f>
        <v/>
      </c>
      <c r="J282" s="40" t="n">
        <f aca="false">IF(OR(D282="",D282+G282=0),"",D282/(D282+G282))</f>
        <v>0.683844011142061</v>
      </c>
      <c r="K282" s="40" t="str">
        <f aca="false">IF(E282="","",E282/(E282+H282))</f>
        <v/>
      </c>
      <c r="L282" s="70" t="str">
        <f aca="false">IF(OR(K282="",J282=""),"",(J282-K282)*100)</f>
        <v/>
      </c>
      <c r="M282" s="36" t="n">
        <v>2.29163973666188</v>
      </c>
      <c r="N282" s="36" t="n">
        <v>2.24010502828694</v>
      </c>
      <c r="O282" s="36" t="n">
        <f aca="false">SQRT(M282^2+N282^2)</f>
        <v>3.2046346469456</v>
      </c>
      <c r="P282" s="40" t="n">
        <f aca="false">IF(J282="","",MAX(0,J282-1.96*O282/100))</f>
        <v>0.621033172061927</v>
      </c>
      <c r="Q282" s="40" t="n">
        <f aca="false">IF(J282="","",MIN(1,J282+1.96*O282/100))</f>
        <v>0.746654850222195</v>
      </c>
      <c r="R282" s="32" t="str">
        <f aca="false">IF(L282="","",IF(ABS(L282)&lt;=O282,"Yes","No"))</f>
        <v/>
      </c>
      <c r="S282" s="32" t="str">
        <f aca="false">IF(L282="","",IF(ABS(L282)&lt;=1.96*O282,"Yes","No"))</f>
        <v/>
      </c>
      <c r="T282" s="60" t="n">
        <f aca="false">IF(D282="","",ROUND(SQRT(((D282+G282)*O282/100)^2+(J282*(D282+G282)*0.06778)^2),0))</f>
        <v>40</v>
      </c>
      <c r="U282" s="32" t="s">
        <v>771</v>
      </c>
    </row>
    <row r="283" customFormat="false" ht="15" hidden="false" customHeight="false" outlineLevel="0" collapsed="false">
      <c r="A283" s="32" t="s">
        <v>421</v>
      </c>
      <c r="B283" s="32" t="s">
        <v>485</v>
      </c>
      <c r="C283" s="32" t="s">
        <v>497</v>
      </c>
      <c r="D283" s="60" t="n">
        <v>650</v>
      </c>
      <c r="E283" s="60" t="n">
        <v>643</v>
      </c>
      <c r="F283" s="69" t="n">
        <f aca="false">IF(E283="","",D283-E283)</f>
        <v>7</v>
      </c>
      <c r="G283" s="60" t="n">
        <v>283</v>
      </c>
      <c r="H283" s="60" t="n">
        <v>261</v>
      </c>
      <c r="I283" s="69" t="n">
        <f aca="false">IF(H283="","",G283-H283)</f>
        <v>22</v>
      </c>
      <c r="J283" s="40" t="n">
        <f aca="false">IF(OR(D283="",D283+G283=0),"",D283/(D283+G283))</f>
        <v>0.696677384780279</v>
      </c>
      <c r="K283" s="40" t="n">
        <f aca="false">IF(E283="","",E283/(E283+H283))</f>
        <v>0.711283185840708</v>
      </c>
      <c r="L283" s="70" t="n">
        <f aca="false">IF(OR(K283="",J283=""),"",(J283-K283)*100)</f>
        <v>-1.46058010604293</v>
      </c>
      <c r="M283" s="36" t="n">
        <v>1.84227327080237</v>
      </c>
      <c r="N283" s="36" t="n">
        <v>2.24010502828694</v>
      </c>
      <c r="O283" s="36" t="n">
        <f aca="false">SQRT(M283^2+N283^2)</f>
        <v>2.90035193417442</v>
      </c>
      <c r="P283" s="40" t="n">
        <f aca="false">IF(J283="","",MAX(0,J283-1.96*O283/100))</f>
        <v>0.63983048687046</v>
      </c>
      <c r="Q283" s="40" t="n">
        <f aca="false">IF(J283="","",MIN(1,J283+1.96*O283/100))</f>
        <v>0.753524282690097</v>
      </c>
      <c r="R283" s="32" t="str">
        <f aca="false">IF(L283="","",IF(ABS(L283)&lt;=O283,"Yes","No"))</f>
        <v>Yes</v>
      </c>
      <c r="S283" s="32" t="str">
        <f aca="false">IF(L283="","",IF(ABS(L283)&lt;=1.96*O283,"Yes","No"))</f>
        <v>Yes</v>
      </c>
      <c r="T283" s="60" t="n">
        <f aca="false">IF(D283="","",ROUND(SQRT(((D283+G283)*O283/100)^2+(J283*(D283+G283)*0.05273)^2),0))</f>
        <v>44</v>
      </c>
      <c r="U283" s="32"/>
    </row>
    <row r="284" customFormat="false" ht="15" hidden="false" customHeight="false" outlineLevel="0" collapsed="false">
      <c r="A284" s="32" t="s">
        <v>421</v>
      </c>
      <c r="B284" s="32" t="s">
        <v>498</v>
      </c>
      <c r="C284" s="32" t="s">
        <v>499</v>
      </c>
      <c r="D284" s="60" t="n">
        <v>1000</v>
      </c>
      <c r="E284" s="60" t="n">
        <v>1089</v>
      </c>
      <c r="F284" s="69" t="n">
        <f aca="false">IF(E284="","",D284-E284)</f>
        <v>-89</v>
      </c>
      <c r="G284" s="60" t="n">
        <v>1021</v>
      </c>
      <c r="H284" s="60" t="n">
        <v>1068</v>
      </c>
      <c r="I284" s="69" t="n">
        <f aca="false">IF(H284="","",G284-H284)</f>
        <v>-47</v>
      </c>
      <c r="J284" s="40" t="n">
        <f aca="false">IF(OR(D284="",D284+G284=0),"",D284/(D284+G284))</f>
        <v>0.49480455220188</v>
      </c>
      <c r="K284" s="40" t="n">
        <f aca="false">IF(E284="","",E284/(E284+H284))</f>
        <v>0.504867872044506</v>
      </c>
      <c r="L284" s="70" t="n">
        <f aca="false">IF(OR(K284="",J284=""),"",(J284-K284)*100)</f>
        <v>-1.0063319842626</v>
      </c>
      <c r="M284" s="36" t="n">
        <v>1.84227327080237</v>
      </c>
      <c r="N284" s="36" t="n">
        <v>2.24010502828694</v>
      </c>
      <c r="O284" s="36" t="n">
        <f aca="false">SQRT(M284^2+N284^2)</f>
        <v>2.90035193417442</v>
      </c>
      <c r="P284" s="40" t="n">
        <f aca="false">IF(J284="","",MAX(0,J284-1.96*O284/100))</f>
        <v>0.437957654292062</v>
      </c>
      <c r="Q284" s="40" t="n">
        <f aca="false">IF(J284="","",MIN(1,J284+1.96*O284/100))</f>
        <v>0.551651450111699</v>
      </c>
      <c r="R284" s="32" t="str">
        <f aca="false">IF(L284="","",IF(ABS(L284)&lt;=O284,"Yes","No"))</f>
        <v>Yes</v>
      </c>
      <c r="S284" s="32" t="str">
        <f aca="false">IF(L284="","",IF(ABS(L284)&lt;=1.96*O284,"Yes","No"))</f>
        <v>Yes</v>
      </c>
      <c r="T284" s="60" t="n">
        <f aca="false">IF(D284="","",ROUND(SQRT(((D284+G284)*O284/100)^2+(J284*(D284+G284)*0.05273)^2),0))</f>
        <v>79</v>
      </c>
      <c r="U284" s="32"/>
    </row>
    <row r="285" customFormat="false" ht="15" hidden="false" customHeight="false" outlineLevel="0" collapsed="false">
      <c r="A285" s="32" t="s">
        <v>421</v>
      </c>
      <c r="B285" s="32" t="s">
        <v>498</v>
      </c>
      <c r="C285" s="32" t="s">
        <v>500</v>
      </c>
      <c r="D285" s="60" t="n">
        <v>1134</v>
      </c>
      <c r="E285" s="60" t="n">
        <v>1273</v>
      </c>
      <c r="F285" s="69" t="n">
        <f aca="false">IF(E285="","",D285-E285)</f>
        <v>-139</v>
      </c>
      <c r="G285" s="60" t="n">
        <v>1057</v>
      </c>
      <c r="H285" s="60" t="n">
        <v>1133</v>
      </c>
      <c r="I285" s="69" t="n">
        <f aca="false">IF(H285="","",G285-H285)</f>
        <v>-76</v>
      </c>
      <c r="J285" s="40" t="n">
        <f aca="false">IF(OR(D285="",D285+G285=0),"",D285/(D285+G285))</f>
        <v>0.517571884984026</v>
      </c>
      <c r="K285" s="40" t="n">
        <f aca="false">IF(E285="","",E285/(E285+H285))</f>
        <v>0.529093931837074</v>
      </c>
      <c r="L285" s="70" t="n">
        <f aca="false">IF(OR(K285="",J285=""),"",(J285-K285)*100)</f>
        <v>-1.15220468530485</v>
      </c>
      <c r="M285" s="36" t="n">
        <v>1.84227327080237</v>
      </c>
      <c r="N285" s="36" t="n">
        <v>2.24010502828694</v>
      </c>
      <c r="O285" s="36" t="n">
        <f aca="false">SQRT(M285^2+N285^2)</f>
        <v>2.90035193417442</v>
      </c>
      <c r="P285" s="40" t="n">
        <f aca="false">IF(J285="","",MAX(0,J285-1.96*O285/100))</f>
        <v>0.460724987074207</v>
      </c>
      <c r="Q285" s="40" t="n">
        <f aca="false">IF(J285="","",MIN(1,J285+1.96*O285/100))</f>
        <v>0.574418782893844</v>
      </c>
      <c r="R285" s="32" t="str">
        <f aca="false">IF(L285="","",IF(ABS(L285)&lt;=O285,"Yes","No"))</f>
        <v>Yes</v>
      </c>
      <c r="S285" s="32" t="str">
        <f aca="false">IF(L285="","",IF(ABS(L285)&lt;=1.96*O285,"Yes","No"))</f>
        <v>Yes</v>
      </c>
      <c r="T285" s="60" t="n">
        <f aca="false">IF(D285="","",ROUND(SQRT(((D285+G285)*O285/100)^2+(J285*(D285+G285)*0.05273)^2),0))</f>
        <v>87</v>
      </c>
      <c r="U285" s="32"/>
    </row>
    <row r="286" customFormat="false" ht="15" hidden="false" customHeight="false" outlineLevel="0" collapsed="false">
      <c r="A286" s="32" t="s">
        <v>421</v>
      </c>
      <c r="B286" s="32" t="s">
        <v>498</v>
      </c>
      <c r="C286" s="32" t="s">
        <v>501</v>
      </c>
      <c r="D286" s="60" t="n">
        <v>690</v>
      </c>
      <c r="E286" s="60" t="n">
        <v>796</v>
      </c>
      <c r="F286" s="69" t="n">
        <f aca="false">IF(E286="","",D286-E286)</f>
        <v>-106</v>
      </c>
      <c r="G286" s="60" t="n">
        <v>626</v>
      </c>
      <c r="H286" s="60" t="n">
        <v>678</v>
      </c>
      <c r="I286" s="69" t="n">
        <f aca="false">IF(H286="","",G286-H286)</f>
        <v>-52</v>
      </c>
      <c r="J286" s="40" t="n">
        <f aca="false">IF(OR(D286="",D286+G286=0),"",D286/(D286+G286))</f>
        <v>0.524316109422492</v>
      </c>
      <c r="K286" s="40" t="n">
        <f aca="false">IF(E286="","",E286/(E286+H286))</f>
        <v>0.540027137042062</v>
      </c>
      <c r="L286" s="70" t="n">
        <f aca="false">IF(OR(K286="",J286=""),"",(J286-K286)*100)</f>
        <v>-1.571102761957</v>
      </c>
      <c r="M286" s="36" t="n">
        <v>1.84227327080237</v>
      </c>
      <c r="N286" s="36" t="n">
        <v>2.24010502828694</v>
      </c>
      <c r="O286" s="36" t="n">
        <f aca="false">SQRT(M286^2+N286^2)</f>
        <v>2.90035193417442</v>
      </c>
      <c r="P286" s="40" t="n">
        <f aca="false">IF(J286="","",MAX(0,J286-1.96*O286/100))</f>
        <v>0.467469211512674</v>
      </c>
      <c r="Q286" s="40" t="n">
        <f aca="false">IF(J286="","",MIN(1,J286+1.96*O286/100))</f>
        <v>0.581163007332311</v>
      </c>
      <c r="R286" s="32" t="str">
        <f aca="false">IF(L286="","",IF(ABS(L286)&lt;=O286,"Yes","No"))</f>
        <v>Yes</v>
      </c>
      <c r="S286" s="32" t="str">
        <f aca="false">IF(L286="","",IF(ABS(L286)&lt;=1.96*O286,"Yes","No"))</f>
        <v>Yes</v>
      </c>
      <c r="T286" s="60" t="n">
        <f aca="false">IF(D286="","",ROUND(SQRT(((D286+G286)*O286/100)^2+(J286*(D286+G286)*0.05273)^2),0))</f>
        <v>53</v>
      </c>
      <c r="U286" s="32"/>
    </row>
    <row r="287" customFormat="false" ht="15" hidden="false" customHeight="false" outlineLevel="0" collapsed="false">
      <c r="A287" s="32" t="s">
        <v>421</v>
      </c>
      <c r="B287" s="32" t="s">
        <v>498</v>
      </c>
      <c r="C287" s="32" t="s">
        <v>502</v>
      </c>
      <c r="D287" s="60" t="n">
        <v>888</v>
      </c>
      <c r="E287" s="60" t="n">
        <v>1000</v>
      </c>
      <c r="F287" s="69" t="n">
        <f aca="false">IF(E287="","",D287-E287)</f>
        <v>-112</v>
      </c>
      <c r="G287" s="60" t="n">
        <v>849</v>
      </c>
      <c r="H287" s="60" t="n">
        <v>903</v>
      </c>
      <c r="I287" s="69" t="n">
        <f aca="false">IF(H287="","",G287-H287)</f>
        <v>-54</v>
      </c>
      <c r="J287" s="40" t="n">
        <f aca="false">IF(OR(D287="",D287+G287=0),"",D287/(D287+G287))</f>
        <v>0.511226252158895</v>
      </c>
      <c r="K287" s="40" t="n">
        <f aca="false">IF(E287="","",E287/(E287+H287))</f>
        <v>0.525486074619023</v>
      </c>
      <c r="L287" s="70" t="n">
        <f aca="false">IF(OR(K287="",J287=""),"",(J287-K287)*100)</f>
        <v>-1.4259822460128</v>
      </c>
      <c r="M287" s="36" t="n">
        <v>1.84227327080237</v>
      </c>
      <c r="N287" s="36" t="n">
        <v>2.24010502828694</v>
      </c>
      <c r="O287" s="36" t="n">
        <f aca="false">SQRT(M287^2+N287^2)</f>
        <v>2.90035193417442</v>
      </c>
      <c r="P287" s="40" t="n">
        <f aca="false">IF(J287="","",MAX(0,J287-1.96*O287/100))</f>
        <v>0.454379354249076</v>
      </c>
      <c r="Q287" s="40" t="n">
        <f aca="false">IF(J287="","",MIN(1,J287+1.96*O287/100))</f>
        <v>0.568073150068713</v>
      </c>
      <c r="R287" s="32" t="str">
        <f aca="false">IF(L287="","",IF(ABS(L287)&lt;=O287,"Yes","No"))</f>
        <v>Yes</v>
      </c>
      <c r="S287" s="32" t="str">
        <f aca="false">IF(L287="","",IF(ABS(L287)&lt;=1.96*O287,"Yes","No"))</f>
        <v>Yes</v>
      </c>
      <c r="T287" s="60" t="n">
        <f aca="false">IF(D287="","",ROUND(SQRT(((D287+G287)*O287/100)^2+(J287*(D287+G287)*0.05273)^2),0))</f>
        <v>69</v>
      </c>
      <c r="U287" s="32"/>
    </row>
    <row r="288" customFormat="false" ht="15" hidden="false" customHeight="false" outlineLevel="0" collapsed="false">
      <c r="A288" s="32" t="s">
        <v>421</v>
      </c>
      <c r="B288" s="32" t="s">
        <v>503</v>
      </c>
      <c r="C288" s="32" t="s">
        <v>503</v>
      </c>
      <c r="D288" s="60" t="n">
        <v>522</v>
      </c>
      <c r="E288" s="60" t="n">
        <v>480</v>
      </c>
      <c r="F288" s="69" t="n">
        <f aca="false">IF(E288="","",D288-E288)</f>
        <v>42</v>
      </c>
      <c r="G288" s="60" t="n">
        <v>309</v>
      </c>
      <c r="H288" s="60" t="n">
        <v>330</v>
      </c>
      <c r="I288" s="69" t="n">
        <f aca="false">IF(H288="","",G288-H288)</f>
        <v>-21</v>
      </c>
      <c r="J288" s="40" t="n">
        <f aca="false">IF(OR(D288="",D288+G288=0),"",D288/(D288+G288))</f>
        <v>0.628158844765343</v>
      </c>
      <c r="K288" s="40" t="n">
        <f aca="false">IF(E288="","",E288/(E288+H288))</f>
        <v>0.592592592592593</v>
      </c>
      <c r="L288" s="70" t="n">
        <f aca="false">IF(OR(K288="",J288=""),"",(J288-K288)*100)</f>
        <v>3.55662521727504</v>
      </c>
      <c r="M288" s="36" t="n">
        <v>2.29163973666188</v>
      </c>
      <c r="N288" s="36" t="n">
        <v>2.24010502828694</v>
      </c>
      <c r="O288" s="36" t="n">
        <f aca="false">SQRT(M288^2+N288^2)</f>
        <v>3.2046346469456</v>
      </c>
      <c r="P288" s="40" t="n">
        <f aca="false">IF(J288="","",MAX(0,J288-1.96*O288/100))</f>
        <v>0.565348005685209</v>
      </c>
      <c r="Q288" s="40" t="n">
        <f aca="false">IF(J288="","",MIN(1,J288+1.96*O288/100))</f>
        <v>0.690969683845477</v>
      </c>
      <c r="R288" s="32" t="str">
        <f aca="false">IF(L288="","",IF(ABS(L288)&lt;=O288,"Yes","No"))</f>
        <v>No</v>
      </c>
      <c r="S288" s="32" t="str">
        <f aca="false">IF(L288="","",IF(ABS(L288)&lt;=1.96*O288,"Yes","No"))</f>
        <v>Yes</v>
      </c>
      <c r="T288" s="60" t="n">
        <f aca="false">IF(D288="","",ROUND(SQRT(((D288+G288)*O288/100)^2+(J288*(D288+G288)*0.06778)^2),0))</f>
        <v>44</v>
      </c>
      <c r="U288" s="32"/>
    </row>
    <row r="289" customFormat="false" ht="15" hidden="false" customHeight="false" outlineLevel="0" collapsed="false">
      <c r="A289" s="32" t="s">
        <v>421</v>
      </c>
      <c r="B289" s="32" t="s">
        <v>504</v>
      </c>
      <c r="C289" s="32" t="s">
        <v>504</v>
      </c>
      <c r="D289" s="60" t="n">
        <v>64</v>
      </c>
      <c r="E289" s="60" t="n">
        <v>72</v>
      </c>
      <c r="F289" s="69" t="n">
        <f aca="false">IF(E289="","",D289-E289)</f>
        <v>-8</v>
      </c>
      <c r="G289" s="60" t="n">
        <v>64</v>
      </c>
      <c r="H289" s="60" t="n">
        <v>69</v>
      </c>
      <c r="I289" s="69" t="n">
        <f aca="false">IF(H289="","",G289-H289)</f>
        <v>-5</v>
      </c>
      <c r="J289" s="40" t="n">
        <f aca="false">IF(OR(D289="",D289+G289=0),"",D289/(D289+G289))</f>
        <v>0.5</v>
      </c>
      <c r="K289" s="40" t="n">
        <f aca="false">IF(E289="","",E289/(E289+H289))</f>
        <v>0.51063829787234</v>
      </c>
      <c r="L289" s="70" t="n">
        <f aca="false">IF(OR(K289="",J289=""),"",(J289-K289)*100)</f>
        <v>-1.06382978723404</v>
      </c>
      <c r="M289" s="36" t="n">
        <v>3.50482614909216</v>
      </c>
      <c r="N289" s="36" t="n">
        <v>2.24010502828694</v>
      </c>
      <c r="O289" s="36" t="n">
        <f aca="false">SQRT(M289^2+N289^2)</f>
        <v>4.15955248471715</v>
      </c>
      <c r="P289" s="40" t="n">
        <f aca="false">IF(J289="","",MAX(0,J289-1.96*O289/100))</f>
        <v>0.418472771299544</v>
      </c>
      <c r="Q289" s="40" t="n">
        <f aca="false">IF(J289="","",MIN(1,J289+1.96*O289/100))</f>
        <v>0.581527228700456</v>
      </c>
      <c r="R289" s="32" t="str">
        <f aca="false">IF(L289="","",IF(ABS(L289)&lt;=O289,"Yes","No"))</f>
        <v>Yes</v>
      </c>
      <c r="S289" s="32" t="str">
        <f aca="false">IF(L289="","",IF(ABS(L289)&lt;=1.96*O289,"Yes","No"))</f>
        <v>Yes</v>
      </c>
      <c r="T289" s="60" t="n">
        <f aca="false">IF(D289="","",ROUND(SQRT(((D289+G289)*O289/100)^2+(J289*(D289+G289)*0.08223)^2),0))</f>
        <v>7</v>
      </c>
      <c r="U289" s="32"/>
    </row>
    <row r="290" customFormat="false" ht="15" hidden="false" customHeight="false" outlineLevel="0" collapsed="false">
      <c r="A290" s="32" t="s">
        <v>421</v>
      </c>
      <c r="B290" s="32" t="s">
        <v>328</v>
      </c>
      <c r="C290" s="32" t="s">
        <v>505</v>
      </c>
      <c r="D290" s="60" t="n">
        <v>725</v>
      </c>
      <c r="E290" s="60" t="n">
        <v>770</v>
      </c>
      <c r="F290" s="69" t="n">
        <f aca="false">IF(E290="","",D290-E290)</f>
        <v>-45</v>
      </c>
      <c r="G290" s="60" t="n">
        <v>563</v>
      </c>
      <c r="H290" s="60" t="n">
        <v>546</v>
      </c>
      <c r="I290" s="69" t="n">
        <f aca="false">IF(H290="","",G290-H290)</f>
        <v>17</v>
      </c>
      <c r="J290" s="40" t="n">
        <f aca="false">IF(OR(D290="",D290+G290=0),"",D290/(D290+G290))</f>
        <v>0.562888198757764</v>
      </c>
      <c r="K290" s="40" t="n">
        <f aca="false">IF(E290="","",E290/(E290+H290))</f>
        <v>0.585106382978723</v>
      </c>
      <c r="L290" s="70" t="n">
        <f aca="false">IF(OR(K290="",J290=""),"",(J290-K290)*100)</f>
        <v>-2.22181842209594</v>
      </c>
      <c r="M290" s="36" t="n">
        <v>1.84227327080237</v>
      </c>
      <c r="N290" s="36" t="n">
        <v>2.24010502828694</v>
      </c>
      <c r="O290" s="36" t="n">
        <f aca="false">SQRT(M290^2+N290^2)</f>
        <v>2.90035193417442</v>
      </c>
      <c r="P290" s="40" t="n">
        <f aca="false">IF(J290="","",MAX(0,J290-1.96*O290/100))</f>
        <v>0.506041300847945</v>
      </c>
      <c r="Q290" s="40" t="n">
        <f aca="false">IF(J290="","",MIN(1,J290+1.96*O290/100))</f>
        <v>0.619735096667583</v>
      </c>
      <c r="R290" s="32" t="str">
        <f aca="false">IF(L290="","",IF(ABS(L290)&lt;=O290,"Yes","No"))</f>
        <v>Yes</v>
      </c>
      <c r="S290" s="32" t="str">
        <f aca="false">IF(L290="","",IF(ABS(L290)&lt;=1.96*O290,"Yes","No"))</f>
        <v>Yes</v>
      </c>
      <c r="T290" s="60" t="n">
        <f aca="false">IF(D290="","",ROUND(SQRT(((D290+G290)*O290/100)^2+(J290*(D290+G290)*0.05273)^2),0))</f>
        <v>53</v>
      </c>
      <c r="U290" s="32"/>
    </row>
    <row r="291" customFormat="false" ht="15" hidden="false" customHeight="false" outlineLevel="0" collapsed="false">
      <c r="A291" s="32" t="s">
        <v>421</v>
      </c>
      <c r="B291" s="32" t="s">
        <v>328</v>
      </c>
      <c r="C291" s="32" t="s">
        <v>506</v>
      </c>
      <c r="D291" s="60" t="n">
        <v>664</v>
      </c>
      <c r="E291" s="60" t="n">
        <v>731</v>
      </c>
      <c r="F291" s="69" t="n">
        <f aca="false">IF(E291="","",D291-E291)</f>
        <v>-67</v>
      </c>
      <c r="G291" s="60" t="n">
        <v>608</v>
      </c>
      <c r="H291" s="60" t="n">
        <v>608</v>
      </c>
      <c r="I291" s="69" t="n">
        <f aca="false">IF(H291="","",G291-H291)</f>
        <v>0</v>
      </c>
      <c r="J291" s="40" t="n">
        <f aca="false">IF(OR(D291="",D291+G291=0),"",D291/(D291+G291))</f>
        <v>0.522012578616352</v>
      </c>
      <c r="K291" s="40" t="n">
        <f aca="false">IF(E291="","",E291/(E291+H291))</f>
        <v>0.545929798356983</v>
      </c>
      <c r="L291" s="70" t="n">
        <f aca="false">IF(OR(K291="",J291=""),"",(J291-K291)*100)</f>
        <v>-2.39172197406307</v>
      </c>
      <c r="M291" s="36" t="n">
        <v>1.84227327080237</v>
      </c>
      <c r="N291" s="36" t="n">
        <v>2.24010502828694</v>
      </c>
      <c r="O291" s="36" t="n">
        <f aca="false">SQRT(M291^2+N291^2)</f>
        <v>2.90035193417442</v>
      </c>
      <c r="P291" s="40" t="n">
        <f aca="false">IF(J291="","",MAX(0,J291-1.96*O291/100))</f>
        <v>0.465165680706534</v>
      </c>
      <c r="Q291" s="40" t="n">
        <f aca="false">IF(J291="","",MIN(1,J291+1.96*O291/100))</f>
        <v>0.578859476526171</v>
      </c>
      <c r="R291" s="32" t="str">
        <f aca="false">IF(L291="","",IF(ABS(L291)&lt;=O291,"Yes","No"))</f>
        <v>Yes</v>
      </c>
      <c r="S291" s="32" t="str">
        <f aca="false">IF(L291="","",IF(ABS(L291)&lt;=1.96*O291,"Yes","No"))</f>
        <v>Yes</v>
      </c>
      <c r="T291" s="60" t="n">
        <f aca="false">IF(D291="","",ROUND(SQRT(((D291+G291)*O291/100)^2+(J291*(D291+G291)*0.05273)^2),0))</f>
        <v>51</v>
      </c>
      <c r="U291" s="32"/>
    </row>
    <row r="292" customFormat="false" ht="15" hidden="false" customHeight="false" outlineLevel="0" collapsed="false">
      <c r="A292" s="32" t="s">
        <v>421</v>
      </c>
      <c r="B292" s="32" t="s">
        <v>328</v>
      </c>
      <c r="C292" s="32" t="s">
        <v>507</v>
      </c>
      <c r="D292" s="60" t="n">
        <v>333</v>
      </c>
      <c r="E292" s="60" t="n">
        <v>388</v>
      </c>
      <c r="F292" s="69" t="n">
        <f aca="false">IF(E292="","",D292-E292)</f>
        <v>-55</v>
      </c>
      <c r="G292" s="60" t="n">
        <v>326</v>
      </c>
      <c r="H292" s="60" t="n">
        <v>338</v>
      </c>
      <c r="I292" s="69" t="n">
        <f aca="false">IF(H292="","",G292-H292)</f>
        <v>-12</v>
      </c>
      <c r="J292" s="40" t="n">
        <f aca="false">IF(OR(D292="",D292+G292=0),"",D292/(D292+G292))</f>
        <v>0.505311077389985</v>
      </c>
      <c r="K292" s="40" t="n">
        <f aca="false">IF(E292="","",E292/(E292+H292))</f>
        <v>0.534435261707989</v>
      </c>
      <c r="L292" s="70" t="n">
        <f aca="false">IF(OR(K292="",J292=""),"",(J292-K292)*100)</f>
        <v>-2.91241843180041</v>
      </c>
      <c r="M292" s="36" t="n">
        <v>2.29163973666188</v>
      </c>
      <c r="N292" s="36" t="n">
        <v>2.24010502828694</v>
      </c>
      <c r="O292" s="36" t="n">
        <f aca="false">SQRT(M292^2+N292^2)</f>
        <v>3.2046346469456</v>
      </c>
      <c r="P292" s="40" t="n">
        <f aca="false">IF(J292="","",MAX(0,J292-1.96*O292/100))</f>
        <v>0.442500238309851</v>
      </c>
      <c r="Q292" s="40" t="n">
        <f aca="false">IF(J292="","",MIN(1,J292+1.96*O292/100))</f>
        <v>0.568121916470119</v>
      </c>
      <c r="R292" s="32" t="str">
        <f aca="false">IF(L292="","",IF(ABS(L292)&lt;=O292,"Yes","No"))</f>
        <v>Yes</v>
      </c>
      <c r="S292" s="32" t="str">
        <f aca="false">IF(L292="","",IF(ABS(L292)&lt;=1.96*O292,"Yes","No"))</f>
        <v>Yes</v>
      </c>
      <c r="T292" s="60" t="n">
        <f aca="false">IF(D292="","",ROUND(SQRT(((D292+G292)*O292/100)^2+(J292*(D292+G292)*0.06778)^2),0))</f>
        <v>31</v>
      </c>
      <c r="U292" s="32"/>
    </row>
    <row r="293" customFormat="false" ht="15" hidden="false" customHeight="false" outlineLevel="0" collapsed="false">
      <c r="A293" s="32" t="s">
        <v>421</v>
      </c>
      <c r="B293" s="32" t="s">
        <v>328</v>
      </c>
      <c r="C293" s="32" t="s">
        <v>508</v>
      </c>
      <c r="D293" s="60" t="n">
        <v>522</v>
      </c>
      <c r="E293" s="60" t="n">
        <v>603</v>
      </c>
      <c r="F293" s="69" t="n">
        <f aca="false">IF(E293="","",D293-E293)</f>
        <v>-81</v>
      </c>
      <c r="G293" s="60" t="n">
        <v>496</v>
      </c>
      <c r="H293" s="60" t="n">
        <v>543</v>
      </c>
      <c r="I293" s="69" t="n">
        <f aca="false">IF(H293="","",G293-H293)</f>
        <v>-47</v>
      </c>
      <c r="J293" s="40" t="n">
        <f aca="false">IF(OR(D293="",D293+G293=0),"",D293/(D293+G293))</f>
        <v>0.512770137524558</v>
      </c>
      <c r="K293" s="40" t="n">
        <f aca="false">IF(E293="","",E293/(E293+H293))</f>
        <v>0.526178010471204</v>
      </c>
      <c r="L293" s="70" t="n">
        <f aca="false">IF(OR(K293="",J293=""),"",(J293-K293)*100)</f>
        <v>-1.34078729466462</v>
      </c>
      <c r="M293" s="36" t="n">
        <v>1.84227327080237</v>
      </c>
      <c r="N293" s="36" t="n">
        <v>2.24010502828694</v>
      </c>
      <c r="O293" s="36" t="n">
        <f aca="false">SQRT(M293^2+N293^2)</f>
        <v>2.90035193417442</v>
      </c>
      <c r="P293" s="40" t="n">
        <f aca="false">IF(J293="","",MAX(0,J293-1.96*O293/100))</f>
        <v>0.455923239614739</v>
      </c>
      <c r="Q293" s="40" t="n">
        <f aca="false">IF(J293="","",MIN(1,J293+1.96*O293/100))</f>
        <v>0.569617035434377</v>
      </c>
      <c r="R293" s="32" t="str">
        <f aca="false">IF(L293="","",IF(ABS(L293)&lt;=O293,"Yes","No"))</f>
        <v>Yes</v>
      </c>
      <c r="S293" s="32" t="str">
        <f aca="false">IF(L293="","",IF(ABS(L293)&lt;=1.96*O293,"Yes","No"))</f>
        <v>Yes</v>
      </c>
      <c r="T293" s="60" t="n">
        <f aca="false">IF(D293="","",ROUND(SQRT(((D293+G293)*O293/100)^2+(J293*(D293+G293)*0.05273)^2),0))</f>
        <v>40</v>
      </c>
      <c r="U293" s="32"/>
    </row>
    <row r="294" customFormat="false" ht="15" hidden="false" customHeight="false" outlineLevel="0" collapsed="false">
      <c r="A294" s="32" t="s">
        <v>421</v>
      </c>
      <c r="B294" s="32" t="s">
        <v>328</v>
      </c>
      <c r="C294" s="32" t="s">
        <v>509</v>
      </c>
      <c r="D294" s="60" t="n">
        <v>571</v>
      </c>
      <c r="E294" s="60" t="n">
        <v>656</v>
      </c>
      <c r="F294" s="69" t="n">
        <f aca="false">IF(E294="","",D294-E294)</f>
        <v>-85</v>
      </c>
      <c r="G294" s="60" t="n">
        <v>464</v>
      </c>
      <c r="H294" s="60" t="n">
        <v>499</v>
      </c>
      <c r="I294" s="69" t="n">
        <f aca="false">IF(H294="","",G294-H294)</f>
        <v>-35</v>
      </c>
      <c r="J294" s="40" t="n">
        <f aca="false">IF(OR(D294="",D294+G294=0),"",D294/(D294+G294))</f>
        <v>0.551690821256039</v>
      </c>
      <c r="K294" s="40" t="n">
        <f aca="false">IF(E294="","",E294/(E294+H294))</f>
        <v>0.567965367965368</v>
      </c>
      <c r="L294" s="70" t="n">
        <f aca="false">IF(OR(K294="",J294=""),"",(J294-K294)*100)</f>
        <v>-1.62745467093294</v>
      </c>
      <c r="M294" s="36" t="n">
        <v>1.84227327080237</v>
      </c>
      <c r="N294" s="36" t="n">
        <v>2.24010502828694</v>
      </c>
      <c r="O294" s="36" t="n">
        <f aca="false">SQRT(M294^2+N294^2)</f>
        <v>2.90035193417442</v>
      </c>
      <c r="P294" s="40" t="n">
        <f aca="false">IF(J294="","",MAX(0,J294-1.96*O294/100))</f>
        <v>0.49484392334622</v>
      </c>
      <c r="Q294" s="40" t="n">
        <f aca="false">IF(J294="","",MIN(1,J294+1.96*O294/100))</f>
        <v>0.608537719165857</v>
      </c>
      <c r="R294" s="32" t="str">
        <f aca="false">IF(L294="","",IF(ABS(L294)&lt;=O294,"Yes","No"))</f>
        <v>Yes</v>
      </c>
      <c r="S294" s="32" t="str">
        <f aca="false">IF(L294="","",IF(ABS(L294)&lt;=1.96*O294,"Yes","No"))</f>
        <v>Yes</v>
      </c>
      <c r="T294" s="60" t="n">
        <f aca="false">IF(D294="","",ROUND(SQRT(((D294+G294)*O294/100)^2+(J294*(D294+G294)*0.05273)^2),0))</f>
        <v>43</v>
      </c>
      <c r="U294" s="32"/>
    </row>
    <row r="295" customFormat="false" ht="15" hidden="false" customHeight="false" outlineLevel="0" collapsed="false">
      <c r="A295" s="32" t="s">
        <v>421</v>
      </c>
      <c r="B295" s="32" t="s">
        <v>328</v>
      </c>
      <c r="C295" s="32" t="s">
        <v>510</v>
      </c>
      <c r="D295" s="60" t="n">
        <v>380</v>
      </c>
      <c r="E295" s="60" t="n">
        <v>422</v>
      </c>
      <c r="F295" s="69" t="n">
        <f aca="false">IF(E295="","",D295-E295)</f>
        <v>-42</v>
      </c>
      <c r="G295" s="60" t="n">
        <v>357</v>
      </c>
      <c r="H295" s="60" t="n">
        <v>349</v>
      </c>
      <c r="I295" s="69" t="n">
        <f aca="false">IF(H295="","",G295-H295)</f>
        <v>8</v>
      </c>
      <c r="J295" s="40" t="n">
        <f aca="false">IF(OR(D295="",D295+G295=0),"",D295/(D295+G295))</f>
        <v>0.515603799185889</v>
      </c>
      <c r="K295" s="40" t="n">
        <f aca="false">IF(E295="","",E295/(E295+H295))</f>
        <v>0.547341115434501</v>
      </c>
      <c r="L295" s="70" t="n">
        <f aca="false">IF(OR(K295="",J295=""),"",(J295-K295)*100)</f>
        <v>-3.1737316248612</v>
      </c>
      <c r="M295" s="36" t="n">
        <v>2.29163973666188</v>
      </c>
      <c r="N295" s="36" t="n">
        <v>2.24010502828694</v>
      </c>
      <c r="O295" s="36" t="n">
        <f aca="false">SQRT(M295^2+N295^2)</f>
        <v>3.2046346469456</v>
      </c>
      <c r="P295" s="40" t="n">
        <f aca="false">IF(J295="","",MAX(0,J295-1.96*O295/100))</f>
        <v>0.452792960105755</v>
      </c>
      <c r="Q295" s="40" t="n">
        <f aca="false">IF(J295="","",MIN(1,J295+1.96*O295/100))</f>
        <v>0.578414638266023</v>
      </c>
      <c r="R295" s="32" t="str">
        <f aca="false">IF(L295="","",IF(ABS(L295)&lt;=O295,"Yes","No"))</f>
        <v>Yes</v>
      </c>
      <c r="S295" s="32" t="str">
        <f aca="false">IF(L295="","",IF(ABS(L295)&lt;=1.96*O295,"Yes","No"))</f>
        <v>Yes</v>
      </c>
      <c r="T295" s="60" t="n">
        <f aca="false">IF(D295="","",ROUND(SQRT(((D295+G295)*O295/100)^2+(J295*(D295+G295)*0.06778)^2),0))</f>
        <v>35</v>
      </c>
      <c r="U295" s="32"/>
    </row>
    <row r="296" customFormat="false" ht="15" hidden="false" customHeight="false" outlineLevel="0" collapsed="false">
      <c r="A296" s="32" t="s">
        <v>421</v>
      </c>
      <c r="B296" s="32" t="s">
        <v>511</v>
      </c>
      <c r="C296" s="32" t="s">
        <v>512</v>
      </c>
      <c r="D296" s="60" t="n">
        <v>404</v>
      </c>
      <c r="E296" s="60" t="n">
        <v>430</v>
      </c>
      <c r="F296" s="69" t="n">
        <f aca="false">IF(E296="","",D296-E296)</f>
        <v>-26</v>
      </c>
      <c r="G296" s="60" t="n">
        <v>422</v>
      </c>
      <c r="H296" s="60" t="n">
        <v>446</v>
      </c>
      <c r="I296" s="69" t="n">
        <f aca="false">IF(H296="","",G296-H296)</f>
        <v>-24</v>
      </c>
      <c r="J296" s="40" t="n">
        <f aca="false">IF(OR(D296="",D296+G296=0),"",D296/(D296+G296))</f>
        <v>0.48910411622276</v>
      </c>
      <c r="K296" s="40" t="n">
        <f aca="false">IF(E296="","",E296/(E296+H296))</f>
        <v>0.490867579908676</v>
      </c>
      <c r="L296" s="70" t="n">
        <f aca="false">IF(OR(K296="",J296=""),"",(J296-K296)*100)</f>
        <v>-0.176346368591551</v>
      </c>
      <c r="M296" s="36" t="n">
        <v>2.29163973666188</v>
      </c>
      <c r="N296" s="36" t="n">
        <v>2.24010502828694</v>
      </c>
      <c r="O296" s="36" t="n">
        <f aca="false">SQRT(M296^2+N296^2)</f>
        <v>3.2046346469456</v>
      </c>
      <c r="P296" s="40" t="n">
        <f aca="false">IF(J296="","",MAX(0,J296-1.96*O296/100))</f>
        <v>0.426293277142626</v>
      </c>
      <c r="Q296" s="40" t="n">
        <f aca="false">IF(J296="","",MIN(1,J296+1.96*O296/100))</f>
        <v>0.551914955302894</v>
      </c>
      <c r="R296" s="32" t="str">
        <f aca="false">IF(L296="","",IF(ABS(L296)&lt;=O296,"Yes","No"))</f>
        <v>Yes</v>
      </c>
      <c r="S296" s="32" t="str">
        <f aca="false">IF(L296="","",IF(ABS(L296)&lt;=1.96*O296,"Yes","No"))</f>
        <v>Yes</v>
      </c>
      <c r="T296" s="60" t="n">
        <f aca="false">IF(D296="","",ROUND(SQRT(((D296+G296)*O296/100)^2+(J296*(D296+G296)*0.06778)^2),0))</f>
        <v>38</v>
      </c>
      <c r="U296" s="32"/>
    </row>
    <row r="297" customFormat="false" ht="15" hidden="false" customHeight="false" outlineLevel="0" collapsed="false">
      <c r="A297" s="32" t="s">
        <v>421</v>
      </c>
      <c r="B297" s="32" t="s">
        <v>511</v>
      </c>
      <c r="C297" s="32" t="s">
        <v>513</v>
      </c>
      <c r="D297" s="60" t="n">
        <v>315</v>
      </c>
      <c r="E297" s="60" t="n">
        <v>363</v>
      </c>
      <c r="F297" s="69" t="n">
        <f aca="false">IF(E297="","",D297-E297)</f>
        <v>-48</v>
      </c>
      <c r="G297" s="60" t="n">
        <v>309</v>
      </c>
      <c r="H297" s="60" t="n">
        <v>318</v>
      </c>
      <c r="I297" s="69" t="n">
        <f aca="false">IF(H297="","",G297-H297)</f>
        <v>-9</v>
      </c>
      <c r="J297" s="40" t="n">
        <f aca="false">IF(OR(D297="",D297+G297=0),"",D297/(D297+G297))</f>
        <v>0.504807692307692</v>
      </c>
      <c r="K297" s="40" t="n">
        <f aca="false">IF(E297="","",E297/(E297+H297))</f>
        <v>0.533039647577093</v>
      </c>
      <c r="L297" s="70" t="n">
        <f aca="false">IF(OR(K297="",J297=""),"",(J297-K297)*100)</f>
        <v>-2.82319552694003</v>
      </c>
      <c r="M297" s="36" t="n">
        <v>2.29163973666188</v>
      </c>
      <c r="N297" s="36" t="n">
        <v>2.24010502828694</v>
      </c>
      <c r="O297" s="36" t="n">
        <f aca="false">SQRT(M297^2+N297^2)</f>
        <v>3.2046346469456</v>
      </c>
      <c r="P297" s="40" t="n">
        <f aca="false">IF(J297="","",MAX(0,J297-1.96*O297/100))</f>
        <v>0.441996853227558</v>
      </c>
      <c r="Q297" s="40" t="n">
        <f aca="false">IF(J297="","",MIN(1,J297+1.96*O297/100))</f>
        <v>0.567618531387826</v>
      </c>
      <c r="R297" s="32" t="str">
        <f aca="false">IF(L297="","",IF(ABS(L297)&lt;=O297,"Yes","No"))</f>
        <v>Yes</v>
      </c>
      <c r="S297" s="32" t="str">
        <f aca="false">IF(L297="","",IF(ABS(L297)&lt;=1.96*O297,"Yes","No"))</f>
        <v>Yes</v>
      </c>
      <c r="T297" s="60" t="n">
        <f aca="false">IF(D297="","",ROUND(SQRT(((D297+G297)*O297/100)^2+(J297*(D297+G297)*0.06778)^2),0))</f>
        <v>29</v>
      </c>
      <c r="U297" s="32"/>
    </row>
    <row r="298" customFormat="false" ht="15" hidden="false" customHeight="false" outlineLevel="0" collapsed="false">
      <c r="A298" s="32" t="s">
        <v>421</v>
      </c>
      <c r="B298" s="32" t="s">
        <v>511</v>
      </c>
      <c r="C298" s="32" t="s">
        <v>514</v>
      </c>
      <c r="D298" s="60" t="n">
        <v>493</v>
      </c>
      <c r="E298" s="60" t="n">
        <v>579</v>
      </c>
      <c r="F298" s="69" t="n">
        <f aca="false">IF(E298="","",D298-E298)</f>
        <v>-86</v>
      </c>
      <c r="G298" s="60" t="n">
        <v>480</v>
      </c>
      <c r="H298" s="60" t="n">
        <v>437</v>
      </c>
      <c r="I298" s="69" t="n">
        <f aca="false">IF(H298="","",G298-H298)</f>
        <v>43</v>
      </c>
      <c r="J298" s="40" t="n">
        <f aca="false">IF(OR(D298="",D298+G298=0),"",D298/(D298+G298))</f>
        <v>0.506680369989723</v>
      </c>
      <c r="K298" s="40" t="n">
        <f aca="false">IF(E298="","",E298/(E298+H298))</f>
        <v>0.56988188976378</v>
      </c>
      <c r="L298" s="70" t="n">
        <f aca="false">IF(OR(K298="",J298=""),"",(J298-K298)*100)</f>
        <v>-6.3201519774057</v>
      </c>
      <c r="M298" s="36" t="n">
        <v>1.84227327080237</v>
      </c>
      <c r="N298" s="36" t="n">
        <v>2.24010502828694</v>
      </c>
      <c r="O298" s="36" t="n">
        <f aca="false">SQRT(M298^2+N298^2)</f>
        <v>2.90035193417442</v>
      </c>
      <c r="P298" s="40" t="n">
        <f aca="false">IF(J298="","",MAX(0,J298-1.96*O298/100))</f>
        <v>0.449833472079904</v>
      </c>
      <c r="Q298" s="40" t="n">
        <f aca="false">IF(J298="","",MIN(1,J298+1.96*O298/100))</f>
        <v>0.563527267899541</v>
      </c>
      <c r="R298" s="32" t="str">
        <f aca="false">IF(L298="","",IF(ABS(L298)&lt;=O298,"Yes","No"))</f>
        <v>No</v>
      </c>
      <c r="S298" s="32" t="str">
        <f aca="false">IF(L298="","",IF(ABS(L298)&lt;=1.96*O298,"Yes","No"))</f>
        <v>No</v>
      </c>
      <c r="T298" s="60" t="n">
        <f aca="false">IF(D298="","",ROUND(SQRT(((D298+G298)*O298/100)^2+(J298*(D298+G298)*0.05273)^2),0))</f>
        <v>38</v>
      </c>
      <c r="U298" s="32"/>
    </row>
    <row r="299" customFormat="false" ht="15" hidden="false" customHeight="false" outlineLevel="0" collapsed="false">
      <c r="A299" s="32" t="s">
        <v>421</v>
      </c>
      <c r="B299" s="32" t="s">
        <v>515</v>
      </c>
      <c r="C299" s="32" t="s">
        <v>516</v>
      </c>
      <c r="D299" s="60" t="n">
        <v>399</v>
      </c>
      <c r="E299" s="60" t="n">
        <v>454</v>
      </c>
      <c r="F299" s="69" t="n">
        <f aca="false">IF(E299="","",D299-E299)</f>
        <v>-55</v>
      </c>
      <c r="G299" s="60" t="n">
        <v>762</v>
      </c>
      <c r="H299" s="60" t="n">
        <v>825</v>
      </c>
      <c r="I299" s="69" t="n">
        <f aca="false">IF(H299="","",G299-H299)</f>
        <v>-63</v>
      </c>
      <c r="J299" s="40" t="n">
        <f aca="false">IF(OR(D299="",D299+G299=0),"",D299/(D299+G299))</f>
        <v>0.343669250645995</v>
      </c>
      <c r="K299" s="40" t="n">
        <f aca="false">IF(E299="","",E299/(E299+H299))</f>
        <v>0.354964816262705</v>
      </c>
      <c r="L299" s="70" t="n">
        <f aca="false">IF(OR(K299="",J299=""),"",(J299-K299)*100)</f>
        <v>-1.12955656167104</v>
      </c>
      <c r="M299" s="36" t="n">
        <v>1.84227327080237</v>
      </c>
      <c r="N299" s="36" t="n">
        <v>2.24010502828694</v>
      </c>
      <c r="O299" s="36" t="n">
        <f aca="false">SQRT(M299^2+N299^2)</f>
        <v>2.90035193417442</v>
      </c>
      <c r="P299" s="40" t="n">
        <f aca="false">IF(J299="","",MAX(0,J299-1.96*O299/100))</f>
        <v>0.286822352736176</v>
      </c>
      <c r="Q299" s="40" t="n">
        <f aca="false">IF(J299="","",MIN(1,J299+1.96*O299/100))</f>
        <v>0.400516148555813</v>
      </c>
      <c r="R299" s="32" t="str">
        <f aca="false">IF(L299="","",IF(ABS(L299)&lt;=O299,"Yes","No"))</f>
        <v>Yes</v>
      </c>
      <c r="S299" s="32" t="str">
        <f aca="false">IF(L299="","",IF(ABS(L299)&lt;=1.96*O299,"Yes","No"))</f>
        <v>Yes</v>
      </c>
      <c r="T299" s="60" t="n">
        <f aca="false">IF(D299="","",ROUND(SQRT(((D299+G299)*O299/100)^2+(J299*(D299+G299)*0.05273)^2),0))</f>
        <v>40</v>
      </c>
      <c r="U299" s="32"/>
    </row>
    <row r="300" customFormat="false" ht="15" hidden="false" customHeight="false" outlineLevel="0" collapsed="false">
      <c r="A300" s="32" t="s">
        <v>421</v>
      </c>
      <c r="B300" s="32" t="s">
        <v>515</v>
      </c>
      <c r="C300" s="32" t="s">
        <v>517</v>
      </c>
      <c r="D300" s="60" t="n">
        <v>420</v>
      </c>
      <c r="E300" s="60" t="n">
        <v>529</v>
      </c>
      <c r="F300" s="69" t="n">
        <f aca="false">IF(E300="","",D300-E300)</f>
        <v>-109</v>
      </c>
      <c r="G300" s="60" t="n">
        <v>836</v>
      </c>
      <c r="H300" s="60" t="n">
        <v>916</v>
      </c>
      <c r="I300" s="69" t="n">
        <f aca="false">IF(H300="","",G300-H300)</f>
        <v>-80</v>
      </c>
      <c r="J300" s="40" t="n">
        <f aca="false">IF(OR(D300="",D300+G300=0),"",D300/(D300+G300))</f>
        <v>0.334394904458599</v>
      </c>
      <c r="K300" s="40" t="n">
        <f aca="false">IF(E300="","",E300/(E300+H300))</f>
        <v>0.366089965397924</v>
      </c>
      <c r="L300" s="70" t="n">
        <f aca="false">IF(OR(K300="",J300=""),"",(J300-K300)*100)</f>
        <v>-3.16950609393252</v>
      </c>
      <c r="M300" s="36" t="n">
        <v>1.84227327080237</v>
      </c>
      <c r="N300" s="36" t="n">
        <v>2.24010502828694</v>
      </c>
      <c r="O300" s="36" t="n">
        <f aca="false">SQRT(M300^2+N300^2)</f>
        <v>2.90035193417442</v>
      </c>
      <c r="P300" s="40" t="n">
        <f aca="false">IF(J300="","",MAX(0,J300-1.96*O300/100))</f>
        <v>0.27754800654878</v>
      </c>
      <c r="Q300" s="40" t="n">
        <f aca="false">IF(J300="","",MIN(1,J300+1.96*O300/100))</f>
        <v>0.391241802368417</v>
      </c>
      <c r="R300" s="32" t="str">
        <f aca="false">IF(L300="","",IF(ABS(L300)&lt;=O300,"Yes","No"))</f>
        <v>No</v>
      </c>
      <c r="S300" s="32" t="str">
        <f aca="false">IF(L300="","",IF(ABS(L300)&lt;=1.96*O300,"Yes","No"))</f>
        <v>Yes</v>
      </c>
      <c r="T300" s="60" t="n">
        <f aca="false">IF(D300="","",ROUND(SQRT(((D300+G300)*O300/100)^2+(J300*(D300+G300)*0.05273)^2),0))</f>
        <v>43</v>
      </c>
      <c r="U300" s="32"/>
    </row>
    <row r="301" customFormat="false" ht="15" hidden="false" customHeight="false" outlineLevel="0" collapsed="false">
      <c r="A301" s="32" t="s">
        <v>421</v>
      </c>
      <c r="B301" s="32" t="s">
        <v>515</v>
      </c>
      <c r="C301" s="32" t="s">
        <v>518</v>
      </c>
      <c r="D301" s="60" t="n">
        <v>155</v>
      </c>
      <c r="E301" s="60" t="n">
        <v>142</v>
      </c>
      <c r="F301" s="69" t="n">
        <f aca="false">IF(E301="","",D301-E301)</f>
        <v>13</v>
      </c>
      <c r="G301" s="60" t="n">
        <v>323</v>
      </c>
      <c r="H301" s="60" t="n">
        <v>349</v>
      </c>
      <c r="I301" s="69" t="n">
        <f aca="false">IF(H301="","",G301-H301)</f>
        <v>-26</v>
      </c>
      <c r="J301" s="40" t="n">
        <f aca="false">IF(OR(D301="",D301+G301=0),"",D301/(D301+G301))</f>
        <v>0.324267782426778</v>
      </c>
      <c r="K301" s="40" t="n">
        <f aca="false">IF(E301="","",E301/(E301+H301))</f>
        <v>0.289205702647658</v>
      </c>
      <c r="L301" s="70" t="n">
        <f aca="false">IF(OR(K301="",J301=""),"",(J301-K301)*100)</f>
        <v>3.50620797791204</v>
      </c>
      <c r="M301" s="36" t="n">
        <v>3.50482614909216</v>
      </c>
      <c r="N301" s="36" t="n">
        <v>2.24010502828694</v>
      </c>
      <c r="O301" s="36" t="n">
        <f aca="false">SQRT(M301^2+N301^2)</f>
        <v>4.15955248471715</v>
      </c>
      <c r="P301" s="40" t="n">
        <f aca="false">IF(J301="","",MAX(0,J301-1.96*O301/100))</f>
        <v>0.242740553726322</v>
      </c>
      <c r="Q301" s="40" t="n">
        <f aca="false">IF(J301="","",MIN(1,J301+1.96*O301/100))</f>
        <v>0.405795011127234</v>
      </c>
      <c r="R301" s="32" t="str">
        <f aca="false">IF(L301="","",IF(ABS(L301)&lt;=O301,"Yes","No"))</f>
        <v>Yes</v>
      </c>
      <c r="S301" s="32" t="str">
        <f aca="false">IF(L301="","",IF(ABS(L301)&lt;=1.96*O301,"Yes","No"))</f>
        <v>Yes</v>
      </c>
      <c r="T301" s="60" t="n">
        <f aca="false">IF(D301="","",ROUND(SQRT(((D301+G301)*O301/100)^2+(J301*(D301+G301)*0.08223)^2),0))</f>
        <v>24</v>
      </c>
      <c r="U301" s="32"/>
    </row>
    <row r="302" customFormat="false" ht="15" hidden="false" customHeight="false" outlineLevel="0" collapsed="false">
      <c r="A302" s="32" t="s">
        <v>421</v>
      </c>
      <c r="B302" s="32" t="s">
        <v>515</v>
      </c>
      <c r="C302" s="32" t="s">
        <v>519</v>
      </c>
      <c r="D302" s="60" t="n">
        <v>332</v>
      </c>
      <c r="E302" s="60" t="n">
        <v>400</v>
      </c>
      <c r="F302" s="69" t="n">
        <f aca="false">IF(E302="","",D302-E302)</f>
        <v>-68</v>
      </c>
      <c r="G302" s="60" t="n">
        <v>656</v>
      </c>
      <c r="H302" s="60" t="n">
        <v>731</v>
      </c>
      <c r="I302" s="69" t="n">
        <f aca="false">IF(H302="","",G302-H302)</f>
        <v>-75</v>
      </c>
      <c r="J302" s="40" t="n">
        <f aca="false">IF(OR(D302="",D302+G302=0),"",D302/(D302+G302))</f>
        <v>0.336032388663968</v>
      </c>
      <c r="K302" s="40" t="n">
        <f aca="false">IF(E302="","",E302/(E302+H302))</f>
        <v>0.353669319186561</v>
      </c>
      <c r="L302" s="70" t="n">
        <f aca="false">IF(OR(K302="",J302=""),"",(J302-K302)*100)</f>
        <v>-1.7636930522593</v>
      </c>
      <c r="M302" s="36" t="n">
        <v>1.84227327080237</v>
      </c>
      <c r="N302" s="36" t="n">
        <v>2.24010502828694</v>
      </c>
      <c r="O302" s="36" t="n">
        <f aca="false">SQRT(M302^2+N302^2)</f>
        <v>2.90035193417442</v>
      </c>
      <c r="P302" s="40" t="n">
        <f aca="false">IF(J302="","",MAX(0,J302-1.96*O302/100))</f>
        <v>0.279185490754149</v>
      </c>
      <c r="Q302" s="40" t="n">
        <f aca="false">IF(J302="","",MIN(1,J302+1.96*O302/100))</f>
        <v>0.392879286573786</v>
      </c>
      <c r="R302" s="32" t="str">
        <f aca="false">IF(L302="","",IF(ABS(L302)&lt;=O302,"Yes","No"))</f>
        <v>Yes</v>
      </c>
      <c r="S302" s="32" t="str">
        <f aca="false">IF(L302="","",IF(ABS(L302)&lt;=1.96*O302,"Yes","No"))</f>
        <v>Yes</v>
      </c>
      <c r="T302" s="60" t="n">
        <f aca="false">IF(D302="","",ROUND(SQRT(((D302+G302)*O302/100)^2+(J302*(D302+G302)*0.05273)^2),0))</f>
        <v>34</v>
      </c>
      <c r="U302" s="32"/>
    </row>
    <row r="303" customFormat="false" ht="15" hidden="false" customHeight="false" outlineLevel="0" collapsed="false">
      <c r="A303" s="32" t="s">
        <v>421</v>
      </c>
      <c r="B303" s="32" t="s">
        <v>515</v>
      </c>
      <c r="C303" s="32" t="s">
        <v>520</v>
      </c>
      <c r="D303" s="60" t="n">
        <v>235</v>
      </c>
      <c r="E303" s="60" t="n">
        <v>278</v>
      </c>
      <c r="F303" s="69" t="n">
        <f aca="false">IF(E303="","",D303-E303)</f>
        <v>-43</v>
      </c>
      <c r="G303" s="60" t="n">
        <v>469</v>
      </c>
      <c r="H303" s="60" t="n">
        <v>482</v>
      </c>
      <c r="I303" s="69" t="n">
        <f aca="false">IF(H303="","",G303-H303)</f>
        <v>-13</v>
      </c>
      <c r="J303" s="40" t="n">
        <f aca="false">IF(OR(D303="",D303+G303=0),"",D303/(D303+G303))</f>
        <v>0.333806818181818</v>
      </c>
      <c r="K303" s="40" t="n">
        <f aca="false">IF(E303="","",E303/(E303+H303))</f>
        <v>0.365789473684211</v>
      </c>
      <c r="L303" s="70" t="n">
        <f aca="false">IF(OR(K303="",J303=""),"",(J303-K303)*100)</f>
        <v>-3.19826555023924</v>
      </c>
      <c r="M303" s="36" t="n">
        <v>2.29163973666188</v>
      </c>
      <c r="N303" s="36" t="n">
        <v>2.24010502828694</v>
      </c>
      <c r="O303" s="36" t="n">
        <f aca="false">SQRT(M303^2+N303^2)</f>
        <v>3.2046346469456</v>
      </c>
      <c r="P303" s="40" t="n">
        <f aca="false">IF(J303="","",MAX(0,J303-1.96*O303/100))</f>
        <v>0.270995979101684</v>
      </c>
      <c r="Q303" s="40" t="n">
        <f aca="false">IF(J303="","",MIN(1,J303+1.96*O303/100))</f>
        <v>0.396617657261952</v>
      </c>
      <c r="R303" s="32" t="str">
        <f aca="false">IF(L303="","",IF(ABS(L303)&lt;=O303,"Yes","No"))</f>
        <v>Yes</v>
      </c>
      <c r="S303" s="32" t="str">
        <f aca="false">IF(L303="","",IF(ABS(L303)&lt;=1.96*O303,"Yes","No"))</f>
        <v>Yes</v>
      </c>
      <c r="T303" s="60" t="n">
        <f aca="false">IF(D303="","",ROUND(SQRT(((D303+G303)*O303/100)^2+(J303*(D303+G303)*0.06778)^2),0))</f>
        <v>28</v>
      </c>
      <c r="U303" s="32"/>
    </row>
    <row r="304" customFormat="false" ht="15" hidden="false" customHeight="false" outlineLevel="0" collapsed="false">
      <c r="A304" s="32" t="s">
        <v>421</v>
      </c>
      <c r="B304" s="32" t="s">
        <v>521</v>
      </c>
      <c r="C304" s="32" t="s">
        <v>522</v>
      </c>
      <c r="D304" s="60" t="n">
        <v>44</v>
      </c>
      <c r="E304" s="60" t="n">
        <v>203</v>
      </c>
      <c r="F304" s="69" t="n">
        <f aca="false">IF(E304="","",D304-E304)</f>
        <v>-159</v>
      </c>
      <c r="G304" s="60" t="n">
        <v>80</v>
      </c>
      <c r="H304" s="60" t="n">
        <v>331</v>
      </c>
      <c r="I304" s="69" t="n">
        <f aca="false">IF(H304="","",G304-H304)</f>
        <v>-251</v>
      </c>
      <c r="J304" s="40" t="n">
        <f aca="false">IF(OR(D304="",D304+G304=0),"",D304/(D304+G304))</f>
        <v>0.354838709677419</v>
      </c>
      <c r="K304" s="40" t="n">
        <f aca="false">IF(E304="","",E304/(E304+H304))</f>
        <v>0.380149812734082</v>
      </c>
      <c r="L304" s="70" t="n">
        <f aca="false">IF(OR(K304="",J304=""),"",(J304-K304)*100)</f>
        <v>-2.5311103056663</v>
      </c>
      <c r="M304" s="36" t="n">
        <v>3.50482614909216</v>
      </c>
      <c r="N304" s="36" t="n">
        <v>2.24010502828694</v>
      </c>
      <c r="O304" s="36" t="n">
        <f aca="false">SQRT(M304^2+N304^2)</f>
        <v>4.15955248471715</v>
      </c>
      <c r="P304" s="40" t="n">
        <f aca="false">IF(J304="","",MAX(0,J304-1.96*O304/100))</f>
        <v>0.273311480976963</v>
      </c>
      <c r="Q304" s="40" t="n">
        <f aca="false">IF(J304="","",MIN(1,J304+1.96*O304/100))</f>
        <v>0.436365938377876</v>
      </c>
      <c r="R304" s="32" t="str">
        <f aca="false">IF(L304="","",IF(ABS(L304)&lt;=O304,"Yes","No"))</f>
        <v>Yes</v>
      </c>
      <c r="S304" s="32" t="str">
        <f aca="false">IF(L304="","",IF(ABS(L304)&lt;=1.96*O304,"Yes","No"))</f>
        <v>Yes</v>
      </c>
      <c r="T304" s="60" t="n">
        <f aca="false">IF(D304="","",ROUND(SQRT(((D304+G304)*O304/100)^2+(J304*(D304+G304)*0.08223)^2),0))</f>
        <v>6</v>
      </c>
      <c r="U304" s="32"/>
    </row>
    <row r="305" customFormat="false" ht="15" hidden="false" customHeight="false" outlineLevel="0" collapsed="false">
      <c r="A305" s="32" t="s">
        <v>421</v>
      </c>
      <c r="B305" s="32" t="s">
        <v>521</v>
      </c>
      <c r="C305" s="32" t="s">
        <v>523</v>
      </c>
      <c r="D305" s="60" t="n">
        <v>238</v>
      </c>
      <c r="E305" s="60" t="n">
        <v>308</v>
      </c>
      <c r="F305" s="69" t="n">
        <f aca="false">IF(E305="","",D305-E305)</f>
        <v>-70</v>
      </c>
      <c r="G305" s="60" t="n">
        <v>497</v>
      </c>
      <c r="H305" s="60" t="n">
        <v>558</v>
      </c>
      <c r="I305" s="69" t="n">
        <f aca="false">IF(H305="","",G305-H305)</f>
        <v>-61</v>
      </c>
      <c r="J305" s="40" t="n">
        <f aca="false">IF(OR(D305="",D305+G305=0),"",D305/(D305+G305))</f>
        <v>0.323809523809524</v>
      </c>
      <c r="K305" s="40" t="n">
        <f aca="false">IF(E305="","",E305/(E305+H305))</f>
        <v>0.355658198614319</v>
      </c>
      <c r="L305" s="70" t="n">
        <f aca="false">IF(OR(K305="",J305=""),"",(J305-K305)*100)</f>
        <v>-3.18486748047949</v>
      </c>
      <c r="M305" s="36" t="n">
        <v>2.29163973666188</v>
      </c>
      <c r="N305" s="36" t="n">
        <v>2.24010502828694</v>
      </c>
      <c r="O305" s="36" t="n">
        <f aca="false">SQRT(M305^2+N305^2)</f>
        <v>3.2046346469456</v>
      </c>
      <c r="P305" s="40" t="n">
        <f aca="false">IF(J305="","",MAX(0,J305-1.96*O305/100))</f>
        <v>0.26099868472939</v>
      </c>
      <c r="Q305" s="40" t="n">
        <f aca="false">IF(J305="","",MIN(1,J305+1.96*O305/100))</f>
        <v>0.386620362889658</v>
      </c>
      <c r="R305" s="32" t="str">
        <f aca="false">IF(L305="","",IF(ABS(L305)&lt;=O305,"Yes","No"))</f>
        <v>Yes</v>
      </c>
      <c r="S305" s="32" t="str">
        <f aca="false">IF(L305="","",IF(ABS(L305)&lt;=1.96*O305,"Yes","No"))</f>
        <v>Yes</v>
      </c>
      <c r="T305" s="60" t="n">
        <f aca="false">IF(D305="","",ROUND(SQRT(((D305+G305)*O305/100)^2+(J305*(D305+G305)*0.06778)^2),0))</f>
        <v>29</v>
      </c>
      <c r="U305" s="32"/>
    </row>
    <row r="306" customFormat="false" ht="15" hidden="false" customHeight="false" outlineLevel="0" collapsed="false">
      <c r="A306" s="32" t="s">
        <v>421</v>
      </c>
      <c r="B306" s="32" t="s">
        <v>524</v>
      </c>
      <c r="C306" s="32" t="s">
        <v>525</v>
      </c>
      <c r="D306" s="60" t="n">
        <v>1006</v>
      </c>
      <c r="E306" s="60" t="n">
        <v>1136</v>
      </c>
      <c r="F306" s="69" t="n">
        <f aca="false">IF(E306="","",D306-E306)</f>
        <v>-130</v>
      </c>
      <c r="G306" s="60" t="n">
        <v>1291</v>
      </c>
      <c r="H306" s="60" t="n">
        <v>1415</v>
      </c>
      <c r="I306" s="69" t="n">
        <f aca="false">IF(H306="","",G306-H306)</f>
        <v>-124</v>
      </c>
      <c r="J306" s="40" t="n">
        <f aca="false">IF(OR(D306="",D306+G306=0),"",D306/(D306+G306))</f>
        <v>0.437962559860688</v>
      </c>
      <c r="K306" s="40" t="n">
        <f aca="false">IF(E306="","",E306/(E306+H306))</f>
        <v>0.4453155625245</v>
      </c>
      <c r="L306" s="70" t="n">
        <f aca="false">IF(OR(K306="",J306=""),"",(J306-K306)*100)</f>
        <v>-0.735300266381239</v>
      </c>
      <c r="M306" s="36" t="n">
        <v>1.84227327080237</v>
      </c>
      <c r="N306" s="36" t="n">
        <v>2.24010502828694</v>
      </c>
      <c r="O306" s="36" t="n">
        <f aca="false">SQRT(M306^2+N306^2)</f>
        <v>2.90035193417442</v>
      </c>
      <c r="P306" s="40" t="n">
        <f aca="false">IF(J306="","",MAX(0,J306-1.96*O306/100))</f>
        <v>0.381115661950869</v>
      </c>
      <c r="Q306" s="40" t="n">
        <f aca="false">IF(J306="","",MIN(1,J306+1.96*O306/100))</f>
        <v>0.494809457770506</v>
      </c>
      <c r="R306" s="32" t="str">
        <f aca="false">IF(L306="","",IF(ABS(L306)&lt;=O306,"Yes","No"))</f>
        <v>Yes</v>
      </c>
      <c r="S306" s="32" t="str">
        <f aca="false">IF(L306="","",IF(ABS(L306)&lt;=1.96*O306,"Yes","No"))</f>
        <v>Yes</v>
      </c>
      <c r="T306" s="60" t="n">
        <f aca="false">IF(D306="","",ROUND(SQRT(((D306+G306)*O306/100)^2+(J306*(D306+G306)*0.05273)^2),0))</f>
        <v>85</v>
      </c>
      <c r="U306" s="32"/>
    </row>
    <row r="307" customFormat="false" ht="15" hidden="false" customHeight="false" outlineLevel="0" collapsed="false">
      <c r="A307" s="32" t="s">
        <v>421</v>
      </c>
      <c r="B307" s="32" t="s">
        <v>524</v>
      </c>
      <c r="C307" s="32" t="s">
        <v>526</v>
      </c>
      <c r="D307" s="60" t="n">
        <v>426</v>
      </c>
      <c r="E307" s="60" t="n">
        <v>496</v>
      </c>
      <c r="F307" s="69" t="n">
        <f aca="false">IF(E307="","",D307-E307)</f>
        <v>-70</v>
      </c>
      <c r="G307" s="60" t="n">
        <v>624</v>
      </c>
      <c r="H307" s="60" t="n">
        <v>652</v>
      </c>
      <c r="I307" s="69" t="n">
        <f aca="false">IF(H307="","",G307-H307)</f>
        <v>-28</v>
      </c>
      <c r="J307" s="40" t="n">
        <f aca="false">IF(OR(D307="",D307+G307=0),"",D307/(D307+G307))</f>
        <v>0.405714285714286</v>
      </c>
      <c r="K307" s="40" t="n">
        <f aca="false">IF(E307="","",E307/(E307+H307))</f>
        <v>0.43205574912892</v>
      </c>
      <c r="L307" s="70" t="n">
        <f aca="false">IF(OR(K307="",J307=""),"",(J307-K307)*100)</f>
        <v>-2.63414634146342</v>
      </c>
      <c r="M307" s="36" t="n">
        <v>1.84227327080237</v>
      </c>
      <c r="N307" s="36" t="n">
        <v>2.24010502828694</v>
      </c>
      <c r="O307" s="36" t="n">
        <f aca="false">SQRT(M307^2+N307^2)</f>
        <v>2.90035193417442</v>
      </c>
      <c r="P307" s="40" t="n">
        <f aca="false">IF(J307="","",MAX(0,J307-1.96*O307/100))</f>
        <v>0.348867387804467</v>
      </c>
      <c r="Q307" s="40" t="n">
        <f aca="false">IF(J307="","",MIN(1,J307+1.96*O307/100))</f>
        <v>0.462561183624104</v>
      </c>
      <c r="R307" s="32" t="str">
        <f aca="false">IF(L307="","",IF(ABS(L307)&lt;=O307,"Yes","No"))</f>
        <v>Yes</v>
      </c>
      <c r="S307" s="32" t="str">
        <f aca="false">IF(L307="","",IF(ABS(L307)&lt;=1.96*O307,"Yes","No"))</f>
        <v>Yes</v>
      </c>
      <c r="T307" s="60" t="n">
        <f aca="false">IF(D307="","",ROUND(SQRT(((D307+G307)*O307/100)^2+(J307*(D307+G307)*0.05273)^2),0))</f>
        <v>38</v>
      </c>
      <c r="U307" s="32"/>
    </row>
    <row r="308" customFormat="false" ht="15" hidden="false" customHeight="false" outlineLevel="0" collapsed="false">
      <c r="A308" s="32" t="s">
        <v>421</v>
      </c>
      <c r="B308" s="32" t="s">
        <v>527</v>
      </c>
      <c r="C308" s="32" t="s">
        <v>528</v>
      </c>
      <c r="D308" s="60" t="n">
        <v>448</v>
      </c>
      <c r="E308" s="60" t="n">
        <v>508</v>
      </c>
      <c r="F308" s="69" t="n">
        <f aca="false">IF(E308="","",D308-E308)</f>
        <v>-60</v>
      </c>
      <c r="G308" s="60" t="n">
        <v>456</v>
      </c>
      <c r="H308" s="60" t="n">
        <v>437</v>
      </c>
      <c r="I308" s="69" t="n">
        <f aca="false">IF(H308="","",G308-H308)</f>
        <v>19</v>
      </c>
      <c r="J308" s="40" t="n">
        <f aca="false">IF(OR(D308="",D308+G308=0),"",D308/(D308+G308))</f>
        <v>0.495575221238938</v>
      </c>
      <c r="K308" s="40" t="n">
        <f aca="false">IF(E308="","",E308/(E308+H308))</f>
        <v>0.537566137566138</v>
      </c>
      <c r="L308" s="70" t="n">
        <f aca="false">IF(OR(K308="",J308=""),"",(J308-K308)*100)</f>
        <v>-4.19909163271995</v>
      </c>
      <c r="M308" s="36" t="n">
        <v>1.84227327080237</v>
      </c>
      <c r="N308" s="36" t="n">
        <v>2.24010502828694</v>
      </c>
      <c r="O308" s="36" t="n">
        <f aca="false">SQRT(M308^2+N308^2)</f>
        <v>2.90035193417442</v>
      </c>
      <c r="P308" s="40" t="n">
        <f aca="false">IF(J308="","",MAX(0,J308-1.96*O308/100))</f>
        <v>0.438728323329119</v>
      </c>
      <c r="Q308" s="40" t="n">
        <f aca="false">IF(J308="","",MIN(1,J308+1.96*O308/100))</f>
        <v>0.552422119148757</v>
      </c>
      <c r="R308" s="32" t="str">
        <f aca="false">IF(L308="","",IF(ABS(L308)&lt;=O308,"Yes","No"))</f>
        <v>No</v>
      </c>
      <c r="S308" s="32" t="str">
        <f aca="false">IF(L308="","",IF(ABS(L308)&lt;=1.96*O308,"Yes","No"))</f>
        <v>Yes</v>
      </c>
      <c r="T308" s="60" t="n">
        <f aca="false">IF(D308="","",ROUND(SQRT(((D308+G308)*O308/100)^2+(J308*(D308+G308)*0.05273)^2),0))</f>
        <v>35</v>
      </c>
      <c r="U308" s="32"/>
    </row>
    <row r="309" customFormat="false" ht="15" hidden="false" customHeight="false" outlineLevel="0" collapsed="false">
      <c r="A309" s="32" t="s">
        <v>421</v>
      </c>
      <c r="B309" s="32" t="s">
        <v>527</v>
      </c>
      <c r="C309" s="32" t="s">
        <v>529</v>
      </c>
      <c r="D309" s="60" t="n">
        <v>486</v>
      </c>
      <c r="E309" s="60" t="n">
        <v>524</v>
      </c>
      <c r="F309" s="69" t="n">
        <f aca="false">IF(E309="","",D309-E309)</f>
        <v>-38</v>
      </c>
      <c r="G309" s="60" t="n">
        <v>603</v>
      </c>
      <c r="H309" s="60" t="n">
        <v>659</v>
      </c>
      <c r="I309" s="69" t="n">
        <f aca="false">IF(H309="","",G309-H309)</f>
        <v>-56</v>
      </c>
      <c r="J309" s="40" t="n">
        <f aca="false">IF(OR(D309="",D309+G309=0),"",D309/(D309+G309))</f>
        <v>0.446280991735537</v>
      </c>
      <c r="K309" s="40" t="n">
        <f aca="false">IF(E309="","",E309/(E309+H309))</f>
        <v>0.442941673710905</v>
      </c>
      <c r="L309" s="70" t="n">
        <f aca="false">IF(OR(K309="",J309=""),"",(J309-K309)*100)</f>
        <v>0.333931802463272</v>
      </c>
      <c r="M309" s="36" t="n">
        <v>1.84227327080237</v>
      </c>
      <c r="N309" s="36" t="n">
        <v>2.24010502828694</v>
      </c>
      <c r="O309" s="36" t="n">
        <f aca="false">SQRT(M309^2+N309^2)</f>
        <v>2.90035193417442</v>
      </c>
      <c r="P309" s="40" t="n">
        <f aca="false">IF(J309="","",MAX(0,J309-1.96*O309/100))</f>
        <v>0.389434093825719</v>
      </c>
      <c r="Q309" s="40" t="n">
        <f aca="false">IF(J309="","",MIN(1,J309+1.96*O309/100))</f>
        <v>0.503127889645356</v>
      </c>
      <c r="R309" s="32" t="str">
        <f aca="false">IF(L309="","",IF(ABS(L309)&lt;=O309,"Yes","No"))</f>
        <v>Yes</v>
      </c>
      <c r="S309" s="32" t="str">
        <f aca="false">IF(L309="","",IF(ABS(L309)&lt;=1.96*O309,"Yes","No"))</f>
        <v>Yes</v>
      </c>
      <c r="T309" s="60" t="n">
        <f aca="false">IF(D309="","",ROUND(SQRT(((D309+G309)*O309/100)^2+(J309*(D309+G309)*0.05273)^2),0))</f>
        <v>41</v>
      </c>
      <c r="U309" s="32"/>
    </row>
    <row r="310" customFormat="false" ht="15" hidden="false" customHeight="false" outlineLevel="0" collapsed="false">
      <c r="A310" s="32" t="s">
        <v>421</v>
      </c>
      <c r="B310" s="32" t="s">
        <v>527</v>
      </c>
      <c r="C310" s="32" t="s">
        <v>530</v>
      </c>
      <c r="D310" s="60" t="n">
        <v>188</v>
      </c>
      <c r="E310" s="60" t="n">
        <v>186</v>
      </c>
      <c r="F310" s="69" t="n">
        <f aca="false">IF(E310="","",D310-E310)</f>
        <v>2</v>
      </c>
      <c r="G310" s="60" t="n">
        <v>220</v>
      </c>
      <c r="H310" s="60" t="n">
        <v>236</v>
      </c>
      <c r="I310" s="69" t="n">
        <f aca="false">IF(H310="","",G310-H310)</f>
        <v>-16</v>
      </c>
      <c r="J310" s="40" t="n">
        <f aca="false">IF(OR(D310="",D310+G310=0),"",D310/(D310+G310))</f>
        <v>0.46078431372549</v>
      </c>
      <c r="K310" s="40" t="n">
        <f aca="false">IF(E310="","",E310/(E310+H310))</f>
        <v>0.440758293838863</v>
      </c>
      <c r="L310" s="70" t="n">
        <f aca="false">IF(OR(K310="",J310=""),"",(J310-K310)*100)</f>
        <v>2.00260198866276</v>
      </c>
      <c r="M310" s="36" t="n">
        <v>3.50482614909216</v>
      </c>
      <c r="N310" s="36" t="n">
        <v>2.24010502828694</v>
      </c>
      <c r="O310" s="36" t="n">
        <f aca="false">SQRT(M310^2+N310^2)</f>
        <v>4.15955248471715</v>
      </c>
      <c r="P310" s="40" t="n">
        <f aca="false">IF(J310="","",MAX(0,J310-1.96*O310/100))</f>
        <v>0.379257085025034</v>
      </c>
      <c r="Q310" s="40" t="n">
        <f aca="false">IF(J310="","",MIN(1,J310+1.96*O310/100))</f>
        <v>0.542311542425946</v>
      </c>
      <c r="R310" s="32" t="str">
        <f aca="false">IF(L310="","",IF(ABS(L310)&lt;=O310,"Yes","No"))</f>
        <v>Yes</v>
      </c>
      <c r="S310" s="32" t="str">
        <f aca="false">IF(L310="","",IF(ABS(L310)&lt;=1.96*O310,"Yes","No"))</f>
        <v>Yes</v>
      </c>
      <c r="T310" s="60" t="n">
        <f aca="false">IF(D310="","",ROUND(SQRT(((D310+G310)*O310/100)^2+(J310*(D310+G310)*0.08223)^2),0))</f>
        <v>23</v>
      </c>
      <c r="U310" s="32"/>
    </row>
    <row r="311" customFormat="false" ht="15" hidden="false" customHeight="false" outlineLevel="0" collapsed="false">
      <c r="A311" s="32" t="s">
        <v>421</v>
      </c>
      <c r="B311" s="32" t="s">
        <v>527</v>
      </c>
      <c r="C311" s="32" t="s">
        <v>531</v>
      </c>
      <c r="D311" s="60" t="n">
        <v>355</v>
      </c>
      <c r="E311" s="60" t="n">
        <v>394</v>
      </c>
      <c r="F311" s="69" t="n">
        <f aca="false">IF(E311="","",D311-E311)</f>
        <v>-39</v>
      </c>
      <c r="G311" s="60" t="n">
        <v>368</v>
      </c>
      <c r="H311" s="60" t="n">
        <v>360</v>
      </c>
      <c r="I311" s="69" t="n">
        <f aca="false">IF(H311="","",G311-H311)</f>
        <v>8</v>
      </c>
      <c r="J311" s="40" t="n">
        <f aca="false">IF(OR(D311="",D311+G311=0),"",D311/(D311+G311))</f>
        <v>0.491009681881051</v>
      </c>
      <c r="K311" s="40" t="n">
        <f aca="false">IF(E311="","",E311/(E311+H311))</f>
        <v>0.522546419098143</v>
      </c>
      <c r="L311" s="70" t="n">
        <f aca="false">IF(OR(K311="",J311=""),"",(J311-K311)*100)</f>
        <v>-3.15367372170921</v>
      </c>
      <c r="M311" s="36" t="n">
        <v>2.29163973666188</v>
      </c>
      <c r="N311" s="36" t="n">
        <v>2.24010502828694</v>
      </c>
      <c r="O311" s="36" t="n">
        <f aca="false">SQRT(M311^2+N311^2)</f>
        <v>3.2046346469456</v>
      </c>
      <c r="P311" s="40" t="n">
        <f aca="false">IF(J311="","",MAX(0,J311-1.96*O311/100))</f>
        <v>0.428198842800917</v>
      </c>
      <c r="Q311" s="40" t="n">
        <f aca="false">IF(J311="","",MIN(1,J311+1.96*O311/100))</f>
        <v>0.553820520961185</v>
      </c>
      <c r="R311" s="32" t="str">
        <f aca="false">IF(L311="","",IF(ABS(L311)&lt;=O311,"Yes","No"))</f>
        <v>Yes</v>
      </c>
      <c r="S311" s="32" t="str">
        <f aca="false">IF(L311="","",IF(ABS(L311)&lt;=1.96*O311,"Yes","No"))</f>
        <v>Yes</v>
      </c>
      <c r="T311" s="60" t="n">
        <f aca="false">IF(D311="","",ROUND(SQRT(((D311+G311)*O311/100)^2+(J311*(D311+G311)*0.06778)^2),0))</f>
        <v>33</v>
      </c>
      <c r="U311" s="32"/>
    </row>
    <row r="312" customFormat="false" ht="15" hidden="false" customHeight="false" outlineLevel="0" collapsed="false">
      <c r="A312" s="32" t="s">
        <v>421</v>
      </c>
      <c r="B312" s="32" t="s">
        <v>527</v>
      </c>
      <c r="C312" s="32" t="s">
        <v>532</v>
      </c>
      <c r="D312" s="60" t="n">
        <v>261</v>
      </c>
      <c r="E312" s="60" t="n">
        <v>322</v>
      </c>
      <c r="F312" s="69" t="n">
        <f aca="false">IF(E312="","",D312-E312)</f>
        <v>-61</v>
      </c>
      <c r="G312" s="60" t="n">
        <v>269</v>
      </c>
      <c r="H312" s="60" t="n">
        <v>270</v>
      </c>
      <c r="I312" s="69" t="n">
        <f aca="false">IF(H312="","",G312-H312)</f>
        <v>-1</v>
      </c>
      <c r="J312" s="40" t="n">
        <f aca="false">IF(OR(D312="",D312+G312=0),"",D312/(D312+G312))</f>
        <v>0.492452830188679</v>
      </c>
      <c r="K312" s="40" t="n">
        <f aca="false">IF(E312="","",E312/(E312+H312))</f>
        <v>0.543918918918919</v>
      </c>
      <c r="L312" s="70" t="n">
        <f aca="false">IF(OR(K312="",J312=""),"",(J312-K312)*100)</f>
        <v>-5.14660887302397</v>
      </c>
      <c r="M312" s="36" t="n">
        <v>2.29163973666188</v>
      </c>
      <c r="N312" s="36" t="n">
        <v>2.24010502828694</v>
      </c>
      <c r="O312" s="36" t="n">
        <f aca="false">SQRT(M312^2+N312^2)</f>
        <v>3.2046346469456</v>
      </c>
      <c r="P312" s="40" t="n">
        <f aca="false">IF(J312="","",MAX(0,J312-1.96*O312/100))</f>
        <v>0.429641991108545</v>
      </c>
      <c r="Q312" s="40" t="n">
        <f aca="false">IF(J312="","",MIN(1,J312+1.96*O312/100))</f>
        <v>0.555263669268813</v>
      </c>
      <c r="R312" s="32" t="str">
        <f aca="false">IF(L312="","",IF(ABS(L312)&lt;=O312,"Yes","No"))</f>
        <v>No</v>
      </c>
      <c r="S312" s="32" t="str">
        <f aca="false">IF(L312="","",IF(ABS(L312)&lt;=1.96*O312,"Yes","No"))</f>
        <v>Yes</v>
      </c>
      <c r="T312" s="60" t="n">
        <f aca="false">IF(D312="","",ROUND(SQRT(((D312+G312)*O312/100)^2+(J312*(D312+G312)*0.06778)^2),0))</f>
        <v>25</v>
      </c>
      <c r="U312" s="32"/>
    </row>
    <row r="313" customFormat="false" ht="15" hidden="false" customHeight="false" outlineLevel="0" collapsed="false">
      <c r="A313" s="32" t="s">
        <v>421</v>
      </c>
      <c r="B313" s="32" t="s">
        <v>527</v>
      </c>
      <c r="C313" s="32" t="s">
        <v>533</v>
      </c>
      <c r="D313" s="60" t="n">
        <v>396</v>
      </c>
      <c r="E313" s="60" t="n">
        <v>490</v>
      </c>
      <c r="F313" s="69" t="n">
        <f aca="false">IF(E313="","",D313-E313)</f>
        <v>-94</v>
      </c>
      <c r="G313" s="60" t="n">
        <v>387</v>
      </c>
      <c r="H313" s="60" t="n">
        <v>382</v>
      </c>
      <c r="I313" s="69" t="n">
        <f aca="false">IF(H313="","",G313-H313)</f>
        <v>5</v>
      </c>
      <c r="J313" s="40" t="n">
        <f aca="false">IF(OR(D313="",D313+G313=0),"",D313/(D313+G313))</f>
        <v>0.505747126436782</v>
      </c>
      <c r="K313" s="40" t="n">
        <f aca="false">IF(E313="","",E313/(E313+H313))</f>
        <v>0.561926605504587</v>
      </c>
      <c r="L313" s="70" t="n">
        <f aca="false">IF(OR(K313="",J313=""),"",(J313-K313)*100)</f>
        <v>-5.61794790678055</v>
      </c>
      <c r="M313" s="36" t="n">
        <v>2.29163973666188</v>
      </c>
      <c r="N313" s="36" t="n">
        <v>2.24010502828694</v>
      </c>
      <c r="O313" s="36" t="n">
        <f aca="false">SQRT(M313^2+N313^2)</f>
        <v>3.2046346469456</v>
      </c>
      <c r="P313" s="40" t="n">
        <f aca="false">IF(J313="","",MAX(0,J313-1.96*O313/100))</f>
        <v>0.442936287356648</v>
      </c>
      <c r="Q313" s="40" t="n">
        <f aca="false">IF(J313="","",MIN(1,J313+1.96*O313/100))</f>
        <v>0.568557965516916</v>
      </c>
      <c r="R313" s="32" t="str">
        <f aca="false">IF(L313="","",IF(ABS(L313)&lt;=O313,"Yes","No"))</f>
        <v>No</v>
      </c>
      <c r="S313" s="32" t="str">
        <f aca="false">IF(L313="","",IF(ABS(L313)&lt;=1.96*O313,"Yes","No"))</f>
        <v>Yes</v>
      </c>
      <c r="T313" s="60" t="n">
        <f aca="false">IF(D313="","",ROUND(SQRT(((D313+G313)*O313/100)^2+(J313*(D313+G313)*0.06778)^2),0))</f>
        <v>37</v>
      </c>
      <c r="U313" s="32"/>
    </row>
    <row r="314" customFormat="false" ht="15" hidden="false" customHeight="false" outlineLevel="0" collapsed="false">
      <c r="A314" s="32" t="s">
        <v>421</v>
      </c>
      <c r="B314" s="32" t="s">
        <v>527</v>
      </c>
      <c r="C314" s="32" t="s">
        <v>534</v>
      </c>
      <c r="D314" s="60" t="n">
        <v>119</v>
      </c>
      <c r="E314" s="60" t="n">
        <v>145</v>
      </c>
      <c r="F314" s="69" t="n">
        <f aca="false">IF(E314="","",D314-E314)</f>
        <v>-26</v>
      </c>
      <c r="G314" s="60" t="n">
        <v>166</v>
      </c>
      <c r="H314" s="60" t="n">
        <v>189</v>
      </c>
      <c r="I314" s="69" t="n">
        <f aca="false">IF(H314="","",G314-H314)</f>
        <v>-23</v>
      </c>
      <c r="J314" s="40" t="n">
        <f aca="false">IF(OR(D314="",D314+G314=0),"",D314/(D314+G314))</f>
        <v>0.417543859649123</v>
      </c>
      <c r="K314" s="40" t="n">
        <f aca="false">IF(E314="","",E314/(E314+H314))</f>
        <v>0.434131736526946</v>
      </c>
      <c r="L314" s="70" t="n">
        <f aca="false">IF(OR(K314="",J314=""),"",(J314-K314)*100)</f>
        <v>-1.65878768778233</v>
      </c>
      <c r="M314" s="36" t="n">
        <v>3.50482614909216</v>
      </c>
      <c r="N314" s="36" t="n">
        <v>2.24010502828694</v>
      </c>
      <c r="O314" s="36" t="n">
        <f aca="false">SQRT(M314^2+N314^2)</f>
        <v>4.15955248471715</v>
      </c>
      <c r="P314" s="40" t="n">
        <f aca="false">IF(J314="","",MAX(0,J314-1.96*O314/100))</f>
        <v>0.336016630948667</v>
      </c>
      <c r="Q314" s="40" t="n">
        <f aca="false">IF(J314="","",MIN(1,J314+1.96*O314/100))</f>
        <v>0.499071088349579</v>
      </c>
      <c r="R314" s="32" t="str">
        <f aca="false">IF(L314="","",IF(ABS(L314)&lt;=O314,"Yes","No"))</f>
        <v>Yes</v>
      </c>
      <c r="S314" s="32" t="str">
        <f aca="false">IF(L314="","",IF(ABS(L314)&lt;=1.96*O314,"Yes","No"))</f>
        <v>Yes</v>
      </c>
      <c r="T314" s="60" t="n">
        <f aca="false">IF(D314="","",ROUND(SQRT(((D314+G314)*O314/100)^2+(J314*(D314+G314)*0.08223)^2),0))</f>
        <v>15</v>
      </c>
      <c r="U314" s="32"/>
    </row>
    <row r="315" customFormat="false" ht="15" hidden="false" customHeight="false" outlineLevel="0" collapsed="false">
      <c r="A315" s="32" t="s">
        <v>421</v>
      </c>
      <c r="B315" s="32" t="s">
        <v>527</v>
      </c>
      <c r="C315" s="32" t="s">
        <v>535</v>
      </c>
      <c r="D315" s="60" t="n">
        <v>308</v>
      </c>
      <c r="E315" s="60" t="n">
        <v>350</v>
      </c>
      <c r="F315" s="69" t="n">
        <f aca="false">IF(E315="","",D315-E315)</f>
        <v>-42</v>
      </c>
      <c r="G315" s="60" t="n">
        <v>420</v>
      </c>
      <c r="H315" s="60" t="n">
        <v>475</v>
      </c>
      <c r="I315" s="69" t="n">
        <f aca="false">IF(H315="","",G315-H315)</f>
        <v>-55</v>
      </c>
      <c r="J315" s="40" t="n">
        <f aca="false">IF(OR(D315="",D315+G315=0),"",D315/(D315+G315))</f>
        <v>0.423076923076923</v>
      </c>
      <c r="K315" s="40" t="n">
        <f aca="false">IF(E315="","",E315/(E315+H315))</f>
        <v>0.424242424242424</v>
      </c>
      <c r="L315" s="70" t="n">
        <f aca="false">IF(OR(K315="",J315=""),"",(J315-K315)*100)</f>
        <v>-0.116550116550118</v>
      </c>
      <c r="M315" s="36" t="n">
        <v>2.29163973666188</v>
      </c>
      <c r="N315" s="36" t="n">
        <v>2.24010502828694</v>
      </c>
      <c r="O315" s="36" t="n">
        <f aca="false">SQRT(M315^2+N315^2)</f>
        <v>3.2046346469456</v>
      </c>
      <c r="P315" s="40" t="n">
        <f aca="false">IF(J315="","",MAX(0,J315-1.96*O315/100))</f>
        <v>0.360266083996789</v>
      </c>
      <c r="Q315" s="40" t="n">
        <f aca="false">IF(J315="","",MIN(1,J315+1.96*O315/100))</f>
        <v>0.485887762157057</v>
      </c>
      <c r="R315" s="32" t="str">
        <f aca="false">IF(L315="","",IF(ABS(L315)&lt;=O315,"Yes","No"))</f>
        <v>Yes</v>
      </c>
      <c r="S315" s="32" t="str">
        <f aca="false">IF(L315="","",IF(ABS(L315)&lt;=1.96*O315,"Yes","No"))</f>
        <v>Yes</v>
      </c>
      <c r="T315" s="60" t="n">
        <f aca="false">IF(D315="","",ROUND(SQRT(((D315+G315)*O315/100)^2+(J315*(D315+G315)*0.06778)^2),0))</f>
        <v>31</v>
      </c>
      <c r="U315" s="32"/>
    </row>
    <row r="316" customFormat="false" ht="15" hidden="false" customHeight="false" outlineLevel="0" collapsed="false">
      <c r="A316" s="32" t="s">
        <v>421</v>
      </c>
      <c r="B316" s="32" t="s">
        <v>536</v>
      </c>
      <c r="C316" s="32" t="s">
        <v>537</v>
      </c>
      <c r="D316" s="60" t="n">
        <v>278</v>
      </c>
      <c r="E316" s="60" t="n">
        <v>327</v>
      </c>
      <c r="F316" s="69" t="n">
        <f aca="false">IF(E316="","",D316-E316)</f>
        <v>-49</v>
      </c>
      <c r="G316" s="60" t="n">
        <v>574</v>
      </c>
      <c r="H316" s="60" t="n">
        <v>610</v>
      </c>
      <c r="I316" s="69" t="n">
        <f aca="false">IF(H316="","",G316-H316)</f>
        <v>-36</v>
      </c>
      <c r="J316" s="40" t="n">
        <f aca="false">IF(OR(D316="",D316+G316=0),"",D316/(D316+G316))</f>
        <v>0.326291079812207</v>
      </c>
      <c r="K316" s="40" t="n">
        <f aca="false">IF(E316="","",E316/(E316+H316))</f>
        <v>0.348986125933831</v>
      </c>
      <c r="L316" s="70" t="n">
        <f aca="false">IF(OR(K316="",J316=""),"",(J316-K316)*100)</f>
        <v>-2.26950461216248</v>
      </c>
      <c r="M316" s="36" t="n">
        <v>1.84227327080237</v>
      </c>
      <c r="N316" s="36" t="n">
        <v>2.24010502828694</v>
      </c>
      <c r="O316" s="36" t="n">
        <f aca="false">SQRT(M316^2+N316^2)</f>
        <v>2.90035193417442</v>
      </c>
      <c r="P316" s="40" t="n">
        <f aca="false">IF(J316="","",MAX(0,J316-1.96*O316/100))</f>
        <v>0.269444181902388</v>
      </c>
      <c r="Q316" s="40" t="n">
        <f aca="false">IF(J316="","",MIN(1,J316+1.96*O316/100))</f>
        <v>0.383137977722025</v>
      </c>
      <c r="R316" s="32" t="str">
        <f aca="false">IF(L316="","",IF(ABS(L316)&lt;=O316,"Yes","No"))</f>
        <v>Yes</v>
      </c>
      <c r="S316" s="32" t="str">
        <f aca="false">IF(L316="","",IF(ABS(L316)&lt;=1.96*O316,"Yes","No"))</f>
        <v>Yes</v>
      </c>
      <c r="T316" s="60" t="n">
        <f aca="false">IF(D316="","",ROUND(SQRT(((D316+G316)*O316/100)^2+(J316*(D316+G316)*0.05273)^2),0))</f>
        <v>29</v>
      </c>
      <c r="U316" s="32"/>
    </row>
    <row r="317" customFormat="false" ht="15" hidden="false" customHeight="false" outlineLevel="0" collapsed="false">
      <c r="A317" s="32" t="s">
        <v>421</v>
      </c>
      <c r="B317" s="32" t="s">
        <v>536</v>
      </c>
      <c r="C317" s="32" t="s">
        <v>538</v>
      </c>
      <c r="D317" s="60" t="n">
        <v>549</v>
      </c>
      <c r="E317" s="60" t="n">
        <v>654</v>
      </c>
      <c r="F317" s="69" t="n">
        <f aca="false">IF(E317="","",D317-E317)</f>
        <v>-105</v>
      </c>
      <c r="G317" s="60" t="n">
        <v>1085</v>
      </c>
      <c r="H317" s="60" t="n">
        <v>1185</v>
      </c>
      <c r="I317" s="69" t="n">
        <f aca="false">IF(H317="","",G317-H317)</f>
        <v>-100</v>
      </c>
      <c r="J317" s="40" t="n">
        <f aca="false">IF(OR(D317="",D317+G317=0),"",D317/(D317+G317))</f>
        <v>0.335985312117503</v>
      </c>
      <c r="K317" s="40" t="n">
        <f aca="false">IF(E317="","",E317/(E317+H317))</f>
        <v>0.355628058727569</v>
      </c>
      <c r="L317" s="70" t="n">
        <f aca="false">IF(OR(K317="",J317=""),"",(J317-K317)*100)</f>
        <v>-1.96427466100663</v>
      </c>
      <c r="M317" s="36" t="n">
        <v>1.84227327080237</v>
      </c>
      <c r="N317" s="36" t="n">
        <v>2.24010502828694</v>
      </c>
      <c r="O317" s="36" t="n">
        <f aca="false">SQRT(M317^2+N317^2)</f>
        <v>2.90035193417442</v>
      </c>
      <c r="P317" s="40" t="n">
        <f aca="false">IF(J317="","",MAX(0,J317-1.96*O317/100))</f>
        <v>0.279138414207684</v>
      </c>
      <c r="Q317" s="40" t="n">
        <f aca="false">IF(J317="","",MIN(1,J317+1.96*O317/100))</f>
        <v>0.392832210027322</v>
      </c>
      <c r="R317" s="32" t="str">
        <f aca="false">IF(L317="","",IF(ABS(L317)&lt;=O317,"Yes","No"))</f>
        <v>Yes</v>
      </c>
      <c r="S317" s="32" t="str">
        <f aca="false">IF(L317="","",IF(ABS(L317)&lt;=1.96*O317,"Yes","No"))</f>
        <v>Yes</v>
      </c>
      <c r="T317" s="60" t="n">
        <f aca="false">IF(D317="","",ROUND(SQRT(((D317+G317)*O317/100)^2+(J317*(D317+G317)*0.05273)^2),0))</f>
        <v>56</v>
      </c>
      <c r="U317" s="32"/>
    </row>
    <row r="318" customFormat="false" ht="15" hidden="false" customHeight="false" outlineLevel="0" collapsed="false">
      <c r="A318" s="32" t="s">
        <v>421</v>
      </c>
      <c r="B318" s="32" t="s">
        <v>536</v>
      </c>
      <c r="C318" s="32" t="s">
        <v>539</v>
      </c>
      <c r="D318" s="60" t="n">
        <v>381</v>
      </c>
      <c r="E318" s="60" t="n">
        <v>452</v>
      </c>
      <c r="F318" s="69" t="n">
        <f aca="false">IF(E318="","",D318-E318)</f>
        <v>-71</v>
      </c>
      <c r="G318" s="60" t="n">
        <v>835</v>
      </c>
      <c r="H318" s="60" t="n">
        <v>895</v>
      </c>
      <c r="I318" s="69" t="n">
        <f aca="false">IF(H318="","",G318-H318)</f>
        <v>-60</v>
      </c>
      <c r="J318" s="40" t="n">
        <f aca="false">IF(OR(D318="",D318+G318=0),"",D318/(D318+G318))</f>
        <v>0.313322368421053</v>
      </c>
      <c r="K318" s="40" t="n">
        <f aca="false">IF(E318="","",E318/(E318+H318))</f>
        <v>0.335560504825538</v>
      </c>
      <c r="L318" s="70" t="n">
        <f aca="false">IF(OR(K318="",J318=""),"",(J318-K318)*100)</f>
        <v>-2.22381364044856</v>
      </c>
      <c r="M318" s="36" t="n">
        <v>1.84227327080237</v>
      </c>
      <c r="N318" s="36" t="n">
        <v>2.24010502828694</v>
      </c>
      <c r="O318" s="36" t="n">
        <f aca="false">SQRT(M318^2+N318^2)</f>
        <v>2.90035193417442</v>
      </c>
      <c r="P318" s="40" t="n">
        <f aca="false">IF(J318="","",MAX(0,J318-1.96*O318/100))</f>
        <v>0.256475470511234</v>
      </c>
      <c r="Q318" s="40" t="n">
        <f aca="false">IF(J318="","",MIN(1,J318+1.96*O318/100))</f>
        <v>0.370169266330871</v>
      </c>
      <c r="R318" s="32" t="str">
        <f aca="false">IF(L318="","",IF(ABS(L318)&lt;=O318,"Yes","No"))</f>
        <v>Yes</v>
      </c>
      <c r="S318" s="32" t="str">
        <f aca="false">IF(L318="","",IF(ABS(L318)&lt;=1.96*O318,"Yes","No"))</f>
        <v>Yes</v>
      </c>
      <c r="T318" s="60" t="n">
        <f aca="false">IF(D318="","",ROUND(SQRT(((D318+G318)*O318/100)^2+(J318*(D318+G318)*0.05273)^2),0))</f>
        <v>41</v>
      </c>
      <c r="U318" s="32"/>
    </row>
    <row r="319" customFormat="false" ht="15" hidden="false" customHeight="false" outlineLevel="0" collapsed="false">
      <c r="A319" s="32" t="s">
        <v>421</v>
      </c>
      <c r="B319" s="32" t="s">
        <v>536</v>
      </c>
      <c r="C319" s="32" t="s">
        <v>540</v>
      </c>
      <c r="D319" s="60" t="n">
        <v>181</v>
      </c>
      <c r="E319" s="60" t="n">
        <v>228</v>
      </c>
      <c r="F319" s="69" t="n">
        <f aca="false">IF(E319="","",D319-E319)</f>
        <v>-47</v>
      </c>
      <c r="G319" s="60" t="n">
        <v>391</v>
      </c>
      <c r="H319" s="60" t="n">
        <v>401</v>
      </c>
      <c r="I319" s="69" t="n">
        <f aca="false">IF(H319="","",G319-H319)</f>
        <v>-10</v>
      </c>
      <c r="J319" s="40" t="n">
        <f aca="false">IF(OR(D319="",D319+G319=0),"",D319/(D319+G319))</f>
        <v>0.316433566433566</v>
      </c>
      <c r="K319" s="40" t="n">
        <f aca="false">IF(E319="","",E319/(E319+H319))</f>
        <v>0.36248012718601</v>
      </c>
      <c r="L319" s="70" t="n">
        <f aca="false">IF(OR(K319="",J319=""),"",(J319-K319)*100)</f>
        <v>-4.60465607524431</v>
      </c>
      <c r="M319" s="36" t="n">
        <v>2.29163973666188</v>
      </c>
      <c r="N319" s="36" t="n">
        <v>2.24010502828694</v>
      </c>
      <c r="O319" s="36" t="n">
        <f aca="false">SQRT(M319^2+N319^2)</f>
        <v>3.2046346469456</v>
      </c>
      <c r="P319" s="40" t="n">
        <f aca="false">IF(J319="","",MAX(0,J319-1.96*O319/100))</f>
        <v>0.253622727353433</v>
      </c>
      <c r="Q319" s="40" t="n">
        <f aca="false">IF(J319="","",MIN(1,J319+1.96*O319/100))</f>
        <v>0.3792444055137</v>
      </c>
      <c r="R319" s="32" t="str">
        <f aca="false">IF(L319="","",IF(ABS(L319)&lt;=O319,"Yes","No"))</f>
        <v>No</v>
      </c>
      <c r="S319" s="32" t="str">
        <f aca="false">IF(L319="","",IF(ABS(L319)&lt;=1.96*O319,"Yes","No"))</f>
        <v>Yes</v>
      </c>
      <c r="T319" s="60" t="n">
        <f aca="false">IF(D319="","",ROUND(SQRT(((D319+G319)*O319/100)^2+(J319*(D319+G319)*0.06778)^2),0))</f>
        <v>22</v>
      </c>
      <c r="U319" s="32"/>
    </row>
    <row r="320" customFormat="false" ht="15" hidden="false" customHeight="false" outlineLevel="0" collapsed="false">
      <c r="A320" s="32" t="s">
        <v>421</v>
      </c>
      <c r="B320" s="32" t="s">
        <v>541</v>
      </c>
      <c r="C320" s="32" t="s">
        <v>542</v>
      </c>
      <c r="D320" s="60" t="n">
        <v>424</v>
      </c>
      <c r="E320" s="60" t="n">
        <v>477</v>
      </c>
      <c r="F320" s="69" t="n">
        <f aca="false">IF(E320="","",D320-E320)</f>
        <v>-53</v>
      </c>
      <c r="G320" s="60" t="n">
        <v>443</v>
      </c>
      <c r="H320" s="60" t="n">
        <v>476</v>
      </c>
      <c r="I320" s="69" t="n">
        <f aca="false">IF(H320="","",G320-H320)</f>
        <v>-33</v>
      </c>
      <c r="J320" s="40" t="n">
        <f aca="false">IF(OR(D320="",D320+G320=0),"",D320/(D320+G320))</f>
        <v>0.489042675893887</v>
      </c>
      <c r="K320" s="40" t="n">
        <f aca="false">IF(E320="","",E320/(E320+H320))</f>
        <v>0.500524658971668</v>
      </c>
      <c r="L320" s="70" t="n">
        <f aca="false">IF(OR(K320="",J320=""),"",(J320-K320)*100)</f>
        <v>-1.14819830777815</v>
      </c>
      <c r="M320" s="36" t="n">
        <v>1.84227327080237</v>
      </c>
      <c r="N320" s="36" t="n">
        <v>2.24010502828694</v>
      </c>
      <c r="O320" s="36" t="n">
        <f aca="false">SQRT(M320^2+N320^2)</f>
        <v>2.90035193417442</v>
      </c>
      <c r="P320" s="40" t="n">
        <f aca="false">IF(J320="","",MAX(0,J320-1.96*O320/100))</f>
        <v>0.432195777984068</v>
      </c>
      <c r="Q320" s="40" t="n">
        <f aca="false">IF(J320="","",MIN(1,J320+1.96*O320/100))</f>
        <v>0.545889573803706</v>
      </c>
      <c r="R320" s="32" t="str">
        <f aca="false">IF(L320="","",IF(ABS(L320)&lt;=O320,"Yes","No"))</f>
        <v>Yes</v>
      </c>
      <c r="S320" s="32" t="str">
        <f aca="false">IF(L320="","",IF(ABS(L320)&lt;=1.96*O320,"Yes","No"))</f>
        <v>Yes</v>
      </c>
      <c r="T320" s="60" t="n">
        <f aca="false">IF(D320="","",ROUND(SQRT(((D320+G320)*O320/100)^2+(J320*(D320+G320)*0.05273)^2),0))</f>
        <v>34</v>
      </c>
      <c r="U320" s="32"/>
    </row>
    <row r="321" customFormat="false" ht="15" hidden="false" customHeight="false" outlineLevel="0" collapsed="false">
      <c r="A321" s="32" t="s">
        <v>421</v>
      </c>
      <c r="B321" s="32" t="s">
        <v>541</v>
      </c>
      <c r="C321" s="32" t="s">
        <v>543</v>
      </c>
      <c r="D321" s="60" t="n">
        <v>343</v>
      </c>
      <c r="E321" s="60" t="n">
        <v>428</v>
      </c>
      <c r="F321" s="69" t="n">
        <f aca="false">IF(E321="","",D321-E321)</f>
        <v>-85</v>
      </c>
      <c r="G321" s="60" t="n">
        <v>360</v>
      </c>
      <c r="H321" s="60" t="n">
        <v>350</v>
      </c>
      <c r="I321" s="69" t="n">
        <f aca="false">IF(H321="","",G321-H321)</f>
        <v>10</v>
      </c>
      <c r="J321" s="40" t="n">
        <f aca="false">IF(OR(D321="",D321+G321=0),"",D321/(D321+G321))</f>
        <v>0.487908961593172</v>
      </c>
      <c r="K321" s="40" t="n">
        <f aca="false">IF(E321="","",E321/(E321+H321))</f>
        <v>0.55012853470437</v>
      </c>
      <c r="L321" s="70" t="n">
        <f aca="false">IF(OR(K321="",J321=""),"",(J321-K321)*100)</f>
        <v>-6.22195731111981</v>
      </c>
      <c r="M321" s="36" t="n">
        <v>2.29163973666188</v>
      </c>
      <c r="N321" s="36" t="n">
        <v>2.24010502828694</v>
      </c>
      <c r="O321" s="36" t="n">
        <f aca="false">SQRT(M321^2+N321^2)</f>
        <v>3.2046346469456</v>
      </c>
      <c r="P321" s="40" t="n">
        <f aca="false">IF(J321="","",MAX(0,J321-1.96*O321/100))</f>
        <v>0.425098122513038</v>
      </c>
      <c r="Q321" s="40" t="n">
        <f aca="false">IF(J321="","",MIN(1,J321+1.96*O321/100))</f>
        <v>0.550719800673306</v>
      </c>
      <c r="R321" s="32" t="str">
        <f aca="false">IF(L321="","",IF(ABS(L321)&lt;=O321,"Yes","No"))</f>
        <v>No</v>
      </c>
      <c r="S321" s="32" t="str">
        <f aca="false">IF(L321="","",IF(ABS(L321)&lt;=1.96*O321,"Yes","No"))</f>
        <v>Yes</v>
      </c>
      <c r="T321" s="60" t="n">
        <f aca="false">IF(D321="","",ROUND(SQRT(((D321+G321)*O321/100)^2+(J321*(D321+G321)*0.06778)^2),0))</f>
        <v>32</v>
      </c>
      <c r="U321" s="32"/>
    </row>
    <row r="322" customFormat="false" ht="15" hidden="false" customHeight="false" outlineLevel="0" collapsed="false">
      <c r="A322" s="32" t="s">
        <v>421</v>
      </c>
      <c r="B322" s="32" t="s">
        <v>541</v>
      </c>
      <c r="C322" s="32" t="s">
        <v>544</v>
      </c>
      <c r="D322" s="60" t="n">
        <v>301</v>
      </c>
      <c r="E322" s="60" t="n">
        <v>367</v>
      </c>
      <c r="F322" s="69" t="n">
        <f aca="false">IF(E322="","",D322-E322)</f>
        <v>-66</v>
      </c>
      <c r="G322" s="60" t="n">
        <v>352</v>
      </c>
      <c r="H322" s="60" t="n">
        <v>362</v>
      </c>
      <c r="I322" s="69" t="n">
        <f aca="false">IF(H322="","",G322-H322)</f>
        <v>-10</v>
      </c>
      <c r="J322" s="40" t="n">
        <f aca="false">IF(OR(D322="",D322+G322=0),"",D322/(D322+G322))</f>
        <v>0.460949464012251</v>
      </c>
      <c r="K322" s="40" t="n">
        <f aca="false">IF(E322="","",E322/(E322+H322))</f>
        <v>0.503429355281207</v>
      </c>
      <c r="L322" s="70" t="n">
        <f aca="false">IF(OR(K322="",J322=""),"",(J322-K322)*100)</f>
        <v>-4.2479891268956</v>
      </c>
      <c r="M322" s="36" t="n">
        <v>2.29163973666188</v>
      </c>
      <c r="N322" s="36" t="n">
        <v>2.24010502828694</v>
      </c>
      <c r="O322" s="36" t="n">
        <f aca="false">SQRT(M322^2+N322^2)</f>
        <v>3.2046346469456</v>
      </c>
      <c r="P322" s="40" t="n">
        <f aca="false">IF(J322="","",MAX(0,J322-1.96*O322/100))</f>
        <v>0.398138624932117</v>
      </c>
      <c r="Q322" s="40" t="n">
        <f aca="false">IF(J322="","",MIN(1,J322+1.96*O322/100))</f>
        <v>0.523760303092385</v>
      </c>
      <c r="R322" s="32" t="str">
        <f aca="false">IF(L322="","",IF(ABS(L322)&lt;=O322,"Yes","No"))</f>
        <v>No</v>
      </c>
      <c r="S322" s="32" t="str">
        <f aca="false">IF(L322="","",IF(ABS(L322)&lt;=1.96*O322,"Yes","No"))</f>
        <v>Yes</v>
      </c>
      <c r="T322" s="60" t="n">
        <f aca="false">IF(D322="","",ROUND(SQRT(((D322+G322)*O322/100)^2+(J322*(D322+G322)*0.06778)^2),0))</f>
        <v>29</v>
      </c>
      <c r="U322" s="32"/>
    </row>
    <row r="323" customFormat="false" ht="15" hidden="false" customHeight="false" outlineLevel="0" collapsed="false">
      <c r="A323" s="32" t="s">
        <v>421</v>
      </c>
      <c r="B323" s="32" t="s">
        <v>545</v>
      </c>
      <c r="C323" s="32" t="s">
        <v>546</v>
      </c>
      <c r="D323" s="60" t="n">
        <v>146</v>
      </c>
      <c r="E323" s="60" t="n">
        <v>168</v>
      </c>
      <c r="F323" s="69" t="n">
        <f aca="false">IF(E323="","",D323-E323)</f>
        <v>-22</v>
      </c>
      <c r="G323" s="60" t="n">
        <v>183</v>
      </c>
      <c r="H323" s="60" t="n">
        <v>194</v>
      </c>
      <c r="I323" s="69" t="n">
        <f aca="false">IF(H323="","",G323-H323)</f>
        <v>-11</v>
      </c>
      <c r="J323" s="40" t="n">
        <f aca="false">IF(OR(D323="",D323+G323=0),"",D323/(D323+G323))</f>
        <v>0.443768996960486</v>
      </c>
      <c r="K323" s="40" t="n">
        <f aca="false">IF(E323="","",E323/(E323+H323))</f>
        <v>0.464088397790055</v>
      </c>
      <c r="L323" s="70" t="n">
        <f aca="false">IF(OR(K323="",J323=""),"",(J323-K323)*100)</f>
        <v>-2.03194008295689</v>
      </c>
      <c r="M323" s="36" t="n">
        <v>3.50482614909216</v>
      </c>
      <c r="N323" s="36" t="n">
        <v>2.24010502828694</v>
      </c>
      <c r="O323" s="36" t="n">
        <f aca="false">SQRT(M323^2+N323^2)</f>
        <v>4.15955248471715</v>
      </c>
      <c r="P323" s="40" t="n">
        <f aca="false">IF(J323="","",MAX(0,J323-1.96*O323/100))</f>
        <v>0.36224176826003</v>
      </c>
      <c r="Q323" s="40" t="n">
        <f aca="false">IF(J323="","",MIN(1,J323+1.96*O323/100))</f>
        <v>0.525296225660943</v>
      </c>
      <c r="R323" s="32" t="str">
        <f aca="false">IF(L323="","",IF(ABS(L323)&lt;=O323,"Yes","No"))</f>
        <v>Yes</v>
      </c>
      <c r="S323" s="32" t="str">
        <f aca="false">IF(L323="","",IF(ABS(L323)&lt;=1.96*O323,"Yes","No"))</f>
        <v>Yes</v>
      </c>
      <c r="T323" s="60" t="n">
        <f aca="false">IF(D323="","",ROUND(SQRT(((D323+G323)*O323/100)^2+(J323*(D323+G323)*0.08223)^2),0))</f>
        <v>18</v>
      </c>
      <c r="U323" s="32"/>
    </row>
    <row r="324" customFormat="false" ht="15" hidden="false" customHeight="false" outlineLevel="0" collapsed="false">
      <c r="A324" s="32" t="s">
        <v>421</v>
      </c>
      <c r="B324" s="32" t="s">
        <v>545</v>
      </c>
      <c r="C324" s="32" t="s">
        <v>547</v>
      </c>
      <c r="D324" s="60" t="n">
        <v>416</v>
      </c>
      <c r="E324" s="60" t="n">
        <v>476</v>
      </c>
      <c r="F324" s="69" t="n">
        <f aca="false">IF(E324="","",D324-E324)</f>
        <v>-60</v>
      </c>
      <c r="G324" s="60" t="n">
        <v>430</v>
      </c>
      <c r="H324" s="60" t="n">
        <v>440</v>
      </c>
      <c r="I324" s="69" t="n">
        <f aca="false">IF(H324="","",G324-H324)</f>
        <v>-10</v>
      </c>
      <c r="J324" s="40" t="n">
        <f aca="false">IF(OR(D324="",D324+G324=0),"",D324/(D324+G324))</f>
        <v>0.491725768321513</v>
      </c>
      <c r="K324" s="40" t="n">
        <f aca="false">IF(E324="","",E324/(E324+H324))</f>
        <v>0.519650655021834</v>
      </c>
      <c r="L324" s="70" t="n">
        <f aca="false">IF(OR(K324="",J324=""),"",(J324-K324)*100)</f>
        <v>-2.79248867003211</v>
      </c>
      <c r="M324" s="36" t="n">
        <v>1.84227327080237</v>
      </c>
      <c r="N324" s="36" t="n">
        <v>2.24010502828694</v>
      </c>
      <c r="O324" s="36" t="n">
        <f aca="false">SQRT(M324^2+N324^2)</f>
        <v>2.90035193417442</v>
      </c>
      <c r="P324" s="40" t="n">
        <f aca="false">IF(J324="","",MAX(0,J324-1.96*O324/100))</f>
        <v>0.434878870411694</v>
      </c>
      <c r="Q324" s="40" t="n">
        <f aca="false">IF(J324="","",MIN(1,J324+1.96*O324/100))</f>
        <v>0.548572666231332</v>
      </c>
      <c r="R324" s="32" t="str">
        <f aca="false">IF(L324="","",IF(ABS(L324)&lt;=O324,"Yes","No"))</f>
        <v>Yes</v>
      </c>
      <c r="S324" s="32" t="str">
        <f aca="false">IF(L324="","",IF(ABS(L324)&lt;=1.96*O324,"Yes","No"))</f>
        <v>Yes</v>
      </c>
      <c r="T324" s="60" t="n">
        <f aca="false">IF(D324="","",ROUND(SQRT(((D324+G324)*O324/100)^2+(J324*(D324+G324)*0.05273)^2),0))</f>
        <v>33</v>
      </c>
      <c r="U324" s="32"/>
    </row>
    <row r="325" customFormat="false" ht="15" hidden="false" customHeight="false" outlineLevel="0" collapsed="false">
      <c r="A325" s="32" t="s">
        <v>421</v>
      </c>
      <c r="B325" s="32" t="s">
        <v>548</v>
      </c>
      <c r="C325" s="32" t="s">
        <v>549</v>
      </c>
      <c r="D325" s="60" t="n">
        <v>416</v>
      </c>
      <c r="E325" s="60" t="n">
        <v>471</v>
      </c>
      <c r="F325" s="69" t="n">
        <f aca="false">IF(E325="","",D325-E325)</f>
        <v>-55</v>
      </c>
      <c r="G325" s="60" t="n">
        <v>508</v>
      </c>
      <c r="H325" s="60" t="n">
        <v>484</v>
      </c>
      <c r="I325" s="69" t="n">
        <f aca="false">IF(H325="","",G325-H325)</f>
        <v>24</v>
      </c>
      <c r="J325" s="40" t="n">
        <f aca="false">IF(OR(D325="",D325+G325=0),"",D325/(D325+G325))</f>
        <v>0.45021645021645</v>
      </c>
      <c r="K325" s="40" t="n">
        <f aca="false">IF(E325="","",E325/(E325+H325))</f>
        <v>0.493193717277487</v>
      </c>
      <c r="L325" s="70" t="n">
        <f aca="false">IF(OR(K325="",J325=""),"",(J325-K325)*100)</f>
        <v>-4.29772670610367</v>
      </c>
      <c r="M325" s="36" t="n">
        <v>1.84227327080237</v>
      </c>
      <c r="N325" s="36" t="n">
        <v>2.24010502828694</v>
      </c>
      <c r="O325" s="36" t="n">
        <f aca="false">SQRT(M325^2+N325^2)</f>
        <v>2.90035193417442</v>
      </c>
      <c r="P325" s="40" t="n">
        <f aca="false">IF(J325="","",MAX(0,J325-1.96*O325/100))</f>
        <v>0.393369552306632</v>
      </c>
      <c r="Q325" s="40" t="n">
        <f aca="false">IF(J325="","",MIN(1,J325+1.96*O325/100))</f>
        <v>0.507063348126269</v>
      </c>
      <c r="R325" s="32" t="str">
        <f aca="false">IF(L325="","",IF(ABS(L325)&lt;=O325,"Yes","No"))</f>
        <v>No</v>
      </c>
      <c r="S325" s="32" t="str">
        <f aca="false">IF(L325="","",IF(ABS(L325)&lt;=1.96*O325,"Yes","No"))</f>
        <v>Yes</v>
      </c>
      <c r="T325" s="60" t="n">
        <f aca="false">IF(D325="","",ROUND(SQRT(((D325+G325)*O325/100)^2+(J325*(D325+G325)*0.05273)^2),0))</f>
        <v>35</v>
      </c>
      <c r="U325" s="32"/>
    </row>
    <row r="326" customFormat="false" ht="15" hidden="false" customHeight="false" outlineLevel="0" collapsed="false">
      <c r="A326" s="32" t="s">
        <v>421</v>
      </c>
      <c r="B326" s="32" t="s">
        <v>548</v>
      </c>
      <c r="C326" s="32" t="s">
        <v>550</v>
      </c>
      <c r="D326" s="60" t="n">
        <v>363</v>
      </c>
      <c r="E326" s="60" t="n">
        <v>423</v>
      </c>
      <c r="F326" s="69" t="n">
        <f aca="false">IF(E326="","",D326-E326)</f>
        <v>-60</v>
      </c>
      <c r="G326" s="60" t="n">
        <v>422</v>
      </c>
      <c r="H326" s="60" t="n">
        <v>411</v>
      </c>
      <c r="I326" s="69" t="n">
        <f aca="false">IF(H326="","",G326-H326)</f>
        <v>11</v>
      </c>
      <c r="J326" s="40" t="n">
        <f aca="false">IF(OR(D326="",D326+G326=0),"",D326/(D326+G326))</f>
        <v>0.462420382165605</v>
      </c>
      <c r="K326" s="40" t="n">
        <f aca="false">IF(E326="","",E326/(E326+H326))</f>
        <v>0.507194244604317</v>
      </c>
      <c r="L326" s="70" t="n">
        <f aca="false">IF(OR(K326="",J326=""),"",(J326-K326)*100)</f>
        <v>-4.47738624387114</v>
      </c>
      <c r="M326" s="36" t="n">
        <v>2.29163973666188</v>
      </c>
      <c r="N326" s="36" t="n">
        <v>2.24010502828694</v>
      </c>
      <c r="O326" s="36" t="n">
        <f aca="false">SQRT(M326^2+N326^2)</f>
        <v>3.2046346469456</v>
      </c>
      <c r="P326" s="40" t="n">
        <f aca="false">IF(J326="","",MAX(0,J326-1.96*O326/100))</f>
        <v>0.399609543085471</v>
      </c>
      <c r="Q326" s="40" t="n">
        <f aca="false">IF(J326="","",MIN(1,J326+1.96*O326/100))</f>
        <v>0.525231221245739</v>
      </c>
      <c r="R326" s="32" t="str">
        <f aca="false">IF(L326="","",IF(ABS(L326)&lt;=O326,"Yes","No"))</f>
        <v>No</v>
      </c>
      <c r="S326" s="32" t="str">
        <f aca="false">IF(L326="","",IF(ABS(L326)&lt;=1.96*O326,"Yes","No"))</f>
        <v>Yes</v>
      </c>
      <c r="T326" s="60" t="n">
        <f aca="false">IF(D326="","",ROUND(SQRT(((D326+G326)*O326/100)^2+(J326*(D326+G326)*0.06778)^2),0))</f>
        <v>35</v>
      </c>
      <c r="U326" s="32"/>
    </row>
    <row r="327" customFormat="false" ht="15" hidden="false" customHeight="false" outlineLevel="0" collapsed="false">
      <c r="A327" s="32" t="s">
        <v>421</v>
      </c>
      <c r="B327" s="32" t="s">
        <v>548</v>
      </c>
      <c r="C327" s="32" t="s">
        <v>551</v>
      </c>
      <c r="D327" s="60" t="n">
        <v>712</v>
      </c>
      <c r="E327" s="60" t="n">
        <v>874</v>
      </c>
      <c r="F327" s="69" t="n">
        <f aca="false">IF(E327="","",D327-E327)</f>
        <v>-162</v>
      </c>
      <c r="G327" s="60" t="n">
        <v>869</v>
      </c>
      <c r="H327" s="60" t="n">
        <v>886</v>
      </c>
      <c r="I327" s="69" t="n">
        <f aca="false">IF(H327="","",G327-H327)</f>
        <v>-17</v>
      </c>
      <c r="J327" s="40" t="n">
        <f aca="false">IF(OR(D327="",D327+G327=0),"",D327/(D327+G327))</f>
        <v>0.450347881087919</v>
      </c>
      <c r="K327" s="40" t="n">
        <f aca="false">IF(E327="","",E327/(E327+H327))</f>
        <v>0.496590909090909</v>
      </c>
      <c r="L327" s="70" t="n">
        <f aca="false">IF(OR(K327="",J327=""),"",(J327-K327)*100)</f>
        <v>-4.62430280029901</v>
      </c>
      <c r="M327" s="36" t="n">
        <v>1.84227327080237</v>
      </c>
      <c r="N327" s="36" t="n">
        <v>2.24010502828694</v>
      </c>
      <c r="O327" s="36" t="n">
        <f aca="false">SQRT(M327^2+N327^2)</f>
        <v>2.90035193417442</v>
      </c>
      <c r="P327" s="40" t="n">
        <f aca="false">IF(J327="","",MAX(0,J327-1.96*O327/100))</f>
        <v>0.3935009831781</v>
      </c>
      <c r="Q327" s="40" t="n">
        <f aca="false">IF(J327="","",MIN(1,J327+1.96*O327/100))</f>
        <v>0.507194778997738</v>
      </c>
      <c r="R327" s="32" t="str">
        <f aca="false">IF(L327="","",IF(ABS(L327)&lt;=O327,"Yes","No"))</f>
        <v>No</v>
      </c>
      <c r="S327" s="32" t="str">
        <f aca="false">IF(L327="","",IF(ABS(L327)&lt;=1.96*O327,"Yes","No"))</f>
        <v>Yes</v>
      </c>
      <c r="T327" s="60" t="n">
        <f aca="false">IF(D327="","",ROUND(SQRT(((D327+G327)*O327/100)^2+(J327*(D327+G327)*0.05273)^2),0))</f>
        <v>59</v>
      </c>
      <c r="U327" s="32"/>
    </row>
    <row r="328" customFormat="false" ht="15" hidden="false" customHeight="false" outlineLevel="0" collapsed="false">
      <c r="A328" s="32" t="s">
        <v>421</v>
      </c>
      <c r="B328" s="32" t="s">
        <v>548</v>
      </c>
      <c r="C328" s="32" t="s">
        <v>552</v>
      </c>
      <c r="D328" s="60" t="n">
        <v>151</v>
      </c>
      <c r="E328" s="60" t="n">
        <v>189</v>
      </c>
      <c r="F328" s="69" t="n">
        <f aca="false">IF(E328="","",D328-E328)</f>
        <v>-38</v>
      </c>
      <c r="G328" s="60" t="n">
        <v>190</v>
      </c>
      <c r="H328" s="60" t="n">
        <v>189</v>
      </c>
      <c r="I328" s="69" t="n">
        <f aca="false">IF(H328="","",G328-H328)</f>
        <v>1</v>
      </c>
      <c r="J328" s="40" t="n">
        <f aca="false">IF(OR(D328="",D328+G328=0),"",D328/(D328+G328))</f>
        <v>0.442815249266862</v>
      </c>
      <c r="K328" s="40" t="n">
        <f aca="false">IF(E328="","",E328/(E328+H328))</f>
        <v>0.5</v>
      </c>
      <c r="L328" s="70" t="n">
        <f aca="false">IF(OR(K328="",J328=""),"",(J328-K328)*100)</f>
        <v>-5.71847507331378</v>
      </c>
      <c r="M328" s="36" t="n">
        <v>3.50482614909216</v>
      </c>
      <c r="N328" s="36" t="n">
        <v>2.24010502828694</v>
      </c>
      <c r="O328" s="36" t="n">
        <f aca="false">SQRT(M328^2+N328^2)</f>
        <v>4.15955248471715</v>
      </c>
      <c r="P328" s="40" t="n">
        <f aca="false">IF(J328="","",MAX(0,J328-1.96*O328/100))</f>
        <v>0.361288020566406</v>
      </c>
      <c r="Q328" s="40" t="n">
        <f aca="false">IF(J328="","",MIN(1,J328+1.96*O328/100))</f>
        <v>0.524342477967318</v>
      </c>
      <c r="R328" s="32" t="str">
        <f aca="false">IF(L328="","",IF(ABS(L328)&lt;=O328,"Yes","No"))</f>
        <v>No</v>
      </c>
      <c r="S328" s="32" t="str">
        <f aca="false">IF(L328="","",IF(ABS(L328)&lt;=1.96*O328,"Yes","No"))</f>
        <v>Yes</v>
      </c>
      <c r="T328" s="60" t="n">
        <f aca="false">IF(D328="","",ROUND(SQRT(((D328+G328)*O328/100)^2+(J328*(D328+G328)*0.08223)^2),0))</f>
        <v>19</v>
      </c>
      <c r="U328" s="32"/>
    </row>
    <row r="329" customFormat="false" ht="15" hidden="false" customHeight="false" outlineLevel="0" collapsed="false">
      <c r="A329" s="32" t="s">
        <v>421</v>
      </c>
      <c r="B329" s="32" t="s">
        <v>553</v>
      </c>
      <c r="C329" s="32" t="s">
        <v>554</v>
      </c>
      <c r="D329" s="60" t="n">
        <v>467</v>
      </c>
      <c r="E329" s="60" t="n">
        <v>497</v>
      </c>
      <c r="F329" s="69" t="n">
        <f aca="false">IF(E329="","",D329-E329)</f>
        <v>-30</v>
      </c>
      <c r="G329" s="60" t="n">
        <v>499</v>
      </c>
      <c r="H329" s="60" t="n">
        <v>505</v>
      </c>
      <c r="I329" s="69" t="n">
        <f aca="false">IF(H329="","",G329-H329)</f>
        <v>-6</v>
      </c>
      <c r="J329" s="40" t="n">
        <f aca="false">IF(OR(D329="",D329+G329=0),"",D329/(D329+G329))</f>
        <v>0.48343685300207</v>
      </c>
      <c r="K329" s="40" t="n">
        <f aca="false">IF(E329="","",E329/(E329+H329))</f>
        <v>0.496007984031936</v>
      </c>
      <c r="L329" s="70" t="n">
        <f aca="false">IF(OR(K329="",J329=""),"",(J329-K329)*100)</f>
        <v>-1.25711310298657</v>
      </c>
      <c r="M329" s="36" t="n">
        <v>1.84227327080237</v>
      </c>
      <c r="N329" s="36" t="n">
        <v>2.24010502828694</v>
      </c>
      <c r="O329" s="36" t="n">
        <f aca="false">SQRT(M329^2+N329^2)</f>
        <v>2.90035193417442</v>
      </c>
      <c r="P329" s="40" t="n">
        <f aca="false">IF(J329="","",MAX(0,J329-1.96*O329/100))</f>
        <v>0.426589955092252</v>
      </c>
      <c r="Q329" s="40" t="n">
        <f aca="false">IF(J329="","",MIN(1,J329+1.96*O329/100))</f>
        <v>0.540283750911889</v>
      </c>
      <c r="R329" s="32" t="str">
        <f aca="false">IF(L329="","",IF(ABS(L329)&lt;=O329,"Yes","No"))</f>
        <v>Yes</v>
      </c>
      <c r="S329" s="32" t="str">
        <f aca="false">IF(L329="","",IF(ABS(L329)&lt;=1.96*O329,"Yes","No"))</f>
        <v>Yes</v>
      </c>
      <c r="T329" s="60" t="n">
        <f aca="false">IF(D329="","",ROUND(SQRT(((D329+G329)*O329/100)^2+(J329*(D329+G329)*0.05273)^2),0))</f>
        <v>37</v>
      </c>
      <c r="U329" s="32"/>
    </row>
    <row r="330" customFormat="false" ht="15" hidden="false" customHeight="false" outlineLevel="0" collapsed="false">
      <c r="A330" s="32" t="s">
        <v>421</v>
      </c>
      <c r="B330" s="32" t="s">
        <v>553</v>
      </c>
      <c r="C330" s="32" t="s">
        <v>555</v>
      </c>
      <c r="D330" s="60" t="n">
        <v>542</v>
      </c>
      <c r="E330" s="60" t="n">
        <v>616</v>
      </c>
      <c r="F330" s="69" t="n">
        <f aca="false">IF(E330="","",D330-E330)</f>
        <v>-74</v>
      </c>
      <c r="G330" s="60" t="n">
        <v>538</v>
      </c>
      <c r="H330" s="60" t="n">
        <v>541</v>
      </c>
      <c r="I330" s="69" t="n">
        <f aca="false">IF(H330="","",G330-H330)</f>
        <v>-3</v>
      </c>
      <c r="J330" s="40" t="n">
        <f aca="false">IF(OR(D330="",D330+G330=0),"",D330/(D330+G330))</f>
        <v>0.501851851851852</v>
      </c>
      <c r="K330" s="40" t="n">
        <f aca="false">IF(E330="","",E330/(E330+H330))</f>
        <v>0.532411408815903</v>
      </c>
      <c r="L330" s="70" t="n">
        <f aca="false">IF(OR(K330="",J330=""),"",(J330-K330)*100)</f>
        <v>-3.05595569640513</v>
      </c>
      <c r="M330" s="36" t="n">
        <v>1.84227327080237</v>
      </c>
      <c r="N330" s="36" t="n">
        <v>2.24010502828694</v>
      </c>
      <c r="O330" s="36" t="n">
        <f aca="false">SQRT(M330^2+N330^2)</f>
        <v>2.90035193417442</v>
      </c>
      <c r="P330" s="40" t="n">
        <f aca="false">IF(J330="","",MAX(0,J330-1.96*O330/100))</f>
        <v>0.445004953942033</v>
      </c>
      <c r="Q330" s="40" t="n">
        <f aca="false">IF(J330="","",MIN(1,J330+1.96*O330/100))</f>
        <v>0.558698749761671</v>
      </c>
      <c r="R330" s="32" t="str">
        <f aca="false">IF(L330="","",IF(ABS(L330)&lt;=O330,"Yes","No"))</f>
        <v>No</v>
      </c>
      <c r="S330" s="32" t="str">
        <f aca="false">IF(L330="","",IF(ABS(L330)&lt;=1.96*O330,"Yes","No"))</f>
        <v>Yes</v>
      </c>
      <c r="T330" s="60" t="n">
        <f aca="false">IF(D330="","",ROUND(SQRT(((D330+G330)*O330/100)^2+(J330*(D330+G330)*0.05273)^2),0))</f>
        <v>42</v>
      </c>
      <c r="U330" s="32"/>
    </row>
    <row r="331" customFormat="false" ht="15" hidden="false" customHeight="false" outlineLevel="0" collapsed="false">
      <c r="A331" s="32" t="s">
        <v>421</v>
      </c>
      <c r="B331" s="32" t="s">
        <v>553</v>
      </c>
      <c r="C331" s="32" t="s">
        <v>556</v>
      </c>
      <c r="D331" s="60" t="n">
        <v>777</v>
      </c>
      <c r="E331" s="60" t="n">
        <v>885</v>
      </c>
      <c r="F331" s="69" t="n">
        <f aca="false">IF(E331="","",D331-E331)</f>
        <v>-108</v>
      </c>
      <c r="G331" s="60" t="n">
        <v>867</v>
      </c>
      <c r="H331" s="60" t="n">
        <v>945</v>
      </c>
      <c r="I331" s="69" t="n">
        <f aca="false">IF(H331="","",G331-H331)</f>
        <v>-78</v>
      </c>
      <c r="J331" s="40" t="n">
        <f aca="false">IF(OR(D331="",D331+G331=0),"",D331/(D331+G331))</f>
        <v>0.472627737226277</v>
      </c>
      <c r="K331" s="40" t="n">
        <f aca="false">IF(E331="","",E331/(E331+H331))</f>
        <v>0.483606557377049</v>
      </c>
      <c r="L331" s="70" t="n">
        <f aca="false">IF(OR(K331="",J331=""),"",(J331-K331)*100)</f>
        <v>-1.09788201507718</v>
      </c>
      <c r="M331" s="36" t="n">
        <v>1.84227327080237</v>
      </c>
      <c r="N331" s="36" t="n">
        <v>2.24010502828694</v>
      </c>
      <c r="O331" s="36" t="n">
        <f aca="false">SQRT(M331^2+N331^2)</f>
        <v>2.90035193417442</v>
      </c>
      <c r="P331" s="40" t="n">
        <f aca="false">IF(J331="","",MAX(0,J331-1.96*O331/100))</f>
        <v>0.415780839316459</v>
      </c>
      <c r="Q331" s="40" t="n">
        <f aca="false">IF(J331="","",MIN(1,J331+1.96*O331/100))</f>
        <v>0.529474635136096</v>
      </c>
      <c r="R331" s="32" t="str">
        <f aca="false">IF(L331="","",IF(ABS(L331)&lt;=O331,"Yes","No"))</f>
        <v>Yes</v>
      </c>
      <c r="S331" s="32" t="str">
        <f aca="false">IF(L331="","",IF(ABS(L331)&lt;=1.96*O331,"Yes","No"))</f>
        <v>Yes</v>
      </c>
      <c r="T331" s="60" t="n">
        <f aca="false">IF(D331="","",ROUND(SQRT(((D331+G331)*O331/100)^2+(J331*(D331+G331)*0.05273)^2),0))</f>
        <v>63</v>
      </c>
      <c r="U331" s="32"/>
    </row>
    <row r="332" customFormat="false" ht="15" hidden="false" customHeight="false" outlineLevel="0" collapsed="false">
      <c r="A332" s="32" t="s">
        <v>421</v>
      </c>
      <c r="B332" s="32" t="s">
        <v>553</v>
      </c>
      <c r="C332" s="32" t="s">
        <v>557</v>
      </c>
      <c r="D332" s="60" t="n">
        <v>1309</v>
      </c>
      <c r="E332" s="60" t="n">
        <v>1457</v>
      </c>
      <c r="F332" s="69" t="n">
        <f aca="false">IF(E332="","",D332-E332)</f>
        <v>-148</v>
      </c>
      <c r="G332" s="60" t="n">
        <v>1221</v>
      </c>
      <c r="H332" s="60" t="n">
        <v>1179</v>
      </c>
      <c r="I332" s="69" t="n">
        <f aca="false">IF(H332="","",G332-H332)</f>
        <v>42</v>
      </c>
      <c r="J332" s="40" t="n">
        <f aca="false">IF(OR(D332="",D332+G332=0),"",D332/(D332+G332))</f>
        <v>0.517391304347826</v>
      </c>
      <c r="K332" s="40" t="n">
        <f aca="false">IF(E332="","",E332/(E332+H332))</f>
        <v>0.552731411229135</v>
      </c>
      <c r="L332" s="70" t="n">
        <f aca="false">IF(OR(K332="",J332=""),"",(J332-K332)*100)</f>
        <v>-3.5340106881309</v>
      </c>
      <c r="M332" s="36" t="n">
        <v>1.84227327080237</v>
      </c>
      <c r="N332" s="36" t="n">
        <v>2.24010502828694</v>
      </c>
      <c r="O332" s="36" t="n">
        <f aca="false">SQRT(M332^2+N332^2)</f>
        <v>2.90035193417442</v>
      </c>
      <c r="P332" s="40" t="n">
        <f aca="false">IF(J332="","",MAX(0,J332-1.96*O332/100))</f>
        <v>0.460544406438008</v>
      </c>
      <c r="Q332" s="40" t="n">
        <f aca="false">IF(J332="","",MIN(1,J332+1.96*O332/100))</f>
        <v>0.574238202257645</v>
      </c>
      <c r="R332" s="32" t="str">
        <f aca="false">IF(L332="","",IF(ABS(L332)&lt;=O332,"Yes","No"))</f>
        <v>No</v>
      </c>
      <c r="S332" s="32" t="str">
        <f aca="false">IF(L332="","",IF(ABS(L332)&lt;=1.96*O332,"Yes","No"))</f>
        <v>Yes</v>
      </c>
      <c r="T332" s="60" t="n">
        <f aca="false">IF(D332="","",ROUND(SQRT(((D332+G332)*O332/100)^2+(J332*(D332+G332)*0.05273)^2),0))</f>
        <v>101</v>
      </c>
      <c r="U332" s="32"/>
    </row>
    <row r="333" customFormat="false" ht="15" hidden="false" customHeight="false" outlineLevel="0" collapsed="false">
      <c r="A333" s="32" t="s">
        <v>421</v>
      </c>
      <c r="B333" s="32" t="s">
        <v>553</v>
      </c>
      <c r="C333" s="32" t="s">
        <v>558</v>
      </c>
      <c r="D333" s="60" t="n">
        <v>602</v>
      </c>
      <c r="E333" s="60" t="n">
        <v>640</v>
      </c>
      <c r="F333" s="69" t="n">
        <f aca="false">IF(E333="","",D333-E333)</f>
        <v>-38</v>
      </c>
      <c r="G333" s="60" t="n">
        <v>626</v>
      </c>
      <c r="H333" s="60" t="n">
        <v>661</v>
      </c>
      <c r="I333" s="69" t="n">
        <f aca="false">IF(H333="","",G333-H333)</f>
        <v>-35</v>
      </c>
      <c r="J333" s="40" t="n">
        <f aca="false">IF(OR(D333="",D333+G333=0),"",D333/(D333+G333))</f>
        <v>0.490228013029316</v>
      </c>
      <c r="K333" s="40" t="n">
        <f aca="false">IF(E333="","",E333/(E333+H333))</f>
        <v>0.491929285165257</v>
      </c>
      <c r="L333" s="70" t="n">
        <f aca="false">IF(OR(K333="",J333=""),"",(J333-K333)*100)</f>
        <v>-0.170127213594151</v>
      </c>
      <c r="M333" s="36" t="n">
        <v>1.84227327080237</v>
      </c>
      <c r="N333" s="36" t="n">
        <v>2.24010502828694</v>
      </c>
      <c r="O333" s="36" t="n">
        <f aca="false">SQRT(M333^2+N333^2)</f>
        <v>2.90035193417442</v>
      </c>
      <c r="P333" s="40" t="n">
        <f aca="false">IF(J333="","",MAX(0,J333-1.96*O333/100))</f>
        <v>0.433381115119497</v>
      </c>
      <c r="Q333" s="40" t="n">
        <f aca="false">IF(J333="","",MIN(1,J333+1.96*O333/100))</f>
        <v>0.547074910939135</v>
      </c>
      <c r="R333" s="32" t="str">
        <f aca="false">IF(L333="","",IF(ABS(L333)&lt;=O333,"Yes","No"))</f>
        <v>Yes</v>
      </c>
      <c r="S333" s="32" t="str">
        <f aca="false">IF(L333="","",IF(ABS(L333)&lt;=1.96*O333,"Yes","No"))</f>
        <v>Yes</v>
      </c>
      <c r="T333" s="60" t="n">
        <f aca="false">IF(D333="","",ROUND(SQRT(((D333+G333)*O333/100)^2+(J333*(D333+G333)*0.05273)^2),0))</f>
        <v>48</v>
      </c>
      <c r="U333" s="32"/>
    </row>
    <row r="334" customFormat="false" ht="15" hidden="false" customHeight="false" outlineLevel="0" collapsed="false">
      <c r="A334" s="32" t="s">
        <v>421</v>
      </c>
      <c r="B334" s="32" t="s">
        <v>553</v>
      </c>
      <c r="C334" s="32" t="s">
        <v>559</v>
      </c>
      <c r="D334" s="60" t="n">
        <v>278</v>
      </c>
      <c r="E334" s="60" t="n">
        <v>293</v>
      </c>
      <c r="F334" s="69" t="n">
        <f aca="false">IF(E334="","",D334-E334)</f>
        <v>-15</v>
      </c>
      <c r="G334" s="60" t="n">
        <v>307</v>
      </c>
      <c r="H334" s="60" t="n">
        <v>336</v>
      </c>
      <c r="I334" s="69" t="n">
        <f aca="false">IF(H334="","",G334-H334)</f>
        <v>-29</v>
      </c>
      <c r="J334" s="40" t="n">
        <f aca="false">IF(OR(D334="",D334+G334=0),"",D334/(D334+G334))</f>
        <v>0.475213675213675</v>
      </c>
      <c r="K334" s="40" t="n">
        <f aca="false">IF(E334="","",E334/(E334+H334))</f>
        <v>0.465818759936407</v>
      </c>
      <c r="L334" s="70" t="n">
        <f aca="false">IF(OR(K334="",J334=""),"",(J334-K334)*100)</f>
        <v>0.939491527726821</v>
      </c>
      <c r="M334" s="36" t="n">
        <v>2.29163973666188</v>
      </c>
      <c r="N334" s="36" t="n">
        <v>2.24010502828694</v>
      </c>
      <c r="O334" s="36" t="n">
        <f aca="false">SQRT(M334^2+N334^2)</f>
        <v>3.2046346469456</v>
      </c>
      <c r="P334" s="40" t="n">
        <f aca="false">IF(J334="","",MAX(0,J334-1.96*O334/100))</f>
        <v>0.412402836133541</v>
      </c>
      <c r="Q334" s="40" t="n">
        <f aca="false">IF(J334="","",MIN(1,J334+1.96*O334/100))</f>
        <v>0.538024514293809</v>
      </c>
      <c r="R334" s="32" t="str">
        <f aca="false">IF(L334="","",IF(ABS(L334)&lt;=O334,"Yes","No"))</f>
        <v>Yes</v>
      </c>
      <c r="S334" s="32" t="str">
        <f aca="false">IF(L334="","",IF(ABS(L334)&lt;=1.96*O334,"Yes","No"))</f>
        <v>Yes</v>
      </c>
      <c r="T334" s="60" t="n">
        <f aca="false">IF(D334="","",ROUND(SQRT(((D334+G334)*O334/100)^2+(J334*(D334+G334)*0.06778)^2),0))</f>
        <v>27</v>
      </c>
      <c r="U334" s="32"/>
    </row>
    <row r="335" customFormat="false" ht="15" hidden="false" customHeight="false" outlineLevel="0" collapsed="false">
      <c r="A335" s="32" t="s">
        <v>421</v>
      </c>
      <c r="B335" s="32" t="s">
        <v>553</v>
      </c>
      <c r="C335" s="32" t="s">
        <v>560</v>
      </c>
      <c r="D335" s="60" t="n">
        <v>895</v>
      </c>
      <c r="E335" s="60" t="n">
        <v>1015</v>
      </c>
      <c r="F335" s="69" t="n">
        <f aca="false">IF(E335="","",D335-E335)</f>
        <v>-120</v>
      </c>
      <c r="G335" s="60" t="n">
        <v>748</v>
      </c>
      <c r="H335" s="60" t="n">
        <v>743</v>
      </c>
      <c r="I335" s="69" t="n">
        <f aca="false">IF(H335="","",G335-H335)</f>
        <v>5</v>
      </c>
      <c r="J335" s="40" t="n">
        <f aca="false">IF(OR(D335="",D335+G335=0),"",D335/(D335+G335))</f>
        <v>0.544735240413877</v>
      </c>
      <c r="K335" s="40" t="n">
        <f aca="false">IF(E335="","",E335/(E335+H335))</f>
        <v>0.5773606370876</v>
      </c>
      <c r="L335" s="70" t="n">
        <f aca="false">IF(OR(K335="",J335=""),"",(J335-K335)*100)</f>
        <v>-3.26253966737224</v>
      </c>
      <c r="M335" s="36" t="n">
        <v>1.84227327080237</v>
      </c>
      <c r="N335" s="36" t="n">
        <v>2.24010502828694</v>
      </c>
      <c r="O335" s="36" t="n">
        <f aca="false">SQRT(M335^2+N335^2)</f>
        <v>2.90035193417442</v>
      </c>
      <c r="P335" s="40" t="n">
        <f aca="false">IF(J335="","",MAX(0,J335-1.96*O335/100))</f>
        <v>0.487888342504059</v>
      </c>
      <c r="Q335" s="40" t="n">
        <f aca="false">IF(J335="","",MIN(1,J335+1.96*O335/100))</f>
        <v>0.601582138323696</v>
      </c>
      <c r="R335" s="32" t="str">
        <f aca="false">IF(L335="","",IF(ABS(L335)&lt;=O335,"Yes","No"))</f>
        <v>No</v>
      </c>
      <c r="S335" s="32" t="str">
        <f aca="false">IF(L335="","",IF(ABS(L335)&lt;=1.96*O335,"Yes","No"))</f>
        <v>Yes</v>
      </c>
      <c r="T335" s="60" t="n">
        <f aca="false">IF(D335="","",ROUND(SQRT(((D335+G335)*O335/100)^2+(J335*(D335+G335)*0.05273)^2),0))</f>
        <v>67</v>
      </c>
      <c r="U335" s="32"/>
    </row>
    <row r="336" customFormat="false" ht="15" hidden="false" customHeight="false" outlineLevel="0" collapsed="false">
      <c r="A336" s="32" t="s">
        <v>421</v>
      </c>
      <c r="B336" s="32" t="s">
        <v>561</v>
      </c>
      <c r="C336" s="32" t="s">
        <v>562</v>
      </c>
      <c r="D336" s="60" t="n">
        <v>54</v>
      </c>
      <c r="E336" s="60" t="n">
        <v>79</v>
      </c>
      <c r="F336" s="69" t="n">
        <f aca="false">IF(E336="","",D336-E336)</f>
        <v>-25</v>
      </c>
      <c r="G336" s="60" t="n">
        <v>107</v>
      </c>
      <c r="H336" s="60" t="n">
        <v>114</v>
      </c>
      <c r="I336" s="69" t="n">
        <f aca="false">IF(H336="","",G336-H336)</f>
        <v>-7</v>
      </c>
      <c r="J336" s="40" t="n">
        <f aca="false">IF(OR(D336="",D336+G336=0),"",D336/(D336+G336))</f>
        <v>0.335403726708075</v>
      </c>
      <c r="K336" s="40" t="n">
        <f aca="false">IF(E336="","",E336/(E336+H336))</f>
        <v>0.409326424870466</v>
      </c>
      <c r="L336" s="70" t="n">
        <f aca="false">IF(OR(K336="",J336=""),"",(J336-K336)*100)</f>
        <v>-7.39226981623918</v>
      </c>
      <c r="M336" s="36" t="n">
        <v>3.50482614909216</v>
      </c>
      <c r="N336" s="36" t="n">
        <v>2.24010502828694</v>
      </c>
      <c r="O336" s="36" t="n">
        <f aca="false">SQRT(M336^2+N336^2)</f>
        <v>4.15955248471715</v>
      </c>
      <c r="P336" s="40" t="n">
        <f aca="false">IF(J336="","",MAX(0,J336-1.96*O336/100))</f>
        <v>0.253876498007618</v>
      </c>
      <c r="Q336" s="40" t="n">
        <f aca="false">IF(J336="","",MIN(1,J336+1.96*O336/100))</f>
        <v>0.416930955408531</v>
      </c>
      <c r="R336" s="32" t="str">
        <f aca="false">IF(L336="","",IF(ABS(L336)&lt;=O336,"Yes","No"))</f>
        <v>No</v>
      </c>
      <c r="S336" s="32" t="str">
        <f aca="false">IF(L336="","",IF(ABS(L336)&lt;=1.96*O336,"Yes","No"))</f>
        <v>Yes</v>
      </c>
      <c r="T336" s="60" t="n">
        <f aca="false">IF(D336="","",ROUND(SQRT(((D336+G336)*O336/100)^2+(J336*(D336+G336)*0.08223)^2),0))</f>
        <v>8</v>
      </c>
      <c r="U336" s="32"/>
    </row>
    <row r="337" customFormat="false" ht="15" hidden="false" customHeight="false" outlineLevel="0" collapsed="false">
      <c r="A337" s="32" t="s">
        <v>421</v>
      </c>
      <c r="B337" s="32" t="s">
        <v>561</v>
      </c>
      <c r="C337" s="32" t="s">
        <v>563</v>
      </c>
      <c r="D337" s="60" t="n">
        <v>183</v>
      </c>
      <c r="E337" s="60" t="n">
        <v>196</v>
      </c>
      <c r="F337" s="69" t="n">
        <f aca="false">IF(E337="","",D337-E337)</f>
        <v>-13</v>
      </c>
      <c r="G337" s="60" t="n">
        <v>343</v>
      </c>
      <c r="H337" s="60" t="n">
        <v>365</v>
      </c>
      <c r="I337" s="69" t="n">
        <f aca="false">IF(H337="","",G337-H337)</f>
        <v>-22</v>
      </c>
      <c r="J337" s="40" t="n">
        <f aca="false">IF(OR(D337="",D337+G337=0),"",D337/(D337+G337))</f>
        <v>0.347908745247148</v>
      </c>
      <c r="K337" s="40" t="n">
        <f aca="false">IF(E337="","",E337/(E337+H337))</f>
        <v>0.349376114081996</v>
      </c>
      <c r="L337" s="70" t="n">
        <f aca="false">IF(OR(K337="",J337=""),"",(J337-K337)*100)</f>
        <v>-0.146736883484816</v>
      </c>
      <c r="M337" s="36" t="n">
        <v>2.29163973666188</v>
      </c>
      <c r="N337" s="36" t="n">
        <v>2.24010502828694</v>
      </c>
      <c r="O337" s="36" t="n">
        <f aca="false">SQRT(M337^2+N337^2)</f>
        <v>3.2046346469456</v>
      </c>
      <c r="P337" s="40" t="n">
        <f aca="false">IF(J337="","",MAX(0,J337-1.96*O337/100))</f>
        <v>0.285097906167014</v>
      </c>
      <c r="Q337" s="40" t="n">
        <f aca="false">IF(J337="","",MIN(1,J337+1.96*O337/100))</f>
        <v>0.410719584327282</v>
      </c>
      <c r="R337" s="32" t="str">
        <f aca="false">IF(L337="","",IF(ABS(L337)&lt;=O337,"Yes","No"))</f>
        <v>Yes</v>
      </c>
      <c r="S337" s="32" t="str">
        <f aca="false">IF(L337="","",IF(ABS(L337)&lt;=1.96*O337,"Yes","No"))</f>
        <v>Yes</v>
      </c>
      <c r="T337" s="60" t="n">
        <f aca="false">IF(D337="","",ROUND(SQRT(((D337+G337)*O337/100)^2+(J337*(D337+G337)*0.06778)^2),0))</f>
        <v>21</v>
      </c>
      <c r="U337" s="32"/>
    </row>
    <row r="338" customFormat="false" ht="15" hidden="false" customHeight="false" outlineLevel="0" collapsed="false">
      <c r="A338" s="32" t="s">
        <v>421</v>
      </c>
      <c r="B338" s="32" t="s">
        <v>561</v>
      </c>
      <c r="C338" s="32" t="s">
        <v>564</v>
      </c>
      <c r="D338" s="60" t="n">
        <v>137</v>
      </c>
      <c r="E338" s="60" t="n">
        <v>145</v>
      </c>
      <c r="F338" s="69" t="n">
        <f aca="false">IF(E338="","",D338-E338)</f>
        <v>-8</v>
      </c>
      <c r="G338" s="60" t="n">
        <v>188</v>
      </c>
      <c r="H338" s="60" t="n">
        <v>194</v>
      </c>
      <c r="I338" s="69" t="n">
        <f aca="false">IF(H338="","",G338-H338)</f>
        <v>-6</v>
      </c>
      <c r="J338" s="40" t="n">
        <f aca="false">IF(OR(D338="",D338+G338=0),"",D338/(D338+G338))</f>
        <v>0.421538461538462</v>
      </c>
      <c r="K338" s="40" t="n">
        <f aca="false">IF(E338="","",E338/(E338+H338))</f>
        <v>0.427728613569322</v>
      </c>
      <c r="L338" s="70" t="n">
        <f aca="false">IF(OR(K338="",J338=""),"",(J338-K338)*100)</f>
        <v>-0.619015203085999</v>
      </c>
      <c r="M338" s="36" t="n">
        <v>3.50482614909216</v>
      </c>
      <c r="N338" s="36" t="n">
        <v>2.24010502828694</v>
      </c>
      <c r="O338" s="36" t="n">
        <f aca="false">SQRT(M338^2+N338^2)</f>
        <v>4.15955248471715</v>
      </c>
      <c r="P338" s="40" t="n">
        <f aca="false">IF(J338="","",MAX(0,J338-1.96*O338/100))</f>
        <v>0.340011232838005</v>
      </c>
      <c r="Q338" s="40" t="n">
        <f aca="false">IF(J338="","",MIN(1,J338+1.96*O338/100))</f>
        <v>0.503065690238918</v>
      </c>
      <c r="R338" s="32" t="str">
        <f aca="false">IF(L338="","",IF(ABS(L338)&lt;=O338,"Yes","No"))</f>
        <v>Yes</v>
      </c>
      <c r="S338" s="32" t="str">
        <f aca="false">IF(L338="","",IF(ABS(L338)&lt;=1.96*O338,"Yes","No"))</f>
        <v>Yes</v>
      </c>
      <c r="T338" s="60" t="n">
        <f aca="false">IF(D338="","",ROUND(SQRT(((D338+G338)*O338/100)^2+(J338*(D338+G338)*0.08223)^2),0))</f>
        <v>18</v>
      </c>
      <c r="U338" s="32"/>
    </row>
    <row r="339" customFormat="false" ht="15" hidden="false" customHeight="false" outlineLevel="0" collapsed="false">
      <c r="A339" s="32" t="s">
        <v>421</v>
      </c>
      <c r="B339" s="32" t="s">
        <v>561</v>
      </c>
      <c r="C339" s="32" t="s">
        <v>565</v>
      </c>
      <c r="D339" s="60" t="n">
        <v>82</v>
      </c>
      <c r="E339" s="60" t="n">
        <v>91</v>
      </c>
      <c r="F339" s="69" t="n">
        <f aca="false">IF(E339="","",D339-E339)</f>
        <v>-9</v>
      </c>
      <c r="G339" s="60" t="n">
        <v>111</v>
      </c>
      <c r="H339" s="60" t="n">
        <v>105</v>
      </c>
      <c r="I339" s="69" t="n">
        <f aca="false">IF(H339="","",G339-H339)</f>
        <v>6</v>
      </c>
      <c r="J339" s="40" t="n">
        <f aca="false">IF(OR(D339="",D339+G339=0),"",D339/(D339+G339))</f>
        <v>0.424870466321244</v>
      </c>
      <c r="K339" s="40" t="n">
        <f aca="false">IF(E339="","",E339/(E339+H339))</f>
        <v>0.464285714285714</v>
      </c>
      <c r="L339" s="70" t="n">
        <f aca="false">IF(OR(K339="",J339=""),"",(J339-K339)*100)</f>
        <v>-3.94152479644708</v>
      </c>
      <c r="M339" s="36" t="n">
        <v>3.50482614909216</v>
      </c>
      <c r="N339" s="36" t="n">
        <v>2.24010502828694</v>
      </c>
      <c r="O339" s="36" t="n">
        <f aca="false">SQRT(M339^2+N339^2)</f>
        <v>4.15955248471715</v>
      </c>
      <c r="P339" s="40" t="n">
        <f aca="false">IF(J339="","",MAX(0,J339-1.96*O339/100))</f>
        <v>0.343343237620787</v>
      </c>
      <c r="Q339" s="40" t="n">
        <f aca="false">IF(J339="","",MIN(1,J339+1.96*O339/100))</f>
        <v>0.5063976950217</v>
      </c>
      <c r="R339" s="32" t="str">
        <f aca="false">IF(L339="","",IF(ABS(L339)&lt;=O339,"Yes","No"))</f>
        <v>Yes</v>
      </c>
      <c r="S339" s="32" t="str">
        <f aca="false">IF(L339="","",IF(ABS(L339)&lt;=1.96*O339,"Yes","No"))</f>
        <v>Yes</v>
      </c>
      <c r="T339" s="60" t="n">
        <f aca="false">IF(D339="","",ROUND(SQRT(((D339+G339)*O339/100)^2+(J339*(D339+G339)*0.08223)^2),0))</f>
        <v>10</v>
      </c>
      <c r="U339" s="32"/>
    </row>
    <row r="340" customFormat="false" ht="15" hidden="false" customHeight="false" outlineLevel="0" collapsed="false">
      <c r="A340" s="32" t="s">
        <v>421</v>
      </c>
      <c r="B340" s="32" t="s">
        <v>566</v>
      </c>
      <c r="C340" s="32" t="s">
        <v>567</v>
      </c>
      <c r="D340" s="60" t="n">
        <v>293</v>
      </c>
      <c r="E340" s="60" t="n">
        <v>319</v>
      </c>
      <c r="F340" s="69" t="n">
        <f aca="false">IF(E340="","",D340-E340)</f>
        <v>-26</v>
      </c>
      <c r="G340" s="60" t="n">
        <v>559</v>
      </c>
      <c r="H340" s="60" t="n">
        <v>601</v>
      </c>
      <c r="I340" s="69" t="n">
        <f aca="false">IF(H340="","",G340-H340)</f>
        <v>-42</v>
      </c>
      <c r="J340" s="40" t="n">
        <f aca="false">IF(OR(D340="",D340+G340=0),"",D340/(D340+G340))</f>
        <v>0.343896713615024</v>
      </c>
      <c r="K340" s="40" t="n">
        <f aca="false">IF(E340="","",E340/(E340+H340))</f>
        <v>0.346739130434783</v>
      </c>
      <c r="L340" s="70" t="n">
        <f aca="false">IF(OR(K340="",J340=""),"",(J340-K340)*100)</f>
        <v>-0.284241681975911</v>
      </c>
      <c r="M340" s="36" t="n">
        <v>1.84227327080237</v>
      </c>
      <c r="N340" s="36" t="n">
        <v>2.24010502828694</v>
      </c>
      <c r="O340" s="36" t="n">
        <f aca="false">SQRT(M340^2+N340^2)</f>
        <v>2.90035193417442</v>
      </c>
      <c r="P340" s="40" t="n">
        <f aca="false">IF(J340="","",MAX(0,J340-1.96*O340/100))</f>
        <v>0.287049815705205</v>
      </c>
      <c r="Q340" s="40" t="n">
        <f aca="false">IF(J340="","",MIN(1,J340+1.96*O340/100))</f>
        <v>0.400743611524842</v>
      </c>
      <c r="R340" s="32" t="str">
        <f aca="false">IF(L340="","",IF(ABS(L340)&lt;=O340,"Yes","No"))</f>
        <v>Yes</v>
      </c>
      <c r="S340" s="32" t="str">
        <f aca="false">IF(L340="","",IF(ABS(L340)&lt;=1.96*O340,"Yes","No"))</f>
        <v>Yes</v>
      </c>
      <c r="T340" s="60" t="n">
        <f aca="false">IF(D340="","",ROUND(SQRT(((D340+G340)*O340/100)^2+(J340*(D340+G340)*0.05273)^2),0))</f>
        <v>29</v>
      </c>
      <c r="U340" s="32"/>
    </row>
    <row r="341" customFormat="false" ht="15" hidden="false" customHeight="false" outlineLevel="0" collapsed="false">
      <c r="A341" s="32" t="s">
        <v>421</v>
      </c>
      <c r="B341" s="32" t="s">
        <v>566</v>
      </c>
      <c r="C341" s="32" t="s">
        <v>568</v>
      </c>
      <c r="D341" s="60" t="n">
        <v>250</v>
      </c>
      <c r="E341" s="60" t="n">
        <v>273</v>
      </c>
      <c r="F341" s="69" t="n">
        <f aca="false">IF(E341="","",D341-E341)</f>
        <v>-23</v>
      </c>
      <c r="G341" s="60" t="n">
        <v>454</v>
      </c>
      <c r="H341" s="60" t="n">
        <v>469</v>
      </c>
      <c r="I341" s="69" t="n">
        <f aca="false">IF(H341="","",G341-H341)</f>
        <v>-15</v>
      </c>
      <c r="J341" s="40" t="n">
        <f aca="false">IF(OR(D341="",D341+G341=0),"",D341/(D341+G341))</f>
        <v>0.355113636363636</v>
      </c>
      <c r="K341" s="40" t="n">
        <f aca="false">IF(E341="","",E341/(E341+H341))</f>
        <v>0.367924528301887</v>
      </c>
      <c r="L341" s="70" t="n">
        <f aca="false">IF(OR(K341="",J341=""),"",(J341-K341)*100)</f>
        <v>-1.28108919382504</v>
      </c>
      <c r="M341" s="36" t="n">
        <v>2.29163973666188</v>
      </c>
      <c r="N341" s="36" t="n">
        <v>2.24010502828694</v>
      </c>
      <c r="O341" s="36" t="n">
        <f aca="false">SQRT(M341^2+N341^2)</f>
        <v>3.2046346469456</v>
      </c>
      <c r="P341" s="40" t="n">
        <f aca="false">IF(J341="","",MAX(0,J341-1.96*O341/100))</f>
        <v>0.292302797283503</v>
      </c>
      <c r="Q341" s="40" t="n">
        <f aca="false">IF(J341="","",MIN(1,J341+1.96*O341/100))</f>
        <v>0.41792447544377</v>
      </c>
      <c r="R341" s="32" t="str">
        <f aca="false">IF(L341="","",IF(ABS(L341)&lt;=O341,"Yes","No"))</f>
        <v>Yes</v>
      </c>
      <c r="S341" s="32" t="str">
        <f aca="false">IF(L341="","",IF(ABS(L341)&lt;=1.96*O341,"Yes","No"))</f>
        <v>Yes</v>
      </c>
      <c r="T341" s="60" t="n">
        <f aca="false">IF(D341="","",ROUND(SQRT(((D341+G341)*O341/100)^2+(J341*(D341+G341)*0.06778)^2),0))</f>
        <v>28</v>
      </c>
      <c r="U341" s="32"/>
    </row>
    <row r="342" customFormat="false" ht="15" hidden="false" customHeight="false" outlineLevel="0" collapsed="false">
      <c r="A342" s="32" t="s">
        <v>421</v>
      </c>
      <c r="B342" s="32" t="s">
        <v>566</v>
      </c>
      <c r="C342" s="32" t="s">
        <v>569</v>
      </c>
      <c r="D342" s="60" t="n">
        <v>195</v>
      </c>
      <c r="E342" s="60" t="n">
        <v>243</v>
      </c>
      <c r="F342" s="69" t="n">
        <f aca="false">IF(E342="","",D342-E342)</f>
        <v>-48</v>
      </c>
      <c r="G342" s="60" t="n">
        <v>391</v>
      </c>
      <c r="H342" s="60" t="n">
        <v>462</v>
      </c>
      <c r="I342" s="69" t="n">
        <f aca="false">IF(H342="","",G342-H342)</f>
        <v>-71</v>
      </c>
      <c r="J342" s="40" t="n">
        <f aca="false">IF(OR(D342="",D342+G342=0),"",D342/(D342+G342))</f>
        <v>0.332764505119454</v>
      </c>
      <c r="K342" s="40" t="n">
        <f aca="false">IF(E342="","",E342/(E342+H342))</f>
        <v>0.34468085106383</v>
      </c>
      <c r="L342" s="70" t="n">
        <f aca="false">IF(OR(K342="",J342=""),"",(J342-K342)*100)</f>
        <v>-1.19163459443759</v>
      </c>
      <c r="M342" s="36" t="n">
        <v>2.29163973666188</v>
      </c>
      <c r="N342" s="36" t="n">
        <v>2.24010502828694</v>
      </c>
      <c r="O342" s="36" t="n">
        <f aca="false">SQRT(M342^2+N342^2)</f>
        <v>3.2046346469456</v>
      </c>
      <c r="P342" s="40" t="n">
        <f aca="false">IF(J342="","",MAX(0,J342-1.96*O342/100))</f>
        <v>0.26995366603932</v>
      </c>
      <c r="Q342" s="40" t="n">
        <f aca="false">IF(J342="","",MIN(1,J342+1.96*O342/100))</f>
        <v>0.395575344199588</v>
      </c>
      <c r="R342" s="32" t="str">
        <f aca="false">IF(L342="","",IF(ABS(L342)&lt;=O342,"Yes","No"))</f>
        <v>Yes</v>
      </c>
      <c r="S342" s="32" t="str">
        <f aca="false">IF(L342="","",IF(ABS(L342)&lt;=1.96*O342,"Yes","No"))</f>
        <v>Yes</v>
      </c>
      <c r="T342" s="60" t="n">
        <f aca="false">IF(D342="","",ROUND(SQRT(((D342+G342)*O342/100)^2+(J342*(D342+G342)*0.06778)^2),0))</f>
        <v>23</v>
      </c>
      <c r="U342" s="32"/>
    </row>
    <row r="343" customFormat="false" ht="15" hidden="false" customHeight="false" outlineLevel="0" collapsed="false">
      <c r="A343" s="32" t="s">
        <v>421</v>
      </c>
      <c r="B343" s="32" t="s">
        <v>566</v>
      </c>
      <c r="C343" s="32" t="s">
        <v>570</v>
      </c>
      <c r="D343" s="60" t="n">
        <v>204</v>
      </c>
      <c r="E343" s="60" t="n">
        <v>241</v>
      </c>
      <c r="F343" s="69" t="n">
        <f aca="false">IF(E343="","",D343-E343)</f>
        <v>-37</v>
      </c>
      <c r="G343" s="60" t="n">
        <v>406</v>
      </c>
      <c r="H343" s="60" t="n">
        <v>466</v>
      </c>
      <c r="I343" s="69" t="n">
        <f aca="false">IF(H343="","",G343-H343)</f>
        <v>-60</v>
      </c>
      <c r="J343" s="40" t="n">
        <f aca="false">IF(OR(D343="",D343+G343=0),"",D343/(D343+G343))</f>
        <v>0.334426229508197</v>
      </c>
      <c r="K343" s="40" t="n">
        <f aca="false">IF(E343="","",E343/(E343+H343))</f>
        <v>0.340876944837341</v>
      </c>
      <c r="L343" s="70" t="n">
        <f aca="false">IF(OR(K343="",J343=""),"",(J343-K343)*100)</f>
        <v>-0.645071532914415</v>
      </c>
      <c r="M343" s="36" t="n">
        <v>2.29163973666188</v>
      </c>
      <c r="N343" s="36" t="n">
        <v>2.24010502828694</v>
      </c>
      <c r="O343" s="36" t="n">
        <f aca="false">SQRT(M343^2+N343^2)</f>
        <v>3.2046346469456</v>
      </c>
      <c r="P343" s="40" t="n">
        <f aca="false">IF(J343="","",MAX(0,J343-1.96*O343/100))</f>
        <v>0.271615390428063</v>
      </c>
      <c r="Q343" s="40" t="n">
        <f aca="false">IF(J343="","",MIN(1,J343+1.96*O343/100))</f>
        <v>0.397237068588331</v>
      </c>
      <c r="R343" s="32" t="str">
        <f aca="false">IF(L343="","",IF(ABS(L343)&lt;=O343,"Yes","No"))</f>
        <v>Yes</v>
      </c>
      <c r="S343" s="32" t="str">
        <f aca="false">IF(L343="","",IF(ABS(L343)&lt;=1.96*O343,"Yes","No"))</f>
        <v>Yes</v>
      </c>
      <c r="T343" s="60" t="n">
        <f aca="false">IF(D343="","",ROUND(SQRT(((D343+G343)*O343/100)^2+(J343*(D343+G343)*0.06778)^2),0))</f>
        <v>24</v>
      </c>
      <c r="U343" s="32"/>
    </row>
    <row r="344" customFormat="false" ht="15" hidden="false" customHeight="false" outlineLevel="0" collapsed="false">
      <c r="A344" s="32" t="s">
        <v>421</v>
      </c>
      <c r="B344" s="32" t="s">
        <v>571</v>
      </c>
      <c r="C344" s="32" t="s">
        <v>572</v>
      </c>
      <c r="D344" s="60" t="n">
        <v>57</v>
      </c>
      <c r="E344" s="60" t="n">
        <v>65</v>
      </c>
      <c r="F344" s="69" t="n">
        <f aca="false">IF(E344="","",D344-E344)</f>
        <v>-8</v>
      </c>
      <c r="G344" s="60" t="n">
        <v>121</v>
      </c>
      <c r="H344" s="60" t="n">
        <v>129</v>
      </c>
      <c r="I344" s="69" t="n">
        <f aca="false">IF(H344="","",G344-H344)</f>
        <v>-8</v>
      </c>
      <c r="J344" s="40" t="n">
        <f aca="false">IF(OR(D344="",D344+G344=0),"",D344/(D344+G344))</f>
        <v>0.320224719101124</v>
      </c>
      <c r="K344" s="40" t="n">
        <f aca="false">IF(E344="","",E344/(E344+H344))</f>
        <v>0.335051546391753</v>
      </c>
      <c r="L344" s="70" t="n">
        <f aca="false">IF(OR(K344="",J344=""),"",(J344-K344)*100)</f>
        <v>-1.4826827290629</v>
      </c>
      <c r="M344" s="36" t="n">
        <v>3.50482614909216</v>
      </c>
      <c r="N344" s="36" t="n">
        <v>2.24010502828694</v>
      </c>
      <c r="O344" s="36" t="n">
        <f aca="false">SQRT(M344^2+N344^2)</f>
        <v>4.15955248471715</v>
      </c>
      <c r="P344" s="40" t="n">
        <f aca="false">IF(J344="","",MAX(0,J344-1.96*O344/100))</f>
        <v>0.238697490400667</v>
      </c>
      <c r="Q344" s="40" t="n">
        <f aca="false">IF(J344="","",MIN(1,J344+1.96*O344/100))</f>
        <v>0.40175194780158</v>
      </c>
      <c r="R344" s="32" t="str">
        <f aca="false">IF(L344="","",IF(ABS(L344)&lt;=O344,"Yes","No"))</f>
        <v>Yes</v>
      </c>
      <c r="S344" s="32" t="str">
        <f aca="false">IF(L344="","",IF(ABS(L344)&lt;=1.96*O344,"Yes","No"))</f>
        <v>Yes</v>
      </c>
      <c r="T344" s="60" t="n">
        <f aca="false">IF(D344="","",ROUND(SQRT(((D344+G344)*O344/100)^2+(J344*(D344+G344)*0.08223)^2),0))</f>
        <v>9</v>
      </c>
      <c r="U344" s="32"/>
    </row>
    <row r="345" customFormat="false" ht="15" hidden="false" customHeight="false" outlineLevel="0" collapsed="false">
      <c r="A345" s="32" t="s">
        <v>421</v>
      </c>
      <c r="B345" s="32" t="s">
        <v>573</v>
      </c>
      <c r="C345" s="32" t="s">
        <v>574</v>
      </c>
      <c r="D345" s="60" t="n">
        <v>252</v>
      </c>
      <c r="E345" s="60" t="n">
        <v>258</v>
      </c>
      <c r="F345" s="69" t="n">
        <f aca="false">IF(E345="","",D345-E345)</f>
        <v>-6</v>
      </c>
      <c r="G345" s="60" t="n">
        <v>403</v>
      </c>
      <c r="H345" s="60" t="n">
        <v>418</v>
      </c>
      <c r="I345" s="69" t="n">
        <f aca="false">IF(H345="","",G345-H345)</f>
        <v>-15</v>
      </c>
      <c r="J345" s="40" t="n">
        <f aca="false">IF(OR(D345="",D345+G345=0),"",D345/(D345+G345))</f>
        <v>0.384732824427481</v>
      </c>
      <c r="K345" s="40" t="n">
        <f aca="false">IF(E345="","",E345/(E345+H345))</f>
        <v>0.381656804733728</v>
      </c>
      <c r="L345" s="70" t="n">
        <f aca="false">IF(OR(K345="",J345=""),"",(J345-K345)*100)</f>
        <v>0.30760196937531</v>
      </c>
      <c r="M345" s="36" t="n">
        <v>2.29163973666188</v>
      </c>
      <c r="N345" s="36" t="n">
        <v>2.24010502828694</v>
      </c>
      <c r="O345" s="36" t="n">
        <f aca="false">SQRT(M345^2+N345^2)</f>
        <v>3.2046346469456</v>
      </c>
      <c r="P345" s="40" t="n">
        <f aca="false">IF(J345="","",MAX(0,J345-1.96*O345/100))</f>
        <v>0.321921985347347</v>
      </c>
      <c r="Q345" s="40" t="n">
        <f aca="false">IF(J345="","",MIN(1,J345+1.96*O345/100))</f>
        <v>0.447543663507615</v>
      </c>
      <c r="R345" s="32" t="str">
        <f aca="false">IF(L345="","",IF(ABS(L345)&lt;=O345,"Yes","No"))</f>
        <v>Yes</v>
      </c>
      <c r="S345" s="32" t="str">
        <f aca="false">IF(L345="","",IF(ABS(L345)&lt;=1.96*O345,"Yes","No"))</f>
        <v>Yes</v>
      </c>
      <c r="T345" s="60" t="n">
        <f aca="false">IF(D345="","",ROUND(SQRT(((D345+G345)*O345/100)^2+(J345*(D345+G345)*0.06778)^2),0))</f>
        <v>27</v>
      </c>
      <c r="U345" s="32"/>
    </row>
    <row r="346" customFormat="false" ht="15" hidden="false" customHeight="false" outlineLevel="0" collapsed="false">
      <c r="A346" s="32" t="s">
        <v>421</v>
      </c>
      <c r="B346" s="32" t="s">
        <v>575</v>
      </c>
      <c r="C346" s="32" t="s">
        <v>576</v>
      </c>
      <c r="D346" s="60" t="n">
        <v>133</v>
      </c>
      <c r="E346" s="60" t="n">
        <v>160</v>
      </c>
      <c r="F346" s="69" t="n">
        <f aca="false">IF(E346="","",D346-E346)</f>
        <v>-27</v>
      </c>
      <c r="G346" s="60" t="n">
        <v>201</v>
      </c>
      <c r="H346" s="60" t="n">
        <v>227</v>
      </c>
      <c r="I346" s="69" t="n">
        <f aca="false">IF(H346="","",G346-H346)</f>
        <v>-26</v>
      </c>
      <c r="J346" s="40" t="n">
        <f aca="false">IF(OR(D346="",D346+G346=0),"",D346/(D346+G346))</f>
        <v>0.398203592814371</v>
      </c>
      <c r="K346" s="40" t="n">
        <f aca="false">IF(E346="","",E346/(E346+H346))</f>
        <v>0.41343669250646</v>
      </c>
      <c r="L346" s="70" t="n">
        <f aca="false">IF(OR(K346="",J346=""),"",(J346-K346)*100)</f>
        <v>-1.52330996920887</v>
      </c>
      <c r="M346" s="36" t="n">
        <v>3.50482614909216</v>
      </c>
      <c r="N346" s="36" t="n">
        <v>2.24010502828694</v>
      </c>
      <c r="O346" s="36" t="n">
        <f aca="false">SQRT(M346^2+N346^2)</f>
        <v>4.15955248471715</v>
      </c>
      <c r="P346" s="40" t="n">
        <f aca="false">IF(J346="","",MAX(0,J346-1.96*O346/100))</f>
        <v>0.316676364113915</v>
      </c>
      <c r="Q346" s="40" t="n">
        <f aca="false">IF(J346="","",MIN(1,J346+1.96*O346/100))</f>
        <v>0.479730821514827</v>
      </c>
      <c r="R346" s="32" t="str">
        <f aca="false">IF(L346="","",IF(ABS(L346)&lt;=O346,"Yes","No"))</f>
        <v>Yes</v>
      </c>
      <c r="S346" s="32" t="str">
        <f aca="false">IF(L346="","",IF(ABS(L346)&lt;=1.96*O346,"Yes","No"))</f>
        <v>Yes</v>
      </c>
      <c r="T346" s="60" t="n">
        <f aca="false">IF(D346="","",ROUND(SQRT(((D346+G346)*O346/100)^2+(J346*(D346+G346)*0.08223)^2),0))</f>
        <v>18</v>
      </c>
      <c r="U346" s="32"/>
    </row>
    <row r="347" customFormat="false" ht="15" hidden="false" customHeight="false" outlineLevel="0" collapsed="false">
      <c r="A347" s="32" t="s">
        <v>421</v>
      </c>
      <c r="B347" s="32" t="s">
        <v>577</v>
      </c>
      <c r="C347" s="32" t="s">
        <v>578</v>
      </c>
      <c r="D347" s="60" t="n">
        <v>216</v>
      </c>
      <c r="E347" s="60" t="n">
        <v>243</v>
      </c>
      <c r="F347" s="69" t="n">
        <f aca="false">IF(E347="","",D347-E347)</f>
        <v>-27</v>
      </c>
      <c r="G347" s="60" t="n">
        <v>307</v>
      </c>
      <c r="H347" s="60" t="n">
        <v>318</v>
      </c>
      <c r="I347" s="69" t="n">
        <f aca="false">IF(H347="","",G347-H347)</f>
        <v>-11</v>
      </c>
      <c r="J347" s="40" t="n">
        <f aca="false">IF(OR(D347="",D347+G347=0),"",D347/(D347+G347))</f>
        <v>0.413001912045889</v>
      </c>
      <c r="K347" s="40" t="n">
        <f aca="false">IF(E347="","",E347/(E347+H347))</f>
        <v>0.433155080213904</v>
      </c>
      <c r="L347" s="70" t="n">
        <f aca="false">IF(OR(K347="",J347=""),"",(J347-K347)*100)</f>
        <v>-2.01531681680147</v>
      </c>
      <c r="M347" s="36" t="n">
        <v>2.29163973666188</v>
      </c>
      <c r="N347" s="36" t="n">
        <v>2.24010502828694</v>
      </c>
      <c r="O347" s="36" t="n">
        <f aca="false">SQRT(M347^2+N347^2)</f>
        <v>3.2046346469456</v>
      </c>
      <c r="P347" s="40" t="n">
        <f aca="false">IF(J347="","",MAX(0,J347-1.96*O347/100))</f>
        <v>0.350191072965755</v>
      </c>
      <c r="Q347" s="40" t="n">
        <f aca="false">IF(J347="","",MIN(1,J347+1.96*O347/100))</f>
        <v>0.475812751126023</v>
      </c>
      <c r="R347" s="32" t="str">
        <f aca="false">IF(L347="","",IF(ABS(L347)&lt;=O347,"Yes","No"))</f>
        <v>Yes</v>
      </c>
      <c r="S347" s="32" t="str">
        <f aca="false">IF(L347="","",IF(ABS(L347)&lt;=1.96*O347,"Yes","No"))</f>
        <v>Yes</v>
      </c>
      <c r="T347" s="60" t="n">
        <f aca="false">IF(D347="","",ROUND(SQRT(((D347+G347)*O347/100)^2+(J347*(D347+G347)*0.06778)^2),0))</f>
        <v>22</v>
      </c>
      <c r="U347" s="32"/>
    </row>
    <row r="348" customFormat="false" ht="15" hidden="false" customHeight="false" outlineLevel="0" collapsed="false">
      <c r="A348" s="32" t="s">
        <v>421</v>
      </c>
      <c r="B348" s="32" t="s">
        <v>579</v>
      </c>
      <c r="C348" s="32" t="s">
        <v>580</v>
      </c>
      <c r="D348" s="60" t="n">
        <v>227</v>
      </c>
      <c r="E348" s="60" t="n">
        <v>242</v>
      </c>
      <c r="F348" s="69" t="n">
        <f aca="false">IF(E348="","",D348-E348)</f>
        <v>-15</v>
      </c>
      <c r="G348" s="60" t="n">
        <v>535</v>
      </c>
      <c r="H348" s="60" t="n">
        <v>587</v>
      </c>
      <c r="I348" s="69" t="n">
        <f aca="false">IF(H348="","",G348-H348)</f>
        <v>-52</v>
      </c>
      <c r="J348" s="40" t="n">
        <f aca="false">IF(OR(D348="",D348+G348=0),"",D348/(D348+G348))</f>
        <v>0.297900262467192</v>
      </c>
      <c r="K348" s="40" t="n">
        <f aca="false">IF(E348="","",E348/(E348+H348))</f>
        <v>0.291917973462002</v>
      </c>
      <c r="L348" s="70" t="n">
        <f aca="false">IF(OR(K348="",J348=""),"",(J348-K348)*100)</f>
        <v>0.598228900518916</v>
      </c>
      <c r="M348" s="36" t="n">
        <v>2.29163973666188</v>
      </c>
      <c r="N348" s="36" t="n">
        <v>2.24010502828694</v>
      </c>
      <c r="O348" s="36" t="n">
        <f aca="false">SQRT(M348^2+N348^2)</f>
        <v>3.2046346469456</v>
      </c>
      <c r="P348" s="40" t="n">
        <f aca="false">IF(J348="","",MAX(0,J348-1.96*O348/100))</f>
        <v>0.235089423387058</v>
      </c>
      <c r="Q348" s="40" t="n">
        <f aca="false">IF(J348="","",MIN(1,J348+1.96*O348/100))</f>
        <v>0.360711101547325</v>
      </c>
      <c r="R348" s="32" t="str">
        <f aca="false">IF(L348="","",IF(ABS(L348)&lt;=O348,"Yes","No"))</f>
        <v>Yes</v>
      </c>
      <c r="S348" s="32" t="str">
        <f aca="false">IF(L348="","",IF(ABS(L348)&lt;=1.96*O348,"Yes","No"))</f>
        <v>Yes</v>
      </c>
      <c r="T348" s="60" t="n">
        <f aca="false">IF(D348="","",ROUND(SQRT(((D348+G348)*O348/100)^2+(J348*(D348+G348)*0.06778)^2),0))</f>
        <v>29</v>
      </c>
      <c r="U348" s="32"/>
    </row>
    <row r="349" customFormat="false" ht="15" hidden="false" customHeight="false" outlineLevel="0" collapsed="false">
      <c r="A349" s="32" t="s">
        <v>421</v>
      </c>
      <c r="B349" s="32" t="s">
        <v>579</v>
      </c>
      <c r="C349" s="32" t="s">
        <v>581</v>
      </c>
      <c r="D349" s="60" t="n">
        <v>173</v>
      </c>
      <c r="E349" s="60" t="n">
        <v>194</v>
      </c>
      <c r="F349" s="69" t="n">
        <f aca="false">IF(E349="","",D349-E349)</f>
        <v>-21</v>
      </c>
      <c r="G349" s="60" t="n">
        <v>357</v>
      </c>
      <c r="H349" s="60" t="n">
        <v>394</v>
      </c>
      <c r="I349" s="69" t="n">
        <f aca="false">IF(H349="","",G349-H349)</f>
        <v>-37</v>
      </c>
      <c r="J349" s="40" t="n">
        <f aca="false">IF(OR(D349="",D349+G349=0),"",D349/(D349+G349))</f>
        <v>0.326415094339623</v>
      </c>
      <c r="K349" s="40" t="n">
        <f aca="false">IF(E349="","",E349/(E349+H349))</f>
        <v>0.329931972789116</v>
      </c>
      <c r="L349" s="70" t="n">
        <f aca="false">IF(OR(K349="",J349=""),"",(J349-K349)*100)</f>
        <v>-0.3516878449493</v>
      </c>
      <c r="M349" s="36" t="n">
        <v>2.29163973666188</v>
      </c>
      <c r="N349" s="36" t="n">
        <v>2.24010502828694</v>
      </c>
      <c r="O349" s="36" t="n">
        <f aca="false">SQRT(M349^2+N349^2)</f>
        <v>3.2046346469456</v>
      </c>
      <c r="P349" s="40" t="n">
        <f aca="false">IF(J349="","",MAX(0,J349-1.96*O349/100))</f>
        <v>0.263604255259489</v>
      </c>
      <c r="Q349" s="40" t="n">
        <f aca="false">IF(J349="","",MIN(1,J349+1.96*O349/100))</f>
        <v>0.389225933419756</v>
      </c>
      <c r="R349" s="32" t="str">
        <f aca="false">IF(L349="","",IF(ABS(L349)&lt;=O349,"Yes","No"))</f>
        <v>Yes</v>
      </c>
      <c r="S349" s="32" t="str">
        <f aca="false">IF(L349="","",IF(ABS(L349)&lt;=1.96*O349,"Yes","No"))</f>
        <v>Yes</v>
      </c>
      <c r="T349" s="60" t="n">
        <f aca="false">IF(D349="","",ROUND(SQRT(((D349+G349)*O349/100)^2+(J349*(D349+G349)*0.06778)^2),0))</f>
        <v>21</v>
      </c>
      <c r="U349" s="32"/>
    </row>
    <row r="350" customFormat="false" ht="15" hidden="false" customHeight="false" outlineLevel="0" collapsed="false">
      <c r="A350" s="32" t="s">
        <v>421</v>
      </c>
      <c r="B350" s="32" t="s">
        <v>579</v>
      </c>
      <c r="C350" s="32" t="s">
        <v>582</v>
      </c>
      <c r="D350" s="60" t="n">
        <v>131</v>
      </c>
      <c r="E350" s="60" t="n">
        <v>151</v>
      </c>
      <c r="F350" s="69" t="n">
        <f aca="false">IF(E350="","",D350-E350)</f>
        <v>-20</v>
      </c>
      <c r="G350" s="60" t="n">
        <v>302</v>
      </c>
      <c r="H350" s="60" t="n">
        <v>358</v>
      </c>
      <c r="I350" s="69" t="n">
        <f aca="false">IF(H350="","",G350-H350)</f>
        <v>-56</v>
      </c>
      <c r="J350" s="40" t="n">
        <f aca="false">IF(OR(D350="",D350+G350=0),"",D350/(D350+G350))</f>
        <v>0.302540415704388</v>
      </c>
      <c r="K350" s="40" t="n">
        <f aca="false">IF(E350="","",E350/(E350+H350))</f>
        <v>0.296660117878193</v>
      </c>
      <c r="L350" s="70" t="n">
        <f aca="false">IF(OR(K350="",J350=""),"",(J350-K350)*100)</f>
        <v>0.588029782619548</v>
      </c>
      <c r="M350" s="36" t="n">
        <v>3.50482614909216</v>
      </c>
      <c r="N350" s="36" t="n">
        <v>2.24010502828694</v>
      </c>
      <c r="O350" s="36" t="n">
        <f aca="false">SQRT(M350^2+N350^2)</f>
        <v>4.15955248471715</v>
      </c>
      <c r="P350" s="40" t="n">
        <f aca="false">IF(J350="","",MAX(0,J350-1.96*O350/100))</f>
        <v>0.221013187003932</v>
      </c>
      <c r="Q350" s="40" t="n">
        <f aca="false">IF(J350="","",MIN(1,J350+1.96*O350/100))</f>
        <v>0.384067644404844</v>
      </c>
      <c r="R350" s="32" t="str">
        <f aca="false">IF(L350="","",IF(ABS(L350)&lt;=O350,"Yes","No"))</f>
        <v>Yes</v>
      </c>
      <c r="S350" s="32" t="str">
        <f aca="false">IF(L350="","",IF(ABS(L350)&lt;=1.96*O350,"Yes","No"))</f>
        <v>Yes</v>
      </c>
      <c r="T350" s="60" t="n">
        <f aca="false">IF(D350="","",ROUND(SQRT(((D350+G350)*O350/100)^2+(J350*(D350+G350)*0.08223)^2),0))</f>
        <v>21</v>
      </c>
      <c r="U350" s="32"/>
    </row>
    <row r="351" customFormat="false" ht="15" hidden="false" customHeight="false" outlineLevel="0" collapsed="false">
      <c r="A351" s="32" t="s">
        <v>421</v>
      </c>
      <c r="B351" s="32" t="s">
        <v>579</v>
      </c>
      <c r="C351" s="32" t="s">
        <v>583</v>
      </c>
      <c r="D351" s="60" t="n">
        <v>143</v>
      </c>
      <c r="E351" s="60" t="n">
        <v>161</v>
      </c>
      <c r="F351" s="69" t="n">
        <f aca="false">IF(E351="","",D351-E351)</f>
        <v>-18</v>
      </c>
      <c r="G351" s="60" t="n">
        <v>311</v>
      </c>
      <c r="H351" s="60" t="n">
        <v>314</v>
      </c>
      <c r="I351" s="69" t="n">
        <f aca="false">IF(H351="","",G351-H351)</f>
        <v>-3</v>
      </c>
      <c r="J351" s="40" t="n">
        <f aca="false">IF(OR(D351="",D351+G351=0),"",D351/(D351+G351))</f>
        <v>0.314977973568282</v>
      </c>
      <c r="K351" s="40" t="n">
        <f aca="false">IF(E351="","",E351/(E351+H351))</f>
        <v>0.338947368421053</v>
      </c>
      <c r="L351" s="70" t="n">
        <f aca="false">IF(OR(K351="",J351=""),"",(J351-K351)*100)</f>
        <v>-2.39693948527707</v>
      </c>
      <c r="M351" s="36" t="n">
        <v>3.50482614909216</v>
      </c>
      <c r="N351" s="36" t="n">
        <v>2.24010502828694</v>
      </c>
      <c r="O351" s="36" t="n">
        <f aca="false">SQRT(M351^2+N351^2)</f>
        <v>4.15955248471715</v>
      </c>
      <c r="P351" s="40" t="n">
        <f aca="false">IF(J351="","",MAX(0,J351-1.96*O351/100))</f>
        <v>0.233450744867826</v>
      </c>
      <c r="Q351" s="40" t="n">
        <f aca="false">IF(J351="","",MIN(1,J351+1.96*O351/100))</f>
        <v>0.396505202268738</v>
      </c>
      <c r="R351" s="32" t="str">
        <f aca="false">IF(L351="","",IF(ABS(L351)&lt;=O351,"Yes","No"))</f>
        <v>Yes</v>
      </c>
      <c r="S351" s="32" t="str">
        <f aca="false">IF(L351="","",IF(ABS(L351)&lt;=1.96*O351,"Yes","No"))</f>
        <v>Yes</v>
      </c>
      <c r="T351" s="60" t="n">
        <f aca="false">IF(D351="","",ROUND(SQRT(((D351+G351)*O351/100)^2+(J351*(D351+G351)*0.08223)^2),0))</f>
        <v>22</v>
      </c>
      <c r="U351" s="32"/>
    </row>
    <row r="352" customFormat="false" ht="15" hidden="false" customHeight="false" outlineLevel="0" collapsed="false">
      <c r="A352" s="32" t="s">
        <v>421</v>
      </c>
      <c r="B352" s="32" t="s">
        <v>579</v>
      </c>
      <c r="C352" s="32" t="s">
        <v>584</v>
      </c>
      <c r="D352" s="60" t="n">
        <v>240</v>
      </c>
      <c r="E352" s="60" t="n">
        <v>282</v>
      </c>
      <c r="F352" s="69" t="n">
        <f aca="false">IF(E352="","",D352-E352)</f>
        <v>-42</v>
      </c>
      <c r="G352" s="60" t="n">
        <v>428</v>
      </c>
      <c r="H352" s="60" t="n">
        <v>442</v>
      </c>
      <c r="I352" s="69" t="n">
        <f aca="false">IF(H352="","",G352-H352)</f>
        <v>-14</v>
      </c>
      <c r="J352" s="40" t="n">
        <f aca="false">IF(OR(D352="",D352+G352=0),"",D352/(D352+G352))</f>
        <v>0.359281437125749</v>
      </c>
      <c r="K352" s="40" t="n">
        <f aca="false">IF(E352="","",E352/(E352+H352))</f>
        <v>0.389502762430939</v>
      </c>
      <c r="L352" s="70" t="n">
        <f aca="false">IF(OR(K352="",J352=""),"",(J352-K352)*100)</f>
        <v>-3.02213253051907</v>
      </c>
      <c r="M352" s="36" t="n">
        <v>2.29163973666188</v>
      </c>
      <c r="N352" s="36" t="n">
        <v>2.24010502828694</v>
      </c>
      <c r="O352" s="36" t="n">
        <f aca="false">SQRT(M352^2+N352^2)</f>
        <v>3.2046346469456</v>
      </c>
      <c r="P352" s="40" t="n">
        <f aca="false">IF(J352="","",MAX(0,J352-1.96*O352/100))</f>
        <v>0.296470598045615</v>
      </c>
      <c r="Q352" s="40" t="n">
        <f aca="false">IF(J352="","",MIN(1,J352+1.96*O352/100))</f>
        <v>0.422092276205882</v>
      </c>
      <c r="R352" s="32" t="str">
        <f aca="false">IF(L352="","",IF(ABS(L352)&lt;=O352,"Yes","No"))</f>
        <v>Yes</v>
      </c>
      <c r="S352" s="32" t="str">
        <f aca="false">IF(L352="","",IF(ABS(L352)&lt;=1.96*O352,"Yes","No"))</f>
        <v>Yes</v>
      </c>
      <c r="T352" s="60" t="n">
        <f aca="false">IF(D352="","",ROUND(SQRT(((D352+G352)*O352/100)^2+(J352*(D352+G352)*0.06778)^2),0))</f>
        <v>27</v>
      </c>
      <c r="U352" s="32"/>
    </row>
    <row r="353" customFormat="false" ht="15" hidden="false" customHeight="false" outlineLevel="0" collapsed="false">
      <c r="A353" s="32" t="s">
        <v>421</v>
      </c>
      <c r="B353" s="32" t="s">
        <v>585</v>
      </c>
      <c r="C353" s="32" t="s">
        <v>586</v>
      </c>
      <c r="D353" s="60" t="n">
        <v>734</v>
      </c>
      <c r="E353" s="60" t="n">
        <v>922</v>
      </c>
      <c r="F353" s="69" t="n">
        <f aca="false">IF(E353="","",D353-E353)</f>
        <v>-188</v>
      </c>
      <c r="G353" s="60" t="n">
        <v>825</v>
      </c>
      <c r="H353" s="60" t="n">
        <v>894</v>
      </c>
      <c r="I353" s="69" t="n">
        <f aca="false">IF(H353="","",G353-H353)</f>
        <v>-69</v>
      </c>
      <c r="J353" s="40" t="n">
        <f aca="false">IF(OR(D353="",D353+G353=0),"",D353/(D353+G353))</f>
        <v>0.470814624759461</v>
      </c>
      <c r="K353" s="40" t="n">
        <f aca="false">IF(E353="","",E353/(E353+H353))</f>
        <v>0.507709251101322</v>
      </c>
      <c r="L353" s="70" t="n">
        <f aca="false">IF(OR(K353="",J353=""),"",(J353-K353)*100)</f>
        <v>-3.68946263418604</v>
      </c>
      <c r="M353" s="36" t="n">
        <v>1.84227327080237</v>
      </c>
      <c r="N353" s="36" t="n">
        <v>2.24010502828694</v>
      </c>
      <c r="O353" s="36" t="n">
        <f aca="false">SQRT(M353^2+N353^2)</f>
        <v>2.90035193417442</v>
      </c>
      <c r="P353" s="40" t="n">
        <f aca="false">IF(J353="","",MAX(0,J353-1.96*O353/100))</f>
        <v>0.413967726849643</v>
      </c>
      <c r="Q353" s="40" t="n">
        <f aca="false">IF(J353="","",MIN(1,J353+1.96*O353/100))</f>
        <v>0.52766152266928</v>
      </c>
      <c r="R353" s="32" t="str">
        <f aca="false">IF(L353="","",IF(ABS(L353)&lt;=O353,"Yes","No"))</f>
        <v>No</v>
      </c>
      <c r="S353" s="32" t="str">
        <f aca="false">IF(L353="","",IF(ABS(L353)&lt;=1.96*O353,"Yes","No"))</f>
        <v>Yes</v>
      </c>
      <c r="T353" s="60" t="n">
        <f aca="false">IF(D353="","",ROUND(SQRT(((D353+G353)*O353/100)^2+(J353*(D353+G353)*0.05273)^2),0))</f>
        <v>60</v>
      </c>
      <c r="U353" s="32"/>
    </row>
    <row r="354" customFormat="false" ht="15" hidden="false" customHeight="false" outlineLevel="0" collapsed="false">
      <c r="A354" s="32" t="s">
        <v>421</v>
      </c>
      <c r="B354" s="32" t="s">
        <v>585</v>
      </c>
      <c r="C354" s="32" t="s">
        <v>587</v>
      </c>
      <c r="D354" s="60" t="n">
        <v>595</v>
      </c>
      <c r="E354" s="60" t="n">
        <v>653</v>
      </c>
      <c r="F354" s="69" t="n">
        <f aca="false">IF(E354="","",D354-E354)</f>
        <v>-58</v>
      </c>
      <c r="G354" s="60" t="n">
        <v>635</v>
      </c>
      <c r="H354" s="60" t="n">
        <v>694</v>
      </c>
      <c r="I354" s="69" t="n">
        <f aca="false">IF(H354="","",G354-H354)</f>
        <v>-59</v>
      </c>
      <c r="J354" s="40" t="n">
        <f aca="false">IF(OR(D354="",D354+G354=0),"",D354/(D354+G354))</f>
        <v>0.483739837398374</v>
      </c>
      <c r="K354" s="40" t="n">
        <f aca="false">IF(E354="","",E354/(E354+H354))</f>
        <v>0.484780994803267</v>
      </c>
      <c r="L354" s="70" t="n">
        <f aca="false">IF(OR(K354="",J354=""),"",(J354-K354)*100)</f>
        <v>-0.104115740489252</v>
      </c>
      <c r="M354" s="36" t="n">
        <v>1.84227327080237</v>
      </c>
      <c r="N354" s="36" t="n">
        <v>2.24010502828694</v>
      </c>
      <c r="O354" s="36" t="n">
        <f aca="false">SQRT(M354^2+N354^2)</f>
        <v>2.90035193417442</v>
      </c>
      <c r="P354" s="40" t="n">
        <f aca="false">IF(J354="","",MAX(0,J354-1.96*O354/100))</f>
        <v>0.426892939488555</v>
      </c>
      <c r="Q354" s="40" t="n">
        <f aca="false">IF(J354="","",MIN(1,J354+1.96*O354/100))</f>
        <v>0.540586735308193</v>
      </c>
      <c r="R354" s="32" t="str">
        <f aca="false">IF(L354="","",IF(ABS(L354)&lt;=O354,"Yes","No"))</f>
        <v>Yes</v>
      </c>
      <c r="S354" s="32" t="str">
        <f aca="false">IF(L354="","",IF(ABS(L354)&lt;=1.96*O354,"Yes","No"))</f>
        <v>Yes</v>
      </c>
      <c r="T354" s="60" t="n">
        <f aca="false">IF(D354="","",ROUND(SQRT(((D354+G354)*O354/100)^2+(J354*(D354+G354)*0.05273)^2),0))</f>
        <v>48</v>
      </c>
      <c r="U354" s="32"/>
    </row>
    <row r="355" customFormat="false" ht="15" hidden="false" customHeight="false" outlineLevel="0" collapsed="false">
      <c r="A355" s="32" t="s">
        <v>421</v>
      </c>
      <c r="B355" s="32" t="s">
        <v>588</v>
      </c>
      <c r="C355" s="32" t="s">
        <v>589</v>
      </c>
      <c r="D355" s="60" t="n">
        <v>265</v>
      </c>
      <c r="E355" s="60" t="n">
        <v>305</v>
      </c>
      <c r="F355" s="69" t="n">
        <f aca="false">IF(E355="","",D355-E355)</f>
        <v>-40</v>
      </c>
      <c r="G355" s="60" t="n">
        <v>401</v>
      </c>
      <c r="H355" s="60" t="n">
        <v>419</v>
      </c>
      <c r="I355" s="69" t="n">
        <f aca="false">IF(H355="","",G355-H355)</f>
        <v>-18</v>
      </c>
      <c r="J355" s="40" t="n">
        <f aca="false">IF(OR(D355="",D355+G355=0),"",D355/(D355+G355))</f>
        <v>0.397897897897898</v>
      </c>
      <c r="K355" s="40" t="n">
        <f aca="false">IF(E355="","",E355/(E355+H355))</f>
        <v>0.421270718232044</v>
      </c>
      <c r="L355" s="70" t="n">
        <f aca="false">IF(OR(K355="",J355=""),"",(J355-K355)*100)</f>
        <v>-2.33728203341463</v>
      </c>
      <c r="M355" s="36" t="n">
        <v>2.29163973666188</v>
      </c>
      <c r="N355" s="36" t="n">
        <v>2.24010502828694</v>
      </c>
      <c r="O355" s="36" t="n">
        <f aca="false">SQRT(M355^2+N355^2)</f>
        <v>3.2046346469456</v>
      </c>
      <c r="P355" s="40" t="n">
        <f aca="false">IF(J355="","",MAX(0,J355-1.96*O355/100))</f>
        <v>0.335087058817764</v>
      </c>
      <c r="Q355" s="40" t="n">
        <f aca="false">IF(J355="","",MIN(1,J355+1.96*O355/100))</f>
        <v>0.460708736978032</v>
      </c>
      <c r="R355" s="32" t="str">
        <f aca="false">IF(L355="","",IF(ABS(L355)&lt;=O355,"Yes","No"))</f>
        <v>Yes</v>
      </c>
      <c r="S355" s="32" t="str">
        <f aca="false">IF(L355="","",IF(ABS(L355)&lt;=1.96*O355,"Yes","No"))</f>
        <v>Yes</v>
      </c>
      <c r="T355" s="60" t="n">
        <f aca="false">IF(D355="","",ROUND(SQRT(((D355+G355)*O355/100)^2+(J355*(D355+G355)*0.06778)^2),0))</f>
        <v>28</v>
      </c>
      <c r="U355" s="32"/>
    </row>
    <row r="356" customFormat="false" ht="15" hidden="false" customHeight="false" outlineLevel="0" collapsed="false">
      <c r="A356" s="32" t="s">
        <v>421</v>
      </c>
      <c r="B356" s="32" t="s">
        <v>396</v>
      </c>
      <c r="C356" s="32" t="s">
        <v>590</v>
      </c>
      <c r="D356" s="60" t="n">
        <v>520</v>
      </c>
      <c r="E356" s="60" t="n">
        <v>628</v>
      </c>
      <c r="F356" s="69" t="n">
        <f aca="false">IF(E356="","",D356-E356)</f>
        <v>-108</v>
      </c>
      <c r="G356" s="60" t="n">
        <v>1022</v>
      </c>
      <c r="H356" s="60" t="n">
        <v>1170</v>
      </c>
      <c r="I356" s="69" t="n">
        <f aca="false">IF(H356="","",G356-H356)</f>
        <v>-148</v>
      </c>
      <c r="J356" s="40" t="n">
        <f aca="false">IF(OR(D356="",D356+G356=0),"",D356/(D356+G356))</f>
        <v>0.337224383916991</v>
      </c>
      <c r="K356" s="40" t="n">
        <f aca="false">IF(E356="","",E356/(E356+H356))</f>
        <v>0.349276974416018</v>
      </c>
      <c r="L356" s="70" t="n">
        <f aca="false">IF(OR(K356="",J356=""),"",(J356-K356)*100)</f>
        <v>-1.20525904990269</v>
      </c>
      <c r="M356" s="36" t="n">
        <v>1.84227327080237</v>
      </c>
      <c r="N356" s="36" t="n">
        <v>2.24010502828694</v>
      </c>
      <c r="O356" s="36" t="n">
        <f aca="false">SQRT(M356^2+N356^2)</f>
        <v>2.90035193417442</v>
      </c>
      <c r="P356" s="40" t="n">
        <f aca="false">IF(J356="","",MAX(0,J356-1.96*O356/100))</f>
        <v>0.280377486007172</v>
      </c>
      <c r="Q356" s="40" t="n">
        <f aca="false">IF(J356="","",MIN(1,J356+1.96*O356/100))</f>
        <v>0.39407128182681</v>
      </c>
      <c r="R356" s="32" t="str">
        <f aca="false">IF(L356="","",IF(ABS(L356)&lt;=O356,"Yes","No"))</f>
        <v>Yes</v>
      </c>
      <c r="S356" s="32" t="str">
        <f aca="false">IF(L356="","",IF(ABS(L356)&lt;=1.96*O356,"Yes","No"))</f>
        <v>Yes</v>
      </c>
      <c r="T356" s="60" t="n">
        <f aca="false">IF(D356="","",ROUND(SQRT(((D356+G356)*O356/100)^2+(J356*(D356+G356)*0.05273)^2),0))</f>
        <v>52</v>
      </c>
      <c r="U356" s="32"/>
    </row>
    <row r="357" customFormat="false" ht="15" hidden="false" customHeight="false" outlineLevel="0" collapsed="false">
      <c r="A357" s="32" t="s">
        <v>421</v>
      </c>
      <c r="B357" s="32" t="s">
        <v>396</v>
      </c>
      <c r="C357" s="32" t="s">
        <v>591</v>
      </c>
      <c r="D357" s="60" t="n">
        <v>195</v>
      </c>
      <c r="E357" s="60"/>
      <c r="F357" s="69" t="str">
        <f aca="false">IF(E357="","",D357-E357)</f>
        <v/>
      </c>
      <c r="G357" s="60" t="n">
        <v>393</v>
      </c>
      <c r="H357" s="60"/>
      <c r="I357" s="69" t="str">
        <f aca="false">IF(H357="","",G357-H357)</f>
        <v/>
      </c>
      <c r="J357" s="40" t="n">
        <f aca="false">IF(OR(D357="",D357+G357=0),"",D357/(D357+G357))</f>
        <v>0.331632653061224</v>
      </c>
      <c r="K357" s="40" t="str">
        <f aca="false">IF(E357="","",E357/(E357+H357))</f>
        <v/>
      </c>
      <c r="L357" s="70" t="str">
        <f aca="false">IF(OR(K357="",J357=""),"",(J357-K357)*100)</f>
        <v/>
      </c>
      <c r="M357" s="36" t="n">
        <v>2.29163973666188</v>
      </c>
      <c r="N357" s="36" t="n">
        <v>2.24010502828694</v>
      </c>
      <c r="O357" s="36" t="n">
        <f aca="false">SQRT(M357^2+N357^2)</f>
        <v>3.2046346469456</v>
      </c>
      <c r="P357" s="40" t="n">
        <f aca="false">IF(J357="","",MAX(0,J357-1.96*O357/100))</f>
        <v>0.268821813981091</v>
      </c>
      <c r="Q357" s="40" t="n">
        <f aca="false">IF(J357="","",MIN(1,J357+1.96*O357/100))</f>
        <v>0.394443492141358</v>
      </c>
      <c r="R357" s="32" t="str">
        <f aca="false">IF(L357="","",IF(ABS(L357)&lt;=O357,"Yes","No"))</f>
        <v/>
      </c>
      <c r="S357" s="32" t="str">
        <f aca="false">IF(L357="","",IF(ABS(L357)&lt;=1.96*O357,"Yes","No"))</f>
        <v/>
      </c>
      <c r="T357" s="60" t="n">
        <f aca="false">IF(D357="","",ROUND(SQRT(((D357+G357)*O357/100)^2+(J357*(D357+G357)*0.06778)^2),0))</f>
        <v>23</v>
      </c>
      <c r="U357" s="32" t="s">
        <v>771</v>
      </c>
    </row>
    <row r="358" customFormat="false" ht="15" hidden="false" customHeight="false" outlineLevel="0" collapsed="false">
      <c r="A358" s="32" t="s">
        <v>421</v>
      </c>
      <c r="B358" s="32" t="s">
        <v>593</v>
      </c>
      <c r="C358" s="32" t="s">
        <v>593</v>
      </c>
      <c r="D358" s="60" t="n">
        <v>161</v>
      </c>
      <c r="E358" s="60" t="n">
        <v>199</v>
      </c>
      <c r="F358" s="69" t="n">
        <f aca="false">IF(E358="","",D358-E358)</f>
        <v>-38</v>
      </c>
      <c r="G358" s="60" t="n">
        <v>207</v>
      </c>
      <c r="H358" s="60" t="n">
        <v>215</v>
      </c>
      <c r="I358" s="69" t="n">
        <f aca="false">IF(H358="","",G358-H358)</f>
        <v>-8</v>
      </c>
      <c r="J358" s="40" t="n">
        <f aca="false">IF(OR(D358="",D358+G358=0),"",D358/(D358+G358))</f>
        <v>0.4375</v>
      </c>
      <c r="K358" s="40" t="n">
        <f aca="false">IF(E358="","",E358/(E358+H358))</f>
        <v>0.480676328502416</v>
      </c>
      <c r="L358" s="70" t="n">
        <f aca="false">IF(OR(K358="",J358=""),"",(J358-K358)*100)</f>
        <v>-4.31763285024155</v>
      </c>
      <c r="M358" s="36" t="n">
        <v>3.50482614909216</v>
      </c>
      <c r="N358" s="36" t="n">
        <v>2.24010502828694</v>
      </c>
      <c r="O358" s="36" t="n">
        <f aca="false">SQRT(M358^2+N358^2)</f>
        <v>4.15955248471715</v>
      </c>
      <c r="P358" s="40" t="n">
        <f aca="false">IF(J358="","",MAX(0,J358-1.96*O358/100))</f>
        <v>0.355972771299544</v>
      </c>
      <c r="Q358" s="40" t="n">
        <f aca="false">IF(J358="","",MIN(1,J358+1.96*O358/100))</f>
        <v>0.519027228700456</v>
      </c>
      <c r="R358" s="32" t="str">
        <f aca="false">IF(L358="","",IF(ABS(L358)&lt;=O358,"Yes","No"))</f>
        <v>No</v>
      </c>
      <c r="S358" s="32" t="str">
        <f aca="false">IF(L358="","",IF(ABS(L358)&lt;=1.96*O358,"Yes","No"))</f>
        <v>Yes</v>
      </c>
      <c r="T358" s="60" t="n">
        <f aca="false">IF(D358="","",ROUND(SQRT(((D358+G358)*O358/100)^2+(J358*(D358+G358)*0.08223)^2),0))</f>
        <v>20</v>
      </c>
      <c r="U358" s="32"/>
    </row>
    <row r="359" customFormat="false" ht="15" hidden="false" customHeight="false" outlineLevel="0" collapsed="false">
      <c r="A359" s="32" t="s">
        <v>421</v>
      </c>
      <c r="B359" s="32" t="s">
        <v>594</v>
      </c>
      <c r="C359" s="32" t="s">
        <v>595</v>
      </c>
      <c r="D359" s="60" t="n">
        <v>364</v>
      </c>
      <c r="E359" s="60" t="n">
        <v>427</v>
      </c>
      <c r="F359" s="69" t="n">
        <f aca="false">IF(E359="","",D359-E359)</f>
        <v>-63</v>
      </c>
      <c r="G359" s="60" t="n">
        <v>514</v>
      </c>
      <c r="H359" s="60" t="n">
        <v>553</v>
      </c>
      <c r="I359" s="69" t="n">
        <f aca="false">IF(H359="","",G359-H359)</f>
        <v>-39</v>
      </c>
      <c r="J359" s="40" t="n">
        <f aca="false">IF(OR(D359="",D359+G359=0),"",D359/(D359+G359))</f>
        <v>0.414578587699317</v>
      </c>
      <c r="K359" s="40" t="n">
        <f aca="false">IF(E359="","",E359/(E359+H359))</f>
        <v>0.435714285714286</v>
      </c>
      <c r="L359" s="70" t="n">
        <f aca="false">IF(OR(K359="",J359=""),"",(J359-K359)*100)</f>
        <v>-2.11356980149691</v>
      </c>
      <c r="M359" s="36" t="n">
        <v>1.84227327080237</v>
      </c>
      <c r="N359" s="36" t="n">
        <v>2.24010502828694</v>
      </c>
      <c r="O359" s="36" t="n">
        <f aca="false">SQRT(M359^2+N359^2)</f>
        <v>2.90035193417442</v>
      </c>
      <c r="P359" s="40" t="n">
        <f aca="false">IF(J359="","",MAX(0,J359-1.96*O359/100))</f>
        <v>0.357731689789498</v>
      </c>
      <c r="Q359" s="40" t="n">
        <f aca="false">IF(J359="","",MIN(1,J359+1.96*O359/100))</f>
        <v>0.471425485609135</v>
      </c>
      <c r="R359" s="32" t="str">
        <f aca="false">IF(L359="","",IF(ABS(L359)&lt;=O359,"Yes","No"))</f>
        <v>Yes</v>
      </c>
      <c r="S359" s="32" t="str">
        <f aca="false">IF(L359="","",IF(ABS(L359)&lt;=1.96*O359,"Yes","No"))</f>
        <v>Yes</v>
      </c>
      <c r="T359" s="60" t="n">
        <f aca="false">IF(D359="","",ROUND(SQRT(((D359+G359)*O359/100)^2+(J359*(D359+G359)*0.05273)^2),0))</f>
        <v>32</v>
      </c>
      <c r="U359" s="32"/>
    </row>
    <row r="360" customFormat="false" ht="15" hidden="false" customHeight="false" outlineLevel="0" collapsed="false">
      <c r="A360" s="32" t="s">
        <v>421</v>
      </c>
      <c r="B360" s="32" t="s">
        <v>594</v>
      </c>
      <c r="C360" s="32" t="s">
        <v>596</v>
      </c>
      <c r="D360" s="60" t="n">
        <v>278</v>
      </c>
      <c r="E360" s="60" t="n">
        <v>338</v>
      </c>
      <c r="F360" s="69" t="n">
        <f aca="false">IF(E360="","",D360-E360)</f>
        <v>-60</v>
      </c>
      <c r="G360" s="60" t="n">
        <v>453</v>
      </c>
      <c r="H360" s="60" t="n">
        <v>507</v>
      </c>
      <c r="I360" s="69" t="n">
        <f aca="false">IF(H360="","",G360-H360)</f>
        <v>-54</v>
      </c>
      <c r="J360" s="40" t="n">
        <f aca="false">IF(OR(D360="",D360+G360=0),"",D360/(D360+G360))</f>
        <v>0.380300957592339</v>
      </c>
      <c r="K360" s="40" t="n">
        <f aca="false">IF(E360="","",E360/(E360+H360))</f>
        <v>0.4</v>
      </c>
      <c r="L360" s="70" t="n">
        <f aca="false">IF(OR(K360="",J360=""),"",(J360-K360)*100)</f>
        <v>-1.96990424076607</v>
      </c>
      <c r="M360" s="36" t="n">
        <v>2.29163973666188</v>
      </c>
      <c r="N360" s="36" t="n">
        <v>2.24010502828694</v>
      </c>
      <c r="O360" s="36" t="n">
        <f aca="false">SQRT(M360^2+N360^2)</f>
        <v>3.2046346469456</v>
      </c>
      <c r="P360" s="40" t="n">
        <f aca="false">IF(J360="","",MAX(0,J360-1.96*O360/100))</f>
        <v>0.317490118512205</v>
      </c>
      <c r="Q360" s="40" t="n">
        <f aca="false">IF(J360="","",MIN(1,J360+1.96*O360/100))</f>
        <v>0.443111796672473</v>
      </c>
      <c r="R360" s="32" t="str">
        <f aca="false">IF(L360="","",IF(ABS(L360)&lt;=O360,"Yes","No"))</f>
        <v>Yes</v>
      </c>
      <c r="S360" s="32" t="str">
        <f aca="false">IF(L360="","",IF(ABS(L360)&lt;=1.96*O360,"Yes","No"))</f>
        <v>Yes</v>
      </c>
      <c r="T360" s="60" t="n">
        <f aca="false">IF(D360="","",ROUND(SQRT(((D360+G360)*O360/100)^2+(J360*(D360+G360)*0.06778)^2),0))</f>
        <v>30</v>
      </c>
      <c r="U360" s="32"/>
    </row>
    <row r="361" customFormat="false" ht="15" hidden="false" customHeight="false" outlineLevel="0" collapsed="false">
      <c r="A361" s="32" t="s">
        <v>421</v>
      </c>
      <c r="B361" s="32" t="s">
        <v>594</v>
      </c>
      <c r="C361" s="32" t="s">
        <v>597</v>
      </c>
      <c r="D361" s="60" t="n">
        <v>421</v>
      </c>
      <c r="E361" s="60" t="n">
        <v>444</v>
      </c>
      <c r="F361" s="69" t="n">
        <f aca="false">IF(E361="","",D361-E361)</f>
        <v>-23</v>
      </c>
      <c r="G361" s="60" t="n">
        <v>469</v>
      </c>
      <c r="H361" s="60" t="n">
        <v>467</v>
      </c>
      <c r="I361" s="69" t="n">
        <f aca="false">IF(H361="","",G361-H361)</f>
        <v>2</v>
      </c>
      <c r="J361" s="40" t="n">
        <f aca="false">IF(OR(D361="",D361+G361=0),"",D361/(D361+G361))</f>
        <v>0.473033707865169</v>
      </c>
      <c r="K361" s="40" t="n">
        <f aca="false">IF(E361="","",E361/(E361+H361))</f>
        <v>0.487376509330406</v>
      </c>
      <c r="L361" s="70" t="n">
        <f aca="false">IF(OR(K361="",J361=""),"",(J361-K361)*100)</f>
        <v>-1.43428014652376</v>
      </c>
      <c r="M361" s="36" t="n">
        <v>1.84227327080237</v>
      </c>
      <c r="N361" s="36" t="n">
        <v>2.24010502828694</v>
      </c>
      <c r="O361" s="36" t="n">
        <f aca="false">SQRT(M361^2+N361^2)</f>
        <v>2.90035193417442</v>
      </c>
      <c r="P361" s="40" t="n">
        <f aca="false">IF(J361="","",MAX(0,J361-1.96*O361/100))</f>
        <v>0.41618680995535</v>
      </c>
      <c r="Q361" s="40" t="n">
        <f aca="false">IF(J361="","",MIN(1,J361+1.96*O361/100))</f>
        <v>0.529880605774987</v>
      </c>
      <c r="R361" s="32" t="str">
        <f aca="false">IF(L361="","",IF(ABS(L361)&lt;=O361,"Yes","No"))</f>
        <v>Yes</v>
      </c>
      <c r="S361" s="32" t="str">
        <f aca="false">IF(L361="","",IF(ABS(L361)&lt;=1.96*O361,"Yes","No"))</f>
        <v>Yes</v>
      </c>
      <c r="T361" s="60" t="n">
        <f aca="false">IF(D361="","",ROUND(SQRT(((D361+G361)*O361/100)^2+(J361*(D361+G361)*0.05273)^2),0))</f>
        <v>34</v>
      </c>
      <c r="U361" s="32"/>
    </row>
    <row r="362" customFormat="false" ht="15" hidden="false" customHeight="false" outlineLevel="0" collapsed="false">
      <c r="A362" s="32" t="s">
        <v>421</v>
      </c>
      <c r="B362" s="32" t="s">
        <v>594</v>
      </c>
      <c r="C362" s="32" t="s">
        <v>598</v>
      </c>
      <c r="D362" s="60" t="n">
        <v>238</v>
      </c>
      <c r="E362" s="60" t="n">
        <v>247</v>
      </c>
      <c r="F362" s="69" t="n">
        <f aca="false">IF(E362="","",D362-E362)</f>
        <v>-9</v>
      </c>
      <c r="G362" s="60" t="n">
        <v>309</v>
      </c>
      <c r="H362" s="60" t="n">
        <v>333</v>
      </c>
      <c r="I362" s="69" t="n">
        <f aca="false">IF(H362="","",G362-H362)</f>
        <v>-24</v>
      </c>
      <c r="J362" s="40" t="n">
        <f aca="false">IF(OR(D362="",D362+G362=0),"",D362/(D362+G362))</f>
        <v>0.43510054844607</v>
      </c>
      <c r="K362" s="40" t="n">
        <f aca="false">IF(E362="","",E362/(E362+H362))</f>
        <v>0.425862068965517</v>
      </c>
      <c r="L362" s="70" t="n">
        <f aca="false">IF(OR(K362="",J362=""),"",(J362-K362)*100)</f>
        <v>0.923847948055223</v>
      </c>
      <c r="M362" s="36" t="n">
        <v>2.29163973666188</v>
      </c>
      <c r="N362" s="36" t="n">
        <v>2.24010502828694</v>
      </c>
      <c r="O362" s="36" t="n">
        <f aca="false">SQRT(M362^2+N362^2)</f>
        <v>3.2046346469456</v>
      </c>
      <c r="P362" s="40" t="n">
        <f aca="false">IF(J362="","",MAX(0,J362-1.96*O362/100))</f>
        <v>0.372289709365936</v>
      </c>
      <c r="Q362" s="40" t="n">
        <f aca="false">IF(J362="","",MIN(1,J362+1.96*O362/100))</f>
        <v>0.497911387526203</v>
      </c>
      <c r="R362" s="32" t="str">
        <f aca="false">IF(L362="","",IF(ABS(L362)&lt;=O362,"Yes","No"))</f>
        <v>Yes</v>
      </c>
      <c r="S362" s="32" t="str">
        <f aca="false">IF(L362="","",IF(ABS(L362)&lt;=1.96*O362,"Yes","No"))</f>
        <v>Yes</v>
      </c>
      <c r="T362" s="60" t="n">
        <f aca="false">IF(D362="","",ROUND(SQRT(((D362+G362)*O362/100)^2+(J362*(D362+G362)*0.06778)^2),0))</f>
        <v>24</v>
      </c>
      <c r="U362" s="32"/>
    </row>
    <row r="363" customFormat="false" ht="15" hidden="false" customHeight="false" outlineLevel="0" collapsed="false">
      <c r="A363" s="32" t="s">
        <v>421</v>
      </c>
      <c r="B363" s="32" t="s">
        <v>599</v>
      </c>
      <c r="C363" s="32" t="s">
        <v>600</v>
      </c>
      <c r="D363" s="60" t="n">
        <v>390</v>
      </c>
      <c r="E363" s="60" t="n">
        <v>457</v>
      </c>
      <c r="F363" s="69" t="n">
        <f aca="false">IF(E363="","",D363-E363)</f>
        <v>-67</v>
      </c>
      <c r="G363" s="60" t="n">
        <v>283</v>
      </c>
      <c r="H363" s="60" t="n">
        <v>286</v>
      </c>
      <c r="I363" s="69" t="n">
        <f aca="false">IF(H363="","",G363-H363)</f>
        <v>-3</v>
      </c>
      <c r="J363" s="40" t="n">
        <f aca="false">IF(OR(D363="",D363+G363=0),"",D363/(D363+G363))</f>
        <v>0.579494799405646</v>
      </c>
      <c r="K363" s="40" t="n">
        <f aca="false">IF(E363="","",E363/(E363+H363))</f>
        <v>0.61507402422611</v>
      </c>
      <c r="L363" s="70" t="n">
        <f aca="false">IF(OR(K363="",J363=""),"",(J363-K363)*100)</f>
        <v>-3.55792248204639</v>
      </c>
      <c r="M363" s="36" t="n">
        <v>2.29163973666188</v>
      </c>
      <c r="N363" s="36" t="n">
        <v>2.24010502828694</v>
      </c>
      <c r="O363" s="36" t="n">
        <f aca="false">SQRT(M363^2+N363^2)</f>
        <v>3.2046346469456</v>
      </c>
      <c r="P363" s="40" t="n">
        <f aca="false">IF(J363="","",MAX(0,J363-1.96*O363/100))</f>
        <v>0.516683960325513</v>
      </c>
      <c r="Q363" s="40" t="n">
        <f aca="false">IF(J363="","",MIN(1,J363+1.96*O363/100))</f>
        <v>0.64230563848578</v>
      </c>
      <c r="R363" s="32" t="str">
        <f aca="false">IF(L363="","",IF(ABS(L363)&lt;=O363,"Yes","No"))</f>
        <v>No</v>
      </c>
      <c r="S363" s="32" t="str">
        <f aca="false">IF(L363="","",IF(ABS(L363)&lt;=1.96*O363,"Yes","No"))</f>
        <v>Yes</v>
      </c>
      <c r="T363" s="60" t="n">
        <f aca="false">IF(D363="","",ROUND(SQRT(((D363+G363)*O363/100)^2+(J363*(D363+G363)*0.06778)^2),0))</f>
        <v>34</v>
      </c>
      <c r="U363" s="32"/>
    </row>
    <row r="364" customFormat="false" ht="15" hidden="false" customHeight="false" outlineLevel="0" collapsed="false">
      <c r="A364" s="32" t="s">
        <v>421</v>
      </c>
      <c r="B364" s="32" t="s">
        <v>599</v>
      </c>
      <c r="C364" s="32" t="s">
        <v>601</v>
      </c>
      <c r="D364" s="60" t="n">
        <v>317</v>
      </c>
      <c r="E364" s="60" t="n">
        <v>353</v>
      </c>
      <c r="F364" s="69" t="n">
        <f aca="false">IF(E364="","",D364-E364)</f>
        <v>-36</v>
      </c>
      <c r="G364" s="60" t="n">
        <v>241</v>
      </c>
      <c r="H364" s="60" t="n">
        <v>251</v>
      </c>
      <c r="I364" s="69" t="n">
        <f aca="false">IF(H364="","",G364-H364)</f>
        <v>-10</v>
      </c>
      <c r="J364" s="40" t="n">
        <f aca="false">IF(OR(D364="",D364+G364=0),"",D364/(D364+G364))</f>
        <v>0.568100358422939</v>
      </c>
      <c r="K364" s="40" t="n">
        <f aca="false">IF(E364="","",E364/(E364+H364))</f>
        <v>0.584437086092715</v>
      </c>
      <c r="L364" s="70" t="n">
        <f aca="false">IF(OR(K364="",J364=""),"",(J364-K364)*100)</f>
        <v>-1.63367276697762</v>
      </c>
      <c r="M364" s="36" t="n">
        <v>2.29163973666188</v>
      </c>
      <c r="N364" s="36" t="n">
        <v>2.24010502828694</v>
      </c>
      <c r="O364" s="36" t="n">
        <f aca="false">SQRT(M364^2+N364^2)</f>
        <v>3.2046346469456</v>
      </c>
      <c r="P364" s="40" t="n">
        <f aca="false">IF(J364="","",MAX(0,J364-1.96*O364/100))</f>
        <v>0.505289519342805</v>
      </c>
      <c r="Q364" s="40" t="n">
        <f aca="false">IF(J364="","",MIN(1,J364+1.96*O364/100))</f>
        <v>0.630911197503073</v>
      </c>
      <c r="R364" s="32" t="str">
        <f aca="false">IF(L364="","",IF(ABS(L364)&lt;=O364,"Yes","No"))</f>
        <v>Yes</v>
      </c>
      <c r="S364" s="32" t="str">
        <f aca="false">IF(L364="","",IF(ABS(L364)&lt;=1.96*O364,"Yes","No"))</f>
        <v>Yes</v>
      </c>
      <c r="T364" s="60" t="n">
        <f aca="false">IF(D364="","",ROUND(SQRT(((D364+G364)*O364/100)^2+(J364*(D364+G364)*0.06778)^2),0))</f>
        <v>28</v>
      </c>
      <c r="U364" s="32"/>
    </row>
    <row r="365" customFormat="false" ht="15" hidden="false" customHeight="false" outlineLevel="0" collapsed="false">
      <c r="A365" s="32" t="s">
        <v>421</v>
      </c>
      <c r="B365" s="32" t="s">
        <v>599</v>
      </c>
      <c r="C365" s="32" t="s">
        <v>602</v>
      </c>
      <c r="D365" s="60" t="n">
        <v>470</v>
      </c>
      <c r="E365" s="60" t="n">
        <v>530</v>
      </c>
      <c r="F365" s="69" t="n">
        <f aca="false">IF(E365="","",D365-E365)</f>
        <v>-60</v>
      </c>
      <c r="G365" s="60" t="n">
        <v>426</v>
      </c>
      <c r="H365" s="60" t="n">
        <v>416</v>
      </c>
      <c r="I365" s="69" t="n">
        <f aca="false">IF(H365="","",G365-H365)</f>
        <v>10</v>
      </c>
      <c r="J365" s="40" t="n">
        <f aca="false">IF(OR(D365="",D365+G365=0),"",D365/(D365+G365))</f>
        <v>0.524553571428571</v>
      </c>
      <c r="K365" s="40" t="n">
        <f aca="false">IF(E365="","",E365/(E365+H365))</f>
        <v>0.560253699788584</v>
      </c>
      <c r="L365" s="70" t="n">
        <f aca="false">IF(OR(K365="",J365=""),"",(J365-K365)*100)</f>
        <v>-3.57001283600121</v>
      </c>
      <c r="M365" s="36" t="n">
        <v>1.84227327080237</v>
      </c>
      <c r="N365" s="36" t="n">
        <v>2.24010502828694</v>
      </c>
      <c r="O365" s="36" t="n">
        <f aca="false">SQRT(M365^2+N365^2)</f>
        <v>2.90035193417442</v>
      </c>
      <c r="P365" s="40" t="n">
        <f aca="false">IF(J365="","",MAX(0,J365-1.96*O365/100))</f>
        <v>0.467706673518753</v>
      </c>
      <c r="Q365" s="40" t="n">
        <f aca="false">IF(J365="","",MIN(1,J365+1.96*O365/100))</f>
        <v>0.58140046933839</v>
      </c>
      <c r="R365" s="32" t="str">
        <f aca="false">IF(L365="","",IF(ABS(L365)&lt;=O365,"Yes","No"))</f>
        <v>No</v>
      </c>
      <c r="S365" s="32" t="str">
        <f aca="false">IF(L365="","",IF(ABS(L365)&lt;=1.96*O365,"Yes","No"))</f>
        <v>Yes</v>
      </c>
      <c r="T365" s="60" t="n">
        <f aca="false">IF(D365="","",ROUND(SQRT(((D365+G365)*O365/100)^2+(J365*(D365+G365)*0.05273)^2),0))</f>
        <v>36</v>
      </c>
      <c r="U365" s="32"/>
    </row>
    <row r="366" customFormat="false" ht="15" hidden="false" customHeight="false" outlineLevel="0" collapsed="false">
      <c r="A366" s="32" t="s">
        <v>421</v>
      </c>
      <c r="B366" s="32" t="s">
        <v>603</v>
      </c>
      <c r="C366" s="32" t="s">
        <v>603</v>
      </c>
      <c r="D366" s="60" t="n">
        <v>409</v>
      </c>
      <c r="E366" s="60" t="n">
        <v>494</v>
      </c>
      <c r="F366" s="69" t="n">
        <f aca="false">IF(E366="","",D366-E366)</f>
        <v>-85</v>
      </c>
      <c r="G366" s="60" t="n">
        <v>558</v>
      </c>
      <c r="H366" s="60" t="n">
        <v>601</v>
      </c>
      <c r="I366" s="69" t="n">
        <f aca="false">IF(H366="","",G366-H366)</f>
        <v>-43</v>
      </c>
      <c r="J366" s="40" t="n">
        <f aca="false">IF(OR(D366="",D366+G366=0),"",D366/(D366+G366))</f>
        <v>0.422957600827301</v>
      </c>
      <c r="K366" s="40" t="n">
        <f aca="false">IF(E366="","",E366/(E366+H366))</f>
        <v>0.451141552511416</v>
      </c>
      <c r="L366" s="70" t="n">
        <f aca="false">IF(OR(K366="",J366=""),"",(J366-K366)*100)</f>
        <v>-2.81839516841146</v>
      </c>
      <c r="M366" s="36" t="n">
        <v>1.84227327080237</v>
      </c>
      <c r="N366" s="36" t="n">
        <v>2.24010502828694</v>
      </c>
      <c r="O366" s="36" t="n">
        <f aca="false">SQRT(M366^2+N366^2)</f>
        <v>2.90035193417442</v>
      </c>
      <c r="P366" s="40" t="n">
        <f aca="false">IF(J366="","",MAX(0,J366-1.96*O366/100))</f>
        <v>0.366110702917482</v>
      </c>
      <c r="Q366" s="40" t="n">
        <f aca="false">IF(J366="","",MIN(1,J366+1.96*O366/100))</f>
        <v>0.47980449873712</v>
      </c>
      <c r="R366" s="32" t="str">
        <f aca="false">IF(L366="","",IF(ABS(L366)&lt;=O366,"Yes","No"))</f>
        <v>Yes</v>
      </c>
      <c r="S366" s="32" t="str">
        <f aca="false">IF(L366="","",IF(ABS(L366)&lt;=1.96*O366,"Yes","No"))</f>
        <v>Yes</v>
      </c>
      <c r="T366" s="60" t="n">
        <f aca="false">IF(D366="","",ROUND(SQRT(((D366+G366)*O366/100)^2+(J366*(D366+G366)*0.05273)^2),0))</f>
        <v>35</v>
      </c>
      <c r="U366" s="32"/>
    </row>
    <row r="368" customFormat="false" ht="15" hidden="false" customHeight="false" outlineLevel="0" collapsed="false">
      <c r="A368" s="20" t="s">
        <v>733</v>
      </c>
      <c r="B368" s="71"/>
      <c r="C368" s="71"/>
      <c r="D368" s="72" t="n">
        <f aca="false">SUMIF(E2:E366,"&lt;&gt;",D2:D366)</f>
        <v>133768</v>
      </c>
      <c r="E368" s="72" t="n">
        <f aca="false">SUM(E2:E366)</f>
        <v>148272</v>
      </c>
      <c r="F368" s="73" t="n">
        <f aca="false">D368-E368</f>
        <v>-14504</v>
      </c>
      <c r="G368" s="72" t="n">
        <f aca="false">SUMIF(H2:H366,"&lt;&gt;",G2:G366)</f>
        <v>139785</v>
      </c>
      <c r="H368" s="72" t="n">
        <f aca="false">SUM(H2:H366)</f>
        <v>143744</v>
      </c>
      <c r="I368" s="73" t="n">
        <f aca="false">G368-H368</f>
        <v>-3959</v>
      </c>
      <c r="J368" s="74" t="n">
        <f aca="false">D368/(D368+G368)</f>
        <v>0.489002131214061</v>
      </c>
      <c r="K368" s="74" t="n">
        <f aca="false">E368/(E368+H368)</f>
        <v>0.507752999835626</v>
      </c>
      <c r="L368" s="75" t="n">
        <f aca="false">(J368-K368)*100</f>
        <v>-1.87508686215646</v>
      </c>
      <c r="M368" s="76" t="n">
        <v>0</v>
      </c>
      <c r="N368" s="76" t="n">
        <v>2.24010502828694</v>
      </c>
      <c r="O368" s="76" t="n">
        <f aca="false">SQRT(M368^2+N368^2)</f>
        <v>2.24010502828694</v>
      </c>
      <c r="P368" s="74" t="n">
        <f aca="false">J368-1.96*O368/100</f>
        <v>0.445096072659637</v>
      </c>
      <c r="Q368" s="74" t="n">
        <f aca="false">J368+1.96*O368/100</f>
        <v>0.532908189768485</v>
      </c>
      <c r="R368" s="71" t="str">
        <f aca="false">IF(ABS(L368)&lt;=O368,"Yes","No")</f>
        <v>Yes</v>
      </c>
      <c r="S368" s="71" t="str">
        <f aca="false">IF(ABS(L368)&lt;=1.96*O368,"Yes","No")</f>
        <v>Yes</v>
      </c>
      <c r="T368" s="72" t="n">
        <f aca="false">ROUND(SQRT(((D368+G368)*O368/100)^2+(J368*(D368+G368)*0.00449)^2),0)</f>
        <v>6157</v>
      </c>
    </row>
    <row r="369" customFormat="false" ht="15" hidden="false" customHeight="false" outlineLevel="0" collapsed="false">
      <c r="A369" s="20" t="s">
        <v>734</v>
      </c>
      <c r="B369" s="71"/>
      <c r="C369" s="71"/>
      <c r="D369" s="72" t="n">
        <f aca="false">SUM(D2:D366)</f>
        <v>136102</v>
      </c>
      <c r="E369" s="72"/>
      <c r="F369" s="73"/>
      <c r="G369" s="72" t="n">
        <f aca="false">SUM(G2:G366)</f>
        <v>141412</v>
      </c>
      <c r="H369" s="72"/>
      <c r="I369" s="73"/>
      <c r="J369" s="74" t="n">
        <f aca="false">D369/(D369+G369)</f>
        <v>0.490432915096175</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51.9271708683473</v>
      </c>
    </row>
    <row r="372" customFormat="false" ht="15" hidden="false" customHeight="false" outlineLevel="0" collapsed="false">
      <c r="A372" s="2" t="s">
        <v>736</v>
      </c>
      <c r="F372" s="77" t="n">
        <f aca="false">(SUMIF(I2:I366,"&gt;0")-SUMIF(I2:I366,"&lt;0"))/COUNT(I2:I366)</f>
        <v>28.1764705882353</v>
      </c>
    </row>
    <row r="373" customFormat="false" ht="15" hidden="false" customHeight="false" outlineLevel="0" collapsed="false">
      <c r="A373" s="2" t="s">
        <v>737</v>
      </c>
      <c r="F373" s="78" t="n">
        <f aca="false">(SUMIF(L2:L366,"&gt;0")-SUMIF(L2:L366,"&lt;0"))/COUNT(L2:L366)</f>
        <v>3.06230888061646</v>
      </c>
    </row>
    <row r="374" customFormat="false" ht="15" hidden="false" customHeight="false" outlineLevel="0" collapsed="false">
      <c r="A374" s="5" t="s">
        <v>738</v>
      </c>
      <c r="F374" s="79" t="n">
        <f aca="false">SQRT(SUMSQ(L2:L366)/COUNT(L2:L366))</f>
        <v>3.72690944236152</v>
      </c>
    </row>
    <row r="375" customFormat="false" ht="15" hidden="false" customHeight="false" outlineLevel="0" collapsed="false">
      <c r="A375" s="5" t="s">
        <v>739</v>
      </c>
      <c r="F375" s="80" t="n">
        <f aca="false">L368</f>
        <v>-1.87508686215646</v>
      </c>
    </row>
    <row r="376" customFormat="false" ht="15" hidden="false" customHeight="false" outlineLevel="0" collapsed="false">
      <c r="A376" s="5" t="s">
        <v>740</v>
      </c>
      <c r="F376" s="79" t="n">
        <f aca="false">SQRT((SUMSQ(L2:L366)-2*L368*SUM(L2:L366)+COUNT(L2:L366)*L368^2)/COUNT(L2:L366))</f>
        <v>2.70492678398925</v>
      </c>
    </row>
    <row r="377" customFormat="false" ht="15" hidden="false" customHeight="false" outlineLevel="0" collapsed="false">
      <c r="A377" s="2" t="s">
        <v>741</v>
      </c>
      <c r="F377" s="81" t="n">
        <f aca="false">D368/E368-1</f>
        <v>-0.0978202222941621</v>
      </c>
    </row>
    <row r="378" customFormat="false" ht="15" hidden="false" customHeight="false" outlineLevel="0" collapsed="false">
      <c r="A378" s="5" t="s">
        <v>742</v>
      </c>
      <c r="F378" s="82" t="n">
        <f aca="false">G368/H368-1</f>
        <v>-0.027542019145147</v>
      </c>
    </row>
    <row r="379" customFormat="false" ht="15" hidden="false" customHeight="false" outlineLevel="0" collapsed="false">
      <c r="A379" s="2" t="s">
        <v>743</v>
      </c>
      <c r="F379" s="81" t="n">
        <f aca="false">(D368+G368)/(E368+H368)-1</f>
        <v>-0.0632259876171168</v>
      </c>
    </row>
    <row r="380" customFormat="false" ht="15" hidden="false" customHeight="false" outlineLevel="0" collapsed="false">
      <c r="A380" s="2" t="s">
        <v>744</v>
      </c>
      <c r="F380" s="78" t="n">
        <f aca="false">AVERAGE(O2:O366)</f>
        <v>3.42210720927449</v>
      </c>
    </row>
    <row r="381" customFormat="false" ht="15" hidden="false" customHeight="false" outlineLevel="0" collapsed="false">
      <c r="A381" s="5" t="s">
        <v>745</v>
      </c>
      <c r="F381" s="83" t="n">
        <f aca="false">COUNTIF(R2:R366,"Yes")/(COUNTIF(R2:R366,"Yes")+COUNTIF(R2:R366,"No"))</f>
        <v>0.61624649859944</v>
      </c>
    </row>
    <row r="382" customFormat="false" ht="15" hidden="false" customHeight="false" outlineLevel="0" collapsed="false">
      <c r="A382" s="5" t="s">
        <v>746</v>
      </c>
      <c r="F382" s="83" t="n">
        <f aca="false">COUNTIF(S2:S366,"Yes")/(COUNTIF(S2:S366,"Yes")+COUNTIF(S2:S366,"No"))</f>
        <v>0.946778711484594</v>
      </c>
    </row>
    <row r="383" customFormat="false" ht="15" hidden="false" customHeight="false" outlineLevel="0" collapsed="false">
      <c r="A383" s="2" t="s">
        <v>747</v>
      </c>
      <c r="F383" s="84" t="n">
        <f aca="false">COUNTIFS(L2:L366,"&gt;=-3",L2:L366,"&lt;=3")/COUNT(L2:L366)</f>
        <v>0.540616246498599</v>
      </c>
    </row>
    <row r="384" customFormat="false" ht="15" hidden="false" customHeight="false" outlineLevel="0" collapsed="false">
      <c r="A384" s="2" t="s">
        <v>772</v>
      </c>
      <c r="F384" s="85" t="n">
        <f aca="false">COUNT(E2:E366)</f>
        <v>357</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-9374.64363596515</v>
      </c>
    </row>
    <row r="388" customFormat="false" ht="15" hidden="false" customHeight="false" outlineLevel="0" collapsed="false">
      <c r="A388" s="2" t="s">
        <v>752</v>
      </c>
      <c r="F388" s="86" t="n">
        <f aca="false">F368-((D368+G368)-(E368+H368))*K368</f>
        <v>-5129.35636403485</v>
      </c>
    </row>
    <row r="389" customFormat="false" ht="15" hidden="false" customHeight="false" outlineLevel="0" collapsed="false">
      <c r="A389" s="2" t="s">
        <v>753</v>
      </c>
      <c r="F389" s="86" t="n">
        <f aca="false">((D368+G368)-(E368+H368))*(1-K368)</f>
        <v>-9088.35636403485</v>
      </c>
    </row>
    <row r="390" customFormat="false" ht="15" hidden="false" customHeight="false" outlineLevel="0" collapsed="false">
      <c r="A390" s="2" t="s">
        <v>754</v>
      </c>
      <c r="F390" s="86" t="n">
        <f aca="false">I368-((D368+G368)-(E368+H368))*(1-K368)</f>
        <v>5129.35636403485</v>
      </c>
    </row>
    <row r="391" customFormat="false" ht="15" hidden="false" customHeight="false" outlineLevel="0" collapsed="false">
      <c r="A391" s="2" t="s">
        <v>755</v>
      </c>
      <c r="F391" s="81" t="n">
        <f aca="false">(F368-((D368+G368)-(E368+H368))*K368)/E368</f>
        <v>-0.0345942346770452</v>
      </c>
    </row>
    <row r="392" customFormat="false" ht="15" hidden="false" customHeight="false" outlineLevel="0" collapsed="false">
      <c r="A392" s="2" t="s">
        <v>756</v>
      </c>
      <c r="F392" s="81" t="n">
        <f aca="false">(I368-((D368+G368)-(E368+H368))*(1-K368))/H368</f>
        <v>0.0356839684719699</v>
      </c>
    </row>
    <row r="394" customFormat="false" ht="15" hidden="false" customHeight="false" outlineLevel="0" collapsed="false">
      <c r="U394" s="5" t="s">
        <v>139</v>
      </c>
    </row>
    <row r="395" customFormat="false" ht="28.35" hidden="false" customHeight="false" outlineLevel="0" collapsed="false">
      <c r="U395" s="68" t="s">
        <v>773</v>
      </c>
    </row>
    <row r="396" customFormat="false" ht="15" hidden="false" customHeight="false" outlineLevel="0" collapsed="false">
      <c r="U396" s="68" t="s">
        <v>758</v>
      </c>
    </row>
    <row r="397" customFormat="false" ht="15" hidden="false" customHeight="false" outlineLevel="0" collapsed="false">
      <c r="U397" s="68" t="s">
        <v>774</v>
      </c>
    </row>
    <row r="398" customFormat="false" ht="15" hidden="false" customHeight="false" outlineLevel="0" collapsed="false">
      <c r="U398" s="68" t="s">
        <v>775</v>
      </c>
    </row>
    <row r="399" customFormat="false" ht="28.35" hidden="false" customHeight="false" outlineLevel="0" collapsed="false">
      <c r="U399" s="68" t="s">
        <v>776</v>
      </c>
    </row>
    <row r="400" customFormat="false" ht="28.35" hidden="false" customHeight="false" outlineLevel="0" collapsed="false">
      <c r="U400" s="68" t="s">
        <v>777</v>
      </c>
    </row>
    <row r="401" customFormat="false" ht="28.35" hidden="false" customHeight="false" outlineLevel="0" collapsed="false">
      <c r="U401" s="68" t="s">
        <v>763</v>
      </c>
    </row>
    <row r="402" customFormat="false" ht="41.75" hidden="false" customHeight="false" outlineLevel="0" collapsed="false">
      <c r="U402" s="68" t="s">
        <v>778</v>
      </c>
    </row>
    <row r="403" customFormat="false" ht="28.35" hidden="false" customHeight="false" outlineLevel="0" collapsed="false">
      <c r="U403" s="68" t="s">
        <v>779</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768</v>
      </c>
      <c r="H1" s="8" t="s">
        <v>719</v>
      </c>
      <c r="I1" s="8" t="s">
        <v>720</v>
      </c>
      <c r="J1" s="8" t="s">
        <v>721</v>
      </c>
      <c r="K1" s="8" t="s">
        <v>722</v>
      </c>
      <c r="L1" s="8" t="s">
        <v>723</v>
      </c>
      <c r="M1" s="8" t="s">
        <v>769</v>
      </c>
      <c r="N1" s="8" t="s">
        <v>770</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116</v>
      </c>
      <c r="E2" s="60" t="n">
        <v>137</v>
      </c>
      <c r="F2" s="69" t="n">
        <f aca="false">IF(E2="","",D2-E2)</f>
        <v>-21</v>
      </c>
      <c r="G2" s="60" t="n">
        <v>229</v>
      </c>
      <c r="H2" s="60" t="n">
        <v>249</v>
      </c>
      <c r="I2" s="69" t="n">
        <f aca="false">IF(H2="","",G2-H2)</f>
        <v>-20</v>
      </c>
      <c r="J2" s="40" t="n">
        <f aca="false">IF(OR(D2="",D2+G2=0),"",D2/(D2+G2))</f>
        <v>0.336231884057971</v>
      </c>
      <c r="K2" s="40" t="n">
        <f aca="false">IF(E2="","",E2/(E2+H2))</f>
        <v>0.354922279792746</v>
      </c>
      <c r="L2" s="70" t="n">
        <f aca="false">IF(OR(K2="",J2=""),"",(J2-K2)*100)</f>
        <v>-1.86903957347751</v>
      </c>
      <c r="M2" s="36" t="n">
        <v>3.37717971691765</v>
      </c>
      <c r="N2" s="36" t="n">
        <v>2.24053161395411</v>
      </c>
      <c r="O2" s="36" t="n">
        <f aca="false">SQRT(M2^2+N2^2)</f>
        <v>4.05281689118664</v>
      </c>
      <c r="P2" s="40" t="n">
        <f aca="false">IF(J2="","",MAX(0,J2-1.96*O2/100))</f>
        <v>0.256796672990713</v>
      </c>
      <c r="Q2" s="40" t="n">
        <f aca="false">IF(J2="","",MIN(1,J2+1.96*O2/100))</f>
        <v>0.415667095125229</v>
      </c>
      <c r="R2" s="32" t="str">
        <f aca="false">IF(L2="","",IF(ABS(L2)&lt;=O2,"Yes","No"))</f>
        <v>Yes</v>
      </c>
      <c r="S2" s="32" t="str">
        <f aca="false">IF(L2="","",IF(ABS(L2)&lt;=1.96*O2,"Yes","No"))</f>
        <v>Yes</v>
      </c>
      <c r="T2" s="60" t="n">
        <f aca="false">IF(D2="","",ROUND(SQRT(((D2+G2)*O2/100)^2+(J2*(D2+G2)*0.08223)^2),0))</f>
        <v>17</v>
      </c>
      <c r="U2" s="32"/>
    </row>
    <row r="3" customFormat="false" ht="15" hidden="false" customHeight="false" outlineLevel="0" collapsed="false">
      <c r="A3" s="32" t="s">
        <v>162</v>
      </c>
      <c r="B3" s="32" t="s">
        <v>167</v>
      </c>
      <c r="C3" s="32" t="s">
        <v>167</v>
      </c>
      <c r="D3" s="60" t="n">
        <v>69</v>
      </c>
      <c r="E3" s="60" t="n">
        <v>84</v>
      </c>
      <c r="F3" s="69" t="n">
        <f aca="false">IF(E3="","",D3-E3)</f>
        <v>-15</v>
      </c>
      <c r="G3" s="60" t="n">
        <v>209</v>
      </c>
      <c r="H3" s="60" t="n">
        <v>230</v>
      </c>
      <c r="I3" s="69" t="n">
        <f aca="false">IF(H3="","",G3-H3)</f>
        <v>-21</v>
      </c>
      <c r="J3" s="40" t="n">
        <f aca="false">IF(OR(D3="",D3+G3=0),"",D3/(D3+G3))</f>
        <v>0.248201438848921</v>
      </c>
      <c r="K3" s="40" t="n">
        <f aca="false">IF(E3="","",E3/(E3+H3))</f>
        <v>0.267515923566879</v>
      </c>
      <c r="L3" s="70" t="n">
        <f aca="false">IF(OR(K3="",J3=""),"",(J3-K3)*100)</f>
        <v>-1.93144847179581</v>
      </c>
      <c r="M3" s="36" t="n">
        <v>3.37717971691765</v>
      </c>
      <c r="N3" s="36" t="n">
        <v>2.24053161395411</v>
      </c>
      <c r="O3" s="36" t="n">
        <f aca="false">SQRT(M3^2+N3^2)</f>
        <v>4.05281689118664</v>
      </c>
      <c r="P3" s="40" t="n">
        <f aca="false">IF(J3="","",MAX(0,J3-1.96*O3/100))</f>
        <v>0.168766227781663</v>
      </c>
      <c r="Q3" s="40" t="n">
        <f aca="false">IF(J3="","",MIN(1,J3+1.96*O3/100))</f>
        <v>0.327636649916179</v>
      </c>
      <c r="R3" s="32" t="str">
        <f aca="false">IF(L3="","",IF(ABS(L3)&lt;=O3,"Yes","No"))</f>
        <v>Yes</v>
      </c>
      <c r="S3" s="32" t="str">
        <f aca="false">IF(L3="","",IF(ABS(L3)&lt;=1.96*O3,"Yes","No"))</f>
        <v>Yes</v>
      </c>
      <c r="T3" s="60" t="n">
        <f aca="false">IF(D3="","",ROUND(SQRT(((D3+G3)*O3/100)^2+(J3*(D3+G3)*0.08223)^2),0))</f>
        <v>13</v>
      </c>
      <c r="U3" s="32"/>
    </row>
    <row r="4" customFormat="false" ht="15" hidden="false" customHeight="false" outlineLevel="0" collapsed="false">
      <c r="A4" s="32" t="s">
        <v>162</v>
      </c>
      <c r="B4" s="32" t="s">
        <v>168</v>
      </c>
      <c r="C4" s="32" t="s">
        <v>168</v>
      </c>
      <c r="D4" s="60" t="n">
        <v>73</v>
      </c>
      <c r="E4" s="60" t="n">
        <v>125</v>
      </c>
      <c r="F4" s="69" t="n">
        <f aca="false">IF(E4="","",D4-E4)</f>
        <v>-52</v>
      </c>
      <c r="G4" s="60" t="n">
        <v>215</v>
      </c>
      <c r="H4" s="60" t="n">
        <v>223</v>
      </c>
      <c r="I4" s="69" t="n">
        <f aca="false">IF(H4="","",G4-H4)</f>
        <v>-8</v>
      </c>
      <c r="J4" s="40" t="n">
        <f aca="false">IF(OR(D4="",D4+G4=0),"",D4/(D4+G4))</f>
        <v>0.253472222222222</v>
      </c>
      <c r="K4" s="40" t="n">
        <f aca="false">IF(E4="","",E4/(E4+H4))</f>
        <v>0.359195402298851</v>
      </c>
      <c r="L4" s="70" t="n">
        <f aca="false">IF(OR(K4="",J4=""),"",(J4-K4)*100)</f>
        <v>-10.5723180076628</v>
      </c>
      <c r="M4" s="36" t="n">
        <v>3.37717971691765</v>
      </c>
      <c r="N4" s="36" t="n">
        <v>2.24053161395411</v>
      </c>
      <c r="O4" s="36" t="n">
        <f aca="false">SQRT(M4^2+N4^2)</f>
        <v>4.05281689118664</v>
      </c>
      <c r="P4" s="40" t="n">
        <f aca="false">IF(J4="","",MAX(0,J4-1.96*O4/100))</f>
        <v>0.174037011154964</v>
      </c>
      <c r="Q4" s="40" t="n">
        <f aca="false">IF(J4="","",MIN(1,J4+1.96*O4/100))</f>
        <v>0.33290743328948</v>
      </c>
      <c r="R4" s="32" t="str">
        <f aca="false">IF(L4="","",IF(ABS(L4)&lt;=O4,"Yes","No"))</f>
        <v>No</v>
      </c>
      <c r="S4" s="32" t="str">
        <f aca="false">IF(L4="","",IF(ABS(L4)&lt;=1.96*O4,"Yes","No"))</f>
        <v>No</v>
      </c>
      <c r="T4" s="60" t="n">
        <f aca="false">IF(D4="","",ROUND(SQRT(((D4+G4)*O4/100)^2+(J4*(D4+G4)*0.08223)^2),0))</f>
        <v>13</v>
      </c>
      <c r="U4" s="32"/>
    </row>
    <row r="5" customFormat="false" ht="15" hidden="false" customHeight="false" outlineLevel="0" collapsed="false">
      <c r="A5" s="32" t="s">
        <v>162</v>
      </c>
      <c r="B5" s="32" t="s">
        <v>169</v>
      </c>
      <c r="C5" s="32" t="s">
        <v>170</v>
      </c>
      <c r="D5" s="60" t="n">
        <v>151</v>
      </c>
      <c r="E5" s="60" t="n">
        <v>195</v>
      </c>
      <c r="F5" s="69" t="n">
        <f aca="false">IF(E5="","",D5-E5)</f>
        <v>-44</v>
      </c>
      <c r="G5" s="60" t="n">
        <v>470</v>
      </c>
      <c r="H5" s="60" t="n">
        <v>503</v>
      </c>
      <c r="I5" s="69" t="n">
        <f aca="false">IF(H5="","",G5-H5)</f>
        <v>-33</v>
      </c>
      <c r="J5" s="40" t="n">
        <f aca="false">IF(OR(D5="",D5+G5=0),"",D5/(D5+G5))</f>
        <v>0.243156199677939</v>
      </c>
      <c r="K5" s="40" t="n">
        <f aca="false">IF(E5="","",E5/(E5+H5))</f>
        <v>0.279369627507163</v>
      </c>
      <c r="L5" s="70" t="n">
        <f aca="false">IF(OR(K5="",J5=""),"",(J5-K5)*100)</f>
        <v>-3.62134278292245</v>
      </c>
      <c r="M5" s="36" t="n">
        <v>2.20820364551216</v>
      </c>
      <c r="N5" s="36" t="n">
        <v>2.24053161395411</v>
      </c>
      <c r="O5" s="36" t="n">
        <f aca="false">SQRT(M5^2+N5^2)</f>
        <v>3.14581392539053</v>
      </c>
      <c r="P5" s="40" t="n">
        <f aca="false">IF(J5="","",MAX(0,J5-1.96*O5/100))</f>
        <v>0.181498246740284</v>
      </c>
      <c r="Q5" s="40" t="n">
        <f aca="false">IF(J5="","",MIN(1,J5+1.96*O5/100))</f>
        <v>0.304814152615593</v>
      </c>
      <c r="R5" s="32" t="str">
        <f aca="false">IF(L5="","",IF(ABS(L5)&lt;=O5,"Yes","No"))</f>
        <v>No</v>
      </c>
      <c r="S5" s="32" t="str">
        <f aca="false">IF(L5="","",IF(ABS(L5)&lt;=1.96*O5,"Yes","No"))</f>
        <v>Yes</v>
      </c>
      <c r="T5" s="60" t="n">
        <f aca="false">IF(D5="","",ROUND(SQRT(((D5+G5)*O5/100)^2+(J5*(D5+G5)*0.06778)^2),0))</f>
        <v>22</v>
      </c>
      <c r="U5" s="32"/>
    </row>
    <row r="6" customFormat="false" ht="15" hidden="false" customHeight="false" outlineLevel="0" collapsed="false">
      <c r="A6" s="32" t="s">
        <v>162</v>
      </c>
      <c r="B6" s="32" t="s">
        <v>169</v>
      </c>
      <c r="C6" s="32" t="s">
        <v>172</v>
      </c>
      <c r="D6" s="60" t="n">
        <v>123</v>
      </c>
      <c r="E6" s="60" t="n">
        <v>177</v>
      </c>
      <c r="F6" s="69" t="n">
        <f aca="false">IF(E6="","",D6-E6)</f>
        <v>-54</v>
      </c>
      <c r="G6" s="60" t="n">
        <v>388</v>
      </c>
      <c r="H6" s="60" t="n">
        <v>422</v>
      </c>
      <c r="I6" s="69" t="n">
        <f aca="false">IF(H6="","",G6-H6)</f>
        <v>-34</v>
      </c>
      <c r="J6" s="40" t="n">
        <f aca="false">IF(OR(D6="",D6+G6=0),"",D6/(D6+G6))</f>
        <v>0.240704500978474</v>
      </c>
      <c r="K6" s="40" t="n">
        <f aca="false">IF(E6="","",E6/(E6+H6))</f>
        <v>0.295492487479132</v>
      </c>
      <c r="L6" s="70" t="n">
        <f aca="false">IF(OR(K6="",J6=""),"",(J6-K6)*100)</f>
        <v>-5.47879865006583</v>
      </c>
      <c r="M6" s="36" t="n">
        <v>3.37717971691765</v>
      </c>
      <c r="N6" s="36" t="n">
        <v>2.24053161395411</v>
      </c>
      <c r="O6" s="36" t="n">
        <f aca="false">SQRT(M6^2+N6^2)</f>
        <v>4.05281689118664</v>
      </c>
      <c r="P6" s="40" t="n">
        <f aca="false">IF(J6="","",MAX(0,J6-1.96*O6/100))</f>
        <v>0.161269289911215</v>
      </c>
      <c r="Q6" s="40" t="n">
        <f aca="false">IF(J6="","",MIN(1,J6+1.96*O6/100))</f>
        <v>0.320139712045732</v>
      </c>
      <c r="R6" s="32" t="str">
        <f aca="false">IF(L6="","",IF(ABS(L6)&lt;=O6,"Yes","No"))</f>
        <v>No</v>
      </c>
      <c r="S6" s="32" t="str">
        <f aca="false">IF(L6="","",IF(ABS(L6)&lt;=1.96*O6,"Yes","No"))</f>
        <v>Yes</v>
      </c>
      <c r="T6" s="60" t="n">
        <f aca="false">IF(D6="","",ROUND(SQRT(((D6+G6)*O6/100)^2+(J6*(D6+G6)*0.08223)^2),0))</f>
        <v>23</v>
      </c>
      <c r="U6" s="32"/>
    </row>
    <row r="7" customFormat="false" ht="15" hidden="false" customHeight="false" outlineLevel="0" collapsed="false">
      <c r="A7" s="32" t="s">
        <v>162</v>
      </c>
      <c r="B7" s="32" t="s">
        <v>173</v>
      </c>
      <c r="C7" s="32" t="s">
        <v>173</v>
      </c>
      <c r="D7" s="60" t="n">
        <v>29</v>
      </c>
      <c r="E7" s="60" t="n">
        <v>33</v>
      </c>
      <c r="F7" s="69" t="n">
        <f aca="false">IF(E7="","",D7-E7)</f>
        <v>-4</v>
      </c>
      <c r="G7" s="60" t="n">
        <v>47</v>
      </c>
      <c r="H7" s="60" t="n">
        <v>61</v>
      </c>
      <c r="I7" s="69" t="n">
        <f aca="false">IF(H7="","",G7-H7)</f>
        <v>-14</v>
      </c>
      <c r="J7" s="40" t="n">
        <f aca="false">IF(OR(D7="",D7+G7=0),"",D7/(D7+G7))</f>
        <v>0.381578947368421</v>
      </c>
      <c r="K7" s="40" t="n">
        <f aca="false">IF(E7="","",E7/(E7+H7))</f>
        <v>0.351063829787234</v>
      </c>
      <c r="L7" s="70" t="n">
        <f aca="false">IF(OR(K7="",J7=""),"",(J7-K7)*100)</f>
        <v>3.0515117581187</v>
      </c>
      <c r="M7" s="36" t="n">
        <v>3.37717971691765</v>
      </c>
      <c r="N7" s="36" t="n">
        <v>2.24053161395411</v>
      </c>
      <c r="O7" s="36" t="n">
        <f aca="false">SQRT(M7^2+N7^2)</f>
        <v>4.05281689118664</v>
      </c>
      <c r="P7" s="40" t="n">
        <f aca="false">IF(J7="","",MAX(0,J7-1.96*O7/100))</f>
        <v>0.302143736301163</v>
      </c>
      <c r="Q7" s="40" t="n">
        <f aca="false">IF(J7="","",MIN(1,J7+1.96*O7/100))</f>
        <v>0.461014158435679</v>
      </c>
      <c r="R7" s="32" t="str">
        <f aca="false">IF(L7="","",IF(ABS(L7)&lt;=O7,"Yes","No"))</f>
        <v>Yes</v>
      </c>
      <c r="S7" s="32" t="str">
        <f aca="false">IF(L7="","",IF(ABS(L7)&lt;=1.96*O7,"Yes","No"))</f>
        <v>Yes</v>
      </c>
      <c r="T7" s="60" t="n">
        <f aca="false">IF(D7="","",ROUND(SQRT(((D7+G7)*O7/100)^2+(J7*(D7+G7)*0.08223)^2),0))</f>
        <v>4</v>
      </c>
      <c r="U7" s="32"/>
    </row>
    <row r="8" customFormat="false" ht="15" hidden="false" customHeight="false" outlineLevel="0" collapsed="false">
      <c r="A8" s="32" t="s">
        <v>162</v>
      </c>
      <c r="B8" s="32" t="s">
        <v>174</v>
      </c>
      <c r="C8" s="32" t="s">
        <v>175</v>
      </c>
      <c r="D8" s="60" t="n">
        <v>191</v>
      </c>
      <c r="E8" s="60" t="n">
        <v>250</v>
      </c>
      <c r="F8" s="69" t="n">
        <f aca="false">IF(E8="","",D8-E8)</f>
        <v>-59</v>
      </c>
      <c r="G8" s="60" t="n">
        <v>557</v>
      </c>
      <c r="H8" s="60" t="n">
        <v>589</v>
      </c>
      <c r="I8" s="69" t="n">
        <f aca="false">IF(H8="","",G8-H8)</f>
        <v>-32</v>
      </c>
      <c r="J8" s="40" t="n">
        <f aca="false">IF(OR(D8="",D8+G8=0),"",D8/(D8+G8))</f>
        <v>0.255347593582888</v>
      </c>
      <c r="K8" s="40" t="n">
        <f aca="false">IF(E8="","",E8/(E8+H8))</f>
        <v>0.297973778307509</v>
      </c>
      <c r="L8" s="70" t="n">
        <f aca="false">IF(OR(K8="",J8=""),"",(J8-K8)*100)</f>
        <v>-4.26261847246212</v>
      </c>
      <c r="M8" s="36" t="n">
        <v>2.20820364551216</v>
      </c>
      <c r="N8" s="36" t="n">
        <v>2.24053161395411</v>
      </c>
      <c r="O8" s="36" t="n">
        <f aca="false">SQRT(M8^2+N8^2)</f>
        <v>3.14581392539053</v>
      </c>
      <c r="P8" s="40" t="n">
        <f aca="false">IF(J8="","",MAX(0,J8-1.96*O8/100))</f>
        <v>0.193689640645233</v>
      </c>
      <c r="Q8" s="40" t="n">
        <f aca="false">IF(J8="","",MIN(1,J8+1.96*O8/100))</f>
        <v>0.317005546520542</v>
      </c>
      <c r="R8" s="32" t="str">
        <f aca="false">IF(L8="","",IF(ABS(L8)&lt;=O8,"Yes","No"))</f>
        <v>No</v>
      </c>
      <c r="S8" s="32" t="str">
        <f aca="false">IF(L8="","",IF(ABS(L8)&lt;=1.96*O8,"Yes","No"))</f>
        <v>Yes</v>
      </c>
      <c r="T8" s="60" t="n">
        <f aca="false">IF(D8="","",ROUND(SQRT(((D8+G8)*O8/100)^2+(J8*(D8+G8)*0.06778)^2),0))</f>
        <v>27</v>
      </c>
      <c r="U8" s="32"/>
    </row>
    <row r="9" customFormat="false" ht="15" hidden="false" customHeight="false" outlineLevel="0" collapsed="false">
      <c r="A9" s="32" t="s">
        <v>162</v>
      </c>
      <c r="B9" s="32" t="s">
        <v>174</v>
      </c>
      <c r="C9" s="32" t="s">
        <v>176</v>
      </c>
      <c r="D9" s="60" t="n">
        <v>98</v>
      </c>
      <c r="E9" s="60" t="n">
        <v>133</v>
      </c>
      <c r="F9" s="69" t="n">
        <f aca="false">IF(E9="","",D9-E9)</f>
        <v>-35</v>
      </c>
      <c r="G9" s="60" t="n">
        <v>300</v>
      </c>
      <c r="H9" s="60" t="n">
        <v>321</v>
      </c>
      <c r="I9" s="69" t="n">
        <f aca="false">IF(H9="","",G9-H9)</f>
        <v>-21</v>
      </c>
      <c r="J9" s="40" t="n">
        <f aca="false">IF(OR(D9="",D9+G9=0),"",D9/(D9+G9))</f>
        <v>0.246231155778894</v>
      </c>
      <c r="K9" s="40" t="n">
        <f aca="false">IF(E9="","",E9/(E9+H9))</f>
        <v>0.29295154185022</v>
      </c>
      <c r="L9" s="70" t="n">
        <f aca="false">IF(OR(K9="",J9=""),"",(J9-K9)*100)</f>
        <v>-4.67203860713258</v>
      </c>
      <c r="M9" s="36" t="n">
        <v>3.37717971691765</v>
      </c>
      <c r="N9" s="36" t="n">
        <v>2.24053161395411</v>
      </c>
      <c r="O9" s="36" t="n">
        <f aca="false">SQRT(M9^2+N9^2)</f>
        <v>4.05281689118664</v>
      </c>
      <c r="P9" s="40" t="n">
        <f aca="false">IF(J9="","",MAX(0,J9-1.96*O9/100))</f>
        <v>0.166795944711636</v>
      </c>
      <c r="Q9" s="40" t="n">
        <f aca="false">IF(J9="","",MIN(1,J9+1.96*O9/100))</f>
        <v>0.325666366846153</v>
      </c>
      <c r="R9" s="32" t="str">
        <f aca="false">IF(L9="","",IF(ABS(L9)&lt;=O9,"Yes","No"))</f>
        <v>No</v>
      </c>
      <c r="S9" s="32" t="str">
        <f aca="false">IF(L9="","",IF(ABS(L9)&lt;=1.96*O9,"Yes","No"))</f>
        <v>Yes</v>
      </c>
      <c r="T9" s="60" t="n">
        <f aca="false">IF(D9="","",ROUND(SQRT(((D9+G9)*O9/100)^2+(J9*(D9+G9)*0.08223)^2),0))</f>
        <v>18</v>
      </c>
      <c r="U9" s="32"/>
    </row>
    <row r="10" customFormat="false" ht="15" hidden="false" customHeight="false" outlineLevel="0" collapsed="false">
      <c r="A10" s="32" t="s">
        <v>162</v>
      </c>
      <c r="B10" s="32" t="s">
        <v>174</v>
      </c>
      <c r="C10" s="32" t="s">
        <v>177</v>
      </c>
      <c r="D10" s="60" t="n">
        <v>138</v>
      </c>
      <c r="E10" s="60" t="n">
        <v>177</v>
      </c>
      <c r="F10" s="69" t="n">
        <f aca="false">IF(E10="","",D10-E10)</f>
        <v>-39</v>
      </c>
      <c r="G10" s="60" t="n">
        <v>445</v>
      </c>
      <c r="H10" s="60" t="n">
        <v>488</v>
      </c>
      <c r="I10" s="69" t="n">
        <f aca="false">IF(H10="","",G10-H10)</f>
        <v>-43</v>
      </c>
      <c r="J10" s="40" t="n">
        <f aca="false">IF(OR(D10="",D10+G10=0),"",D10/(D10+G10))</f>
        <v>0.236706689536878</v>
      </c>
      <c r="K10" s="40" t="n">
        <f aca="false">IF(E10="","",E10/(E10+H10))</f>
        <v>0.266165413533835</v>
      </c>
      <c r="L10" s="70" t="n">
        <f aca="false">IF(OR(K10="",J10=""),"",(J10-K10)*100)</f>
        <v>-2.94587239969564</v>
      </c>
      <c r="M10" s="36" t="n">
        <v>2.20820364551216</v>
      </c>
      <c r="N10" s="36" t="n">
        <v>2.24053161395411</v>
      </c>
      <c r="O10" s="36" t="n">
        <f aca="false">SQRT(M10^2+N10^2)</f>
        <v>3.14581392539053</v>
      </c>
      <c r="P10" s="40" t="n">
        <f aca="false">IF(J10="","",MAX(0,J10-1.96*O10/100))</f>
        <v>0.175048736599224</v>
      </c>
      <c r="Q10" s="40" t="n">
        <f aca="false">IF(J10="","",MIN(1,J10+1.96*O10/100))</f>
        <v>0.298364642474533</v>
      </c>
      <c r="R10" s="32" t="str">
        <f aca="false">IF(L10="","",IF(ABS(L10)&lt;=O10,"Yes","No"))</f>
        <v>Yes</v>
      </c>
      <c r="S10" s="32" t="str">
        <f aca="false">IF(L10="","",IF(ABS(L10)&lt;=1.96*O10,"Yes","No"))</f>
        <v>Yes</v>
      </c>
      <c r="T10" s="60" t="n">
        <f aca="false">IF(D10="","",ROUND(SQRT(((D10+G10)*O10/100)^2+(J10*(D10+G10)*0.06778)^2),0))</f>
        <v>21</v>
      </c>
      <c r="U10" s="32"/>
    </row>
    <row r="11" customFormat="false" ht="15" hidden="false" customHeight="false" outlineLevel="0" collapsed="false">
      <c r="A11" s="32" t="s">
        <v>162</v>
      </c>
      <c r="B11" s="32" t="s">
        <v>178</v>
      </c>
      <c r="C11" s="32" t="s">
        <v>179</v>
      </c>
      <c r="D11" s="60" t="n">
        <v>157</v>
      </c>
      <c r="E11" s="60" t="n">
        <v>200</v>
      </c>
      <c r="F11" s="69" t="n">
        <f aca="false">IF(E11="","",D11-E11)</f>
        <v>-43</v>
      </c>
      <c r="G11" s="60" t="n">
        <v>236</v>
      </c>
      <c r="H11" s="60" t="n">
        <v>240</v>
      </c>
      <c r="I11" s="69" t="n">
        <f aca="false">IF(H11="","",G11-H11)</f>
        <v>-4</v>
      </c>
      <c r="J11" s="40" t="n">
        <f aca="false">IF(OR(D11="",D11+G11=0),"",D11/(D11+G11))</f>
        <v>0.399491094147583</v>
      </c>
      <c r="K11" s="40" t="n">
        <f aca="false">IF(E11="","",E11/(E11+H11))</f>
        <v>0.454545454545455</v>
      </c>
      <c r="L11" s="70" t="n">
        <f aca="false">IF(OR(K11="",J11=""),"",(J11-K11)*100)</f>
        <v>-5.50543603978718</v>
      </c>
      <c r="M11" s="36" t="n">
        <v>3.37717971691765</v>
      </c>
      <c r="N11" s="36" t="n">
        <v>2.24053161395411</v>
      </c>
      <c r="O11" s="36" t="n">
        <f aca="false">SQRT(M11^2+N11^2)</f>
        <v>4.05281689118664</v>
      </c>
      <c r="P11" s="40" t="n">
        <f aca="false">IF(J11="","",MAX(0,J11-1.96*O11/100))</f>
        <v>0.320055883080325</v>
      </c>
      <c r="Q11" s="40" t="n">
        <f aca="false">IF(J11="","",MIN(1,J11+1.96*O11/100))</f>
        <v>0.478926305214841</v>
      </c>
      <c r="R11" s="32" t="str">
        <f aca="false">IF(L11="","",IF(ABS(L11)&lt;=O11,"Yes","No"))</f>
        <v>No</v>
      </c>
      <c r="S11" s="32" t="str">
        <f aca="false">IF(L11="","",IF(ABS(L11)&lt;=1.96*O11,"Yes","No"))</f>
        <v>Yes</v>
      </c>
      <c r="T11" s="60" t="n">
        <f aca="false">IF(D11="","",ROUND(SQRT(((D11+G11)*O11/100)^2+(J11*(D11+G11)*0.08223)^2),0))</f>
        <v>21</v>
      </c>
      <c r="U11" s="32"/>
    </row>
    <row r="12" customFormat="false" ht="15" hidden="false" customHeight="false" outlineLevel="0" collapsed="false">
      <c r="A12" s="32" t="s">
        <v>162</v>
      </c>
      <c r="B12" s="32" t="s">
        <v>178</v>
      </c>
      <c r="C12" s="32" t="s">
        <v>180</v>
      </c>
      <c r="D12" s="60" t="n">
        <v>102</v>
      </c>
      <c r="E12" s="60" t="n">
        <v>136</v>
      </c>
      <c r="F12" s="69" t="n">
        <f aca="false">IF(E12="","",D12-E12)</f>
        <v>-34</v>
      </c>
      <c r="G12" s="60" t="n">
        <v>156</v>
      </c>
      <c r="H12" s="60" t="n">
        <v>161</v>
      </c>
      <c r="I12" s="69" t="n">
        <f aca="false">IF(H12="","",G12-H12)</f>
        <v>-5</v>
      </c>
      <c r="J12" s="40" t="n">
        <f aca="false">IF(OR(D12="",D12+G12=0),"",D12/(D12+G12))</f>
        <v>0.395348837209302</v>
      </c>
      <c r="K12" s="40" t="n">
        <f aca="false">IF(E12="","",E12/(E12+H12))</f>
        <v>0.457912457912458</v>
      </c>
      <c r="L12" s="70" t="n">
        <f aca="false">IF(OR(K12="",J12=""),"",(J12-K12)*100)</f>
        <v>-6.25636207031556</v>
      </c>
      <c r="M12" s="36" t="n">
        <v>3.37717971691765</v>
      </c>
      <c r="N12" s="36" t="n">
        <v>2.24053161395411</v>
      </c>
      <c r="O12" s="36" t="n">
        <f aca="false">SQRT(M12^2+N12^2)</f>
        <v>4.05281689118664</v>
      </c>
      <c r="P12" s="40" t="n">
        <f aca="false">IF(J12="","",MAX(0,J12-1.96*O12/100))</f>
        <v>0.315913626142044</v>
      </c>
      <c r="Q12" s="40" t="n">
        <f aca="false">IF(J12="","",MIN(1,J12+1.96*O12/100))</f>
        <v>0.47478404827656</v>
      </c>
      <c r="R12" s="32" t="str">
        <f aca="false">IF(L12="","",IF(ABS(L12)&lt;=O12,"Yes","No"))</f>
        <v>No</v>
      </c>
      <c r="S12" s="32" t="str">
        <f aca="false">IF(L12="","",IF(ABS(L12)&lt;=1.96*O12,"Yes","No"))</f>
        <v>Yes</v>
      </c>
      <c r="T12" s="60" t="n">
        <f aca="false">IF(D12="","",ROUND(SQRT(((D12+G12)*O12/100)^2+(J12*(D12+G12)*0.08223)^2),0))</f>
        <v>13</v>
      </c>
      <c r="U12" s="32"/>
    </row>
    <row r="13" customFormat="false" ht="15" hidden="false" customHeight="false" outlineLevel="0" collapsed="false">
      <c r="A13" s="32" t="s">
        <v>162</v>
      </c>
      <c r="B13" s="32" t="s">
        <v>178</v>
      </c>
      <c r="C13" s="32" t="s">
        <v>181</v>
      </c>
      <c r="D13" s="60" t="n">
        <v>219</v>
      </c>
      <c r="E13" s="60" t="n">
        <v>244</v>
      </c>
      <c r="F13" s="69" t="n">
        <f aca="false">IF(E13="","",D13-E13)</f>
        <v>-25</v>
      </c>
      <c r="G13" s="60" t="n">
        <v>358</v>
      </c>
      <c r="H13" s="60" t="n">
        <v>381</v>
      </c>
      <c r="I13" s="69" t="n">
        <f aca="false">IF(H13="","",G13-H13)</f>
        <v>-23</v>
      </c>
      <c r="J13" s="40" t="n">
        <f aca="false">IF(OR(D13="",D13+G13=0),"",D13/(D13+G13))</f>
        <v>0.379549393414211</v>
      </c>
      <c r="K13" s="40" t="n">
        <f aca="false">IF(E13="","",E13/(E13+H13))</f>
        <v>0.3904</v>
      </c>
      <c r="L13" s="70" t="n">
        <f aca="false">IF(OR(K13="",J13=""),"",(J13-K13)*100)</f>
        <v>-1.08506065857886</v>
      </c>
      <c r="M13" s="36" t="n">
        <v>2.20820364551216</v>
      </c>
      <c r="N13" s="36" t="n">
        <v>2.24053161395411</v>
      </c>
      <c r="O13" s="36" t="n">
        <f aca="false">SQRT(M13^2+N13^2)</f>
        <v>3.14581392539053</v>
      </c>
      <c r="P13" s="40" t="n">
        <f aca="false">IF(J13="","",MAX(0,J13-1.96*O13/100))</f>
        <v>0.317891440476557</v>
      </c>
      <c r="Q13" s="40" t="n">
        <f aca="false">IF(J13="","",MIN(1,J13+1.96*O13/100))</f>
        <v>0.441207346351866</v>
      </c>
      <c r="R13" s="32" t="str">
        <f aca="false">IF(L13="","",IF(ABS(L13)&lt;=O13,"Yes","No"))</f>
        <v>Yes</v>
      </c>
      <c r="S13" s="32" t="str">
        <f aca="false">IF(L13="","",IF(ABS(L13)&lt;=1.96*O13,"Yes","No"))</f>
        <v>Yes</v>
      </c>
      <c r="T13" s="60" t="n">
        <f aca="false">IF(D13="","",ROUND(SQRT(((D13+G13)*O13/100)^2+(J13*(D13+G13)*0.06778)^2),0))</f>
        <v>23</v>
      </c>
      <c r="U13" s="32"/>
    </row>
    <row r="14" customFormat="false" ht="15" hidden="false" customHeight="false" outlineLevel="0" collapsed="false">
      <c r="A14" s="32" t="s">
        <v>162</v>
      </c>
      <c r="B14" s="32" t="s">
        <v>178</v>
      </c>
      <c r="C14" s="32" t="s">
        <v>182</v>
      </c>
      <c r="D14" s="60" t="n">
        <v>93</v>
      </c>
      <c r="E14" s="60" t="n">
        <v>141</v>
      </c>
      <c r="F14" s="69" t="n">
        <f aca="false">IF(E14="","",D14-E14)</f>
        <v>-48</v>
      </c>
      <c r="G14" s="60" t="n">
        <v>109</v>
      </c>
      <c r="H14" s="60" t="n">
        <v>108</v>
      </c>
      <c r="I14" s="69" t="n">
        <f aca="false">IF(H14="","",G14-H14)</f>
        <v>1</v>
      </c>
      <c r="J14" s="40" t="n">
        <f aca="false">IF(OR(D14="",D14+G14=0),"",D14/(D14+G14))</f>
        <v>0.46039603960396</v>
      </c>
      <c r="K14" s="40" t="n">
        <f aca="false">IF(E14="","",E14/(E14+H14))</f>
        <v>0.566265060240964</v>
      </c>
      <c r="L14" s="70" t="n">
        <f aca="false">IF(OR(K14="",J14=""),"",(J14-K14)*100)</f>
        <v>-10.5869020637003</v>
      </c>
      <c r="M14" s="36" t="n">
        <v>3.37717971691765</v>
      </c>
      <c r="N14" s="36" t="n">
        <v>2.24053161395411</v>
      </c>
      <c r="O14" s="36" t="n">
        <f aca="false">SQRT(M14^2+N14^2)</f>
        <v>4.05281689118664</v>
      </c>
      <c r="P14" s="40" t="n">
        <f aca="false">IF(J14="","",MAX(0,J14-1.96*O14/100))</f>
        <v>0.380960828536702</v>
      </c>
      <c r="Q14" s="40" t="n">
        <f aca="false">IF(J14="","",MIN(1,J14+1.96*O14/100))</f>
        <v>0.539831250671219</v>
      </c>
      <c r="R14" s="32" t="str">
        <f aca="false">IF(L14="","",IF(ABS(L14)&lt;=O14,"Yes","No"))</f>
        <v>No</v>
      </c>
      <c r="S14" s="32" t="str">
        <f aca="false">IF(L14="","",IF(ABS(L14)&lt;=1.96*O14,"Yes","No"))</f>
        <v>No</v>
      </c>
      <c r="T14" s="60" t="n">
        <f aca="false">IF(D14="","",ROUND(SQRT(((D14+G14)*O14/100)^2+(J14*(D14+G14)*0.08223)^2),0))</f>
        <v>11</v>
      </c>
      <c r="U14" s="32"/>
    </row>
    <row r="15" customFormat="false" ht="15" hidden="false" customHeight="false" outlineLevel="0" collapsed="false">
      <c r="A15" s="32" t="s">
        <v>162</v>
      </c>
      <c r="B15" s="32" t="s">
        <v>178</v>
      </c>
      <c r="C15" s="32" t="s">
        <v>183</v>
      </c>
      <c r="D15" s="60" t="n">
        <v>170</v>
      </c>
      <c r="E15" s="60" t="n">
        <v>258</v>
      </c>
      <c r="F15" s="69" t="n">
        <f aca="false">IF(E15="","",D15-E15)</f>
        <v>-88</v>
      </c>
      <c r="G15" s="60" t="n">
        <v>254</v>
      </c>
      <c r="H15" s="60" t="n">
        <v>267</v>
      </c>
      <c r="I15" s="69" t="n">
        <f aca="false">IF(H15="","",G15-H15)</f>
        <v>-13</v>
      </c>
      <c r="J15" s="40" t="n">
        <f aca="false">IF(OR(D15="",D15+G15=0),"",D15/(D15+G15))</f>
        <v>0.400943396226415</v>
      </c>
      <c r="K15" s="40" t="n">
        <f aca="false">IF(E15="","",E15/(E15+H15))</f>
        <v>0.491428571428571</v>
      </c>
      <c r="L15" s="70" t="n">
        <f aca="false">IF(OR(K15="",J15=""),"",(J15-K15)*100)</f>
        <v>-9.04851752021563</v>
      </c>
      <c r="M15" s="36" t="n">
        <v>3.37717971691765</v>
      </c>
      <c r="N15" s="36" t="n">
        <v>2.24053161395411</v>
      </c>
      <c r="O15" s="36" t="n">
        <f aca="false">SQRT(M15^2+N15^2)</f>
        <v>4.05281689118664</v>
      </c>
      <c r="P15" s="40" t="n">
        <f aca="false">IF(J15="","",MAX(0,J15-1.96*O15/100))</f>
        <v>0.321508185159157</v>
      </c>
      <c r="Q15" s="40" t="n">
        <f aca="false">IF(J15="","",MIN(1,J15+1.96*O15/100))</f>
        <v>0.480378607293673</v>
      </c>
      <c r="R15" s="32" t="str">
        <f aca="false">IF(L15="","",IF(ABS(L15)&lt;=O15,"Yes","No"))</f>
        <v>No</v>
      </c>
      <c r="S15" s="32" t="str">
        <f aca="false">IF(L15="","",IF(ABS(L15)&lt;=1.96*O15,"Yes","No"))</f>
        <v>No</v>
      </c>
      <c r="T15" s="60" t="n">
        <f aca="false">IF(D15="","",ROUND(SQRT(((D15+G15)*O15/100)^2+(J15*(D15+G15)*0.08223)^2),0))</f>
        <v>22</v>
      </c>
      <c r="U15" s="32"/>
    </row>
    <row r="16" customFormat="false" ht="15" hidden="false" customHeight="false" outlineLevel="0" collapsed="false">
      <c r="A16" s="32" t="s">
        <v>162</v>
      </c>
      <c r="B16" s="32" t="s">
        <v>184</v>
      </c>
      <c r="C16" s="32" t="s">
        <v>185</v>
      </c>
      <c r="D16" s="60" t="n">
        <v>79</v>
      </c>
      <c r="E16" s="60" t="n">
        <v>89</v>
      </c>
      <c r="F16" s="69" t="n">
        <f aca="false">IF(E16="","",D16-E16)</f>
        <v>-10</v>
      </c>
      <c r="G16" s="60" t="n">
        <v>162</v>
      </c>
      <c r="H16" s="60" t="n">
        <v>161</v>
      </c>
      <c r="I16" s="69" t="n">
        <f aca="false">IF(H16="","",G16-H16)</f>
        <v>1</v>
      </c>
      <c r="J16" s="40" t="n">
        <f aca="false">IF(OR(D16="",D16+G16=0),"",D16/(D16+G16))</f>
        <v>0.327800829875519</v>
      </c>
      <c r="K16" s="40" t="n">
        <f aca="false">IF(E16="","",E16/(E16+H16))</f>
        <v>0.356</v>
      </c>
      <c r="L16" s="70" t="n">
        <f aca="false">IF(OR(K16="",J16=""),"",(J16-K16)*100)</f>
        <v>-2.81991701244813</v>
      </c>
      <c r="M16" s="36" t="n">
        <v>3.37717971691765</v>
      </c>
      <c r="N16" s="36" t="n">
        <v>2.24053161395411</v>
      </c>
      <c r="O16" s="36" t="n">
        <f aca="false">SQRT(M16^2+N16^2)</f>
        <v>4.05281689118664</v>
      </c>
      <c r="P16" s="40" t="n">
        <f aca="false">IF(J16="","",MAX(0,J16-1.96*O16/100))</f>
        <v>0.248365618808261</v>
      </c>
      <c r="Q16" s="40" t="n">
        <f aca="false">IF(J16="","",MIN(1,J16+1.96*O16/100))</f>
        <v>0.407236040942777</v>
      </c>
      <c r="R16" s="32" t="str">
        <f aca="false">IF(L16="","",IF(ABS(L16)&lt;=O16,"Yes","No"))</f>
        <v>Yes</v>
      </c>
      <c r="S16" s="32" t="str">
        <f aca="false">IF(L16="","",IF(ABS(L16)&lt;=1.96*O16,"Yes","No"))</f>
        <v>Yes</v>
      </c>
      <c r="T16" s="60" t="n">
        <f aca="false">IF(D16="","",ROUND(SQRT(((D16+G16)*O16/100)^2+(J16*(D16+G16)*0.08223)^2),0))</f>
        <v>12</v>
      </c>
      <c r="U16" s="32"/>
    </row>
    <row r="17" customFormat="false" ht="15" hidden="false" customHeight="false" outlineLevel="0" collapsed="false">
      <c r="A17" s="32" t="s">
        <v>162</v>
      </c>
      <c r="B17" s="32" t="s">
        <v>184</v>
      </c>
      <c r="C17" s="32" t="s">
        <v>186</v>
      </c>
      <c r="D17" s="60" t="n">
        <v>174</v>
      </c>
      <c r="E17" s="60" t="n">
        <v>188</v>
      </c>
      <c r="F17" s="69" t="n">
        <f aca="false">IF(E17="","",D17-E17)</f>
        <v>-14</v>
      </c>
      <c r="G17" s="60" t="n">
        <v>396</v>
      </c>
      <c r="H17" s="60" t="n">
        <v>399</v>
      </c>
      <c r="I17" s="69" t="n">
        <f aca="false">IF(H17="","",G17-H17)</f>
        <v>-3</v>
      </c>
      <c r="J17" s="40" t="n">
        <f aca="false">IF(OR(D17="",D17+G17=0),"",D17/(D17+G17))</f>
        <v>0.305263157894737</v>
      </c>
      <c r="K17" s="40" t="n">
        <f aca="false">IF(E17="","",E17/(E17+H17))</f>
        <v>0.320272572402044</v>
      </c>
      <c r="L17" s="70" t="n">
        <f aca="false">IF(OR(K17="",J17=""),"",(J17-K17)*100)</f>
        <v>-1.50094145073075</v>
      </c>
      <c r="M17" s="36" t="n">
        <v>2.20820364551216</v>
      </c>
      <c r="N17" s="36" t="n">
        <v>2.24053161395411</v>
      </c>
      <c r="O17" s="36" t="n">
        <f aca="false">SQRT(M17^2+N17^2)</f>
        <v>3.14581392539053</v>
      </c>
      <c r="P17" s="40" t="n">
        <f aca="false">IF(J17="","",MAX(0,J17-1.96*O17/100))</f>
        <v>0.243605204957083</v>
      </c>
      <c r="Q17" s="40" t="n">
        <f aca="false">IF(J17="","",MIN(1,J17+1.96*O17/100))</f>
        <v>0.366921110832391</v>
      </c>
      <c r="R17" s="32" t="str">
        <f aca="false">IF(L17="","",IF(ABS(L17)&lt;=O17,"Yes","No"))</f>
        <v>Yes</v>
      </c>
      <c r="S17" s="32" t="str">
        <f aca="false">IF(L17="","",IF(ABS(L17)&lt;=1.96*O17,"Yes","No"))</f>
        <v>Yes</v>
      </c>
      <c r="T17" s="60" t="n">
        <f aca="false">IF(D17="","",ROUND(SQRT(((D17+G17)*O17/100)^2+(J17*(D17+G17)*0.06778)^2),0))</f>
        <v>21</v>
      </c>
      <c r="U17" s="32"/>
    </row>
    <row r="18" customFormat="false" ht="15" hidden="false" customHeight="false" outlineLevel="0" collapsed="false">
      <c r="A18" s="32" t="s">
        <v>162</v>
      </c>
      <c r="B18" s="32" t="s">
        <v>187</v>
      </c>
      <c r="C18" s="32" t="s">
        <v>188</v>
      </c>
      <c r="D18" s="60" t="n">
        <v>178</v>
      </c>
      <c r="E18" s="60" t="n">
        <v>190</v>
      </c>
      <c r="F18" s="69" t="n">
        <f aca="false">IF(E18="","",D18-E18)</f>
        <v>-12</v>
      </c>
      <c r="G18" s="60" t="n">
        <v>241</v>
      </c>
      <c r="H18" s="60" t="n">
        <v>293</v>
      </c>
      <c r="I18" s="69" t="n">
        <f aca="false">IF(H18="","",G18-H18)</f>
        <v>-52</v>
      </c>
      <c r="J18" s="40" t="n">
        <f aca="false">IF(OR(D18="",D18+G18=0),"",D18/(D18+G18))</f>
        <v>0.424821002386635</v>
      </c>
      <c r="K18" s="40" t="n">
        <f aca="false">IF(E18="","",E18/(E18+H18))</f>
        <v>0.393374741200828</v>
      </c>
      <c r="L18" s="70" t="n">
        <f aca="false">IF(OR(K18="",J18=""),"",(J18-K18)*100)</f>
        <v>3.14462611858067</v>
      </c>
      <c r="M18" s="36" t="n">
        <v>3.37717971691765</v>
      </c>
      <c r="N18" s="36" t="n">
        <v>2.24053161395411</v>
      </c>
      <c r="O18" s="36" t="n">
        <f aca="false">SQRT(M18^2+N18^2)</f>
        <v>4.05281689118664</v>
      </c>
      <c r="P18" s="40" t="n">
        <f aca="false">IF(J18="","",MAX(0,J18-1.96*O18/100))</f>
        <v>0.345385791319377</v>
      </c>
      <c r="Q18" s="40" t="n">
        <f aca="false">IF(J18="","",MIN(1,J18+1.96*O18/100))</f>
        <v>0.504256213453893</v>
      </c>
      <c r="R18" s="32" t="str">
        <f aca="false">IF(L18="","",IF(ABS(L18)&lt;=O18,"Yes","No"))</f>
        <v>Yes</v>
      </c>
      <c r="S18" s="32" t="str">
        <f aca="false">IF(L18="","",IF(ABS(L18)&lt;=1.96*O18,"Yes","No"))</f>
        <v>Yes</v>
      </c>
      <c r="T18" s="60" t="n">
        <f aca="false">IF(D18="","",ROUND(SQRT(((D18+G18)*O18/100)^2+(J18*(D18+G18)*0.08223)^2),0))</f>
        <v>22</v>
      </c>
      <c r="U18" s="32"/>
    </row>
    <row r="19" customFormat="false" ht="15" hidden="false" customHeight="false" outlineLevel="0" collapsed="false">
      <c r="A19" s="32" t="s">
        <v>162</v>
      </c>
      <c r="B19" s="32" t="s">
        <v>187</v>
      </c>
      <c r="C19" s="32" t="s">
        <v>189</v>
      </c>
      <c r="D19" s="60" t="n">
        <v>111</v>
      </c>
      <c r="E19" s="60" t="n">
        <v>122</v>
      </c>
      <c r="F19" s="69" t="n">
        <f aca="false">IF(E19="","",D19-E19)</f>
        <v>-11</v>
      </c>
      <c r="G19" s="60" t="n">
        <v>177</v>
      </c>
      <c r="H19" s="60" t="n">
        <v>165</v>
      </c>
      <c r="I19" s="69" t="n">
        <f aca="false">IF(H19="","",G19-H19)</f>
        <v>12</v>
      </c>
      <c r="J19" s="40" t="n">
        <f aca="false">IF(OR(D19="",D19+G19=0),"",D19/(D19+G19))</f>
        <v>0.385416666666667</v>
      </c>
      <c r="K19" s="40" t="n">
        <f aca="false">IF(E19="","",E19/(E19+H19))</f>
        <v>0.425087108013937</v>
      </c>
      <c r="L19" s="70" t="n">
        <f aca="false">IF(OR(K19="",J19=""),"",(J19-K19)*100)</f>
        <v>-3.96704413472706</v>
      </c>
      <c r="M19" s="36" t="n">
        <v>3.37717971691765</v>
      </c>
      <c r="N19" s="36" t="n">
        <v>2.24053161395411</v>
      </c>
      <c r="O19" s="36" t="n">
        <f aca="false">SQRT(M19^2+N19^2)</f>
        <v>4.05281689118664</v>
      </c>
      <c r="P19" s="40" t="n">
        <f aca="false">IF(J19="","",MAX(0,J19-1.96*O19/100))</f>
        <v>0.305981455599409</v>
      </c>
      <c r="Q19" s="40" t="n">
        <f aca="false">IF(J19="","",MIN(1,J19+1.96*O19/100))</f>
        <v>0.464851877733925</v>
      </c>
      <c r="R19" s="32" t="str">
        <f aca="false">IF(L19="","",IF(ABS(L19)&lt;=O19,"Yes","No"))</f>
        <v>Yes</v>
      </c>
      <c r="S19" s="32" t="str">
        <f aca="false">IF(L19="","",IF(ABS(L19)&lt;=1.96*O19,"Yes","No"))</f>
        <v>Yes</v>
      </c>
      <c r="T19" s="60" t="n">
        <f aca="false">IF(D19="","",ROUND(SQRT(((D19+G19)*O19/100)^2+(J19*(D19+G19)*0.08223)^2),0))</f>
        <v>15</v>
      </c>
      <c r="U19" s="32"/>
    </row>
    <row r="20" customFormat="false" ht="15" hidden="false" customHeight="false" outlineLevel="0" collapsed="false">
      <c r="A20" s="32" t="s">
        <v>162</v>
      </c>
      <c r="B20" s="32" t="s">
        <v>187</v>
      </c>
      <c r="C20" s="32" t="s">
        <v>190</v>
      </c>
      <c r="D20" s="60" t="n">
        <v>80</v>
      </c>
      <c r="E20" s="60" t="n">
        <v>108</v>
      </c>
      <c r="F20" s="69" t="n">
        <f aca="false">IF(E20="","",D20-E20)</f>
        <v>-28</v>
      </c>
      <c r="G20" s="60" t="n">
        <v>127</v>
      </c>
      <c r="H20" s="60" t="n">
        <v>122</v>
      </c>
      <c r="I20" s="69" t="n">
        <f aca="false">IF(H20="","",G20-H20)</f>
        <v>5</v>
      </c>
      <c r="J20" s="40" t="n">
        <f aca="false">IF(OR(D20="",D20+G20=0),"",D20/(D20+G20))</f>
        <v>0.386473429951691</v>
      </c>
      <c r="K20" s="40" t="n">
        <f aca="false">IF(E20="","",E20/(E20+H20))</f>
        <v>0.469565217391304</v>
      </c>
      <c r="L20" s="70" t="n">
        <f aca="false">IF(OR(K20="",J20=""),"",(J20-K20)*100)</f>
        <v>-8.30917874396135</v>
      </c>
      <c r="M20" s="36" t="n">
        <v>3.37717971691765</v>
      </c>
      <c r="N20" s="36" t="n">
        <v>2.24053161395411</v>
      </c>
      <c r="O20" s="36" t="n">
        <f aca="false">SQRT(M20^2+N20^2)</f>
        <v>4.05281689118664</v>
      </c>
      <c r="P20" s="40" t="n">
        <f aca="false">IF(J20="","",MAX(0,J20-1.96*O20/100))</f>
        <v>0.307038218884433</v>
      </c>
      <c r="Q20" s="40" t="n">
        <f aca="false">IF(J20="","",MIN(1,J20+1.96*O20/100))</f>
        <v>0.465908641018949</v>
      </c>
      <c r="R20" s="32" t="str">
        <f aca="false">IF(L20="","",IF(ABS(L20)&lt;=O20,"Yes","No"))</f>
        <v>No</v>
      </c>
      <c r="S20" s="32" t="str">
        <f aca="false">IF(L20="","",IF(ABS(L20)&lt;=1.96*O20,"Yes","No"))</f>
        <v>No</v>
      </c>
      <c r="T20" s="60" t="n">
        <f aca="false">IF(D20="","",ROUND(SQRT(((D20+G20)*O20/100)^2+(J20*(D20+G20)*0.08223)^2),0))</f>
        <v>11</v>
      </c>
      <c r="U20" s="32"/>
    </row>
    <row r="21" customFormat="false" ht="15" hidden="false" customHeight="false" outlineLevel="0" collapsed="false">
      <c r="A21" s="32" t="s">
        <v>162</v>
      </c>
      <c r="B21" s="32" t="s">
        <v>191</v>
      </c>
      <c r="C21" s="32" t="s">
        <v>191</v>
      </c>
      <c r="D21" s="60" t="n">
        <v>24</v>
      </c>
      <c r="E21" s="60" t="n">
        <v>36</v>
      </c>
      <c r="F21" s="69" t="n">
        <f aca="false">IF(E21="","",D21-E21)</f>
        <v>-12</v>
      </c>
      <c r="G21" s="60" t="n">
        <v>67</v>
      </c>
      <c r="H21" s="60" t="n">
        <v>79</v>
      </c>
      <c r="I21" s="69" t="n">
        <f aca="false">IF(H21="","",G21-H21)</f>
        <v>-12</v>
      </c>
      <c r="J21" s="40" t="n">
        <f aca="false">IF(OR(D21="",D21+G21=0),"",D21/(D21+G21))</f>
        <v>0.263736263736264</v>
      </c>
      <c r="K21" s="40" t="n">
        <f aca="false">IF(E21="","",E21/(E21+H21))</f>
        <v>0.31304347826087</v>
      </c>
      <c r="L21" s="70" t="n">
        <f aca="false">IF(OR(K21="",J21=""),"",(J21-K21)*100)</f>
        <v>-4.93072145246059</v>
      </c>
      <c r="M21" s="36" t="n">
        <v>3.37717971691765</v>
      </c>
      <c r="N21" s="36" t="n">
        <v>2.24053161395411</v>
      </c>
      <c r="O21" s="36" t="n">
        <f aca="false">SQRT(M21^2+N21^2)</f>
        <v>4.05281689118664</v>
      </c>
      <c r="P21" s="40" t="n">
        <f aca="false">IF(J21="","",MAX(0,J21-1.96*O21/100))</f>
        <v>0.184301052669006</v>
      </c>
      <c r="Q21" s="40" t="n">
        <f aca="false">IF(J21="","",MIN(1,J21+1.96*O21/100))</f>
        <v>0.343171474803522</v>
      </c>
      <c r="R21" s="32" t="str">
        <f aca="false">IF(L21="","",IF(ABS(L21)&lt;=O21,"Yes","No"))</f>
        <v>No</v>
      </c>
      <c r="S21" s="32" t="str">
        <f aca="false">IF(L21="","",IF(ABS(L21)&lt;=1.96*O21,"Yes","No"))</f>
        <v>Yes</v>
      </c>
      <c r="T21" s="60" t="n">
        <f aca="false">IF(D21="","",ROUND(SQRT(((D21+G21)*O21/100)^2+(J21*(D21+G21)*0.08223)^2),0))</f>
        <v>4</v>
      </c>
      <c r="U21" s="32"/>
    </row>
    <row r="22" customFormat="false" ht="15" hidden="false" customHeight="false" outlineLevel="0" collapsed="false">
      <c r="A22" s="32" t="s">
        <v>162</v>
      </c>
      <c r="B22" s="32" t="s">
        <v>192</v>
      </c>
      <c r="C22" s="32" t="s">
        <v>192</v>
      </c>
      <c r="D22" s="60" t="n">
        <v>37</v>
      </c>
      <c r="E22" s="60" t="n">
        <v>52</v>
      </c>
      <c r="F22" s="69" t="n">
        <f aca="false">IF(E22="","",D22-E22)</f>
        <v>-15</v>
      </c>
      <c r="G22" s="60" t="n">
        <v>162</v>
      </c>
      <c r="H22" s="60" t="n">
        <v>189</v>
      </c>
      <c r="I22" s="69" t="n">
        <f aca="false">IF(H22="","",G22-H22)</f>
        <v>-27</v>
      </c>
      <c r="J22" s="40" t="n">
        <f aca="false">IF(OR(D22="",D22+G22=0),"",D22/(D22+G22))</f>
        <v>0.185929648241206</v>
      </c>
      <c r="K22" s="40" t="n">
        <f aca="false">IF(E22="","",E22/(E22+H22))</f>
        <v>0.215767634854772</v>
      </c>
      <c r="L22" s="70" t="n">
        <f aca="false">IF(OR(K22="",J22=""),"",(J22-K22)*100)</f>
        <v>-2.98379866135658</v>
      </c>
      <c r="M22" s="36" t="n">
        <v>3.37717971691765</v>
      </c>
      <c r="N22" s="36" t="n">
        <v>2.24053161395411</v>
      </c>
      <c r="O22" s="36" t="n">
        <f aca="false">SQRT(M22^2+N22^2)</f>
        <v>4.05281689118664</v>
      </c>
      <c r="P22" s="40" t="n">
        <f aca="false">IF(J22="","",MAX(0,J22-1.96*O22/100))</f>
        <v>0.106494437173948</v>
      </c>
      <c r="Q22" s="40" t="n">
        <f aca="false">IF(J22="","",MIN(1,J22+1.96*O22/100))</f>
        <v>0.265364859308464</v>
      </c>
      <c r="R22" s="32" t="str">
        <f aca="false">IF(L22="","",IF(ABS(L22)&lt;=O22,"Yes","No"))</f>
        <v>Yes</v>
      </c>
      <c r="S22" s="32" t="str">
        <f aca="false">IF(L22="","",IF(ABS(L22)&lt;=1.96*O22,"Yes","No"))</f>
        <v>Yes</v>
      </c>
      <c r="T22" s="60" t="n">
        <f aca="false">IF(D22="","",ROUND(SQRT(((D22+G22)*O22/100)^2+(J22*(D22+G22)*0.08223)^2),0))</f>
        <v>9</v>
      </c>
      <c r="U22" s="32"/>
    </row>
    <row r="23" customFormat="false" ht="15" hidden="false" customHeight="false" outlineLevel="0" collapsed="false">
      <c r="A23" s="32" t="s">
        <v>162</v>
      </c>
      <c r="B23" s="32" t="s">
        <v>193</v>
      </c>
      <c r="C23" s="32" t="s">
        <v>194</v>
      </c>
      <c r="D23" s="60" t="n">
        <v>190</v>
      </c>
      <c r="E23" s="60" t="n">
        <v>233</v>
      </c>
      <c r="F23" s="69" t="n">
        <f aca="false">IF(E23="","",D23-E23)</f>
        <v>-43</v>
      </c>
      <c r="G23" s="60" t="n">
        <v>318</v>
      </c>
      <c r="H23" s="60" t="n">
        <v>333</v>
      </c>
      <c r="I23" s="69" t="n">
        <f aca="false">IF(H23="","",G23-H23)</f>
        <v>-15</v>
      </c>
      <c r="J23" s="40" t="n">
        <f aca="false">IF(OR(D23="",D23+G23=0),"",D23/(D23+G23))</f>
        <v>0.374015748031496</v>
      </c>
      <c r="K23" s="40" t="n">
        <f aca="false">IF(E23="","",E23/(E23+H23))</f>
        <v>0.411660777385159</v>
      </c>
      <c r="L23" s="70" t="n">
        <f aca="false">IF(OR(K23="",J23=""),"",(J23-K23)*100)</f>
        <v>-3.76450293536629</v>
      </c>
      <c r="M23" s="36" t="n">
        <v>3.37717971691765</v>
      </c>
      <c r="N23" s="36" t="n">
        <v>2.24053161395411</v>
      </c>
      <c r="O23" s="36" t="n">
        <f aca="false">SQRT(M23^2+N23^2)</f>
        <v>4.05281689118664</v>
      </c>
      <c r="P23" s="40" t="n">
        <f aca="false">IF(J23="","",MAX(0,J23-1.96*O23/100))</f>
        <v>0.294580536964238</v>
      </c>
      <c r="Q23" s="40" t="n">
        <f aca="false">IF(J23="","",MIN(1,J23+1.96*O23/100))</f>
        <v>0.453450959098754</v>
      </c>
      <c r="R23" s="32" t="str">
        <f aca="false">IF(L23="","",IF(ABS(L23)&lt;=O23,"Yes","No"))</f>
        <v>Yes</v>
      </c>
      <c r="S23" s="32" t="str">
        <f aca="false">IF(L23="","",IF(ABS(L23)&lt;=1.96*O23,"Yes","No"))</f>
        <v>Yes</v>
      </c>
      <c r="T23" s="60" t="n">
        <f aca="false">IF(D23="","",ROUND(SQRT(((D23+G23)*O23/100)^2+(J23*(D23+G23)*0.08223)^2),0))</f>
        <v>26</v>
      </c>
      <c r="U23" s="32"/>
    </row>
    <row r="24" customFormat="false" ht="15" hidden="false" customHeight="false" outlineLevel="0" collapsed="false">
      <c r="A24" s="32" t="s">
        <v>162</v>
      </c>
      <c r="B24" s="32" t="s">
        <v>193</v>
      </c>
      <c r="C24" s="32" t="s">
        <v>195</v>
      </c>
      <c r="D24" s="60" t="n">
        <v>168</v>
      </c>
      <c r="E24" s="60" t="n">
        <v>242</v>
      </c>
      <c r="F24" s="69" t="n">
        <f aca="false">IF(E24="","",D24-E24)</f>
        <v>-74</v>
      </c>
      <c r="G24" s="60" t="n">
        <v>289</v>
      </c>
      <c r="H24" s="60" t="n">
        <v>285</v>
      </c>
      <c r="I24" s="69" t="n">
        <f aca="false">IF(H24="","",G24-H24)</f>
        <v>4</v>
      </c>
      <c r="J24" s="40" t="n">
        <f aca="false">IF(OR(D24="",D24+G24=0),"",D24/(D24+G24))</f>
        <v>0.367614879649891</v>
      </c>
      <c r="K24" s="40" t="n">
        <f aca="false">IF(E24="","",E24/(E24+H24))</f>
        <v>0.459203036053131</v>
      </c>
      <c r="L24" s="70" t="n">
        <f aca="false">IF(OR(K24="",J24=""),"",(J24-K24)*100)</f>
        <v>-9.15881564032404</v>
      </c>
      <c r="M24" s="36" t="n">
        <v>3.37717971691765</v>
      </c>
      <c r="N24" s="36" t="n">
        <v>2.24053161395411</v>
      </c>
      <c r="O24" s="36" t="n">
        <f aca="false">SQRT(M24^2+N24^2)</f>
        <v>4.05281689118664</v>
      </c>
      <c r="P24" s="40" t="n">
        <f aca="false">IF(J24="","",MAX(0,J24-1.96*O24/100))</f>
        <v>0.288179668582632</v>
      </c>
      <c r="Q24" s="40" t="n">
        <f aca="false">IF(J24="","",MIN(1,J24+1.96*O24/100))</f>
        <v>0.447050090717149</v>
      </c>
      <c r="R24" s="32" t="str">
        <f aca="false">IF(L24="","",IF(ABS(L24)&lt;=O24,"Yes","No"))</f>
        <v>No</v>
      </c>
      <c r="S24" s="32" t="str">
        <f aca="false">IF(L24="","",IF(ABS(L24)&lt;=1.96*O24,"Yes","No"))</f>
        <v>No</v>
      </c>
      <c r="T24" s="60" t="n">
        <f aca="false">IF(D24="","",ROUND(SQRT(((D24+G24)*O24/100)^2+(J24*(D24+G24)*0.08223)^2),0))</f>
        <v>23</v>
      </c>
      <c r="U24" s="32"/>
    </row>
    <row r="25" customFormat="false" ht="15" hidden="false" customHeight="false" outlineLevel="0" collapsed="false">
      <c r="A25" s="32" t="s">
        <v>162</v>
      </c>
      <c r="B25" s="32" t="s">
        <v>193</v>
      </c>
      <c r="C25" s="32" t="s">
        <v>196</v>
      </c>
      <c r="D25" s="60" t="n">
        <v>189</v>
      </c>
      <c r="E25" s="60" t="n">
        <v>244</v>
      </c>
      <c r="F25" s="69" t="n">
        <f aca="false">IF(E25="","",D25-E25)</f>
        <v>-55</v>
      </c>
      <c r="G25" s="60" t="n">
        <v>323</v>
      </c>
      <c r="H25" s="60" t="n">
        <v>330</v>
      </c>
      <c r="I25" s="69" t="n">
        <f aca="false">IF(H25="","",G25-H25)</f>
        <v>-7</v>
      </c>
      <c r="J25" s="40" t="n">
        <f aca="false">IF(OR(D25="",D25+G25=0),"",D25/(D25+G25))</f>
        <v>0.369140625</v>
      </c>
      <c r="K25" s="40" t="n">
        <f aca="false">IF(E25="","",E25/(E25+H25))</f>
        <v>0.425087108013937</v>
      </c>
      <c r="L25" s="70" t="n">
        <f aca="false">IF(OR(K25="",J25=""),"",(J25-K25)*100)</f>
        <v>-5.59464830139373</v>
      </c>
      <c r="M25" s="36" t="n">
        <v>3.37717971691765</v>
      </c>
      <c r="N25" s="36" t="n">
        <v>2.24053161395411</v>
      </c>
      <c r="O25" s="36" t="n">
        <f aca="false">SQRT(M25^2+N25^2)</f>
        <v>4.05281689118664</v>
      </c>
      <c r="P25" s="40" t="n">
        <f aca="false">IF(J25="","",MAX(0,J25-1.96*O25/100))</f>
        <v>0.289705413932742</v>
      </c>
      <c r="Q25" s="40" t="n">
        <f aca="false">IF(J25="","",MIN(1,J25+1.96*O25/100))</f>
        <v>0.448575836067258</v>
      </c>
      <c r="R25" s="32" t="str">
        <f aca="false">IF(L25="","",IF(ABS(L25)&lt;=O25,"Yes","No"))</f>
        <v>No</v>
      </c>
      <c r="S25" s="32" t="str">
        <f aca="false">IF(L25="","",IF(ABS(L25)&lt;=1.96*O25,"Yes","No"))</f>
        <v>Yes</v>
      </c>
      <c r="T25" s="60" t="n">
        <f aca="false">IF(D25="","",ROUND(SQRT(((D25+G25)*O25/100)^2+(J25*(D25+G25)*0.08223)^2),0))</f>
        <v>26</v>
      </c>
      <c r="U25" s="32"/>
    </row>
    <row r="26" customFormat="false" ht="15" hidden="false" customHeight="false" outlineLevel="0" collapsed="false">
      <c r="A26" s="32" t="s">
        <v>162</v>
      </c>
      <c r="B26" s="32" t="s">
        <v>197</v>
      </c>
      <c r="C26" s="32" t="s">
        <v>198</v>
      </c>
      <c r="D26" s="60" t="n">
        <v>195</v>
      </c>
      <c r="E26" s="60" t="n">
        <v>246</v>
      </c>
      <c r="F26" s="69" t="n">
        <f aca="false">IF(E26="","",D26-E26)</f>
        <v>-51</v>
      </c>
      <c r="G26" s="60" t="n">
        <v>500</v>
      </c>
      <c r="H26" s="60" t="n">
        <v>553</v>
      </c>
      <c r="I26" s="69" t="n">
        <f aca="false">IF(H26="","",G26-H26)</f>
        <v>-53</v>
      </c>
      <c r="J26" s="40" t="n">
        <f aca="false">IF(OR(D26="",D26+G26=0),"",D26/(D26+G26))</f>
        <v>0.280575539568345</v>
      </c>
      <c r="K26" s="40" t="n">
        <f aca="false">IF(E26="","",E26/(E26+H26))</f>
        <v>0.307884856070088</v>
      </c>
      <c r="L26" s="70" t="n">
        <f aca="false">IF(OR(K26="",J26=""),"",(J26-K26)*100)</f>
        <v>-2.73093165017423</v>
      </c>
      <c r="M26" s="36" t="n">
        <v>2.20820364551216</v>
      </c>
      <c r="N26" s="36" t="n">
        <v>2.24053161395411</v>
      </c>
      <c r="O26" s="36" t="n">
        <f aca="false">SQRT(M26^2+N26^2)</f>
        <v>3.14581392539053</v>
      </c>
      <c r="P26" s="40" t="n">
        <f aca="false">IF(J26="","",MAX(0,J26-1.96*O26/100))</f>
        <v>0.218917586630691</v>
      </c>
      <c r="Q26" s="40" t="n">
        <f aca="false">IF(J26="","",MIN(1,J26+1.96*O26/100))</f>
        <v>0.342233492506</v>
      </c>
      <c r="R26" s="32" t="str">
        <f aca="false">IF(L26="","",IF(ABS(L26)&lt;=O26,"Yes","No"))</f>
        <v>Yes</v>
      </c>
      <c r="S26" s="32" t="str">
        <f aca="false">IF(L26="","",IF(ABS(L26)&lt;=1.96*O26,"Yes","No"))</f>
        <v>Yes</v>
      </c>
      <c r="T26" s="60" t="n">
        <f aca="false">IF(D26="","",ROUND(SQRT(((D26+G26)*O26/100)^2+(J26*(D26+G26)*0.06778)^2),0))</f>
        <v>26</v>
      </c>
      <c r="U26" s="32"/>
    </row>
    <row r="27" customFormat="false" ht="15" hidden="false" customHeight="false" outlineLevel="0" collapsed="false">
      <c r="A27" s="32" t="s">
        <v>162</v>
      </c>
      <c r="B27" s="32" t="s">
        <v>197</v>
      </c>
      <c r="C27" s="32" t="s">
        <v>199</v>
      </c>
      <c r="D27" s="60" t="n">
        <v>132</v>
      </c>
      <c r="E27" s="60" t="n">
        <v>184</v>
      </c>
      <c r="F27" s="69" t="n">
        <f aca="false">IF(E27="","",D27-E27)</f>
        <v>-52</v>
      </c>
      <c r="G27" s="60" t="n">
        <v>330</v>
      </c>
      <c r="H27" s="60" t="n">
        <v>363</v>
      </c>
      <c r="I27" s="69" t="n">
        <f aca="false">IF(H27="","",G27-H27)</f>
        <v>-33</v>
      </c>
      <c r="J27" s="40" t="n">
        <f aca="false">IF(OR(D27="",D27+G27=0),"",D27/(D27+G27))</f>
        <v>0.285714285714286</v>
      </c>
      <c r="K27" s="40" t="n">
        <f aca="false">IF(E27="","",E27/(E27+H27))</f>
        <v>0.336380255941499</v>
      </c>
      <c r="L27" s="70" t="n">
        <f aca="false">IF(OR(K27="",J27=""),"",(J27-K27)*100)</f>
        <v>-5.06659702272134</v>
      </c>
      <c r="M27" s="36" t="n">
        <v>3.37717971691765</v>
      </c>
      <c r="N27" s="36" t="n">
        <v>2.24053161395411</v>
      </c>
      <c r="O27" s="36" t="n">
        <f aca="false">SQRT(M27^2+N27^2)</f>
        <v>4.05281689118664</v>
      </c>
      <c r="P27" s="40" t="n">
        <f aca="false">IF(J27="","",MAX(0,J27-1.96*O27/100))</f>
        <v>0.206279074647028</v>
      </c>
      <c r="Q27" s="40" t="n">
        <f aca="false">IF(J27="","",MIN(1,J27+1.96*O27/100))</f>
        <v>0.365149496781544</v>
      </c>
      <c r="R27" s="32" t="str">
        <f aca="false">IF(L27="","",IF(ABS(L27)&lt;=O27,"Yes","No"))</f>
        <v>No</v>
      </c>
      <c r="S27" s="32" t="str">
        <f aca="false">IF(L27="","",IF(ABS(L27)&lt;=1.96*O27,"Yes","No"))</f>
        <v>Yes</v>
      </c>
      <c r="T27" s="60" t="n">
        <f aca="false">IF(D27="","",ROUND(SQRT(((D27+G27)*O27/100)^2+(J27*(D27+G27)*0.08223)^2),0))</f>
        <v>22</v>
      </c>
      <c r="U27" s="32"/>
    </row>
    <row r="28" customFormat="false" ht="15" hidden="false" customHeight="false" outlineLevel="0" collapsed="false">
      <c r="A28" s="32" t="s">
        <v>162</v>
      </c>
      <c r="B28" s="32" t="s">
        <v>200</v>
      </c>
      <c r="C28" s="32" t="s">
        <v>201</v>
      </c>
      <c r="D28" s="60" t="n">
        <v>79</v>
      </c>
      <c r="E28" s="60" t="n">
        <v>101</v>
      </c>
      <c r="F28" s="69" t="n">
        <f aca="false">IF(E28="","",D28-E28)</f>
        <v>-22</v>
      </c>
      <c r="G28" s="60" t="n">
        <v>265</v>
      </c>
      <c r="H28" s="60" t="n">
        <v>288</v>
      </c>
      <c r="I28" s="69" t="n">
        <f aca="false">IF(H28="","",G28-H28)</f>
        <v>-23</v>
      </c>
      <c r="J28" s="40" t="n">
        <f aca="false">IF(OR(D28="",D28+G28=0),"",D28/(D28+G28))</f>
        <v>0.229651162790698</v>
      </c>
      <c r="K28" s="40" t="n">
        <f aca="false">IF(E28="","",E28/(E28+H28))</f>
        <v>0.259640102827764</v>
      </c>
      <c r="L28" s="70" t="n">
        <f aca="false">IF(OR(K28="",J28=""),"",(J28-K28)*100)</f>
        <v>-2.99889400370658</v>
      </c>
      <c r="M28" s="36" t="n">
        <v>3.37717971691765</v>
      </c>
      <c r="N28" s="36" t="n">
        <v>2.24053161395411</v>
      </c>
      <c r="O28" s="36" t="n">
        <f aca="false">SQRT(M28^2+N28^2)</f>
        <v>4.05281689118664</v>
      </c>
      <c r="P28" s="40" t="n">
        <f aca="false">IF(J28="","",MAX(0,J28-1.96*O28/100))</f>
        <v>0.15021595172344</v>
      </c>
      <c r="Q28" s="40" t="n">
        <f aca="false">IF(J28="","",MIN(1,J28+1.96*O28/100))</f>
        <v>0.309086373857956</v>
      </c>
      <c r="R28" s="32" t="str">
        <f aca="false">IF(L28="","",IF(ABS(L28)&lt;=O28,"Yes","No"))</f>
        <v>Yes</v>
      </c>
      <c r="S28" s="32" t="str">
        <f aca="false">IF(L28="","",IF(ABS(L28)&lt;=1.96*O28,"Yes","No"))</f>
        <v>Yes</v>
      </c>
      <c r="T28" s="60" t="n">
        <f aca="false">IF(D28="","",ROUND(SQRT(((D28+G28)*O28/100)^2+(J28*(D28+G28)*0.08223)^2),0))</f>
        <v>15</v>
      </c>
      <c r="U28" s="32"/>
    </row>
    <row r="29" customFormat="false" ht="15" hidden="false" customHeight="false" outlineLevel="0" collapsed="false">
      <c r="A29" s="32" t="s">
        <v>162</v>
      </c>
      <c r="B29" s="32" t="s">
        <v>200</v>
      </c>
      <c r="C29" s="32" t="s">
        <v>202</v>
      </c>
      <c r="D29" s="60" t="n">
        <v>68</v>
      </c>
      <c r="E29" s="60" t="n">
        <v>95</v>
      </c>
      <c r="F29" s="69" t="n">
        <f aca="false">IF(E29="","",D29-E29)</f>
        <v>-27</v>
      </c>
      <c r="G29" s="60" t="n">
        <v>196</v>
      </c>
      <c r="H29" s="60" t="n">
        <v>211</v>
      </c>
      <c r="I29" s="69" t="n">
        <f aca="false">IF(H29="","",G29-H29)</f>
        <v>-15</v>
      </c>
      <c r="J29" s="40" t="n">
        <f aca="false">IF(OR(D29="",D29+G29=0),"",D29/(D29+G29))</f>
        <v>0.257575757575758</v>
      </c>
      <c r="K29" s="40" t="n">
        <f aca="false">IF(E29="","",E29/(E29+H29))</f>
        <v>0.310457516339869</v>
      </c>
      <c r="L29" s="70" t="n">
        <f aca="false">IF(OR(K29="",J29=""),"",(J29-K29)*100)</f>
        <v>-5.28817587641117</v>
      </c>
      <c r="M29" s="36" t="n">
        <v>3.37717971691765</v>
      </c>
      <c r="N29" s="36" t="n">
        <v>2.24053161395411</v>
      </c>
      <c r="O29" s="36" t="n">
        <f aca="false">SQRT(M29^2+N29^2)</f>
        <v>4.05281689118664</v>
      </c>
      <c r="P29" s="40" t="n">
        <f aca="false">IF(J29="","",MAX(0,J29-1.96*O29/100))</f>
        <v>0.178140546508499</v>
      </c>
      <c r="Q29" s="40" t="n">
        <f aca="false">IF(J29="","",MIN(1,J29+1.96*O29/100))</f>
        <v>0.337010968643016</v>
      </c>
      <c r="R29" s="32" t="str">
        <f aca="false">IF(L29="","",IF(ABS(L29)&lt;=O29,"Yes","No"))</f>
        <v>No</v>
      </c>
      <c r="S29" s="32" t="str">
        <f aca="false">IF(L29="","",IF(ABS(L29)&lt;=1.96*O29,"Yes","No"))</f>
        <v>Yes</v>
      </c>
      <c r="T29" s="60" t="n">
        <f aca="false">IF(D29="","",ROUND(SQRT(((D29+G29)*O29/100)^2+(J29*(D29+G29)*0.08223)^2),0))</f>
        <v>12</v>
      </c>
      <c r="U29" s="32"/>
    </row>
    <row r="30" customFormat="false" ht="15" hidden="false" customHeight="false" outlineLevel="0" collapsed="false">
      <c r="A30" s="32" t="s">
        <v>162</v>
      </c>
      <c r="B30" s="32" t="s">
        <v>200</v>
      </c>
      <c r="C30" s="32" t="s">
        <v>203</v>
      </c>
      <c r="D30" s="60" t="n">
        <v>240</v>
      </c>
      <c r="E30" s="60" t="n">
        <v>350</v>
      </c>
      <c r="F30" s="69" t="n">
        <f aca="false">IF(E30="","",D30-E30)</f>
        <v>-110</v>
      </c>
      <c r="G30" s="60" t="n">
        <v>709</v>
      </c>
      <c r="H30" s="60" t="n">
        <v>728</v>
      </c>
      <c r="I30" s="69" t="n">
        <f aca="false">IF(H30="","",G30-H30)</f>
        <v>-19</v>
      </c>
      <c r="J30" s="40" t="n">
        <f aca="false">IF(OR(D30="",D30+G30=0),"",D30/(D30+G30))</f>
        <v>0.252897787144363</v>
      </c>
      <c r="K30" s="40" t="n">
        <f aca="false">IF(E30="","",E30/(E30+H30))</f>
        <v>0.324675324675325</v>
      </c>
      <c r="L30" s="70" t="n">
        <f aca="false">IF(OR(K30="",J30=""),"",(J30-K30)*100)</f>
        <v>-7.17775375309622</v>
      </c>
      <c r="M30" s="36" t="n">
        <v>1.85121860614646</v>
      </c>
      <c r="N30" s="36" t="n">
        <v>2.24053161395411</v>
      </c>
      <c r="O30" s="36" t="n">
        <f aca="false">SQRT(M30^2+N30^2)</f>
        <v>2.90637097440616</v>
      </c>
      <c r="P30" s="40" t="n">
        <f aca="false">IF(J30="","",MAX(0,J30-1.96*O30/100))</f>
        <v>0.195932916046002</v>
      </c>
      <c r="Q30" s="40" t="n">
        <f aca="false">IF(J30="","",MIN(1,J30+1.96*O30/100))</f>
        <v>0.309862658242723</v>
      </c>
      <c r="R30" s="32" t="str">
        <f aca="false">IF(L30="","",IF(ABS(L30)&lt;=O30,"Yes","No"))</f>
        <v>No</v>
      </c>
      <c r="S30" s="32" t="str">
        <f aca="false">IF(L30="","",IF(ABS(L30)&lt;=1.96*O30,"Yes","No"))</f>
        <v>No</v>
      </c>
      <c r="T30" s="60" t="n">
        <f aca="false">IF(D30="","",ROUND(SQRT(((D30+G30)*O30/100)^2+(J30*(D30+G30)*0.05273)^2),0))</f>
        <v>30</v>
      </c>
      <c r="U30" s="32"/>
    </row>
    <row r="31" customFormat="false" ht="15" hidden="false" customHeight="false" outlineLevel="0" collapsed="false">
      <c r="A31" s="32" t="s">
        <v>162</v>
      </c>
      <c r="B31" s="32" t="s">
        <v>205</v>
      </c>
      <c r="C31" s="32" t="s">
        <v>206</v>
      </c>
      <c r="D31" s="60" t="n">
        <v>187</v>
      </c>
      <c r="E31" s="60" t="n">
        <v>245</v>
      </c>
      <c r="F31" s="69" t="n">
        <f aca="false">IF(E31="","",D31-E31)</f>
        <v>-58</v>
      </c>
      <c r="G31" s="60" t="n">
        <v>305</v>
      </c>
      <c r="H31" s="60" t="n">
        <v>317</v>
      </c>
      <c r="I31" s="69" t="n">
        <f aca="false">IF(H31="","",G31-H31)</f>
        <v>-12</v>
      </c>
      <c r="J31" s="40" t="n">
        <f aca="false">IF(OR(D31="",D31+G31=0),"",D31/(D31+G31))</f>
        <v>0.380081300813008</v>
      </c>
      <c r="K31" s="40" t="n">
        <f aca="false">IF(E31="","",E31/(E31+H31))</f>
        <v>0.435943060498221</v>
      </c>
      <c r="L31" s="70" t="n">
        <f aca="false">IF(OR(K31="",J31=""),"",(J31-K31)*100)</f>
        <v>-5.58617596852125</v>
      </c>
      <c r="M31" s="36" t="n">
        <v>3.37717971691765</v>
      </c>
      <c r="N31" s="36" t="n">
        <v>2.24053161395411</v>
      </c>
      <c r="O31" s="36" t="n">
        <f aca="false">SQRT(M31^2+N31^2)</f>
        <v>4.05281689118664</v>
      </c>
      <c r="P31" s="40" t="n">
        <f aca="false">IF(J31="","",MAX(0,J31-1.96*O31/100))</f>
        <v>0.30064608974575</v>
      </c>
      <c r="Q31" s="40" t="n">
        <f aca="false">IF(J31="","",MIN(1,J31+1.96*O31/100))</f>
        <v>0.459516511880266</v>
      </c>
      <c r="R31" s="32" t="str">
        <f aca="false">IF(L31="","",IF(ABS(L31)&lt;=O31,"Yes","No"))</f>
        <v>No</v>
      </c>
      <c r="S31" s="32" t="str">
        <f aca="false">IF(L31="","",IF(ABS(L31)&lt;=1.96*O31,"Yes","No"))</f>
        <v>Yes</v>
      </c>
      <c r="T31" s="60" t="n">
        <f aca="false">IF(D31="","",ROUND(SQRT(((D31+G31)*O31/100)^2+(J31*(D31+G31)*0.08223)^2),0))</f>
        <v>25</v>
      </c>
      <c r="U31" s="32"/>
    </row>
    <row r="32" customFormat="false" ht="15" hidden="false" customHeight="false" outlineLevel="0" collapsed="false">
      <c r="A32" s="32" t="s">
        <v>162</v>
      </c>
      <c r="B32" s="32" t="s">
        <v>205</v>
      </c>
      <c r="C32" s="32" t="s">
        <v>207</v>
      </c>
      <c r="D32" s="60" t="n">
        <v>194</v>
      </c>
      <c r="E32" s="60" t="n">
        <v>243</v>
      </c>
      <c r="F32" s="69" t="n">
        <f aca="false">IF(E32="","",D32-E32)</f>
        <v>-49</v>
      </c>
      <c r="G32" s="60" t="n">
        <v>338</v>
      </c>
      <c r="H32" s="60" t="n">
        <v>389</v>
      </c>
      <c r="I32" s="69" t="n">
        <f aca="false">IF(H32="","",G32-H32)</f>
        <v>-51</v>
      </c>
      <c r="J32" s="40" t="n">
        <f aca="false">IF(OR(D32="",D32+G32=0),"",D32/(D32+G32))</f>
        <v>0.364661654135338</v>
      </c>
      <c r="K32" s="40" t="n">
        <f aca="false">IF(E32="","",E32/(E32+H32))</f>
        <v>0.384493670886076</v>
      </c>
      <c r="L32" s="70" t="n">
        <f aca="false">IF(OR(K32="",J32=""),"",(J32-K32)*100)</f>
        <v>-1.98320167507376</v>
      </c>
      <c r="M32" s="36" t="n">
        <v>2.20820364551216</v>
      </c>
      <c r="N32" s="36" t="n">
        <v>2.24053161395411</v>
      </c>
      <c r="O32" s="36" t="n">
        <f aca="false">SQRT(M32^2+N32^2)</f>
        <v>3.14581392539053</v>
      </c>
      <c r="P32" s="40" t="n">
        <f aca="false">IF(J32="","",MAX(0,J32-1.96*O32/100))</f>
        <v>0.303003701197684</v>
      </c>
      <c r="Q32" s="40" t="n">
        <f aca="false">IF(J32="","",MIN(1,J32+1.96*O32/100))</f>
        <v>0.426319607072993</v>
      </c>
      <c r="R32" s="32" t="str">
        <f aca="false">IF(L32="","",IF(ABS(L32)&lt;=O32,"Yes","No"))</f>
        <v>Yes</v>
      </c>
      <c r="S32" s="32" t="str">
        <f aca="false">IF(L32="","",IF(ABS(L32)&lt;=1.96*O32,"Yes","No"))</f>
        <v>Yes</v>
      </c>
      <c r="T32" s="60" t="n">
        <f aca="false">IF(D32="","",ROUND(SQRT(((D32+G32)*O32/100)^2+(J32*(D32+G32)*0.06778)^2),0))</f>
        <v>21</v>
      </c>
      <c r="U32" s="32"/>
    </row>
    <row r="33" customFormat="false" ht="15" hidden="false" customHeight="false" outlineLevel="0" collapsed="false">
      <c r="A33" s="32" t="s">
        <v>162</v>
      </c>
      <c r="B33" s="32" t="s">
        <v>208</v>
      </c>
      <c r="C33" s="32" t="s">
        <v>208</v>
      </c>
      <c r="D33" s="60" t="n">
        <v>90</v>
      </c>
      <c r="E33" s="60" t="n">
        <v>96</v>
      </c>
      <c r="F33" s="69" t="n">
        <f aca="false">IF(E33="","",D33-E33)</f>
        <v>-6</v>
      </c>
      <c r="G33" s="60" t="n">
        <v>402</v>
      </c>
      <c r="H33" s="60" t="n">
        <v>444</v>
      </c>
      <c r="I33" s="69" t="n">
        <f aca="false">IF(H33="","",G33-H33)</f>
        <v>-42</v>
      </c>
      <c r="J33" s="40" t="n">
        <f aca="false">IF(OR(D33="",D33+G33=0),"",D33/(D33+G33))</f>
        <v>0.182926829268293</v>
      </c>
      <c r="K33" s="40" t="n">
        <f aca="false">IF(E33="","",E33/(E33+H33))</f>
        <v>0.177777777777778</v>
      </c>
      <c r="L33" s="70" t="n">
        <f aca="false">IF(OR(K33="",J33=""),"",(J33-K33)*100)</f>
        <v>0.514905149051489</v>
      </c>
      <c r="M33" s="36" t="n">
        <v>3.37717971691765</v>
      </c>
      <c r="N33" s="36" t="n">
        <v>2.24053161395411</v>
      </c>
      <c r="O33" s="36" t="n">
        <f aca="false">SQRT(M33^2+N33^2)</f>
        <v>4.05281689118664</v>
      </c>
      <c r="P33" s="40" t="n">
        <f aca="false">IF(J33="","",MAX(0,J33-1.96*O33/100))</f>
        <v>0.103491618201035</v>
      </c>
      <c r="Q33" s="40" t="n">
        <f aca="false">IF(J33="","",MIN(1,J33+1.96*O33/100))</f>
        <v>0.262362040335551</v>
      </c>
      <c r="R33" s="32" t="str">
        <f aca="false">IF(L33="","",IF(ABS(L33)&lt;=O33,"Yes","No"))</f>
        <v>Yes</v>
      </c>
      <c r="S33" s="32" t="str">
        <f aca="false">IF(L33="","",IF(ABS(L33)&lt;=1.96*O33,"Yes","No"))</f>
        <v>Yes</v>
      </c>
      <c r="T33" s="60" t="n">
        <f aca="false">IF(D33="","",ROUND(SQRT(((D33+G33)*O33/100)^2+(J33*(D33+G33)*0.08223)^2),0))</f>
        <v>21</v>
      </c>
      <c r="U33" s="32"/>
    </row>
    <row r="34" customFormat="false" ht="15" hidden="false" customHeight="false" outlineLevel="0" collapsed="false">
      <c r="A34" s="32" t="s">
        <v>162</v>
      </c>
      <c r="B34" s="32" t="s">
        <v>209</v>
      </c>
      <c r="C34" s="32" t="s">
        <v>210</v>
      </c>
      <c r="D34" s="60" t="n">
        <v>197</v>
      </c>
      <c r="E34" s="60" t="n">
        <v>241</v>
      </c>
      <c r="F34" s="69" t="n">
        <f aca="false">IF(E34="","",D34-E34)</f>
        <v>-44</v>
      </c>
      <c r="G34" s="60" t="n">
        <v>422</v>
      </c>
      <c r="H34" s="60" t="n">
        <v>438</v>
      </c>
      <c r="I34" s="69" t="n">
        <f aca="false">IF(H34="","",G34-H34)</f>
        <v>-16</v>
      </c>
      <c r="J34" s="40" t="n">
        <f aca="false">IF(OR(D34="",D34+G34=0),"",D34/(D34+G34))</f>
        <v>0.318255250403877</v>
      </c>
      <c r="K34" s="40" t="n">
        <f aca="false">IF(E34="","",E34/(E34+H34))</f>
        <v>0.354933726067747</v>
      </c>
      <c r="L34" s="70" t="n">
        <f aca="false">IF(OR(K34="",J34=""),"",(J34-K34)*100)</f>
        <v>-3.66784756638695</v>
      </c>
      <c r="M34" s="36" t="n">
        <v>2.20820364551216</v>
      </c>
      <c r="N34" s="36" t="n">
        <v>2.24053161395411</v>
      </c>
      <c r="O34" s="36" t="n">
        <f aca="false">SQRT(M34^2+N34^2)</f>
        <v>3.14581392539053</v>
      </c>
      <c r="P34" s="40" t="n">
        <f aca="false">IF(J34="","",MAX(0,J34-1.96*O34/100))</f>
        <v>0.256597297466223</v>
      </c>
      <c r="Q34" s="40" t="n">
        <f aca="false">IF(J34="","",MIN(1,J34+1.96*O34/100))</f>
        <v>0.379913203341532</v>
      </c>
      <c r="R34" s="32" t="str">
        <f aca="false">IF(L34="","",IF(ABS(L34)&lt;=O34,"Yes","No"))</f>
        <v>No</v>
      </c>
      <c r="S34" s="32" t="str">
        <f aca="false">IF(L34="","",IF(ABS(L34)&lt;=1.96*O34,"Yes","No"))</f>
        <v>Yes</v>
      </c>
      <c r="T34" s="60" t="n">
        <f aca="false">IF(D34="","",ROUND(SQRT(((D34+G34)*O34/100)^2+(J34*(D34+G34)*0.06778)^2),0))</f>
        <v>24</v>
      </c>
      <c r="U34" s="32"/>
    </row>
    <row r="35" customFormat="false" ht="15" hidden="false" customHeight="false" outlineLevel="0" collapsed="false">
      <c r="A35" s="32" t="s">
        <v>162</v>
      </c>
      <c r="B35" s="32" t="s">
        <v>209</v>
      </c>
      <c r="C35" s="32" t="s">
        <v>211</v>
      </c>
      <c r="D35" s="60" t="n">
        <v>329</v>
      </c>
      <c r="E35" s="60" t="n">
        <v>392</v>
      </c>
      <c r="F35" s="69" t="n">
        <f aca="false">IF(E35="","",D35-E35)</f>
        <v>-63</v>
      </c>
      <c r="G35" s="60" t="n">
        <v>533</v>
      </c>
      <c r="H35" s="60" t="n">
        <v>544</v>
      </c>
      <c r="I35" s="69" t="n">
        <f aca="false">IF(H35="","",G35-H35)</f>
        <v>-11</v>
      </c>
      <c r="J35" s="40" t="n">
        <f aca="false">IF(OR(D35="",D35+G35=0),"",D35/(D35+G35))</f>
        <v>0.381670533642691</v>
      </c>
      <c r="K35" s="40" t="n">
        <f aca="false">IF(E35="","",E35/(E35+H35))</f>
        <v>0.418803418803419</v>
      </c>
      <c r="L35" s="70" t="n">
        <f aca="false">IF(OR(K35="",J35=""),"",(J35-K35)*100)</f>
        <v>-3.71328851607274</v>
      </c>
      <c r="M35" s="36" t="n">
        <v>1.85121860614646</v>
      </c>
      <c r="N35" s="36" t="n">
        <v>2.24053161395411</v>
      </c>
      <c r="O35" s="36" t="n">
        <f aca="false">SQRT(M35^2+N35^2)</f>
        <v>2.90637097440616</v>
      </c>
      <c r="P35" s="40" t="n">
        <f aca="false">IF(J35="","",MAX(0,J35-1.96*O35/100))</f>
        <v>0.324705662544331</v>
      </c>
      <c r="Q35" s="40" t="n">
        <f aca="false">IF(J35="","",MIN(1,J35+1.96*O35/100))</f>
        <v>0.438635404741052</v>
      </c>
      <c r="R35" s="32" t="str">
        <f aca="false">IF(L35="","",IF(ABS(L35)&lt;=O35,"Yes","No"))</f>
        <v>No</v>
      </c>
      <c r="S35" s="32" t="str">
        <f aca="false">IF(L35="","",IF(ABS(L35)&lt;=1.96*O35,"Yes","No"))</f>
        <v>Yes</v>
      </c>
      <c r="T35" s="60" t="n">
        <f aca="false">IF(D35="","",ROUND(SQRT(((D35+G35)*O35/100)^2+(J35*(D35+G35)*0.05273)^2),0))</f>
        <v>30</v>
      </c>
      <c r="U35" s="32"/>
    </row>
    <row r="36" customFormat="false" ht="15" hidden="false" customHeight="false" outlineLevel="0" collapsed="false">
      <c r="A36" s="32" t="s">
        <v>162</v>
      </c>
      <c r="B36" s="32" t="s">
        <v>209</v>
      </c>
      <c r="C36" s="32" t="s">
        <v>212</v>
      </c>
      <c r="D36" s="60" t="n">
        <v>85</v>
      </c>
      <c r="E36" s="60" t="n">
        <v>104</v>
      </c>
      <c r="F36" s="69" t="n">
        <f aca="false">IF(E36="","",D36-E36)</f>
        <v>-19</v>
      </c>
      <c r="G36" s="60" t="n">
        <v>168</v>
      </c>
      <c r="H36" s="60" t="n">
        <v>190</v>
      </c>
      <c r="I36" s="69" t="n">
        <f aca="false">IF(H36="","",G36-H36)</f>
        <v>-22</v>
      </c>
      <c r="J36" s="40" t="n">
        <f aca="false">IF(OR(D36="",D36+G36=0),"",D36/(D36+G36))</f>
        <v>0.33596837944664</v>
      </c>
      <c r="K36" s="40" t="n">
        <f aca="false">IF(E36="","",E36/(E36+H36))</f>
        <v>0.353741496598639</v>
      </c>
      <c r="L36" s="70" t="n">
        <f aca="false">IF(OR(K36="",J36=""),"",(J36-K36)*100)</f>
        <v>-1.77731171519991</v>
      </c>
      <c r="M36" s="36" t="n">
        <v>3.37717971691765</v>
      </c>
      <c r="N36" s="36" t="n">
        <v>2.24053161395411</v>
      </c>
      <c r="O36" s="36" t="n">
        <f aca="false">SQRT(M36^2+N36^2)</f>
        <v>4.05281689118664</v>
      </c>
      <c r="P36" s="40" t="n">
        <f aca="false">IF(J36="","",MAX(0,J36-1.96*O36/100))</f>
        <v>0.256533168379382</v>
      </c>
      <c r="Q36" s="40" t="n">
        <f aca="false">IF(J36="","",MIN(1,J36+1.96*O36/100))</f>
        <v>0.415403590513898</v>
      </c>
      <c r="R36" s="32" t="str">
        <f aca="false">IF(L36="","",IF(ABS(L36)&lt;=O36,"Yes","No"))</f>
        <v>Yes</v>
      </c>
      <c r="S36" s="32" t="str">
        <f aca="false">IF(L36="","",IF(ABS(L36)&lt;=1.96*O36,"Yes","No"))</f>
        <v>Yes</v>
      </c>
      <c r="T36" s="60" t="n">
        <f aca="false">IF(D36="","",ROUND(SQRT(((D36+G36)*O36/100)^2+(J36*(D36+G36)*0.08223)^2),0))</f>
        <v>12</v>
      </c>
      <c r="U36" s="32"/>
    </row>
    <row r="37" customFormat="false" ht="15" hidden="false" customHeight="false" outlineLevel="0" collapsed="false">
      <c r="A37" s="32" t="s">
        <v>162</v>
      </c>
      <c r="B37" s="32" t="s">
        <v>213</v>
      </c>
      <c r="C37" s="32" t="s">
        <v>213</v>
      </c>
      <c r="D37" s="60" t="n">
        <v>46</v>
      </c>
      <c r="E37" s="60" t="n">
        <v>51</v>
      </c>
      <c r="F37" s="69" t="n">
        <f aca="false">IF(E37="","",D37-E37)</f>
        <v>-5</v>
      </c>
      <c r="G37" s="60" t="n">
        <v>129</v>
      </c>
      <c r="H37" s="60" t="n">
        <v>136</v>
      </c>
      <c r="I37" s="69" t="n">
        <f aca="false">IF(H37="","",G37-H37)</f>
        <v>-7</v>
      </c>
      <c r="J37" s="40" t="n">
        <f aca="false">IF(OR(D37="",D37+G37=0),"",D37/(D37+G37))</f>
        <v>0.262857142857143</v>
      </c>
      <c r="K37" s="40" t="n">
        <f aca="false">IF(E37="","",E37/(E37+H37))</f>
        <v>0.272727272727273</v>
      </c>
      <c r="L37" s="70" t="n">
        <f aca="false">IF(OR(K37="",J37=""),"",(J37-K37)*100)</f>
        <v>-0.987012987012986</v>
      </c>
      <c r="M37" s="36" t="n">
        <v>3.37717971691765</v>
      </c>
      <c r="N37" s="36" t="n">
        <v>2.24053161395411</v>
      </c>
      <c r="O37" s="36" t="n">
        <f aca="false">SQRT(M37^2+N37^2)</f>
        <v>4.05281689118664</v>
      </c>
      <c r="P37" s="40" t="n">
        <f aca="false">IF(J37="","",MAX(0,J37-1.96*O37/100))</f>
        <v>0.183421931789885</v>
      </c>
      <c r="Q37" s="40" t="n">
        <f aca="false">IF(J37="","",MIN(1,J37+1.96*O37/100))</f>
        <v>0.342292353924401</v>
      </c>
      <c r="R37" s="32" t="str">
        <f aca="false">IF(L37="","",IF(ABS(L37)&lt;=O37,"Yes","No"))</f>
        <v>Yes</v>
      </c>
      <c r="S37" s="32" t="str">
        <f aca="false">IF(L37="","",IF(ABS(L37)&lt;=1.96*O37,"Yes","No"))</f>
        <v>Yes</v>
      </c>
      <c r="T37" s="60" t="n">
        <f aca="false">IF(D37="","",ROUND(SQRT(((D37+G37)*O37/100)^2+(J37*(D37+G37)*0.08223)^2),0))</f>
        <v>8</v>
      </c>
      <c r="U37" s="32"/>
    </row>
    <row r="38" customFormat="false" ht="15" hidden="false" customHeight="false" outlineLevel="0" collapsed="false">
      <c r="A38" s="32" t="s">
        <v>162</v>
      </c>
      <c r="B38" s="32" t="s">
        <v>214</v>
      </c>
      <c r="C38" s="32" t="s">
        <v>215</v>
      </c>
      <c r="D38" s="60" t="n">
        <v>277</v>
      </c>
      <c r="E38" s="60" t="n">
        <v>321</v>
      </c>
      <c r="F38" s="69" t="n">
        <f aca="false">IF(E38="","",D38-E38)</f>
        <v>-44</v>
      </c>
      <c r="G38" s="60" t="n">
        <v>411</v>
      </c>
      <c r="H38" s="60" t="n">
        <v>505</v>
      </c>
      <c r="I38" s="69" t="n">
        <f aca="false">IF(H38="","",G38-H38)</f>
        <v>-94</v>
      </c>
      <c r="J38" s="40" t="n">
        <f aca="false">IF(OR(D38="",D38+G38=0),"",D38/(D38+G38))</f>
        <v>0.402616279069767</v>
      </c>
      <c r="K38" s="40" t="n">
        <f aca="false">IF(E38="","",E38/(E38+H38))</f>
        <v>0.38861985472155</v>
      </c>
      <c r="L38" s="70" t="n">
        <f aca="false">IF(OR(K38="",J38=""),"",(J38-K38)*100)</f>
        <v>1.39964243482178</v>
      </c>
      <c r="M38" s="36" t="n">
        <v>2.20820364551216</v>
      </c>
      <c r="N38" s="36" t="n">
        <v>2.24053161395411</v>
      </c>
      <c r="O38" s="36" t="n">
        <f aca="false">SQRT(M38^2+N38^2)</f>
        <v>3.14581392539053</v>
      </c>
      <c r="P38" s="40" t="n">
        <f aca="false">IF(J38="","",MAX(0,J38-1.96*O38/100))</f>
        <v>0.340958326132113</v>
      </c>
      <c r="Q38" s="40" t="n">
        <f aca="false">IF(J38="","",MIN(1,J38+1.96*O38/100))</f>
        <v>0.464274232007422</v>
      </c>
      <c r="R38" s="32" t="str">
        <f aca="false">IF(L38="","",IF(ABS(L38)&lt;=O38,"Yes","No"))</f>
        <v>Yes</v>
      </c>
      <c r="S38" s="32" t="str">
        <f aca="false">IF(L38="","",IF(ABS(L38)&lt;=1.96*O38,"Yes","No"))</f>
        <v>Yes</v>
      </c>
      <c r="T38" s="60" t="n">
        <f aca="false">IF(D38="","",ROUND(SQRT(((D38+G38)*O38/100)^2+(J38*(D38+G38)*0.06778)^2),0))</f>
        <v>29</v>
      </c>
      <c r="U38" s="32"/>
    </row>
    <row r="39" customFormat="false" ht="15" hidden="false" customHeight="false" outlineLevel="0" collapsed="false">
      <c r="A39" s="32" t="s">
        <v>162</v>
      </c>
      <c r="B39" s="32" t="s">
        <v>214</v>
      </c>
      <c r="C39" s="32" t="s">
        <v>216</v>
      </c>
      <c r="D39" s="60" t="n">
        <v>205</v>
      </c>
      <c r="E39" s="60" t="n">
        <v>237</v>
      </c>
      <c r="F39" s="69" t="n">
        <f aca="false">IF(E39="","",D39-E39)</f>
        <v>-32</v>
      </c>
      <c r="G39" s="60" t="n">
        <v>333</v>
      </c>
      <c r="H39" s="60" t="n">
        <v>381</v>
      </c>
      <c r="I39" s="69" t="n">
        <f aca="false">IF(H39="","",G39-H39)</f>
        <v>-48</v>
      </c>
      <c r="J39" s="40" t="n">
        <f aca="false">IF(OR(D39="",D39+G39=0),"",D39/(D39+G39))</f>
        <v>0.381040892193309</v>
      </c>
      <c r="K39" s="40" t="n">
        <f aca="false">IF(E39="","",E39/(E39+H39))</f>
        <v>0.383495145631068</v>
      </c>
      <c r="L39" s="70" t="n">
        <f aca="false">IF(OR(K39="",J39=""),"",(J39-K39)*100)</f>
        <v>-0.24542534377594</v>
      </c>
      <c r="M39" s="36" t="n">
        <v>2.20820364551216</v>
      </c>
      <c r="N39" s="36" t="n">
        <v>2.24053161395411</v>
      </c>
      <c r="O39" s="36" t="n">
        <f aca="false">SQRT(M39^2+N39^2)</f>
        <v>3.14581392539053</v>
      </c>
      <c r="P39" s="40" t="n">
        <f aca="false">IF(J39="","",MAX(0,J39-1.96*O39/100))</f>
        <v>0.319382939255654</v>
      </c>
      <c r="Q39" s="40" t="n">
        <f aca="false">IF(J39="","",MIN(1,J39+1.96*O39/100))</f>
        <v>0.442698845130963</v>
      </c>
      <c r="R39" s="32" t="str">
        <f aca="false">IF(L39="","",IF(ABS(L39)&lt;=O39,"Yes","No"))</f>
        <v>Yes</v>
      </c>
      <c r="S39" s="32" t="str">
        <f aca="false">IF(L39="","",IF(ABS(L39)&lt;=1.96*O39,"Yes","No"))</f>
        <v>Yes</v>
      </c>
      <c r="T39" s="60" t="n">
        <f aca="false">IF(D39="","",ROUND(SQRT(((D39+G39)*O39/100)^2+(J39*(D39+G39)*0.06778)^2),0))</f>
        <v>22</v>
      </c>
      <c r="U39" s="32"/>
    </row>
    <row r="40" customFormat="false" ht="15" hidden="false" customHeight="false" outlineLevel="0" collapsed="false">
      <c r="A40" s="32" t="s">
        <v>162</v>
      </c>
      <c r="B40" s="32" t="s">
        <v>214</v>
      </c>
      <c r="C40" s="32" t="s">
        <v>217</v>
      </c>
      <c r="D40" s="60" t="n">
        <v>308</v>
      </c>
      <c r="E40" s="60" t="n">
        <v>378</v>
      </c>
      <c r="F40" s="69" t="n">
        <f aca="false">IF(E40="","",D40-E40)</f>
        <v>-70</v>
      </c>
      <c r="G40" s="60" t="n">
        <v>530</v>
      </c>
      <c r="H40" s="60" t="n">
        <v>574</v>
      </c>
      <c r="I40" s="69" t="n">
        <f aca="false">IF(H40="","",G40-H40)</f>
        <v>-44</v>
      </c>
      <c r="J40" s="40" t="n">
        <f aca="false">IF(OR(D40="",D40+G40=0),"",D40/(D40+G40))</f>
        <v>0.367541766109785</v>
      </c>
      <c r="K40" s="40" t="n">
        <f aca="false">IF(E40="","",E40/(E40+H40))</f>
        <v>0.397058823529412</v>
      </c>
      <c r="L40" s="70" t="n">
        <f aca="false">IF(OR(K40="",J40=""),"",(J40-K40)*100)</f>
        <v>-2.95170574196265</v>
      </c>
      <c r="M40" s="36" t="n">
        <v>1.85121860614646</v>
      </c>
      <c r="N40" s="36" t="n">
        <v>2.24053161395411</v>
      </c>
      <c r="O40" s="36" t="n">
        <f aca="false">SQRT(M40^2+N40^2)</f>
        <v>2.90637097440616</v>
      </c>
      <c r="P40" s="40" t="n">
        <f aca="false">IF(J40="","",MAX(0,J40-1.96*O40/100))</f>
        <v>0.310576895011424</v>
      </c>
      <c r="Q40" s="40" t="n">
        <f aca="false">IF(J40="","",MIN(1,J40+1.96*O40/100))</f>
        <v>0.424506637208146</v>
      </c>
      <c r="R40" s="32" t="str">
        <f aca="false">IF(L40="","",IF(ABS(L40)&lt;=O40,"Yes","No"))</f>
        <v>No</v>
      </c>
      <c r="S40" s="32" t="str">
        <f aca="false">IF(L40="","",IF(ABS(L40)&lt;=1.96*O40,"Yes","No"))</f>
        <v>Yes</v>
      </c>
      <c r="T40" s="60" t="n">
        <f aca="false">IF(D40="","",ROUND(SQRT(((D40+G40)*O40/100)^2+(J40*(D40+G40)*0.05273)^2),0))</f>
        <v>29</v>
      </c>
      <c r="U40" s="32"/>
    </row>
    <row r="41" customFormat="false" ht="15" hidden="false" customHeight="false" outlineLevel="0" collapsed="false">
      <c r="A41" s="32" t="s">
        <v>162</v>
      </c>
      <c r="B41" s="32" t="s">
        <v>214</v>
      </c>
      <c r="C41" s="32" t="s">
        <v>218</v>
      </c>
      <c r="D41" s="60" t="n">
        <v>262</v>
      </c>
      <c r="E41" s="60" t="n">
        <v>322</v>
      </c>
      <c r="F41" s="69" t="n">
        <f aca="false">IF(E41="","",D41-E41)</f>
        <v>-60</v>
      </c>
      <c r="G41" s="60" t="n">
        <v>566</v>
      </c>
      <c r="H41" s="60" t="n">
        <v>710</v>
      </c>
      <c r="I41" s="69" t="n">
        <f aca="false">IF(H41="","",G41-H41)</f>
        <v>-144</v>
      </c>
      <c r="J41" s="40" t="n">
        <f aca="false">IF(OR(D41="",D41+G41=0),"",D41/(D41+G41))</f>
        <v>0.316425120772947</v>
      </c>
      <c r="K41" s="40" t="n">
        <f aca="false">IF(E41="","",E41/(E41+H41))</f>
        <v>0.312015503875969</v>
      </c>
      <c r="L41" s="70" t="n">
        <f aca="false">IF(OR(K41="",J41=""),"",(J41-K41)*100)</f>
        <v>0.440961689697789</v>
      </c>
      <c r="M41" s="36" t="n">
        <v>2.20820364551216</v>
      </c>
      <c r="N41" s="36" t="n">
        <v>2.24053161395411</v>
      </c>
      <c r="O41" s="36" t="n">
        <f aca="false">SQRT(M41^2+N41^2)</f>
        <v>3.14581392539053</v>
      </c>
      <c r="P41" s="40" t="n">
        <f aca="false">IF(J41="","",MAX(0,J41-1.96*O41/100))</f>
        <v>0.254767167835293</v>
      </c>
      <c r="Q41" s="40" t="n">
        <f aca="false">IF(J41="","",MIN(1,J41+1.96*O41/100))</f>
        <v>0.378083073710601</v>
      </c>
      <c r="R41" s="32" t="str">
        <f aca="false">IF(L41="","",IF(ABS(L41)&lt;=O41,"Yes","No"))</f>
        <v>Yes</v>
      </c>
      <c r="S41" s="32" t="str">
        <f aca="false">IF(L41="","",IF(ABS(L41)&lt;=1.96*O41,"Yes","No"))</f>
        <v>Yes</v>
      </c>
      <c r="T41" s="60" t="n">
        <f aca="false">IF(D41="","",ROUND(SQRT(((D41+G41)*O41/100)^2+(J41*(D41+G41)*0.06778)^2),0))</f>
        <v>32</v>
      </c>
      <c r="U41" s="32"/>
    </row>
    <row r="42" customFormat="false" ht="15" hidden="false" customHeight="false" outlineLevel="0" collapsed="false">
      <c r="A42" s="32" t="s">
        <v>162</v>
      </c>
      <c r="B42" s="32" t="s">
        <v>214</v>
      </c>
      <c r="C42" s="32" t="s">
        <v>219</v>
      </c>
      <c r="D42" s="60" t="n">
        <v>250</v>
      </c>
      <c r="E42" s="60" t="n">
        <v>316</v>
      </c>
      <c r="F42" s="69" t="n">
        <f aca="false">IF(E42="","",D42-E42)</f>
        <v>-66</v>
      </c>
      <c r="G42" s="60" t="n">
        <v>500</v>
      </c>
      <c r="H42" s="60" t="n">
        <v>580</v>
      </c>
      <c r="I42" s="69" t="n">
        <f aca="false">IF(H42="","",G42-H42)</f>
        <v>-80</v>
      </c>
      <c r="J42" s="40" t="n">
        <f aca="false">IF(OR(D42="",D42+G42=0),"",D42/(D42+G42))</f>
        <v>0.333333333333333</v>
      </c>
      <c r="K42" s="40" t="n">
        <f aca="false">IF(E42="","",E42/(E42+H42))</f>
        <v>0.352678571428571</v>
      </c>
      <c r="L42" s="70" t="n">
        <f aca="false">IF(OR(K42="",J42=""),"",(J42-K42)*100)</f>
        <v>-1.93452380952381</v>
      </c>
      <c r="M42" s="36" t="n">
        <v>2.20820364551216</v>
      </c>
      <c r="N42" s="36" t="n">
        <v>2.24053161395411</v>
      </c>
      <c r="O42" s="36" t="n">
        <f aca="false">SQRT(M42^2+N42^2)</f>
        <v>3.14581392539053</v>
      </c>
      <c r="P42" s="40" t="n">
        <f aca="false">IF(J42="","",MAX(0,J42-1.96*O42/100))</f>
        <v>0.271675380395679</v>
      </c>
      <c r="Q42" s="40" t="n">
        <f aca="false">IF(J42="","",MIN(1,J42+1.96*O42/100))</f>
        <v>0.394991286270988</v>
      </c>
      <c r="R42" s="32" t="str">
        <f aca="false">IF(L42="","",IF(ABS(L42)&lt;=O42,"Yes","No"))</f>
        <v>Yes</v>
      </c>
      <c r="S42" s="32" t="str">
        <f aca="false">IF(L42="","",IF(ABS(L42)&lt;=1.96*O42,"Yes","No"))</f>
        <v>Yes</v>
      </c>
      <c r="T42" s="60" t="n">
        <f aca="false">IF(D42="","",ROUND(SQRT(((D42+G42)*O42/100)^2+(J42*(D42+G42)*0.06778)^2),0))</f>
        <v>29</v>
      </c>
      <c r="U42" s="32"/>
    </row>
    <row r="43" customFormat="false" ht="15" hidden="false" customHeight="false" outlineLevel="0" collapsed="false">
      <c r="A43" s="32" t="s">
        <v>162</v>
      </c>
      <c r="B43" s="32" t="s">
        <v>220</v>
      </c>
      <c r="C43" s="32" t="s">
        <v>221</v>
      </c>
      <c r="D43" s="60" t="n">
        <v>121</v>
      </c>
      <c r="E43" s="60" t="n">
        <v>138</v>
      </c>
      <c r="F43" s="69" t="n">
        <f aca="false">IF(E43="","",D43-E43)</f>
        <v>-17</v>
      </c>
      <c r="G43" s="60" t="n">
        <v>156</v>
      </c>
      <c r="H43" s="60" t="n">
        <v>150</v>
      </c>
      <c r="I43" s="69" t="n">
        <f aca="false">IF(H43="","",G43-H43)</f>
        <v>6</v>
      </c>
      <c r="J43" s="40" t="n">
        <f aca="false">IF(OR(D43="",D43+G43=0),"",D43/(D43+G43))</f>
        <v>0.436823104693141</v>
      </c>
      <c r="K43" s="40" t="n">
        <f aca="false">IF(E43="","",E43/(E43+H43))</f>
        <v>0.479166666666667</v>
      </c>
      <c r="L43" s="70" t="n">
        <f aca="false">IF(OR(K43="",J43=""),"",(J43-K43)*100)</f>
        <v>-4.23435619735259</v>
      </c>
      <c r="M43" s="36" t="n">
        <v>3.37717971691765</v>
      </c>
      <c r="N43" s="36" t="n">
        <v>2.24053161395411</v>
      </c>
      <c r="O43" s="36" t="n">
        <f aca="false">SQRT(M43^2+N43^2)</f>
        <v>4.05281689118664</v>
      </c>
      <c r="P43" s="40" t="n">
        <f aca="false">IF(J43="","",MAX(0,J43-1.96*O43/100))</f>
        <v>0.357387893625883</v>
      </c>
      <c r="Q43" s="40" t="n">
        <f aca="false">IF(J43="","",MIN(1,J43+1.96*O43/100))</f>
        <v>0.516258315760399</v>
      </c>
      <c r="R43" s="32" t="str">
        <f aca="false">IF(L43="","",IF(ABS(L43)&lt;=O43,"Yes","No"))</f>
        <v>No</v>
      </c>
      <c r="S43" s="32" t="str">
        <f aca="false">IF(L43="","",IF(ABS(L43)&lt;=1.96*O43,"Yes","No"))</f>
        <v>Yes</v>
      </c>
      <c r="T43" s="60" t="n">
        <f aca="false">IF(D43="","",ROUND(SQRT(((D43+G43)*O43/100)^2+(J43*(D43+G43)*0.08223)^2),0))</f>
        <v>15</v>
      </c>
      <c r="U43" s="32"/>
    </row>
    <row r="44" customFormat="false" ht="15" hidden="false" customHeight="false" outlineLevel="0" collapsed="false">
      <c r="A44" s="32" t="s">
        <v>162</v>
      </c>
      <c r="B44" s="32" t="s">
        <v>220</v>
      </c>
      <c r="C44" s="32" t="s">
        <v>222</v>
      </c>
      <c r="D44" s="60" t="n">
        <v>130</v>
      </c>
      <c r="E44" s="60" t="n">
        <v>162</v>
      </c>
      <c r="F44" s="69" t="n">
        <f aca="false">IF(E44="","",D44-E44)</f>
        <v>-32</v>
      </c>
      <c r="G44" s="60" t="n">
        <v>163</v>
      </c>
      <c r="H44" s="60" t="n">
        <v>150</v>
      </c>
      <c r="I44" s="69" t="n">
        <f aca="false">IF(H44="","",G44-H44)</f>
        <v>13</v>
      </c>
      <c r="J44" s="40" t="n">
        <f aca="false">IF(OR(D44="",D44+G44=0),"",D44/(D44+G44))</f>
        <v>0.443686006825939</v>
      </c>
      <c r="K44" s="40" t="n">
        <f aca="false">IF(E44="","",E44/(E44+H44))</f>
        <v>0.519230769230769</v>
      </c>
      <c r="L44" s="70" t="n">
        <f aca="false">IF(OR(K44="",J44=""),"",(J44-K44)*100)</f>
        <v>-7.55447624048307</v>
      </c>
      <c r="M44" s="36" t="n">
        <v>3.37717971691765</v>
      </c>
      <c r="N44" s="36" t="n">
        <v>2.24053161395411</v>
      </c>
      <c r="O44" s="36" t="n">
        <f aca="false">SQRT(M44^2+N44^2)</f>
        <v>4.05281689118664</v>
      </c>
      <c r="P44" s="40" t="n">
        <f aca="false">IF(J44="","",MAX(0,J44-1.96*O44/100))</f>
        <v>0.36425079575868</v>
      </c>
      <c r="Q44" s="40" t="n">
        <f aca="false">IF(J44="","",MIN(1,J44+1.96*O44/100))</f>
        <v>0.523121217893197</v>
      </c>
      <c r="R44" s="32" t="str">
        <f aca="false">IF(L44="","",IF(ABS(L44)&lt;=O44,"Yes","No"))</f>
        <v>No</v>
      </c>
      <c r="S44" s="32" t="str">
        <f aca="false">IF(L44="","",IF(ABS(L44)&lt;=1.96*O44,"Yes","No"))</f>
        <v>Yes</v>
      </c>
      <c r="T44" s="60" t="n">
        <f aca="false">IF(D44="","",ROUND(SQRT(((D44+G44)*O44/100)^2+(J44*(D44+G44)*0.08223)^2),0))</f>
        <v>16</v>
      </c>
      <c r="U44" s="32"/>
    </row>
    <row r="45" customFormat="false" ht="15" hidden="false" customHeight="false" outlineLevel="0" collapsed="false">
      <c r="A45" s="32" t="s">
        <v>162</v>
      </c>
      <c r="B45" s="32" t="s">
        <v>220</v>
      </c>
      <c r="C45" s="32" t="s">
        <v>223</v>
      </c>
      <c r="D45" s="60" t="n">
        <v>78</v>
      </c>
      <c r="E45" s="60" t="n">
        <v>98</v>
      </c>
      <c r="F45" s="69" t="n">
        <f aca="false">IF(E45="","",D45-E45)</f>
        <v>-20</v>
      </c>
      <c r="G45" s="60" t="n">
        <v>166</v>
      </c>
      <c r="H45" s="60" t="n">
        <v>153</v>
      </c>
      <c r="I45" s="69" t="n">
        <f aca="false">IF(H45="","",G45-H45)</f>
        <v>13</v>
      </c>
      <c r="J45" s="40" t="n">
        <f aca="false">IF(OR(D45="",D45+G45=0),"",D45/(D45+G45))</f>
        <v>0.319672131147541</v>
      </c>
      <c r="K45" s="40" t="n">
        <f aca="false">IF(E45="","",E45/(E45+H45))</f>
        <v>0.390438247011952</v>
      </c>
      <c r="L45" s="70" t="n">
        <f aca="false">IF(OR(K45="",J45=""),"",(J45-K45)*100)</f>
        <v>-7.07661158644112</v>
      </c>
      <c r="M45" s="36" t="n">
        <v>3.37717971691765</v>
      </c>
      <c r="N45" s="36" t="n">
        <v>2.24053161395411</v>
      </c>
      <c r="O45" s="36" t="n">
        <f aca="false">SQRT(M45^2+N45^2)</f>
        <v>4.05281689118664</v>
      </c>
      <c r="P45" s="40" t="n">
        <f aca="false">IF(J45="","",MAX(0,J45-1.96*O45/100))</f>
        <v>0.240236920080283</v>
      </c>
      <c r="Q45" s="40" t="n">
        <f aca="false">IF(J45="","",MIN(1,J45+1.96*O45/100))</f>
        <v>0.399107342214799</v>
      </c>
      <c r="R45" s="32" t="str">
        <f aca="false">IF(L45="","",IF(ABS(L45)&lt;=O45,"Yes","No"))</f>
        <v>No</v>
      </c>
      <c r="S45" s="32" t="str">
        <f aca="false">IF(L45="","",IF(ABS(L45)&lt;=1.96*O45,"Yes","No"))</f>
        <v>Yes</v>
      </c>
      <c r="T45" s="60" t="n">
        <f aca="false">IF(D45="","",ROUND(SQRT(((D45+G45)*O45/100)^2+(J45*(D45+G45)*0.08223)^2),0))</f>
        <v>12</v>
      </c>
      <c r="U45" s="32"/>
    </row>
    <row r="46" customFormat="false" ht="15" hidden="false" customHeight="false" outlineLevel="0" collapsed="false">
      <c r="A46" s="32" t="s">
        <v>162</v>
      </c>
      <c r="B46" s="32" t="s">
        <v>220</v>
      </c>
      <c r="C46" s="32" t="s">
        <v>224</v>
      </c>
      <c r="D46" s="60" t="n">
        <v>127</v>
      </c>
      <c r="E46" s="60" t="n">
        <v>159</v>
      </c>
      <c r="F46" s="69" t="n">
        <f aca="false">IF(E46="","",D46-E46)</f>
        <v>-32</v>
      </c>
      <c r="G46" s="60" t="n">
        <v>204</v>
      </c>
      <c r="H46" s="60" t="n">
        <v>225</v>
      </c>
      <c r="I46" s="69" t="n">
        <f aca="false">IF(H46="","",G46-H46)</f>
        <v>-21</v>
      </c>
      <c r="J46" s="40" t="n">
        <f aca="false">IF(OR(D46="",D46+G46=0),"",D46/(D46+G46))</f>
        <v>0.38368580060423</v>
      </c>
      <c r="K46" s="40" t="n">
        <f aca="false">IF(E46="","",E46/(E46+H46))</f>
        <v>0.4140625</v>
      </c>
      <c r="L46" s="70" t="n">
        <f aca="false">IF(OR(K46="",J46=""),"",(J46-K46)*100)</f>
        <v>-3.03766993957704</v>
      </c>
      <c r="M46" s="36" t="n">
        <v>3.37717971691765</v>
      </c>
      <c r="N46" s="36" t="n">
        <v>2.24053161395411</v>
      </c>
      <c r="O46" s="36" t="n">
        <f aca="false">SQRT(M46^2+N46^2)</f>
        <v>4.05281689118664</v>
      </c>
      <c r="P46" s="40" t="n">
        <f aca="false">IF(J46="","",MAX(0,J46-1.96*O46/100))</f>
        <v>0.304250589536972</v>
      </c>
      <c r="Q46" s="40" t="n">
        <f aca="false">IF(J46="","",MIN(1,J46+1.96*O46/100))</f>
        <v>0.463121011671488</v>
      </c>
      <c r="R46" s="32" t="str">
        <f aca="false">IF(L46="","",IF(ABS(L46)&lt;=O46,"Yes","No"))</f>
        <v>Yes</v>
      </c>
      <c r="S46" s="32" t="str">
        <f aca="false">IF(L46="","",IF(ABS(L46)&lt;=1.96*O46,"Yes","No"))</f>
        <v>Yes</v>
      </c>
      <c r="T46" s="60" t="n">
        <f aca="false">IF(D46="","",ROUND(SQRT(((D46+G46)*O46/100)^2+(J46*(D46+G46)*0.08223)^2),0))</f>
        <v>17</v>
      </c>
      <c r="U46" s="32"/>
    </row>
    <row r="47" customFormat="false" ht="15" hidden="false" customHeight="false" outlineLevel="0" collapsed="false">
      <c r="A47" s="32" t="s">
        <v>162</v>
      </c>
      <c r="B47" s="32" t="s">
        <v>225</v>
      </c>
      <c r="C47" s="32" t="s">
        <v>226</v>
      </c>
      <c r="D47" s="60" t="n">
        <v>166</v>
      </c>
      <c r="E47" s="60" t="n">
        <v>209</v>
      </c>
      <c r="F47" s="69" t="n">
        <f aca="false">IF(E47="","",D47-E47)</f>
        <v>-43</v>
      </c>
      <c r="G47" s="60" t="n">
        <v>450</v>
      </c>
      <c r="H47" s="60" t="n">
        <v>498</v>
      </c>
      <c r="I47" s="69" t="n">
        <f aca="false">IF(H47="","",G47-H47)</f>
        <v>-48</v>
      </c>
      <c r="J47" s="40" t="n">
        <f aca="false">IF(OR(D47="",D47+G47=0),"",D47/(D47+G47))</f>
        <v>0.26948051948052</v>
      </c>
      <c r="K47" s="40" t="n">
        <f aca="false">IF(E47="","",E47/(E47+H47))</f>
        <v>0.295615275813296</v>
      </c>
      <c r="L47" s="70" t="n">
        <f aca="false">IF(OR(K47="",J47=""),"",(J47-K47)*100)</f>
        <v>-2.61347563327761</v>
      </c>
      <c r="M47" s="36" t="n">
        <v>2.20820364551216</v>
      </c>
      <c r="N47" s="36" t="n">
        <v>2.24053161395411</v>
      </c>
      <c r="O47" s="36" t="n">
        <f aca="false">SQRT(M47^2+N47^2)</f>
        <v>3.14581392539053</v>
      </c>
      <c r="P47" s="40" t="n">
        <f aca="false">IF(J47="","",MAX(0,J47-1.96*O47/100))</f>
        <v>0.207822566542865</v>
      </c>
      <c r="Q47" s="40" t="n">
        <f aca="false">IF(J47="","",MIN(1,J47+1.96*O47/100))</f>
        <v>0.331138472418174</v>
      </c>
      <c r="R47" s="32" t="str">
        <f aca="false">IF(L47="","",IF(ABS(L47)&lt;=O47,"Yes","No"))</f>
        <v>Yes</v>
      </c>
      <c r="S47" s="32" t="str">
        <f aca="false">IF(L47="","",IF(ABS(L47)&lt;=1.96*O47,"Yes","No"))</f>
        <v>Yes</v>
      </c>
      <c r="T47" s="60" t="n">
        <f aca="false">IF(D47="","",ROUND(SQRT(((D47+G47)*O47/100)^2+(J47*(D47+G47)*0.06778)^2),0))</f>
        <v>22</v>
      </c>
      <c r="U47" s="32"/>
    </row>
    <row r="48" customFormat="false" ht="15" hidden="false" customHeight="false" outlineLevel="0" collapsed="false">
      <c r="A48" s="32" t="s">
        <v>162</v>
      </c>
      <c r="B48" s="32" t="s">
        <v>225</v>
      </c>
      <c r="C48" s="32" t="s">
        <v>227</v>
      </c>
      <c r="D48" s="60" t="n">
        <v>158</v>
      </c>
      <c r="E48" s="60" t="n">
        <v>210</v>
      </c>
      <c r="F48" s="69" t="n">
        <f aca="false">IF(E48="","",D48-E48)</f>
        <v>-52</v>
      </c>
      <c r="G48" s="60" t="n">
        <v>479</v>
      </c>
      <c r="H48" s="60" t="n">
        <v>536</v>
      </c>
      <c r="I48" s="69" t="n">
        <f aca="false">IF(H48="","",G48-H48)</f>
        <v>-57</v>
      </c>
      <c r="J48" s="40" t="n">
        <f aca="false">IF(OR(D48="",D48+G48=0),"",D48/(D48+G48))</f>
        <v>0.248037676609105</v>
      </c>
      <c r="K48" s="40" t="n">
        <f aca="false">IF(E48="","",E48/(E48+H48))</f>
        <v>0.281501340482574</v>
      </c>
      <c r="L48" s="70" t="n">
        <f aca="false">IF(OR(K48="",J48=""),"",(J48-K48)*100)</f>
        <v>-3.34636638734686</v>
      </c>
      <c r="M48" s="36" t="n">
        <v>2.20820364551216</v>
      </c>
      <c r="N48" s="36" t="n">
        <v>2.24053161395411</v>
      </c>
      <c r="O48" s="36" t="n">
        <f aca="false">SQRT(M48^2+N48^2)</f>
        <v>3.14581392539053</v>
      </c>
      <c r="P48" s="40" t="n">
        <f aca="false">IF(J48="","",MAX(0,J48-1.96*O48/100))</f>
        <v>0.186379723671451</v>
      </c>
      <c r="Q48" s="40" t="n">
        <f aca="false">IF(J48="","",MIN(1,J48+1.96*O48/100))</f>
        <v>0.30969562954676</v>
      </c>
      <c r="R48" s="32" t="str">
        <f aca="false">IF(L48="","",IF(ABS(L48)&lt;=O48,"Yes","No"))</f>
        <v>No</v>
      </c>
      <c r="S48" s="32" t="str">
        <f aca="false">IF(L48="","",IF(ABS(L48)&lt;=1.96*O48,"Yes","No"))</f>
        <v>Yes</v>
      </c>
      <c r="T48" s="60" t="n">
        <f aca="false">IF(D48="","",ROUND(SQRT(((D48+G48)*O48/100)^2+(J48*(D48+G48)*0.06778)^2),0))</f>
        <v>23</v>
      </c>
      <c r="U48" s="32"/>
    </row>
    <row r="49" customFormat="false" ht="15" hidden="false" customHeight="false" outlineLevel="0" collapsed="false">
      <c r="A49" s="32" t="s">
        <v>162</v>
      </c>
      <c r="B49" s="32" t="s">
        <v>225</v>
      </c>
      <c r="C49" s="32" t="s">
        <v>228</v>
      </c>
      <c r="D49" s="60" t="n">
        <v>151</v>
      </c>
      <c r="E49" s="60" t="n">
        <v>206</v>
      </c>
      <c r="F49" s="69" t="n">
        <f aca="false">IF(E49="","",D49-E49)</f>
        <v>-55</v>
      </c>
      <c r="G49" s="60" t="n">
        <v>443</v>
      </c>
      <c r="H49" s="60" t="n">
        <v>472</v>
      </c>
      <c r="I49" s="69" t="n">
        <f aca="false">IF(H49="","",G49-H49)</f>
        <v>-29</v>
      </c>
      <c r="J49" s="40" t="n">
        <f aca="false">IF(OR(D49="",D49+G49=0),"",D49/(D49+G49))</f>
        <v>0.254208754208754</v>
      </c>
      <c r="K49" s="40" t="n">
        <f aca="false">IF(E49="","",E49/(E49+H49))</f>
        <v>0.303834808259587</v>
      </c>
      <c r="L49" s="70" t="n">
        <f aca="false">IF(OR(K49="",J49=""),"",(J49-K49)*100)</f>
        <v>-4.96260540508328</v>
      </c>
      <c r="M49" s="36" t="n">
        <v>2.20820364551216</v>
      </c>
      <c r="N49" s="36" t="n">
        <v>2.24053161395411</v>
      </c>
      <c r="O49" s="36" t="n">
        <f aca="false">SQRT(M49^2+N49^2)</f>
        <v>3.14581392539053</v>
      </c>
      <c r="P49" s="40" t="n">
        <f aca="false">IF(J49="","",MAX(0,J49-1.96*O49/100))</f>
        <v>0.1925508012711</v>
      </c>
      <c r="Q49" s="40" t="n">
        <f aca="false">IF(J49="","",MIN(1,J49+1.96*O49/100))</f>
        <v>0.315866707146409</v>
      </c>
      <c r="R49" s="32" t="str">
        <f aca="false">IF(L49="","",IF(ABS(L49)&lt;=O49,"Yes","No"))</f>
        <v>No</v>
      </c>
      <c r="S49" s="32" t="str">
        <f aca="false">IF(L49="","",IF(ABS(L49)&lt;=1.96*O49,"Yes","No"))</f>
        <v>Yes</v>
      </c>
      <c r="T49" s="60" t="n">
        <f aca="false">IF(D49="","",ROUND(SQRT(((D49+G49)*O49/100)^2+(J49*(D49+G49)*0.06778)^2),0))</f>
        <v>21</v>
      </c>
      <c r="U49" s="32"/>
    </row>
    <row r="50" customFormat="false" ht="15" hidden="false" customHeight="false" outlineLevel="0" collapsed="false">
      <c r="A50" s="32" t="s">
        <v>162</v>
      </c>
      <c r="B50" s="32" t="s">
        <v>229</v>
      </c>
      <c r="C50" s="32" t="s">
        <v>230</v>
      </c>
      <c r="D50" s="60" t="n">
        <v>141</v>
      </c>
      <c r="E50" s="60" t="n">
        <v>167</v>
      </c>
      <c r="F50" s="69" t="n">
        <f aca="false">IF(E50="","",D50-E50)</f>
        <v>-26</v>
      </c>
      <c r="G50" s="60" t="n">
        <v>421</v>
      </c>
      <c r="H50" s="60" t="n">
        <v>435</v>
      </c>
      <c r="I50" s="69" t="n">
        <f aca="false">IF(H50="","",G50-H50)</f>
        <v>-14</v>
      </c>
      <c r="J50" s="40" t="n">
        <f aca="false">IF(OR(D50="",D50+G50=0),"",D50/(D50+G50))</f>
        <v>0.250889679715303</v>
      </c>
      <c r="K50" s="40" t="n">
        <f aca="false">IF(E50="","",E50/(E50+H50))</f>
        <v>0.277408637873754</v>
      </c>
      <c r="L50" s="70" t="n">
        <f aca="false">IF(OR(K50="",J50=""),"",(J50-K50)*100)</f>
        <v>-2.65189581584516</v>
      </c>
      <c r="M50" s="36" t="n">
        <v>2.20820364551216</v>
      </c>
      <c r="N50" s="36" t="n">
        <v>2.24053161395411</v>
      </c>
      <c r="O50" s="36" t="n">
        <f aca="false">SQRT(M50^2+N50^2)</f>
        <v>3.14581392539053</v>
      </c>
      <c r="P50" s="40" t="n">
        <f aca="false">IF(J50="","",MAX(0,J50-1.96*O50/100))</f>
        <v>0.189231726777648</v>
      </c>
      <c r="Q50" s="40" t="n">
        <f aca="false">IF(J50="","",MIN(1,J50+1.96*O50/100))</f>
        <v>0.312547632652957</v>
      </c>
      <c r="R50" s="32" t="str">
        <f aca="false">IF(L50="","",IF(ABS(L50)&lt;=O50,"Yes","No"))</f>
        <v>Yes</v>
      </c>
      <c r="S50" s="32" t="str">
        <f aca="false">IF(L50="","",IF(ABS(L50)&lt;=1.96*O50,"Yes","No"))</f>
        <v>Yes</v>
      </c>
      <c r="T50" s="60" t="n">
        <f aca="false">IF(D50="","",ROUND(SQRT(((D50+G50)*O50/100)^2+(J50*(D50+G50)*0.06778)^2),0))</f>
        <v>20</v>
      </c>
      <c r="U50" s="32"/>
    </row>
    <row r="51" customFormat="false" ht="15" hidden="false" customHeight="false" outlineLevel="0" collapsed="false">
      <c r="A51" s="32" t="s">
        <v>162</v>
      </c>
      <c r="B51" s="32" t="s">
        <v>229</v>
      </c>
      <c r="C51" s="32" t="s">
        <v>231</v>
      </c>
      <c r="D51" s="60" t="n">
        <v>76</v>
      </c>
      <c r="E51" s="60" t="n">
        <v>78</v>
      </c>
      <c r="F51" s="69" t="n">
        <f aca="false">IF(E51="","",D51-E51)</f>
        <v>-2</v>
      </c>
      <c r="G51" s="60" t="n">
        <v>212</v>
      </c>
      <c r="H51" s="60" t="n">
        <v>221</v>
      </c>
      <c r="I51" s="69" t="n">
        <f aca="false">IF(H51="","",G51-H51)</f>
        <v>-9</v>
      </c>
      <c r="J51" s="40" t="n">
        <f aca="false">IF(OR(D51="",D51+G51=0),"",D51/(D51+G51))</f>
        <v>0.263888888888889</v>
      </c>
      <c r="K51" s="40" t="n">
        <f aca="false">IF(E51="","",E51/(E51+H51))</f>
        <v>0.260869565217391</v>
      </c>
      <c r="L51" s="70" t="n">
        <f aca="false">IF(OR(K51="",J51=""),"",(J51-K51)*100)</f>
        <v>0.30193236714976</v>
      </c>
      <c r="M51" s="36" t="n">
        <v>3.37717971691765</v>
      </c>
      <c r="N51" s="36" t="n">
        <v>2.24053161395411</v>
      </c>
      <c r="O51" s="36" t="n">
        <f aca="false">SQRT(M51^2+N51^2)</f>
        <v>4.05281689118664</v>
      </c>
      <c r="P51" s="40" t="n">
        <f aca="false">IF(J51="","",MAX(0,J51-1.96*O51/100))</f>
        <v>0.184453677821631</v>
      </c>
      <c r="Q51" s="40" t="n">
        <f aca="false">IF(J51="","",MIN(1,J51+1.96*O51/100))</f>
        <v>0.343324099956147</v>
      </c>
      <c r="R51" s="32" t="str">
        <f aca="false">IF(L51="","",IF(ABS(L51)&lt;=O51,"Yes","No"))</f>
        <v>Yes</v>
      </c>
      <c r="S51" s="32" t="str">
        <f aca="false">IF(L51="","",IF(ABS(L51)&lt;=1.96*O51,"Yes","No"))</f>
        <v>Yes</v>
      </c>
      <c r="T51" s="60" t="n">
        <f aca="false">IF(D51="","",ROUND(SQRT(((D51+G51)*O51/100)^2+(J51*(D51+G51)*0.08223)^2),0))</f>
        <v>13</v>
      </c>
      <c r="U51" s="32"/>
    </row>
    <row r="52" customFormat="false" ht="15" hidden="false" customHeight="false" outlineLevel="0" collapsed="false">
      <c r="A52" s="32" t="s">
        <v>162</v>
      </c>
      <c r="B52" s="32" t="s">
        <v>232</v>
      </c>
      <c r="C52" s="32" t="s">
        <v>232</v>
      </c>
      <c r="D52" s="60" t="n">
        <v>35</v>
      </c>
      <c r="E52" s="60" t="n">
        <v>46</v>
      </c>
      <c r="F52" s="69" t="n">
        <f aca="false">IF(E52="","",D52-E52)</f>
        <v>-11</v>
      </c>
      <c r="G52" s="60" t="n">
        <v>57</v>
      </c>
      <c r="H52" s="60" t="n">
        <v>54</v>
      </c>
      <c r="I52" s="69" t="n">
        <f aca="false">IF(H52="","",G52-H52)</f>
        <v>3</v>
      </c>
      <c r="J52" s="40" t="n">
        <f aca="false">IF(OR(D52="",D52+G52=0),"",D52/(D52+G52))</f>
        <v>0.380434782608696</v>
      </c>
      <c r="K52" s="40" t="n">
        <f aca="false">IF(E52="","",E52/(E52+H52))</f>
        <v>0.46</v>
      </c>
      <c r="L52" s="70" t="n">
        <f aca="false">IF(OR(K52="",J52=""),"",(J52-K52)*100)</f>
        <v>-7.95652173913044</v>
      </c>
      <c r="M52" s="36" t="n">
        <v>3.37717971691765</v>
      </c>
      <c r="N52" s="36" t="n">
        <v>2.24053161395411</v>
      </c>
      <c r="O52" s="36" t="n">
        <f aca="false">SQRT(M52^2+N52^2)</f>
        <v>4.05281689118664</v>
      </c>
      <c r="P52" s="40" t="n">
        <f aca="false">IF(J52="","",MAX(0,J52-1.96*O52/100))</f>
        <v>0.300999571541438</v>
      </c>
      <c r="Q52" s="40" t="n">
        <f aca="false">IF(J52="","",MIN(1,J52+1.96*O52/100))</f>
        <v>0.459869993675954</v>
      </c>
      <c r="R52" s="32" t="str">
        <f aca="false">IF(L52="","",IF(ABS(L52)&lt;=O52,"Yes","No"))</f>
        <v>No</v>
      </c>
      <c r="S52" s="32" t="str">
        <f aca="false">IF(L52="","",IF(ABS(L52)&lt;=1.96*O52,"Yes","No"))</f>
        <v>No</v>
      </c>
      <c r="T52" s="60" t="n">
        <f aca="false">IF(D52="","",ROUND(SQRT(((D52+G52)*O52/100)^2+(J52*(D52+G52)*0.08223)^2),0))</f>
        <v>5</v>
      </c>
      <c r="U52" s="32"/>
    </row>
    <row r="53" customFormat="false" ht="15" hidden="false" customHeight="false" outlineLevel="0" collapsed="false">
      <c r="A53" s="32" t="s">
        <v>233</v>
      </c>
      <c r="B53" s="32" t="s">
        <v>234</v>
      </c>
      <c r="C53" s="32" t="s">
        <v>234</v>
      </c>
      <c r="D53" s="60" t="n">
        <v>439</v>
      </c>
      <c r="E53" s="60" t="n">
        <v>494</v>
      </c>
      <c r="F53" s="69" t="n">
        <f aca="false">IF(E53="","",D53-E53)</f>
        <v>-55</v>
      </c>
      <c r="G53" s="60" t="n">
        <v>487</v>
      </c>
      <c r="H53" s="60" t="n">
        <v>519</v>
      </c>
      <c r="I53" s="69" t="n">
        <f aca="false">IF(H53="","",G53-H53)</f>
        <v>-32</v>
      </c>
      <c r="J53" s="40" t="n">
        <f aca="false">IF(OR(D53="",D53+G53=0),"",D53/(D53+G53))</f>
        <v>0.474082073434125</v>
      </c>
      <c r="K53" s="40" t="n">
        <f aca="false">IF(E53="","",E53/(E53+H53))</f>
        <v>0.487660414610069</v>
      </c>
      <c r="L53" s="70" t="n">
        <f aca="false">IF(OR(K53="",J53=""),"",(J53-K53)*100)</f>
        <v>-1.35783411759438</v>
      </c>
      <c r="M53" s="36" t="n">
        <v>1.85121860614646</v>
      </c>
      <c r="N53" s="36" t="n">
        <v>2.24053161395411</v>
      </c>
      <c r="O53" s="36" t="n">
        <f aca="false">SQRT(M53^2+N53^2)</f>
        <v>2.90637097440616</v>
      </c>
      <c r="P53" s="40" t="n">
        <f aca="false">IF(J53="","",MAX(0,J53-1.96*O53/100))</f>
        <v>0.417117202335764</v>
      </c>
      <c r="Q53" s="40" t="n">
        <f aca="false">IF(J53="","",MIN(1,J53+1.96*O53/100))</f>
        <v>0.531046944532486</v>
      </c>
      <c r="R53" s="32" t="str">
        <f aca="false">IF(L53="","",IF(ABS(L53)&lt;=O53,"Yes","No"))</f>
        <v>Yes</v>
      </c>
      <c r="S53" s="32" t="str">
        <f aca="false">IF(L53="","",IF(ABS(L53)&lt;=1.96*O53,"Yes","No"))</f>
        <v>Yes</v>
      </c>
      <c r="T53" s="60" t="n">
        <f aca="false">IF(D53="","",ROUND(SQRT(((D53+G53)*O53/100)^2+(J53*(D53+G53)*0.05273)^2),0))</f>
        <v>35</v>
      </c>
      <c r="U53" s="32"/>
    </row>
    <row r="54" customFormat="false" ht="15" hidden="false" customHeight="false" outlineLevel="0" collapsed="false">
      <c r="A54" s="32" t="s">
        <v>233</v>
      </c>
      <c r="B54" s="32" t="s">
        <v>235</v>
      </c>
      <c r="C54" s="32" t="s">
        <v>236</v>
      </c>
      <c r="D54" s="60" t="n">
        <v>305</v>
      </c>
      <c r="E54" s="60" t="n">
        <v>264</v>
      </c>
      <c r="F54" s="69" t="n">
        <f aca="false">IF(E54="","",D54-E54)</f>
        <v>41</v>
      </c>
      <c r="G54" s="60" t="n">
        <v>97</v>
      </c>
      <c r="H54" s="60" t="n">
        <v>71</v>
      </c>
      <c r="I54" s="69" t="n">
        <f aca="false">IF(H54="","",G54-H54)</f>
        <v>26</v>
      </c>
      <c r="J54" s="40" t="n">
        <f aca="false">IF(OR(D54="",D54+G54=0),"",D54/(D54+G54))</f>
        <v>0.758706467661692</v>
      </c>
      <c r="K54" s="40" t="n">
        <f aca="false">IF(E54="","",E54/(E54+H54))</f>
        <v>0.788059701492537</v>
      </c>
      <c r="L54" s="70" t="n">
        <f aca="false">IF(OR(K54="",J54=""),"",(J54-K54)*100)</f>
        <v>-2.93532338308458</v>
      </c>
      <c r="M54" s="36" t="n">
        <v>3.37717971691765</v>
      </c>
      <c r="N54" s="36" t="n">
        <v>2.24053161395411</v>
      </c>
      <c r="O54" s="36" t="n">
        <f aca="false">SQRT(M54^2+N54^2)</f>
        <v>4.05281689118664</v>
      </c>
      <c r="P54" s="40" t="n">
        <f aca="false">IF(J54="","",MAX(0,J54-1.96*O54/100))</f>
        <v>0.679271256594433</v>
      </c>
      <c r="Q54" s="40" t="n">
        <f aca="false">IF(J54="","",MIN(1,J54+1.96*O54/100))</f>
        <v>0.83814167872895</v>
      </c>
      <c r="R54" s="32" t="str">
        <f aca="false">IF(L54="","",IF(ABS(L54)&lt;=O54,"Yes","No"))</f>
        <v>Yes</v>
      </c>
      <c r="S54" s="32" t="str">
        <f aca="false">IF(L54="","",IF(ABS(L54)&lt;=1.96*O54,"Yes","No"))</f>
        <v>Yes</v>
      </c>
      <c r="T54" s="60" t="n">
        <f aca="false">IF(D54="","",ROUND(SQRT(((D54+G54)*O54/100)^2+(J54*(D54+G54)*0.08223)^2),0))</f>
        <v>30</v>
      </c>
      <c r="U54" s="32"/>
    </row>
    <row r="55" customFormat="false" ht="15" hidden="false" customHeight="false" outlineLevel="0" collapsed="false">
      <c r="A55" s="32" t="s">
        <v>233</v>
      </c>
      <c r="B55" s="32" t="s">
        <v>235</v>
      </c>
      <c r="C55" s="32" t="s">
        <v>237</v>
      </c>
      <c r="D55" s="60" t="n">
        <v>217</v>
      </c>
      <c r="E55" s="60" t="n">
        <v>152</v>
      </c>
      <c r="F55" s="69" t="n">
        <f aca="false">IF(E55="","",D55-E55)</f>
        <v>65</v>
      </c>
      <c r="G55" s="60" t="n">
        <v>80</v>
      </c>
      <c r="H55" s="60" t="n">
        <v>57</v>
      </c>
      <c r="I55" s="69" t="n">
        <f aca="false">IF(H55="","",G55-H55)</f>
        <v>23</v>
      </c>
      <c r="J55" s="40" t="n">
        <f aca="false">IF(OR(D55="",D55+G55=0),"",D55/(D55+G55))</f>
        <v>0.730639730639731</v>
      </c>
      <c r="K55" s="40" t="n">
        <f aca="false">IF(E55="","",E55/(E55+H55))</f>
        <v>0.727272727272727</v>
      </c>
      <c r="L55" s="70" t="n">
        <f aca="false">IF(OR(K55="",J55=""),"",(J55-K55)*100)</f>
        <v>0.336700336700335</v>
      </c>
      <c r="M55" s="36" t="n">
        <v>3.37717971691765</v>
      </c>
      <c r="N55" s="36" t="n">
        <v>2.24053161395411</v>
      </c>
      <c r="O55" s="36" t="n">
        <f aca="false">SQRT(M55^2+N55^2)</f>
        <v>4.05281689118664</v>
      </c>
      <c r="P55" s="40" t="n">
        <f aca="false">IF(J55="","",MAX(0,J55-1.96*O55/100))</f>
        <v>0.651204519572473</v>
      </c>
      <c r="Q55" s="40" t="n">
        <f aca="false">IF(J55="","",MIN(1,J55+1.96*O55/100))</f>
        <v>0.810074941706989</v>
      </c>
      <c r="R55" s="32" t="str">
        <f aca="false">IF(L55="","",IF(ABS(L55)&lt;=O55,"Yes","No"))</f>
        <v>Yes</v>
      </c>
      <c r="S55" s="32" t="str">
        <f aca="false">IF(L55="","",IF(ABS(L55)&lt;=1.96*O55,"Yes","No"))</f>
        <v>Yes</v>
      </c>
      <c r="T55" s="60" t="n">
        <f aca="false">IF(D55="","",ROUND(SQRT(((D55+G55)*O55/100)^2+(J55*(D55+G55)*0.08223)^2),0))</f>
        <v>22</v>
      </c>
      <c r="U55" s="32"/>
    </row>
    <row r="56" customFormat="false" ht="15" hidden="false" customHeight="false" outlineLevel="0" collapsed="false">
      <c r="A56" s="32" t="s">
        <v>233</v>
      </c>
      <c r="B56" s="32" t="s">
        <v>235</v>
      </c>
      <c r="C56" s="32" t="s">
        <v>238</v>
      </c>
      <c r="D56" s="60" t="n">
        <v>237</v>
      </c>
      <c r="E56" s="60" t="n">
        <v>191</v>
      </c>
      <c r="F56" s="69" t="n">
        <f aca="false">IF(E56="","",D56-E56)</f>
        <v>46</v>
      </c>
      <c r="G56" s="60" t="n">
        <v>77</v>
      </c>
      <c r="H56" s="60" t="n">
        <v>48</v>
      </c>
      <c r="I56" s="69" t="n">
        <f aca="false">IF(H56="","",G56-H56)</f>
        <v>29</v>
      </c>
      <c r="J56" s="40" t="n">
        <f aca="false">IF(OR(D56="",D56+G56=0),"",D56/(D56+G56))</f>
        <v>0.754777070063694</v>
      </c>
      <c r="K56" s="40" t="n">
        <f aca="false">IF(E56="","",E56/(E56+H56))</f>
        <v>0.799163179916318</v>
      </c>
      <c r="L56" s="70" t="n">
        <f aca="false">IF(OR(K56="",J56=""),"",(J56-K56)*100)</f>
        <v>-4.43861098526237</v>
      </c>
      <c r="M56" s="36" t="n">
        <v>3.37717971691765</v>
      </c>
      <c r="N56" s="36" t="n">
        <v>2.24053161395411</v>
      </c>
      <c r="O56" s="36" t="n">
        <f aca="false">SQRT(M56^2+N56^2)</f>
        <v>4.05281689118664</v>
      </c>
      <c r="P56" s="40" t="n">
        <f aca="false">IF(J56="","",MAX(0,J56-1.96*O56/100))</f>
        <v>0.675341858996436</v>
      </c>
      <c r="Q56" s="40" t="n">
        <f aca="false">IF(J56="","",MIN(1,J56+1.96*O56/100))</f>
        <v>0.834212281130953</v>
      </c>
      <c r="R56" s="32" t="str">
        <f aca="false">IF(L56="","",IF(ABS(L56)&lt;=O56,"Yes","No"))</f>
        <v>No</v>
      </c>
      <c r="S56" s="32" t="str">
        <f aca="false">IF(L56="","",IF(ABS(L56)&lt;=1.96*O56,"Yes","No"))</f>
        <v>Yes</v>
      </c>
      <c r="T56" s="60" t="n">
        <f aca="false">IF(D56="","",ROUND(SQRT(((D56+G56)*O56/100)^2+(J56*(D56+G56)*0.08223)^2),0))</f>
        <v>23</v>
      </c>
      <c r="U56" s="32"/>
    </row>
    <row r="57" customFormat="false" ht="15" hidden="false" customHeight="false" outlineLevel="0" collapsed="false">
      <c r="A57" s="32" t="s">
        <v>233</v>
      </c>
      <c r="B57" s="32" t="s">
        <v>235</v>
      </c>
      <c r="C57" s="32" t="s">
        <v>239</v>
      </c>
      <c r="D57" s="60" t="n">
        <v>213</v>
      </c>
      <c r="E57" s="60" t="n">
        <v>182</v>
      </c>
      <c r="F57" s="69" t="n">
        <f aca="false">IF(E57="","",D57-E57)</f>
        <v>31</v>
      </c>
      <c r="G57" s="60" t="n">
        <v>84</v>
      </c>
      <c r="H57" s="60" t="n">
        <v>56</v>
      </c>
      <c r="I57" s="69" t="n">
        <f aca="false">IF(H57="","",G57-H57)</f>
        <v>28</v>
      </c>
      <c r="J57" s="40" t="n">
        <f aca="false">IF(OR(D57="",D57+G57=0),"",D57/(D57+G57))</f>
        <v>0.717171717171717</v>
      </c>
      <c r="K57" s="40" t="n">
        <f aca="false">IF(E57="","",E57/(E57+H57))</f>
        <v>0.764705882352941</v>
      </c>
      <c r="L57" s="70" t="n">
        <f aca="false">IF(OR(K57="",J57=""),"",(J57-K57)*100)</f>
        <v>-4.7534165181224</v>
      </c>
      <c r="M57" s="36" t="n">
        <v>3.37717971691765</v>
      </c>
      <c r="N57" s="36" t="n">
        <v>2.24053161395411</v>
      </c>
      <c r="O57" s="36" t="n">
        <f aca="false">SQRT(M57^2+N57^2)</f>
        <v>4.05281689118664</v>
      </c>
      <c r="P57" s="40" t="n">
        <f aca="false">IF(J57="","",MAX(0,J57-1.96*O57/100))</f>
        <v>0.637736506104459</v>
      </c>
      <c r="Q57" s="40" t="n">
        <f aca="false">IF(J57="","",MIN(1,J57+1.96*O57/100))</f>
        <v>0.796606928238975</v>
      </c>
      <c r="R57" s="32" t="str">
        <f aca="false">IF(L57="","",IF(ABS(L57)&lt;=O57,"Yes","No"))</f>
        <v>No</v>
      </c>
      <c r="S57" s="32" t="str">
        <f aca="false">IF(L57="","",IF(ABS(L57)&lt;=1.96*O57,"Yes","No"))</f>
        <v>Yes</v>
      </c>
      <c r="T57" s="60" t="n">
        <f aca="false">IF(D57="","",ROUND(SQRT(((D57+G57)*O57/100)^2+(J57*(D57+G57)*0.08223)^2),0))</f>
        <v>21</v>
      </c>
      <c r="U57" s="32"/>
    </row>
    <row r="58" customFormat="false" ht="15" hidden="false" customHeight="false" outlineLevel="0" collapsed="false">
      <c r="A58" s="32" t="s">
        <v>233</v>
      </c>
      <c r="B58" s="32" t="s">
        <v>235</v>
      </c>
      <c r="C58" s="32" t="s">
        <v>240</v>
      </c>
      <c r="D58" s="60" t="n">
        <v>242</v>
      </c>
      <c r="E58" s="60" t="n">
        <v>182</v>
      </c>
      <c r="F58" s="69" t="n">
        <f aca="false">IF(E58="","",D58-E58)</f>
        <v>60</v>
      </c>
      <c r="G58" s="60" t="n">
        <v>79</v>
      </c>
      <c r="H58" s="60" t="n">
        <v>50</v>
      </c>
      <c r="I58" s="69" t="n">
        <f aca="false">IF(H58="","",G58-H58)</f>
        <v>29</v>
      </c>
      <c r="J58" s="40" t="n">
        <f aca="false">IF(OR(D58="",D58+G58=0),"",D58/(D58+G58))</f>
        <v>0.753894080996885</v>
      </c>
      <c r="K58" s="40" t="n">
        <f aca="false">IF(E58="","",E58/(E58+H58))</f>
        <v>0.78448275862069</v>
      </c>
      <c r="L58" s="70" t="n">
        <f aca="false">IF(OR(K58="",J58=""),"",(J58-K58)*100)</f>
        <v>-3.05886776238049</v>
      </c>
      <c r="M58" s="36" t="n">
        <v>3.37717971691765</v>
      </c>
      <c r="N58" s="36" t="n">
        <v>2.24053161395411</v>
      </c>
      <c r="O58" s="36" t="n">
        <f aca="false">SQRT(M58^2+N58^2)</f>
        <v>4.05281689118664</v>
      </c>
      <c r="P58" s="40" t="n">
        <f aca="false">IF(J58="","",MAX(0,J58-1.96*O58/100))</f>
        <v>0.674458869929627</v>
      </c>
      <c r="Q58" s="40" t="n">
        <f aca="false">IF(J58="","",MIN(1,J58+1.96*O58/100))</f>
        <v>0.833329292064143</v>
      </c>
      <c r="R58" s="32" t="str">
        <f aca="false">IF(L58="","",IF(ABS(L58)&lt;=O58,"Yes","No"))</f>
        <v>Yes</v>
      </c>
      <c r="S58" s="32" t="str">
        <f aca="false">IF(L58="","",IF(ABS(L58)&lt;=1.96*O58,"Yes","No"))</f>
        <v>Yes</v>
      </c>
      <c r="T58" s="60" t="n">
        <f aca="false">IF(D58="","",ROUND(SQRT(((D58+G58)*O58/100)^2+(J58*(D58+G58)*0.08223)^2),0))</f>
        <v>24</v>
      </c>
      <c r="U58" s="32"/>
    </row>
    <row r="59" customFormat="false" ht="15" hidden="false" customHeight="false" outlineLevel="0" collapsed="false">
      <c r="A59" s="32" t="s">
        <v>233</v>
      </c>
      <c r="B59" s="32" t="s">
        <v>235</v>
      </c>
      <c r="C59" s="32" t="s">
        <v>241</v>
      </c>
      <c r="D59" s="60" t="n">
        <v>305</v>
      </c>
      <c r="E59" s="60" t="n">
        <v>258</v>
      </c>
      <c r="F59" s="69" t="n">
        <f aca="false">IF(E59="","",D59-E59)</f>
        <v>47</v>
      </c>
      <c r="G59" s="60" t="n">
        <v>125</v>
      </c>
      <c r="H59" s="60" t="n">
        <v>100</v>
      </c>
      <c r="I59" s="69" t="n">
        <f aca="false">IF(H59="","",G59-H59)</f>
        <v>25</v>
      </c>
      <c r="J59" s="40" t="n">
        <f aca="false">IF(OR(D59="",D59+G59=0),"",D59/(D59+G59))</f>
        <v>0.709302325581395</v>
      </c>
      <c r="K59" s="40" t="n">
        <f aca="false">IF(E59="","",E59/(E59+H59))</f>
        <v>0.720670391061453</v>
      </c>
      <c r="L59" s="70" t="n">
        <f aca="false">IF(OR(K59="",J59=""),"",(J59-K59)*100)</f>
        <v>-1.13680654800571</v>
      </c>
      <c r="M59" s="36" t="n">
        <v>3.37717971691765</v>
      </c>
      <c r="N59" s="36" t="n">
        <v>2.24053161395411</v>
      </c>
      <c r="O59" s="36" t="n">
        <f aca="false">SQRT(M59^2+N59^2)</f>
        <v>4.05281689118664</v>
      </c>
      <c r="P59" s="40" t="n">
        <f aca="false">IF(J59="","",MAX(0,J59-1.96*O59/100))</f>
        <v>0.629867114514137</v>
      </c>
      <c r="Q59" s="40" t="n">
        <f aca="false">IF(J59="","",MIN(1,J59+1.96*O59/100))</f>
        <v>0.788737536648654</v>
      </c>
      <c r="R59" s="32" t="str">
        <f aca="false">IF(L59="","",IF(ABS(L59)&lt;=O59,"Yes","No"))</f>
        <v>Yes</v>
      </c>
      <c r="S59" s="32" t="str">
        <f aca="false">IF(L59="","",IF(ABS(L59)&lt;=1.96*O59,"Yes","No"))</f>
        <v>Yes</v>
      </c>
      <c r="T59" s="60" t="n">
        <f aca="false">IF(D59="","",ROUND(SQRT(((D59+G59)*O59/100)^2+(J59*(D59+G59)*0.08223)^2),0))</f>
        <v>31</v>
      </c>
      <c r="U59" s="32"/>
    </row>
    <row r="60" customFormat="false" ht="15" hidden="false" customHeight="false" outlineLevel="0" collapsed="false">
      <c r="A60" s="32" t="s">
        <v>233</v>
      </c>
      <c r="B60" s="32" t="s">
        <v>235</v>
      </c>
      <c r="C60" s="32" t="s">
        <v>242</v>
      </c>
      <c r="D60" s="60" t="n">
        <v>750</v>
      </c>
      <c r="E60" s="60" t="n">
        <v>611</v>
      </c>
      <c r="F60" s="69" t="n">
        <f aca="false">IF(E60="","",D60-E60)</f>
        <v>139</v>
      </c>
      <c r="G60" s="60" t="n">
        <v>252</v>
      </c>
      <c r="H60" s="60" t="n">
        <v>154</v>
      </c>
      <c r="I60" s="69" t="n">
        <f aca="false">IF(H60="","",G60-H60)</f>
        <v>98</v>
      </c>
      <c r="J60" s="40" t="n">
        <f aca="false">IF(OR(D60="",D60+G60=0),"",D60/(D60+G60))</f>
        <v>0.748502994011976</v>
      </c>
      <c r="K60" s="40" t="n">
        <f aca="false">IF(E60="","",E60/(E60+H60))</f>
        <v>0.798692810457516</v>
      </c>
      <c r="L60" s="70" t="n">
        <f aca="false">IF(OR(K60="",J60=""),"",(J60-K60)*100)</f>
        <v>-5.01898164455403</v>
      </c>
      <c r="M60" s="36" t="n">
        <v>1.85121860614646</v>
      </c>
      <c r="N60" s="36" t="n">
        <v>2.24053161395411</v>
      </c>
      <c r="O60" s="36" t="n">
        <f aca="false">SQRT(M60^2+N60^2)</f>
        <v>2.90637097440616</v>
      </c>
      <c r="P60" s="40" t="n">
        <f aca="false">IF(J60="","",MAX(0,J60-1.96*O60/100))</f>
        <v>0.691538122913615</v>
      </c>
      <c r="Q60" s="40" t="n">
        <f aca="false">IF(J60="","",MIN(1,J60+1.96*O60/100))</f>
        <v>0.805467865110337</v>
      </c>
      <c r="R60" s="32" t="str">
        <f aca="false">IF(L60="","",IF(ABS(L60)&lt;=O60,"Yes","No"))</f>
        <v>No</v>
      </c>
      <c r="S60" s="32" t="str">
        <f aca="false">IF(L60="","",IF(ABS(L60)&lt;=1.96*O60,"Yes","No"))</f>
        <v>Yes</v>
      </c>
      <c r="T60" s="60" t="n">
        <f aca="false">IF(D60="","",ROUND(SQRT(((D60+G60)*O60/100)^2+(J60*(D60+G60)*0.05273)^2),0))</f>
        <v>49</v>
      </c>
      <c r="U60" s="32"/>
    </row>
    <row r="61" customFormat="false" ht="15" hidden="false" customHeight="false" outlineLevel="0" collapsed="false">
      <c r="A61" s="32" t="s">
        <v>233</v>
      </c>
      <c r="B61" s="32" t="s">
        <v>235</v>
      </c>
      <c r="C61" s="32" t="s">
        <v>243</v>
      </c>
      <c r="D61" s="60" t="n">
        <v>268</v>
      </c>
      <c r="E61" s="60" t="n">
        <v>280</v>
      </c>
      <c r="F61" s="69" t="n">
        <f aca="false">IF(E61="","",D61-E61)</f>
        <v>-12</v>
      </c>
      <c r="G61" s="60" t="n">
        <v>158</v>
      </c>
      <c r="H61" s="60" t="n">
        <v>119</v>
      </c>
      <c r="I61" s="69" t="n">
        <f aca="false">IF(H61="","",G61-H61)</f>
        <v>39</v>
      </c>
      <c r="J61" s="40" t="n">
        <f aca="false">IF(OR(D61="",D61+G61=0),"",D61/(D61+G61))</f>
        <v>0.629107981220657</v>
      </c>
      <c r="K61" s="40" t="n">
        <f aca="false">IF(E61="","",E61/(E61+H61))</f>
        <v>0.701754385964912</v>
      </c>
      <c r="L61" s="70" t="n">
        <f aca="false">IF(OR(K61="",J61=""),"",(J61-K61)*100)</f>
        <v>-7.2646404744255</v>
      </c>
      <c r="M61" s="36" t="n">
        <v>3.37717971691765</v>
      </c>
      <c r="N61" s="36" t="n">
        <v>2.24053161395411</v>
      </c>
      <c r="O61" s="36" t="n">
        <f aca="false">SQRT(M61^2+N61^2)</f>
        <v>4.05281689118664</v>
      </c>
      <c r="P61" s="40" t="n">
        <f aca="false">IF(J61="","",MAX(0,J61-1.96*O61/100))</f>
        <v>0.549672770153399</v>
      </c>
      <c r="Q61" s="40" t="n">
        <f aca="false">IF(J61="","",MIN(1,J61+1.96*O61/100))</f>
        <v>0.708543192287915</v>
      </c>
      <c r="R61" s="32" t="str">
        <f aca="false">IF(L61="","",IF(ABS(L61)&lt;=O61,"Yes","No"))</f>
        <v>No</v>
      </c>
      <c r="S61" s="32" t="str">
        <f aca="false">IF(L61="","",IF(ABS(L61)&lt;=1.96*O61,"Yes","No"))</f>
        <v>Yes</v>
      </c>
      <c r="T61" s="60" t="n">
        <f aca="false">IF(D61="","",ROUND(SQRT(((D61+G61)*O61/100)^2+(J61*(D61+G61)*0.08223)^2),0))</f>
        <v>28</v>
      </c>
      <c r="U61" s="32"/>
    </row>
    <row r="62" customFormat="false" ht="15" hidden="false" customHeight="false" outlineLevel="0" collapsed="false">
      <c r="A62" s="32" t="s">
        <v>233</v>
      </c>
      <c r="B62" s="32" t="s">
        <v>235</v>
      </c>
      <c r="C62" s="32" t="s">
        <v>244</v>
      </c>
      <c r="D62" s="60" t="n">
        <v>467</v>
      </c>
      <c r="E62" s="60" t="n">
        <v>425</v>
      </c>
      <c r="F62" s="69" t="n">
        <f aca="false">IF(E62="","",D62-E62)</f>
        <v>42</v>
      </c>
      <c r="G62" s="60" t="n">
        <v>281</v>
      </c>
      <c r="H62" s="60" t="n">
        <v>264</v>
      </c>
      <c r="I62" s="69" t="n">
        <f aca="false">IF(H62="","",G62-H62)</f>
        <v>17</v>
      </c>
      <c r="J62" s="40" t="n">
        <f aca="false">IF(OR(D62="",D62+G62=0),"",D62/(D62+G62))</f>
        <v>0.624331550802139</v>
      </c>
      <c r="K62" s="40" t="n">
        <f aca="false">IF(E62="","",E62/(E62+H62))</f>
        <v>0.616835994194485</v>
      </c>
      <c r="L62" s="70" t="n">
        <f aca="false">IF(OR(K62="",J62=""),"",(J62-K62)*100)</f>
        <v>0.749555660765433</v>
      </c>
      <c r="M62" s="36" t="n">
        <v>2.20820364551216</v>
      </c>
      <c r="N62" s="36" t="n">
        <v>2.24053161395411</v>
      </c>
      <c r="O62" s="36" t="n">
        <f aca="false">SQRT(M62^2+N62^2)</f>
        <v>3.14581392539053</v>
      </c>
      <c r="P62" s="40" t="n">
        <f aca="false">IF(J62="","",MAX(0,J62-1.96*O62/100))</f>
        <v>0.562673597864485</v>
      </c>
      <c r="Q62" s="40" t="n">
        <f aca="false">IF(J62="","",MIN(1,J62+1.96*O62/100))</f>
        <v>0.685989503739794</v>
      </c>
      <c r="R62" s="32" t="str">
        <f aca="false">IF(L62="","",IF(ABS(L62)&lt;=O62,"Yes","No"))</f>
        <v>Yes</v>
      </c>
      <c r="S62" s="32" t="str">
        <f aca="false">IF(L62="","",IF(ABS(L62)&lt;=1.96*O62,"Yes","No"))</f>
        <v>Yes</v>
      </c>
      <c r="T62" s="60" t="n">
        <f aca="false">IF(D62="","",ROUND(SQRT(((D62+G62)*O62/100)^2+(J62*(D62+G62)*0.06778)^2),0))</f>
        <v>39</v>
      </c>
      <c r="U62" s="32"/>
    </row>
    <row r="63" customFormat="false" ht="15" hidden="false" customHeight="false" outlineLevel="0" collapsed="false">
      <c r="A63" s="32" t="s">
        <v>233</v>
      </c>
      <c r="B63" s="32" t="s">
        <v>235</v>
      </c>
      <c r="C63" s="32" t="s">
        <v>245</v>
      </c>
      <c r="D63" s="60" t="n">
        <v>350</v>
      </c>
      <c r="E63" s="60" t="n">
        <v>339</v>
      </c>
      <c r="F63" s="69" t="n">
        <f aca="false">IF(E63="","",D63-E63)</f>
        <v>11</v>
      </c>
      <c r="G63" s="60" t="n">
        <v>216</v>
      </c>
      <c r="H63" s="60" t="n">
        <v>205</v>
      </c>
      <c r="I63" s="69" t="n">
        <f aca="false">IF(H63="","",G63-H63)</f>
        <v>11</v>
      </c>
      <c r="J63" s="40" t="n">
        <f aca="false">IF(OR(D63="",D63+G63=0),"",D63/(D63+G63))</f>
        <v>0.618374558303887</v>
      </c>
      <c r="K63" s="40" t="n">
        <f aca="false">IF(E63="","",E63/(E63+H63))</f>
        <v>0.623161764705882</v>
      </c>
      <c r="L63" s="70" t="n">
        <f aca="false">IF(OR(K63="",J63=""),"",(J63-K63)*100)</f>
        <v>-0.478720640199548</v>
      </c>
      <c r="M63" s="36" t="n">
        <v>2.20820364551216</v>
      </c>
      <c r="N63" s="36" t="n">
        <v>2.24053161395411</v>
      </c>
      <c r="O63" s="36" t="n">
        <f aca="false">SQRT(M63^2+N63^2)</f>
        <v>3.14581392539053</v>
      </c>
      <c r="P63" s="40" t="n">
        <f aca="false">IF(J63="","",MAX(0,J63-1.96*O63/100))</f>
        <v>0.556716605366233</v>
      </c>
      <c r="Q63" s="40" t="n">
        <f aca="false">IF(J63="","",MIN(1,J63+1.96*O63/100))</f>
        <v>0.680032511241541</v>
      </c>
      <c r="R63" s="32" t="str">
        <f aca="false">IF(L63="","",IF(ABS(L63)&lt;=O63,"Yes","No"))</f>
        <v>Yes</v>
      </c>
      <c r="S63" s="32" t="str">
        <f aca="false">IF(L63="","",IF(ABS(L63)&lt;=1.96*O63,"Yes","No"))</f>
        <v>Yes</v>
      </c>
      <c r="T63" s="60" t="n">
        <f aca="false">IF(D63="","",ROUND(SQRT(((D63+G63)*O63/100)^2+(J63*(D63+G63)*0.06778)^2),0))</f>
        <v>30</v>
      </c>
      <c r="U63" s="32"/>
    </row>
    <row r="64" customFormat="false" ht="15" hidden="false" customHeight="false" outlineLevel="0" collapsed="false">
      <c r="A64" s="32" t="s">
        <v>233</v>
      </c>
      <c r="B64" s="32" t="s">
        <v>235</v>
      </c>
      <c r="C64" s="32" t="s">
        <v>246</v>
      </c>
      <c r="D64" s="60" t="n">
        <v>316</v>
      </c>
      <c r="E64" s="60" t="n">
        <v>287</v>
      </c>
      <c r="F64" s="69" t="n">
        <f aca="false">IF(E64="","",D64-E64)</f>
        <v>29</v>
      </c>
      <c r="G64" s="60" t="n">
        <v>144</v>
      </c>
      <c r="H64" s="60" t="n">
        <v>97</v>
      </c>
      <c r="I64" s="69" t="n">
        <f aca="false">IF(H64="","",G64-H64)</f>
        <v>47</v>
      </c>
      <c r="J64" s="40" t="n">
        <f aca="false">IF(OR(D64="",D64+G64=0),"",D64/(D64+G64))</f>
        <v>0.686956521739131</v>
      </c>
      <c r="K64" s="40" t="n">
        <f aca="false">IF(E64="","",E64/(E64+H64))</f>
        <v>0.747395833333333</v>
      </c>
      <c r="L64" s="70" t="n">
        <f aca="false">IF(OR(K64="",J64=""),"",(J64-K64)*100)</f>
        <v>-6.04393115942029</v>
      </c>
      <c r="M64" s="36" t="n">
        <v>3.37717971691765</v>
      </c>
      <c r="N64" s="36" t="n">
        <v>2.24053161395411</v>
      </c>
      <c r="O64" s="36" t="n">
        <f aca="false">SQRT(M64^2+N64^2)</f>
        <v>4.05281689118664</v>
      </c>
      <c r="P64" s="40" t="n">
        <f aca="false">IF(J64="","",MAX(0,J64-1.96*O64/100))</f>
        <v>0.607521310671872</v>
      </c>
      <c r="Q64" s="40" t="n">
        <f aca="false">IF(J64="","",MIN(1,J64+1.96*O64/100))</f>
        <v>0.766391732806389</v>
      </c>
      <c r="R64" s="32" t="str">
        <f aca="false">IF(L64="","",IF(ABS(L64)&lt;=O64,"Yes","No"))</f>
        <v>No</v>
      </c>
      <c r="S64" s="32" t="str">
        <f aca="false">IF(L64="","",IF(ABS(L64)&lt;=1.96*O64,"Yes","No"))</f>
        <v>Yes</v>
      </c>
      <c r="T64" s="60" t="n">
        <f aca="false">IF(D64="","",ROUND(SQRT(((D64+G64)*O64/100)^2+(J64*(D64+G64)*0.08223)^2),0))</f>
        <v>32</v>
      </c>
      <c r="U64" s="32"/>
    </row>
    <row r="65" customFormat="false" ht="15" hidden="false" customHeight="false" outlineLevel="0" collapsed="false">
      <c r="A65" s="32" t="s">
        <v>233</v>
      </c>
      <c r="B65" s="32" t="s">
        <v>235</v>
      </c>
      <c r="C65" s="32" t="s">
        <v>247</v>
      </c>
      <c r="D65" s="60" t="n">
        <v>382</v>
      </c>
      <c r="E65" s="60" t="n">
        <v>327</v>
      </c>
      <c r="F65" s="69" t="n">
        <f aca="false">IF(E65="","",D65-E65)</f>
        <v>55</v>
      </c>
      <c r="G65" s="60" t="n">
        <v>186</v>
      </c>
      <c r="H65" s="60" t="n">
        <v>159</v>
      </c>
      <c r="I65" s="69" t="n">
        <f aca="false">IF(H65="","",G65-H65)</f>
        <v>27</v>
      </c>
      <c r="J65" s="40" t="n">
        <f aca="false">IF(OR(D65="",D65+G65=0),"",D65/(D65+G65))</f>
        <v>0.672535211267606</v>
      </c>
      <c r="K65" s="40" t="n">
        <f aca="false">IF(E65="","",E65/(E65+H65))</f>
        <v>0.67283950617284</v>
      </c>
      <c r="L65" s="70" t="n">
        <f aca="false">IF(OR(K65="",J65=""),"",(J65-K65)*100)</f>
        <v>-0.0304294905233871</v>
      </c>
      <c r="M65" s="36" t="n">
        <v>2.20820364551216</v>
      </c>
      <c r="N65" s="36" t="n">
        <v>2.24053161395411</v>
      </c>
      <c r="O65" s="36" t="n">
        <f aca="false">SQRT(M65^2+N65^2)</f>
        <v>3.14581392539053</v>
      </c>
      <c r="P65" s="40" t="n">
        <f aca="false">IF(J65="","",MAX(0,J65-1.96*O65/100))</f>
        <v>0.610877258329951</v>
      </c>
      <c r="Q65" s="40" t="n">
        <f aca="false">IF(J65="","",MIN(1,J65+1.96*O65/100))</f>
        <v>0.73419316420526</v>
      </c>
      <c r="R65" s="32" t="str">
        <f aca="false">IF(L65="","",IF(ABS(L65)&lt;=O65,"Yes","No"))</f>
        <v>Yes</v>
      </c>
      <c r="S65" s="32" t="str">
        <f aca="false">IF(L65="","",IF(ABS(L65)&lt;=1.96*O65,"Yes","No"))</f>
        <v>Yes</v>
      </c>
      <c r="T65" s="60" t="n">
        <f aca="false">IF(D65="","",ROUND(SQRT(((D65+G65)*O65/100)^2+(J65*(D65+G65)*0.06778)^2),0))</f>
        <v>31</v>
      </c>
      <c r="U65" s="32"/>
    </row>
    <row r="66" customFormat="false" ht="15" hidden="false" customHeight="false" outlineLevel="0" collapsed="false">
      <c r="A66" s="32" t="s">
        <v>233</v>
      </c>
      <c r="B66" s="32" t="s">
        <v>235</v>
      </c>
      <c r="C66" s="32" t="s">
        <v>248</v>
      </c>
      <c r="D66" s="60" t="n">
        <v>332</v>
      </c>
      <c r="E66" s="60" t="n">
        <v>309</v>
      </c>
      <c r="F66" s="69" t="n">
        <f aca="false">IF(E66="","",D66-E66)</f>
        <v>23</v>
      </c>
      <c r="G66" s="60" t="n">
        <v>196</v>
      </c>
      <c r="H66" s="60" t="n">
        <v>187</v>
      </c>
      <c r="I66" s="69" t="n">
        <f aca="false">IF(H66="","",G66-H66)</f>
        <v>9</v>
      </c>
      <c r="J66" s="40" t="n">
        <f aca="false">IF(OR(D66="",D66+G66=0),"",D66/(D66+G66))</f>
        <v>0.628787878787879</v>
      </c>
      <c r="K66" s="40" t="n">
        <f aca="false">IF(E66="","",E66/(E66+H66))</f>
        <v>0.622983870967742</v>
      </c>
      <c r="L66" s="70" t="n">
        <f aca="false">IF(OR(K66="",J66=""),"",(J66-K66)*100)</f>
        <v>0.58040078201369</v>
      </c>
      <c r="M66" s="36" t="n">
        <v>2.20820364551216</v>
      </c>
      <c r="N66" s="36" t="n">
        <v>2.24053161395411</v>
      </c>
      <c r="O66" s="36" t="n">
        <f aca="false">SQRT(M66^2+N66^2)</f>
        <v>3.14581392539053</v>
      </c>
      <c r="P66" s="40" t="n">
        <f aca="false">IF(J66="","",MAX(0,J66-1.96*O66/100))</f>
        <v>0.567129925850224</v>
      </c>
      <c r="Q66" s="40" t="n">
        <f aca="false">IF(J66="","",MIN(1,J66+1.96*O66/100))</f>
        <v>0.690445831725533</v>
      </c>
      <c r="R66" s="32" t="str">
        <f aca="false">IF(L66="","",IF(ABS(L66)&lt;=O66,"Yes","No"))</f>
        <v>Yes</v>
      </c>
      <c r="S66" s="32" t="str">
        <f aca="false">IF(L66="","",IF(ABS(L66)&lt;=1.96*O66,"Yes","No"))</f>
        <v>Yes</v>
      </c>
      <c r="T66" s="60" t="n">
        <f aca="false">IF(D66="","",ROUND(SQRT(((D66+G66)*O66/100)^2+(J66*(D66+G66)*0.06778)^2),0))</f>
        <v>28</v>
      </c>
      <c r="U66" s="32"/>
    </row>
    <row r="67" customFormat="false" ht="15" hidden="false" customHeight="false" outlineLevel="0" collapsed="false">
      <c r="A67" s="32" t="s">
        <v>233</v>
      </c>
      <c r="B67" s="32" t="s">
        <v>235</v>
      </c>
      <c r="C67" s="32" t="s">
        <v>249</v>
      </c>
      <c r="D67" s="60" t="n">
        <v>302</v>
      </c>
      <c r="E67" s="60" t="n">
        <v>334</v>
      </c>
      <c r="F67" s="69" t="n">
        <f aca="false">IF(E67="","",D67-E67)</f>
        <v>-32</v>
      </c>
      <c r="G67" s="60" t="n">
        <v>221</v>
      </c>
      <c r="H67" s="60" t="n">
        <v>232</v>
      </c>
      <c r="I67" s="69" t="n">
        <f aca="false">IF(H67="","",G67-H67)</f>
        <v>-11</v>
      </c>
      <c r="J67" s="40" t="n">
        <f aca="false">IF(OR(D67="",D67+G67=0),"",D67/(D67+G67))</f>
        <v>0.577437858508604</v>
      </c>
      <c r="K67" s="40" t="n">
        <f aca="false">IF(E67="","",E67/(E67+H67))</f>
        <v>0.590106007067138</v>
      </c>
      <c r="L67" s="70" t="n">
        <f aca="false">IF(OR(K67="",J67=""),"",(J67-K67)*100)</f>
        <v>-1.26681485585336</v>
      </c>
      <c r="M67" s="36" t="n">
        <v>2.20820364551216</v>
      </c>
      <c r="N67" s="36" t="n">
        <v>2.24053161395411</v>
      </c>
      <c r="O67" s="36" t="n">
        <f aca="false">SQRT(M67^2+N67^2)</f>
        <v>3.14581392539053</v>
      </c>
      <c r="P67" s="40" t="n">
        <f aca="false">IF(J67="","",MAX(0,J67-1.96*O67/100))</f>
        <v>0.51577990557095</v>
      </c>
      <c r="Q67" s="40" t="n">
        <f aca="false">IF(J67="","",MIN(1,J67+1.96*O67/100))</f>
        <v>0.639095811446259</v>
      </c>
      <c r="R67" s="32" t="str">
        <f aca="false">IF(L67="","",IF(ABS(L67)&lt;=O67,"Yes","No"))</f>
        <v>Yes</v>
      </c>
      <c r="S67" s="32" t="str">
        <f aca="false">IF(L67="","",IF(ABS(L67)&lt;=1.96*O67,"Yes","No"))</f>
        <v>Yes</v>
      </c>
      <c r="T67" s="60" t="n">
        <f aca="false">IF(D67="","",ROUND(SQRT(((D67+G67)*O67/100)^2+(J67*(D67+G67)*0.06778)^2),0))</f>
        <v>26</v>
      </c>
      <c r="U67" s="32"/>
    </row>
    <row r="68" customFormat="false" ht="15" hidden="false" customHeight="false" outlineLevel="0" collapsed="false">
      <c r="A68" s="32" t="s">
        <v>233</v>
      </c>
      <c r="B68" s="32" t="s">
        <v>235</v>
      </c>
      <c r="C68" s="32" t="s">
        <v>250</v>
      </c>
      <c r="D68" s="60" t="n">
        <v>302</v>
      </c>
      <c r="E68" s="60" t="n">
        <v>256</v>
      </c>
      <c r="F68" s="69" t="n">
        <f aca="false">IF(E68="","",D68-E68)</f>
        <v>46</v>
      </c>
      <c r="G68" s="60" t="n">
        <v>166</v>
      </c>
      <c r="H68" s="60" t="n">
        <v>154</v>
      </c>
      <c r="I68" s="69" t="n">
        <f aca="false">IF(H68="","",G68-H68)</f>
        <v>12</v>
      </c>
      <c r="J68" s="40" t="n">
        <f aca="false">IF(OR(D68="",D68+G68=0),"",D68/(D68+G68))</f>
        <v>0.645299145299145</v>
      </c>
      <c r="K68" s="40" t="n">
        <f aca="false">IF(E68="","",E68/(E68+H68))</f>
        <v>0.624390243902439</v>
      </c>
      <c r="L68" s="70" t="n">
        <f aca="false">IF(OR(K68="",J68=""),"",(J68-K68)*100)</f>
        <v>2.09089013967063</v>
      </c>
      <c r="M68" s="36" t="n">
        <v>3.37717971691765</v>
      </c>
      <c r="N68" s="36" t="n">
        <v>2.24053161395411</v>
      </c>
      <c r="O68" s="36" t="n">
        <f aca="false">SQRT(M68^2+N68^2)</f>
        <v>4.05281689118664</v>
      </c>
      <c r="P68" s="40" t="n">
        <f aca="false">IF(J68="","",MAX(0,J68-1.96*O68/100))</f>
        <v>0.565863934231887</v>
      </c>
      <c r="Q68" s="40" t="n">
        <f aca="false">IF(J68="","",MIN(1,J68+1.96*O68/100))</f>
        <v>0.724734356366404</v>
      </c>
      <c r="R68" s="32" t="str">
        <f aca="false">IF(L68="","",IF(ABS(L68)&lt;=O68,"Yes","No"))</f>
        <v>Yes</v>
      </c>
      <c r="S68" s="32" t="str">
        <f aca="false">IF(L68="","",IF(ABS(L68)&lt;=1.96*O68,"Yes","No"))</f>
        <v>Yes</v>
      </c>
      <c r="T68" s="60" t="n">
        <f aca="false">IF(D68="","",ROUND(SQRT(((D68+G68)*O68/100)^2+(J68*(D68+G68)*0.08223)^2),0))</f>
        <v>31</v>
      </c>
      <c r="U68" s="32"/>
    </row>
    <row r="69" customFormat="false" ht="15" hidden="false" customHeight="false" outlineLevel="0" collapsed="false">
      <c r="A69" s="32" t="s">
        <v>233</v>
      </c>
      <c r="B69" s="32" t="s">
        <v>235</v>
      </c>
      <c r="C69" s="32" t="s">
        <v>251</v>
      </c>
      <c r="D69" s="60" t="n">
        <v>314</v>
      </c>
      <c r="E69" s="60" t="n">
        <v>274</v>
      </c>
      <c r="F69" s="69" t="n">
        <f aca="false">IF(E69="","",D69-E69)</f>
        <v>40</v>
      </c>
      <c r="G69" s="60" t="n">
        <v>110</v>
      </c>
      <c r="H69" s="60" t="n">
        <v>74</v>
      </c>
      <c r="I69" s="69" t="n">
        <f aca="false">IF(H69="","",G69-H69)</f>
        <v>36</v>
      </c>
      <c r="J69" s="40" t="n">
        <f aca="false">IF(OR(D69="",D69+G69=0),"",D69/(D69+G69))</f>
        <v>0.740566037735849</v>
      </c>
      <c r="K69" s="40" t="n">
        <f aca="false">IF(E69="","",E69/(E69+H69))</f>
        <v>0.78735632183908</v>
      </c>
      <c r="L69" s="70" t="n">
        <f aca="false">IF(OR(K69="",J69=""),"",(J69-K69)*100)</f>
        <v>-4.67902841032314</v>
      </c>
      <c r="M69" s="36" t="n">
        <v>3.37717971691765</v>
      </c>
      <c r="N69" s="36" t="n">
        <v>2.24053161395411</v>
      </c>
      <c r="O69" s="36" t="n">
        <f aca="false">SQRT(M69^2+N69^2)</f>
        <v>4.05281689118664</v>
      </c>
      <c r="P69" s="40" t="n">
        <f aca="false">IF(J69="","",MAX(0,J69-1.96*O69/100))</f>
        <v>0.661130826668591</v>
      </c>
      <c r="Q69" s="40" t="n">
        <f aca="false">IF(J69="","",MIN(1,J69+1.96*O69/100))</f>
        <v>0.820001248803107</v>
      </c>
      <c r="R69" s="32" t="str">
        <f aca="false">IF(L69="","",IF(ABS(L69)&lt;=O69,"Yes","No"))</f>
        <v>No</v>
      </c>
      <c r="S69" s="32" t="str">
        <f aca="false">IF(L69="","",IF(ABS(L69)&lt;=1.96*O69,"Yes","No"))</f>
        <v>Yes</v>
      </c>
      <c r="T69" s="60" t="n">
        <f aca="false">IF(D69="","",ROUND(SQRT(((D69+G69)*O69/100)^2+(J69*(D69+G69)*0.08223)^2),0))</f>
        <v>31</v>
      </c>
      <c r="U69" s="32"/>
    </row>
    <row r="70" customFormat="false" ht="15" hidden="false" customHeight="false" outlineLevel="0" collapsed="false">
      <c r="A70" s="32" t="s">
        <v>233</v>
      </c>
      <c r="B70" s="32" t="s">
        <v>235</v>
      </c>
      <c r="C70" s="32" t="s">
        <v>252</v>
      </c>
      <c r="D70" s="60" t="n">
        <v>249</v>
      </c>
      <c r="E70" s="60" t="n">
        <v>211</v>
      </c>
      <c r="F70" s="69" t="n">
        <f aca="false">IF(E70="","",D70-E70)</f>
        <v>38</v>
      </c>
      <c r="G70" s="60" t="n">
        <v>121</v>
      </c>
      <c r="H70" s="60" t="n">
        <v>83</v>
      </c>
      <c r="I70" s="69" t="n">
        <f aca="false">IF(H70="","",G70-H70)</f>
        <v>38</v>
      </c>
      <c r="J70" s="40" t="n">
        <f aca="false">IF(OR(D70="",D70+G70=0),"",D70/(D70+G70))</f>
        <v>0.672972972972973</v>
      </c>
      <c r="K70" s="40" t="n">
        <f aca="false">IF(E70="","",E70/(E70+H70))</f>
        <v>0.717687074829932</v>
      </c>
      <c r="L70" s="70" t="n">
        <f aca="false">IF(OR(K70="",J70=""),"",(J70-K70)*100)</f>
        <v>-4.4714101856959</v>
      </c>
      <c r="M70" s="36" t="n">
        <v>3.37717971691765</v>
      </c>
      <c r="N70" s="36" t="n">
        <v>2.24053161395411</v>
      </c>
      <c r="O70" s="36" t="n">
        <f aca="false">SQRT(M70^2+N70^2)</f>
        <v>4.05281689118664</v>
      </c>
      <c r="P70" s="40" t="n">
        <f aca="false">IF(J70="","",MAX(0,J70-1.96*O70/100))</f>
        <v>0.593537761905715</v>
      </c>
      <c r="Q70" s="40" t="n">
        <f aca="false">IF(J70="","",MIN(1,J70+1.96*O70/100))</f>
        <v>0.752408184040231</v>
      </c>
      <c r="R70" s="32" t="str">
        <f aca="false">IF(L70="","",IF(ABS(L70)&lt;=O70,"Yes","No"))</f>
        <v>No</v>
      </c>
      <c r="S70" s="32" t="str">
        <f aca="false">IF(L70="","",IF(ABS(L70)&lt;=1.96*O70,"Yes","No"))</f>
        <v>Yes</v>
      </c>
      <c r="T70" s="60" t="n">
        <f aca="false">IF(D70="","",ROUND(SQRT(((D70+G70)*O70/100)^2+(J70*(D70+G70)*0.08223)^2),0))</f>
        <v>25</v>
      </c>
      <c r="U70" s="32"/>
    </row>
    <row r="71" customFormat="false" ht="15" hidden="false" customHeight="false" outlineLevel="0" collapsed="false">
      <c r="A71" s="32" t="s">
        <v>233</v>
      </c>
      <c r="B71" s="32" t="s">
        <v>235</v>
      </c>
      <c r="C71" s="32" t="s">
        <v>253</v>
      </c>
      <c r="D71" s="60" t="n">
        <v>303</v>
      </c>
      <c r="E71" s="60" t="n">
        <v>256</v>
      </c>
      <c r="F71" s="69" t="n">
        <f aca="false">IF(E71="","",D71-E71)</f>
        <v>47</v>
      </c>
      <c r="G71" s="60" t="n">
        <v>147</v>
      </c>
      <c r="H71" s="60" t="n">
        <v>123</v>
      </c>
      <c r="I71" s="69" t="n">
        <f aca="false">IF(H71="","",G71-H71)</f>
        <v>24</v>
      </c>
      <c r="J71" s="40" t="n">
        <f aca="false">IF(OR(D71="",D71+G71=0),"",D71/(D71+G71))</f>
        <v>0.673333333333333</v>
      </c>
      <c r="K71" s="40" t="n">
        <f aca="false">IF(E71="","",E71/(E71+H71))</f>
        <v>0.675461741424802</v>
      </c>
      <c r="L71" s="70" t="n">
        <f aca="false">IF(OR(K71="",J71=""),"",(J71-K71)*100)</f>
        <v>-0.212840809146875</v>
      </c>
      <c r="M71" s="36" t="n">
        <v>3.37717971691765</v>
      </c>
      <c r="N71" s="36" t="n">
        <v>2.24053161395411</v>
      </c>
      <c r="O71" s="36" t="n">
        <f aca="false">SQRT(M71^2+N71^2)</f>
        <v>4.05281689118664</v>
      </c>
      <c r="P71" s="40" t="n">
        <f aca="false">IF(J71="","",MAX(0,J71-1.96*O71/100))</f>
        <v>0.593898122266075</v>
      </c>
      <c r="Q71" s="40" t="n">
        <f aca="false">IF(J71="","",MIN(1,J71+1.96*O71/100))</f>
        <v>0.752768544400592</v>
      </c>
      <c r="R71" s="32" t="str">
        <f aca="false">IF(L71="","",IF(ABS(L71)&lt;=O71,"Yes","No"))</f>
        <v>Yes</v>
      </c>
      <c r="S71" s="32" t="str">
        <f aca="false">IF(L71="","",IF(ABS(L71)&lt;=1.96*O71,"Yes","No"))</f>
        <v>Yes</v>
      </c>
      <c r="T71" s="60" t="n">
        <f aca="false">IF(D71="","",ROUND(SQRT(((D71+G71)*O71/100)^2+(J71*(D71+G71)*0.08223)^2),0))</f>
        <v>31</v>
      </c>
      <c r="U71" s="32"/>
    </row>
    <row r="72" customFormat="false" ht="15" hidden="false" customHeight="false" outlineLevel="0" collapsed="false">
      <c r="A72" s="32" t="s">
        <v>233</v>
      </c>
      <c r="B72" s="32" t="s">
        <v>235</v>
      </c>
      <c r="C72" s="32" t="s">
        <v>254</v>
      </c>
      <c r="D72" s="60" t="n">
        <v>228</v>
      </c>
      <c r="E72" s="60" t="n">
        <v>209</v>
      </c>
      <c r="F72" s="69" t="n">
        <f aca="false">IF(E72="","",D72-E72)</f>
        <v>19</v>
      </c>
      <c r="G72" s="60" t="n">
        <v>107</v>
      </c>
      <c r="H72" s="60" t="n">
        <v>82</v>
      </c>
      <c r="I72" s="69" t="n">
        <f aca="false">IF(H72="","",G72-H72)</f>
        <v>25</v>
      </c>
      <c r="J72" s="40" t="n">
        <f aca="false">IF(OR(D72="",D72+G72=0),"",D72/(D72+G72))</f>
        <v>0.680597014925373</v>
      </c>
      <c r="K72" s="40" t="n">
        <f aca="false">IF(E72="","",E72/(E72+H72))</f>
        <v>0.718213058419244</v>
      </c>
      <c r="L72" s="70" t="n">
        <f aca="false">IF(OR(K72="",J72=""),"",(J72-K72)*100)</f>
        <v>-3.76160434938708</v>
      </c>
      <c r="M72" s="36" t="n">
        <v>3.37717971691765</v>
      </c>
      <c r="N72" s="36" t="n">
        <v>2.24053161395411</v>
      </c>
      <c r="O72" s="36" t="n">
        <f aca="false">SQRT(M72^2+N72^2)</f>
        <v>4.05281689118664</v>
      </c>
      <c r="P72" s="40" t="n">
        <f aca="false">IF(J72="","",MAX(0,J72-1.96*O72/100))</f>
        <v>0.601161803858115</v>
      </c>
      <c r="Q72" s="40" t="n">
        <f aca="false">IF(J72="","",MIN(1,J72+1.96*O72/100))</f>
        <v>0.760032225992631</v>
      </c>
      <c r="R72" s="32" t="str">
        <f aca="false">IF(L72="","",IF(ABS(L72)&lt;=O72,"Yes","No"))</f>
        <v>Yes</v>
      </c>
      <c r="S72" s="32" t="str">
        <f aca="false">IF(L72="","",IF(ABS(L72)&lt;=1.96*O72,"Yes","No"))</f>
        <v>Yes</v>
      </c>
      <c r="T72" s="60" t="n">
        <f aca="false">IF(D72="","",ROUND(SQRT(((D72+G72)*O72/100)^2+(J72*(D72+G72)*0.08223)^2),0))</f>
        <v>23</v>
      </c>
      <c r="U72" s="32"/>
    </row>
    <row r="73" customFormat="false" ht="15" hidden="false" customHeight="false" outlineLevel="0" collapsed="false">
      <c r="A73" s="32" t="s">
        <v>233</v>
      </c>
      <c r="B73" s="32" t="s">
        <v>235</v>
      </c>
      <c r="C73" s="32" t="s">
        <v>255</v>
      </c>
      <c r="D73" s="60" t="n">
        <v>425</v>
      </c>
      <c r="E73" s="60" t="n">
        <v>368</v>
      </c>
      <c r="F73" s="69" t="n">
        <f aca="false">IF(E73="","",D73-E73)</f>
        <v>57</v>
      </c>
      <c r="G73" s="60" t="n">
        <v>209</v>
      </c>
      <c r="H73" s="60" t="n">
        <v>206</v>
      </c>
      <c r="I73" s="69" t="n">
        <f aca="false">IF(H73="","",G73-H73)</f>
        <v>3</v>
      </c>
      <c r="J73" s="40" t="n">
        <f aca="false">IF(OR(D73="",D73+G73=0),"",D73/(D73+G73))</f>
        <v>0.670347003154574</v>
      </c>
      <c r="K73" s="40" t="n">
        <f aca="false">IF(E73="","",E73/(E73+H73))</f>
        <v>0.641114982578397</v>
      </c>
      <c r="L73" s="70" t="n">
        <f aca="false">IF(OR(K73="",J73=""),"",(J73-K73)*100)</f>
        <v>2.9232020576177</v>
      </c>
      <c r="M73" s="36" t="n">
        <v>2.20820364551216</v>
      </c>
      <c r="N73" s="36" t="n">
        <v>2.24053161395411</v>
      </c>
      <c r="O73" s="36" t="n">
        <f aca="false">SQRT(M73^2+N73^2)</f>
        <v>3.14581392539053</v>
      </c>
      <c r="P73" s="40" t="n">
        <f aca="false">IF(J73="","",MAX(0,J73-1.96*O73/100))</f>
        <v>0.60868905021692</v>
      </c>
      <c r="Q73" s="40" t="n">
        <f aca="false">IF(J73="","",MIN(1,J73+1.96*O73/100))</f>
        <v>0.732004956092229</v>
      </c>
      <c r="R73" s="32" t="str">
        <f aca="false">IF(L73="","",IF(ABS(L73)&lt;=O73,"Yes","No"))</f>
        <v>Yes</v>
      </c>
      <c r="S73" s="32" t="str">
        <f aca="false">IF(L73="","",IF(ABS(L73)&lt;=1.96*O73,"Yes","No"))</f>
        <v>Yes</v>
      </c>
      <c r="T73" s="60" t="n">
        <f aca="false">IF(D73="","",ROUND(SQRT(((D73+G73)*O73/100)^2+(J73*(D73+G73)*0.06778)^2),0))</f>
        <v>35</v>
      </c>
      <c r="U73" s="32"/>
    </row>
    <row r="74" customFormat="false" ht="15" hidden="false" customHeight="false" outlineLevel="0" collapsed="false">
      <c r="A74" s="32" t="s">
        <v>233</v>
      </c>
      <c r="B74" s="32" t="s">
        <v>235</v>
      </c>
      <c r="C74" s="32" t="s">
        <v>256</v>
      </c>
      <c r="D74" s="60" t="n">
        <v>449</v>
      </c>
      <c r="E74" s="60" t="n">
        <v>385</v>
      </c>
      <c r="F74" s="69" t="n">
        <f aca="false">IF(E74="","",D74-E74)</f>
        <v>64</v>
      </c>
      <c r="G74" s="60" t="n">
        <v>186</v>
      </c>
      <c r="H74" s="60" t="n">
        <v>168</v>
      </c>
      <c r="I74" s="69" t="n">
        <f aca="false">IF(H74="","",G74-H74)</f>
        <v>18</v>
      </c>
      <c r="J74" s="40" t="n">
        <f aca="false">IF(OR(D74="",D74+G74=0),"",D74/(D74+G74))</f>
        <v>0.707086614173228</v>
      </c>
      <c r="K74" s="40" t="n">
        <f aca="false">IF(E74="","",E74/(E74+H74))</f>
        <v>0.69620253164557</v>
      </c>
      <c r="L74" s="70" t="n">
        <f aca="false">IF(OR(K74="",J74=""),"",(J74-K74)*100)</f>
        <v>1.08840825276587</v>
      </c>
      <c r="M74" s="36" t="n">
        <v>2.20820364551216</v>
      </c>
      <c r="N74" s="36" t="n">
        <v>2.24053161395411</v>
      </c>
      <c r="O74" s="36" t="n">
        <f aca="false">SQRT(M74^2+N74^2)</f>
        <v>3.14581392539053</v>
      </c>
      <c r="P74" s="40" t="n">
        <f aca="false">IF(J74="","",MAX(0,J74-1.96*O74/100))</f>
        <v>0.645428661235574</v>
      </c>
      <c r="Q74" s="40" t="n">
        <f aca="false">IF(J74="","",MIN(1,J74+1.96*O74/100))</f>
        <v>0.768744567110883</v>
      </c>
      <c r="R74" s="32" t="str">
        <f aca="false">IF(L74="","",IF(ABS(L74)&lt;=O74,"Yes","No"))</f>
        <v>Yes</v>
      </c>
      <c r="S74" s="32" t="str">
        <f aca="false">IF(L74="","",IF(ABS(L74)&lt;=1.96*O74,"Yes","No"))</f>
        <v>Yes</v>
      </c>
      <c r="T74" s="60" t="n">
        <f aca="false">IF(D74="","",ROUND(SQRT(((D74+G74)*O74/100)^2+(J74*(D74+G74)*0.06778)^2),0))</f>
        <v>36</v>
      </c>
      <c r="U74" s="32"/>
    </row>
    <row r="75" customFormat="false" ht="15" hidden="false" customHeight="false" outlineLevel="0" collapsed="false">
      <c r="A75" s="32" t="s">
        <v>233</v>
      </c>
      <c r="B75" s="32" t="s">
        <v>235</v>
      </c>
      <c r="C75" s="32" t="s">
        <v>257</v>
      </c>
      <c r="D75" s="60" t="n">
        <v>331</v>
      </c>
      <c r="E75" s="60" t="n">
        <v>308</v>
      </c>
      <c r="F75" s="69" t="n">
        <f aca="false">IF(E75="","",D75-E75)</f>
        <v>23</v>
      </c>
      <c r="G75" s="60" t="n">
        <v>202</v>
      </c>
      <c r="H75" s="60" t="n">
        <v>215</v>
      </c>
      <c r="I75" s="69" t="n">
        <f aca="false">IF(H75="","",G75-H75)</f>
        <v>-13</v>
      </c>
      <c r="J75" s="40" t="n">
        <f aca="false">IF(OR(D75="",D75+G75=0),"",D75/(D75+G75))</f>
        <v>0.621013133208255</v>
      </c>
      <c r="K75" s="40" t="n">
        <f aca="false">IF(E75="","",E75/(E75+H75))</f>
        <v>0.588910133843212</v>
      </c>
      <c r="L75" s="70" t="n">
        <f aca="false">IF(OR(K75="",J75=""),"",(J75-K75)*100)</f>
        <v>3.21029993650429</v>
      </c>
      <c r="M75" s="36" t="n">
        <v>2.20820364551216</v>
      </c>
      <c r="N75" s="36" t="n">
        <v>2.24053161395411</v>
      </c>
      <c r="O75" s="36" t="n">
        <f aca="false">SQRT(M75^2+N75^2)</f>
        <v>3.14581392539053</v>
      </c>
      <c r="P75" s="40" t="n">
        <f aca="false">IF(J75="","",MAX(0,J75-1.96*O75/100))</f>
        <v>0.559355180270601</v>
      </c>
      <c r="Q75" s="40" t="n">
        <f aca="false">IF(J75="","",MIN(1,J75+1.96*O75/100))</f>
        <v>0.68267108614591</v>
      </c>
      <c r="R75" s="32" t="str">
        <f aca="false">IF(L75="","",IF(ABS(L75)&lt;=O75,"Yes","No"))</f>
        <v>No</v>
      </c>
      <c r="S75" s="32" t="str">
        <f aca="false">IF(L75="","",IF(ABS(L75)&lt;=1.96*O75,"Yes","No"))</f>
        <v>Yes</v>
      </c>
      <c r="T75" s="60" t="n">
        <f aca="false">IF(D75="","",ROUND(SQRT(((D75+G75)*O75/100)^2+(J75*(D75+G75)*0.06778)^2),0))</f>
        <v>28</v>
      </c>
      <c r="U75" s="32"/>
    </row>
    <row r="76" customFormat="false" ht="15" hidden="false" customHeight="false" outlineLevel="0" collapsed="false">
      <c r="A76" s="32" t="s">
        <v>233</v>
      </c>
      <c r="B76" s="32" t="s">
        <v>235</v>
      </c>
      <c r="C76" s="32" t="s">
        <v>258</v>
      </c>
      <c r="D76" s="60" t="n">
        <v>391</v>
      </c>
      <c r="E76" s="60" t="n">
        <v>391</v>
      </c>
      <c r="F76" s="69" t="n">
        <f aca="false">IF(E76="","",D76-E76)</f>
        <v>0</v>
      </c>
      <c r="G76" s="60" t="n">
        <v>226</v>
      </c>
      <c r="H76" s="60" t="n">
        <v>209</v>
      </c>
      <c r="I76" s="69" t="n">
        <f aca="false">IF(H76="","",G76-H76)</f>
        <v>17</v>
      </c>
      <c r="J76" s="40" t="n">
        <f aca="false">IF(OR(D76="",D76+G76=0),"",D76/(D76+G76))</f>
        <v>0.633711507293355</v>
      </c>
      <c r="K76" s="40" t="n">
        <f aca="false">IF(E76="","",E76/(E76+H76))</f>
        <v>0.651666666666667</v>
      </c>
      <c r="L76" s="70" t="n">
        <f aca="false">IF(OR(K76="",J76=""),"",(J76-K76)*100)</f>
        <v>-1.79551593733117</v>
      </c>
      <c r="M76" s="36" t="n">
        <v>2.20820364551216</v>
      </c>
      <c r="N76" s="36" t="n">
        <v>2.24053161395411</v>
      </c>
      <c r="O76" s="36" t="n">
        <f aca="false">SQRT(M76^2+N76^2)</f>
        <v>3.14581392539053</v>
      </c>
      <c r="P76" s="40" t="n">
        <f aca="false">IF(J76="","",MAX(0,J76-1.96*O76/100))</f>
        <v>0.572053554355701</v>
      </c>
      <c r="Q76" s="40" t="n">
        <f aca="false">IF(J76="","",MIN(1,J76+1.96*O76/100))</f>
        <v>0.695369460231009</v>
      </c>
      <c r="R76" s="32" t="str">
        <f aca="false">IF(L76="","",IF(ABS(L76)&lt;=O76,"Yes","No"))</f>
        <v>Yes</v>
      </c>
      <c r="S76" s="32" t="str">
        <f aca="false">IF(L76="","",IF(ABS(L76)&lt;=1.96*O76,"Yes","No"))</f>
        <v>Yes</v>
      </c>
      <c r="T76" s="60" t="n">
        <f aca="false">IF(D76="","",ROUND(SQRT(((D76+G76)*O76/100)^2+(J76*(D76+G76)*0.06778)^2),0))</f>
        <v>33</v>
      </c>
      <c r="U76" s="32"/>
    </row>
    <row r="77" customFormat="false" ht="15" hidden="false" customHeight="false" outlineLevel="0" collapsed="false">
      <c r="A77" s="32" t="s">
        <v>233</v>
      </c>
      <c r="B77" s="32" t="s">
        <v>235</v>
      </c>
      <c r="C77" s="32" t="s">
        <v>259</v>
      </c>
      <c r="D77" s="60" t="n">
        <v>481</v>
      </c>
      <c r="E77" s="60" t="n">
        <v>427</v>
      </c>
      <c r="F77" s="69" t="n">
        <f aca="false">IF(E77="","",D77-E77)</f>
        <v>54</v>
      </c>
      <c r="G77" s="60" t="n">
        <v>267</v>
      </c>
      <c r="H77" s="60" t="n">
        <v>242</v>
      </c>
      <c r="I77" s="69" t="n">
        <f aca="false">IF(H77="","",G77-H77)</f>
        <v>25</v>
      </c>
      <c r="J77" s="40" t="n">
        <f aca="false">IF(OR(D77="",D77+G77=0),"",D77/(D77+G77))</f>
        <v>0.643048128342246</v>
      </c>
      <c r="K77" s="40" t="n">
        <f aca="false">IF(E77="","",E77/(E77+H77))</f>
        <v>0.638266068759342</v>
      </c>
      <c r="L77" s="70" t="n">
        <f aca="false">IF(OR(K77="",J77=""),"",(J77-K77)*100)</f>
        <v>0.478205958290368</v>
      </c>
      <c r="M77" s="36" t="n">
        <v>2.20820364551216</v>
      </c>
      <c r="N77" s="36" t="n">
        <v>2.24053161395411</v>
      </c>
      <c r="O77" s="36" t="n">
        <f aca="false">SQRT(M77^2+N77^2)</f>
        <v>3.14581392539053</v>
      </c>
      <c r="P77" s="40" t="n">
        <f aca="false">IF(J77="","",MAX(0,J77-1.96*O77/100))</f>
        <v>0.581390175404592</v>
      </c>
      <c r="Q77" s="40" t="n">
        <f aca="false">IF(J77="","",MIN(1,J77+1.96*O77/100))</f>
        <v>0.7047060812799</v>
      </c>
      <c r="R77" s="32" t="str">
        <f aca="false">IF(L77="","",IF(ABS(L77)&lt;=O77,"Yes","No"))</f>
        <v>Yes</v>
      </c>
      <c r="S77" s="32" t="str">
        <f aca="false">IF(L77="","",IF(ABS(L77)&lt;=1.96*O77,"Yes","No"))</f>
        <v>Yes</v>
      </c>
      <c r="T77" s="60" t="n">
        <f aca="false">IF(D77="","",ROUND(SQRT(((D77+G77)*O77/100)^2+(J77*(D77+G77)*0.06778)^2),0))</f>
        <v>40</v>
      </c>
      <c r="U77" s="32"/>
    </row>
    <row r="78" customFormat="false" ht="15" hidden="false" customHeight="false" outlineLevel="0" collapsed="false">
      <c r="A78" s="32" t="s">
        <v>233</v>
      </c>
      <c r="B78" s="32" t="s">
        <v>235</v>
      </c>
      <c r="C78" s="32" t="s">
        <v>260</v>
      </c>
      <c r="D78" s="60" t="n">
        <v>337</v>
      </c>
      <c r="E78" s="60" t="n">
        <v>288</v>
      </c>
      <c r="F78" s="69" t="n">
        <f aca="false">IF(E78="","",D78-E78)</f>
        <v>49</v>
      </c>
      <c r="G78" s="60" t="n">
        <v>169</v>
      </c>
      <c r="H78" s="60" t="n">
        <v>176</v>
      </c>
      <c r="I78" s="69" t="n">
        <f aca="false">IF(H78="","",G78-H78)</f>
        <v>-7</v>
      </c>
      <c r="J78" s="40" t="n">
        <f aca="false">IF(OR(D78="",D78+G78=0),"",D78/(D78+G78))</f>
        <v>0.66600790513834</v>
      </c>
      <c r="K78" s="40" t="n">
        <f aca="false">IF(E78="","",E78/(E78+H78))</f>
        <v>0.620689655172414</v>
      </c>
      <c r="L78" s="70" t="n">
        <f aca="false">IF(OR(K78="",J78=""),"",(J78-K78)*100)</f>
        <v>4.53182499659262</v>
      </c>
      <c r="M78" s="36" t="n">
        <v>3.37717971691765</v>
      </c>
      <c r="N78" s="36" t="n">
        <v>2.24053161395411</v>
      </c>
      <c r="O78" s="36" t="n">
        <f aca="false">SQRT(M78^2+N78^2)</f>
        <v>4.05281689118664</v>
      </c>
      <c r="P78" s="40" t="n">
        <f aca="false">IF(J78="","",MAX(0,J78-1.96*O78/100))</f>
        <v>0.586572694071082</v>
      </c>
      <c r="Q78" s="40" t="n">
        <f aca="false">IF(J78="","",MIN(1,J78+1.96*O78/100))</f>
        <v>0.745443116205598</v>
      </c>
      <c r="R78" s="32" t="str">
        <f aca="false">IF(L78="","",IF(ABS(L78)&lt;=O78,"Yes","No"))</f>
        <v>No</v>
      </c>
      <c r="S78" s="32" t="str">
        <f aca="false">IF(L78="","",IF(ABS(L78)&lt;=1.96*O78,"Yes","No"))</f>
        <v>Yes</v>
      </c>
      <c r="T78" s="60" t="n">
        <f aca="false">IF(D78="","",ROUND(SQRT(((D78+G78)*O78/100)^2+(J78*(D78+G78)*0.08223)^2),0))</f>
        <v>34</v>
      </c>
      <c r="U78" s="32"/>
    </row>
    <row r="79" customFormat="false" ht="15" hidden="false" customHeight="false" outlineLevel="0" collapsed="false">
      <c r="A79" s="32" t="s">
        <v>233</v>
      </c>
      <c r="B79" s="32" t="s">
        <v>235</v>
      </c>
      <c r="C79" s="32" t="s">
        <v>261</v>
      </c>
      <c r="D79" s="60" t="n">
        <v>365</v>
      </c>
      <c r="E79" s="60" t="n">
        <v>283</v>
      </c>
      <c r="F79" s="69" t="n">
        <f aca="false">IF(E79="","",D79-E79)</f>
        <v>82</v>
      </c>
      <c r="G79" s="60" t="n">
        <v>180</v>
      </c>
      <c r="H79" s="60" t="n">
        <v>158</v>
      </c>
      <c r="I79" s="69" t="n">
        <f aca="false">IF(H79="","",G79-H79)</f>
        <v>22</v>
      </c>
      <c r="J79" s="40" t="n">
        <f aca="false">IF(OR(D79="",D79+G79=0),"",D79/(D79+G79))</f>
        <v>0.669724770642202</v>
      </c>
      <c r="K79" s="40" t="n">
        <f aca="false">IF(E79="","",E79/(E79+H79))</f>
        <v>0.64172335600907</v>
      </c>
      <c r="L79" s="70" t="n">
        <f aca="false">IF(OR(K79="",J79=""),"",(J79-K79)*100)</f>
        <v>2.80014146331316</v>
      </c>
      <c r="M79" s="36" t="n">
        <v>2.20820364551216</v>
      </c>
      <c r="N79" s="36" t="n">
        <v>2.24053161395411</v>
      </c>
      <c r="O79" s="36" t="n">
        <f aca="false">SQRT(M79^2+N79^2)</f>
        <v>3.14581392539053</v>
      </c>
      <c r="P79" s="40" t="n">
        <f aca="false">IF(J79="","",MAX(0,J79-1.96*O79/100))</f>
        <v>0.608066817704547</v>
      </c>
      <c r="Q79" s="40" t="n">
        <f aca="false">IF(J79="","",MIN(1,J79+1.96*O79/100))</f>
        <v>0.731382723579856</v>
      </c>
      <c r="R79" s="32" t="str">
        <f aca="false">IF(L79="","",IF(ABS(L79)&lt;=O79,"Yes","No"))</f>
        <v>Yes</v>
      </c>
      <c r="S79" s="32" t="str">
        <f aca="false">IF(L79="","",IF(ABS(L79)&lt;=1.96*O79,"Yes","No"))</f>
        <v>Yes</v>
      </c>
      <c r="T79" s="60" t="n">
        <f aca="false">IF(D79="","",ROUND(SQRT(((D79+G79)*O79/100)^2+(J79*(D79+G79)*0.06778)^2),0))</f>
        <v>30</v>
      </c>
      <c r="U79" s="32"/>
    </row>
    <row r="80" customFormat="false" ht="15" hidden="false" customHeight="false" outlineLevel="0" collapsed="false">
      <c r="A80" s="32" t="s">
        <v>233</v>
      </c>
      <c r="B80" s="32" t="s">
        <v>235</v>
      </c>
      <c r="C80" s="32" t="s">
        <v>262</v>
      </c>
      <c r="D80" s="60" t="n">
        <v>525</v>
      </c>
      <c r="E80" s="60" t="n">
        <v>474</v>
      </c>
      <c r="F80" s="69" t="n">
        <f aca="false">IF(E80="","",D80-E80)</f>
        <v>51</v>
      </c>
      <c r="G80" s="60" t="n">
        <v>290</v>
      </c>
      <c r="H80" s="60" t="n">
        <v>300</v>
      </c>
      <c r="I80" s="69" t="n">
        <f aca="false">IF(H80="","",G80-H80)</f>
        <v>-10</v>
      </c>
      <c r="J80" s="40" t="n">
        <f aca="false">IF(OR(D80="",D80+G80=0),"",D80/(D80+G80))</f>
        <v>0.644171779141104</v>
      </c>
      <c r="K80" s="40" t="n">
        <f aca="false">IF(E80="","",E80/(E80+H80))</f>
        <v>0.612403100775194</v>
      </c>
      <c r="L80" s="70" t="n">
        <f aca="false">IF(OR(K80="",J80=""),"",(J80-K80)*100)</f>
        <v>3.17686783659105</v>
      </c>
      <c r="M80" s="36" t="n">
        <v>2.20820364551216</v>
      </c>
      <c r="N80" s="36" t="n">
        <v>2.24053161395411</v>
      </c>
      <c r="O80" s="36" t="n">
        <f aca="false">SQRT(M80^2+N80^2)</f>
        <v>3.14581392539053</v>
      </c>
      <c r="P80" s="40" t="n">
        <f aca="false">IF(J80="","",MAX(0,J80-1.96*O80/100))</f>
        <v>0.58251382620345</v>
      </c>
      <c r="Q80" s="40" t="n">
        <f aca="false">IF(J80="","",MIN(1,J80+1.96*O80/100))</f>
        <v>0.705829732078759</v>
      </c>
      <c r="R80" s="32" t="str">
        <f aca="false">IF(L80="","",IF(ABS(L80)&lt;=O80,"Yes","No"))</f>
        <v>No</v>
      </c>
      <c r="S80" s="32" t="str">
        <f aca="false">IF(L80="","",IF(ABS(L80)&lt;=1.96*O80,"Yes","No"))</f>
        <v>Yes</v>
      </c>
      <c r="T80" s="60" t="n">
        <f aca="false">IF(D80="","",ROUND(SQRT(((D80+G80)*O80/100)^2+(J80*(D80+G80)*0.06778)^2),0))</f>
        <v>44</v>
      </c>
      <c r="U80" s="32"/>
    </row>
    <row r="81" customFormat="false" ht="15" hidden="false" customHeight="false" outlineLevel="0" collapsed="false">
      <c r="A81" s="32" t="s">
        <v>233</v>
      </c>
      <c r="B81" s="32" t="s">
        <v>235</v>
      </c>
      <c r="C81" s="32" t="s">
        <v>263</v>
      </c>
      <c r="D81" s="60" t="n">
        <v>338</v>
      </c>
      <c r="E81" s="60" t="n">
        <v>346</v>
      </c>
      <c r="F81" s="69" t="n">
        <f aca="false">IF(E81="","",D81-E81)</f>
        <v>-8</v>
      </c>
      <c r="G81" s="60" t="n">
        <v>173</v>
      </c>
      <c r="H81" s="60" t="n">
        <v>146</v>
      </c>
      <c r="I81" s="69" t="n">
        <f aca="false">IF(H81="","",G81-H81)</f>
        <v>27</v>
      </c>
      <c r="J81" s="40" t="n">
        <f aca="false">IF(OR(D81="",D81+G81=0),"",D81/(D81+G81))</f>
        <v>0.661448140900196</v>
      </c>
      <c r="K81" s="40" t="n">
        <f aca="false">IF(E81="","",E81/(E81+H81))</f>
        <v>0.703252032520325</v>
      </c>
      <c r="L81" s="70" t="n">
        <f aca="false">IF(OR(K81="",J81=""),"",(J81-K81)*100)</f>
        <v>-4.18038916201295</v>
      </c>
      <c r="M81" s="36" t="n">
        <v>3.37717971691765</v>
      </c>
      <c r="N81" s="36" t="n">
        <v>2.24053161395411</v>
      </c>
      <c r="O81" s="36" t="n">
        <f aca="false">SQRT(M81^2+N81^2)</f>
        <v>4.05281689118664</v>
      </c>
      <c r="P81" s="40" t="n">
        <f aca="false">IF(J81="","",MAX(0,J81-1.96*O81/100))</f>
        <v>0.582012929832938</v>
      </c>
      <c r="Q81" s="40" t="n">
        <f aca="false">IF(J81="","",MIN(1,J81+1.96*O81/100))</f>
        <v>0.740883351967454</v>
      </c>
      <c r="R81" s="32" t="str">
        <f aca="false">IF(L81="","",IF(ABS(L81)&lt;=O81,"Yes","No"))</f>
        <v>No</v>
      </c>
      <c r="S81" s="32" t="str">
        <f aca="false">IF(L81="","",IF(ABS(L81)&lt;=1.96*O81,"Yes","No"))</f>
        <v>Yes</v>
      </c>
      <c r="T81" s="60" t="n">
        <f aca="false">IF(D81="","",ROUND(SQRT(((D81+G81)*O81/100)^2+(J81*(D81+G81)*0.08223)^2),0))</f>
        <v>35</v>
      </c>
      <c r="U81" s="32"/>
    </row>
    <row r="82" customFormat="false" ht="15" hidden="false" customHeight="false" outlineLevel="0" collapsed="false">
      <c r="A82" s="32" t="s">
        <v>233</v>
      </c>
      <c r="B82" s="32" t="s">
        <v>235</v>
      </c>
      <c r="C82" s="32" t="s">
        <v>264</v>
      </c>
      <c r="D82" s="60" t="n">
        <v>370</v>
      </c>
      <c r="E82" s="60" t="n">
        <v>410</v>
      </c>
      <c r="F82" s="69" t="n">
        <f aca="false">IF(E82="","",D82-E82)</f>
        <v>-40</v>
      </c>
      <c r="G82" s="60" t="n">
        <v>234</v>
      </c>
      <c r="H82" s="60" t="n">
        <v>212</v>
      </c>
      <c r="I82" s="69" t="n">
        <f aca="false">IF(H82="","",G82-H82)</f>
        <v>22</v>
      </c>
      <c r="J82" s="40" t="n">
        <f aca="false">IF(OR(D82="",D82+G82=0),"",D82/(D82+G82))</f>
        <v>0.612582781456954</v>
      </c>
      <c r="K82" s="40" t="n">
        <f aca="false">IF(E82="","",E82/(E82+H82))</f>
        <v>0.659163987138264</v>
      </c>
      <c r="L82" s="70" t="n">
        <f aca="false">IF(OR(K82="",J82=""),"",(J82-K82)*100)</f>
        <v>-4.658120568131</v>
      </c>
      <c r="M82" s="36" t="n">
        <v>2.20820364551216</v>
      </c>
      <c r="N82" s="36" t="n">
        <v>2.24053161395411</v>
      </c>
      <c r="O82" s="36" t="n">
        <f aca="false">SQRT(M82^2+N82^2)</f>
        <v>3.14581392539053</v>
      </c>
      <c r="P82" s="40" t="n">
        <f aca="false">IF(J82="","",MAX(0,J82-1.96*O82/100))</f>
        <v>0.550924828519299</v>
      </c>
      <c r="Q82" s="40" t="n">
        <f aca="false">IF(J82="","",MIN(1,J82+1.96*O82/100))</f>
        <v>0.674240734394608</v>
      </c>
      <c r="R82" s="32" t="str">
        <f aca="false">IF(L82="","",IF(ABS(L82)&lt;=O82,"Yes","No"))</f>
        <v>No</v>
      </c>
      <c r="S82" s="32" t="str">
        <f aca="false">IF(L82="","",IF(ABS(L82)&lt;=1.96*O82,"Yes","No"))</f>
        <v>Yes</v>
      </c>
      <c r="T82" s="60" t="n">
        <f aca="false">IF(D82="","",ROUND(SQRT(((D82+G82)*O82/100)^2+(J82*(D82+G82)*0.06778)^2),0))</f>
        <v>31</v>
      </c>
      <c r="U82" s="32"/>
    </row>
    <row r="83" customFormat="false" ht="15" hidden="false" customHeight="false" outlineLevel="0" collapsed="false">
      <c r="A83" s="32" t="s">
        <v>233</v>
      </c>
      <c r="B83" s="32" t="s">
        <v>235</v>
      </c>
      <c r="C83" s="32" t="s">
        <v>265</v>
      </c>
      <c r="D83" s="60" t="n">
        <v>406</v>
      </c>
      <c r="E83" s="60" t="n">
        <v>446</v>
      </c>
      <c r="F83" s="69" t="n">
        <f aca="false">IF(E83="","",D83-E83)</f>
        <v>-40</v>
      </c>
      <c r="G83" s="60" t="n">
        <v>271</v>
      </c>
      <c r="H83" s="60" t="n">
        <v>239</v>
      </c>
      <c r="I83" s="69" t="n">
        <f aca="false">IF(H83="","",G83-H83)</f>
        <v>32</v>
      </c>
      <c r="J83" s="40" t="n">
        <f aca="false">IF(OR(D83="",D83+G83=0),"",D83/(D83+G83))</f>
        <v>0.599704579025111</v>
      </c>
      <c r="K83" s="40" t="n">
        <f aca="false">IF(E83="","",E83/(E83+H83))</f>
        <v>0.651094890510949</v>
      </c>
      <c r="L83" s="70" t="n">
        <f aca="false">IF(OR(K83="",J83=""),"",(J83-K83)*100)</f>
        <v>-5.13903114858382</v>
      </c>
      <c r="M83" s="36" t="n">
        <v>2.20820364551216</v>
      </c>
      <c r="N83" s="36" t="n">
        <v>2.24053161395411</v>
      </c>
      <c r="O83" s="36" t="n">
        <f aca="false">SQRT(M83^2+N83^2)</f>
        <v>3.14581392539053</v>
      </c>
      <c r="P83" s="40" t="n">
        <f aca="false">IF(J83="","",MAX(0,J83-1.96*O83/100))</f>
        <v>0.538046626087456</v>
      </c>
      <c r="Q83" s="40" t="n">
        <f aca="false">IF(J83="","",MIN(1,J83+1.96*O83/100))</f>
        <v>0.661362531962765</v>
      </c>
      <c r="R83" s="32" t="str">
        <f aca="false">IF(L83="","",IF(ABS(L83)&lt;=O83,"Yes","No"))</f>
        <v>No</v>
      </c>
      <c r="S83" s="32" t="str">
        <f aca="false">IF(L83="","",IF(ABS(L83)&lt;=1.96*O83,"Yes","No"))</f>
        <v>Yes</v>
      </c>
      <c r="T83" s="60" t="n">
        <f aca="false">IF(D83="","",ROUND(SQRT(((D83+G83)*O83/100)^2+(J83*(D83+G83)*0.06778)^2),0))</f>
        <v>35</v>
      </c>
      <c r="U83" s="32"/>
    </row>
    <row r="84" customFormat="false" ht="15" hidden="false" customHeight="false" outlineLevel="0" collapsed="false">
      <c r="A84" s="32" t="s">
        <v>233</v>
      </c>
      <c r="B84" s="32" t="s">
        <v>235</v>
      </c>
      <c r="C84" s="32" t="s">
        <v>266</v>
      </c>
      <c r="D84" s="60" t="n">
        <v>320</v>
      </c>
      <c r="E84" s="60"/>
      <c r="F84" s="69" t="str">
        <f aca="false">IF(E84="","",D84-E84)</f>
        <v/>
      </c>
      <c r="G84" s="60" t="n">
        <v>214</v>
      </c>
      <c r="H84" s="60"/>
      <c r="I84" s="69" t="str">
        <f aca="false">IF(H84="","",G84-H84)</f>
        <v/>
      </c>
      <c r="J84" s="40" t="n">
        <f aca="false">IF(OR(D84="",D84+G84=0),"",D84/(D84+G84))</f>
        <v>0.599250936329588</v>
      </c>
      <c r="K84" s="40" t="str">
        <f aca="false">IF(E84="","",E84/(E84+H84))</f>
        <v/>
      </c>
      <c r="L84" s="70" t="str">
        <f aca="false">IF(OR(K84="",J84=""),"",(J84-K84)*100)</f>
        <v/>
      </c>
      <c r="M84" s="36" t="n">
        <v>2.20820364551216</v>
      </c>
      <c r="N84" s="36" t="n">
        <v>2.24053161395411</v>
      </c>
      <c r="O84" s="36" t="n">
        <f aca="false">SQRT(M84^2+N84^2)</f>
        <v>3.14581392539053</v>
      </c>
      <c r="P84" s="40" t="n">
        <f aca="false">IF(J84="","",MAX(0,J84-1.96*O84/100))</f>
        <v>0.537592983391934</v>
      </c>
      <c r="Q84" s="40" t="n">
        <f aca="false">IF(J84="","",MIN(1,J84+1.96*O84/100))</f>
        <v>0.660908889267242</v>
      </c>
      <c r="R84" s="32" t="str">
        <f aca="false">IF(L84="","",IF(ABS(L84)&lt;=O84,"Yes","No"))</f>
        <v/>
      </c>
      <c r="S84" s="32" t="str">
        <f aca="false">IF(L84="","",IF(ABS(L84)&lt;=1.96*O84,"Yes","No"))</f>
        <v/>
      </c>
      <c r="T84" s="60" t="n">
        <f aca="false">IF(D84="","",ROUND(SQRT(((D84+G84)*O84/100)^2+(J84*(D84+G84)*0.06778)^2),0))</f>
        <v>27</v>
      </c>
      <c r="U84" s="32" t="s">
        <v>771</v>
      </c>
    </row>
    <row r="85" customFormat="false" ht="15" hidden="false" customHeight="false" outlineLevel="0" collapsed="false">
      <c r="A85" s="32" t="s">
        <v>233</v>
      </c>
      <c r="B85" s="32" t="s">
        <v>235</v>
      </c>
      <c r="C85" s="32" t="s">
        <v>268</v>
      </c>
      <c r="D85" s="60" t="n">
        <v>686</v>
      </c>
      <c r="E85" s="60"/>
      <c r="F85" s="69" t="str">
        <f aca="false">IF(E85="","",D85-E85)</f>
        <v/>
      </c>
      <c r="G85" s="60" t="n">
        <v>469</v>
      </c>
      <c r="H85" s="60"/>
      <c r="I85" s="69" t="str">
        <f aca="false">IF(H85="","",G85-H85)</f>
        <v/>
      </c>
      <c r="J85" s="40" t="n">
        <f aca="false">IF(OR(D85="",D85+G85=0),"",D85/(D85+G85))</f>
        <v>0.593939393939394</v>
      </c>
      <c r="K85" s="40" t="str">
        <f aca="false">IF(E85="","",E85/(E85+H85))</f>
        <v/>
      </c>
      <c r="L85" s="70" t="str">
        <f aca="false">IF(OR(K85="",J85=""),"",(J85-K85)*100)</f>
        <v/>
      </c>
      <c r="M85" s="36" t="n">
        <v>1.85121860614646</v>
      </c>
      <c r="N85" s="36" t="n">
        <v>2.24053161395411</v>
      </c>
      <c r="O85" s="36" t="n">
        <f aca="false">SQRT(M85^2+N85^2)</f>
        <v>2.90637097440616</v>
      </c>
      <c r="P85" s="40" t="n">
        <f aca="false">IF(J85="","",MAX(0,J85-1.96*O85/100))</f>
        <v>0.536974522841033</v>
      </c>
      <c r="Q85" s="40" t="n">
        <f aca="false">IF(J85="","",MIN(1,J85+1.96*O85/100))</f>
        <v>0.650904265037755</v>
      </c>
      <c r="R85" s="32" t="str">
        <f aca="false">IF(L85="","",IF(ABS(L85)&lt;=O85,"Yes","No"))</f>
        <v/>
      </c>
      <c r="S85" s="32" t="str">
        <f aca="false">IF(L85="","",IF(ABS(L85)&lt;=1.96*O85,"Yes","No"))</f>
        <v/>
      </c>
      <c r="T85" s="60" t="n">
        <f aca="false">IF(D85="","",ROUND(SQRT(((D85+G85)*O85/100)^2+(J85*(D85+G85)*0.05273)^2),0))</f>
        <v>49</v>
      </c>
      <c r="U85" s="32" t="s">
        <v>771</v>
      </c>
    </row>
    <row r="86" customFormat="false" ht="15" hidden="false" customHeight="false" outlineLevel="0" collapsed="false">
      <c r="A86" s="32" t="s">
        <v>233</v>
      </c>
      <c r="B86" s="32" t="s">
        <v>235</v>
      </c>
      <c r="C86" s="32" t="s">
        <v>270</v>
      </c>
      <c r="D86" s="60" t="n">
        <v>376</v>
      </c>
      <c r="E86" s="60" t="n">
        <v>410</v>
      </c>
      <c r="F86" s="69" t="n">
        <f aca="false">IF(E86="","",D86-E86)</f>
        <v>-34</v>
      </c>
      <c r="G86" s="60" t="n">
        <v>190</v>
      </c>
      <c r="H86" s="60" t="n">
        <v>165</v>
      </c>
      <c r="I86" s="69" t="n">
        <f aca="false">IF(H86="","",G86-H86)</f>
        <v>25</v>
      </c>
      <c r="J86" s="40" t="n">
        <f aca="false">IF(OR(D86="",D86+G86=0),"",D86/(D86+G86))</f>
        <v>0.664310954063604</v>
      </c>
      <c r="K86" s="40" t="n">
        <f aca="false">IF(E86="","",E86/(E86+H86))</f>
        <v>0.71304347826087</v>
      </c>
      <c r="L86" s="70" t="n">
        <f aca="false">IF(OR(K86="",J86=""),"",(J86-K86)*100)</f>
        <v>-4.87325241972654</v>
      </c>
      <c r="M86" s="36" t="n">
        <v>2.20820364551216</v>
      </c>
      <c r="N86" s="36" t="n">
        <v>2.24053161395411</v>
      </c>
      <c r="O86" s="36" t="n">
        <f aca="false">SQRT(M86^2+N86^2)</f>
        <v>3.14581392539053</v>
      </c>
      <c r="P86" s="40" t="n">
        <f aca="false">IF(J86="","",MAX(0,J86-1.96*O86/100))</f>
        <v>0.60265300112595</v>
      </c>
      <c r="Q86" s="40" t="n">
        <f aca="false">IF(J86="","",MIN(1,J86+1.96*O86/100))</f>
        <v>0.725968907001259</v>
      </c>
      <c r="R86" s="32" t="str">
        <f aca="false">IF(L86="","",IF(ABS(L86)&lt;=O86,"Yes","No"))</f>
        <v>No</v>
      </c>
      <c r="S86" s="32" t="str">
        <f aca="false">IF(L86="","",IF(ABS(L86)&lt;=1.96*O86,"Yes","No"))</f>
        <v>Yes</v>
      </c>
      <c r="T86" s="60" t="n">
        <f aca="false">IF(D86="","",ROUND(SQRT(((D86+G86)*O86/100)^2+(J86*(D86+G86)*0.06778)^2),0))</f>
        <v>31</v>
      </c>
      <c r="U86" s="32"/>
    </row>
    <row r="87" customFormat="false" ht="15" hidden="false" customHeight="false" outlineLevel="0" collapsed="false">
      <c r="A87" s="32" t="s">
        <v>233</v>
      </c>
      <c r="B87" s="32" t="s">
        <v>235</v>
      </c>
      <c r="C87" s="32" t="s">
        <v>271</v>
      </c>
      <c r="D87" s="60" t="n">
        <v>449</v>
      </c>
      <c r="E87" s="60" t="n">
        <v>483</v>
      </c>
      <c r="F87" s="69" t="n">
        <f aca="false">IF(E87="","",D87-E87)</f>
        <v>-34</v>
      </c>
      <c r="G87" s="60" t="n">
        <v>286</v>
      </c>
      <c r="H87" s="60" t="n">
        <v>278</v>
      </c>
      <c r="I87" s="69" t="n">
        <f aca="false">IF(H87="","",G87-H87)</f>
        <v>8</v>
      </c>
      <c r="J87" s="40" t="n">
        <f aca="false">IF(OR(D87="",D87+G87=0),"",D87/(D87+G87))</f>
        <v>0.610884353741497</v>
      </c>
      <c r="K87" s="40" t="n">
        <f aca="false">IF(E87="","",E87/(E87+H87))</f>
        <v>0.634691195795007</v>
      </c>
      <c r="L87" s="70" t="n">
        <f aca="false">IF(OR(K87="",J87=""),"",(J87-K87)*100)</f>
        <v>-2.38068420535099</v>
      </c>
      <c r="M87" s="36" t="n">
        <v>2.20820364551216</v>
      </c>
      <c r="N87" s="36" t="n">
        <v>2.24053161395411</v>
      </c>
      <c r="O87" s="36" t="n">
        <f aca="false">SQRT(M87^2+N87^2)</f>
        <v>3.14581392539053</v>
      </c>
      <c r="P87" s="40" t="n">
        <f aca="false">IF(J87="","",MAX(0,J87-1.96*O87/100))</f>
        <v>0.549226400803842</v>
      </c>
      <c r="Q87" s="40" t="n">
        <f aca="false">IF(J87="","",MIN(1,J87+1.96*O87/100))</f>
        <v>0.672542306679151</v>
      </c>
      <c r="R87" s="32" t="str">
        <f aca="false">IF(L87="","",IF(ABS(L87)&lt;=O87,"Yes","No"))</f>
        <v>Yes</v>
      </c>
      <c r="S87" s="32" t="str">
        <f aca="false">IF(L87="","",IF(ABS(L87)&lt;=1.96*O87,"Yes","No"))</f>
        <v>Yes</v>
      </c>
      <c r="T87" s="60" t="n">
        <f aca="false">IF(D87="","",ROUND(SQRT(((D87+G87)*O87/100)^2+(J87*(D87+G87)*0.06778)^2),0))</f>
        <v>38</v>
      </c>
      <c r="U87" s="32"/>
    </row>
    <row r="88" customFormat="false" ht="15" hidden="false" customHeight="false" outlineLevel="0" collapsed="false">
      <c r="A88" s="32" t="s">
        <v>233</v>
      </c>
      <c r="B88" s="32" t="s">
        <v>235</v>
      </c>
      <c r="C88" s="32" t="s">
        <v>272</v>
      </c>
      <c r="D88" s="60" t="n">
        <v>12</v>
      </c>
      <c r="E88" s="60"/>
      <c r="F88" s="69" t="str">
        <f aca="false">IF(E88="","",D88-E88)</f>
        <v/>
      </c>
      <c r="G88" s="60" t="n">
        <v>8</v>
      </c>
      <c r="H88" s="60"/>
      <c r="I88" s="69" t="str">
        <f aca="false">IF(H88="","",G88-H88)</f>
        <v/>
      </c>
      <c r="J88" s="40" t="n">
        <f aca="false">IF(OR(D88="",D88+G88=0),"",D88/(D88+G88))</f>
        <v>0.6</v>
      </c>
      <c r="K88" s="40" t="str">
        <f aca="false">IF(E88="","",E88/(E88+H88))</f>
        <v/>
      </c>
      <c r="L88" s="70" t="str">
        <f aca="false">IF(OR(K88="",J88=""),"",(J88-K88)*100)</f>
        <v/>
      </c>
      <c r="M88" s="36" t="n">
        <v>3.37717971691765</v>
      </c>
      <c r="N88" s="36" t="n">
        <v>2.24053161395411</v>
      </c>
      <c r="O88" s="36" t="n">
        <f aca="false">SQRT(M88^2+N88^2)</f>
        <v>4.05281689118664</v>
      </c>
      <c r="P88" s="40" t="n">
        <f aca="false">IF(J88="","",MAX(0,J88-1.96*O88/100))</f>
        <v>0.520564788932742</v>
      </c>
      <c r="Q88" s="40" t="n">
        <f aca="false">IF(J88="","",MIN(1,J88+1.96*O88/100))</f>
        <v>0.679435211067258</v>
      </c>
      <c r="R88" s="32" t="str">
        <f aca="false">IF(L88="","",IF(ABS(L88)&lt;=O88,"Yes","No"))</f>
        <v/>
      </c>
      <c r="S88" s="32" t="str">
        <f aca="false">IF(L88="","",IF(ABS(L88)&lt;=1.96*O88,"Yes","No"))</f>
        <v/>
      </c>
      <c r="T88" s="60" t="n">
        <f aca="false">IF(D88="","",ROUND(SQRT(((D88+G88)*O88/100)^2+(J88*(D88+G88)*0.08223)^2),0))</f>
        <v>1</v>
      </c>
      <c r="U88" s="32" t="s">
        <v>771</v>
      </c>
    </row>
    <row r="89" customFormat="false" ht="15" hidden="false" customHeight="false" outlineLevel="0" collapsed="false">
      <c r="A89" s="32" t="s">
        <v>233</v>
      </c>
      <c r="B89" s="32" t="s">
        <v>235</v>
      </c>
      <c r="C89" s="32" t="s">
        <v>273</v>
      </c>
      <c r="D89" s="60" t="n">
        <v>247</v>
      </c>
      <c r="E89" s="60" t="n">
        <v>212</v>
      </c>
      <c r="F89" s="69" t="n">
        <f aca="false">IF(E89="","",D89-E89)</f>
        <v>35</v>
      </c>
      <c r="G89" s="60" t="n">
        <v>148</v>
      </c>
      <c r="H89" s="60" t="n">
        <v>155</v>
      </c>
      <c r="I89" s="69" t="n">
        <f aca="false">IF(H89="","",G89-H89)</f>
        <v>-7</v>
      </c>
      <c r="J89" s="40" t="n">
        <f aca="false">IF(OR(D89="",D89+G89=0),"",D89/(D89+G89))</f>
        <v>0.625316455696203</v>
      </c>
      <c r="K89" s="40" t="n">
        <f aca="false">IF(E89="","",E89/(E89+H89))</f>
        <v>0.577656675749319</v>
      </c>
      <c r="L89" s="70" t="n">
        <f aca="false">IF(OR(K89="",J89=""),"",(J89-K89)*100)</f>
        <v>4.76597799468838</v>
      </c>
      <c r="M89" s="36" t="n">
        <v>3.37717971691765</v>
      </c>
      <c r="N89" s="36" t="n">
        <v>2.24053161395411</v>
      </c>
      <c r="O89" s="36" t="n">
        <f aca="false">SQRT(M89^2+N89^2)</f>
        <v>4.05281689118664</v>
      </c>
      <c r="P89" s="40" t="n">
        <f aca="false">IF(J89="","",MAX(0,J89-1.96*O89/100))</f>
        <v>0.545881244628944</v>
      </c>
      <c r="Q89" s="40" t="n">
        <f aca="false">IF(J89="","",MIN(1,J89+1.96*O89/100))</f>
        <v>0.704751666763461</v>
      </c>
      <c r="R89" s="32" t="str">
        <f aca="false">IF(L89="","",IF(ABS(L89)&lt;=O89,"Yes","No"))</f>
        <v>No</v>
      </c>
      <c r="S89" s="32" t="str">
        <f aca="false">IF(L89="","",IF(ABS(L89)&lt;=1.96*O89,"Yes","No"))</f>
        <v>Yes</v>
      </c>
      <c r="T89" s="60" t="n">
        <f aca="false">IF(D89="","",ROUND(SQRT(((D89+G89)*O89/100)^2+(J89*(D89+G89)*0.08223)^2),0))</f>
        <v>26</v>
      </c>
      <c r="U89" s="32"/>
    </row>
    <row r="90" customFormat="false" ht="15" hidden="false" customHeight="false" outlineLevel="0" collapsed="false">
      <c r="A90" s="32" t="s">
        <v>233</v>
      </c>
      <c r="B90" s="32" t="s">
        <v>235</v>
      </c>
      <c r="C90" s="32" t="s">
        <v>274</v>
      </c>
      <c r="D90" s="60" t="n">
        <v>445</v>
      </c>
      <c r="E90" s="60" t="n">
        <v>384</v>
      </c>
      <c r="F90" s="69" t="n">
        <f aca="false">IF(E90="","",D90-E90)</f>
        <v>61</v>
      </c>
      <c r="G90" s="60" t="n">
        <v>193</v>
      </c>
      <c r="H90" s="60" t="n">
        <v>166</v>
      </c>
      <c r="I90" s="69" t="n">
        <f aca="false">IF(H90="","",G90-H90)</f>
        <v>27</v>
      </c>
      <c r="J90" s="40" t="n">
        <f aca="false">IF(OR(D90="",D90+G90=0),"",D90/(D90+G90))</f>
        <v>0.697492163009404</v>
      </c>
      <c r="K90" s="40" t="n">
        <f aca="false">IF(E90="","",E90/(E90+H90))</f>
        <v>0.698181818181818</v>
      </c>
      <c r="L90" s="70" t="n">
        <f aca="false">IF(OR(K90="",J90=""),"",(J90-K90)*100)</f>
        <v>-0.0689655172413817</v>
      </c>
      <c r="M90" s="36" t="n">
        <v>2.20820364551216</v>
      </c>
      <c r="N90" s="36" t="n">
        <v>2.24053161395411</v>
      </c>
      <c r="O90" s="36" t="n">
        <f aca="false">SQRT(M90^2+N90^2)</f>
        <v>3.14581392539053</v>
      </c>
      <c r="P90" s="40" t="n">
        <f aca="false">IF(J90="","",MAX(0,J90-1.96*O90/100))</f>
        <v>0.63583421007175</v>
      </c>
      <c r="Q90" s="40" t="n">
        <f aca="false">IF(J90="","",MIN(1,J90+1.96*O90/100))</f>
        <v>0.759150115947059</v>
      </c>
      <c r="R90" s="32" t="str">
        <f aca="false">IF(L90="","",IF(ABS(L90)&lt;=O90,"Yes","No"))</f>
        <v>Yes</v>
      </c>
      <c r="S90" s="32" t="str">
        <f aca="false">IF(L90="","",IF(ABS(L90)&lt;=1.96*O90,"Yes","No"))</f>
        <v>Yes</v>
      </c>
      <c r="T90" s="60" t="n">
        <f aca="false">IF(D90="","",ROUND(SQRT(((D90+G90)*O90/100)^2+(J90*(D90+G90)*0.06778)^2),0))</f>
        <v>36</v>
      </c>
      <c r="U90" s="32"/>
    </row>
    <row r="91" customFormat="false" ht="15" hidden="false" customHeight="false" outlineLevel="0" collapsed="false">
      <c r="A91" s="32" t="s">
        <v>233</v>
      </c>
      <c r="B91" s="32" t="s">
        <v>235</v>
      </c>
      <c r="C91" s="32" t="s">
        <v>275</v>
      </c>
      <c r="D91" s="60" t="n">
        <v>254</v>
      </c>
      <c r="E91" s="60" t="n">
        <v>254</v>
      </c>
      <c r="F91" s="69" t="n">
        <f aca="false">IF(E91="","",D91-E91)</f>
        <v>0</v>
      </c>
      <c r="G91" s="60" t="n">
        <v>172</v>
      </c>
      <c r="H91" s="60" t="n">
        <v>167</v>
      </c>
      <c r="I91" s="69" t="n">
        <f aca="false">IF(H91="","",G91-H91)</f>
        <v>5</v>
      </c>
      <c r="J91" s="40" t="n">
        <f aca="false">IF(OR(D91="",D91+G91=0),"",D91/(D91+G91))</f>
        <v>0.596244131455399</v>
      </c>
      <c r="K91" s="40" t="n">
        <f aca="false">IF(E91="","",E91/(E91+H91))</f>
        <v>0.60332541567696</v>
      </c>
      <c r="L91" s="70" t="n">
        <f aca="false">IF(OR(K91="",J91=""),"",(J91-K91)*100)</f>
        <v>-0.708128422156062</v>
      </c>
      <c r="M91" s="36" t="n">
        <v>3.37717971691765</v>
      </c>
      <c r="N91" s="36" t="n">
        <v>2.24053161395411</v>
      </c>
      <c r="O91" s="36" t="n">
        <f aca="false">SQRT(M91^2+N91^2)</f>
        <v>4.05281689118664</v>
      </c>
      <c r="P91" s="40" t="n">
        <f aca="false">IF(J91="","",MAX(0,J91-1.96*O91/100))</f>
        <v>0.516808920388141</v>
      </c>
      <c r="Q91" s="40" t="n">
        <f aca="false">IF(J91="","",MIN(1,J91+1.96*O91/100))</f>
        <v>0.675679342522657</v>
      </c>
      <c r="R91" s="32" t="str">
        <f aca="false">IF(L91="","",IF(ABS(L91)&lt;=O91,"Yes","No"))</f>
        <v>Yes</v>
      </c>
      <c r="S91" s="32" t="str">
        <f aca="false">IF(L91="","",IF(ABS(L91)&lt;=1.96*O91,"Yes","No"))</f>
        <v>Yes</v>
      </c>
      <c r="T91" s="60" t="n">
        <f aca="false">IF(D91="","",ROUND(SQRT(((D91+G91)*O91/100)^2+(J91*(D91+G91)*0.08223)^2),0))</f>
        <v>27</v>
      </c>
      <c r="U91" s="32"/>
    </row>
    <row r="92" customFormat="false" ht="15" hidden="false" customHeight="false" outlineLevel="0" collapsed="false">
      <c r="A92" s="32" t="s">
        <v>233</v>
      </c>
      <c r="B92" s="32" t="s">
        <v>235</v>
      </c>
      <c r="C92" s="32" t="s">
        <v>276</v>
      </c>
      <c r="D92" s="60" t="n">
        <v>278</v>
      </c>
      <c r="E92" s="60" t="n">
        <v>265</v>
      </c>
      <c r="F92" s="69" t="n">
        <f aca="false">IF(E92="","",D92-E92)</f>
        <v>13</v>
      </c>
      <c r="G92" s="60" t="n">
        <v>129</v>
      </c>
      <c r="H92" s="60" t="n">
        <v>121</v>
      </c>
      <c r="I92" s="69" t="n">
        <f aca="false">IF(H92="","",G92-H92)</f>
        <v>8</v>
      </c>
      <c r="J92" s="40" t="n">
        <f aca="false">IF(OR(D92="",D92+G92=0),"",D92/(D92+G92))</f>
        <v>0.683046683046683</v>
      </c>
      <c r="K92" s="40" t="n">
        <f aca="false">IF(E92="","",E92/(E92+H92))</f>
        <v>0.686528497409326</v>
      </c>
      <c r="L92" s="70" t="n">
        <f aca="false">IF(OR(K92="",J92=""),"",(J92-K92)*100)</f>
        <v>-0.348181436264339</v>
      </c>
      <c r="M92" s="36" t="n">
        <v>3.37717971691765</v>
      </c>
      <c r="N92" s="36" t="n">
        <v>2.24053161395411</v>
      </c>
      <c r="O92" s="36" t="n">
        <f aca="false">SQRT(M92^2+N92^2)</f>
        <v>4.05281689118664</v>
      </c>
      <c r="P92" s="40" t="n">
        <f aca="false">IF(J92="","",MAX(0,J92-1.96*O92/100))</f>
        <v>0.603611471979425</v>
      </c>
      <c r="Q92" s="40" t="n">
        <f aca="false">IF(J92="","",MIN(1,J92+1.96*O92/100))</f>
        <v>0.762481894113941</v>
      </c>
      <c r="R92" s="32" t="str">
        <f aca="false">IF(L92="","",IF(ABS(L92)&lt;=O92,"Yes","No"))</f>
        <v>Yes</v>
      </c>
      <c r="S92" s="32" t="str">
        <f aca="false">IF(L92="","",IF(ABS(L92)&lt;=1.96*O92,"Yes","No"))</f>
        <v>Yes</v>
      </c>
      <c r="T92" s="60" t="n">
        <f aca="false">IF(D92="","",ROUND(SQRT(((D92+G92)*O92/100)^2+(J92*(D92+G92)*0.08223)^2),0))</f>
        <v>28</v>
      </c>
      <c r="U92" s="32"/>
    </row>
    <row r="93" customFormat="false" ht="15" hidden="false" customHeight="false" outlineLevel="0" collapsed="false">
      <c r="A93" s="32" t="s">
        <v>233</v>
      </c>
      <c r="B93" s="32" t="s">
        <v>235</v>
      </c>
      <c r="C93" s="32" t="s">
        <v>277</v>
      </c>
      <c r="D93" s="60" t="n">
        <v>200</v>
      </c>
      <c r="E93" s="60" t="n">
        <v>351</v>
      </c>
      <c r="F93" s="69" t="n">
        <f aca="false">IF(E93="","",D93-E93)</f>
        <v>-151</v>
      </c>
      <c r="G93" s="60" t="n">
        <v>135</v>
      </c>
      <c r="H93" s="60" t="n">
        <v>253</v>
      </c>
      <c r="I93" s="69" t="n">
        <f aca="false">IF(H93="","",G93-H93)</f>
        <v>-118</v>
      </c>
      <c r="J93" s="40" t="n">
        <f aca="false">IF(OR(D93="",D93+G93=0),"",D93/(D93+G93))</f>
        <v>0.597014925373134</v>
      </c>
      <c r="K93" s="40" t="n">
        <f aca="false">IF(E93="","",E93/(E93+H93))</f>
        <v>0.58112582781457</v>
      </c>
      <c r="L93" s="70" t="n">
        <f aca="false">IF(OR(K93="",J93=""),"",(J93-K93)*100)</f>
        <v>1.58890975585647</v>
      </c>
      <c r="M93" s="36" t="n">
        <v>3.37717971691765</v>
      </c>
      <c r="N93" s="36" t="n">
        <v>2.24053161395411</v>
      </c>
      <c r="O93" s="36" t="n">
        <f aca="false">SQRT(M93^2+N93^2)</f>
        <v>4.05281689118664</v>
      </c>
      <c r="P93" s="40" t="n">
        <f aca="false">IF(J93="","",MAX(0,J93-1.96*O93/100))</f>
        <v>0.517579714305876</v>
      </c>
      <c r="Q93" s="40" t="n">
        <f aca="false">IF(J93="","",MIN(1,J93+1.96*O93/100))</f>
        <v>0.676450136440392</v>
      </c>
      <c r="R93" s="32" t="str">
        <f aca="false">IF(L93="","",IF(ABS(L93)&lt;=O93,"Yes","No"))</f>
        <v>Yes</v>
      </c>
      <c r="S93" s="32" t="str">
        <f aca="false">IF(L93="","",IF(ABS(L93)&lt;=1.96*O93,"Yes","No"))</f>
        <v>Yes</v>
      </c>
      <c r="T93" s="60" t="n">
        <f aca="false">IF(D93="","",ROUND(SQRT(((D93+G93)*O93/100)^2+(J93*(D93+G93)*0.08223)^2),0))</f>
        <v>21</v>
      </c>
      <c r="U93" s="32"/>
    </row>
    <row r="94" customFormat="false" ht="15" hidden="false" customHeight="false" outlineLevel="0" collapsed="false">
      <c r="A94" s="32" t="s">
        <v>233</v>
      </c>
      <c r="B94" s="32" t="s">
        <v>235</v>
      </c>
      <c r="C94" s="32" t="s">
        <v>278</v>
      </c>
      <c r="D94" s="60" t="n">
        <v>2</v>
      </c>
      <c r="E94" s="60"/>
      <c r="F94" s="69" t="str">
        <f aca="false">IF(E94="","",D94-E94)</f>
        <v/>
      </c>
      <c r="G94" s="60" t="n">
        <v>1</v>
      </c>
      <c r="H94" s="60"/>
      <c r="I94" s="69" t="str">
        <f aca="false">IF(H94="","",G94-H94)</f>
        <v/>
      </c>
      <c r="J94" s="40" t="n">
        <f aca="false">IF(OR(D94="",D94+G94=0),"",D94/(D94+G94))</f>
        <v>0.666666666666667</v>
      </c>
      <c r="K94" s="40" t="str">
        <f aca="false">IF(E94="","",E94/(E94+H94))</f>
        <v/>
      </c>
      <c r="L94" s="70" t="str">
        <f aca="false">IF(OR(K94="",J94=""),"",(J94-K94)*100)</f>
        <v/>
      </c>
      <c r="M94" s="36" t="n">
        <v>3.37717971691765</v>
      </c>
      <c r="N94" s="36" t="n">
        <v>2.24053161395411</v>
      </c>
      <c r="O94" s="36" t="n">
        <f aca="false">SQRT(M94^2+N94^2)</f>
        <v>4.05281689118664</v>
      </c>
      <c r="P94" s="40" t="n">
        <f aca="false">IF(J94="","",MAX(0,J94-1.96*O94/100))</f>
        <v>0.587231455599409</v>
      </c>
      <c r="Q94" s="40" t="n">
        <f aca="false">IF(J94="","",MIN(1,J94+1.96*O94/100))</f>
        <v>0.746101877733925</v>
      </c>
      <c r="R94" s="32" t="str">
        <f aca="false">IF(L94="","",IF(ABS(L94)&lt;=O94,"Yes","No"))</f>
        <v/>
      </c>
      <c r="S94" s="32" t="str">
        <f aca="false">IF(L94="","",IF(ABS(L94)&lt;=1.96*O94,"Yes","No"))</f>
        <v/>
      </c>
      <c r="T94" s="60" t="n">
        <f aca="false">IF(D94="","",ROUND(SQRT(((D94+G94)*O94/100)^2+(J94*(D94+G94)*0.08223)^2),0))</f>
        <v>0</v>
      </c>
      <c r="U94" s="32" t="s">
        <v>771</v>
      </c>
    </row>
    <row r="95" customFormat="false" ht="15" hidden="false" customHeight="false" outlineLevel="0" collapsed="false">
      <c r="A95" s="32" t="s">
        <v>233</v>
      </c>
      <c r="B95" s="32" t="s">
        <v>235</v>
      </c>
      <c r="C95" s="32" t="s">
        <v>279</v>
      </c>
      <c r="D95" s="60" t="n">
        <v>582</v>
      </c>
      <c r="E95" s="60" t="n">
        <v>493</v>
      </c>
      <c r="F95" s="69" t="n">
        <f aca="false">IF(E95="","",D95-E95)</f>
        <v>89</v>
      </c>
      <c r="G95" s="60" t="n">
        <v>287</v>
      </c>
      <c r="H95" s="60" t="n">
        <v>277</v>
      </c>
      <c r="I95" s="69" t="n">
        <f aca="false">IF(H95="","",G95-H95)</f>
        <v>10</v>
      </c>
      <c r="J95" s="40" t="n">
        <f aca="false">IF(OR(D95="",D95+G95=0),"",D95/(D95+G95))</f>
        <v>0.669735327963176</v>
      </c>
      <c r="K95" s="40" t="n">
        <f aca="false">IF(E95="","",E95/(E95+H95))</f>
        <v>0.64025974025974</v>
      </c>
      <c r="L95" s="70" t="n">
        <f aca="false">IF(OR(K95="",J95=""),"",(J95-K95)*100)</f>
        <v>2.94755877034357</v>
      </c>
      <c r="M95" s="36" t="n">
        <v>1.85121860614646</v>
      </c>
      <c r="N95" s="36" t="n">
        <v>2.24053161395411</v>
      </c>
      <c r="O95" s="36" t="n">
        <f aca="false">SQRT(M95^2+N95^2)</f>
        <v>2.90637097440616</v>
      </c>
      <c r="P95" s="40" t="n">
        <f aca="false">IF(J95="","",MAX(0,J95-1.96*O95/100))</f>
        <v>0.612770456864815</v>
      </c>
      <c r="Q95" s="40" t="n">
        <f aca="false">IF(J95="","",MIN(1,J95+1.96*O95/100))</f>
        <v>0.726700199061537</v>
      </c>
      <c r="R95" s="32" t="str">
        <f aca="false">IF(L95="","",IF(ABS(L95)&lt;=O95,"Yes","No"))</f>
        <v>No</v>
      </c>
      <c r="S95" s="32" t="str">
        <f aca="false">IF(L95="","",IF(ABS(L95)&lt;=1.96*O95,"Yes","No"))</f>
        <v>Yes</v>
      </c>
      <c r="T95" s="60" t="n">
        <f aca="false">IF(D95="","",ROUND(SQRT(((D95+G95)*O95/100)^2+(J95*(D95+G95)*0.05273)^2),0))</f>
        <v>40</v>
      </c>
      <c r="U95" s="32"/>
    </row>
    <row r="96" customFormat="false" ht="15" hidden="false" customHeight="false" outlineLevel="0" collapsed="false">
      <c r="A96" s="32" t="s">
        <v>233</v>
      </c>
      <c r="B96" s="32" t="s">
        <v>235</v>
      </c>
      <c r="C96" s="32" t="s">
        <v>280</v>
      </c>
      <c r="D96" s="60" t="n">
        <v>288</v>
      </c>
      <c r="E96" s="60" t="n">
        <v>240</v>
      </c>
      <c r="F96" s="69" t="n">
        <f aca="false">IF(E96="","",D96-E96)</f>
        <v>48</v>
      </c>
      <c r="G96" s="60" t="n">
        <v>86</v>
      </c>
      <c r="H96" s="60" t="n">
        <v>63</v>
      </c>
      <c r="I96" s="69" t="n">
        <f aca="false">IF(H96="","",G96-H96)</f>
        <v>23</v>
      </c>
      <c r="J96" s="40" t="n">
        <f aca="false">IF(OR(D96="",D96+G96=0),"",D96/(D96+G96))</f>
        <v>0.770053475935829</v>
      </c>
      <c r="K96" s="40" t="n">
        <f aca="false">IF(E96="","",E96/(E96+H96))</f>
        <v>0.792079207920792</v>
      </c>
      <c r="L96" s="70" t="n">
        <f aca="false">IF(OR(K96="",J96=""),"",(J96-K96)*100)</f>
        <v>-2.20257319849633</v>
      </c>
      <c r="M96" s="36" t="n">
        <v>3.37717971691765</v>
      </c>
      <c r="N96" s="36" t="n">
        <v>2.24053161395411</v>
      </c>
      <c r="O96" s="36" t="n">
        <f aca="false">SQRT(M96^2+N96^2)</f>
        <v>4.05281689118664</v>
      </c>
      <c r="P96" s="40" t="n">
        <f aca="false">IF(J96="","",MAX(0,J96-1.96*O96/100))</f>
        <v>0.690618264868571</v>
      </c>
      <c r="Q96" s="40" t="n">
        <f aca="false">IF(J96="","",MIN(1,J96+1.96*O96/100))</f>
        <v>0.849488687003087</v>
      </c>
      <c r="R96" s="32" t="str">
        <f aca="false">IF(L96="","",IF(ABS(L96)&lt;=O96,"Yes","No"))</f>
        <v>Yes</v>
      </c>
      <c r="S96" s="32" t="str">
        <f aca="false">IF(L96="","",IF(ABS(L96)&lt;=1.96*O96,"Yes","No"))</f>
        <v>Yes</v>
      </c>
      <c r="T96" s="60" t="n">
        <f aca="false">IF(D96="","",ROUND(SQRT(((D96+G96)*O96/100)^2+(J96*(D96+G96)*0.08223)^2),0))</f>
        <v>28</v>
      </c>
      <c r="U96" s="32"/>
    </row>
    <row r="97" customFormat="false" ht="15" hidden="false" customHeight="false" outlineLevel="0" collapsed="false">
      <c r="A97" s="32" t="s">
        <v>233</v>
      </c>
      <c r="B97" s="32" t="s">
        <v>235</v>
      </c>
      <c r="C97" s="32" t="s">
        <v>281</v>
      </c>
      <c r="D97" s="60" t="n">
        <v>235</v>
      </c>
      <c r="E97" s="60" t="n">
        <v>236</v>
      </c>
      <c r="F97" s="69" t="n">
        <f aca="false">IF(E97="","",D97-E97)</f>
        <v>-1</v>
      </c>
      <c r="G97" s="60" t="n">
        <v>76</v>
      </c>
      <c r="H97" s="60" t="n">
        <v>68</v>
      </c>
      <c r="I97" s="69" t="n">
        <f aca="false">IF(H97="","",G97-H97)</f>
        <v>8</v>
      </c>
      <c r="J97" s="40" t="n">
        <f aca="false">IF(OR(D97="",D97+G97=0),"",D97/(D97+G97))</f>
        <v>0.755627009646302</v>
      </c>
      <c r="K97" s="40" t="n">
        <f aca="false">IF(E97="","",E97/(E97+H97))</f>
        <v>0.776315789473684</v>
      </c>
      <c r="L97" s="70" t="n">
        <f aca="false">IF(OR(K97="",J97=""),"",(J97-K97)*100)</f>
        <v>-2.06887798273819</v>
      </c>
      <c r="M97" s="36" t="n">
        <v>3.37717971691765</v>
      </c>
      <c r="N97" s="36" t="n">
        <v>2.24053161395411</v>
      </c>
      <c r="O97" s="36" t="n">
        <f aca="false">SQRT(M97^2+N97^2)</f>
        <v>4.05281689118664</v>
      </c>
      <c r="P97" s="40" t="n">
        <f aca="false">IF(J97="","",MAX(0,J97-1.96*O97/100))</f>
        <v>0.676191798579044</v>
      </c>
      <c r="Q97" s="40" t="n">
        <f aca="false">IF(J97="","",MIN(1,J97+1.96*O97/100))</f>
        <v>0.83506222071356</v>
      </c>
      <c r="R97" s="32" t="str">
        <f aca="false">IF(L97="","",IF(ABS(L97)&lt;=O97,"Yes","No"))</f>
        <v>Yes</v>
      </c>
      <c r="S97" s="32" t="str">
        <f aca="false">IF(L97="","",IF(ABS(L97)&lt;=1.96*O97,"Yes","No"))</f>
        <v>Yes</v>
      </c>
      <c r="T97" s="60" t="n">
        <f aca="false">IF(D97="","",ROUND(SQRT(((D97+G97)*O97/100)^2+(J97*(D97+G97)*0.08223)^2),0))</f>
        <v>23</v>
      </c>
      <c r="U97" s="32"/>
    </row>
    <row r="98" customFormat="false" ht="15" hidden="false" customHeight="false" outlineLevel="0" collapsed="false">
      <c r="A98" s="32" t="s">
        <v>233</v>
      </c>
      <c r="B98" s="32" t="s">
        <v>235</v>
      </c>
      <c r="C98" s="32" t="s">
        <v>282</v>
      </c>
      <c r="D98" s="60" t="n">
        <v>321</v>
      </c>
      <c r="E98" s="60" t="n">
        <v>365</v>
      </c>
      <c r="F98" s="69" t="n">
        <f aca="false">IF(E98="","",D98-E98)</f>
        <v>-44</v>
      </c>
      <c r="G98" s="60" t="n">
        <v>103</v>
      </c>
      <c r="H98" s="60" t="n">
        <v>72</v>
      </c>
      <c r="I98" s="69" t="n">
        <f aca="false">IF(H98="","",G98-H98)</f>
        <v>31</v>
      </c>
      <c r="J98" s="40" t="n">
        <f aca="false">IF(OR(D98="",D98+G98=0),"",D98/(D98+G98))</f>
        <v>0.757075471698113</v>
      </c>
      <c r="K98" s="40" t="n">
        <f aca="false">IF(E98="","",E98/(E98+H98))</f>
        <v>0.835240274599542</v>
      </c>
      <c r="L98" s="70" t="n">
        <f aca="false">IF(OR(K98="",J98=""),"",(J98-K98)*100)</f>
        <v>-7.81648029014291</v>
      </c>
      <c r="M98" s="36" t="n">
        <v>3.37717971691765</v>
      </c>
      <c r="N98" s="36" t="n">
        <v>2.24053161395411</v>
      </c>
      <c r="O98" s="36" t="n">
        <f aca="false">SQRT(M98^2+N98^2)</f>
        <v>4.05281689118664</v>
      </c>
      <c r="P98" s="40" t="n">
        <f aca="false">IF(J98="","",MAX(0,J98-1.96*O98/100))</f>
        <v>0.677640260630855</v>
      </c>
      <c r="Q98" s="40" t="n">
        <f aca="false">IF(J98="","",MIN(1,J98+1.96*O98/100))</f>
        <v>0.836510682765371</v>
      </c>
      <c r="R98" s="32" t="str">
        <f aca="false">IF(L98="","",IF(ABS(L98)&lt;=O98,"Yes","No"))</f>
        <v>No</v>
      </c>
      <c r="S98" s="32" t="str">
        <f aca="false">IF(L98="","",IF(ABS(L98)&lt;=1.96*O98,"Yes","No"))</f>
        <v>Yes</v>
      </c>
      <c r="T98" s="60" t="n">
        <f aca="false">IF(D98="","",ROUND(SQRT(((D98+G98)*O98/100)^2+(J98*(D98+G98)*0.08223)^2),0))</f>
        <v>31</v>
      </c>
      <c r="U98" s="32"/>
    </row>
    <row r="99" customFormat="false" ht="15" hidden="false" customHeight="false" outlineLevel="0" collapsed="false">
      <c r="A99" s="32" t="s">
        <v>233</v>
      </c>
      <c r="B99" s="32" t="s">
        <v>235</v>
      </c>
      <c r="C99" s="32" t="s">
        <v>283</v>
      </c>
      <c r="D99" s="60" t="n">
        <v>183</v>
      </c>
      <c r="E99" s="60" t="n">
        <v>173</v>
      </c>
      <c r="F99" s="69" t="n">
        <f aca="false">IF(E99="","",D99-E99)</f>
        <v>10</v>
      </c>
      <c r="G99" s="60" t="n">
        <v>62</v>
      </c>
      <c r="H99" s="60" t="n">
        <v>59</v>
      </c>
      <c r="I99" s="69" t="n">
        <f aca="false">IF(H99="","",G99-H99)</f>
        <v>3</v>
      </c>
      <c r="J99" s="40" t="n">
        <f aca="false">IF(OR(D99="",D99+G99=0),"",D99/(D99+G99))</f>
        <v>0.746938775510204</v>
      </c>
      <c r="K99" s="40" t="n">
        <f aca="false">IF(E99="","",E99/(E99+H99))</f>
        <v>0.745689655172414</v>
      </c>
      <c r="L99" s="70" t="n">
        <f aca="false">IF(OR(K99="",J99=""),"",(J99-K99)*100)</f>
        <v>0.124912033779023</v>
      </c>
      <c r="M99" s="36" t="n">
        <v>3.37717971691765</v>
      </c>
      <c r="N99" s="36" t="n">
        <v>2.24053161395411</v>
      </c>
      <c r="O99" s="36" t="n">
        <f aca="false">SQRT(M99^2+N99^2)</f>
        <v>4.05281689118664</v>
      </c>
      <c r="P99" s="40" t="n">
        <f aca="false">IF(J99="","",MAX(0,J99-1.96*O99/100))</f>
        <v>0.667503564442946</v>
      </c>
      <c r="Q99" s="40" t="n">
        <f aca="false">IF(J99="","",MIN(1,J99+1.96*O99/100))</f>
        <v>0.826373986577462</v>
      </c>
      <c r="R99" s="32" t="str">
        <f aca="false">IF(L99="","",IF(ABS(L99)&lt;=O99,"Yes","No"))</f>
        <v>Yes</v>
      </c>
      <c r="S99" s="32" t="str">
        <f aca="false">IF(L99="","",IF(ABS(L99)&lt;=1.96*O99,"Yes","No"))</f>
        <v>Yes</v>
      </c>
      <c r="T99" s="60" t="n">
        <f aca="false">IF(D99="","",ROUND(SQRT(((D99+G99)*O99/100)^2+(J99*(D99+G99)*0.08223)^2),0))</f>
        <v>18</v>
      </c>
      <c r="U99" s="32"/>
    </row>
    <row r="100" customFormat="false" ht="15" hidden="false" customHeight="false" outlineLevel="0" collapsed="false">
      <c r="A100" s="32" t="s">
        <v>233</v>
      </c>
      <c r="B100" s="32" t="s">
        <v>235</v>
      </c>
      <c r="C100" s="32" t="s">
        <v>284</v>
      </c>
      <c r="D100" s="60" t="n">
        <v>261</v>
      </c>
      <c r="E100" s="60" t="n">
        <v>224</v>
      </c>
      <c r="F100" s="69" t="n">
        <f aca="false">IF(E100="","",D100-E100)</f>
        <v>37</v>
      </c>
      <c r="G100" s="60" t="n">
        <v>81</v>
      </c>
      <c r="H100" s="60" t="n">
        <v>57</v>
      </c>
      <c r="I100" s="69" t="n">
        <f aca="false">IF(H100="","",G100-H100)</f>
        <v>24</v>
      </c>
      <c r="J100" s="40" t="n">
        <f aca="false">IF(OR(D100="",D100+G100=0),"",D100/(D100+G100))</f>
        <v>0.763157894736842</v>
      </c>
      <c r="K100" s="40" t="n">
        <f aca="false">IF(E100="","",E100/(E100+H100))</f>
        <v>0.797153024911032</v>
      </c>
      <c r="L100" s="70" t="n">
        <f aca="false">IF(OR(K100="",J100=""),"",(J100-K100)*100)</f>
        <v>-3.39951301741899</v>
      </c>
      <c r="M100" s="36" t="n">
        <v>3.37717971691765</v>
      </c>
      <c r="N100" s="36" t="n">
        <v>2.24053161395411</v>
      </c>
      <c r="O100" s="36" t="n">
        <f aca="false">SQRT(M100^2+N100^2)</f>
        <v>4.05281689118664</v>
      </c>
      <c r="P100" s="40" t="n">
        <f aca="false">IF(J100="","",MAX(0,J100-1.96*O100/100))</f>
        <v>0.683722683669584</v>
      </c>
      <c r="Q100" s="40" t="n">
        <f aca="false">IF(J100="","",MIN(1,J100+1.96*O100/100))</f>
        <v>0.8425931058041</v>
      </c>
      <c r="R100" s="32" t="str">
        <f aca="false">IF(L100="","",IF(ABS(L100)&lt;=O100,"Yes","No"))</f>
        <v>Yes</v>
      </c>
      <c r="S100" s="32" t="str">
        <f aca="false">IF(L100="","",IF(ABS(L100)&lt;=1.96*O100,"Yes","No"))</f>
        <v>Yes</v>
      </c>
      <c r="T100" s="60" t="n">
        <f aca="false">IF(D100="","",ROUND(SQRT(((D100+G100)*O100/100)^2+(J100*(D100+G100)*0.08223)^2),0))</f>
        <v>26</v>
      </c>
      <c r="U100" s="32"/>
    </row>
    <row r="101" customFormat="false" ht="15" hidden="false" customHeight="false" outlineLevel="0" collapsed="false">
      <c r="A101" s="32" t="s">
        <v>233</v>
      </c>
      <c r="B101" s="32" t="s">
        <v>235</v>
      </c>
      <c r="C101" s="32" t="s">
        <v>285</v>
      </c>
      <c r="D101" s="60" t="n">
        <v>140</v>
      </c>
      <c r="E101" s="60" t="n">
        <v>93</v>
      </c>
      <c r="F101" s="69" t="n">
        <f aca="false">IF(E101="","",D101-E101)</f>
        <v>47</v>
      </c>
      <c r="G101" s="60" t="n">
        <v>45</v>
      </c>
      <c r="H101" s="60" t="n">
        <v>30</v>
      </c>
      <c r="I101" s="69" t="n">
        <f aca="false">IF(H101="","",G101-H101)</f>
        <v>15</v>
      </c>
      <c r="J101" s="40" t="n">
        <f aca="false">IF(OR(D101="",D101+G101=0),"",D101/(D101+G101))</f>
        <v>0.756756756756757</v>
      </c>
      <c r="K101" s="40" t="n">
        <f aca="false">IF(E101="","",E101/(E101+H101))</f>
        <v>0.75609756097561</v>
      </c>
      <c r="L101" s="70" t="n">
        <f aca="false">IF(OR(K101="",J101=""),"",(J101-K101)*100)</f>
        <v>0.0659195781147037</v>
      </c>
      <c r="M101" s="36" t="n">
        <v>3.37717971691765</v>
      </c>
      <c r="N101" s="36" t="n">
        <v>2.24053161395411</v>
      </c>
      <c r="O101" s="36" t="n">
        <f aca="false">SQRT(M101^2+N101^2)</f>
        <v>4.05281689118664</v>
      </c>
      <c r="P101" s="40" t="n">
        <f aca="false">IF(J101="","",MAX(0,J101-1.96*O101/100))</f>
        <v>0.677321545689499</v>
      </c>
      <c r="Q101" s="40" t="n">
        <f aca="false">IF(J101="","",MIN(1,J101+1.96*O101/100))</f>
        <v>0.836191967824015</v>
      </c>
      <c r="R101" s="32" t="str">
        <f aca="false">IF(L101="","",IF(ABS(L101)&lt;=O101,"Yes","No"))</f>
        <v>Yes</v>
      </c>
      <c r="S101" s="32" t="str">
        <f aca="false">IF(L101="","",IF(ABS(L101)&lt;=1.96*O101,"Yes","No"))</f>
        <v>Yes</v>
      </c>
      <c r="T101" s="60" t="n">
        <f aca="false">IF(D101="","",ROUND(SQRT(((D101+G101)*O101/100)^2+(J101*(D101+G101)*0.08223)^2),0))</f>
        <v>14</v>
      </c>
      <c r="U101" s="32"/>
    </row>
    <row r="102" customFormat="false" ht="15" hidden="false" customHeight="false" outlineLevel="0" collapsed="false">
      <c r="A102" s="32" t="s">
        <v>233</v>
      </c>
      <c r="B102" s="32" t="s">
        <v>235</v>
      </c>
      <c r="C102" s="32" t="s">
        <v>286</v>
      </c>
      <c r="D102" s="60" t="n">
        <v>242</v>
      </c>
      <c r="E102" s="60" t="n">
        <v>206</v>
      </c>
      <c r="F102" s="69" t="n">
        <f aca="false">IF(E102="","",D102-E102)</f>
        <v>36</v>
      </c>
      <c r="G102" s="60" t="n">
        <v>95</v>
      </c>
      <c r="H102" s="60" t="n">
        <v>84</v>
      </c>
      <c r="I102" s="69" t="n">
        <f aca="false">IF(H102="","",G102-H102)</f>
        <v>11</v>
      </c>
      <c r="J102" s="40" t="n">
        <f aca="false">IF(OR(D102="",D102+G102=0),"",D102/(D102+G102))</f>
        <v>0.718100890207715</v>
      </c>
      <c r="K102" s="40" t="n">
        <f aca="false">IF(E102="","",E102/(E102+H102))</f>
        <v>0.710344827586207</v>
      </c>
      <c r="L102" s="70" t="n">
        <f aca="false">IF(OR(K102="",J102=""),"",(J102-K102)*100)</f>
        <v>0.77560626215083</v>
      </c>
      <c r="M102" s="36" t="n">
        <v>3.37717971691765</v>
      </c>
      <c r="N102" s="36" t="n">
        <v>2.24053161395411</v>
      </c>
      <c r="O102" s="36" t="n">
        <f aca="false">SQRT(M102^2+N102^2)</f>
        <v>4.05281689118664</v>
      </c>
      <c r="P102" s="40" t="n">
        <f aca="false">IF(J102="","",MAX(0,J102-1.96*O102/100))</f>
        <v>0.638665679140457</v>
      </c>
      <c r="Q102" s="40" t="n">
        <f aca="false">IF(J102="","",MIN(1,J102+1.96*O102/100))</f>
        <v>0.797536101274973</v>
      </c>
      <c r="R102" s="32" t="str">
        <f aca="false">IF(L102="","",IF(ABS(L102)&lt;=O102,"Yes","No"))</f>
        <v>Yes</v>
      </c>
      <c r="S102" s="32" t="str">
        <f aca="false">IF(L102="","",IF(ABS(L102)&lt;=1.96*O102,"Yes","No"))</f>
        <v>Yes</v>
      </c>
      <c r="T102" s="60" t="n">
        <f aca="false">IF(D102="","",ROUND(SQRT(((D102+G102)*O102/100)^2+(J102*(D102+G102)*0.08223)^2),0))</f>
        <v>24</v>
      </c>
      <c r="U102" s="32"/>
    </row>
    <row r="103" customFormat="false" ht="15" hidden="false" customHeight="false" outlineLevel="0" collapsed="false">
      <c r="A103" s="32" t="s">
        <v>233</v>
      </c>
      <c r="B103" s="32" t="s">
        <v>235</v>
      </c>
      <c r="C103" s="32" t="s">
        <v>287</v>
      </c>
      <c r="D103" s="60" t="n">
        <v>332</v>
      </c>
      <c r="E103" s="60" t="n">
        <v>305</v>
      </c>
      <c r="F103" s="69" t="n">
        <f aca="false">IF(E103="","",D103-E103)</f>
        <v>27</v>
      </c>
      <c r="G103" s="60" t="n">
        <v>106</v>
      </c>
      <c r="H103" s="60" t="n">
        <v>94</v>
      </c>
      <c r="I103" s="69" t="n">
        <f aca="false">IF(H103="","",G103-H103)</f>
        <v>12</v>
      </c>
      <c r="J103" s="40" t="n">
        <f aca="false">IF(OR(D103="",D103+G103=0),"",D103/(D103+G103))</f>
        <v>0.757990867579909</v>
      </c>
      <c r="K103" s="40" t="n">
        <f aca="false">IF(E103="","",E103/(E103+H103))</f>
        <v>0.764411027568922</v>
      </c>
      <c r="L103" s="70" t="n">
        <f aca="false">IF(OR(K103="",J103=""),"",(J103-K103)*100)</f>
        <v>-0.642015998901369</v>
      </c>
      <c r="M103" s="36" t="n">
        <v>3.37717971691765</v>
      </c>
      <c r="N103" s="36" t="n">
        <v>2.24053161395411</v>
      </c>
      <c r="O103" s="36" t="n">
        <f aca="false">SQRT(M103^2+N103^2)</f>
        <v>4.05281689118664</v>
      </c>
      <c r="P103" s="40" t="n">
        <f aca="false">IF(J103="","",MAX(0,J103-1.96*O103/100))</f>
        <v>0.678555656512651</v>
      </c>
      <c r="Q103" s="40" t="n">
        <f aca="false">IF(J103="","",MIN(1,J103+1.96*O103/100))</f>
        <v>0.837426078647167</v>
      </c>
      <c r="R103" s="32" t="str">
        <f aca="false">IF(L103="","",IF(ABS(L103)&lt;=O103,"Yes","No"))</f>
        <v>Yes</v>
      </c>
      <c r="S103" s="32" t="str">
        <f aca="false">IF(L103="","",IF(ABS(L103)&lt;=1.96*O103,"Yes","No"))</f>
        <v>Yes</v>
      </c>
      <c r="T103" s="60" t="n">
        <f aca="false">IF(D103="","",ROUND(SQRT(((D103+G103)*O103/100)^2+(J103*(D103+G103)*0.08223)^2),0))</f>
        <v>33</v>
      </c>
      <c r="U103" s="32"/>
    </row>
    <row r="104" customFormat="false" ht="15" hidden="false" customHeight="false" outlineLevel="0" collapsed="false">
      <c r="A104" s="32" t="s">
        <v>233</v>
      </c>
      <c r="B104" s="32" t="s">
        <v>235</v>
      </c>
      <c r="C104" s="32" t="s">
        <v>288</v>
      </c>
      <c r="D104" s="60" t="n">
        <v>130</v>
      </c>
      <c r="E104" s="60" t="n">
        <v>116</v>
      </c>
      <c r="F104" s="69" t="n">
        <f aca="false">IF(E104="","",D104-E104)</f>
        <v>14</v>
      </c>
      <c r="G104" s="60" t="n">
        <v>47</v>
      </c>
      <c r="H104" s="60" t="n">
        <v>25</v>
      </c>
      <c r="I104" s="69" t="n">
        <f aca="false">IF(H104="","",G104-H104)</f>
        <v>22</v>
      </c>
      <c r="J104" s="40" t="n">
        <f aca="false">IF(OR(D104="",D104+G104=0),"",D104/(D104+G104))</f>
        <v>0.734463276836158</v>
      </c>
      <c r="K104" s="40" t="n">
        <f aca="false">IF(E104="","",E104/(E104+H104))</f>
        <v>0.822695035460993</v>
      </c>
      <c r="L104" s="70" t="n">
        <f aca="false">IF(OR(K104="",J104=""),"",(J104-K104)*100)</f>
        <v>-8.82317586248347</v>
      </c>
      <c r="M104" s="36" t="n">
        <v>3.37717971691765</v>
      </c>
      <c r="N104" s="36" t="n">
        <v>2.24053161395411</v>
      </c>
      <c r="O104" s="36" t="n">
        <f aca="false">SQRT(M104^2+N104^2)</f>
        <v>4.05281689118664</v>
      </c>
      <c r="P104" s="40" t="n">
        <f aca="false">IF(J104="","",MAX(0,J104-1.96*O104/100))</f>
        <v>0.6550280657689</v>
      </c>
      <c r="Q104" s="40" t="n">
        <f aca="false">IF(J104="","",MIN(1,J104+1.96*O104/100))</f>
        <v>0.813898487903416</v>
      </c>
      <c r="R104" s="32" t="str">
        <f aca="false">IF(L104="","",IF(ABS(L104)&lt;=O104,"Yes","No"))</f>
        <v>No</v>
      </c>
      <c r="S104" s="32" t="str">
        <f aca="false">IF(L104="","",IF(ABS(L104)&lt;=1.96*O104,"Yes","No"))</f>
        <v>No</v>
      </c>
      <c r="T104" s="60" t="n">
        <f aca="false">IF(D104="","",ROUND(SQRT(((D104+G104)*O104/100)^2+(J104*(D104+G104)*0.08223)^2),0))</f>
        <v>13</v>
      </c>
      <c r="U104" s="32"/>
    </row>
    <row r="105" customFormat="false" ht="15" hidden="false" customHeight="false" outlineLevel="0" collapsed="false">
      <c r="A105" s="32" t="s">
        <v>233</v>
      </c>
      <c r="B105" s="32" t="s">
        <v>235</v>
      </c>
      <c r="C105" s="32" t="s">
        <v>289</v>
      </c>
      <c r="D105" s="60" t="n">
        <v>162</v>
      </c>
      <c r="E105" s="60" t="n">
        <v>147</v>
      </c>
      <c r="F105" s="69" t="n">
        <f aca="false">IF(E105="","",D105-E105)</f>
        <v>15</v>
      </c>
      <c r="G105" s="60" t="n">
        <v>52</v>
      </c>
      <c r="H105" s="60" t="n">
        <v>26</v>
      </c>
      <c r="I105" s="69" t="n">
        <f aca="false">IF(H105="","",G105-H105)</f>
        <v>26</v>
      </c>
      <c r="J105" s="40" t="n">
        <f aca="false">IF(OR(D105="",D105+G105=0),"",D105/(D105+G105))</f>
        <v>0.757009345794393</v>
      </c>
      <c r="K105" s="40" t="n">
        <f aca="false">IF(E105="","",E105/(E105+H105))</f>
        <v>0.84971098265896</v>
      </c>
      <c r="L105" s="70" t="n">
        <f aca="false">IF(OR(K105="",J105=""),"",(J105-K105)*100)</f>
        <v>-9.2701636864567</v>
      </c>
      <c r="M105" s="36" t="n">
        <v>3.37717971691765</v>
      </c>
      <c r="N105" s="36" t="n">
        <v>2.24053161395411</v>
      </c>
      <c r="O105" s="36" t="n">
        <f aca="false">SQRT(M105^2+N105^2)</f>
        <v>4.05281689118664</v>
      </c>
      <c r="P105" s="40" t="n">
        <f aca="false">IF(J105="","",MAX(0,J105-1.96*O105/100))</f>
        <v>0.677574134727134</v>
      </c>
      <c r="Q105" s="40" t="n">
        <f aca="false">IF(J105="","",MIN(1,J105+1.96*O105/100))</f>
        <v>0.836444556861651</v>
      </c>
      <c r="R105" s="32" t="str">
        <f aca="false">IF(L105="","",IF(ABS(L105)&lt;=O105,"Yes","No"))</f>
        <v>No</v>
      </c>
      <c r="S105" s="32" t="str">
        <f aca="false">IF(L105="","",IF(ABS(L105)&lt;=1.96*O105,"Yes","No"))</f>
        <v>No</v>
      </c>
      <c r="T105" s="60" t="n">
        <f aca="false">IF(D105="","",ROUND(SQRT(((D105+G105)*O105/100)^2+(J105*(D105+G105)*0.08223)^2),0))</f>
        <v>16</v>
      </c>
      <c r="U105" s="32"/>
    </row>
    <row r="106" customFormat="false" ht="15" hidden="false" customHeight="false" outlineLevel="0" collapsed="false">
      <c r="A106" s="32" t="s">
        <v>233</v>
      </c>
      <c r="B106" s="32" t="s">
        <v>235</v>
      </c>
      <c r="C106" s="32" t="s">
        <v>290</v>
      </c>
      <c r="D106" s="60" t="n">
        <v>231</v>
      </c>
      <c r="E106" s="60" t="n">
        <v>220</v>
      </c>
      <c r="F106" s="69" t="n">
        <f aca="false">IF(E106="","",D106-E106)</f>
        <v>11</v>
      </c>
      <c r="G106" s="60" t="n">
        <v>75</v>
      </c>
      <c r="H106" s="60" t="n">
        <v>55</v>
      </c>
      <c r="I106" s="69" t="n">
        <f aca="false">IF(H106="","",G106-H106)</f>
        <v>20</v>
      </c>
      <c r="J106" s="40" t="n">
        <f aca="false">IF(OR(D106="",D106+G106=0),"",D106/(D106+G106))</f>
        <v>0.754901960784314</v>
      </c>
      <c r="K106" s="40" t="n">
        <f aca="false">IF(E106="","",E106/(E106+H106))</f>
        <v>0.8</v>
      </c>
      <c r="L106" s="70" t="n">
        <f aca="false">IF(OR(K106="",J106=""),"",(J106-K106)*100)</f>
        <v>-4.50980392156863</v>
      </c>
      <c r="M106" s="36" t="n">
        <v>3.37717971691765</v>
      </c>
      <c r="N106" s="36" t="n">
        <v>2.24053161395411</v>
      </c>
      <c r="O106" s="36" t="n">
        <f aca="false">SQRT(M106^2+N106^2)</f>
        <v>4.05281689118664</v>
      </c>
      <c r="P106" s="40" t="n">
        <f aca="false">IF(J106="","",MAX(0,J106-1.96*O106/100))</f>
        <v>0.675466749717056</v>
      </c>
      <c r="Q106" s="40" t="n">
        <f aca="false">IF(J106="","",MIN(1,J106+1.96*O106/100))</f>
        <v>0.834337171851572</v>
      </c>
      <c r="R106" s="32" t="str">
        <f aca="false">IF(L106="","",IF(ABS(L106)&lt;=O106,"Yes","No"))</f>
        <v>No</v>
      </c>
      <c r="S106" s="32" t="str">
        <f aca="false">IF(L106="","",IF(ABS(L106)&lt;=1.96*O106,"Yes","No"))</f>
        <v>Yes</v>
      </c>
      <c r="T106" s="60" t="n">
        <f aca="false">IF(D106="","",ROUND(SQRT(((D106+G106)*O106/100)^2+(J106*(D106+G106)*0.08223)^2),0))</f>
        <v>23</v>
      </c>
      <c r="U106" s="32"/>
    </row>
    <row r="107" customFormat="false" ht="15" hidden="false" customHeight="false" outlineLevel="0" collapsed="false">
      <c r="A107" s="32" t="s">
        <v>233</v>
      </c>
      <c r="B107" s="32" t="s">
        <v>235</v>
      </c>
      <c r="C107" s="32" t="s">
        <v>291</v>
      </c>
      <c r="D107" s="60" t="n">
        <v>378</v>
      </c>
      <c r="E107" s="60" t="n">
        <v>338</v>
      </c>
      <c r="F107" s="69" t="n">
        <f aca="false">IF(E107="","",D107-E107)</f>
        <v>40</v>
      </c>
      <c r="G107" s="60" t="n">
        <v>169</v>
      </c>
      <c r="H107" s="60" t="n">
        <v>159</v>
      </c>
      <c r="I107" s="69" t="n">
        <f aca="false">IF(H107="","",G107-H107)</f>
        <v>10</v>
      </c>
      <c r="J107" s="40" t="n">
        <f aca="false">IF(OR(D107="",D107+G107=0),"",D107/(D107+G107))</f>
        <v>0.691042047531993</v>
      </c>
      <c r="K107" s="40" t="n">
        <f aca="false">IF(E107="","",E107/(E107+H107))</f>
        <v>0.680080482897384</v>
      </c>
      <c r="L107" s="70" t="n">
        <f aca="false">IF(OR(K107="",J107=""),"",(J107-K107)*100)</f>
        <v>1.09615646346084</v>
      </c>
      <c r="M107" s="36" t="n">
        <v>2.20820364551216</v>
      </c>
      <c r="N107" s="36" t="n">
        <v>2.24053161395411</v>
      </c>
      <c r="O107" s="36" t="n">
        <f aca="false">SQRT(M107^2+N107^2)</f>
        <v>3.14581392539053</v>
      </c>
      <c r="P107" s="40" t="n">
        <f aca="false">IF(J107="","",MAX(0,J107-1.96*O107/100))</f>
        <v>0.629384094594338</v>
      </c>
      <c r="Q107" s="40" t="n">
        <f aca="false">IF(J107="","",MIN(1,J107+1.96*O107/100))</f>
        <v>0.752700000469647</v>
      </c>
      <c r="R107" s="32" t="str">
        <f aca="false">IF(L107="","",IF(ABS(L107)&lt;=O107,"Yes","No"))</f>
        <v>Yes</v>
      </c>
      <c r="S107" s="32" t="str">
        <f aca="false">IF(L107="","",IF(ABS(L107)&lt;=1.96*O107,"Yes","No"))</f>
        <v>Yes</v>
      </c>
      <c r="T107" s="60" t="n">
        <f aca="false">IF(D107="","",ROUND(SQRT(((D107+G107)*O107/100)^2+(J107*(D107+G107)*0.06778)^2),0))</f>
        <v>31</v>
      </c>
      <c r="U107" s="32"/>
    </row>
    <row r="108" customFormat="false" ht="15" hidden="false" customHeight="false" outlineLevel="0" collapsed="false">
      <c r="A108" s="32" t="s">
        <v>233</v>
      </c>
      <c r="B108" s="32" t="s">
        <v>235</v>
      </c>
      <c r="C108" s="32" t="s">
        <v>292</v>
      </c>
      <c r="D108" s="60" t="n">
        <v>187</v>
      </c>
      <c r="E108" s="60" t="n">
        <v>158</v>
      </c>
      <c r="F108" s="69" t="n">
        <f aca="false">IF(E108="","",D108-E108)</f>
        <v>29</v>
      </c>
      <c r="G108" s="60" t="n">
        <v>74</v>
      </c>
      <c r="H108" s="60" t="n">
        <v>60</v>
      </c>
      <c r="I108" s="69" t="n">
        <f aca="false">IF(H108="","",G108-H108)</f>
        <v>14</v>
      </c>
      <c r="J108" s="40" t="n">
        <f aca="false">IF(OR(D108="",D108+G108=0),"",D108/(D108+G108))</f>
        <v>0.716475095785441</v>
      </c>
      <c r="K108" s="40" t="n">
        <f aca="false">IF(E108="","",E108/(E108+H108))</f>
        <v>0.724770642201835</v>
      </c>
      <c r="L108" s="70" t="n">
        <f aca="false">IF(OR(K108="",J108=""),"",(J108-K108)*100)</f>
        <v>-0.829554641639418</v>
      </c>
      <c r="M108" s="36" t="n">
        <v>3.37717971691765</v>
      </c>
      <c r="N108" s="36" t="n">
        <v>2.24053161395411</v>
      </c>
      <c r="O108" s="36" t="n">
        <f aca="false">SQRT(M108^2+N108^2)</f>
        <v>4.05281689118664</v>
      </c>
      <c r="P108" s="40" t="n">
        <f aca="false">IF(J108="","",MAX(0,J108-1.96*O108/100))</f>
        <v>0.637039884718183</v>
      </c>
      <c r="Q108" s="40" t="n">
        <f aca="false">IF(J108="","",MIN(1,J108+1.96*O108/100))</f>
        <v>0.795910306852699</v>
      </c>
      <c r="R108" s="32" t="str">
        <f aca="false">IF(L108="","",IF(ABS(L108)&lt;=O108,"Yes","No"))</f>
        <v>Yes</v>
      </c>
      <c r="S108" s="32" t="str">
        <f aca="false">IF(L108="","",IF(ABS(L108)&lt;=1.96*O108,"Yes","No"))</f>
        <v>Yes</v>
      </c>
      <c r="T108" s="60" t="n">
        <f aca="false">IF(D108="","",ROUND(SQRT(((D108+G108)*O108/100)^2+(J108*(D108+G108)*0.08223)^2),0))</f>
        <v>19</v>
      </c>
      <c r="U108" s="32"/>
    </row>
    <row r="109" customFormat="false" ht="15" hidden="false" customHeight="false" outlineLevel="0" collapsed="false">
      <c r="A109" s="32" t="s">
        <v>233</v>
      </c>
      <c r="B109" s="32" t="s">
        <v>235</v>
      </c>
      <c r="C109" s="32" t="s">
        <v>293</v>
      </c>
      <c r="D109" s="60" t="n">
        <v>233</v>
      </c>
      <c r="E109" s="60" t="n">
        <v>180</v>
      </c>
      <c r="F109" s="69" t="n">
        <f aca="false">IF(E109="","",D109-E109)</f>
        <v>53</v>
      </c>
      <c r="G109" s="60" t="n">
        <v>78</v>
      </c>
      <c r="H109" s="60" t="n">
        <v>58</v>
      </c>
      <c r="I109" s="69" t="n">
        <f aca="false">IF(H109="","",G109-H109)</f>
        <v>20</v>
      </c>
      <c r="J109" s="40" t="n">
        <f aca="false">IF(OR(D109="",D109+G109=0),"",D109/(D109+G109))</f>
        <v>0.7491961414791</v>
      </c>
      <c r="K109" s="40" t="n">
        <f aca="false">IF(E109="","",E109/(E109+H109))</f>
        <v>0.756302521008403</v>
      </c>
      <c r="L109" s="70" t="n">
        <f aca="false">IF(OR(K109="",J109=""),"",(J109-K109)*100)</f>
        <v>-0.710637952930371</v>
      </c>
      <c r="M109" s="36" t="n">
        <v>3.37717971691765</v>
      </c>
      <c r="N109" s="36" t="n">
        <v>2.24053161395411</v>
      </c>
      <c r="O109" s="36" t="n">
        <f aca="false">SQRT(M109^2+N109^2)</f>
        <v>4.05281689118664</v>
      </c>
      <c r="P109" s="40" t="n">
        <f aca="false">IF(J109="","",MAX(0,J109-1.96*O109/100))</f>
        <v>0.669760930411842</v>
      </c>
      <c r="Q109" s="40" t="n">
        <f aca="false">IF(J109="","",MIN(1,J109+1.96*O109/100))</f>
        <v>0.828631352546358</v>
      </c>
      <c r="R109" s="32" t="str">
        <f aca="false">IF(L109="","",IF(ABS(L109)&lt;=O109,"Yes","No"))</f>
        <v>Yes</v>
      </c>
      <c r="S109" s="32" t="str">
        <f aca="false">IF(L109="","",IF(ABS(L109)&lt;=1.96*O109,"Yes","No"))</f>
        <v>Yes</v>
      </c>
      <c r="T109" s="60" t="n">
        <f aca="false">IF(D109="","",ROUND(SQRT(((D109+G109)*O109/100)^2+(J109*(D109+G109)*0.08223)^2),0))</f>
        <v>23</v>
      </c>
      <c r="U109" s="32"/>
    </row>
    <row r="110" customFormat="false" ht="15" hidden="false" customHeight="false" outlineLevel="0" collapsed="false">
      <c r="A110" s="32" t="s">
        <v>233</v>
      </c>
      <c r="B110" s="32" t="s">
        <v>235</v>
      </c>
      <c r="C110" s="32" t="s">
        <v>294</v>
      </c>
      <c r="D110" s="60" t="n">
        <v>301</v>
      </c>
      <c r="E110" s="60" t="n">
        <v>275</v>
      </c>
      <c r="F110" s="69" t="n">
        <f aca="false">IF(E110="","",D110-E110)</f>
        <v>26</v>
      </c>
      <c r="G110" s="60" t="n">
        <v>175</v>
      </c>
      <c r="H110" s="60" t="n">
        <v>147</v>
      </c>
      <c r="I110" s="69" t="n">
        <f aca="false">IF(H110="","",G110-H110)</f>
        <v>28</v>
      </c>
      <c r="J110" s="40" t="n">
        <f aca="false">IF(OR(D110="",D110+G110=0),"",D110/(D110+G110))</f>
        <v>0.632352941176471</v>
      </c>
      <c r="K110" s="40" t="n">
        <f aca="false">IF(E110="","",E110/(E110+H110))</f>
        <v>0.651658767772512</v>
      </c>
      <c r="L110" s="70" t="n">
        <f aca="false">IF(OR(K110="",J110=""),"",(J110-K110)*100)</f>
        <v>-1.93058265960413</v>
      </c>
      <c r="M110" s="36" t="n">
        <v>3.37717971691765</v>
      </c>
      <c r="N110" s="36" t="n">
        <v>2.24053161395411</v>
      </c>
      <c r="O110" s="36" t="n">
        <f aca="false">SQRT(M110^2+N110^2)</f>
        <v>4.05281689118664</v>
      </c>
      <c r="P110" s="40" t="n">
        <f aca="false">IF(J110="","",MAX(0,J110-1.96*O110/100))</f>
        <v>0.552917730109212</v>
      </c>
      <c r="Q110" s="40" t="n">
        <f aca="false">IF(J110="","",MIN(1,J110+1.96*O110/100))</f>
        <v>0.711788152243729</v>
      </c>
      <c r="R110" s="32" t="str">
        <f aca="false">IF(L110="","",IF(ABS(L110)&lt;=O110,"Yes","No"))</f>
        <v>Yes</v>
      </c>
      <c r="S110" s="32" t="str">
        <f aca="false">IF(L110="","",IF(ABS(L110)&lt;=1.96*O110,"Yes","No"))</f>
        <v>Yes</v>
      </c>
      <c r="T110" s="60" t="n">
        <f aca="false">IF(D110="","",ROUND(SQRT(((D110+G110)*O110/100)^2+(J110*(D110+G110)*0.08223)^2),0))</f>
        <v>31</v>
      </c>
      <c r="U110" s="32"/>
    </row>
    <row r="111" customFormat="false" ht="15" hidden="false" customHeight="false" outlineLevel="0" collapsed="false">
      <c r="A111" s="32" t="s">
        <v>233</v>
      </c>
      <c r="B111" s="32" t="s">
        <v>235</v>
      </c>
      <c r="C111" s="32" t="s">
        <v>295</v>
      </c>
      <c r="D111" s="60" t="n">
        <v>263</v>
      </c>
      <c r="E111" s="60" t="n">
        <v>240</v>
      </c>
      <c r="F111" s="69" t="n">
        <f aca="false">IF(E111="","",D111-E111)</f>
        <v>23</v>
      </c>
      <c r="G111" s="60" t="n">
        <v>93</v>
      </c>
      <c r="H111" s="60" t="n">
        <v>61</v>
      </c>
      <c r="I111" s="69" t="n">
        <f aca="false">IF(H111="","",G111-H111)</f>
        <v>32</v>
      </c>
      <c r="J111" s="40" t="n">
        <f aca="false">IF(OR(D111="",D111+G111=0),"",D111/(D111+G111))</f>
        <v>0.73876404494382</v>
      </c>
      <c r="K111" s="40" t="n">
        <f aca="false">IF(E111="","",E111/(E111+H111))</f>
        <v>0.79734219269103</v>
      </c>
      <c r="L111" s="70" t="n">
        <f aca="false">IF(OR(K111="",J111=""),"",(J111-K111)*100)</f>
        <v>-5.85781477472097</v>
      </c>
      <c r="M111" s="36" t="n">
        <v>3.37717971691765</v>
      </c>
      <c r="N111" s="36" t="n">
        <v>2.24053161395411</v>
      </c>
      <c r="O111" s="36" t="n">
        <f aca="false">SQRT(M111^2+N111^2)</f>
        <v>4.05281689118664</v>
      </c>
      <c r="P111" s="40" t="n">
        <f aca="false">IF(J111="","",MAX(0,J111-1.96*O111/100))</f>
        <v>0.659328833876562</v>
      </c>
      <c r="Q111" s="40" t="n">
        <f aca="false">IF(J111="","",MIN(1,J111+1.96*O111/100))</f>
        <v>0.818199256011078</v>
      </c>
      <c r="R111" s="32" t="str">
        <f aca="false">IF(L111="","",IF(ABS(L111)&lt;=O111,"Yes","No"))</f>
        <v>No</v>
      </c>
      <c r="S111" s="32" t="str">
        <f aca="false">IF(L111="","",IF(ABS(L111)&lt;=1.96*O111,"Yes","No"))</f>
        <v>Yes</v>
      </c>
      <c r="T111" s="60" t="n">
        <f aca="false">IF(D111="","",ROUND(SQRT(((D111+G111)*O111/100)^2+(J111*(D111+G111)*0.08223)^2),0))</f>
        <v>26</v>
      </c>
      <c r="U111" s="32"/>
    </row>
    <row r="112" customFormat="false" ht="15" hidden="false" customHeight="false" outlineLevel="0" collapsed="false">
      <c r="A112" s="32" t="s">
        <v>233</v>
      </c>
      <c r="B112" s="32" t="s">
        <v>296</v>
      </c>
      <c r="C112" s="32" t="s">
        <v>297</v>
      </c>
      <c r="D112" s="60" t="n">
        <v>422</v>
      </c>
      <c r="E112" s="60" t="n">
        <v>472</v>
      </c>
      <c r="F112" s="69" t="n">
        <f aca="false">IF(E112="","",D112-E112)</f>
        <v>-50</v>
      </c>
      <c r="G112" s="60" t="n">
        <v>179</v>
      </c>
      <c r="H112" s="60" t="n">
        <v>160</v>
      </c>
      <c r="I112" s="69" t="n">
        <f aca="false">IF(H112="","",G112-H112)</f>
        <v>19</v>
      </c>
      <c r="J112" s="40" t="n">
        <f aca="false">IF(OR(D112="",D112+G112=0),"",D112/(D112+G112))</f>
        <v>0.70216306156406</v>
      </c>
      <c r="K112" s="40" t="n">
        <f aca="false">IF(E112="","",E112/(E112+H112))</f>
        <v>0.746835443037975</v>
      </c>
      <c r="L112" s="70" t="n">
        <f aca="false">IF(OR(K112="",J112=""),"",(J112-K112)*100)</f>
        <v>-4.46723814739147</v>
      </c>
      <c r="M112" s="36" t="n">
        <v>2.20820364551216</v>
      </c>
      <c r="N112" s="36" t="n">
        <v>2.24053161395411</v>
      </c>
      <c r="O112" s="36" t="n">
        <f aca="false">SQRT(M112^2+N112^2)</f>
        <v>3.14581392539053</v>
      </c>
      <c r="P112" s="40" t="n">
        <f aca="false">IF(J112="","",MAX(0,J112-1.96*O112/100))</f>
        <v>0.640505108626406</v>
      </c>
      <c r="Q112" s="40" t="n">
        <f aca="false">IF(J112="","",MIN(1,J112+1.96*O112/100))</f>
        <v>0.763821014501714</v>
      </c>
      <c r="R112" s="32" t="str">
        <f aca="false">IF(L112="","",IF(ABS(L112)&lt;=O112,"Yes","No"))</f>
        <v>No</v>
      </c>
      <c r="S112" s="32" t="str">
        <f aca="false">IF(L112="","",IF(ABS(L112)&lt;=1.96*O112,"Yes","No"))</f>
        <v>Yes</v>
      </c>
      <c r="T112" s="60" t="n">
        <f aca="false">IF(D112="","",ROUND(SQRT(((D112+G112)*O112/100)^2+(J112*(D112+G112)*0.06778)^2),0))</f>
        <v>34</v>
      </c>
      <c r="U112" s="32"/>
    </row>
    <row r="113" customFormat="false" ht="15" hidden="false" customHeight="false" outlineLevel="0" collapsed="false">
      <c r="A113" s="32" t="s">
        <v>233</v>
      </c>
      <c r="B113" s="32" t="s">
        <v>296</v>
      </c>
      <c r="C113" s="32" t="s">
        <v>298</v>
      </c>
      <c r="D113" s="60" t="n">
        <v>292</v>
      </c>
      <c r="E113" s="60" t="n">
        <v>324</v>
      </c>
      <c r="F113" s="69" t="n">
        <f aca="false">IF(E113="","",D113-E113)</f>
        <v>-32</v>
      </c>
      <c r="G113" s="60" t="n">
        <v>163</v>
      </c>
      <c r="H113" s="60" t="n">
        <v>138</v>
      </c>
      <c r="I113" s="69" t="n">
        <f aca="false">IF(H113="","",G113-H113)</f>
        <v>25</v>
      </c>
      <c r="J113" s="40" t="n">
        <f aca="false">IF(OR(D113="",D113+G113=0),"",D113/(D113+G113))</f>
        <v>0.641758241758242</v>
      </c>
      <c r="K113" s="40" t="n">
        <f aca="false">IF(E113="","",E113/(E113+H113))</f>
        <v>0.701298701298701</v>
      </c>
      <c r="L113" s="70" t="n">
        <f aca="false">IF(OR(K113="",J113=""),"",(J113-K113)*100)</f>
        <v>-5.95404595404595</v>
      </c>
      <c r="M113" s="36" t="n">
        <v>3.37717971691765</v>
      </c>
      <c r="N113" s="36" t="n">
        <v>2.24053161395411</v>
      </c>
      <c r="O113" s="36" t="n">
        <f aca="false">SQRT(M113^2+N113^2)</f>
        <v>4.05281689118664</v>
      </c>
      <c r="P113" s="40" t="n">
        <f aca="false">IF(J113="","",MAX(0,J113-1.96*O113/100))</f>
        <v>0.562323030690984</v>
      </c>
      <c r="Q113" s="40" t="n">
        <f aca="false">IF(J113="","",MIN(1,J113+1.96*O113/100))</f>
        <v>0.7211934528255</v>
      </c>
      <c r="R113" s="32" t="str">
        <f aca="false">IF(L113="","",IF(ABS(L113)&lt;=O113,"Yes","No"))</f>
        <v>No</v>
      </c>
      <c r="S113" s="32" t="str">
        <f aca="false">IF(L113="","",IF(ABS(L113)&lt;=1.96*O113,"Yes","No"))</f>
        <v>Yes</v>
      </c>
      <c r="T113" s="60" t="n">
        <f aca="false">IF(D113="","",ROUND(SQRT(((D113+G113)*O113/100)^2+(J113*(D113+G113)*0.08223)^2),0))</f>
        <v>30</v>
      </c>
      <c r="U113" s="32"/>
    </row>
    <row r="114" customFormat="false" ht="15" hidden="false" customHeight="false" outlineLevel="0" collapsed="false">
      <c r="A114" s="32" t="s">
        <v>233</v>
      </c>
      <c r="B114" s="32" t="s">
        <v>296</v>
      </c>
      <c r="C114" s="32" t="s">
        <v>299</v>
      </c>
      <c r="D114" s="60" t="n">
        <v>329</v>
      </c>
      <c r="E114" s="60" t="n">
        <v>366</v>
      </c>
      <c r="F114" s="69" t="n">
        <f aca="false">IF(E114="","",D114-E114)</f>
        <v>-37</v>
      </c>
      <c r="G114" s="60" t="n">
        <v>146</v>
      </c>
      <c r="H114" s="60" t="n">
        <v>124</v>
      </c>
      <c r="I114" s="69" t="n">
        <f aca="false">IF(H114="","",G114-H114)</f>
        <v>22</v>
      </c>
      <c r="J114" s="40" t="n">
        <f aca="false">IF(OR(D114="",D114+G114=0),"",D114/(D114+G114))</f>
        <v>0.692631578947368</v>
      </c>
      <c r="K114" s="40" t="n">
        <f aca="false">IF(E114="","",E114/(E114+H114))</f>
        <v>0.746938775510204</v>
      </c>
      <c r="L114" s="70" t="n">
        <f aca="false">IF(OR(K114="",J114=""),"",(J114-K114)*100)</f>
        <v>-5.43071965628357</v>
      </c>
      <c r="M114" s="36" t="n">
        <v>3.37717971691765</v>
      </c>
      <c r="N114" s="36" t="n">
        <v>2.24053161395411</v>
      </c>
      <c r="O114" s="36" t="n">
        <f aca="false">SQRT(M114^2+N114^2)</f>
        <v>4.05281689118664</v>
      </c>
      <c r="P114" s="40" t="n">
        <f aca="false">IF(J114="","",MAX(0,J114-1.96*O114/100))</f>
        <v>0.61319636788011</v>
      </c>
      <c r="Q114" s="40" t="n">
        <f aca="false">IF(J114="","",MIN(1,J114+1.96*O114/100))</f>
        <v>0.772066790014627</v>
      </c>
      <c r="R114" s="32" t="str">
        <f aca="false">IF(L114="","",IF(ABS(L114)&lt;=O114,"Yes","No"))</f>
        <v>No</v>
      </c>
      <c r="S114" s="32" t="str">
        <f aca="false">IF(L114="","",IF(ABS(L114)&lt;=1.96*O114,"Yes","No"))</f>
        <v>Yes</v>
      </c>
      <c r="T114" s="60" t="n">
        <f aca="false">IF(D114="","",ROUND(SQRT(((D114+G114)*O114/100)^2+(J114*(D114+G114)*0.08223)^2),0))</f>
        <v>33</v>
      </c>
      <c r="U114" s="32"/>
    </row>
    <row r="115" customFormat="false" ht="15" hidden="false" customHeight="false" outlineLevel="0" collapsed="false">
      <c r="A115" s="32" t="s">
        <v>233</v>
      </c>
      <c r="B115" s="32" t="s">
        <v>296</v>
      </c>
      <c r="C115" s="32" t="s">
        <v>300</v>
      </c>
      <c r="D115" s="60" t="n">
        <v>354</v>
      </c>
      <c r="E115" s="60" t="n">
        <v>415</v>
      </c>
      <c r="F115" s="69" t="n">
        <f aca="false">IF(E115="","",D115-E115)</f>
        <v>-61</v>
      </c>
      <c r="G115" s="60" t="n">
        <v>176</v>
      </c>
      <c r="H115" s="60" t="n">
        <v>166</v>
      </c>
      <c r="I115" s="69" t="n">
        <f aca="false">IF(H115="","",G115-H115)</f>
        <v>10</v>
      </c>
      <c r="J115" s="40" t="n">
        <f aca="false">IF(OR(D115="",D115+G115=0),"",D115/(D115+G115))</f>
        <v>0.667924528301887</v>
      </c>
      <c r="K115" s="40" t="n">
        <f aca="false">IF(E115="","",E115/(E115+H115))</f>
        <v>0.714285714285714</v>
      </c>
      <c r="L115" s="70" t="n">
        <f aca="false">IF(OR(K115="",J115=""),"",(J115-K115)*100)</f>
        <v>-4.63611859838276</v>
      </c>
      <c r="M115" s="36" t="n">
        <v>2.20820364551216</v>
      </c>
      <c r="N115" s="36" t="n">
        <v>2.24053161395411</v>
      </c>
      <c r="O115" s="36" t="n">
        <f aca="false">SQRT(M115^2+N115^2)</f>
        <v>3.14581392539053</v>
      </c>
      <c r="P115" s="40" t="n">
        <f aca="false">IF(J115="","",MAX(0,J115-1.96*O115/100))</f>
        <v>0.606266575364232</v>
      </c>
      <c r="Q115" s="40" t="n">
        <f aca="false">IF(J115="","",MIN(1,J115+1.96*O115/100))</f>
        <v>0.729582481239541</v>
      </c>
      <c r="R115" s="32" t="str">
        <f aca="false">IF(L115="","",IF(ABS(L115)&lt;=O115,"Yes","No"))</f>
        <v>No</v>
      </c>
      <c r="S115" s="32" t="str">
        <f aca="false">IF(L115="","",IF(ABS(L115)&lt;=1.96*O115,"Yes","No"))</f>
        <v>Yes</v>
      </c>
      <c r="T115" s="60" t="n">
        <f aca="false">IF(D115="","",ROUND(SQRT(((D115+G115)*O115/100)^2+(J115*(D115+G115)*0.06778)^2),0))</f>
        <v>29</v>
      </c>
      <c r="U115" s="32"/>
    </row>
    <row r="116" customFormat="false" ht="15" hidden="false" customHeight="false" outlineLevel="0" collapsed="false">
      <c r="A116" s="32" t="s">
        <v>233</v>
      </c>
      <c r="B116" s="32" t="s">
        <v>296</v>
      </c>
      <c r="C116" s="32" t="s">
        <v>301</v>
      </c>
      <c r="D116" s="60" t="n">
        <v>540</v>
      </c>
      <c r="E116" s="60" t="n">
        <v>571</v>
      </c>
      <c r="F116" s="69" t="n">
        <f aca="false">IF(E116="","",D116-E116)</f>
        <v>-31</v>
      </c>
      <c r="G116" s="60" t="n">
        <v>296</v>
      </c>
      <c r="H116" s="60" t="n">
        <v>293</v>
      </c>
      <c r="I116" s="69" t="n">
        <f aca="false">IF(H116="","",G116-H116)</f>
        <v>3</v>
      </c>
      <c r="J116" s="40" t="n">
        <f aca="false">IF(OR(D116="",D116+G116=0),"",D116/(D116+G116))</f>
        <v>0.645933014354067</v>
      </c>
      <c r="K116" s="40" t="n">
        <f aca="false">IF(E116="","",E116/(E116+H116))</f>
        <v>0.66087962962963</v>
      </c>
      <c r="L116" s="70" t="n">
        <f aca="false">IF(OR(K116="",J116=""),"",(J116-K116)*100)</f>
        <v>-1.49466152755626</v>
      </c>
      <c r="M116" s="36" t="n">
        <v>1.85121860614646</v>
      </c>
      <c r="N116" s="36" t="n">
        <v>2.24053161395411</v>
      </c>
      <c r="O116" s="36" t="n">
        <f aca="false">SQRT(M116^2+N116^2)</f>
        <v>2.90637097440616</v>
      </c>
      <c r="P116" s="40" t="n">
        <f aca="false">IF(J116="","",MAX(0,J116-1.96*O116/100))</f>
        <v>0.588968143255706</v>
      </c>
      <c r="Q116" s="40" t="n">
        <f aca="false">IF(J116="","",MIN(1,J116+1.96*O116/100))</f>
        <v>0.702897885452428</v>
      </c>
      <c r="R116" s="32" t="str">
        <f aca="false">IF(L116="","",IF(ABS(L116)&lt;=O116,"Yes","No"))</f>
        <v>Yes</v>
      </c>
      <c r="S116" s="32" t="str">
        <f aca="false">IF(L116="","",IF(ABS(L116)&lt;=1.96*O116,"Yes","No"))</f>
        <v>Yes</v>
      </c>
      <c r="T116" s="60" t="n">
        <f aca="false">IF(D116="","",ROUND(SQRT(((D116+G116)*O116/100)^2+(J116*(D116+G116)*0.05273)^2),0))</f>
        <v>37</v>
      </c>
      <c r="U116" s="32"/>
    </row>
    <row r="117" customFormat="false" ht="15" hidden="false" customHeight="false" outlineLevel="0" collapsed="false">
      <c r="A117" s="32" t="s">
        <v>233</v>
      </c>
      <c r="B117" s="32" t="s">
        <v>296</v>
      </c>
      <c r="C117" s="32" t="s">
        <v>302</v>
      </c>
      <c r="D117" s="60" t="n">
        <v>365</v>
      </c>
      <c r="E117" s="60" t="n">
        <v>400</v>
      </c>
      <c r="F117" s="69" t="n">
        <f aca="false">IF(E117="","",D117-E117)</f>
        <v>-35</v>
      </c>
      <c r="G117" s="60" t="n">
        <v>225</v>
      </c>
      <c r="H117" s="60" t="n">
        <v>220</v>
      </c>
      <c r="I117" s="69" t="n">
        <f aca="false">IF(H117="","",G117-H117)</f>
        <v>5</v>
      </c>
      <c r="J117" s="40" t="n">
        <f aca="false">IF(OR(D117="",D117+G117=0),"",D117/(D117+G117))</f>
        <v>0.61864406779661</v>
      </c>
      <c r="K117" s="40" t="n">
        <f aca="false">IF(E117="","",E117/(E117+H117))</f>
        <v>0.645161290322581</v>
      </c>
      <c r="L117" s="70" t="n">
        <f aca="false">IF(OR(K117="",J117=""),"",(J117-K117)*100)</f>
        <v>-2.65172225259704</v>
      </c>
      <c r="M117" s="36" t="n">
        <v>2.20820364551216</v>
      </c>
      <c r="N117" s="36" t="n">
        <v>2.24053161395411</v>
      </c>
      <c r="O117" s="36" t="n">
        <f aca="false">SQRT(M117^2+N117^2)</f>
        <v>3.14581392539053</v>
      </c>
      <c r="P117" s="40" t="n">
        <f aca="false">IF(J117="","",MAX(0,J117-1.96*O117/100))</f>
        <v>0.556986114858956</v>
      </c>
      <c r="Q117" s="40" t="n">
        <f aca="false">IF(J117="","",MIN(1,J117+1.96*O117/100))</f>
        <v>0.680302020734265</v>
      </c>
      <c r="R117" s="32" t="str">
        <f aca="false">IF(L117="","",IF(ABS(L117)&lt;=O117,"Yes","No"))</f>
        <v>Yes</v>
      </c>
      <c r="S117" s="32" t="str">
        <f aca="false">IF(L117="","",IF(ABS(L117)&lt;=1.96*O117,"Yes","No"))</f>
        <v>Yes</v>
      </c>
      <c r="T117" s="60" t="n">
        <f aca="false">IF(D117="","",ROUND(SQRT(((D117+G117)*O117/100)^2+(J117*(D117+G117)*0.06778)^2),0))</f>
        <v>31</v>
      </c>
      <c r="U117" s="32"/>
    </row>
    <row r="118" customFormat="false" ht="15" hidden="false" customHeight="false" outlineLevel="0" collapsed="false">
      <c r="A118" s="32" t="s">
        <v>233</v>
      </c>
      <c r="B118" s="32" t="s">
        <v>296</v>
      </c>
      <c r="C118" s="32" t="s">
        <v>303</v>
      </c>
      <c r="D118" s="60" t="n">
        <v>420</v>
      </c>
      <c r="E118" s="60" t="n">
        <v>465</v>
      </c>
      <c r="F118" s="69" t="n">
        <f aca="false">IF(E118="","",D118-E118)</f>
        <v>-45</v>
      </c>
      <c r="G118" s="60" t="n">
        <v>305</v>
      </c>
      <c r="H118" s="60" t="n">
        <v>283</v>
      </c>
      <c r="I118" s="69" t="n">
        <f aca="false">IF(H118="","",G118-H118)</f>
        <v>22</v>
      </c>
      <c r="J118" s="40" t="n">
        <f aca="false">IF(OR(D118="",D118+G118=0),"",D118/(D118+G118))</f>
        <v>0.579310344827586</v>
      </c>
      <c r="K118" s="40" t="n">
        <f aca="false">IF(E118="","",E118/(E118+H118))</f>
        <v>0.621657754010695</v>
      </c>
      <c r="L118" s="70" t="n">
        <f aca="false">IF(OR(K118="",J118=""),"",(J118-K118)*100)</f>
        <v>-4.2347409183109</v>
      </c>
      <c r="M118" s="36" t="n">
        <v>2.20820364551216</v>
      </c>
      <c r="N118" s="36" t="n">
        <v>2.24053161395411</v>
      </c>
      <c r="O118" s="36" t="n">
        <f aca="false">SQRT(M118^2+N118^2)</f>
        <v>3.14581392539053</v>
      </c>
      <c r="P118" s="40" t="n">
        <f aca="false">IF(J118="","",MAX(0,J118-1.96*O118/100))</f>
        <v>0.517652391889932</v>
      </c>
      <c r="Q118" s="40" t="n">
        <f aca="false">IF(J118="","",MIN(1,J118+1.96*O118/100))</f>
        <v>0.640968297765241</v>
      </c>
      <c r="R118" s="32" t="str">
        <f aca="false">IF(L118="","",IF(ABS(L118)&lt;=O118,"Yes","No"))</f>
        <v>No</v>
      </c>
      <c r="S118" s="32" t="str">
        <f aca="false">IF(L118="","",IF(ABS(L118)&lt;=1.96*O118,"Yes","No"))</f>
        <v>Yes</v>
      </c>
      <c r="T118" s="60" t="n">
        <f aca="false">IF(D118="","",ROUND(SQRT(((D118+G118)*O118/100)^2+(J118*(D118+G118)*0.06778)^2),0))</f>
        <v>36</v>
      </c>
      <c r="U118" s="32"/>
    </row>
    <row r="119" customFormat="false" ht="15" hidden="false" customHeight="false" outlineLevel="0" collapsed="false">
      <c r="A119" s="32" t="s">
        <v>233</v>
      </c>
      <c r="B119" s="32" t="s">
        <v>296</v>
      </c>
      <c r="C119" s="32" t="s">
        <v>304</v>
      </c>
      <c r="D119" s="60" t="n">
        <v>491</v>
      </c>
      <c r="E119" s="60" t="n">
        <v>583</v>
      </c>
      <c r="F119" s="69" t="n">
        <f aca="false">IF(E119="","",D119-E119)</f>
        <v>-92</v>
      </c>
      <c r="G119" s="60" t="n">
        <v>352</v>
      </c>
      <c r="H119" s="60" t="n">
        <v>335</v>
      </c>
      <c r="I119" s="69" t="n">
        <f aca="false">IF(H119="","",G119-H119)</f>
        <v>17</v>
      </c>
      <c r="J119" s="40" t="n">
        <f aca="false">IF(OR(D119="",D119+G119=0),"",D119/(D119+G119))</f>
        <v>0.582443653618031</v>
      </c>
      <c r="K119" s="40" t="n">
        <f aca="false">IF(E119="","",E119/(E119+H119))</f>
        <v>0.635076252723312</v>
      </c>
      <c r="L119" s="70" t="n">
        <f aca="false">IF(OR(K119="",J119=""),"",(J119-K119)*100)</f>
        <v>-5.26325991052807</v>
      </c>
      <c r="M119" s="36" t="n">
        <v>1.85121860614646</v>
      </c>
      <c r="N119" s="36" t="n">
        <v>2.24053161395411</v>
      </c>
      <c r="O119" s="36" t="n">
        <f aca="false">SQRT(M119^2+N119^2)</f>
        <v>2.90637097440616</v>
      </c>
      <c r="P119" s="40" t="n">
        <f aca="false">IF(J119="","",MAX(0,J119-1.96*O119/100))</f>
        <v>0.52547878251967</v>
      </c>
      <c r="Q119" s="40" t="n">
        <f aca="false">IF(J119="","",MIN(1,J119+1.96*O119/100))</f>
        <v>0.639408524716392</v>
      </c>
      <c r="R119" s="32" t="str">
        <f aca="false">IF(L119="","",IF(ABS(L119)&lt;=O119,"Yes","No"))</f>
        <v>No</v>
      </c>
      <c r="S119" s="32" t="str">
        <f aca="false">IF(L119="","",IF(ABS(L119)&lt;=1.96*O119,"Yes","No"))</f>
        <v>Yes</v>
      </c>
      <c r="T119" s="60" t="n">
        <f aca="false">IF(D119="","",ROUND(SQRT(((D119+G119)*O119/100)^2+(J119*(D119+G119)*0.05273)^2),0))</f>
        <v>36</v>
      </c>
      <c r="U119" s="32"/>
    </row>
    <row r="120" customFormat="false" ht="15" hidden="false" customHeight="false" outlineLevel="0" collapsed="false">
      <c r="A120" s="32" t="s">
        <v>233</v>
      </c>
      <c r="B120" s="32" t="s">
        <v>296</v>
      </c>
      <c r="C120" s="32" t="s">
        <v>305</v>
      </c>
      <c r="D120" s="60" t="n">
        <v>397</v>
      </c>
      <c r="E120" s="60" t="n">
        <v>415</v>
      </c>
      <c r="F120" s="69" t="n">
        <f aca="false">IF(E120="","",D120-E120)</f>
        <v>-18</v>
      </c>
      <c r="G120" s="60" t="n">
        <v>249</v>
      </c>
      <c r="H120" s="60" t="n">
        <v>238</v>
      </c>
      <c r="I120" s="69" t="n">
        <f aca="false">IF(H120="","",G120-H120)</f>
        <v>11</v>
      </c>
      <c r="J120" s="40" t="n">
        <f aca="false">IF(OR(D120="",D120+G120=0),"",D120/(D120+G120))</f>
        <v>0.614551083591331</v>
      </c>
      <c r="K120" s="40" t="n">
        <f aca="false">IF(E120="","",E120/(E120+H120))</f>
        <v>0.635528330781011</v>
      </c>
      <c r="L120" s="70" t="n">
        <f aca="false">IF(OR(K120="",J120=""),"",(J120-K120)*100)</f>
        <v>-2.09772471896794</v>
      </c>
      <c r="M120" s="36" t="n">
        <v>2.20820364551216</v>
      </c>
      <c r="N120" s="36" t="n">
        <v>2.24053161395411</v>
      </c>
      <c r="O120" s="36" t="n">
        <f aca="false">SQRT(M120^2+N120^2)</f>
        <v>3.14581392539053</v>
      </c>
      <c r="P120" s="40" t="n">
        <f aca="false">IF(J120="","",MAX(0,J120-1.96*O120/100))</f>
        <v>0.552893130653677</v>
      </c>
      <c r="Q120" s="40" t="n">
        <f aca="false">IF(J120="","",MIN(1,J120+1.96*O120/100))</f>
        <v>0.676209036528986</v>
      </c>
      <c r="R120" s="32" t="str">
        <f aca="false">IF(L120="","",IF(ABS(L120)&lt;=O120,"Yes","No"))</f>
        <v>Yes</v>
      </c>
      <c r="S120" s="32" t="str">
        <f aca="false">IF(L120="","",IF(ABS(L120)&lt;=1.96*O120,"Yes","No"))</f>
        <v>Yes</v>
      </c>
      <c r="T120" s="60" t="n">
        <f aca="false">IF(D120="","",ROUND(SQRT(((D120+G120)*O120/100)^2+(J120*(D120+G120)*0.06778)^2),0))</f>
        <v>34</v>
      </c>
      <c r="U120" s="32"/>
    </row>
    <row r="121" customFormat="false" ht="15" hidden="false" customHeight="false" outlineLevel="0" collapsed="false">
      <c r="A121" s="32" t="s">
        <v>233</v>
      </c>
      <c r="B121" s="32" t="s">
        <v>296</v>
      </c>
      <c r="C121" s="32" t="s">
        <v>306</v>
      </c>
      <c r="D121" s="60" t="n">
        <v>292</v>
      </c>
      <c r="E121" s="60" t="n">
        <v>332</v>
      </c>
      <c r="F121" s="69" t="n">
        <f aca="false">IF(E121="","",D121-E121)</f>
        <v>-40</v>
      </c>
      <c r="G121" s="60" t="n">
        <v>231</v>
      </c>
      <c r="H121" s="60" t="n">
        <v>255</v>
      </c>
      <c r="I121" s="69" t="n">
        <f aca="false">IF(H121="","",G121-H121)</f>
        <v>-24</v>
      </c>
      <c r="J121" s="40" t="n">
        <f aca="false">IF(OR(D121="",D121+G121=0),"",D121/(D121+G121))</f>
        <v>0.558317399617591</v>
      </c>
      <c r="K121" s="40" t="n">
        <f aca="false">IF(E121="","",E121/(E121+H121))</f>
        <v>0.565587734241908</v>
      </c>
      <c r="L121" s="70" t="n">
        <f aca="false">IF(OR(K121="",J121=""),"",(J121-K121)*100)</f>
        <v>-0.727033462431714</v>
      </c>
      <c r="M121" s="36" t="n">
        <v>2.20820364551216</v>
      </c>
      <c r="N121" s="36" t="n">
        <v>2.24053161395411</v>
      </c>
      <c r="O121" s="36" t="n">
        <f aca="false">SQRT(M121^2+N121^2)</f>
        <v>3.14581392539053</v>
      </c>
      <c r="P121" s="40" t="n">
        <f aca="false">IF(J121="","",MAX(0,J121-1.96*O121/100))</f>
        <v>0.496659446679937</v>
      </c>
      <c r="Q121" s="40" t="n">
        <f aca="false">IF(J121="","",MIN(1,J121+1.96*O121/100))</f>
        <v>0.619975352555245</v>
      </c>
      <c r="R121" s="32" t="str">
        <f aca="false">IF(L121="","",IF(ABS(L121)&lt;=O121,"Yes","No"))</f>
        <v>Yes</v>
      </c>
      <c r="S121" s="32" t="str">
        <f aca="false">IF(L121="","",IF(ABS(L121)&lt;=1.96*O121,"Yes","No"))</f>
        <v>Yes</v>
      </c>
      <c r="T121" s="60" t="n">
        <f aca="false">IF(D121="","",ROUND(SQRT(((D121+G121)*O121/100)^2+(J121*(D121+G121)*0.06778)^2),0))</f>
        <v>26</v>
      </c>
      <c r="U121" s="32"/>
    </row>
    <row r="122" customFormat="false" ht="15" hidden="false" customHeight="false" outlineLevel="0" collapsed="false">
      <c r="A122" s="32" t="s">
        <v>233</v>
      </c>
      <c r="B122" s="32" t="s">
        <v>296</v>
      </c>
      <c r="C122" s="32" t="s">
        <v>307</v>
      </c>
      <c r="D122" s="60" t="n">
        <v>397</v>
      </c>
      <c r="E122" s="60" t="n">
        <v>418</v>
      </c>
      <c r="F122" s="69" t="n">
        <f aca="false">IF(E122="","",D122-E122)</f>
        <v>-21</v>
      </c>
      <c r="G122" s="60" t="n">
        <v>233</v>
      </c>
      <c r="H122" s="60" t="n">
        <v>222</v>
      </c>
      <c r="I122" s="69" t="n">
        <f aca="false">IF(H122="","",G122-H122)</f>
        <v>11</v>
      </c>
      <c r="J122" s="40" t="n">
        <f aca="false">IF(OR(D122="",D122+G122=0),"",D122/(D122+G122))</f>
        <v>0.63015873015873</v>
      </c>
      <c r="K122" s="40" t="n">
        <f aca="false">IF(E122="","",E122/(E122+H122))</f>
        <v>0.653125</v>
      </c>
      <c r="L122" s="70" t="n">
        <f aca="false">IF(OR(K122="",J122=""),"",(J122-K122)*100)</f>
        <v>-2.29662698412698</v>
      </c>
      <c r="M122" s="36" t="n">
        <v>2.20820364551216</v>
      </c>
      <c r="N122" s="36" t="n">
        <v>2.24053161395411</v>
      </c>
      <c r="O122" s="36" t="n">
        <f aca="false">SQRT(M122^2+N122^2)</f>
        <v>3.14581392539053</v>
      </c>
      <c r="P122" s="40" t="n">
        <f aca="false">IF(J122="","",MAX(0,J122-1.96*O122/100))</f>
        <v>0.568500777221076</v>
      </c>
      <c r="Q122" s="40" t="n">
        <f aca="false">IF(J122="","",MIN(1,J122+1.96*O122/100))</f>
        <v>0.691816683096385</v>
      </c>
      <c r="R122" s="32" t="str">
        <f aca="false">IF(L122="","",IF(ABS(L122)&lt;=O122,"Yes","No"))</f>
        <v>Yes</v>
      </c>
      <c r="S122" s="32" t="str">
        <f aca="false">IF(L122="","",IF(ABS(L122)&lt;=1.96*O122,"Yes","No"))</f>
        <v>Yes</v>
      </c>
      <c r="T122" s="60" t="n">
        <f aca="false">IF(D122="","",ROUND(SQRT(((D122+G122)*O122/100)^2+(J122*(D122+G122)*0.06778)^2),0))</f>
        <v>33</v>
      </c>
      <c r="U122" s="32"/>
    </row>
    <row r="123" customFormat="false" ht="15" hidden="false" customHeight="false" outlineLevel="0" collapsed="false">
      <c r="A123" s="32" t="s">
        <v>233</v>
      </c>
      <c r="B123" s="32" t="s">
        <v>296</v>
      </c>
      <c r="C123" s="32" t="s">
        <v>308</v>
      </c>
      <c r="D123" s="60" t="n">
        <v>380</v>
      </c>
      <c r="E123" s="60" t="n">
        <v>425</v>
      </c>
      <c r="F123" s="69" t="n">
        <f aca="false">IF(E123="","",D123-E123)</f>
        <v>-45</v>
      </c>
      <c r="G123" s="60" t="n">
        <v>276</v>
      </c>
      <c r="H123" s="60" t="n">
        <v>271</v>
      </c>
      <c r="I123" s="69" t="n">
        <f aca="false">IF(H123="","",G123-H123)</f>
        <v>5</v>
      </c>
      <c r="J123" s="40" t="n">
        <f aca="false">IF(OR(D123="",D123+G123=0),"",D123/(D123+G123))</f>
        <v>0.579268292682927</v>
      </c>
      <c r="K123" s="40" t="n">
        <f aca="false">IF(E123="","",E123/(E123+H123))</f>
        <v>0.610632183908046</v>
      </c>
      <c r="L123" s="70" t="n">
        <f aca="false">IF(OR(K123="",J123=""),"",(J123-K123)*100)</f>
        <v>-3.13638912251192</v>
      </c>
      <c r="M123" s="36" t="n">
        <v>2.20820364551216</v>
      </c>
      <c r="N123" s="36" t="n">
        <v>2.24053161395411</v>
      </c>
      <c r="O123" s="36" t="n">
        <f aca="false">SQRT(M123^2+N123^2)</f>
        <v>3.14581392539053</v>
      </c>
      <c r="P123" s="40" t="n">
        <f aca="false">IF(J123="","",MAX(0,J123-1.96*O123/100))</f>
        <v>0.517610339745272</v>
      </c>
      <c r="Q123" s="40" t="n">
        <f aca="false">IF(J123="","",MIN(1,J123+1.96*O123/100))</f>
        <v>0.640926245620581</v>
      </c>
      <c r="R123" s="32" t="str">
        <f aca="false">IF(L123="","",IF(ABS(L123)&lt;=O123,"Yes","No"))</f>
        <v>Yes</v>
      </c>
      <c r="S123" s="32" t="str">
        <f aca="false">IF(L123="","",IF(ABS(L123)&lt;=1.96*O123,"Yes","No"))</f>
        <v>Yes</v>
      </c>
      <c r="T123" s="60" t="n">
        <f aca="false">IF(D123="","",ROUND(SQRT(((D123+G123)*O123/100)^2+(J123*(D123+G123)*0.06778)^2),0))</f>
        <v>33</v>
      </c>
      <c r="U123" s="32"/>
    </row>
    <row r="124" customFormat="false" ht="15" hidden="false" customHeight="false" outlineLevel="0" collapsed="false">
      <c r="A124" s="32" t="s">
        <v>233</v>
      </c>
      <c r="B124" s="32" t="s">
        <v>309</v>
      </c>
      <c r="C124" s="32" t="s">
        <v>310</v>
      </c>
      <c r="D124" s="60" t="n">
        <v>359</v>
      </c>
      <c r="E124" s="60" t="n">
        <v>392</v>
      </c>
      <c r="F124" s="69" t="n">
        <f aca="false">IF(E124="","",D124-E124)</f>
        <v>-33</v>
      </c>
      <c r="G124" s="60" t="n">
        <v>271</v>
      </c>
      <c r="H124" s="60" t="n">
        <v>281</v>
      </c>
      <c r="I124" s="69" t="n">
        <f aca="false">IF(H124="","",G124-H124)</f>
        <v>-10</v>
      </c>
      <c r="J124" s="40" t="n">
        <f aca="false">IF(OR(D124="",D124+G124=0),"",D124/(D124+G124))</f>
        <v>0.56984126984127</v>
      </c>
      <c r="K124" s="40" t="n">
        <f aca="false">IF(E124="","",E124/(E124+H124))</f>
        <v>0.582466567607727</v>
      </c>
      <c r="L124" s="70" t="n">
        <f aca="false">IF(OR(K124="",J124=""),"",(J124-K124)*100)</f>
        <v>-1.26252977664568</v>
      </c>
      <c r="M124" s="36" t="n">
        <v>2.20820364551216</v>
      </c>
      <c r="N124" s="36" t="n">
        <v>2.24053161395411</v>
      </c>
      <c r="O124" s="36" t="n">
        <f aca="false">SQRT(M124^2+N124^2)</f>
        <v>3.14581392539053</v>
      </c>
      <c r="P124" s="40" t="n">
        <f aca="false">IF(J124="","",MAX(0,J124-1.96*O124/100))</f>
        <v>0.508183316903615</v>
      </c>
      <c r="Q124" s="40" t="n">
        <f aca="false">IF(J124="","",MIN(1,J124+1.96*O124/100))</f>
        <v>0.631499222778924</v>
      </c>
      <c r="R124" s="32" t="str">
        <f aca="false">IF(L124="","",IF(ABS(L124)&lt;=O124,"Yes","No"))</f>
        <v>Yes</v>
      </c>
      <c r="S124" s="32" t="str">
        <f aca="false">IF(L124="","",IF(ABS(L124)&lt;=1.96*O124,"Yes","No"))</f>
        <v>Yes</v>
      </c>
      <c r="T124" s="60" t="n">
        <f aca="false">IF(D124="","",ROUND(SQRT(((D124+G124)*O124/100)^2+(J124*(D124+G124)*0.06778)^2),0))</f>
        <v>31</v>
      </c>
      <c r="U124" s="32"/>
    </row>
    <row r="125" customFormat="false" ht="15" hidden="false" customHeight="false" outlineLevel="0" collapsed="false">
      <c r="A125" s="32" t="s">
        <v>233</v>
      </c>
      <c r="B125" s="32" t="s">
        <v>309</v>
      </c>
      <c r="C125" s="32" t="s">
        <v>311</v>
      </c>
      <c r="D125" s="60" t="n">
        <v>329</v>
      </c>
      <c r="E125" s="60" t="n">
        <v>334</v>
      </c>
      <c r="F125" s="69" t="n">
        <f aca="false">IF(E125="","",D125-E125)</f>
        <v>-5</v>
      </c>
      <c r="G125" s="60" t="n">
        <v>350</v>
      </c>
      <c r="H125" s="60" t="n">
        <v>333</v>
      </c>
      <c r="I125" s="69" t="n">
        <f aca="false">IF(H125="","",G125-H125)</f>
        <v>17</v>
      </c>
      <c r="J125" s="40" t="n">
        <f aca="false">IF(OR(D125="",D125+G125=0),"",D125/(D125+G125))</f>
        <v>0.484536082474227</v>
      </c>
      <c r="K125" s="40" t="n">
        <f aca="false">IF(E125="","",E125/(E125+H125))</f>
        <v>0.500749625187406</v>
      </c>
      <c r="L125" s="70" t="n">
        <f aca="false">IF(OR(K125="",J125=""),"",(J125-K125)*100)</f>
        <v>-1.62135427131795</v>
      </c>
      <c r="M125" s="36" t="n">
        <v>2.20820364551216</v>
      </c>
      <c r="N125" s="36" t="n">
        <v>2.24053161395411</v>
      </c>
      <c r="O125" s="36" t="n">
        <f aca="false">SQRT(M125^2+N125^2)</f>
        <v>3.14581392539053</v>
      </c>
      <c r="P125" s="40" t="n">
        <f aca="false">IF(J125="","",MAX(0,J125-1.96*O125/100))</f>
        <v>0.422878129536572</v>
      </c>
      <c r="Q125" s="40" t="n">
        <f aca="false">IF(J125="","",MIN(1,J125+1.96*O125/100))</f>
        <v>0.546194035411881</v>
      </c>
      <c r="R125" s="32" t="str">
        <f aca="false">IF(L125="","",IF(ABS(L125)&lt;=O125,"Yes","No"))</f>
        <v>Yes</v>
      </c>
      <c r="S125" s="32" t="str">
        <f aca="false">IF(L125="","",IF(ABS(L125)&lt;=1.96*O125,"Yes","No"))</f>
        <v>Yes</v>
      </c>
      <c r="T125" s="60" t="n">
        <f aca="false">IF(D125="","",ROUND(SQRT(((D125+G125)*O125/100)^2+(J125*(D125+G125)*0.06778)^2),0))</f>
        <v>31</v>
      </c>
      <c r="U125" s="32"/>
    </row>
    <row r="126" customFormat="false" ht="15" hidden="false" customHeight="false" outlineLevel="0" collapsed="false">
      <c r="A126" s="32" t="s">
        <v>233</v>
      </c>
      <c r="B126" s="32" t="s">
        <v>309</v>
      </c>
      <c r="C126" s="32" t="s">
        <v>312</v>
      </c>
      <c r="D126" s="60" t="n">
        <v>366</v>
      </c>
      <c r="E126" s="60" t="n">
        <v>409</v>
      </c>
      <c r="F126" s="69" t="n">
        <f aca="false">IF(E126="","",D126-E126)</f>
        <v>-43</v>
      </c>
      <c r="G126" s="60" t="n">
        <v>368</v>
      </c>
      <c r="H126" s="60" t="n">
        <v>361</v>
      </c>
      <c r="I126" s="69" t="n">
        <f aca="false">IF(H126="","",G126-H126)</f>
        <v>7</v>
      </c>
      <c r="J126" s="40" t="n">
        <f aca="false">IF(OR(D126="",D126+G126=0),"",D126/(D126+G126))</f>
        <v>0.498637602179837</v>
      </c>
      <c r="K126" s="40" t="n">
        <f aca="false">IF(E126="","",E126/(E126+H126))</f>
        <v>0.531168831168831</v>
      </c>
      <c r="L126" s="70" t="n">
        <f aca="false">IF(OR(K126="",J126=""),"",(J126-K126)*100)</f>
        <v>-3.25312289889947</v>
      </c>
      <c r="M126" s="36" t="n">
        <v>2.20820364551216</v>
      </c>
      <c r="N126" s="36" t="n">
        <v>2.24053161395411</v>
      </c>
      <c r="O126" s="36" t="n">
        <f aca="false">SQRT(M126^2+N126^2)</f>
        <v>3.14581392539053</v>
      </c>
      <c r="P126" s="40" t="n">
        <f aca="false">IF(J126="","",MAX(0,J126-1.96*O126/100))</f>
        <v>0.436979649242182</v>
      </c>
      <c r="Q126" s="40" t="n">
        <f aca="false">IF(J126="","",MIN(1,J126+1.96*O126/100))</f>
        <v>0.560295555117491</v>
      </c>
      <c r="R126" s="32" t="str">
        <f aca="false">IF(L126="","",IF(ABS(L126)&lt;=O126,"Yes","No"))</f>
        <v>No</v>
      </c>
      <c r="S126" s="32" t="str">
        <f aca="false">IF(L126="","",IF(ABS(L126)&lt;=1.96*O126,"Yes","No"))</f>
        <v>Yes</v>
      </c>
      <c r="T126" s="60" t="n">
        <f aca="false">IF(D126="","",ROUND(SQRT(((D126+G126)*O126/100)^2+(J126*(D126+G126)*0.06778)^2),0))</f>
        <v>34</v>
      </c>
      <c r="U126" s="32"/>
    </row>
    <row r="127" customFormat="false" ht="15" hidden="false" customHeight="false" outlineLevel="0" collapsed="false">
      <c r="A127" s="32" t="s">
        <v>233</v>
      </c>
      <c r="B127" s="32" t="s">
        <v>313</v>
      </c>
      <c r="C127" s="32" t="s">
        <v>313</v>
      </c>
      <c r="D127" s="60" t="n">
        <v>507</v>
      </c>
      <c r="E127" s="60" t="n">
        <v>621</v>
      </c>
      <c r="F127" s="69" t="n">
        <f aca="false">IF(E127="","",D127-E127)</f>
        <v>-114</v>
      </c>
      <c r="G127" s="60" t="n">
        <v>580</v>
      </c>
      <c r="H127" s="60" t="n">
        <v>598</v>
      </c>
      <c r="I127" s="69" t="n">
        <f aca="false">IF(H127="","",G127-H127)</f>
        <v>-18</v>
      </c>
      <c r="J127" s="40" t="n">
        <f aca="false">IF(OR(D127="",D127+G127=0),"",D127/(D127+G127))</f>
        <v>0.466421343146274</v>
      </c>
      <c r="K127" s="40" t="n">
        <f aca="false">IF(E127="","",E127/(E127+H127))</f>
        <v>0.509433962264151</v>
      </c>
      <c r="L127" s="70" t="n">
        <f aca="false">IF(OR(K127="",J127=""),"",(J127-K127)*100)</f>
        <v>-4.30126191178768</v>
      </c>
      <c r="M127" s="36" t="n">
        <v>1.85121860614646</v>
      </c>
      <c r="N127" s="36" t="n">
        <v>2.24053161395411</v>
      </c>
      <c r="O127" s="36" t="n">
        <f aca="false">SQRT(M127^2+N127^2)</f>
        <v>2.90637097440616</v>
      </c>
      <c r="P127" s="40" t="n">
        <f aca="false">IF(J127="","",MAX(0,J127-1.96*O127/100))</f>
        <v>0.409456472047913</v>
      </c>
      <c r="Q127" s="40" t="n">
        <f aca="false">IF(J127="","",MIN(1,J127+1.96*O127/100))</f>
        <v>0.523386214244635</v>
      </c>
      <c r="R127" s="32" t="str">
        <f aca="false">IF(L127="","",IF(ABS(L127)&lt;=O127,"Yes","No"))</f>
        <v>No</v>
      </c>
      <c r="S127" s="32" t="str">
        <f aca="false">IF(L127="","",IF(ABS(L127)&lt;=1.96*O127,"Yes","No"))</f>
        <v>Yes</v>
      </c>
      <c r="T127" s="60" t="n">
        <f aca="false">IF(D127="","",ROUND(SQRT(((D127+G127)*O127/100)^2+(J127*(D127+G127)*0.05273)^2),0))</f>
        <v>41</v>
      </c>
      <c r="U127" s="32"/>
    </row>
    <row r="128" customFormat="false" ht="15" hidden="false" customHeight="false" outlineLevel="0" collapsed="false">
      <c r="A128" s="32" t="s">
        <v>233</v>
      </c>
      <c r="B128" s="32" t="s">
        <v>314</v>
      </c>
      <c r="C128" s="32" t="s">
        <v>315</v>
      </c>
      <c r="D128" s="60" t="n">
        <v>266</v>
      </c>
      <c r="E128" s="60" t="n">
        <v>289</v>
      </c>
      <c r="F128" s="69" t="n">
        <f aca="false">IF(E128="","",D128-E128)</f>
        <v>-23</v>
      </c>
      <c r="G128" s="60" t="n">
        <v>270</v>
      </c>
      <c r="H128" s="60" t="n">
        <v>261</v>
      </c>
      <c r="I128" s="69" t="n">
        <f aca="false">IF(H128="","",G128-H128)</f>
        <v>9</v>
      </c>
      <c r="J128" s="40" t="n">
        <f aca="false">IF(OR(D128="",D128+G128=0),"",D128/(D128+G128))</f>
        <v>0.496268656716418</v>
      </c>
      <c r="K128" s="40" t="n">
        <f aca="false">IF(E128="","",E128/(E128+H128))</f>
        <v>0.525454545454546</v>
      </c>
      <c r="L128" s="70" t="n">
        <f aca="false">IF(OR(K128="",J128=""),"",(J128-K128)*100)</f>
        <v>-2.91858887381276</v>
      </c>
      <c r="M128" s="36" t="n">
        <v>2.20820364551216</v>
      </c>
      <c r="N128" s="36" t="n">
        <v>2.24053161395411</v>
      </c>
      <c r="O128" s="36" t="n">
        <f aca="false">SQRT(M128^2+N128^2)</f>
        <v>3.14581392539053</v>
      </c>
      <c r="P128" s="40" t="n">
        <f aca="false">IF(J128="","",MAX(0,J128-1.96*O128/100))</f>
        <v>0.434610703778764</v>
      </c>
      <c r="Q128" s="40" t="n">
        <f aca="false">IF(J128="","",MIN(1,J128+1.96*O128/100))</f>
        <v>0.557926609654072</v>
      </c>
      <c r="R128" s="32" t="str">
        <f aca="false">IF(L128="","",IF(ABS(L128)&lt;=O128,"Yes","No"))</f>
        <v>Yes</v>
      </c>
      <c r="S128" s="32" t="str">
        <f aca="false">IF(L128="","",IF(ABS(L128)&lt;=1.96*O128,"Yes","No"))</f>
        <v>Yes</v>
      </c>
      <c r="T128" s="60" t="n">
        <f aca="false">IF(D128="","",ROUND(SQRT(((D128+G128)*O128/100)^2+(J128*(D128+G128)*0.06778)^2),0))</f>
        <v>25</v>
      </c>
      <c r="U128" s="32"/>
    </row>
    <row r="129" customFormat="false" ht="15" hidden="false" customHeight="false" outlineLevel="0" collapsed="false">
      <c r="A129" s="32" t="s">
        <v>233</v>
      </c>
      <c r="B129" s="32" t="s">
        <v>314</v>
      </c>
      <c r="C129" s="32" t="s">
        <v>316</v>
      </c>
      <c r="D129" s="60" t="n">
        <v>366</v>
      </c>
      <c r="E129" s="60" t="n">
        <v>402</v>
      </c>
      <c r="F129" s="69" t="n">
        <f aca="false">IF(E129="","",D129-E129)</f>
        <v>-36</v>
      </c>
      <c r="G129" s="60" t="n">
        <v>356</v>
      </c>
      <c r="H129" s="60" t="n">
        <v>345</v>
      </c>
      <c r="I129" s="69" t="n">
        <f aca="false">IF(H129="","",G129-H129)</f>
        <v>11</v>
      </c>
      <c r="J129" s="40" t="n">
        <f aca="false">IF(OR(D129="",D129+G129=0),"",D129/(D129+G129))</f>
        <v>0.506925207756233</v>
      </c>
      <c r="K129" s="40" t="n">
        <f aca="false">IF(E129="","",E129/(E129+H129))</f>
        <v>0.538152610441767</v>
      </c>
      <c r="L129" s="70" t="n">
        <f aca="false">IF(OR(K129="",J129=""),"",(J129-K129)*100)</f>
        <v>-3.12274026855344</v>
      </c>
      <c r="M129" s="36" t="n">
        <v>2.20820364551216</v>
      </c>
      <c r="N129" s="36" t="n">
        <v>2.24053161395411</v>
      </c>
      <c r="O129" s="36" t="n">
        <f aca="false">SQRT(M129^2+N129^2)</f>
        <v>3.14581392539053</v>
      </c>
      <c r="P129" s="40" t="n">
        <f aca="false">IF(J129="","",MAX(0,J129-1.96*O129/100))</f>
        <v>0.445267254818578</v>
      </c>
      <c r="Q129" s="40" t="n">
        <f aca="false">IF(J129="","",MIN(1,J129+1.96*O129/100))</f>
        <v>0.568583160693887</v>
      </c>
      <c r="R129" s="32" t="str">
        <f aca="false">IF(L129="","",IF(ABS(L129)&lt;=O129,"Yes","No"))</f>
        <v>Yes</v>
      </c>
      <c r="S129" s="32" t="str">
        <f aca="false">IF(L129="","",IF(ABS(L129)&lt;=1.96*O129,"Yes","No"))</f>
        <v>Yes</v>
      </c>
      <c r="T129" s="60" t="n">
        <f aca="false">IF(D129="","",ROUND(SQRT(((D129+G129)*O129/100)^2+(J129*(D129+G129)*0.06778)^2),0))</f>
        <v>34</v>
      </c>
      <c r="U129" s="32"/>
    </row>
    <row r="130" customFormat="false" ht="15" hidden="false" customHeight="false" outlineLevel="0" collapsed="false">
      <c r="A130" s="32" t="s">
        <v>233</v>
      </c>
      <c r="B130" s="32" t="s">
        <v>317</v>
      </c>
      <c r="C130" s="32" t="s">
        <v>318</v>
      </c>
      <c r="D130" s="60" t="n">
        <v>398</v>
      </c>
      <c r="E130" s="60" t="n">
        <v>455</v>
      </c>
      <c r="F130" s="69" t="n">
        <f aca="false">IF(E130="","",D130-E130)</f>
        <v>-57</v>
      </c>
      <c r="G130" s="60" t="n">
        <v>345</v>
      </c>
      <c r="H130" s="60" t="n">
        <v>363</v>
      </c>
      <c r="I130" s="69" t="n">
        <f aca="false">IF(H130="","",G130-H130)</f>
        <v>-18</v>
      </c>
      <c r="J130" s="40" t="n">
        <f aca="false">IF(OR(D130="",D130+G130=0),"",D130/(D130+G130))</f>
        <v>0.535666218034993</v>
      </c>
      <c r="K130" s="40" t="n">
        <f aca="false">IF(E130="","",E130/(E130+H130))</f>
        <v>0.556234718826406</v>
      </c>
      <c r="L130" s="70" t="n">
        <f aca="false">IF(OR(K130="",J130=""),"",(J130-K130)*100)</f>
        <v>-2.05685007914126</v>
      </c>
      <c r="M130" s="36" t="n">
        <v>2.20820364551216</v>
      </c>
      <c r="N130" s="36" t="n">
        <v>2.24053161395411</v>
      </c>
      <c r="O130" s="36" t="n">
        <f aca="false">SQRT(M130^2+N130^2)</f>
        <v>3.14581392539053</v>
      </c>
      <c r="P130" s="40" t="n">
        <f aca="false">IF(J130="","",MAX(0,J130-1.96*O130/100))</f>
        <v>0.474008265097339</v>
      </c>
      <c r="Q130" s="40" t="n">
        <f aca="false">IF(J130="","",MIN(1,J130+1.96*O130/100))</f>
        <v>0.597324170972648</v>
      </c>
      <c r="R130" s="32" t="str">
        <f aca="false">IF(L130="","",IF(ABS(L130)&lt;=O130,"Yes","No"))</f>
        <v>Yes</v>
      </c>
      <c r="S130" s="32" t="str">
        <f aca="false">IF(L130="","",IF(ABS(L130)&lt;=1.96*O130,"Yes","No"))</f>
        <v>Yes</v>
      </c>
      <c r="T130" s="60" t="n">
        <f aca="false">IF(D130="","",ROUND(SQRT(((D130+G130)*O130/100)^2+(J130*(D130+G130)*0.06778)^2),0))</f>
        <v>36</v>
      </c>
      <c r="U130" s="32"/>
    </row>
    <row r="131" customFormat="false" ht="15" hidden="false" customHeight="false" outlineLevel="0" collapsed="false">
      <c r="A131" s="32" t="s">
        <v>233</v>
      </c>
      <c r="B131" s="32" t="s">
        <v>317</v>
      </c>
      <c r="C131" s="32" t="s">
        <v>319</v>
      </c>
      <c r="D131" s="60" t="n">
        <v>424</v>
      </c>
      <c r="E131" s="60" t="n">
        <v>447</v>
      </c>
      <c r="F131" s="69" t="n">
        <f aca="false">IF(E131="","",D131-E131)</f>
        <v>-23</v>
      </c>
      <c r="G131" s="60" t="n">
        <v>362</v>
      </c>
      <c r="H131" s="60" t="n">
        <v>358</v>
      </c>
      <c r="I131" s="69" t="n">
        <f aca="false">IF(H131="","",G131-H131)</f>
        <v>4</v>
      </c>
      <c r="J131" s="40" t="n">
        <f aca="false">IF(OR(D131="",D131+G131=0),"",D131/(D131+G131))</f>
        <v>0.539440203562341</v>
      </c>
      <c r="K131" s="40" t="n">
        <f aca="false">IF(E131="","",E131/(E131+H131))</f>
        <v>0.55527950310559</v>
      </c>
      <c r="L131" s="70" t="n">
        <f aca="false">IF(OR(K131="",J131=""),"",(J131-K131)*100)</f>
        <v>-1.5839299543249</v>
      </c>
      <c r="M131" s="36" t="n">
        <v>2.20820364551216</v>
      </c>
      <c r="N131" s="36" t="n">
        <v>2.24053161395411</v>
      </c>
      <c r="O131" s="36" t="n">
        <f aca="false">SQRT(M131^2+N131^2)</f>
        <v>3.14581392539053</v>
      </c>
      <c r="P131" s="40" t="n">
        <f aca="false">IF(J131="","",MAX(0,J131-1.96*O131/100))</f>
        <v>0.477782250624687</v>
      </c>
      <c r="Q131" s="40" t="n">
        <f aca="false">IF(J131="","",MIN(1,J131+1.96*O131/100))</f>
        <v>0.601098156499995</v>
      </c>
      <c r="R131" s="32" t="str">
        <f aca="false">IF(L131="","",IF(ABS(L131)&lt;=O131,"Yes","No"))</f>
        <v>Yes</v>
      </c>
      <c r="S131" s="32" t="str">
        <f aca="false">IF(L131="","",IF(ABS(L131)&lt;=1.96*O131,"Yes","No"))</f>
        <v>Yes</v>
      </c>
      <c r="T131" s="60" t="n">
        <f aca="false">IF(D131="","",ROUND(SQRT(((D131+G131)*O131/100)^2+(J131*(D131+G131)*0.06778)^2),0))</f>
        <v>38</v>
      </c>
      <c r="U131" s="32"/>
    </row>
    <row r="132" customFormat="false" ht="15" hidden="false" customHeight="false" outlineLevel="0" collapsed="false">
      <c r="A132" s="32" t="s">
        <v>233</v>
      </c>
      <c r="B132" s="32" t="s">
        <v>317</v>
      </c>
      <c r="C132" s="32" t="s">
        <v>320</v>
      </c>
      <c r="D132" s="60" t="n">
        <v>455</v>
      </c>
      <c r="E132" s="60" t="n">
        <v>528</v>
      </c>
      <c r="F132" s="69" t="n">
        <f aca="false">IF(E132="","",D132-E132)</f>
        <v>-73</v>
      </c>
      <c r="G132" s="60" t="n">
        <v>481</v>
      </c>
      <c r="H132" s="60" t="n">
        <v>494</v>
      </c>
      <c r="I132" s="69" t="n">
        <f aca="false">IF(H132="","",G132-H132)</f>
        <v>-13</v>
      </c>
      <c r="J132" s="40" t="n">
        <f aca="false">IF(OR(D132="",D132+G132=0),"",D132/(D132+G132))</f>
        <v>0.486111111111111</v>
      </c>
      <c r="K132" s="40" t="n">
        <f aca="false">IF(E132="","",E132/(E132+H132))</f>
        <v>0.516634050880626</v>
      </c>
      <c r="L132" s="70" t="n">
        <f aca="false">IF(OR(K132="",J132=""),"",(J132-K132)*100)</f>
        <v>-3.05229397695151</v>
      </c>
      <c r="M132" s="36" t="n">
        <v>1.85121860614646</v>
      </c>
      <c r="N132" s="36" t="n">
        <v>2.24053161395411</v>
      </c>
      <c r="O132" s="36" t="n">
        <f aca="false">SQRT(M132^2+N132^2)</f>
        <v>2.90637097440616</v>
      </c>
      <c r="P132" s="40" t="n">
        <f aca="false">IF(J132="","",MAX(0,J132-1.96*O132/100))</f>
        <v>0.42914624001275</v>
      </c>
      <c r="Q132" s="40" t="n">
        <f aca="false">IF(J132="","",MIN(1,J132+1.96*O132/100))</f>
        <v>0.543075982209472</v>
      </c>
      <c r="R132" s="32" t="str">
        <f aca="false">IF(L132="","",IF(ABS(L132)&lt;=O132,"Yes","No"))</f>
        <v>No</v>
      </c>
      <c r="S132" s="32" t="str">
        <f aca="false">IF(L132="","",IF(ABS(L132)&lt;=1.96*O132,"Yes","No"))</f>
        <v>Yes</v>
      </c>
      <c r="T132" s="60" t="n">
        <f aca="false">IF(D132="","",ROUND(SQRT(((D132+G132)*O132/100)^2+(J132*(D132+G132)*0.05273)^2),0))</f>
        <v>36</v>
      </c>
      <c r="U132" s="32"/>
    </row>
    <row r="133" customFormat="false" ht="15" hidden="false" customHeight="false" outlineLevel="0" collapsed="false">
      <c r="A133" s="32" t="s">
        <v>233</v>
      </c>
      <c r="B133" s="32" t="s">
        <v>317</v>
      </c>
      <c r="C133" s="32" t="s">
        <v>321</v>
      </c>
      <c r="D133" s="60" t="n">
        <v>436</v>
      </c>
      <c r="E133" s="60" t="n">
        <v>516</v>
      </c>
      <c r="F133" s="69" t="n">
        <f aca="false">IF(E133="","",D133-E133)</f>
        <v>-80</v>
      </c>
      <c r="G133" s="60" t="n">
        <v>353</v>
      </c>
      <c r="H133" s="60" t="n">
        <v>363</v>
      </c>
      <c r="I133" s="69" t="n">
        <f aca="false">IF(H133="","",G133-H133)</f>
        <v>-10</v>
      </c>
      <c r="J133" s="40" t="n">
        <f aca="false">IF(OR(D133="",D133+G133=0),"",D133/(D133+G133))</f>
        <v>0.552598225602028</v>
      </c>
      <c r="K133" s="40" t="n">
        <f aca="false">IF(E133="","",E133/(E133+H133))</f>
        <v>0.58703071672355</v>
      </c>
      <c r="L133" s="70" t="n">
        <f aca="false">IF(OR(K133="",J133=""),"",(J133-K133)*100)</f>
        <v>-3.44324911215216</v>
      </c>
      <c r="M133" s="36" t="n">
        <v>2.20820364551216</v>
      </c>
      <c r="N133" s="36" t="n">
        <v>2.24053161395411</v>
      </c>
      <c r="O133" s="36" t="n">
        <f aca="false">SQRT(M133^2+N133^2)</f>
        <v>3.14581392539053</v>
      </c>
      <c r="P133" s="40" t="n">
        <f aca="false">IF(J133="","",MAX(0,J133-1.96*O133/100))</f>
        <v>0.490940272664374</v>
      </c>
      <c r="Q133" s="40" t="n">
        <f aca="false">IF(J133="","",MIN(1,J133+1.96*O133/100))</f>
        <v>0.614256178539682</v>
      </c>
      <c r="R133" s="32" t="str">
        <f aca="false">IF(L133="","",IF(ABS(L133)&lt;=O133,"Yes","No"))</f>
        <v>No</v>
      </c>
      <c r="S133" s="32" t="str">
        <f aca="false">IF(L133="","",IF(ABS(L133)&lt;=1.96*O133,"Yes","No"))</f>
        <v>Yes</v>
      </c>
      <c r="T133" s="60" t="n">
        <f aca="false">IF(D133="","",ROUND(SQRT(((D133+G133)*O133/100)^2+(J133*(D133+G133)*0.06778)^2),0))</f>
        <v>39</v>
      </c>
      <c r="U133" s="32"/>
    </row>
    <row r="134" customFormat="false" ht="15" hidden="false" customHeight="false" outlineLevel="0" collapsed="false">
      <c r="A134" s="32" t="s">
        <v>233</v>
      </c>
      <c r="B134" s="32" t="s">
        <v>317</v>
      </c>
      <c r="C134" s="32" t="s">
        <v>322</v>
      </c>
      <c r="D134" s="60" t="n">
        <v>257</v>
      </c>
      <c r="E134" s="60" t="n">
        <v>294</v>
      </c>
      <c r="F134" s="69" t="n">
        <f aca="false">IF(E134="","",D134-E134)</f>
        <v>-37</v>
      </c>
      <c r="G134" s="60" t="n">
        <v>251</v>
      </c>
      <c r="H134" s="60" t="n">
        <v>260</v>
      </c>
      <c r="I134" s="69" t="n">
        <f aca="false">IF(H134="","",G134-H134)</f>
        <v>-9</v>
      </c>
      <c r="J134" s="40" t="n">
        <f aca="false">IF(OR(D134="",D134+G134=0),"",D134/(D134+G134))</f>
        <v>0.505905511811024</v>
      </c>
      <c r="K134" s="40" t="n">
        <f aca="false">IF(E134="","",E134/(E134+H134))</f>
        <v>0.530685920577617</v>
      </c>
      <c r="L134" s="70" t="n">
        <f aca="false">IF(OR(K134="",J134=""),"",(J134-K134)*100)</f>
        <v>-2.47804087665937</v>
      </c>
      <c r="M134" s="36" t="n">
        <v>3.37717971691765</v>
      </c>
      <c r="N134" s="36" t="n">
        <v>2.24053161395411</v>
      </c>
      <c r="O134" s="36" t="n">
        <f aca="false">SQRT(M134^2+N134^2)</f>
        <v>4.05281689118664</v>
      </c>
      <c r="P134" s="40" t="n">
        <f aca="false">IF(J134="","",MAX(0,J134-1.96*O134/100))</f>
        <v>0.426470300743765</v>
      </c>
      <c r="Q134" s="40" t="n">
        <f aca="false">IF(J134="","",MIN(1,J134+1.96*O134/100))</f>
        <v>0.585340722878282</v>
      </c>
      <c r="R134" s="32" t="str">
        <f aca="false">IF(L134="","",IF(ABS(L134)&lt;=O134,"Yes","No"))</f>
        <v>Yes</v>
      </c>
      <c r="S134" s="32" t="str">
        <f aca="false">IF(L134="","",IF(ABS(L134)&lt;=1.96*O134,"Yes","No"))</f>
        <v>Yes</v>
      </c>
      <c r="T134" s="60" t="n">
        <f aca="false">IF(D134="","",ROUND(SQRT(((D134+G134)*O134/100)^2+(J134*(D134+G134)*0.08223)^2),0))</f>
        <v>30</v>
      </c>
      <c r="U134" s="32"/>
    </row>
    <row r="135" customFormat="false" ht="15" hidden="false" customHeight="false" outlineLevel="0" collapsed="false">
      <c r="A135" s="32" t="s">
        <v>233</v>
      </c>
      <c r="B135" s="32" t="s">
        <v>317</v>
      </c>
      <c r="C135" s="32" t="s">
        <v>323</v>
      </c>
      <c r="D135" s="60" t="n">
        <v>506</v>
      </c>
      <c r="E135" s="60" t="n">
        <v>594</v>
      </c>
      <c r="F135" s="69" t="n">
        <f aca="false">IF(E135="","",D135-E135)</f>
        <v>-88</v>
      </c>
      <c r="G135" s="60" t="n">
        <v>435</v>
      </c>
      <c r="H135" s="60" t="n">
        <v>412</v>
      </c>
      <c r="I135" s="69" t="n">
        <f aca="false">IF(H135="","",G135-H135)</f>
        <v>23</v>
      </c>
      <c r="J135" s="40" t="n">
        <f aca="false">IF(OR(D135="",D135+G135=0),"",D135/(D135+G135))</f>
        <v>0.537725823591923</v>
      </c>
      <c r="K135" s="40" t="n">
        <f aca="false">IF(E135="","",E135/(E135+H135))</f>
        <v>0.590457256461233</v>
      </c>
      <c r="L135" s="70" t="n">
        <f aca="false">IF(OR(K135="",J135=""),"",(J135-K135)*100)</f>
        <v>-5.27314328693092</v>
      </c>
      <c r="M135" s="36" t="n">
        <v>1.85121860614646</v>
      </c>
      <c r="N135" s="36" t="n">
        <v>2.24053161395411</v>
      </c>
      <c r="O135" s="36" t="n">
        <f aca="false">SQRT(M135^2+N135^2)</f>
        <v>2.90637097440616</v>
      </c>
      <c r="P135" s="40" t="n">
        <f aca="false">IF(J135="","",MAX(0,J135-1.96*O135/100))</f>
        <v>0.480760952493563</v>
      </c>
      <c r="Q135" s="40" t="n">
        <f aca="false">IF(J135="","",MIN(1,J135+1.96*O135/100))</f>
        <v>0.594690694690284</v>
      </c>
      <c r="R135" s="32" t="str">
        <f aca="false">IF(L135="","",IF(ABS(L135)&lt;=O135,"Yes","No"))</f>
        <v>No</v>
      </c>
      <c r="S135" s="32" t="str">
        <f aca="false">IF(L135="","",IF(ABS(L135)&lt;=1.96*O135,"Yes","No"))</f>
        <v>Yes</v>
      </c>
      <c r="T135" s="60" t="n">
        <f aca="false">IF(D135="","",ROUND(SQRT(((D135+G135)*O135/100)^2+(J135*(D135+G135)*0.05273)^2),0))</f>
        <v>38</v>
      </c>
      <c r="U135" s="32"/>
    </row>
    <row r="136" customFormat="false" ht="15" hidden="false" customHeight="false" outlineLevel="0" collapsed="false">
      <c r="A136" s="32" t="s">
        <v>233</v>
      </c>
      <c r="B136" s="32" t="s">
        <v>324</v>
      </c>
      <c r="C136" s="32" t="s">
        <v>325</v>
      </c>
      <c r="D136" s="60" t="n">
        <v>409</v>
      </c>
      <c r="E136" s="60" t="n">
        <v>413</v>
      </c>
      <c r="F136" s="69" t="n">
        <f aca="false">IF(E136="","",D136-E136)</f>
        <v>-4</v>
      </c>
      <c r="G136" s="60" t="n">
        <v>187</v>
      </c>
      <c r="H136" s="60" t="n">
        <v>158</v>
      </c>
      <c r="I136" s="69" t="n">
        <f aca="false">IF(H136="","",G136-H136)</f>
        <v>29</v>
      </c>
      <c r="J136" s="40" t="n">
        <f aca="false">IF(OR(D136="",D136+G136=0),"",D136/(D136+G136))</f>
        <v>0.686241610738255</v>
      </c>
      <c r="K136" s="40" t="n">
        <f aca="false">IF(E136="","",E136/(E136+H136))</f>
        <v>0.723292469352014</v>
      </c>
      <c r="L136" s="70" t="n">
        <f aca="false">IF(OR(K136="",J136=""),"",(J136-K136)*100)</f>
        <v>-3.70508586137589</v>
      </c>
      <c r="M136" s="36" t="n">
        <v>2.20820364551216</v>
      </c>
      <c r="N136" s="36" t="n">
        <v>2.24053161395411</v>
      </c>
      <c r="O136" s="36" t="n">
        <f aca="false">SQRT(M136^2+N136^2)</f>
        <v>3.14581392539053</v>
      </c>
      <c r="P136" s="40" t="n">
        <f aca="false">IF(J136="","",MAX(0,J136-1.96*O136/100))</f>
        <v>0.624583657800601</v>
      </c>
      <c r="Q136" s="40" t="n">
        <f aca="false">IF(J136="","",MIN(1,J136+1.96*O136/100))</f>
        <v>0.74789956367591</v>
      </c>
      <c r="R136" s="32" t="str">
        <f aca="false">IF(L136="","",IF(ABS(L136)&lt;=O136,"Yes","No"))</f>
        <v>No</v>
      </c>
      <c r="S136" s="32" t="str">
        <f aca="false">IF(L136="","",IF(ABS(L136)&lt;=1.96*O136,"Yes","No"))</f>
        <v>Yes</v>
      </c>
      <c r="T136" s="60" t="n">
        <f aca="false">IF(D136="","",ROUND(SQRT(((D136+G136)*O136/100)^2+(J136*(D136+G136)*0.06778)^2),0))</f>
        <v>33</v>
      </c>
      <c r="U136" s="32"/>
    </row>
    <row r="137" customFormat="false" ht="15" hidden="false" customHeight="false" outlineLevel="0" collapsed="false">
      <c r="A137" s="32" t="s">
        <v>233</v>
      </c>
      <c r="B137" s="32" t="s">
        <v>324</v>
      </c>
      <c r="C137" s="32" t="s">
        <v>326</v>
      </c>
      <c r="D137" s="60" t="n">
        <v>334</v>
      </c>
      <c r="E137" s="60" t="n">
        <v>303</v>
      </c>
      <c r="F137" s="69" t="n">
        <f aca="false">IF(E137="","",D137-E137)</f>
        <v>31</v>
      </c>
      <c r="G137" s="60" t="n">
        <v>186</v>
      </c>
      <c r="H137" s="60" t="n">
        <v>169</v>
      </c>
      <c r="I137" s="69" t="n">
        <f aca="false">IF(H137="","",G137-H137)</f>
        <v>17</v>
      </c>
      <c r="J137" s="40" t="n">
        <f aca="false">IF(OR(D137="",D137+G137=0),"",D137/(D137+G137))</f>
        <v>0.642307692307692</v>
      </c>
      <c r="K137" s="40" t="n">
        <f aca="false">IF(E137="","",E137/(E137+H137))</f>
        <v>0.641949152542373</v>
      </c>
      <c r="L137" s="70" t="n">
        <f aca="false">IF(OR(K137="",J137=""),"",(J137-K137)*100)</f>
        <v>0.0358539765319521</v>
      </c>
      <c r="M137" s="36" t="n">
        <v>3.37717971691765</v>
      </c>
      <c r="N137" s="36" t="n">
        <v>2.24053161395411</v>
      </c>
      <c r="O137" s="36" t="n">
        <f aca="false">SQRT(M137^2+N137^2)</f>
        <v>4.05281689118664</v>
      </c>
      <c r="P137" s="40" t="n">
        <f aca="false">IF(J137="","",MAX(0,J137-1.96*O137/100))</f>
        <v>0.562872481240434</v>
      </c>
      <c r="Q137" s="40" t="n">
        <f aca="false">IF(J137="","",MIN(1,J137+1.96*O137/100))</f>
        <v>0.721742903374951</v>
      </c>
      <c r="R137" s="32" t="str">
        <f aca="false">IF(L137="","",IF(ABS(L137)&lt;=O137,"Yes","No"))</f>
        <v>Yes</v>
      </c>
      <c r="S137" s="32" t="str">
        <f aca="false">IF(L137="","",IF(ABS(L137)&lt;=1.96*O137,"Yes","No"))</f>
        <v>Yes</v>
      </c>
      <c r="T137" s="60" t="n">
        <f aca="false">IF(D137="","",ROUND(SQRT(((D137+G137)*O137/100)^2+(J137*(D137+G137)*0.08223)^2),0))</f>
        <v>35</v>
      </c>
      <c r="U137" s="32"/>
    </row>
    <row r="138" customFormat="false" ht="15" hidden="false" customHeight="false" outlineLevel="0" collapsed="false">
      <c r="A138" s="32" t="s">
        <v>233</v>
      </c>
      <c r="B138" s="32" t="s">
        <v>324</v>
      </c>
      <c r="C138" s="32" t="s">
        <v>327</v>
      </c>
      <c r="D138" s="60" t="n">
        <v>322</v>
      </c>
      <c r="E138" s="60" t="n">
        <v>354</v>
      </c>
      <c r="F138" s="69" t="n">
        <f aca="false">IF(E138="","",D138-E138)</f>
        <v>-32</v>
      </c>
      <c r="G138" s="60" t="n">
        <v>177</v>
      </c>
      <c r="H138" s="60" t="n">
        <v>152</v>
      </c>
      <c r="I138" s="69" t="n">
        <f aca="false">IF(H138="","",G138-H138)</f>
        <v>25</v>
      </c>
      <c r="J138" s="40" t="n">
        <f aca="false">IF(OR(D138="",D138+G138=0),"",D138/(D138+G138))</f>
        <v>0.645290581162325</v>
      </c>
      <c r="K138" s="40" t="n">
        <f aca="false">IF(E138="","",E138/(E138+H138))</f>
        <v>0.699604743083004</v>
      </c>
      <c r="L138" s="70" t="n">
        <f aca="false">IF(OR(K138="",J138=""),"",(J138-K138)*100)</f>
        <v>-5.43141619206793</v>
      </c>
      <c r="M138" s="36" t="n">
        <v>3.37717971691765</v>
      </c>
      <c r="N138" s="36" t="n">
        <v>2.24053161395411</v>
      </c>
      <c r="O138" s="36" t="n">
        <f aca="false">SQRT(M138^2+N138^2)</f>
        <v>4.05281689118664</v>
      </c>
      <c r="P138" s="40" t="n">
        <f aca="false">IF(J138="","",MAX(0,J138-1.96*O138/100))</f>
        <v>0.565855370095067</v>
      </c>
      <c r="Q138" s="40" t="n">
        <f aca="false">IF(J138="","",MIN(1,J138+1.96*O138/100))</f>
        <v>0.724725792229583</v>
      </c>
      <c r="R138" s="32" t="str">
        <f aca="false">IF(L138="","",IF(ABS(L138)&lt;=O138,"Yes","No"))</f>
        <v>No</v>
      </c>
      <c r="S138" s="32" t="str">
        <f aca="false">IF(L138="","",IF(ABS(L138)&lt;=1.96*O138,"Yes","No"))</f>
        <v>Yes</v>
      </c>
      <c r="T138" s="60" t="n">
        <f aca="false">IF(D138="","",ROUND(SQRT(((D138+G138)*O138/100)^2+(J138*(D138+G138)*0.08223)^2),0))</f>
        <v>33</v>
      </c>
      <c r="U138" s="32"/>
    </row>
    <row r="139" customFormat="false" ht="15" hidden="false" customHeight="false" outlineLevel="0" collapsed="false">
      <c r="A139" s="32" t="s">
        <v>233</v>
      </c>
      <c r="B139" s="32" t="s">
        <v>328</v>
      </c>
      <c r="C139" s="32" t="s">
        <v>328</v>
      </c>
      <c r="D139" s="60" t="n">
        <v>280</v>
      </c>
      <c r="E139" s="60" t="n">
        <v>262</v>
      </c>
      <c r="F139" s="69" t="n">
        <f aca="false">IF(E139="","",D139-E139)</f>
        <v>18</v>
      </c>
      <c r="G139" s="60" t="n">
        <v>209</v>
      </c>
      <c r="H139" s="60" t="n">
        <v>205</v>
      </c>
      <c r="I139" s="69" t="n">
        <f aca="false">IF(H139="","",G139-H139)</f>
        <v>4</v>
      </c>
      <c r="J139" s="40" t="n">
        <f aca="false">IF(OR(D139="",D139+G139=0),"",D139/(D139+G139))</f>
        <v>0.572597137014315</v>
      </c>
      <c r="K139" s="40" t="n">
        <f aca="false">IF(E139="","",E139/(E139+H139))</f>
        <v>0.561027837259101</v>
      </c>
      <c r="L139" s="70" t="n">
        <f aca="false">IF(OR(K139="",J139=""),"",(J139-K139)*100)</f>
        <v>1.15692997552143</v>
      </c>
      <c r="M139" s="36" t="n">
        <v>3.37717971691765</v>
      </c>
      <c r="N139" s="36" t="n">
        <v>2.24053161395411</v>
      </c>
      <c r="O139" s="36" t="n">
        <f aca="false">SQRT(M139^2+N139^2)</f>
        <v>4.05281689118664</v>
      </c>
      <c r="P139" s="40" t="n">
        <f aca="false">IF(J139="","",MAX(0,J139-1.96*O139/100))</f>
        <v>0.493161925947057</v>
      </c>
      <c r="Q139" s="40" t="n">
        <f aca="false">IF(J139="","",MIN(1,J139+1.96*O139/100))</f>
        <v>0.652032348081573</v>
      </c>
      <c r="R139" s="32" t="str">
        <f aca="false">IF(L139="","",IF(ABS(L139)&lt;=O139,"Yes","No"))</f>
        <v>Yes</v>
      </c>
      <c r="S139" s="32" t="str">
        <f aca="false">IF(L139="","",IF(ABS(L139)&lt;=1.96*O139,"Yes","No"))</f>
        <v>Yes</v>
      </c>
      <c r="T139" s="60" t="n">
        <f aca="false">IF(D139="","",ROUND(SQRT(((D139+G139)*O139/100)^2+(J139*(D139+G139)*0.08223)^2),0))</f>
        <v>30</v>
      </c>
      <c r="U139" s="32"/>
    </row>
    <row r="140" customFormat="false" ht="15" hidden="false" customHeight="false" outlineLevel="0" collapsed="false">
      <c r="A140" s="32" t="s">
        <v>233</v>
      </c>
      <c r="B140" s="32" t="s">
        <v>329</v>
      </c>
      <c r="C140" s="32" t="s">
        <v>329</v>
      </c>
      <c r="D140" s="60" t="n">
        <v>449</v>
      </c>
      <c r="E140" s="60" t="n">
        <v>532</v>
      </c>
      <c r="F140" s="69" t="n">
        <f aca="false">IF(E140="","",D140-E140)</f>
        <v>-83</v>
      </c>
      <c r="G140" s="60" t="n">
        <v>1024</v>
      </c>
      <c r="H140" s="60" t="n">
        <v>1068</v>
      </c>
      <c r="I140" s="69" t="n">
        <f aca="false">IF(H140="","",G140-H140)</f>
        <v>-44</v>
      </c>
      <c r="J140" s="40" t="n">
        <f aca="false">IF(OR(D140="",D140+G140=0),"",D140/(D140+G140))</f>
        <v>0.304820095044128</v>
      </c>
      <c r="K140" s="40" t="n">
        <f aca="false">IF(E140="","",E140/(E140+H140))</f>
        <v>0.3325</v>
      </c>
      <c r="L140" s="70" t="n">
        <f aca="false">IF(OR(K140="",J140=""),"",(J140-K140)*100)</f>
        <v>-2.76799049558724</v>
      </c>
      <c r="M140" s="36" t="n">
        <v>1.85121860614646</v>
      </c>
      <c r="N140" s="36" t="n">
        <v>2.24053161395411</v>
      </c>
      <c r="O140" s="36" t="n">
        <f aca="false">SQRT(M140^2+N140^2)</f>
        <v>2.90637097440616</v>
      </c>
      <c r="P140" s="40" t="n">
        <f aca="false">IF(J140="","",MAX(0,J140-1.96*O140/100))</f>
        <v>0.247855223945767</v>
      </c>
      <c r="Q140" s="40" t="n">
        <f aca="false">IF(J140="","",MIN(1,J140+1.96*O140/100))</f>
        <v>0.361784966142488</v>
      </c>
      <c r="R140" s="32" t="str">
        <f aca="false">IF(L140="","",IF(ABS(L140)&lt;=O140,"Yes","No"))</f>
        <v>Yes</v>
      </c>
      <c r="S140" s="32" t="str">
        <f aca="false">IF(L140="","",IF(ABS(L140)&lt;=1.96*O140,"Yes","No"))</f>
        <v>Yes</v>
      </c>
      <c r="T140" s="60" t="n">
        <f aca="false">IF(D140="","",ROUND(SQRT(((D140+G140)*O140/100)^2+(J140*(D140+G140)*0.05273)^2),0))</f>
        <v>49</v>
      </c>
      <c r="U140" s="32"/>
    </row>
    <row r="141" customFormat="false" ht="15" hidden="false" customHeight="false" outlineLevel="0" collapsed="false">
      <c r="A141" s="32" t="s">
        <v>233</v>
      </c>
      <c r="B141" s="32" t="s">
        <v>330</v>
      </c>
      <c r="C141" s="32" t="s">
        <v>331</v>
      </c>
      <c r="D141" s="60" t="n">
        <v>667</v>
      </c>
      <c r="E141" s="60" t="n">
        <v>765</v>
      </c>
      <c r="F141" s="69" t="n">
        <f aca="false">IF(E141="","",D141-E141)</f>
        <v>-98</v>
      </c>
      <c r="G141" s="60" t="n">
        <v>732</v>
      </c>
      <c r="H141" s="60" t="n">
        <v>744</v>
      </c>
      <c r="I141" s="69" t="n">
        <f aca="false">IF(H141="","",G141-H141)</f>
        <v>-12</v>
      </c>
      <c r="J141" s="40" t="n">
        <f aca="false">IF(OR(D141="",D141+G141=0),"",D141/(D141+G141))</f>
        <v>0.476769120800572</v>
      </c>
      <c r="K141" s="40" t="n">
        <f aca="false">IF(E141="","",E141/(E141+H141))</f>
        <v>0.506958250497018</v>
      </c>
      <c r="L141" s="70" t="n">
        <f aca="false">IF(OR(K141="",J141=""),"",(J141-K141)*100)</f>
        <v>-3.01891296964461</v>
      </c>
      <c r="M141" s="36" t="n">
        <v>1.85121860614646</v>
      </c>
      <c r="N141" s="36" t="n">
        <v>2.24053161395411</v>
      </c>
      <c r="O141" s="36" t="n">
        <f aca="false">SQRT(M141^2+N141^2)</f>
        <v>2.90637097440616</v>
      </c>
      <c r="P141" s="40" t="n">
        <f aca="false">IF(J141="","",MAX(0,J141-1.96*O141/100))</f>
        <v>0.419804249702211</v>
      </c>
      <c r="Q141" s="40" t="n">
        <f aca="false">IF(J141="","",MIN(1,J141+1.96*O141/100))</f>
        <v>0.533733991898933</v>
      </c>
      <c r="R141" s="32" t="str">
        <f aca="false">IF(L141="","",IF(ABS(L141)&lt;=O141,"Yes","No"))</f>
        <v>No</v>
      </c>
      <c r="S141" s="32" t="str">
        <f aca="false">IF(L141="","",IF(ABS(L141)&lt;=1.96*O141,"Yes","No"))</f>
        <v>Yes</v>
      </c>
      <c r="T141" s="60" t="n">
        <f aca="false">IF(D141="","",ROUND(SQRT(((D141+G141)*O141/100)^2+(J141*(D141+G141)*0.05273)^2),0))</f>
        <v>54</v>
      </c>
      <c r="U141" s="32"/>
    </row>
    <row r="142" customFormat="false" ht="15" hidden="false" customHeight="false" outlineLevel="0" collapsed="false">
      <c r="A142" s="32" t="s">
        <v>233</v>
      </c>
      <c r="B142" s="32" t="s">
        <v>330</v>
      </c>
      <c r="C142" s="32" t="s">
        <v>332</v>
      </c>
      <c r="D142" s="60" t="n">
        <v>837</v>
      </c>
      <c r="E142" s="60" t="n">
        <v>879</v>
      </c>
      <c r="F142" s="69" t="n">
        <f aca="false">IF(E142="","",D142-E142)</f>
        <v>-42</v>
      </c>
      <c r="G142" s="60" t="n">
        <v>834</v>
      </c>
      <c r="H142" s="60" t="n">
        <v>809</v>
      </c>
      <c r="I142" s="69" t="n">
        <f aca="false">IF(H142="","",G142-H142)</f>
        <v>25</v>
      </c>
      <c r="J142" s="40" t="n">
        <f aca="false">IF(OR(D142="",D142+G142=0),"",D142/(D142+G142))</f>
        <v>0.500897666068223</v>
      </c>
      <c r="K142" s="40" t="n">
        <f aca="false">IF(E142="","",E142/(E142+H142))</f>
        <v>0.520734597156398</v>
      </c>
      <c r="L142" s="70" t="n">
        <f aca="false">IF(OR(K142="",J142=""),"",(J142-K142)*100)</f>
        <v>-1.98369310881755</v>
      </c>
      <c r="M142" s="36" t="n">
        <v>1.85121860614646</v>
      </c>
      <c r="N142" s="36" t="n">
        <v>2.24053161395411</v>
      </c>
      <c r="O142" s="36" t="n">
        <f aca="false">SQRT(M142^2+N142^2)</f>
        <v>2.90637097440616</v>
      </c>
      <c r="P142" s="40" t="n">
        <f aca="false">IF(J142="","",MAX(0,J142-1.96*O142/100))</f>
        <v>0.443932794969862</v>
      </c>
      <c r="Q142" s="40" t="n">
        <f aca="false">IF(J142="","",MIN(1,J142+1.96*O142/100))</f>
        <v>0.557862537166583</v>
      </c>
      <c r="R142" s="32" t="str">
        <f aca="false">IF(L142="","",IF(ABS(L142)&lt;=O142,"Yes","No"))</f>
        <v>Yes</v>
      </c>
      <c r="S142" s="32" t="str">
        <f aca="false">IF(L142="","",IF(ABS(L142)&lt;=1.96*O142,"Yes","No"))</f>
        <v>Yes</v>
      </c>
      <c r="T142" s="60" t="n">
        <f aca="false">IF(D142="","",ROUND(SQRT(((D142+G142)*O142/100)^2+(J142*(D142+G142)*0.05273)^2),0))</f>
        <v>66</v>
      </c>
      <c r="U142" s="32"/>
    </row>
    <row r="143" customFormat="false" ht="15" hidden="false" customHeight="false" outlineLevel="0" collapsed="false">
      <c r="A143" s="32" t="s">
        <v>233</v>
      </c>
      <c r="B143" s="32" t="s">
        <v>330</v>
      </c>
      <c r="C143" s="32" t="s">
        <v>333</v>
      </c>
      <c r="D143" s="60" t="n">
        <v>1381</v>
      </c>
      <c r="E143" s="60" t="n">
        <v>1520</v>
      </c>
      <c r="F143" s="69" t="n">
        <f aca="false">IF(E143="","",D143-E143)</f>
        <v>-139</v>
      </c>
      <c r="G143" s="60" t="n">
        <v>1400</v>
      </c>
      <c r="H143" s="60" t="n">
        <v>1428</v>
      </c>
      <c r="I143" s="69" t="n">
        <f aca="false">IF(H143="","",G143-H143)</f>
        <v>-28</v>
      </c>
      <c r="J143" s="40" t="n">
        <f aca="false">IF(OR(D143="",D143+G143=0),"",D143/(D143+G143))</f>
        <v>0.49658396260338</v>
      </c>
      <c r="K143" s="40" t="n">
        <f aca="false">IF(E143="","",E143/(E143+H143))</f>
        <v>0.515603799185889</v>
      </c>
      <c r="L143" s="70" t="n">
        <f aca="false">IF(OR(K143="",J143=""),"",(J143-K143)*100)</f>
        <v>-1.90198365825087</v>
      </c>
      <c r="M143" s="36" t="n">
        <v>1.85121860614646</v>
      </c>
      <c r="N143" s="36" t="n">
        <v>2.24053161395411</v>
      </c>
      <c r="O143" s="36" t="n">
        <f aca="false">SQRT(M143^2+N143^2)</f>
        <v>2.90637097440616</v>
      </c>
      <c r="P143" s="40" t="n">
        <f aca="false">IF(J143="","",MAX(0,J143-1.96*O143/100))</f>
        <v>0.439619091505019</v>
      </c>
      <c r="Q143" s="40" t="n">
        <f aca="false">IF(J143="","",MIN(1,J143+1.96*O143/100))</f>
        <v>0.553548833701741</v>
      </c>
      <c r="R143" s="32" t="str">
        <f aca="false">IF(L143="","",IF(ABS(L143)&lt;=O143,"Yes","No"))</f>
        <v>Yes</v>
      </c>
      <c r="S143" s="32" t="str">
        <f aca="false">IF(L143="","",IF(ABS(L143)&lt;=1.96*O143,"Yes","No"))</f>
        <v>Yes</v>
      </c>
      <c r="T143" s="60" t="n">
        <f aca="false">IF(D143="","",ROUND(SQRT(((D143+G143)*O143/100)^2+(J143*(D143+G143)*0.05273)^2),0))</f>
        <v>109</v>
      </c>
      <c r="U143" s="32"/>
    </row>
    <row r="144" customFormat="false" ht="15" hidden="false" customHeight="false" outlineLevel="0" collapsed="false">
      <c r="A144" s="32" t="s">
        <v>233</v>
      </c>
      <c r="B144" s="32" t="s">
        <v>330</v>
      </c>
      <c r="C144" s="32" t="s">
        <v>334</v>
      </c>
      <c r="D144" s="60" t="n">
        <v>671</v>
      </c>
      <c r="E144" s="60" t="n">
        <v>758</v>
      </c>
      <c r="F144" s="69" t="n">
        <f aca="false">IF(E144="","",D144-E144)</f>
        <v>-87</v>
      </c>
      <c r="G144" s="60" t="n">
        <v>725</v>
      </c>
      <c r="H144" s="60" t="n">
        <v>734</v>
      </c>
      <c r="I144" s="69" t="n">
        <f aca="false">IF(H144="","",G144-H144)</f>
        <v>-9</v>
      </c>
      <c r="J144" s="40" t="n">
        <f aca="false">IF(OR(D144="",D144+G144=0),"",D144/(D144+G144))</f>
        <v>0.480659025787966</v>
      </c>
      <c r="K144" s="40" t="n">
        <f aca="false">IF(E144="","",E144/(E144+H144))</f>
        <v>0.508042895442359</v>
      </c>
      <c r="L144" s="70" t="n">
        <f aca="false">IF(OR(K144="",J144=""),"",(J144-K144)*100)</f>
        <v>-2.73838696543937</v>
      </c>
      <c r="M144" s="36" t="n">
        <v>1.85121860614646</v>
      </c>
      <c r="N144" s="36" t="n">
        <v>2.24053161395411</v>
      </c>
      <c r="O144" s="36" t="n">
        <f aca="false">SQRT(M144^2+N144^2)</f>
        <v>2.90637097440616</v>
      </c>
      <c r="P144" s="40" t="n">
        <f aca="false">IF(J144="","",MAX(0,J144-1.96*O144/100))</f>
        <v>0.423694154689605</v>
      </c>
      <c r="Q144" s="40" t="n">
        <f aca="false">IF(J144="","",MIN(1,J144+1.96*O144/100))</f>
        <v>0.537623896886326</v>
      </c>
      <c r="R144" s="32" t="str">
        <f aca="false">IF(L144="","",IF(ABS(L144)&lt;=O144,"Yes","No"))</f>
        <v>Yes</v>
      </c>
      <c r="S144" s="32" t="str">
        <f aca="false">IF(L144="","",IF(ABS(L144)&lt;=1.96*O144,"Yes","No"))</f>
        <v>Yes</v>
      </c>
      <c r="T144" s="60" t="n">
        <f aca="false">IF(D144="","",ROUND(SQRT(((D144+G144)*O144/100)^2+(J144*(D144+G144)*0.05273)^2),0))</f>
        <v>54</v>
      </c>
      <c r="U144" s="32"/>
    </row>
    <row r="145" customFormat="false" ht="15" hidden="false" customHeight="false" outlineLevel="0" collapsed="false">
      <c r="A145" s="32" t="s">
        <v>233</v>
      </c>
      <c r="B145" s="32" t="s">
        <v>330</v>
      </c>
      <c r="C145" s="32" t="s">
        <v>335</v>
      </c>
      <c r="D145" s="60" t="n">
        <v>633</v>
      </c>
      <c r="E145" s="60" t="n">
        <v>686</v>
      </c>
      <c r="F145" s="69" t="n">
        <f aca="false">IF(E145="","",D145-E145)</f>
        <v>-53</v>
      </c>
      <c r="G145" s="60" t="n">
        <v>667</v>
      </c>
      <c r="H145" s="60" t="n">
        <v>669</v>
      </c>
      <c r="I145" s="69" t="n">
        <f aca="false">IF(H145="","",G145-H145)</f>
        <v>-2</v>
      </c>
      <c r="J145" s="40" t="n">
        <f aca="false">IF(OR(D145="",D145+G145=0),"",D145/(D145+G145))</f>
        <v>0.486923076923077</v>
      </c>
      <c r="K145" s="40" t="n">
        <f aca="false">IF(E145="","",E145/(E145+H145))</f>
        <v>0.506273062730627</v>
      </c>
      <c r="L145" s="70" t="n">
        <f aca="false">IF(OR(K145="",J145=""),"",(J145-K145)*100)</f>
        <v>-1.93499858075504</v>
      </c>
      <c r="M145" s="36" t="n">
        <v>1.85121860614646</v>
      </c>
      <c r="N145" s="36" t="n">
        <v>2.24053161395411</v>
      </c>
      <c r="O145" s="36" t="n">
        <f aca="false">SQRT(M145^2+N145^2)</f>
        <v>2.90637097440616</v>
      </c>
      <c r="P145" s="40" t="n">
        <f aca="false">IF(J145="","",MAX(0,J145-1.96*O145/100))</f>
        <v>0.429958205824716</v>
      </c>
      <c r="Q145" s="40" t="n">
        <f aca="false">IF(J145="","",MIN(1,J145+1.96*O145/100))</f>
        <v>0.543887948021438</v>
      </c>
      <c r="R145" s="32" t="str">
        <f aca="false">IF(L145="","",IF(ABS(L145)&lt;=O145,"Yes","No"))</f>
        <v>Yes</v>
      </c>
      <c r="S145" s="32" t="str">
        <f aca="false">IF(L145="","",IF(ABS(L145)&lt;=1.96*O145,"Yes","No"))</f>
        <v>Yes</v>
      </c>
      <c r="T145" s="60" t="n">
        <f aca="false">IF(D145="","",ROUND(SQRT(((D145+G145)*O145/100)^2+(J145*(D145+G145)*0.05273)^2),0))</f>
        <v>50</v>
      </c>
      <c r="U145" s="32"/>
    </row>
    <row r="146" customFormat="false" ht="15" hidden="false" customHeight="false" outlineLevel="0" collapsed="false">
      <c r="A146" s="32" t="s">
        <v>233</v>
      </c>
      <c r="B146" s="32" t="s">
        <v>330</v>
      </c>
      <c r="C146" s="32" t="s">
        <v>336</v>
      </c>
      <c r="D146" s="60" t="n">
        <v>545</v>
      </c>
      <c r="E146" s="60" t="n">
        <v>628</v>
      </c>
      <c r="F146" s="69" t="n">
        <f aca="false">IF(E146="","",D146-E146)</f>
        <v>-83</v>
      </c>
      <c r="G146" s="60" t="n">
        <v>593</v>
      </c>
      <c r="H146" s="60" t="n">
        <v>578</v>
      </c>
      <c r="I146" s="69" t="n">
        <f aca="false">IF(H146="","",G146-H146)</f>
        <v>15</v>
      </c>
      <c r="J146" s="40" t="n">
        <f aca="false">IF(OR(D146="",D146+G146=0),"",D146/(D146+G146))</f>
        <v>0.478910369068541</v>
      </c>
      <c r="K146" s="40" t="n">
        <f aca="false">IF(E146="","",E146/(E146+H146))</f>
        <v>0.520729684908789</v>
      </c>
      <c r="L146" s="70" t="n">
        <f aca="false">IF(OR(K146="",J146=""),"",(J146-K146)*100)</f>
        <v>-4.18193158402481</v>
      </c>
      <c r="M146" s="36" t="n">
        <v>1.85121860614646</v>
      </c>
      <c r="N146" s="36" t="n">
        <v>2.24053161395411</v>
      </c>
      <c r="O146" s="36" t="n">
        <f aca="false">SQRT(M146^2+N146^2)</f>
        <v>2.90637097440616</v>
      </c>
      <c r="P146" s="40" t="n">
        <f aca="false">IF(J146="","",MAX(0,J146-1.96*O146/100))</f>
        <v>0.42194549797018</v>
      </c>
      <c r="Q146" s="40" t="n">
        <f aca="false">IF(J146="","",MIN(1,J146+1.96*O146/100))</f>
        <v>0.535875240166902</v>
      </c>
      <c r="R146" s="32" t="str">
        <f aca="false">IF(L146="","",IF(ABS(L146)&lt;=O146,"Yes","No"))</f>
        <v>No</v>
      </c>
      <c r="S146" s="32" t="str">
        <f aca="false">IF(L146="","",IF(ABS(L146)&lt;=1.96*O146,"Yes","No"))</f>
        <v>Yes</v>
      </c>
      <c r="T146" s="60" t="n">
        <f aca="false">IF(D146="","",ROUND(SQRT(((D146+G146)*O146/100)^2+(J146*(D146+G146)*0.05273)^2),0))</f>
        <v>44</v>
      </c>
      <c r="U146" s="32"/>
    </row>
    <row r="147" customFormat="false" ht="15" hidden="false" customHeight="false" outlineLevel="0" collapsed="false">
      <c r="A147" s="32" t="s">
        <v>233</v>
      </c>
      <c r="B147" s="32" t="s">
        <v>330</v>
      </c>
      <c r="C147" s="32" t="s">
        <v>337</v>
      </c>
      <c r="D147" s="60" t="n">
        <v>1021</v>
      </c>
      <c r="E147" s="60" t="n">
        <v>1176</v>
      </c>
      <c r="F147" s="69" t="n">
        <f aca="false">IF(E147="","",D147-E147)</f>
        <v>-155</v>
      </c>
      <c r="G147" s="60" t="n">
        <v>1024</v>
      </c>
      <c r="H147" s="60" t="n">
        <v>1036</v>
      </c>
      <c r="I147" s="69" t="n">
        <f aca="false">IF(H147="","",G147-H147)</f>
        <v>-12</v>
      </c>
      <c r="J147" s="40" t="n">
        <f aca="false">IF(OR(D147="",D147+G147=0),"",D147/(D147+G147))</f>
        <v>0.499266503667482</v>
      </c>
      <c r="K147" s="40" t="n">
        <f aca="false">IF(E147="","",E147/(E147+H147))</f>
        <v>0.531645569620253</v>
      </c>
      <c r="L147" s="70" t="n">
        <f aca="false">IF(OR(K147="",J147=""),"",(J147-K147)*100)</f>
        <v>-3.23790659527715</v>
      </c>
      <c r="M147" s="36" t="n">
        <v>1.85121860614646</v>
      </c>
      <c r="N147" s="36" t="n">
        <v>2.24053161395411</v>
      </c>
      <c r="O147" s="36" t="n">
        <f aca="false">SQRT(M147^2+N147^2)</f>
        <v>2.90637097440616</v>
      </c>
      <c r="P147" s="40" t="n">
        <f aca="false">IF(J147="","",MAX(0,J147-1.96*O147/100))</f>
        <v>0.442301632569121</v>
      </c>
      <c r="Q147" s="40" t="n">
        <f aca="false">IF(J147="","",MIN(1,J147+1.96*O147/100))</f>
        <v>0.556231374765843</v>
      </c>
      <c r="R147" s="32" t="str">
        <f aca="false">IF(L147="","",IF(ABS(L147)&lt;=O147,"Yes","No"))</f>
        <v>No</v>
      </c>
      <c r="S147" s="32" t="str">
        <f aca="false">IF(L147="","",IF(ABS(L147)&lt;=1.96*O147,"Yes","No"))</f>
        <v>Yes</v>
      </c>
      <c r="T147" s="60" t="n">
        <f aca="false">IF(D147="","",ROUND(SQRT(((D147+G147)*O147/100)^2+(J147*(D147+G147)*0.05273)^2),0))</f>
        <v>80</v>
      </c>
      <c r="U147" s="32"/>
    </row>
    <row r="148" customFormat="false" ht="15" hidden="false" customHeight="false" outlineLevel="0" collapsed="false">
      <c r="A148" s="32" t="s">
        <v>233</v>
      </c>
      <c r="B148" s="32" t="s">
        <v>330</v>
      </c>
      <c r="C148" s="32" t="s">
        <v>338</v>
      </c>
      <c r="D148" s="60" t="n">
        <v>656</v>
      </c>
      <c r="E148" s="60" t="n">
        <v>741</v>
      </c>
      <c r="F148" s="69" t="n">
        <f aca="false">IF(E148="","",D148-E148)</f>
        <v>-85</v>
      </c>
      <c r="G148" s="60" t="n">
        <v>600</v>
      </c>
      <c r="H148" s="60" t="n">
        <v>575</v>
      </c>
      <c r="I148" s="69" t="n">
        <f aca="false">IF(H148="","",G148-H148)</f>
        <v>25</v>
      </c>
      <c r="J148" s="40" t="n">
        <f aca="false">IF(OR(D148="",D148+G148=0),"",D148/(D148+G148))</f>
        <v>0.522292993630573</v>
      </c>
      <c r="K148" s="40" t="n">
        <f aca="false">IF(E148="","",E148/(E148+H148))</f>
        <v>0.56306990881459</v>
      </c>
      <c r="L148" s="70" t="n">
        <f aca="false">IF(OR(K148="",J148=""),"",(J148-K148)*100)</f>
        <v>-4.07769151840164</v>
      </c>
      <c r="M148" s="36" t="n">
        <v>1.85121860614646</v>
      </c>
      <c r="N148" s="36" t="n">
        <v>2.24053161395411</v>
      </c>
      <c r="O148" s="36" t="n">
        <f aca="false">SQRT(M148^2+N148^2)</f>
        <v>2.90637097440616</v>
      </c>
      <c r="P148" s="40" t="n">
        <f aca="false">IF(J148="","",MAX(0,J148-1.96*O148/100))</f>
        <v>0.465328122532212</v>
      </c>
      <c r="Q148" s="40" t="n">
        <f aca="false">IF(J148="","",MIN(1,J148+1.96*O148/100))</f>
        <v>0.579257864728934</v>
      </c>
      <c r="R148" s="32" t="str">
        <f aca="false">IF(L148="","",IF(ABS(L148)&lt;=O148,"Yes","No"))</f>
        <v>No</v>
      </c>
      <c r="S148" s="32" t="str">
        <f aca="false">IF(L148="","",IF(ABS(L148)&lt;=1.96*O148,"Yes","No"))</f>
        <v>Yes</v>
      </c>
      <c r="T148" s="60" t="n">
        <f aca="false">IF(D148="","",ROUND(SQRT(((D148+G148)*O148/100)^2+(J148*(D148+G148)*0.05273)^2),0))</f>
        <v>50</v>
      </c>
      <c r="U148" s="32"/>
    </row>
    <row r="149" customFormat="false" ht="15" hidden="false" customHeight="false" outlineLevel="0" collapsed="false">
      <c r="A149" s="32" t="s">
        <v>233</v>
      </c>
      <c r="B149" s="32" t="s">
        <v>330</v>
      </c>
      <c r="C149" s="32" t="s">
        <v>339</v>
      </c>
      <c r="D149" s="60" t="n">
        <v>619</v>
      </c>
      <c r="E149" s="60" t="n">
        <v>714</v>
      </c>
      <c r="F149" s="69" t="n">
        <f aca="false">IF(E149="","",D149-E149)</f>
        <v>-95</v>
      </c>
      <c r="G149" s="60" t="n">
        <v>615</v>
      </c>
      <c r="H149" s="60" t="n">
        <v>619</v>
      </c>
      <c r="I149" s="69" t="n">
        <f aca="false">IF(H149="","",G149-H149)</f>
        <v>-4</v>
      </c>
      <c r="J149" s="40" t="n">
        <f aca="false">IF(OR(D149="",D149+G149=0),"",D149/(D149+G149))</f>
        <v>0.50162074554295</v>
      </c>
      <c r="K149" s="40" t="n">
        <f aca="false">IF(E149="","",E149/(E149+H149))</f>
        <v>0.535633908477119</v>
      </c>
      <c r="L149" s="70" t="n">
        <f aca="false">IF(OR(K149="",J149=""),"",(J149-K149)*100)</f>
        <v>-3.40131629341695</v>
      </c>
      <c r="M149" s="36" t="n">
        <v>1.85121860614646</v>
      </c>
      <c r="N149" s="36" t="n">
        <v>2.24053161395411</v>
      </c>
      <c r="O149" s="36" t="n">
        <f aca="false">SQRT(M149^2+N149^2)</f>
        <v>2.90637097440616</v>
      </c>
      <c r="P149" s="40" t="n">
        <f aca="false">IF(J149="","",MAX(0,J149-1.96*O149/100))</f>
        <v>0.444655874444589</v>
      </c>
      <c r="Q149" s="40" t="n">
        <f aca="false">IF(J149="","",MIN(1,J149+1.96*O149/100))</f>
        <v>0.558585616641311</v>
      </c>
      <c r="R149" s="32" t="str">
        <f aca="false">IF(L149="","",IF(ABS(L149)&lt;=O149,"Yes","No"))</f>
        <v>No</v>
      </c>
      <c r="S149" s="32" t="str">
        <f aca="false">IF(L149="","",IF(ABS(L149)&lt;=1.96*O149,"Yes","No"))</f>
        <v>Yes</v>
      </c>
      <c r="T149" s="60" t="n">
        <f aca="false">IF(D149="","",ROUND(SQRT(((D149+G149)*O149/100)^2+(J149*(D149+G149)*0.05273)^2),0))</f>
        <v>48</v>
      </c>
      <c r="U149" s="32"/>
    </row>
    <row r="150" customFormat="false" ht="15" hidden="false" customHeight="false" outlineLevel="0" collapsed="false">
      <c r="A150" s="32" t="s">
        <v>233</v>
      </c>
      <c r="B150" s="32" t="s">
        <v>330</v>
      </c>
      <c r="C150" s="32" t="s">
        <v>340</v>
      </c>
      <c r="D150" s="60" t="n">
        <v>414</v>
      </c>
      <c r="E150" s="60" t="n">
        <v>491</v>
      </c>
      <c r="F150" s="69" t="n">
        <f aca="false">IF(E150="","",D150-E150)</f>
        <v>-77</v>
      </c>
      <c r="G150" s="60" t="n">
        <v>419</v>
      </c>
      <c r="H150" s="60" t="n">
        <v>403</v>
      </c>
      <c r="I150" s="69" t="n">
        <f aca="false">IF(H150="","",G150-H150)</f>
        <v>16</v>
      </c>
      <c r="J150" s="40" t="n">
        <f aca="false">IF(OR(D150="",D150+G150=0),"",D150/(D150+G150))</f>
        <v>0.496998799519808</v>
      </c>
      <c r="K150" s="40" t="n">
        <f aca="false">IF(E150="","",E150/(E150+H150))</f>
        <v>0.549217002237136</v>
      </c>
      <c r="L150" s="70" t="n">
        <f aca="false">IF(OR(K150="",J150=""),"",(J150-K150)*100)</f>
        <v>-5.22182027173285</v>
      </c>
      <c r="M150" s="36" t="n">
        <v>1.85121860614646</v>
      </c>
      <c r="N150" s="36" t="n">
        <v>2.24053161395411</v>
      </c>
      <c r="O150" s="36" t="n">
        <f aca="false">SQRT(M150^2+N150^2)</f>
        <v>2.90637097440616</v>
      </c>
      <c r="P150" s="40" t="n">
        <f aca="false">IF(J150="","",MAX(0,J150-1.96*O150/100))</f>
        <v>0.440033928421447</v>
      </c>
      <c r="Q150" s="40" t="n">
        <f aca="false">IF(J150="","",MIN(1,J150+1.96*O150/100))</f>
        <v>0.553963670618169</v>
      </c>
      <c r="R150" s="32" t="str">
        <f aca="false">IF(L150="","",IF(ABS(L150)&lt;=O150,"Yes","No"))</f>
        <v>No</v>
      </c>
      <c r="S150" s="32" t="str">
        <f aca="false">IF(L150="","",IF(ABS(L150)&lt;=1.96*O150,"Yes","No"))</f>
        <v>Yes</v>
      </c>
      <c r="T150" s="60" t="n">
        <f aca="false">IF(D150="","",ROUND(SQRT(((D150+G150)*O150/100)^2+(J150*(D150+G150)*0.05273)^2),0))</f>
        <v>33</v>
      </c>
      <c r="U150" s="32"/>
    </row>
    <row r="151" customFormat="false" ht="15" hidden="false" customHeight="false" outlineLevel="0" collapsed="false">
      <c r="A151" s="32" t="s">
        <v>233</v>
      </c>
      <c r="B151" s="32" t="s">
        <v>341</v>
      </c>
      <c r="C151" s="32" t="s">
        <v>341</v>
      </c>
      <c r="D151" s="60" t="n">
        <v>731</v>
      </c>
      <c r="E151" s="60" t="n">
        <v>850</v>
      </c>
      <c r="F151" s="69" t="n">
        <f aca="false">IF(E151="","",D151-E151)</f>
        <v>-119</v>
      </c>
      <c r="G151" s="60" t="n">
        <v>1281</v>
      </c>
      <c r="H151" s="60" t="n">
        <v>1311</v>
      </c>
      <c r="I151" s="69" t="n">
        <f aca="false">IF(H151="","",G151-H151)</f>
        <v>-30</v>
      </c>
      <c r="J151" s="40" t="n">
        <f aca="false">IF(OR(D151="",D151+G151=0),"",D151/(D151+G151))</f>
        <v>0.363320079522863</v>
      </c>
      <c r="K151" s="40" t="n">
        <f aca="false">IF(E151="","",E151/(E151+H151))</f>
        <v>0.39333641832485</v>
      </c>
      <c r="L151" s="70" t="n">
        <f aca="false">IF(OR(K151="",J151=""),"",(J151-K151)*100)</f>
        <v>-3.00163388019868</v>
      </c>
      <c r="M151" s="36" t="n">
        <v>1.85121860614646</v>
      </c>
      <c r="N151" s="36" t="n">
        <v>2.24053161395411</v>
      </c>
      <c r="O151" s="36" t="n">
        <f aca="false">SQRT(M151^2+N151^2)</f>
        <v>2.90637097440616</v>
      </c>
      <c r="P151" s="40" t="n">
        <f aca="false">IF(J151="","",MAX(0,J151-1.96*O151/100))</f>
        <v>0.306355208424502</v>
      </c>
      <c r="Q151" s="40" t="n">
        <f aca="false">IF(J151="","",MIN(1,J151+1.96*O151/100))</f>
        <v>0.420284950621224</v>
      </c>
      <c r="R151" s="32" t="str">
        <f aca="false">IF(L151="","",IF(ABS(L151)&lt;=O151,"Yes","No"))</f>
        <v>No</v>
      </c>
      <c r="S151" s="32" t="str">
        <f aca="false">IF(L151="","",IF(ABS(L151)&lt;=1.96*O151,"Yes","No"))</f>
        <v>Yes</v>
      </c>
      <c r="T151" s="60" t="n">
        <f aca="false">IF(D151="","",ROUND(SQRT(((D151+G151)*O151/100)^2+(J151*(D151+G151)*0.05273)^2),0))</f>
        <v>70</v>
      </c>
      <c r="U151" s="32"/>
    </row>
    <row r="152" customFormat="false" ht="15" hidden="false" customHeight="false" outlineLevel="0" collapsed="false">
      <c r="A152" s="32" t="s">
        <v>233</v>
      </c>
      <c r="B152" s="32" t="s">
        <v>342</v>
      </c>
      <c r="C152" s="32" t="s">
        <v>342</v>
      </c>
      <c r="D152" s="60" t="n">
        <v>420</v>
      </c>
      <c r="E152" s="60" t="n">
        <v>457</v>
      </c>
      <c r="F152" s="69" t="n">
        <f aca="false">IF(E152="","",D152-E152)</f>
        <v>-37</v>
      </c>
      <c r="G152" s="60" t="n">
        <v>758</v>
      </c>
      <c r="H152" s="60" t="n">
        <v>760</v>
      </c>
      <c r="I152" s="69" t="n">
        <f aca="false">IF(H152="","",G152-H152)</f>
        <v>-2</v>
      </c>
      <c r="J152" s="40" t="n">
        <f aca="false">IF(OR(D152="",D152+G152=0),"",D152/(D152+G152))</f>
        <v>0.356536502546689</v>
      </c>
      <c r="K152" s="40" t="n">
        <f aca="false">IF(E152="","",E152/(E152+H152))</f>
        <v>0.375513557929334</v>
      </c>
      <c r="L152" s="70" t="n">
        <f aca="false">IF(OR(K152="",J152=""),"",(J152-K152)*100)</f>
        <v>-1.89770553826452</v>
      </c>
      <c r="M152" s="36" t="n">
        <v>1.85121860614646</v>
      </c>
      <c r="N152" s="36" t="n">
        <v>2.24053161395411</v>
      </c>
      <c r="O152" s="36" t="n">
        <f aca="false">SQRT(M152^2+N152^2)</f>
        <v>2.90637097440616</v>
      </c>
      <c r="P152" s="40" t="n">
        <f aca="false">IF(J152="","",MAX(0,J152-1.96*O152/100))</f>
        <v>0.299571631448328</v>
      </c>
      <c r="Q152" s="40" t="n">
        <f aca="false">IF(J152="","",MIN(1,J152+1.96*O152/100))</f>
        <v>0.41350137364505</v>
      </c>
      <c r="R152" s="32" t="str">
        <f aca="false">IF(L152="","",IF(ABS(L152)&lt;=O152,"Yes","No"))</f>
        <v>Yes</v>
      </c>
      <c r="S152" s="32" t="str">
        <f aca="false">IF(L152="","",IF(ABS(L152)&lt;=1.96*O152,"Yes","No"))</f>
        <v>Yes</v>
      </c>
      <c r="T152" s="60" t="n">
        <f aca="false">IF(D152="","",ROUND(SQRT(((D152+G152)*O152/100)^2+(J152*(D152+G152)*0.05273)^2),0))</f>
        <v>41</v>
      </c>
      <c r="U152" s="32"/>
    </row>
    <row r="153" customFormat="false" ht="15" hidden="false" customHeight="false" outlineLevel="0" collapsed="false">
      <c r="A153" s="32" t="s">
        <v>233</v>
      </c>
      <c r="B153" s="32" t="s">
        <v>343</v>
      </c>
      <c r="C153" s="32" t="s">
        <v>344</v>
      </c>
      <c r="D153" s="60" t="n">
        <v>128</v>
      </c>
      <c r="E153" s="60" t="n">
        <v>159</v>
      </c>
      <c r="F153" s="69" t="n">
        <f aca="false">IF(E153="","",D153-E153)</f>
        <v>-31</v>
      </c>
      <c r="G153" s="60" t="n">
        <v>347</v>
      </c>
      <c r="H153" s="60" t="n">
        <v>381</v>
      </c>
      <c r="I153" s="69" t="n">
        <f aca="false">IF(H153="","",G153-H153)</f>
        <v>-34</v>
      </c>
      <c r="J153" s="40" t="n">
        <f aca="false">IF(OR(D153="",D153+G153=0),"",D153/(D153+G153))</f>
        <v>0.269473684210526</v>
      </c>
      <c r="K153" s="40" t="n">
        <f aca="false">IF(E153="","",E153/(E153+H153))</f>
        <v>0.294444444444444</v>
      </c>
      <c r="L153" s="70" t="n">
        <f aca="false">IF(OR(K153="",J153=""),"",(J153-K153)*100)</f>
        <v>-2.49707602339181</v>
      </c>
      <c r="M153" s="36" t="n">
        <v>3.37717971691765</v>
      </c>
      <c r="N153" s="36" t="n">
        <v>2.24053161395411</v>
      </c>
      <c r="O153" s="36" t="n">
        <f aca="false">SQRT(M153^2+N153^2)</f>
        <v>4.05281689118664</v>
      </c>
      <c r="P153" s="40" t="n">
        <f aca="false">IF(J153="","",MAX(0,J153-1.96*O153/100))</f>
        <v>0.190038473143268</v>
      </c>
      <c r="Q153" s="40" t="n">
        <f aca="false">IF(J153="","",MIN(1,J153+1.96*O153/100))</f>
        <v>0.348908895277784</v>
      </c>
      <c r="R153" s="32" t="str">
        <f aca="false">IF(L153="","",IF(ABS(L153)&lt;=O153,"Yes","No"))</f>
        <v>Yes</v>
      </c>
      <c r="S153" s="32" t="str">
        <f aca="false">IF(L153="","",IF(ABS(L153)&lt;=1.96*O153,"Yes","No"))</f>
        <v>Yes</v>
      </c>
      <c r="T153" s="60" t="n">
        <f aca="false">IF(D153="","",ROUND(SQRT(((D153+G153)*O153/100)^2+(J153*(D153+G153)*0.08223)^2),0))</f>
        <v>22</v>
      </c>
      <c r="U153" s="32"/>
    </row>
    <row r="154" customFormat="false" ht="15" hidden="false" customHeight="false" outlineLevel="0" collapsed="false">
      <c r="A154" s="32" t="s">
        <v>233</v>
      </c>
      <c r="B154" s="32" t="s">
        <v>343</v>
      </c>
      <c r="C154" s="32" t="s">
        <v>345</v>
      </c>
      <c r="D154" s="60" t="n">
        <v>109</v>
      </c>
      <c r="E154" s="60" t="n">
        <v>116</v>
      </c>
      <c r="F154" s="69" t="n">
        <f aca="false">IF(E154="","",D154-E154)</f>
        <v>-7</v>
      </c>
      <c r="G154" s="60" t="n">
        <v>250</v>
      </c>
      <c r="H154" s="60" t="n">
        <v>244</v>
      </c>
      <c r="I154" s="69" t="n">
        <f aca="false">IF(H154="","",G154-H154)</f>
        <v>6</v>
      </c>
      <c r="J154" s="40" t="n">
        <f aca="false">IF(OR(D154="",D154+G154=0),"",D154/(D154+G154))</f>
        <v>0.303621169916435</v>
      </c>
      <c r="K154" s="40" t="n">
        <f aca="false">IF(E154="","",E154/(E154+H154))</f>
        <v>0.322222222222222</v>
      </c>
      <c r="L154" s="70" t="n">
        <f aca="false">IF(OR(K154="",J154=""),"",(J154-K154)*100)</f>
        <v>-1.86010523057877</v>
      </c>
      <c r="M154" s="36" t="n">
        <v>3.37717971691765</v>
      </c>
      <c r="N154" s="36" t="n">
        <v>2.24053161395411</v>
      </c>
      <c r="O154" s="36" t="n">
        <f aca="false">SQRT(M154^2+N154^2)</f>
        <v>4.05281689118664</v>
      </c>
      <c r="P154" s="40" t="n">
        <f aca="false">IF(J154="","",MAX(0,J154-1.96*O154/100))</f>
        <v>0.224185958849176</v>
      </c>
      <c r="Q154" s="40" t="n">
        <f aca="false">IF(J154="","",MIN(1,J154+1.96*O154/100))</f>
        <v>0.383056380983693</v>
      </c>
      <c r="R154" s="32" t="str">
        <f aca="false">IF(L154="","",IF(ABS(L154)&lt;=O154,"Yes","No"))</f>
        <v>Yes</v>
      </c>
      <c r="S154" s="32" t="str">
        <f aca="false">IF(L154="","",IF(ABS(L154)&lt;=1.96*O154,"Yes","No"))</f>
        <v>Yes</v>
      </c>
      <c r="T154" s="60" t="n">
        <f aca="false">IF(D154="","",ROUND(SQRT(((D154+G154)*O154/100)^2+(J154*(D154+G154)*0.08223)^2),0))</f>
        <v>17</v>
      </c>
      <c r="U154" s="32"/>
    </row>
    <row r="155" customFormat="false" ht="15" hidden="false" customHeight="false" outlineLevel="0" collapsed="false">
      <c r="A155" s="32" t="s">
        <v>233</v>
      </c>
      <c r="B155" s="32" t="s">
        <v>343</v>
      </c>
      <c r="C155" s="32" t="s">
        <v>346</v>
      </c>
      <c r="D155" s="60" t="n">
        <v>380</v>
      </c>
      <c r="E155" s="60" t="n">
        <v>444</v>
      </c>
      <c r="F155" s="69" t="n">
        <f aca="false">IF(E155="","",D155-E155)</f>
        <v>-64</v>
      </c>
      <c r="G155" s="60" t="n">
        <v>776</v>
      </c>
      <c r="H155" s="60" t="n">
        <v>809</v>
      </c>
      <c r="I155" s="69" t="n">
        <f aca="false">IF(H155="","",G155-H155)</f>
        <v>-33</v>
      </c>
      <c r="J155" s="40" t="n">
        <f aca="false">IF(OR(D155="",D155+G155=0),"",D155/(D155+G155))</f>
        <v>0.328719723183391</v>
      </c>
      <c r="K155" s="40" t="n">
        <f aca="false">IF(E155="","",E155/(E155+H155))</f>
        <v>0.354349561053472</v>
      </c>
      <c r="L155" s="70" t="n">
        <f aca="false">IF(OR(K155="",J155=""),"",(J155-K155)*100)</f>
        <v>-2.56298378700807</v>
      </c>
      <c r="M155" s="36" t="n">
        <v>1.85121860614646</v>
      </c>
      <c r="N155" s="36" t="n">
        <v>2.24053161395411</v>
      </c>
      <c r="O155" s="36" t="n">
        <f aca="false">SQRT(M155^2+N155^2)</f>
        <v>2.90637097440616</v>
      </c>
      <c r="P155" s="40" t="n">
        <f aca="false">IF(J155="","",MAX(0,J155-1.96*O155/100))</f>
        <v>0.27175485208503</v>
      </c>
      <c r="Q155" s="40" t="n">
        <f aca="false">IF(J155="","",MIN(1,J155+1.96*O155/100))</f>
        <v>0.385684594281752</v>
      </c>
      <c r="R155" s="32" t="str">
        <f aca="false">IF(L155="","",IF(ABS(L155)&lt;=O155,"Yes","No"))</f>
        <v>Yes</v>
      </c>
      <c r="S155" s="32" t="str">
        <f aca="false">IF(L155="","",IF(ABS(L155)&lt;=1.96*O155,"Yes","No"))</f>
        <v>Yes</v>
      </c>
      <c r="T155" s="60" t="n">
        <f aca="false">IF(D155="","",ROUND(SQRT(((D155+G155)*O155/100)^2+(J155*(D155+G155)*0.05273)^2),0))</f>
        <v>39</v>
      </c>
      <c r="U155" s="32"/>
    </row>
    <row r="156" customFormat="false" ht="15" hidden="false" customHeight="false" outlineLevel="0" collapsed="false">
      <c r="A156" s="32" t="s">
        <v>233</v>
      </c>
      <c r="B156" s="32" t="s">
        <v>347</v>
      </c>
      <c r="C156" s="32" t="s">
        <v>347</v>
      </c>
      <c r="D156" s="60" t="n">
        <v>688</v>
      </c>
      <c r="E156" s="60" t="n">
        <v>788</v>
      </c>
      <c r="F156" s="69" t="n">
        <f aca="false">IF(E156="","",D156-E156)</f>
        <v>-100</v>
      </c>
      <c r="G156" s="60" t="n">
        <v>657</v>
      </c>
      <c r="H156" s="60" t="n">
        <v>628</v>
      </c>
      <c r="I156" s="69" t="n">
        <f aca="false">IF(H156="","",G156-H156)</f>
        <v>29</v>
      </c>
      <c r="J156" s="40" t="n">
        <f aca="false">IF(OR(D156="",D156+G156=0),"",D156/(D156+G156))</f>
        <v>0.511524163568773</v>
      </c>
      <c r="K156" s="40" t="n">
        <f aca="false">IF(E156="","",E156/(E156+H156))</f>
        <v>0.556497175141243</v>
      </c>
      <c r="L156" s="70" t="n">
        <f aca="false">IF(OR(K156="",J156=""),"",(J156-K156)*100)</f>
        <v>-4.49730115724697</v>
      </c>
      <c r="M156" s="36" t="n">
        <v>1.85121860614646</v>
      </c>
      <c r="N156" s="36" t="n">
        <v>2.24053161395411</v>
      </c>
      <c r="O156" s="36" t="n">
        <f aca="false">SQRT(M156^2+N156^2)</f>
        <v>2.90637097440616</v>
      </c>
      <c r="P156" s="40" t="n">
        <f aca="false">IF(J156="","",MAX(0,J156-1.96*O156/100))</f>
        <v>0.454559292470413</v>
      </c>
      <c r="Q156" s="40" t="n">
        <f aca="false">IF(J156="","",MIN(1,J156+1.96*O156/100))</f>
        <v>0.568489034667134</v>
      </c>
      <c r="R156" s="32" t="str">
        <f aca="false">IF(L156="","",IF(ABS(L156)&lt;=O156,"Yes","No"))</f>
        <v>No</v>
      </c>
      <c r="S156" s="32" t="str">
        <f aca="false">IF(L156="","",IF(ABS(L156)&lt;=1.96*O156,"Yes","No"))</f>
        <v>Yes</v>
      </c>
      <c r="T156" s="60" t="n">
        <f aca="false">IF(D156="","",ROUND(SQRT(((D156+G156)*O156/100)^2+(J156*(D156+G156)*0.05273)^2),0))</f>
        <v>53</v>
      </c>
      <c r="U156" s="32"/>
    </row>
    <row r="157" customFormat="false" ht="15" hidden="false" customHeight="false" outlineLevel="0" collapsed="false">
      <c r="A157" s="32" t="s">
        <v>233</v>
      </c>
      <c r="B157" s="32" t="s">
        <v>348</v>
      </c>
      <c r="C157" s="32" t="s">
        <v>349</v>
      </c>
      <c r="D157" s="60" t="n">
        <v>690</v>
      </c>
      <c r="E157" s="60" t="n">
        <v>830</v>
      </c>
      <c r="F157" s="69" t="n">
        <f aca="false">IF(E157="","",D157-E157)</f>
        <v>-140</v>
      </c>
      <c r="G157" s="60" t="n">
        <v>1071</v>
      </c>
      <c r="H157" s="60" t="n">
        <v>1043</v>
      </c>
      <c r="I157" s="69" t="n">
        <f aca="false">IF(H157="","",G157-H157)</f>
        <v>28</v>
      </c>
      <c r="J157" s="40" t="n">
        <f aca="false">IF(OR(D157="",D157+G157=0),"",D157/(D157+G157))</f>
        <v>0.391822827938671</v>
      </c>
      <c r="K157" s="40" t="n">
        <f aca="false">IF(E157="","",E157/(E157+H157))</f>
        <v>0.443139348638548</v>
      </c>
      <c r="L157" s="70" t="n">
        <f aca="false">IF(OR(K157="",J157=""),"",(J157-K157)*100)</f>
        <v>-5.13165206998765</v>
      </c>
      <c r="M157" s="36" t="n">
        <v>1.85121860614646</v>
      </c>
      <c r="N157" s="36" t="n">
        <v>2.24053161395411</v>
      </c>
      <c r="O157" s="36" t="n">
        <f aca="false">SQRT(M157^2+N157^2)</f>
        <v>2.90637097440616</v>
      </c>
      <c r="P157" s="40" t="n">
        <f aca="false">IF(J157="","",MAX(0,J157-1.96*O157/100))</f>
        <v>0.33485795684031</v>
      </c>
      <c r="Q157" s="40" t="n">
        <f aca="false">IF(J157="","",MIN(1,J157+1.96*O157/100))</f>
        <v>0.448787699037032</v>
      </c>
      <c r="R157" s="32" t="str">
        <f aca="false">IF(L157="","",IF(ABS(L157)&lt;=O157,"Yes","No"))</f>
        <v>No</v>
      </c>
      <c r="S157" s="32" t="str">
        <f aca="false">IF(L157="","",IF(ABS(L157)&lt;=1.96*O157,"Yes","No"))</f>
        <v>Yes</v>
      </c>
      <c r="T157" s="60" t="n">
        <f aca="false">IF(D157="","",ROUND(SQRT(((D157+G157)*O157/100)^2+(J157*(D157+G157)*0.05273)^2),0))</f>
        <v>63</v>
      </c>
      <c r="U157" s="32"/>
    </row>
    <row r="158" customFormat="false" ht="15" hidden="false" customHeight="false" outlineLevel="0" collapsed="false">
      <c r="A158" s="32" t="s">
        <v>233</v>
      </c>
      <c r="B158" s="32" t="s">
        <v>348</v>
      </c>
      <c r="C158" s="32" t="s">
        <v>350</v>
      </c>
      <c r="D158" s="60" t="n">
        <v>578</v>
      </c>
      <c r="E158" s="60" t="n">
        <v>686</v>
      </c>
      <c r="F158" s="69" t="n">
        <f aca="false">IF(E158="","",D158-E158)</f>
        <v>-108</v>
      </c>
      <c r="G158" s="60" t="n">
        <v>906</v>
      </c>
      <c r="H158" s="60" t="n">
        <v>981</v>
      </c>
      <c r="I158" s="69" t="n">
        <f aca="false">IF(H158="","",G158-H158)</f>
        <v>-75</v>
      </c>
      <c r="J158" s="40" t="n">
        <f aca="false">IF(OR(D158="",D158+G158=0),"",D158/(D158+G158))</f>
        <v>0.389487870619946</v>
      </c>
      <c r="K158" s="40" t="n">
        <f aca="false">IF(E158="","",E158/(E158+H158))</f>
        <v>0.411517696460708</v>
      </c>
      <c r="L158" s="70" t="n">
        <f aca="false">IF(OR(K158="",J158=""),"",(J158-K158)*100)</f>
        <v>-2.20298258407617</v>
      </c>
      <c r="M158" s="36" t="n">
        <v>1.85121860614646</v>
      </c>
      <c r="N158" s="36" t="n">
        <v>2.24053161395411</v>
      </c>
      <c r="O158" s="36" t="n">
        <f aca="false">SQRT(M158^2+N158^2)</f>
        <v>2.90637097440616</v>
      </c>
      <c r="P158" s="40" t="n">
        <f aca="false">IF(J158="","",MAX(0,J158-1.96*O158/100))</f>
        <v>0.332522999521585</v>
      </c>
      <c r="Q158" s="40" t="n">
        <f aca="false">IF(J158="","",MIN(1,J158+1.96*O158/100))</f>
        <v>0.446452741718307</v>
      </c>
      <c r="R158" s="32" t="str">
        <f aca="false">IF(L158="","",IF(ABS(L158)&lt;=O158,"Yes","No"))</f>
        <v>Yes</v>
      </c>
      <c r="S158" s="32" t="str">
        <f aca="false">IF(L158="","",IF(ABS(L158)&lt;=1.96*O158,"Yes","No"))</f>
        <v>Yes</v>
      </c>
      <c r="T158" s="60" t="n">
        <f aca="false">IF(D158="","",ROUND(SQRT(((D158+G158)*O158/100)^2+(J158*(D158+G158)*0.05273)^2),0))</f>
        <v>53</v>
      </c>
      <c r="U158" s="32"/>
    </row>
    <row r="159" customFormat="false" ht="15" hidden="false" customHeight="false" outlineLevel="0" collapsed="false">
      <c r="A159" s="32" t="s">
        <v>233</v>
      </c>
      <c r="B159" s="32" t="s">
        <v>348</v>
      </c>
      <c r="C159" s="32" t="s">
        <v>351</v>
      </c>
      <c r="D159" s="60" t="n">
        <v>307</v>
      </c>
      <c r="E159" s="60" t="n">
        <v>370</v>
      </c>
      <c r="F159" s="69" t="n">
        <f aca="false">IF(E159="","",D159-E159)</f>
        <v>-63</v>
      </c>
      <c r="G159" s="60" t="n">
        <v>484</v>
      </c>
      <c r="H159" s="60" t="n">
        <v>519</v>
      </c>
      <c r="I159" s="69" t="n">
        <f aca="false">IF(H159="","",G159-H159)</f>
        <v>-35</v>
      </c>
      <c r="J159" s="40" t="n">
        <f aca="false">IF(OR(D159="",D159+G159=0),"",D159/(D159+G159))</f>
        <v>0.388116308470291</v>
      </c>
      <c r="K159" s="40" t="n">
        <f aca="false">IF(E159="","",E159/(E159+H159))</f>
        <v>0.416197975253093</v>
      </c>
      <c r="L159" s="70" t="n">
        <f aca="false">IF(OR(K159="",J159=""),"",(J159-K159)*100)</f>
        <v>-2.80816667828026</v>
      </c>
      <c r="M159" s="36" t="n">
        <v>2.20820364551216</v>
      </c>
      <c r="N159" s="36" t="n">
        <v>2.24053161395411</v>
      </c>
      <c r="O159" s="36" t="n">
        <f aca="false">SQRT(M159^2+N159^2)</f>
        <v>3.14581392539053</v>
      </c>
      <c r="P159" s="40" t="n">
        <f aca="false">IF(J159="","",MAX(0,J159-1.96*O159/100))</f>
        <v>0.326458355532636</v>
      </c>
      <c r="Q159" s="40" t="n">
        <f aca="false">IF(J159="","",MIN(1,J159+1.96*O159/100))</f>
        <v>0.449774261407945</v>
      </c>
      <c r="R159" s="32" t="str">
        <f aca="false">IF(L159="","",IF(ABS(L159)&lt;=O159,"Yes","No"))</f>
        <v>Yes</v>
      </c>
      <c r="S159" s="32" t="str">
        <f aca="false">IF(L159="","",IF(ABS(L159)&lt;=1.96*O159,"Yes","No"))</f>
        <v>Yes</v>
      </c>
      <c r="T159" s="60" t="n">
        <f aca="false">IF(D159="","",ROUND(SQRT(((D159+G159)*O159/100)^2+(J159*(D159+G159)*0.06778)^2),0))</f>
        <v>32</v>
      </c>
      <c r="U159" s="32"/>
    </row>
    <row r="160" customFormat="false" ht="15" hidden="false" customHeight="false" outlineLevel="0" collapsed="false">
      <c r="A160" s="32" t="s">
        <v>233</v>
      </c>
      <c r="B160" s="32" t="s">
        <v>348</v>
      </c>
      <c r="C160" s="32" t="s">
        <v>352</v>
      </c>
      <c r="D160" s="60" t="n">
        <v>457</v>
      </c>
      <c r="E160" s="60" t="n">
        <v>521</v>
      </c>
      <c r="F160" s="69" t="n">
        <f aca="false">IF(E160="","",D160-E160)</f>
        <v>-64</v>
      </c>
      <c r="G160" s="60" t="n">
        <v>705</v>
      </c>
      <c r="H160" s="60" t="n">
        <v>758</v>
      </c>
      <c r="I160" s="69" t="n">
        <f aca="false">IF(H160="","",G160-H160)</f>
        <v>-53</v>
      </c>
      <c r="J160" s="40" t="n">
        <f aca="false">IF(OR(D160="",D160+G160=0),"",D160/(D160+G160))</f>
        <v>0.39328743545611</v>
      </c>
      <c r="K160" s="40" t="n">
        <f aca="false">IF(E160="","",E160/(E160+H160))</f>
        <v>0.407349491790461</v>
      </c>
      <c r="L160" s="70" t="n">
        <f aca="false">IF(OR(K160="",J160=""),"",(J160-K160)*100)</f>
        <v>-1.40620563343511</v>
      </c>
      <c r="M160" s="36" t="n">
        <v>1.85121860614646</v>
      </c>
      <c r="N160" s="36" t="n">
        <v>2.24053161395411</v>
      </c>
      <c r="O160" s="36" t="n">
        <f aca="false">SQRT(M160^2+N160^2)</f>
        <v>2.90637097440616</v>
      </c>
      <c r="P160" s="40" t="n">
        <f aca="false">IF(J160="","",MAX(0,J160-1.96*O160/100))</f>
        <v>0.336322564357749</v>
      </c>
      <c r="Q160" s="40" t="n">
        <f aca="false">IF(J160="","",MIN(1,J160+1.96*O160/100))</f>
        <v>0.450252306554471</v>
      </c>
      <c r="R160" s="32" t="str">
        <f aca="false">IF(L160="","",IF(ABS(L160)&lt;=O160,"Yes","No"))</f>
        <v>Yes</v>
      </c>
      <c r="S160" s="32" t="str">
        <f aca="false">IF(L160="","",IF(ABS(L160)&lt;=1.96*O160,"Yes","No"))</f>
        <v>Yes</v>
      </c>
      <c r="T160" s="60" t="n">
        <f aca="false">IF(D160="","",ROUND(SQRT(((D160+G160)*O160/100)^2+(J160*(D160+G160)*0.05273)^2),0))</f>
        <v>41</v>
      </c>
      <c r="U160" s="32"/>
    </row>
    <row r="161" customFormat="false" ht="15" hidden="false" customHeight="false" outlineLevel="0" collapsed="false">
      <c r="A161" s="32" t="s">
        <v>233</v>
      </c>
      <c r="B161" s="32" t="s">
        <v>348</v>
      </c>
      <c r="C161" s="32" t="s">
        <v>353</v>
      </c>
      <c r="D161" s="60" t="n">
        <v>396</v>
      </c>
      <c r="E161" s="60" t="n">
        <v>474</v>
      </c>
      <c r="F161" s="69" t="n">
        <f aca="false">IF(E161="","",D161-E161)</f>
        <v>-78</v>
      </c>
      <c r="G161" s="60" t="n">
        <v>659</v>
      </c>
      <c r="H161" s="60" t="n">
        <v>704</v>
      </c>
      <c r="I161" s="69" t="n">
        <f aca="false">IF(H161="","",G161-H161)</f>
        <v>-45</v>
      </c>
      <c r="J161" s="40" t="n">
        <f aca="false">IF(OR(D161="",D161+G161=0),"",D161/(D161+G161))</f>
        <v>0.375355450236967</v>
      </c>
      <c r="K161" s="40" t="n">
        <f aca="false">IF(E161="","",E161/(E161+H161))</f>
        <v>0.402376910016978</v>
      </c>
      <c r="L161" s="70" t="n">
        <f aca="false">IF(OR(K161="",J161=""),"",(J161-K161)*100)</f>
        <v>-2.70214597800111</v>
      </c>
      <c r="M161" s="36" t="n">
        <v>1.85121860614646</v>
      </c>
      <c r="N161" s="36" t="n">
        <v>2.24053161395411</v>
      </c>
      <c r="O161" s="36" t="n">
        <f aca="false">SQRT(M161^2+N161^2)</f>
        <v>2.90637097440616</v>
      </c>
      <c r="P161" s="40" t="n">
        <f aca="false">IF(J161="","",MAX(0,J161-1.96*O161/100))</f>
        <v>0.318390579138606</v>
      </c>
      <c r="Q161" s="40" t="n">
        <f aca="false">IF(J161="","",MIN(1,J161+1.96*O161/100))</f>
        <v>0.432320321335328</v>
      </c>
      <c r="R161" s="32" t="str">
        <f aca="false">IF(L161="","",IF(ABS(L161)&lt;=O161,"Yes","No"))</f>
        <v>Yes</v>
      </c>
      <c r="S161" s="32" t="str">
        <f aca="false">IF(L161="","",IF(ABS(L161)&lt;=1.96*O161,"Yes","No"))</f>
        <v>Yes</v>
      </c>
      <c r="T161" s="60" t="n">
        <f aca="false">IF(D161="","",ROUND(SQRT(((D161+G161)*O161/100)^2+(J161*(D161+G161)*0.05273)^2),0))</f>
        <v>37</v>
      </c>
      <c r="U161" s="32"/>
    </row>
    <row r="162" customFormat="false" ht="15" hidden="false" customHeight="false" outlineLevel="0" collapsed="false">
      <c r="A162" s="32" t="s">
        <v>233</v>
      </c>
      <c r="B162" s="32" t="s">
        <v>348</v>
      </c>
      <c r="C162" s="32" t="s">
        <v>354</v>
      </c>
      <c r="D162" s="60" t="n">
        <v>304</v>
      </c>
      <c r="E162" s="60" t="n">
        <v>374</v>
      </c>
      <c r="F162" s="69" t="n">
        <f aca="false">IF(E162="","",D162-E162)</f>
        <v>-70</v>
      </c>
      <c r="G162" s="60" t="n">
        <v>465</v>
      </c>
      <c r="H162" s="60" t="n">
        <v>457</v>
      </c>
      <c r="I162" s="69" t="n">
        <f aca="false">IF(H162="","",G162-H162)</f>
        <v>8</v>
      </c>
      <c r="J162" s="40" t="n">
        <f aca="false">IF(OR(D162="",D162+G162=0),"",D162/(D162+G162))</f>
        <v>0.395318595578674</v>
      </c>
      <c r="K162" s="40" t="n">
        <f aca="false">IF(E162="","",E162/(E162+H162))</f>
        <v>0.450060168471721</v>
      </c>
      <c r="L162" s="70" t="n">
        <f aca="false">IF(OR(K162="",J162=""),"",(J162-K162)*100)</f>
        <v>-5.47415728930472</v>
      </c>
      <c r="M162" s="36" t="n">
        <v>2.20820364551216</v>
      </c>
      <c r="N162" s="36" t="n">
        <v>2.24053161395411</v>
      </c>
      <c r="O162" s="36" t="n">
        <f aca="false">SQRT(M162^2+N162^2)</f>
        <v>3.14581392539053</v>
      </c>
      <c r="P162" s="40" t="n">
        <f aca="false">IF(J162="","",MAX(0,J162-1.96*O162/100))</f>
        <v>0.333660642641019</v>
      </c>
      <c r="Q162" s="40" t="n">
        <f aca="false">IF(J162="","",MIN(1,J162+1.96*O162/100))</f>
        <v>0.456976548516328</v>
      </c>
      <c r="R162" s="32" t="str">
        <f aca="false">IF(L162="","",IF(ABS(L162)&lt;=O162,"Yes","No"))</f>
        <v>No</v>
      </c>
      <c r="S162" s="32" t="str">
        <f aca="false">IF(L162="","",IF(ABS(L162)&lt;=1.96*O162,"Yes","No"))</f>
        <v>Yes</v>
      </c>
      <c r="T162" s="60" t="n">
        <f aca="false">IF(D162="","",ROUND(SQRT(((D162+G162)*O162/100)^2+(J162*(D162+G162)*0.06778)^2),0))</f>
        <v>32</v>
      </c>
      <c r="U162" s="32"/>
    </row>
    <row r="163" customFormat="false" ht="15" hidden="false" customHeight="false" outlineLevel="0" collapsed="false">
      <c r="A163" s="32" t="s">
        <v>233</v>
      </c>
      <c r="B163" s="32" t="s">
        <v>355</v>
      </c>
      <c r="C163" s="32" t="s">
        <v>356</v>
      </c>
      <c r="D163" s="60" t="n">
        <v>488</v>
      </c>
      <c r="E163" s="60" t="n">
        <v>504</v>
      </c>
      <c r="F163" s="69" t="n">
        <f aca="false">IF(E163="","",D163-E163)</f>
        <v>-16</v>
      </c>
      <c r="G163" s="60" t="n">
        <v>477</v>
      </c>
      <c r="H163" s="60" t="n">
        <v>501</v>
      </c>
      <c r="I163" s="69" t="n">
        <f aca="false">IF(H163="","",G163-H163)</f>
        <v>-24</v>
      </c>
      <c r="J163" s="40" t="n">
        <f aca="false">IF(OR(D163="",D163+G163=0),"",D163/(D163+G163))</f>
        <v>0.505699481865285</v>
      </c>
      <c r="K163" s="40" t="n">
        <f aca="false">IF(E163="","",E163/(E163+H163))</f>
        <v>0.501492537313433</v>
      </c>
      <c r="L163" s="70" t="n">
        <f aca="false">IF(OR(K163="",J163=""),"",(J163-K163)*100)</f>
        <v>0.420694455185222</v>
      </c>
      <c r="M163" s="36" t="n">
        <v>1.85121860614646</v>
      </c>
      <c r="N163" s="36" t="n">
        <v>2.24053161395411</v>
      </c>
      <c r="O163" s="36" t="n">
        <f aca="false">SQRT(M163^2+N163^2)</f>
        <v>2.90637097440616</v>
      </c>
      <c r="P163" s="40" t="n">
        <f aca="false">IF(J163="","",MAX(0,J163-1.96*O163/100))</f>
        <v>0.448734610766924</v>
      </c>
      <c r="Q163" s="40" t="n">
        <f aca="false">IF(J163="","",MIN(1,J163+1.96*O163/100))</f>
        <v>0.562664352963646</v>
      </c>
      <c r="R163" s="32" t="str">
        <f aca="false">IF(L163="","",IF(ABS(L163)&lt;=O163,"Yes","No"))</f>
        <v>Yes</v>
      </c>
      <c r="S163" s="32" t="str">
        <f aca="false">IF(L163="","",IF(ABS(L163)&lt;=1.96*O163,"Yes","No"))</f>
        <v>Yes</v>
      </c>
      <c r="T163" s="60" t="n">
        <f aca="false">IF(D163="","",ROUND(SQRT(((D163+G163)*O163/100)^2+(J163*(D163+G163)*0.05273)^2),0))</f>
        <v>38</v>
      </c>
      <c r="U163" s="32"/>
    </row>
    <row r="164" customFormat="false" ht="15" hidden="false" customHeight="false" outlineLevel="0" collapsed="false">
      <c r="A164" s="32" t="s">
        <v>233</v>
      </c>
      <c r="B164" s="32" t="s">
        <v>355</v>
      </c>
      <c r="C164" s="32" t="s">
        <v>357</v>
      </c>
      <c r="D164" s="60" t="n">
        <v>554</v>
      </c>
      <c r="E164" s="60" t="n">
        <v>602</v>
      </c>
      <c r="F164" s="69" t="n">
        <f aca="false">IF(E164="","",D164-E164)</f>
        <v>-48</v>
      </c>
      <c r="G164" s="60" t="n">
        <v>540</v>
      </c>
      <c r="H164" s="60" t="n">
        <v>577</v>
      </c>
      <c r="I164" s="69" t="n">
        <f aca="false">IF(H164="","",G164-H164)</f>
        <v>-37</v>
      </c>
      <c r="J164" s="40" t="n">
        <f aca="false">IF(OR(D164="",D164+G164=0),"",D164/(D164+G164))</f>
        <v>0.506398537477148</v>
      </c>
      <c r="K164" s="40" t="n">
        <f aca="false">IF(E164="","",E164/(E164+H164))</f>
        <v>0.510602205258694</v>
      </c>
      <c r="L164" s="70" t="n">
        <f aca="false">IF(OR(K164="",J164=""),"",(J164-K164)*100)</f>
        <v>-0.420366778154579</v>
      </c>
      <c r="M164" s="36" t="n">
        <v>1.85121860614646</v>
      </c>
      <c r="N164" s="36" t="n">
        <v>2.24053161395411</v>
      </c>
      <c r="O164" s="36" t="n">
        <f aca="false">SQRT(M164^2+N164^2)</f>
        <v>2.90637097440616</v>
      </c>
      <c r="P164" s="40" t="n">
        <f aca="false">IF(J164="","",MAX(0,J164-1.96*O164/100))</f>
        <v>0.449433666378787</v>
      </c>
      <c r="Q164" s="40" t="n">
        <f aca="false">IF(J164="","",MIN(1,J164+1.96*O164/100))</f>
        <v>0.563363408575509</v>
      </c>
      <c r="R164" s="32" t="str">
        <f aca="false">IF(L164="","",IF(ABS(L164)&lt;=O164,"Yes","No"))</f>
        <v>Yes</v>
      </c>
      <c r="S164" s="32" t="str">
        <f aca="false">IF(L164="","",IF(ABS(L164)&lt;=1.96*O164,"Yes","No"))</f>
        <v>Yes</v>
      </c>
      <c r="T164" s="60" t="n">
        <f aca="false">IF(D164="","",ROUND(SQRT(((D164+G164)*O164/100)^2+(J164*(D164+G164)*0.05273)^2),0))</f>
        <v>43</v>
      </c>
      <c r="U164" s="32"/>
    </row>
    <row r="165" customFormat="false" ht="15" hidden="false" customHeight="false" outlineLevel="0" collapsed="false">
      <c r="A165" s="32" t="s">
        <v>233</v>
      </c>
      <c r="B165" s="32" t="s">
        <v>355</v>
      </c>
      <c r="C165" s="32" t="s">
        <v>358</v>
      </c>
      <c r="D165" s="60" t="n">
        <v>245</v>
      </c>
      <c r="E165" s="60" t="n">
        <v>292</v>
      </c>
      <c r="F165" s="69" t="n">
        <f aca="false">IF(E165="","",D165-E165)</f>
        <v>-47</v>
      </c>
      <c r="G165" s="60" t="n">
        <v>254</v>
      </c>
      <c r="H165" s="60" t="n">
        <v>268</v>
      </c>
      <c r="I165" s="69" t="n">
        <f aca="false">IF(H165="","",G165-H165)</f>
        <v>-14</v>
      </c>
      <c r="J165" s="40" t="n">
        <f aca="false">IF(OR(D165="",D165+G165=0),"",D165/(D165+G165))</f>
        <v>0.490981963927856</v>
      </c>
      <c r="K165" s="40" t="n">
        <f aca="false">IF(E165="","",E165/(E165+H165))</f>
        <v>0.521428571428572</v>
      </c>
      <c r="L165" s="70" t="n">
        <f aca="false">IF(OR(K165="",J165=""),"",(J165-K165)*100)</f>
        <v>-3.04466075007158</v>
      </c>
      <c r="M165" s="36" t="n">
        <v>3.37717971691765</v>
      </c>
      <c r="N165" s="36" t="n">
        <v>2.24053161395411</v>
      </c>
      <c r="O165" s="36" t="n">
        <f aca="false">SQRT(M165^2+N165^2)</f>
        <v>4.05281689118664</v>
      </c>
      <c r="P165" s="40" t="n">
        <f aca="false">IF(J165="","",MAX(0,J165-1.96*O165/100))</f>
        <v>0.411546752860598</v>
      </c>
      <c r="Q165" s="40" t="n">
        <f aca="false">IF(J165="","",MIN(1,J165+1.96*O165/100))</f>
        <v>0.570417174995114</v>
      </c>
      <c r="R165" s="32" t="str">
        <f aca="false">IF(L165="","",IF(ABS(L165)&lt;=O165,"Yes","No"))</f>
        <v>Yes</v>
      </c>
      <c r="S165" s="32" t="str">
        <f aca="false">IF(L165="","",IF(ABS(L165)&lt;=1.96*O165,"Yes","No"))</f>
        <v>Yes</v>
      </c>
      <c r="T165" s="60" t="n">
        <f aca="false">IF(D165="","",ROUND(SQRT(((D165+G165)*O165/100)^2+(J165*(D165+G165)*0.08223)^2),0))</f>
        <v>29</v>
      </c>
      <c r="U165" s="32"/>
    </row>
    <row r="166" customFormat="false" ht="15" hidden="false" customHeight="false" outlineLevel="0" collapsed="false">
      <c r="A166" s="32" t="s">
        <v>233</v>
      </c>
      <c r="B166" s="32" t="s">
        <v>355</v>
      </c>
      <c r="C166" s="32" t="s">
        <v>359</v>
      </c>
      <c r="D166" s="60" t="n">
        <v>279</v>
      </c>
      <c r="E166" s="60" t="n">
        <v>331</v>
      </c>
      <c r="F166" s="69" t="n">
        <f aca="false">IF(E166="","",D166-E166)</f>
        <v>-52</v>
      </c>
      <c r="G166" s="60" t="n">
        <v>272</v>
      </c>
      <c r="H166" s="60" t="n">
        <v>297</v>
      </c>
      <c r="I166" s="69" t="n">
        <f aca="false">IF(H166="","",G166-H166)</f>
        <v>-25</v>
      </c>
      <c r="J166" s="40" t="n">
        <f aca="false">IF(OR(D166="",D166+G166=0),"",D166/(D166+G166))</f>
        <v>0.506352087114338</v>
      </c>
      <c r="K166" s="40" t="n">
        <f aca="false">IF(E166="","",E166/(E166+H166))</f>
        <v>0.527070063694268</v>
      </c>
      <c r="L166" s="70" t="n">
        <f aca="false">IF(OR(K166="",J166=""),"",(J166-K166)*100)</f>
        <v>-2.071797657993</v>
      </c>
      <c r="M166" s="36" t="n">
        <v>2.20820364551216</v>
      </c>
      <c r="N166" s="36" t="n">
        <v>2.24053161395411</v>
      </c>
      <c r="O166" s="36" t="n">
        <f aca="false">SQRT(M166^2+N166^2)</f>
        <v>3.14581392539053</v>
      </c>
      <c r="P166" s="40" t="n">
        <f aca="false">IF(J166="","",MAX(0,J166-1.96*O166/100))</f>
        <v>0.444694134176683</v>
      </c>
      <c r="Q166" s="40" t="n">
        <f aca="false">IF(J166="","",MIN(1,J166+1.96*O166/100))</f>
        <v>0.568010040051992</v>
      </c>
      <c r="R166" s="32" t="str">
        <f aca="false">IF(L166="","",IF(ABS(L166)&lt;=O166,"Yes","No"))</f>
        <v>Yes</v>
      </c>
      <c r="S166" s="32" t="str">
        <f aca="false">IF(L166="","",IF(ABS(L166)&lt;=1.96*O166,"Yes","No"))</f>
        <v>Yes</v>
      </c>
      <c r="T166" s="60" t="n">
        <f aca="false">IF(D166="","",ROUND(SQRT(((D166+G166)*O166/100)^2+(J166*(D166+G166)*0.06778)^2),0))</f>
        <v>26</v>
      </c>
      <c r="U166" s="32"/>
    </row>
    <row r="167" customFormat="false" ht="15" hidden="false" customHeight="false" outlineLevel="0" collapsed="false">
      <c r="A167" s="32" t="s">
        <v>233</v>
      </c>
      <c r="B167" s="32" t="s">
        <v>355</v>
      </c>
      <c r="C167" s="32" t="s">
        <v>360</v>
      </c>
      <c r="D167" s="60" t="n">
        <v>407</v>
      </c>
      <c r="E167" s="60" t="n">
        <v>418</v>
      </c>
      <c r="F167" s="69" t="n">
        <f aca="false">IF(E167="","",D167-E167)</f>
        <v>-11</v>
      </c>
      <c r="G167" s="60" t="n">
        <v>447</v>
      </c>
      <c r="H167" s="60" t="n">
        <v>445</v>
      </c>
      <c r="I167" s="69" t="n">
        <f aca="false">IF(H167="","",G167-H167)</f>
        <v>2</v>
      </c>
      <c r="J167" s="40" t="n">
        <f aca="false">IF(OR(D167="",D167+G167=0),"",D167/(D167+G167))</f>
        <v>0.476580796252927</v>
      </c>
      <c r="K167" s="40" t="n">
        <f aca="false">IF(E167="","",E167/(E167+H167))</f>
        <v>0.484356894553882</v>
      </c>
      <c r="L167" s="70" t="n">
        <f aca="false">IF(OR(K167="",J167=""),"",(J167-K167)*100)</f>
        <v>-0.777609830095444</v>
      </c>
      <c r="M167" s="36" t="n">
        <v>1.85121860614646</v>
      </c>
      <c r="N167" s="36" t="n">
        <v>2.24053161395411</v>
      </c>
      <c r="O167" s="36" t="n">
        <f aca="false">SQRT(M167^2+N167^2)</f>
        <v>2.90637097440616</v>
      </c>
      <c r="P167" s="40" t="n">
        <f aca="false">IF(J167="","",MAX(0,J167-1.96*O167/100))</f>
        <v>0.419615925154567</v>
      </c>
      <c r="Q167" s="40" t="n">
        <f aca="false">IF(J167="","",MIN(1,J167+1.96*O167/100))</f>
        <v>0.533545667351288</v>
      </c>
      <c r="R167" s="32" t="str">
        <f aca="false">IF(L167="","",IF(ABS(L167)&lt;=O167,"Yes","No"))</f>
        <v>Yes</v>
      </c>
      <c r="S167" s="32" t="str">
        <f aca="false">IF(L167="","",IF(ABS(L167)&lt;=1.96*O167,"Yes","No"))</f>
        <v>Yes</v>
      </c>
      <c r="T167" s="60" t="n">
        <f aca="false">IF(D167="","",ROUND(SQRT(((D167+G167)*O167/100)^2+(J167*(D167+G167)*0.05273)^2),0))</f>
        <v>33</v>
      </c>
      <c r="U167" s="32"/>
    </row>
    <row r="168" customFormat="false" ht="15" hidden="false" customHeight="false" outlineLevel="0" collapsed="false">
      <c r="A168" s="32" t="s">
        <v>233</v>
      </c>
      <c r="B168" s="32" t="s">
        <v>355</v>
      </c>
      <c r="C168" s="32" t="s">
        <v>361</v>
      </c>
      <c r="D168" s="60" t="n">
        <v>256</v>
      </c>
      <c r="E168" s="60" t="n">
        <v>266</v>
      </c>
      <c r="F168" s="69" t="n">
        <f aca="false">IF(E168="","",D168-E168)</f>
        <v>-10</v>
      </c>
      <c r="G168" s="60" t="n">
        <v>273</v>
      </c>
      <c r="H168" s="60" t="n">
        <v>293</v>
      </c>
      <c r="I168" s="69" t="n">
        <f aca="false">IF(H168="","",G168-H168)</f>
        <v>-20</v>
      </c>
      <c r="J168" s="40" t="n">
        <f aca="false">IF(OR(D168="",D168+G168=0),"",D168/(D168+G168))</f>
        <v>0.483931947069943</v>
      </c>
      <c r="K168" s="40" t="n">
        <f aca="false">IF(E168="","",E168/(E168+H168))</f>
        <v>0.475849731663685</v>
      </c>
      <c r="L168" s="70" t="n">
        <f aca="false">IF(OR(K168="",J168=""),"",(J168-K168)*100)</f>
        <v>0.808221540625814</v>
      </c>
      <c r="M168" s="36" t="n">
        <v>2.20820364551216</v>
      </c>
      <c r="N168" s="36" t="n">
        <v>2.24053161395411</v>
      </c>
      <c r="O168" s="36" t="n">
        <f aca="false">SQRT(M168^2+N168^2)</f>
        <v>3.14581392539053</v>
      </c>
      <c r="P168" s="40" t="n">
        <f aca="false">IF(J168="","",MAX(0,J168-1.96*O168/100))</f>
        <v>0.422273994132289</v>
      </c>
      <c r="Q168" s="40" t="n">
        <f aca="false">IF(J168="","",MIN(1,J168+1.96*O168/100))</f>
        <v>0.545589900007598</v>
      </c>
      <c r="R168" s="32" t="str">
        <f aca="false">IF(L168="","",IF(ABS(L168)&lt;=O168,"Yes","No"))</f>
        <v>Yes</v>
      </c>
      <c r="S168" s="32" t="str">
        <f aca="false">IF(L168="","",IF(ABS(L168)&lt;=1.96*O168,"Yes","No"))</f>
        <v>Yes</v>
      </c>
      <c r="T168" s="60" t="n">
        <f aca="false">IF(D168="","",ROUND(SQRT(((D168+G168)*O168/100)^2+(J168*(D168+G168)*0.06778)^2),0))</f>
        <v>24</v>
      </c>
      <c r="U168" s="32"/>
    </row>
    <row r="169" customFormat="false" ht="15" hidden="false" customHeight="false" outlineLevel="0" collapsed="false">
      <c r="A169" s="32" t="s">
        <v>233</v>
      </c>
      <c r="B169" s="32" t="s">
        <v>355</v>
      </c>
      <c r="C169" s="32" t="s">
        <v>362</v>
      </c>
      <c r="D169" s="60" t="n">
        <v>307</v>
      </c>
      <c r="E169" s="60" t="n">
        <v>350</v>
      </c>
      <c r="F169" s="69" t="n">
        <f aca="false">IF(E169="","",D169-E169)</f>
        <v>-43</v>
      </c>
      <c r="G169" s="60" t="n">
        <v>306</v>
      </c>
      <c r="H169" s="60" t="n">
        <v>297</v>
      </c>
      <c r="I169" s="69" t="n">
        <f aca="false">IF(H169="","",G169-H169)</f>
        <v>9</v>
      </c>
      <c r="J169" s="40" t="n">
        <f aca="false">IF(OR(D169="",D169+G169=0),"",D169/(D169+G169))</f>
        <v>0.500815660685155</v>
      </c>
      <c r="K169" s="40" t="n">
        <f aca="false">IF(E169="","",E169/(E169+H169))</f>
        <v>0.540958268933539</v>
      </c>
      <c r="L169" s="70" t="n">
        <f aca="false">IF(OR(K169="",J169=""),"",(J169-K169)*100)</f>
        <v>-4.01426082483845</v>
      </c>
      <c r="M169" s="36" t="n">
        <v>2.20820364551216</v>
      </c>
      <c r="N169" s="36" t="n">
        <v>2.24053161395411</v>
      </c>
      <c r="O169" s="36" t="n">
        <f aca="false">SQRT(M169^2+N169^2)</f>
        <v>3.14581392539053</v>
      </c>
      <c r="P169" s="40" t="n">
        <f aca="false">IF(J169="","",MAX(0,J169-1.96*O169/100))</f>
        <v>0.439157707747501</v>
      </c>
      <c r="Q169" s="40" t="n">
        <f aca="false">IF(J169="","",MIN(1,J169+1.96*O169/100))</f>
        <v>0.562473613622809</v>
      </c>
      <c r="R169" s="32" t="str">
        <f aca="false">IF(L169="","",IF(ABS(L169)&lt;=O169,"Yes","No"))</f>
        <v>No</v>
      </c>
      <c r="S169" s="32" t="str">
        <f aca="false">IF(L169="","",IF(ABS(L169)&lt;=1.96*O169,"Yes","No"))</f>
        <v>Yes</v>
      </c>
      <c r="T169" s="60" t="n">
        <f aca="false">IF(D169="","",ROUND(SQRT(((D169+G169)*O169/100)^2+(J169*(D169+G169)*0.06778)^2),0))</f>
        <v>28</v>
      </c>
      <c r="U169" s="32"/>
    </row>
    <row r="170" customFormat="false" ht="15" hidden="false" customHeight="false" outlineLevel="0" collapsed="false">
      <c r="A170" s="32" t="s">
        <v>233</v>
      </c>
      <c r="B170" s="32" t="s">
        <v>355</v>
      </c>
      <c r="C170" s="32" t="s">
        <v>363</v>
      </c>
      <c r="D170" s="60" t="n">
        <v>457</v>
      </c>
      <c r="E170" s="60" t="n">
        <v>476</v>
      </c>
      <c r="F170" s="69" t="n">
        <f aca="false">IF(E170="","",D170-E170)</f>
        <v>-19</v>
      </c>
      <c r="G170" s="60" t="n">
        <v>459</v>
      </c>
      <c r="H170" s="60" t="n">
        <v>451</v>
      </c>
      <c r="I170" s="69" t="n">
        <f aca="false">IF(H170="","",G170-H170)</f>
        <v>8</v>
      </c>
      <c r="J170" s="40" t="n">
        <f aca="false">IF(OR(D170="",D170+G170=0),"",D170/(D170+G170))</f>
        <v>0.498908296943231</v>
      </c>
      <c r="K170" s="40" t="n">
        <f aca="false">IF(E170="","",E170/(E170+H170))</f>
        <v>0.513484358144552</v>
      </c>
      <c r="L170" s="70" t="n">
        <f aca="false">IF(OR(K170="",J170=""),"",(J170-K170)*100)</f>
        <v>-1.45760612013208</v>
      </c>
      <c r="M170" s="36" t="n">
        <v>1.85121860614646</v>
      </c>
      <c r="N170" s="36" t="n">
        <v>2.24053161395411</v>
      </c>
      <c r="O170" s="36" t="n">
        <f aca="false">SQRT(M170^2+N170^2)</f>
        <v>2.90637097440616</v>
      </c>
      <c r="P170" s="40" t="n">
        <f aca="false">IF(J170="","",MAX(0,J170-1.96*O170/100))</f>
        <v>0.441943425844871</v>
      </c>
      <c r="Q170" s="40" t="n">
        <f aca="false">IF(J170="","",MIN(1,J170+1.96*O170/100))</f>
        <v>0.555873168041592</v>
      </c>
      <c r="R170" s="32" t="str">
        <f aca="false">IF(L170="","",IF(ABS(L170)&lt;=O170,"Yes","No"))</f>
        <v>Yes</v>
      </c>
      <c r="S170" s="32" t="str">
        <f aca="false">IF(L170="","",IF(ABS(L170)&lt;=1.96*O170,"Yes","No"))</f>
        <v>Yes</v>
      </c>
      <c r="T170" s="60" t="n">
        <f aca="false">IF(D170="","",ROUND(SQRT(((D170+G170)*O170/100)^2+(J170*(D170+G170)*0.05273)^2),0))</f>
        <v>36</v>
      </c>
      <c r="U170" s="32"/>
    </row>
    <row r="171" customFormat="false" ht="15" hidden="false" customHeight="false" outlineLevel="0" collapsed="false">
      <c r="A171" s="32" t="s">
        <v>233</v>
      </c>
      <c r="B171" s="32" t="s">
        <v>364</v>
      </c>
      <c r="C171" s="32" t="s">
        <v>365</v>
      </c>
      <c r="D171" s="60" t="n">
        <v>161</v>
      </c>
      <c r="E171" s="60" t="n">
        <v>186</v>
      </c>
      <c r="F171" s="69" t="n">
        <f aca="false">IF(E171="","",D171-E171)</f>
        <v>-25</v>
      </c>
      <c r="G171" s="60" t="n">
        <v>217</v>
      </c>
      <c r="H171" s="60" t="n">
        <v>201</v>
      </c>
      <c r="I171" s="69" t="n">
        <f aca="false">IF(H171="","",G171-H171)</f>
        <v>16</v>
      </c>
      <c r="J171" s="40" t="n">
        <f aca="false">IF(OR(D171="",D171+G171=0),"",D171/(D171+G171))</f>
        <v>0.425925925925926</v>
      </c>
      <c r="K171" s="40" t="n">
        <f aca="false">IF(E171="","",E171/(E171+H171))</f>
        <v>0.48062015503876</v>
      </c>
      <c r="L171" s="70" t="n">
        <f aca="false">IF(OR(K171="",J171=""),"",(J171-K171)*100)</f>
        <v>-5.46942291128338</v>
      </c>
      <c r="M171" s="36" t="n">
        <v>3.37717971691765</v>
      </c>
      <c r="N171" s="36" t="n">
        <v>2.24053161395411</v>
      </c>
      <c r="O171" s="36" t="n">
        <f aca="false">SQRT(M171^2+N171^2)</f>
        <v>4.05281689118664</v>
      </c>
      <c r="P171" s="40" t="n">
        <f aca="false">IF(J171="","",MAX(0,J171-1.96*O171/100))</f>
        <v>0.346490714858668</v>
      </c>
      <c r="Q171" s="40" t="n">
        <f aca="false">IF(J171="","",MIN(1,J171+1.96*O171/100))</f>
        <v>0.505361136993184</v>
      </c>
      <c r="R171" s="32" t="str">
        <f aca="false">IF(L171="","",IF(ABS(L171)&lt;=O171,"Yes","No"))</f>
        <v>No</v>
      </c>
      <c r="S171" s="32" t="str">
        <f aca="false">IF(L171="","",IF(ABS(L171)&lt;=1.96*O171,"Yes","No"))</f>
        <v>Yes</v>
      </c>
      <c r="T171" s="60" t="n">
        <f aca="false">IF(D171="","",ROUND(SQRT(((D171+G171)*O171/100)^2+(J171*(D171+G171)*0.08223)^2),0))</f>
        <v>20</v>
      </c>
      <c r="U171" s="32"/>
    </row>
    <row r="172" customFormat="false" ht="15" hidden="false" customHeight="false" outlineLevel="0" collapsed="false">
      <c r="A172" s="32" t="s">
        <v>233</v>
      </c>
      <c r="B172" s="32" t="s">
        <v>364</v>
      </c>
      <c r="C172" s="32" t="s">
        <v>366</v>
      </c>
      <c r="D172" s="60" t="n">
        <v>128</v>
      </c>
      <c r="E172" s="60" t="n">
        <v>134</v>
      </c>
      <c r="F172" s="69" t="n">
        <f aca="false">IF(E172="","",D172-E172)</f>
        <v>-6</v>
      </c>
      <c r="G172" s="60" t="n">
        <v>185</v>
      </c>
      <c r="H172" s="60" t="n">
        <v>168</v>
      </c>
      <c r="I172" s="69" t="n">
        <f aca="false">IF(H172="","",G172-H172)</f>
        <v>17</v>
      </c>
      <c r="J172" s="40" t="n">
        <f aca="false">IF(OR(D172="",D172+G172=0),"",D172/(D172+G172))</f>
        <v>0.408945686900958</v>
      </c>
      <c r="K172" s="40" t="n">
        <f aca="false">IF(E172="","",E172/(E172+H172))</f>
        <v>0.443708609271523</v>
      </c>
      <c r="L172" s="70" t="n">
        <f aca="false">IF(OR(K172="",J172=""),"",(J172-K172)*100)</f>
        <v>-3.47629223705647</v>
      </c>
      <c r="M172" s="36" t="n">
        <v>3.37717971691765</v>
      </c>
      <c r="N172" s="36" t="n">
        <v>2.24053161395411</v>
      </c>
      <c r="O172" s="36" t="n">
        <f aca="false">SQRT(M172^2+N172^2)</f>
        <v>4.05281689118664</v>
      </c>
      <c r="P172" s="40" t="n">
        <f aca="false">IF(J172="","",MAX(0,J172-1.96*O172/100))</f>
        <v>0.3295104758337</v>
      </c>
      <c r="Q172" s="40" t="n">
        <f aca="false">IF(J172="","",MIN(1,J172+1.96*O172/100))</f>
        <v>0.488380897968217</v>
      </c>
      <c r="R172" s="32" t="str">
        <f aca="false">IF(L172="","",IF(ABS(L172)&lt;=O172,"Yes","No"))</f>
        <v>Yes</v>
      </c>
      <c r="S172" s="32" t="str">
        <f aca="false">IF(L172="","",IF(ABS(L172)&lt;=1.96*O172,"Yes","No"))</f>
        <v>Yes</v>
      </c>
      <c r="T172" s="60" t="n">
        <f aca="false">IF(D172="","",ROUND(SQRT(((D172+G172)*O172/100)^2+(J172*(D172+G172)*0.08223)^2),0))</f>
        <v>16</v>
      </c>
      <c r="U172" s="32"/>
    </row>
    <row r="173" customFormat="false" ht="15" hidden="false" customHeight="false" outlineLevel="0" collapsed="false">
      <c r="A173" s="32" t="s">
        <v>233</v>
      </c>
      <c r="B173" s="32" t="s">
        <v>364</v>
      </c>
      <c r="C173" s="32" t="s">
        <v>367</v>
      </c>
      <c r="D173" s="60" t="n">
        <v>251</v>
      </c>
      <c r="E173" s="60" t="n">
        <v>291</v>
      </c>
      <c r="F173" s="69" t="n">
        <f aca="false">IF(E173="","",D173-E173)</f>
        <v>-40</v>
      </c>
      <c r="G173" s="60" t="n">
        <v>369</v>
      </c>
      <c r="H173" s="60" t="n">
        <v>371</v>
      </c>
      <c r="I173" s="69" t="n">
        <f aca="false">IF(H173="","",G173-H173)</f>
        <v>-2</v>
      </c>
      <c r="J173" s="40" t="n">
        <f aca="false">IF(OR(D173="",D173+G173=0),"",D173/(D173+G173))</f>
        <v>0.404838709677419</v>
      </c>
      <c r="K173" s="40" t="n">
        <f aca="false">IF(E173="","",E173/(E173+H173))</f>
        <v>0.439577039274925</v>
      </c>
      <c r="L173" s="70" t="n">
        <f aca="false">IF(OR(K173="",J173=""),"",(J173-K173)*100)</f>
        <v>-3.47383295975051</v>
      </c>
      <c r="M173" s="36" t="n">
        <v>2.20820364551216</v>
      </c>
      <c r="N173" s="36" t="n">
        <v>2.24053161395411</v>
      </c>
      <c r="O173" s="36" t="n">
        <f aca="false">SQRT(M173^2+N173^2)</f>
        <v>3.14581392539053</v>
      </c>
      <c r="P173" s="40" t="n">
        <f aca="false">IF(J173="","",MAX(0,J173-1.96*O173/100))</f>
        <v>0.343180756739765</v>
      </c>
      <c r="Q173" s="40" t="n">
        <f aca="false">IF(J173="","",MIN(1,J173+1.96*O173/100))</f>
        <v>0.466496662615074</v>
      </c>
      <c r="R173" s="32" t="str">
        <f aca="false">IF(L173="","",IF(ABS(L173)&lt;=O173,"Yes","No"))</f>
        <v>No</v>
      </c>
      <c r="S173" s="32" t="str">
        <f aca="false">IF(L173="","",IF(ABS(L173)&lt;=1.96*O173,"Yes","No"))</f>
        <v>Yes</v>
      </c>
      <c r="T173" s="60" t="n">
        <f aca="false">IF(D173="","",ROUND(SQRT(((D173+G173)*O173/100)^2+(J173*(D173+G173)*0.06778)^2),0))</f>
        <v>26</v>
      </c>
      <c r="U173" s="32"/>
    </row>
    <row r="174" customFormat="false" ht="15" hidden="false" customHeight="false" outlineLevel="0" collapsed="false">
      <c r="A174" s="32" t="s">
        <v>233</v>
      </c>
      <c r="B174" s="32" t="s">
        <v>368</v>
      </c>
      <c r="C174" s="32" t="s">
        <v>369</v>
      </c>
      <c r="D174" s="60" t="n">
        <v>649</v>
      </c>
      <c r="E174" s="60" t="n">
        <v>745</v>
      </c>
      <c r="F174" s="69" t="n">
        <f aca="false">IF(E174="","",D174-E174)</f>
        <v>-96</v>
      </c>
      <c r="G174" s="60" t="n">
        <v>692</v>
      </c>
      <c r="H174" s="60" t="n">
        <v>675</v>
      </c>
      <c r="I174" s="69" t="n">
        <f aca="false">IF(H174="","",G174-H174)</f>
        <v>17</v>
      </c>
      <c r="J174" s="40" t="n">
        <f aca="false">IF(OR(D174="",D174+G174=0),"",D174/(D174+G174))</f>
        <v>0.483967188665175</v>
      </c>
      <c r="K174" s="40" t="n">
        <f aca="false">IF(E174="","",E174/(E174+H174))</f>
        <v>0.524647887323944</v>
      </c>
      <c r="L174" s="70" t="n">
        <f aca="false">IF(OR(K174="",J174=""),"",(J174-K174)*100)</f>
        <v>-4.06806986587684</v>
      </c>
      <c r="M174" s="36" t="n">
        <v>1.85121860614646</v>
      </c>
      <c r="N174" s="36" t="n">
        <v>2.24053161395411</v>
      </c>
      <c r="O174" s="36" t="n">
        <f aca="false">SQRT(M174^2+N174^2)</f>
        <v>2.90637097440616</v>
      </c>
      <c r="P174" s="40" t="n">
        <f aca="false">IF(J174="","",MAX(0,J174-1.96*O174/100))</f>
        <v>0.427002317566814</v>
      </c>
      <c r="Q174" s="40" t="n">
        <f aca="false">IF(J174="","",MIN(1,J174+1.96*O174/100))</f>
        <v>0.540932059763536</v>
      </c>
      <c r="R174" s="32" t="str">
        <f aca="false">IF(L174="","",IF(ABS(L174)&lt;=O174,"Yes","No"))</f>
        <v>No</v>
      </c>
      <c r="S174" s="32" t="str">
        <f aca="false">IF(L174="","",IF(ABS(L174)&lt;=1.96*O174,"Yes","No"))</f>
        <v>Yes</v>
      </c>
      <c r="T174" s="60" t="n">
        <f aca="false">IF(D174="","",ROUND(SQRT(((D174+G174)*O174/100)^2+(J174*(D174+G174)*0.05273)^2),0))</f>
        <v>52</v>
      </c>
      <c r="U174" s="32"/>
    </row>
    <row r="175" customFormat="false" ht="15" hidden="false" customHeight="false" outlineLevel="0" collapsed="false">
      <c r="A175" s="32" t="s">
        <v>233</v>
      </c>
      <c r="B175" s="32" t="s">
        <v>368</v>
      </c>
      <c r="C175" s="32" t="s">
        <v>370</v>
      </c>
      <c r="D175" s="60" t="n">
        <v>323</v>
      </c>
      <c r="E175" s="60" t="n">
        <v>346</v>
      </c>
      <c r="F175" s="69" t="n">
        <f aca="false">IF(E175="","",D175-E175)</f>
        <v>-23</v>
      </c>
      <c r="G175" s="60" t="n">
        <v>316</v>
      </c>
      <c r="H175" s="60" t="n">
        <v>303</v>
      </c>
      <c r="I175" s="69" t="n">
        <f aca="false">IF(H175="","",G175-H175)</f>
        <v>13</v>
      </c>
      <c r="J175" s="40" t="n">
        <f aca="false">IF(OR(D175="",D175+G175=0),"",D175/(D175+G175))</f>
        <v>0.50547730829421</v>
      </c>
      <c r="K175" s="40" t="n">
        <f aca="false">IF(E175="","",E175/(E175+H175))</f>
        <v>0.533127889060093</v>
      </c>
      <c r="L175" s="70" t="n">
        <f aca="false">IF(OR(K175="",J175=""),"",(J175-K175)*100)</f>
        <v>-2.76505807658828</v>
      </c>
      <c r="M175" s="36" t="n">
        <v>2.20820364551216</v>
      </c>
      <c r="N175" s="36" t="n">
        <v>2.24053161395411</v>
      </c>
      <c r="O175" s="36" t="n">
        <f aca="false">SQRT(M175^2+N175^2)</f>
        <v>3.14581392539053</v>
      </c>
      <c r="P175" s="40" t="n">
        <f aca="false">IF(J175="","",MAX(0,J175-1.96*O175/100))</f>
        <v>0.443819355356555</v>
      </c>
      <c r="Q175" s="40" t="n">
        <f aca="false">IF(J175="","",MIN(1,J175+1.96*O175/100))</f>
        <v>0.567135261231864</v>
      </c>
      <c r="R175" s="32" t="str">
        <f aca="false">IF(L175="","",IF(ABS(L175)&lt;=O175,"Yes","No"))</f>
        <v>Yes</v>
      </c>
      <c r="S175" s="32" t="str">
        <f aca="false">IF(L175="","",IF(ABS(L175)&lt;=1.96*O175,"Yes","No"))</f>
        <v>Yes</v>
      </c>
      <c r="T175" s="60" t="n">
        <f aca="false">IF(D175="","",ROUND(SQRT(((D175+G175)*O175/100)^2+(J175*(D175+G175)*0.06778)^2),0))</f>
        <v>30</v>
      </c>
      <c r="U175" s="32"/>
    </row>
    <row r="176" customFormat="false" ht="15" hidden="false" customHeight="false" outlineLevel="0" collapsed="false">
      <c r="A176" s="32" t="s">
        <v>233</v>
      </c>
      <c r="B176" s="32" t="s">
        <v>368</v>
      </c>
      <c r="C176" s="32" t="s">
        <v>371</v>
      </c>
      <c r="D176" s="60" t="n">
        <v>886</v>
      </c>
      <c r="E176" s="60" t="n">
        <v>935</v>
      </c>
      <c r="F176" s="69" t="n">
        <f aca="false">IF(E176="","",D176-E176)</f>
        <v>-49</v>
      </c>
      <c r="G176" s="60" t="n">
        <v>691</v>
      </c>
      <c r="H176" s="60" t="n">
        <v>631</v>
      </c>
      <c r="I176" s="69" t="n">
        <f aca="false">IF(H176="","",G176-H176)</f>
        <v>60</v>
      </c>
      <c r="J176" s="40" t="n">
        <f aca="false">IF(OR(D176="",D176+G176=0),"",D176/(D176+G176))</f>
        <v>0.561826252377933</v>
      </c>
      <c r="K176" s="40" t="n">
        <f aca="false">IF(E176="","",E176/(E176+H176))</f>
        <v>0.597062579821201</v>
      </c>
      <c r="L176" s="70" t="n">
        <f aca="false">IF(OR(K176="",J176=""),"",(J176-K176)*100)</f>
        <v>-3.52363274432677</v>
      </c>
      <c r="M176" s="36" t="n">
        <v>1.85121860614646</v>
      </c>
      <c r="N176" s="36" t="n">
        <v>2.24053161395411</v>
      </c>
      <c r="O176" s="36" t="n">
        <f aca="false">SQRT(M176^2+N176^2)</f>
        <v>2.90637097440616</v>
      </c>
      <c r="P176" s="40" t="n">
        <f aca="false">IF(J176="","",MAX(0,J176-1.96*O176/100))</f>
        <v>0.504861381279572</v>
      </c>
      <c r="Q176" s="40" t="n">
        <f aca="false">IF(J176="","",MIN(1,J176+1.96*O176/100))</f>
        <v>0.618791123476294</v>
      </c>
      <c r="R176" s="32" t="str">
        <f aca="false">IF(L176="","",IF(ABS(L176)&lt;=O176,"Yes","No"))</f>
        <v>No</v>
      </c>
      <c r="S176" s="32" t="str">
        <f aca="false">IF(L176="","",IF(ABS(L176)&lt;=1.96*O176,"Yes","No"))</f>
        <v>Yes</v>
      </c>
      <c r="T176" s="60" t="n">
        <f aca="false">IF(D176="","",ROUND(SQRT(((D176+G176)*O176/100)^2+(J176*(D176+G176)*0.05273)^2),0))</f>
        <v>65</v>
      </c>
      <c r="U176" s="32"/>
    </row>
    <row r="177" customFormat="false" ht="15" hidden="false" customHeight="false" outlineLevel="0" collapsed="false">
      <c r="A177" s="32" t="s">
        <v>233</v>
      </c>
      <c r="B177" s="32" t="s">
        <v>368</v>
      </c>
      <c r="C177" s="32" t="s">
        <v>372</v>
      </c>
      <c r="D177" s="60" t="n">
        <v>393</v>
      </c>
      <c r="E177" s="60" t="n">
        <v>424</v>
      </c>
      <c r="F177" s="69" t="n">
        <f aca="false">IF(E177="","",D177-E177)</f>
        <v>-31</v>
      </c>
      <c r="G177" s="60" t="n">
        <v>447</v>
      </c>
      <c r="H177" s="60" t="n">
        <v>437</v>
      </c>
      <c r="I177" s="69" t="n">
        <f aca="false">IF(H177="","",G177-H177)</f>
        <v>10</v>
      </c>
      <c r="J177" s="40" t="n">
        <f aca="false">IF(OR(D177="",D177+G177=0),"",D177/(D177+G177))</f>
        <v>0.467857142857143</v>
      </c>
      <c r="K177" s="40" t="n">
        <f aca="false">IF(E177="","",E177/(E177+H177))</f>
        <v>0.492450638792102</v>
      </c>
      <c r="L177" s="70" t="n">
        <f aca="false">IF(OR(K177="",J177=""),"",(J177-K177)*100)</f>
        <v>-2.45934959349594</v>
      </c>
      <c r="M177" s="36" t="n">
        <v>1.85121860614646</v>
      </c>
      <c r="N177" s="36" t="n">
        <v>2.24053161395411</v>
      </c>
      <c r="O177" s="36" t="n">
        <f aca="false">SQRT(M177^2+N177^2)</f>
        <v>2.90637097440616</v>
      </c>
      <c r="P177" s="40" t="n">
        <f aca="false">IF(J177="","",MAX(0,J177-1.96*O177/100))</f>
        <v>0.410892271758782</v>
      </c>
      <c r="Q177" s="40" t="n">
        <f aca="false">IF(J177="","",MIN(1,J177+1.96*O177/100))</f>
        <v>0.524822013955504</v>
      </c>
      <c r="R177" s="32" t="str">
        <f aca="false">IF(L177="","",IF(ABS(L177)&lt;=O177,"Yes","No"))</f>
        <v>Yes</v>
      </c>
      <c r="S177" s="32" t="str">
        <f aca="false">IF(L177="","",IF(ABS(L177)&lt;=1.96*O177,"Yes","No"))</f>
        <v>Yes</v>
      </c>
      <c r="T177" s="60" t="n">
        <f aca="false">IF(D177="","",ROUND(SQRT(((D177+G177)*O177/100)^2+(J177*(D177+G177)*0.05273)^2),0))</f>
        <v>32</v>
      </c>
      <c r="U177" s="32"/>
    </row>
    <row r="178" customFormat="false" ht="15" hidden="false" customHeight="false" outlineLevel="0" collapsed="false">
      <c r="A178" s="32" t="s">
        <v>233</v>
      </c>
      <c r="B178" s="32" t="s">
        <v>368</v>
      </c>
      <c r="C178" s="32" t="s">
        <v>373</v>
      </c>
      <c r="D178" s="60" t="n">
        <v>762</v>
      </c>
      <c r="E178" s="60" t="n">
        <v>872</v>
      </c>
      <c r="F178" s="69" t="n">
        <f aca="false">IF(E178="","",D178-E178)</f>
        <v>-110</v>
      </c>
      <c r="G178" s="60" t="n">
        <v>597</v>
      </c>
      <c r="H178" s="60" t="n">
        <v>544</v>
      </c>
      <c r="I178" s="69" t="n">
        <f aca="false">IF(H178="","",G178-H178)</f>
        <v>53</v>
      </c>
      <c r="J178" s="40" t="n">
        <f aca="false">IF(OR(D178="",D178+G178=0),"",D178/(D178+G178))</f>
        <v>0.560706401766004</v>
      </c>
      <c r="K178" s="40" t="n">
        <f aca="false">IF(E178="","",E178/(E178+H178))</f>
        <v>0.615819209039548</v>
      </c>
      <c r="L178" s="70" t="n">
        <f aca="false">IF(OR(K178="",J178=""),"",(J178-K178)*100)</f>
        <v>-5.51128072735436</v>
      </c>
      <c r="M178" s="36" t="n">
        <v>1.85121860614646</v>
      </c>
      <c r="N178" s="36" t="n">
        <v>2.24053161395411</v>
      </c>
      <c r="O178" s="36" t="n">
        <f aca="false">SQRT(M178^2+N178^2)</f>
        <v>2.90637097440616</v>
      </c>
      <c r="P178" s="40" t="n">
        <f aca="false">IF(J178="","",MAX(0,J178-1.96*O178/100))</f>
        <v>0.503741530667644</v>
      </c>
      <c r="Q178" s="40" t="n">
        <f aca="false">IF(J178="","",MIN(1,J178+1.96*O178/100))</f>
        <v>0.617671272864365</v>
      </c>
      <c r="R178" s="32" t="str">
        <f aca="false">IF(L178="","",IF(ABS(L178)&lt;=O178,"Yes","No"))</f>
        <v>No</v>
      </c>
      <c r="S178" s="32" t="str">
        <f aca="false">IF(L178="","",IF(ABS(L178)&lt;=1.96*O178,"Yes","No"))</f>
        <v>Yes</v>
      </c>
      <c r="T178" s="60" t="n">
        <f aca="false">IF(D178="","",ROUND(SQRT(((D178+G178)*O178/100)^2+(J178*(D178+G178)*0.05273)^2),0))</f>
        <v>56</v>
      </c>
      <c r="U178" s="32"/>
    </row>
    <row r="179" customFormat="false" ht="15" hidden="false" customHeight="false" outlineLevel="0" collapsed="false">
      <c r="A179" s="32" t="s">
        <v>233</v>
      </c>
      <c r="B179" s="32" t="s">
        <v>368</v>
      </c>
      <c r="C179" s="32" t="s">
        <v>374</v>
      </c>
      <c r="D179" s="60" t="n">
        <v>779</v>
      </c>
      <c r="E179" s="60" t="n">
        <v>891</v>
      </c>
      <c r="F179" s="69" t="n">
        <f aca="false">IF(E179="","",D179-E179)</f>
        <v>-112</v>
      </c>
      <c r="G179" s="60" t="n">
        <v>579</v>
      </c>
      <c r="H179" s="60" t="n">
        <v>525</v>
      </c>
      <c r="I179" s="69" t="n">
        <f aca="false">IF(H179="","",G179-H179)</f>
        <v>54</v>
      </c>
      <c r="J179" s="40" t="n">
        <f aca="false">IF(OR(D179="",D179+G179=0),"",D179/(D179+G179))</f>
        <v>0.573637702503682</v>
      </c>
      <c r="K179" s="40" t="n">
        <f aca="false">IF(E179="","",E179/(E179+H179))</f>
        <v>0.629237288135593</v>
      </c>
      <c r="L179" s="70" t="n">
        <f aca="false">IF(OR(K179="",J179=""),"",(J179-K179)*100)</f>
        <v>-5.55995856319114</v>
      </c>
      <c r="M179" s="36" t="n">
        <v>1.85121860614646</v>
      </c>
      <c r="N179" s="36" t="n">
        <v>2.24053161395411</v>
      </c>
      <c r="O179" s="36" t="n">
        <f aca="false">SQRT(M179^2+N179^2)</f>
        <v>2.90637097440616</v>
      </c>
      <c r="P179" s="40" t="n">
        <f aca="false">IF(J179="","",MAX(0,J179-1.96*O179/100))</f>
        <v>0.516672831405321</v>
      </c>
      <c r="Q179" s="40" t="n">
        <f aca="false">IF(J179="","",MIN(1,J179+1.96*O179/100))</f>
        <v>0.630602573602043</v>
      </c>
      <c r="R179" s="32" t="str">
        <f aca="false">IF(L179="","",IF(ABS(L179)&lt;=O179,"Yes","No"))</f>
        <v>No</v>
      </c>
      <c r="S179" s="32" t="str">
        <f aca="false">IF(L179="","",IF(ABS(L179)&lt;=1.96*O179,"Yes","No"))</f>
        <v>Yes</v>
      </c>
      <c r="T179" s="60" t="n">
        <f aca="false">IF(D179="","",ROUND(SQRT(((D179+G179)*O179/100)^2+(J179*(D179+G179)*0.05273)^2),0))</f>
        <v>57</v>
      </c>
      <c r="U179" s="32"/>
    </row>
    <row r="180" customFormat="false" ht="15" hidden="false" customHeight="false" outlineLevel="0" collapsed="false">
      <c r="A180" s="32" t="s">
        <v>233</v>
      </c>
      <c r="B180" s="32" t="s">
        <v>368</v>
      </c>
      <c r="C180" s="32" t="s">
        <v>375</v>
      </c>
      <c r="D180" s="60" t="n">
        <v>378</v>
      </c>
      <c r="E180" s="60" t="n">
        <v>424</v>
      </c>
      <c r="F180" s="69" t="n">
        <f aca="false">IF(E180="","",D180-E180)</f>
        <v>-46</v>
      </c>
      <c r="G180" s="60" t="n">
        <v>325</v>
      </c>
      <c r="H180" s="60" t="n">
        <v>334</v>
      </c>
      <c r="I180" s="69" t="n">
        <f aca="false">IF(H180="","",G180-H180)</f>
        <v>-9</v>
      </c>
      <c r="J180" s="40" t="n">
        <f aca="false">IF(OR(D180="",D180+G180=0),"",D180/(D180+G180))</f>
        <v>0.537695590327169</v>
      </c>
      <c r="K180" s="40" t="n">
        <f aca="false">IF(E180="","",E180/(E180+H180))</f>
        <v>0.559366754617414</v>
      </c>
      <c r="L180" s="70" t="n">
        <f aca="false">IF(OR(K180="",J180=""),"",(J180-K180)*100)</f>
        <v>-2.1671164290245</v>
      </c>
      <c r="M180" s="36" t="n">
        <v>2.20820364551216</v>
      </c>
      <c r="N180" s="36" t="n">
        <v>2.24053161395411</v>
      </c>
      <c r="O180" s="36" t="n">
        <f aca="false">SQRT(M180^2+N180^2)</f>
        <v>3.14581392539053</v>
      </c>
      <c r="P180" s="40" t="n">
        <f aca="false">IF(J180="","",MAX(0,J180-1.96*O180/100))</f>
        <v>0.476037637389515</v>
      </c>
      <c r="Q180" s="40" t="n">
        <f aca="false">IF(J180="","",MIN(1,J180+1.96*O180/100))</f>
        <v>0.599353543264824</v>
      </c>
      <c r="R180" s="32" t="str">
        <f aca="false">IF(L180="","",IF(ABS(L180)&lt;=O180,"Yes","No"))</f>
        <v>Yes</v>
      </c>
      <c r="S180" s="32" t="str">
        <f aca="false">IF(L180="","",IF(ABS(L180)&lt;=1.96*O180,"Yes","No"))</f>
        <v>Yes</v>
      </c>
      <c r="T180" s="60" t="n">
        <f aca="false">IF(D180="","",ROUND(SQRT(((D180+G180)*O180/100)^2+(J180*(D180+G180)*0.06778)^2),0))</f>
        <v>34</v>
      </c>
      <c r="U180" s="32"/>
    </row>
    <row r="181" customFormat="false" ht="15" hidden="false" customHeight="false" outlineLevel="0" collapsed="false">
      <c r="A181" s="32" t="s">
        <v>233</v>
      </c>
      <c r="B181" s="32" t="s">
        <v>368</v>
      </c>
      <c r="C181" s="32" t="s">
        <v>376</v>
      </c>
      <c r="D181" s="60" t="n">
        <v>905</v>
      </c>
      <c r="E181" s="60" t="n">
        <v>1062</v>
      </c>
      <c r="F181" s="69" t="n">
        <f aca="false">IF(E181="","",D181-E181)</f>
        <v>-157</v>
      </c>
      <c r="G181" s="60" t="n">
        <v>935</v>
      </c>
      <c r="H181" s="60" t="n">
        <v>971</v>
      </c>
      <c r="I181" s="69" t="n">
        <f aca="false">IF(H181="","",G181-H181)</f>
        <v>-36</v>
      </c>
      <c r="J181" s="40" t="n">
        <f aca="false">IF(OR(D181="",D181+G181=0),"",D181/(D181+G181))</f>
        <v>0.491847826086957</v>
      </c>
      <c r="K181" s="40" t="n">
        <f aca="false">IF(E181="","",E181/(E181+H181))</f>
        <v>0.522380718150517</v>
      </c>
      <c r="L181" s="70" t="n">
        <f aca="false">IF(OR(K181="",J181=""),"",(J181-K181)*100)</f>
        <v>-3.05328920635599</v>
      </c>
      <c r="M181" s="36" t="n">
        <v>1.85121860614646</v>
      </c>
      <c r="N181" s="36" t="n">
        <v>2.24053161395411</v>
      </c>
      <c r="O181" s="36" t="n">
        <f aca="false">SQRT(M181^2+N181^2)</f>
        <v>2.90637097440616</v>
      </c>
      <c r="P181" s="40" t="n">
        <f aca="false">IF(J181="","",MAX(0,J181-1.96*O181/100))</f>
        <v>0.434882954988596</v>
      </c>
      <c r="Q181" s="40" t="n">
        <f aca="false">IF(J181="","",MIN(1,J181+1.96*O181/100))</f>
        <v>0.548812697185317</v>
      </c>
      <c r="R181" s="32" t="str">
        <f aca="false">IF(L181="","",IF(ABS(L181)&lt;=O181,"Yes","No"))</f>
        <v>No</v>
      </c>
      <c r="S181" s="32" t="str">
        <f aca="false">IF(L181="","",IF(ABS(L181)&lt;=1.96*O181,"Yes","No"))</f>
        <v>Yes</v>
      </c>
      <c r="T181" s="60" t="n">
        <f aca="false">IF(D181="","",ROUND(SQRT(((D181+G181)*O181/100)^2+(J181*(D181+G181)*0.05273)^2),0))</f>
        <v>72</v>
      </c>
      <c r="U181" s="32"/>
    </row>
    <row r="182" customFormat="false" ht="15" hidden="false" customHeight="false" outlineLevel="0" collapsed="false">
      <c r="A182" s="32" t="s">
        <v>233</v>
      </c>
      <c r="B182" s="32" t="s">
        <v>377</v>
      </c>
      <c r="C182" s="32" t="s">
        <v>378</v>
      </c>
      <c r="D182" s="60" t="n">
        <v>740</v>
      </c>
      <c r="E182" s="60" t="n">
        <v>812</v>
      </c>
      <c r="F182" s="69" t="n">
        <f aca="false">IF(E182="","",D182-E182)</f>
        <v>-72</v>
      </c>
      <c r="G182" s="60" t="n">
        <v>737</v>
      </c>
      <c r="H182" s="60" t="n">
        <v>703</v>
      </c>
      <c r="I182" s="69" t="n">
        <f aca="false">IF(H182="","",G182-H182)</f>
        <v>34</v>
      </c>
      <c r="J182" s="40" t="n">
        <f aca="false">IF(OR(D182="",D182+G182=0),"",D182/(D182+G182))</f>
        <v>0.50101557210562</v>
      </c>
      <c r="K182" s="40" t="n">
        <f aca="false">IF(E182="","",E182/(E182+H182))</f>
        <v>0.535973597359736</v>
      </c>
      <c r="L182" s="70" t="n">
        <f aca="false">IF(OR(K182="",J182=""),"",(J182-K182)*100)</f>
        <v>-3.49580252541164</v>
      </c>
      <c r="M182" s="36" t="n">
        <v>1.85121860614646</v>
      </c>
      <c r="N182" s="36" t="n">
        <v>2.24053161395411</v>
      </c>
      <c r="O182" s="36" t="n">
        <f aca="false">SQRT(M182^2+N182^2)</f>
        <v>2.90637097440616</v>
      </c>
      <c r="P182" s="40" t="n">
        <f aca="false">IF(J182="","",MAX(0,J182-1.96*O182/100))</f>
        <v>0.444050701007259</v>
      </c>
      <c r="Q182" s="40" t="n">
        <f aca="false">IF(J182="","",MIN(1,J182+1.96*O182/100))</f>
        <v>0.55798044320398</v>
      </c>
      <c r="R182" s="32" t="str">
        <f aca="false">IF(L182="","",IF(ABS(L182)&lt;=O182,"Yes","No"))</f>
        <v>No</v>
      </c>
      <c r="S182" s="32" t="str">
        <f aca="false">IF(L182="","",IF(ABS(L182)&lt;=1.96*O182,"Yes","No"))</f>
        <v>Yes</v>
      </c>
      <c r="T182" s="60" t="n">
        <f aca="false">IF(D182="","",ROUND(SQRT(((D182+G182)*O182/100)^2+(J182*(D182+G182)*0.05273)^2),0))</f>
        <v>58</v>
      </c>
      <c r="U182" s="32"/>
    </row>
    <row r="183" customFormat="false" ht="15" hidden="false" customHeight="false" outlineLevel="0" collapsed="false">
      <c r="A183" s="32" t="s">
        <v>233</v>
      </c>
      <c r="B183" s="32" t="s">
        <v>377</v>
      </c>
      <c r="C183" s="32" t="s">
        <v>379</v>
      </c>
      <c r="D183" s="60" t="n">
        <v>1015</v>
      </c>
      <c r="E183" s="60" t="n">
        <v>1089</v>
      </c>
      <c r="F183" s="69" t="n">
        <f aca="false">IF(E183="","",D183-E183)</f>
        <v>-74</v>
      </c>
      <c r="G183" s="60" t="n">
        <v>995</v>
      </c>
      <c r="H183" s="60" t="n">
        <v>1003</v>
      </c>
      <c r="I183" s="69" t="n">
        <f aca="false">IF(H183="","",G183-H183)</f>
        <v>-8</v>
      </c>
      <c r="J183" s="40" t="n">
        <f aca="false">IF(OR(D183="",D183+G183=0),"",D183/(D183+G183))</f>
        <v>0.504975124378109</v>
      </c>
      <c r="K183" s="40" t="n">
        <f aca="false">IF(E183="","",E183/(E183+H183))</f>
        <v>0.520554493307839</v>
      </c>
      <c r="L183" s="70" t="n">
        <f aca="false">IF(OR(K183="",J183=""),"",(J183-K183)*100)</f>
        <v>-1.557936892973</v>
      </c>
      <c r="M183" s="36" t="n">
        <v>1.85121860614646</v>
      </c>
      <c r="N183" s="36" t="n">
        <v>2.24053161395411</v>
      </c>
      <c r="O183" s="36" t="n">
        <f aca="false">SQRT(M183^2+N183^2)</f>
        <v>2.90637097440616</v>
      </c>
      <c r="P183" s="40" t="n">
        <f aca="false">IF(J183="","",MAX(0,J183-1.96*O183/100))</f>
        <v>0.448010253279749</v>
      </c>
      <c r="Q183" s="40" t="n">
        <f aca="false">IF(J183="","",MIN(1,J183+1.96*O183/100))</f>
        <v>0.56193999547647</v>
      </c>
      <c r="R183" s="32" t="str">
        <f aca="false">IF(L183="","",IF(ABS(L183)&lt;=O183,"Yes","No"))</f>
        <v>Yes</v>
      </c>
      <c r="S183" s="32" t="str">
        <f aca="false">IF(L183="","",IF(ABS(L183)&lt;=1.96*O183,"Yes","No"))</f>
        <v>Yes</v>
      </c>
      <c r="T183" s="60" t="n">
        <f aca="false">IF(D183="","",ROUND(SQRT(((D183+G183)*O183/100)^2+(J183*(D183+G183)*0.05273)^2),0))</f>
        <v>79</v>
      </c>
      <c r="U183" s="32"/>
    </row>
    <row r="184" customFormat="false" ht="15" hidden="false" customHeight="false" outlineLevel="0" collapsed="false">
      <c r="A184" s="32" t="s">
        <v>233</v>
      </c>
      <c r="B184" s="32" t="s">
        <v>377</v>
      </c>
      <c r="C184" s="32" t="s">
        <v>380</v>
      </c>
      <c r="D184" s="60" t="n">
        <v>633</v>
      </c>
      <c r="E184" s="60" t="n">
        <v>658</v>
      </c>
      <c r="F184" s="69" t="n">
        <f aca="false">IF(E184="","",D184-E184)</f>
        <v>-25</v>
      </c>
      <c r="G184" s="60" t="n">
        <v>682</v>
      </c>
      <c r="H184" s="60" t="n">
        <v>705</v>
      </c>
      <c r="I184" s="69" t="n">
        <f aca="false">IF(H184="","",G184-H184)</f>
        <v>-23</v>
      </c>
      <c r="J184" s="40" t="n">
        <f aca="false">IF(OR(D184="",D184+G184=0),"",D184/(D184+G184))</f>
        <v>0.481368821292776</v>
      </c>
      <c r="K184" s="40" t="n">
        <f aca="false">IF(E184="","",E184/(E184+H184))</f>
        <v>0.482758620689655</v>
      </c>
      <c r="L184" s="70" t="n">
        <f aca="false">IF(OR(K184="",J184=""),"",(J184-K184)*100)</f>
        <v>-0.138979939687955</v>
      </c>
      <c r="M184" s="36" t="n">
        <v>1.85121860614646</v>
      </c>
      <c r="N184" s="36" t="n">
        <v>2.24053161395411</v>
      </c>
      <c r="O184" s="36" t="n">
        <f aca="false">SQRT(M184^2+N184^2)</f>
        <v>2.90637097440616</v>
      </c>
      <c r="P184" s="40" t="n">
        <f aca="false">IF(J184="","",MAX(0,J184-1.96*O184/100))</f>
        <v>0.424403950194415</v>
      </c>
      <c r="Q184" s="40" t="n">
        <f aca="false">IF(J184="","",MIN(1,J184+1.96*O184/100))</f>
        <v>0.538333692391137</v>
      </c>
      <c r="R184" s="32" t="str">
        <f aca="false">IF(L184="","",IF(ABS(L184)&lt;=O184,"Yes","No"))</f>
        <v>Yes</v>
      </c>
      <c r="S184" s="32" t="str">
        <f aca="false">IF(L184="","",IF(ABS(L184)&lt;=1.96*O184,"Yes","No"))</f>
        <v>Yes</v>
      </c>
      <c r="T184" s="60" t="n">
        <f aca="false">IF(D184="","",ROUND(SQRT(((D184+G184)*O184/100)^2+(J184*(D184+G184)*0.05273)^2),0))</f>
        <v>51</v>
      </c>
      <c r="U184" s="32"/>
    </row>
    <row r="185" customFormat="false" ht="15" hidden="false" customHeight="false" outlineLevel="0" collapsed="false">
      <c r="A185" s="32" t="s">
        <v>233</v>
      </c>
      <c r="B185" s="32" t="s">
        <v>377</v>
      </c>
      <c r="C185" s="32" t="s">
        <v>381</v>
      </c>
      <c r="D185" s="60" t="n">
        <v>476</v>
      </c>
      <c r="E185" s="60" t="n">
        <v>516</v>
      </c>
      <c r="F185" s="69" t="n">
        <f aca="false">IF(E185="","",D185-E185)</f>
        <v>-40</v>
      </c>
      <c r="G185" s="60" t="n">
        <v>385</v>
      </c>
      <c r="H185" s="60" t="n">
        <v>400</v>
      </c>
      <c r="I185" s="69" t="n">
        <f aca="false">IF(H185="","",G185-H185)</f>
        <v>-15</v>
      </c>
      <c r="J185" s="40" t="n">
        <f aca="false">IF(OR(D185="",D185+G185=0),"",D185/(D185+G185))</f>
        <v>0.552845528455285</v>
      </c>
      <c r="K185" s="40" t="n">
        <f aca="false">IF(E185="","",E185/(E185+H185))</f>
        <v>0.563318777292576</v>
      </c>
      <c r="L185" s="70" t="n">
        <f aca="false">IF(OR(K185="",J185=""),"",(J185-K185)*100)</f>
        <v>-1.04732488372918</v>
      </c>
      <c r="M185" s="36" t="n">
        <v>1.85121860614646</v>
      </c>
      <c r="N185" s="36" t="n">
        <v>2.24053161395411</v>
      </c>
      <c r="O185" s="36" t="n">
        <f aca="false">SQRT(M185^2+N185^2)</f>
        <v>2.90637097440616</v>
      </c>
      <c r="P185" s="40" t="n">
        <f aca="false">IF(J185="","",MAX(0,J185-1.96*O185/100))</f>
        <v>0.495880657356924</v>
      </c>
      <c r="Q185" s="40" t="n">
        <f aca="false">IF(J185="","",MIN(1,J185+1.96*O185/100))</f>
        <v>0.609810399553645</v>
      </c>
      <c r="R185" s="32" t="str">
        <f aca="false">IF(L185="","",IF(ABS(L185)&lt;=O185,"Yes","No"))</f>
        <v>Yes</v>
      </c>
      <c r="S185" s="32" t="str">
        <f aca="false">IF(L185="","",IF(ABS(L185)&lt;=1.96*O185,"Yes","No"))</f>
        <v>Yes</v>
      </c>
      <c r="T185" s="60" t="n">
        <f aca="false">IF(D185="","",ROUND(SQRT(((D185+G185)*O185/100)^2+(J185*(D185+G185)*0.05273)^2),0))</f>
        <v>35</v>
      </c>
      <c r="U185" s="32"/>
    </row>
    <row r="186" customFormat="false" ht="15" hidden="false" customHeight="false" outlineLevel="0" collapsed="false">
      <c r="A186" s="32" t="s">
        <v>233</v>
      </c>
      <c r="B186" s="32" t="s">
        <v>377</v>
      </c>
      <c r="C186" s="32" t="s">
        <v>382</v>
      </c>
      <c r="D186" s="60" t="n">
        <v>1286</v>
      </c>
      <c r="E186" s="60" t="n">
        <v>1409</v>
      </c>
      <c r="F186" s="69" t="n">
        <f aca="false">IF(E186="","",D186-E186)</f>
        <v>-123</v>
      </c>
      <c r="G186" s="60" t="n">
        <v>1203</v>
      </c>
      <c r="H186" s="60" t="n">
        <v>1142</v>
      </c>
      <c r="I186" s="69" t="n">
        <f aca="false">IF(H186="","",G186-H186)</f>
        <v>61</v>
      </c>
      <c r="J186" s="40" t="n">
        <f aca="false">IF(OR(D186="",D186+G186=0),"",D186/(D186+G186))</f>
        <v>0.516673362796304</v>
      </c>
      <c r="K186" s="40" t="n">
        <f aca="false">IF(E186="","",E186/(E186+H186))</f>
        <v>0.552332418659349</v>
      </c>
      <c r="L186" s="70" t="n">
        <f aca="false">IF(OR(K186="",J186=""),"",(J186-K186)*100)</f>
        <v>-3.56590558630455</v>
      </c>
      <c r="M186" s="36" t="n">
        <v>1.85121860614646</v>
      </c>
      <c r="N186" s="36" t="n">
        <v>2.24053161395411</v>
      </c>
      <c r="O186" s="36" t="n">
        <f aca="false">SQRT(M186^2+N186^2)</f>
        <v>2.90637097440616</v>
      </c>
      <c r="P186" s="40" t="n">
        <f aca="false">IF(J186="","",MAX(0,J186-1.96*O186/100))</f>
        <v>0.459708491697943</v>
      </c>
      <c r="Q186" s="40" t="n">
        <f aca="false">IF(J186="","",MIN(1,J186+1.96*O186/100))</f>
        <v>0.573638233894665</v>
      </c>
      <c r="R186" s="32" t="str">
        <f aca="false">IF(L186="","",IF(ABS(L186)&lt;=O186,"Yes","No"))</f>
        <v>No</v>
      </c>
      <c r="S186" s="32" t="str">
        <f aca="false">IF(L186="","",IF(ABS(L186)&lt;=1.96*O186,"Yes","No"))</f>
        <v>Yes</v>
      </c>
      <c r="T186" s="60" t="n">
        <f aca="false">IF(D186="","",ROUND(SQRT(((D186+G186)*O186/100)^2+(J186*(D186+G186)*0.05273)^2),0))</f>
        <v>99</v>
      </c>
      <c r="U186" s="32"/>
    </row>
    <row r="187" customFormat="false" ht="15" hidden="false" customHeight="false" outlineLevel="0" collapsed="false">
      <c r="A187" s="32" t="s">
        <v>233</v>
      </c>
      <c r="B187" s="32" t="s">
        <v>377</v>
      </c>
      <c r="C187" s="32" t="s">
        <v>383</v>
      </c>
      <c r="D187" s="60" t="n">
        <v>432</v>
      </c>
      <c r="E187" s="60" t="n">
        <v>513</v>
      </c>
      <c r="F187" s="69" t="n">
        <f aca="false">IF(E187="","",D187-E187)</f>
        <v>-81</v>
      </c>
      <c r="G187" s="60" t="n">
        <v>377</v>
      </c>
      <c r="H187" s="60" t="n">
        <v>429</v>
      </c>
      <c r="I187" s="69" t="n">
        <f aca="false">IF(H187="","",G187-H187)</f>
        <v>-52</v>
      </c>
      <c r="J187" s="40" t="n">
        <f aca="false">IF(OR(D187="",D187+G187=0),"",D187/(D187+G187))</f>
        <v>0.533992583436341</v>
      </c>
      <c r="K187" s="40" t="n">
        <f aca="false">IF(E187="","",E187/(E187+H187))</f>
        <v>0.544585987261147</v>
      </c>
      <c r="L187" s="70" t="n">
        <f aca="false">IF(OR(K187="",J187=""),"",(J187-K187)*100)</f>
        <v>-1.05934038248053</v>
      </c>
      <c r="M187" s="36" t="n">
        <v>2.20820364551216</v>
      </c>
      <c r="N187" s="36" t="n">
        <v>2.24053161395411</v>
      </c>
      <c r="O187" s="36" t="n">
        <f aca="false">SQRT(M187^2+N187^2)</f>
        <v>3.14581392539053</v>
      </c>
      <c r="P187" s="40" t="n">
        <f aca="false">IF(J187="","",MAX(0,J187-1.96*O187/100))</f>
        <v>0.472334630498687</v>
      </c>
      <c r="Q187" s="40" t="n">
        <f aca="false">IF(J187="","",MIN(1,J187+1.96*O187/100))</f>
        <v>0.595650536373996</v>
      </c>
      <c r="R187" s="32" t="str">
        <f aca="false">IF(L187="","",IF(ABS(L187)&lt;=O187,"Yes","No"))</f>
        <v>Yes</v>
      </c>
      <c r="S187" s="32" t="str">
        <f aca="false">IF(L187="","",IF(ABS(L187)&lt;=1.96*O187,"Yes","No"))</f>
        <v>Yes</v>
      </c>
      <c r="T187" s="60" t="n">
        <f aca="false">IF(D187="","",ROUND(SQRT(((D187+G187)*O187/100)^2+(J187*(D187+G187)*0.06778)^2),0))</f>
        <v>39</v>
      </c>
      <c r="U187" s="32"/>
    </row>
    <row r="188" customFormat="false" ht="15" hidden="false" customHeight="false" outlineLevel="0" collapsed="false">
      <c r="A188" s="32" t="s">
        <v>233</v>
      </c>
      <c r="B188" s="32" t="s">
        <v>377</v>
      </c>
      <c r="C188" s="32" t="s">
        <v>384</v>
      </c>
      <c r="D188" s="60" t="n">
        <v>452</v>
      </c>
      <c r="E188" s="60" t="n">
        <v>494</v>
      </c>
      <c r="F188" s="69" t="n">
        <f aca="false">IF(E188="","",D188-E188)</f>
        <v>-42</v>
      </c>
      <c r="G188" s="60" t="n">
        <v>409</v>
      </c>
      <c r="H188" s="60" t="n">
        <v>404</v>
      </c>
      <c r="I188" s="69" t="n">
        <f aca="false">IF(H188="","",G188-H188)</f>
        <v>5</v>
      </c>
      <c r="J188" s="40" t="n">
        <f aca="false">IF(OR(D188="",D188+G188=0),"",D188/(D188+G188))</f>
        <v>0.524970963995354</v>
      </c>
      <c r="K188" s="40" t="n">
        <f aca="false">IF(E188="","",E188/(E188+H188))</f>
        <v>0.55011135857461</v>
      </c>
      <c r="L188" s="70" t="n">
        <f aca="false">IF(OR(K188="",J188=""),"",(J188-K188)*100)</f>
        <v>-2.5140394579256</v>
      </c>
      <c r="M188" s="36" t="n">
        <v>1.85121860614646</v>
      </c>
      <c r="N188" s="36" t="n">
        <v>2.24053161395411</v>
      </c>
      <c r="O188" s="36" t="n">
        <f aca="false">SQRT(M188^2+N188^2)</f>
        <v>2.90637097440616</v>
      </c>
      <c r="P188" s="40" t="n">
        <f aca="false">IF(J188="","",MAX(0,J188-1.96*O188/100))</f>
        <v>0.468006092896993</v>
      </c>
      <c r="Q188" s="40" t="n">
        <f aca="false">IF(J188="","",MIN(1,J188+1.96*O188/100))</f>
        <v>0.581935835093715</v>
      </c>
      <c r="R188" s="32" t="str">
        <f aca="false">IF(L188="","",IF(ABS(L188)&lt;=O188,"Yes","No"))</f>
        <v>Yes</v>
      </c>
      <c r="S188" s="32" t="str">
        <f aca="false">IF(L188="","",IF(ABS(L188)&lt;=1.96*O188,"Yes","No"))</f>
        <v>Yes</v>
      </c>
      <c r="T188" s="60" t="n">
        <f aca="false">IF(D188="","",ROUND(SQRT(((D188+G188)*O188/100)^2+(J188*(D188+G188)*0.05273)^2),0))</f>
        <v>35</v>
      </c>
      <c r="U188" s="32"/>
    </row>
    <row r="189" customFormat="false" ht="15" hidden="false" customHeight="false" outlineLevel="0" collapsed="false">
      <c r="A189" s="32" t="s">
        <v>233</v>
      </c>
      <c r="B189" s="32" t="s">
        <v>377</v>
      </c>
      <c r="C189" s="32" t="s">
        <v>385</v>
      </c>
      <c r="D189" s="60" t="n">
        <v>520</v>
      </c>
      <c r="E189" s="60" t="n">
        <v>518</v>
      </c>
      <c r="F189" s="69" t="n">
        <f aca="false">IF(E189="","",D189-E189)</f>
        <v>2</v>
      </c>
      <c r="G189" s="60" t="n">
        <v>457</v>
      </c>
      <c r="H189" s="60" t="n">
        <v>471</v>
      </c>
      <c r="I189" s="69" t="n">
        <f aca="false">IF(H189="","",G189-H189)</f>
        <v>-14</v>
      </c>
      <c r="J189" s="40" t="n">
        <f aca="false">IF(OR(D189="",D189+G189=0),"",D189/(D189+G189))</f>
        <v>0.532241555783009</v>
      </c>
      <c r="K189" s="40" t="n">
        <f aca="false">IF(E189="","",E189/(E189+H189))</f>
        <v>0.52376137512639</v>
      </c>
      <c r="L189" s="70" t="n">
        <f aca="false">IF(OR(K189="",J189=""),"",(J189-K189)*100)</f>
        <v>0.848018065661893</v>
      </c>
      <c r="M189" s="36" t="n">
        <v>1.85121860614646</v>
      </c>
      <c r="N189" s="36" t="n">
        <v>2.24053161395411</v>
      </c>
      <c r="O189" s="36" t="n">
        <f aca="false">SQRT(M189^2+N189^2)</f>
        <v>2.90637097440616</v>
      </c>
      <c r="P189" s="40" t="n">
        <f aca="false">IF(J189="","",MAX(0,J189-1.96*O189/100))</f>
        <v>0.475276684684648</v>
      </c>
      <c r="Q189" s="40" t="n">
        <f aca="false">IF(J189="","",MIN(1,J189+1.96*O189/100))</f>
        <v>0.58920642688137</v>
      </c>
      <c r="R189" s="32" t="str">
        <f aca="false">IF(L189="","",IF(ABS(L189)&lt;=O189,"Yes","No"))</f>
        <v>Yes</v>
      </c>
      <c r="S189" s="32" t="str">
        <f aca="false">IF(L189="","",IF(ABS(L189)&lt;=1.96*O189,"Yes","No"))</f>
        <v>Yes</v>
      </c>
      <c r="T189" s="60" t="n">
        <f aca="false">IF(D189="","",ROUND(SQRT(((D189+G189)*O189/100)^2+(J189*(D189+G189)*0.05273)^2),0))</f>
        <v>39</v>
      </c>
      <c r="U189" s="32"/>
    </row>
    <row r="190" customFormat="false" ht="15" hidden="false" customHeight="false" outlineLevel="0" collapsed="false">
      <c r="A190" s="32" t="s">
        <v>233</v>
      </c>
      <c r="B190" s="32" t="s">
        <v>386</v>
      </c>
      <c r="C190" s="32" t="s">
        <v>387</v>
      </c>
      <c r="D190" s="60" t="n">
        <v>990</v>
      </c>
      <c r="E190" s="60" t="n">
        <v>1212</v>
      </c>
      <c r="F190" s="69" t="n">
        <f aca="false">IF(E190="","",D190-E190)</f>
        <v>-222</v>
      </c>
      <c r="G190" s="60" t="n">
        <v>1273</v>
      </c>
      <c r="H190" s="60" t="n">
        <v>1282</v>
      </c>
      <c r="I190" s="69" t="n">
        <f aca="false">IF(H190="","",G190-H190)</f>
        <v>-9</v>
      </c>
      <c r="J190" s="40" t="n">
        <f aca="false">IF(OR(D190="",D190+G190=0),"",D190/(D190+G190))</f>
        <v>0.437472381794079</v>
      </c>
      <c r="K190" s="40" t="n">
        <f aca="false">IF(E190="","",E190/(E190+H190))</f>
        <v>0.485966319165998</v>
      </c>
      <c r="L190" s="70" t="n">
        <f aca="false">IF(OR(K190="",J190=""),"",(J190-K190)*100)</f>
        <v>-4.84939373719198</v>
      </c>
      <c r="M190" s="36" t="n">
        <v>1.85121860614646</v>
      </c>
      <c r="N190" s="36" t="n">
        <v>2.24053161395411</v>
      </c>
      <c r="O190" s="36" t="n">
        <f aca="false">SQRT(M190^2+N190^2)</f>
        <v>2.90637097440616</v>
      </c>
      <c r="P190" s="40" t="n">
        <f aca="false">IF(J190="","",MAX(0,J190-1.96*O190/100))</f>
        <v>0.380507510695718</v>
      </c>
      <c r="Q190" s="40" t="n">
        <f aca="false">IF(J190="","",MIN(1,J190+1.96*O190/100))</f>
        <v>0.494437252892439</v>
      </c>
      <c r="R190" s="32" t="str">
        <f aca="false">IF(L190="","",IF(ABS(L190)&lt;=O190,"Yes","No"))</f>
        <v>No</v>
      </c>
      <c r="S190" s="32" t="str">
        <f aca="false">IF(L190="","",IF(ABS(L190)&lt;=1.96*O190,"Yes","No"))</f>
        <v>Yes</v>
      </c>
      <c r="T190" s="60" t="n">
        <f aca="false">IF(D190="","",ROUND(SQRT(((D190+G190)*O190/100)^2+(J190*(D190+G190)*0.05273)^2),0))</f>
        <v>84</v>
      </c>
      <c r="U190" s="32"/>
    </row>
    <row r="191" customFormat="false" ht="15" hidden="false" customHeight="false" outlineLevel="0" collapsed="false">
      <c r="A191" s="32" t="s">
        <v>233</v>
      </c>
      <c r="B191" s="32" t="s">
        <v>386</v>
      </c>
      <c r="C191" s="32" t="s">
        <v>388</v>
      </c>
      <c r="D191" s="60" t="n">
        <v>708</v>
      </c>
      <c r="E191" s="60" t="n">
        <v>820</v>
      </c>
      <c r="F191" s="69" t="n">
        <f aca="false">IF(E191="","",D191-E191)</f>
        <v>-112</v>
      </c>
      <c r="G191" s="60" t="n">
        <v>1159</v>
      </c>
      <c r="H191" s="60" t="n">
        <v>1168</v>
      </c>
      <c r="I191" s="69" t="n">
        <f aca="false">IF(H191="","",G191-H191)</f>
        <v>-9</v>
      </c>
      <c r="J191" s="40" t="n">
        <f aca="false">IF(OR(D191="",D191+G191=0),"",D191/(D191+G191))</f>
        <v>0.379217996786288</v>
      </c>
      <c r="K191" s="40" t="n">
        <f aca="false">IF(E191="","",E191/(E191+H191))</f>
        <v>0.412474849094567</v>
      </c>
      <c r="L191" s="70" t="n">
        <f aca="false">IF(OR(K191="",J191=""),"",(J191-K191)*100)</f>
        <v>-3.32568523082792</v>
      </c>
      <c r="M191" s="36" t="n">
        <v>1.85121860614646</v>
      </c>
      <c r="N191" s="36" t="n">
        <v>2.24053161395411</v>
      </c>
      <c r="O191" s="36" t="n">
        <f aca="false">SQRT(M191^2+N191^2)</f>
        <v>2.90637097440616</v>
      </c>
      <c r="P191" s="40" t="n">
        <f aca="false">IF(J191="","",MAX(0,J191-1.96*O191/100))</f>
        <v>0.322253125687927</v>
      </c>
      <c r="Q191" s="40" t="n">
        <f aca="false">IF(J191="","",MIN(1,J191+1.96*O191/100))</f>
        <v>0.436182867884649</v>
      </c>
      <c r="R191" s="32" t="str">
        <f aca="false">IF(L191="","",IF(ABS(L191)&lt;=O191,"Yes","No"))</f>
        <v>No</v>
      </c>
      <c r="S191" s="32" t="str">
        <f aca="false">IF(L191="","",IF(ABS(L191)&lt;=1.96*O191,"Yes","No"))</f>
        <v>Yes</v>
      </c>
      <c r="T191" s="60" t="n">
        <f aca="false">IF(D191="","",ROUND(SQRT(((D191+G191)*O191/100)^2+(J191*(D191+G191)*0.05273)^2),0))</f>
        <v>66</v>
      </c>
      <c r="U191" s="32"/>
    </row>
    <row r="192" customFormat="false" ht="15" hidden="false" customHeight="false" outlineLevel="0" collapsed="false">
      <c r="A192" s="32" t="s">
        <v>233</v>
      </c>
      <c r="B192" s="32" t="s">
        <v>389</v>
      </c>
      <c r="C192" s="32" t="s">
        <v>390</v>
      </c>
      <c r="D192" s="60" t="n">
        <v>790</v>
      </c>
      <c r="E192" s="60" t="n">
        <v>888</v>
      </c>
      <c r="F192" s="69" t="n">
        <f aca="false">IF(E192="","",D192-E192)</f>
        <v>-98</v>
      </c>
      <c r="G192" s="60" t="n">
        <v>851</v>
      </c>
      <c r="H192" s="60" t="n">
        <v>859</v>
      </c>
      <c r="I192" s="69" t="n">
        <f aca="false">IF(H192="","",G192-H192)</f>
        <v>-8</v>
      </c>
      <c r="J192" s="40" t="n">
        <f aca="false">IF(OR(D192="",D192+G192=0),"",D192/(D192+G192))</f>
        <v>0.481413772090189</v>
      </c>
      <c r="K192" s="40" t="n">
        <f aca="false">IF(E192="","",E192/(E192+H192))</f>
        <v>0.508299942759016</v>
      </c>
      <c r="L192" s="70" t="n">
        <f aca="false">IF(OR(K192="",J192=""),"",(J192-K192)*100)</f>
        <v>-2.68861706688265</v>
      </c>
      <c r="M192" s="36" t="n">
        <v>1.85121860614646</v>
      </c>
      <c r="N192" s="36" t="n">
        <v>2.24053161395411</v>
      </c>
      <c r="O192" s="36" t="n">
        <f aca="false">SQRT(M192^2+N192^2)</f>
        <v>2.90637097440616</v>
      </c>
      <c r="P192" s="40" t="n">
        <f aca="false">IF(J192="","",MAX(0,J192-1.96*O192/100))</f>
        <v>0.424448900991828</v>
      </c>
      <c r="Q192" s="40" t="n">
        <f aca="false">IF(J192="","",MIN(1,J192+1.96*O192/100))</f>
        <v>0.53837864318855</v>
      </c>
      <c r="R192" s="32" t="str">
        <f aca="false">IF(L192="","",IF(ABS(L192)&lt;=O192,"Yes","No"))</f>
        <v>Yes</v>
      </c>
      <c r="S192" s="32" t="str">
        <f aca="false">IF(L192="","",IF(ABS(L192)&lt;=1.96*O192,"Yes","No"))</f>
        <v>Yes</v>
      </c>
      <c r="T192" s="60" t="n">
        <f aca="false">IF(D192="","",ROUND(SQRT(((D192+G192)*O192/100)^2+(J192*(D192+G192)*0.05273)^2),0))</f>
        <v>63</v>
      </c>
      <c r="U192" s="32"/>
    </row>
    <row r="193" customFormat="false" ht="15" hidden="false" customHeight="false" outlineLevel="0" collapsed="false">
      <c r="A193" s="32" t="s">
        <v>233</v>
      </c>
      <c r="B193" s="32" t="s">
        <v>389</v>
      </c>
      <c r="C193" s="32" t="s">
        <v>391</v>
      </c>
      <c r="D193" s="60" t="n">
        <v>515</v>
      </c>
      <c r="E193" s="60" t="n">
        <v>590</v>
      </c>
      <c r="F193" s="69" t="n">
        <f aca="false">IF(E193="","",D193-E193)</f>
        <v>-75</v>
      </c>
      <c r="G193" s="60" t="n">
        <v>579</v>
      </c>
      <c r="H193" s="60" t="n">
        <v>646</v>
      </c>
      <c r="I193" s="69" t="n">
        <f aca="false">IF(H193="","",G193-H193)</f>
        <v>-67</v>
      </c>
      <c r="J193" s="40" t="n">
        <f aca="false">IF(OR(D193="",D193+G193=0),"",D193/(D193+G193))</f>
        <v>0.470749542961609</v>
      </c>
      <c r="K193" s="40" t="n">
        <f aca="false">IF(E193="","",E193/(E193+H193))</f>
        <v>0.477346278317152</v>
      </c>
      <c r="L193" s="70" t="n">
        <f aca="false">IF(OR(K193="",J193=""),"",(J193-K193)*100)</f>
        <v>-0.659673535554334</v>
      </c>
      <c r="M193" s="36" t="n">
        <v>1.85121860614646</v>
      </c>
      <c r="N193" s="36" t="n">
        <v>2.24053161395411</v>
      </c>
      <c r="O193" s="36" t="n">
        <f aca="false">SQRT(M193^2+N193^2)</f>
        <v>2.90637097440616</v>
      </c>
      <c r="P193" s="40" t="n">
        <f aca="false">IF(J193="","",MAX(0,J193-1.96*O193/100))</f>
        <v>0.413784671863248</v>
      </c>
      <c r="Q193" s="40" t="n">
        <f aca="false">IF(J193="","",MIN(1,J193+1.96*O193/100))</f>
        <v>0.52771441405997</v>
      </c>
      <c r="R193" s="32" t="str">
        <f aca="false">IF(L193="","",IF(ABS(L193)&lt;=O193,"Yes","No"))</f>
        <v>Yes</v>
      </c>
      <c r="S193" s="32" t="str">
        <f aca="false">IF(L193="","",IF(ABS(L193)&lt;=1.96*O193,"Yes","No"))</f>
        <v>Yes</v>
      </c>
      <c r="T193" s="60" t="n">
        <f aca="false">IF(D193="","",ROUND(SQRT(((D193+G193)*O193/100)^2+(J193*(D193+G193)*0.05273)^2),0))</f>
        <v>42</v>
      </c>
      <c r="U193" s="32"/>
    </row>
    <row r="194" customFormat="false" ht="15" hidden="false" customHeight="false" outlineLevel="0" collapsed="false">
      <c r="A194" s="32" t="s">
        <v>233</v>
      </c>
      <c r="B194" s="32" t="s">
        <v>389</v>
      </c>
      <c r="C194" s="32" t="s">
        <v>392</v>
      </c>
      <c r="D194" s="60" t="n">
        <v>415</v>
      </c>
      <c r="E194" s="60" t="n">
        <v>498</v>
      </c>
      <c r="F194" s="69" t="n">
        <f aca="false">IF(E194="","",D194-E194)</f>
        <v>-83</v>
      </c>
      <c r="G194" s="60" t="n">
        <v>466</v>
      </c>
      <c r="H194" s="60" t="n">
        <v>506</v>
      </c>
      <c r="I194" s="69" t="n">
        <f aca="false">IF(H194="","",G194-H194)</f>
        <v>-40</v>
      </c>
      <c r="J194" s="40" t="n">
        <f aca="false">IF(OR(D194="",D194+G194=0),"",D194/(D194+G194))</f>
        <v>0.47105561861521</v>
      </c>
      <c r="K194" s="40" t="n">
        <f aca="false">IF(E194="","",E194/(E194+H194))</f>
        <v>0.49601593625498</v>
      </c>
      <c r="L194" s="70" t="n">
        <f aca="false">IF(OR(K194="",J194=""),"",(J194-K194)*100)</f>
        <v>-2.49603176397701</v>
      </c>
      <c r="M194" s="36" t="n">
        <v>1.85121860614646</v>
      </c>
      <c r="N194" s="36" t="n">
        <v>2.24053161395411</v>
      </c>
      <c r="O194" s="36" t="n">
        <f aca="false">SQRT(M194^2+N194^2)</f>
        <v>2.90637097440616</v>
      </c>
      <c r="P194" s="40" t="n">
        <f aca="false">IF(J194="","",MAX(0,J194-1.96*O194/100))</f>
        <v>0.414090747516849</v>
      </c>
      <c r="Q194" s="40" t="n">
        <f aca="false">IF(J194="","",MIN(1,J194+1.96*O194/100))</f>
        <v>0.528020489713571</v>
      </c>
      <c r="R194" s="32" t="str">
        <f aca="false">IF(L194="","",IF(ABS(L194)&lt;=O194,"Yes","No"))</f>
        <v>Yes</v>
      </c>
      <c r="S194" s="32" t="str">
        <f aca="false">IF(L194="","",IF(ABS(L194)&lt;=1.96*O194,"Yes","No"))</f>
        <v>Yes</v>
      </c>
      <c r="T194" s="60" t="n">
        <f aca="false">IF(D194="","",ROUND(SQRT(((D194+G194)*O194/100)^2+(J194*(D194+G194)*0.05273)^2),0))</f>
        <v>34</v>
      </c>
      <c r="U194" s="32"/>
    </row>
    <row r="195" customFormat="false" ht="15" hidden="false" customHeight="false" outlineLevel="0" collapsed="false">
      <c r="A195" s="32" t="s">
        <v>233</v>
      </c>
      <c r="B195" s="32" t="s">
        <v>389</v>
      </c>
      <c r="C195" s="32" t="s">
        <v>393</v>
      </c>
      <c r="D195" s="60" t="n">
        <v>1159</v>
      </c>
      <c r="E195" s="60" t="n">
        <v>1289</v>
      </c>
      <c r="F195" s="69" t="n">
        <f aca="false">IF(E195="","",D195-E195)</f>
        <v>-130</v>
      </c>
      <c r="G195" s="60" t="n">
        <v>1288</v>
      </c>
      <c r="H195" s="60" t="n">
        <v>1351</v>
      </c>
      <c r="I195" s="69" t="n">
        <f aca="false">IF(H195="","",G195-H195)</f>
        <v>-63</v>
      </c>
      <c r="J195" s="40" t="n">
        <f aca="false">IF(OR(D195="",D195+G195=0),"",D195/(D195+G195))</f>
        <v>0.473641193297916</v>
      </c>
      <c r="K195" s="40" t="n">
        <f aca="false">IF(E195="","",E195/(E195+H195))</f>
        <v>0.488257575757576</v>
      </c>
      <c r="L195" s="70" t="n">
        <f aca="false">IF(OR(K195="",J195=""),"",(J195-K195)*100)</f>
        <v>-1.461638245966</v>
      </c>
      <c r="M195" s="36" t="n">
        <v>1.85121860614646</v>
      </c>
      <c r="N195" s="36" t="n">
        <v>2.24053161395411</v>
      </c>
      <c r="O195" s="36" t="n">
        <f aca="false">SQRT(M195^2+N195^2)</f>
        <v>2.90637097440616</v>
      </c>
      <c r="P195" s="40" t="n">
        <f aca="false">IF(J195="","",MAX(0,J195-1.96*O195/100))</f>
        <v>0.416676322199555</v>
      </c>
      <c r="Q195" s="40" t="n">
        <f aca="false">IF(J195="","",MIN(1,J195+1.96*O195/100))</f>
        <v>0.530606064396277</v>
      </c>
      <c r="R195" s="32" t="str">
        <f aca="false">IF(L195="","",IF(ABS(L195)&lt;=O195,"Yes","No"))</f>
        <v>Yes</v>
      </c>
      <c r="S195" s="32" t="str">
        <f aca="false">IF(L195="","",IF(ABS(L195)&lt;=1.96*O195,"Yes","No"))</f>
        <v>Yes</v>
      </c>
      <c r="T195" s="60" t="n">
        <f aca="false">IF(D195="","",ROUND(SQRT(((D195+G195)*O195/100)^2+(J195*(D195+G195)*0.05273)^2),0))</f>
        <v>94</v>
      </c>
      <c r="U195" s="32"/>
    </row>
    <row r="196" customFormat="false" ht="15" hidden="false" customHeight="false" outlineLevel="0" collapsed="false">
      <c r="A196" s="32" t="s">
        <v>233</v>
      </c>
      <c r="B196" s="32" t="s">
        <v>389</v>
      </c>
      <c r="C196" s="32" t="s">
        <v>394</v>
      </c>
      <c r="D196" s="60" t="n">
        <v>496</v>
      </c>
      <c r="E196" s="60" t="n">
        <v>559</v>
      </c>
      <c r="F196" s="69" t="n">
        <f aca="false">IF(E196="","",D196-E196)</f>
        <v>-63</v>
      </c>
      <c r="G196" s="60" t="n">
        <v>539</v>
      </c>
      <c r="H196" s="60" t="n">
        <v>520</v>
      </c>
      <c r="I196" s="69" t="n">
        <f aca="false">IF(H196="","",G196-H196)</f>
        <v>19</v>
      </c>
      <c r="J196" s="40" t="n">
        <f aca="false">IF(OR(D196="",D196+G196=0),"",D196/(D196+G196))</f>
        <v>0.479227053140097</v>
      </c>
      <c r="K196" s="40" t="n">
        <f aca="false">IF(E196="","",E196/(E196+H196))</f>
        <v>0.518072289156627</v>
      </c>
      <c r="L196" s="70" t="n">
        <f aca="false">IF(OR(K196="",J196=""),"",(J196-K196)*100)</f>
        <v>-3.88452360165299</v>
      </c>
      <c r="M196" s="36" t="n">
        <v>1.85121860614646</v>
      </c>
      <c r="N196" s="36" t="n">
        <v>2.24053161395411</v>
      </c>
      <c r="O196" s="36" t="n">
        <f aca="false">SQRT(M196^2+N196^2)</f>
        <v>2.90637097440616</v>
      </c>
      <c r="P196" s="40" t="n">
        <f aca="false">IF(J196="","",MAX(0,J196-1.96*O196/100))</f>
        <v>0.422262182041736</v>
      </c>
      <c r="Q196" s="40" t="n">
        <f aca="false">IF(J196="","",MIN(1,J196+1.96*O196/100))</f>
        <v>0.536191924238457</v>
      </c>
      <c r="R196" s="32" t="str">
        <f aca="false">IF(L196="","",IF(ABS(L196)&lt;=O196,"Yes","No"))</f>
        <v>No</v>
      </c>
      <c r="S196" s="32" t="str">
        <f aca="false">IF(L196="","",IF(ABS(L196)&lt;=1.96*O196,"Yes","No"))</f>
        <v>Yes</v>
      </c>
      <c r="T196" s="60" t="n">
        <f aca="false">IF(D196="","",ROUND(SQRT(((D196+G196)*O196/100)^2+(J196*(D196+G196)*0.05273)^2),0))</f>
        <v>40</v>
      </c>
      <c r="U196" s="32"/>
    </row>
    <row r="197" customFormat="false" ht="15" hidden="false" customHeight="false" outlineLevel="0" collapsed="false">
      <c r="A197" s="32" t="s">
        <v>233</v>
      </c>
      <c r="B197" s="32" t="s">
        <v>389</v>
      </c>
      <c r="C197" s="32" t="s">
        <v>395</v>
      </c>
      <c r="D197" s="60" t="n">
        <v>485</v>
      </c>
      <c r="E197" s="60" t="n">
        <v>582</v>
      </c>
      <c r="F197" s="69" t="n">
        <f aca="false">IF(E197="","",D197-E197)</f>
        <v>-97</v>
      </c>
      <c r="G197" s="60" t="n">
        <v>496</v>
      </c>
      <c r="H197" s="60" t="n">
        <v>487</v>
      </c>
      <c r="I197" s="69" t="n">
        <f aca="false">IF(H197="","",G197-H197)</f>
        <v>9</v>
      </c>
      <c r="J197" s="40" t="n">
        <f aca="false">IF(OR(D197="",D197+G197=0),"",D197/(D197+G197))</f>
        <v>0.494393476044852</v>
      </c>
      <c r="K197" s="40" t="n">
        <f aca="false">IF(E197="","",E197/(E197+H197))</f>
        <v>0.5444340505145</v>
      </c>
      <c r="L197" s="70" t="n">
        <f aca="false">IF(OR(K197="",J197=""),"",(J197-K197)*100)</f>
        <v>-5.00405744696474</v>
      </c>
      <c r="M197" s="36" t="n">
        <v>1.85121860614646</v>
      </c>
      <c r="N197" s="36" t="n">
        <v>2.24053161395411</v>
      </c>
      <c r="O197" s="36" t="n">
        <f aca="false">SQRT(M197^2+N197^2)</f>
        <v>2.90637097440616</v>
      </c>
      <c r="P197" s="40" t="n">
        <f aca="false">IF(J197="","",MAX(0,J197-1.96*O197/100))</f>
        <v>0.437428604946491</v>
      </c>
      <c r="Q197" s="40" t="n">
        <f aca="false">IF(J197="","",MIN(1,J197+1.96*O197/100))</f>
        <v>0.551358347143213</v>
      </c>
      <c r="R197" s="32" t="str">
        <f aca="false">IF(L197="","",IF(ABS(L197)&lt;=O197,"Yes","No"))</f>
        <v>No</v>
      </c>
      <c r="S197" s="32" t="str">
        <f aca="false">IF(L197="","",IF(ABS(L197)&lt;=1.96*O197,"Yes","No"))</f>
        <v>Yes</v>
      </c>
      <c r="T197" s="60" t="n">
        <f aca="false">IF(D197="","",ROUND(SQRT(((D197+G197)*O197/100)^2+(J197*(D197+G197)*0.05273)^2),0))</f>
        <v>38</v>
      </c>
      <c r="U197" s="32"/>
    </row>
    <row r="198" customFormat="false" ht="15" hidden="false" customHeight="false" outlineLevel="0" collapsed="false">
      <c r="A198" s="32" t="s">
        <v>233</v>
      </c>
      <c r="B198" s="32" t="s">
        <v>396</v>
      </c>
      <c r="C198" s="32" t="s">
        <v>397</v>
      </c>
      <c r="D198" s="60" t="n">
        <v>165</v>
      </c>
      <c r="E198" s="60" t="n">
        <v>188</v>
      </c>
      <c r="F198" s="69" t="n">
        <f aca="false">IF(E198="","",D198-E198)</f>
        <v>-23</v>
      </c>
      <c r="G198" s="60" t="n">
        <v>355</v>
      </c>
      <c r="H198" s="60" t="n">
        <v>395</v>
      </c>
      <c r="I198" s="69" t="n">
        <f aca="false">IF(H198="","",G198-H198)</f>
        <v>-40</v>
      </c>
      <c r="J198" s="40" t="n">
        <f aca="false">IF(OR(D198="",D198+G198=0),"",D198/(D198+G198))</f>
        <v>0.317307692307692</v>
      </c>
      <c r="K198" s="40" t="n">
        <f aca="false">IF(E198="","",E198/(E198+H198))</f>
        <v>0.322469982847341</v>
      </c>
      <c r="L198" s="70" t="n">
        <f aca="false">IF(OR(K198="",J198=""),"",(J198-K198)*100)</f>
        <v>-0.516229053964906</v>
      </c>
      <c r="M198" s="36" t="n">
        <v>3.37717971691765</v>
      </c>
      <c r="N198" s="36" t="n">
        <v>2.24053161395411</v>
      </c>
      <c r="O198" s="36" t="n">
        <f aca="false">SQRT(M198^2+N198^2)</f>
        <v>4.05281689118664</v>
      </c>
      <c r="P198" s="40" t="n">
        <f aca="false">IF(J198="","",MAX(0,J198-1.96*O198/100))</f>
        <v>0.237872481240434</v>
      </c>
      <c r="Q198" s="40" t="n">
        <f aca="false">IF(J198="","",MIN(1,J198+1.96*O198/100))</f>
        <v>0.39674290337495</v>
      </c>
      <c r="R198" s="32" t="str">
        <f aca="false">IF(L198="","",IF(ABS(L198)&lt;=O198,"Yes","No"))</f>
        <v>Yes</v>
      </c>
      <c r="S198" s="32" t="str">
        <f aca="false">IF(L198="","",IF(ABS(L198)&lt;=1.96*O198,"Yes","No"))</f>
        <v>Yes</v>
      </c>
      <c r="T198" s="60" t="n">
        <f aca="false">IF(D198="","",ROUND(SQRT(((D198+G198)*O198/100)^2+(J198*(D198+G198)*0.08223)^2),0))</f>
        <v>25</v>
      </c>
      <c r="U198" s="32"/>
    </row>
    <row r="199" customFormat="false" ht="15" hidden="false" customHeight="false" outlineLevel="0" collapsed="false">
      <c r="A199" s="32" t="s">
        <v>233</v>
      </c>
      <c r="B199" s="32" t="s">
        <v>396</v>
      </c>
      <c r="C199" s="32" t="s">
        <v>398</v>
      </c>
      <c r="D199" s="60" t="n">
        <v>554</v>
      </c>
      <c r="E199" s="60" t="n">
        <v>697</v>
      </c>
      <c r="F199" s="69" t="n">
        <f aca="false">IF(E199="","",D199-E199)</f>
        <v>-143</v>
      </c>
      <c r="G199" s="60" t="n">
        <v>1151</v>
      </c>
      <c r="H199" s="60" t="n">
        <v>1216</v>
      </c>
      <c r="I199" s="69" t="n">
        <f aca="false">IF(H199="","",G199-H199)</f>
        <v>-65</v>
      </c>
      <c r="J199" s="40" t="n">
        <f aca="false">IF(OR(D199="",D199+G199=0),"",D199/(D199+G199))</f>
        <v>0.324926686217009</v>
      </c>
      <c r="K199" s="40" t="n">
        <f aca="false">IF(E199="","",E199/(E199+H199))</f>
        <v>0.364349189754313</v>
      </c>
      <c r="L199" s="70" t="n">
        <f aca="false">IF(OR(K199="",J199=""),"",(J199-K199)*100)</f>
        <v>-3.94225035373038</v>
      </c>
      <c r="M199" s="36" t="n">
        <v>1.85121860614646</v>
      </c>
      <c r="N199" s="36" t="n">
        <v>2.24053161395411</v>
      </c>
      <c r="O199" s="36" t="n">
        <f aca="false">SQRT(M199^2+N199^2)</f>
        <v>2.90637097440616</v>
      </c>
      <c r="P199" s="40" t="n">
        <f aca="false">IF(J199="","",MAX(0,J199-1.96*O199/100))</f>
        <v>0.267961815118648</v>
      </c>
      <c r="Q199" s="40" t="n">
        <f aca="false">IF(J199="","",MIN(1,J199+1.96*O199/100))</f>
        <v>0.38189155731537</v>
      </c>
      <c r="R199" s="32" t="str">
        <f aca="false">IF(L199="","",IF(ABS(L199)&lt;=O199,"Yes","No"))</f>
        <v>No</v>
      </c>
      <c r="S199" s="32" t="str">
        <f aca="false">IF(L199="","",IF(ABS(L199)&lt;=1.96*O199,"Yes","No"))</f>
        <v>Yes</v>
      </c>
      <c r="T199" s="60" t="n">
        <f aca="false">IF(D199="","",ROUND(SQRT(((D199+G199)*O199/100)^2+(J199*(D199+G199)*0.05273)^2),0))</f>
        <v>58</v>
      </c>
      <c r="U199" s="32"/>
    </row>
    <row r="200" customFormat="false" ht="15" hidden="false" customHeight="false" outlineLevel="0" collapsed="false">
      <c r="A200" s="32" t="s">
        <v>233</v>
      </c>
      <c r="B200" s="32" t="s">
        <v>396</v>
      </c>
      <c r="C200" s="32" t="s">
        <v>399</v>
      </c>
      <c r="D200" s="60" t="n">
        <v>126</v>
      </c>
      <c r="E200" s="60" t="n">
        <v>169</v>
      </c>
      <c r="F200" s="69" t="n">
        <f aca="false">IF(E200="","",D200-E200)</f>
        <v>-43</v>
      </c>
      <c r="G200" s="60" t="n">
        <v>303</v>
      </c>
      <c r="H200" s="60" t="n">
        <v>341</v>
      </c>
      <c r="I200" s="69" t="n">
        <f aca="false">IF(H200="","",G200-H200)</f>
        <v>-38</v>
      </c>
      <c r="J200" s="40" t="n">
        <f aca="false">IF(OR(D200="",D200+G200=0),"",D200/(D200+G200))</f>
        <v>0.293706293706294</v>
      </c>
      <c r="K200" s="40" t="n">
        <f aca="false">IF(E200="","",E200/(E200+H200))</f>
        <v>0.331372549019608</v>
      </c>
      <c r="L200" s="70" t="n">
        <f aca="false">IF(OR(K200="",J200=""),"",(J200-K200)*100)</f>
        <v>-3.76662553133141</v>
      </c>
      <c r="M200" s="36" t="n">
        <v>3.37717971691765</v>
      </c>
      <c r="N200" s="36" t="n">
        <v>2.24053161395411</v>
      </c>
      <c r="O200" s="36" t="n">
        <f aca="false">SQRT(M200^2+N200^2)</f>
        <v>4.05281689118664</v>
      </c>
      <c r="P200" s="40" t="n">
        <f aca="false">IF(J200="","",MAX(0,J200-1.96*O200/100))</f>
        <v>0.214271082639036</v>
      </c>
      <c r="Q200" s="40" t="n">
        <f aca="false">IF(J200="","",MIN(1,J200+1.96*O200/100))</f>
        <v>0.373141504773552</v>
      </c>
      <c r="R200" s="32" t="str">
        <f aca="false">IF(L200="","",IF(ABS(L200)&lt;=O200,"Yes","No"))</f>
        <v>Yes</v>
      </c>
      <c r="S200" s="32" t="str">
        <f aca="false">IF(L200="","",IF(ABS(L200)&lt;=1.96*O200,"Yes","No"))</f>
        <v>Yes</v>
      </c>
      <c r="T200" s="60" t="n">
        <f aca="false">IF(D200="","",ROUND(SQRT(((D200+G200)*O200/100)^2+(J200*(D200+G200)*0.08223)^2),0))</f>
        <v>20</v>
      </c>
      <c r="U200" s="32"/>
    </row>
    <row r="201" customFormat="false" ht="15" hidden="false" customHeight="false" outlineLevel="0" collapsed="false">
      <c r="A201" s="32" t="s">
        <v>233</v>
      </c>
      <c r="B201" s="32" t="s">
        <v>400</v>
      </c>
      <c r="C201" s="32" t="s">
        <v>400</v>
      </c>
      <c r="D201" s="60" t="n">
        <v>845</v>
      </c>
      <c r="E201" s="60" t="n">
        <v>981</v>
      </c>
      <c r="F201" s="69" t="n">
        <f aca="false">IF(E201="","",D201-E201)</f>
        <v>-136</v>
      </c>
      <c r="G201" s="60" t="n">
        <v>1684</v>
      </c>
      <c r="H201" s="60" t="n">
        <v>1711</v>
      </c>
      <c r="I201" s="69" t="n">
        <f aca="false">IF(H201="","",G201-H201)</f>
        <v>-27</v>
      </c>
      <c r="J201" s="40" t="n">
        <f aca="false">IF(OR(D201="",D201+G201=0),"",D201/(D201+G201))</f>
        <v>0.334124159746936</v>
      </c>
      <c r="K201" s="40" t="n">
        <f aca="false">IF(E201="","",E201/(E201+H201))</f>
        <v>0.364413075780089</v>
      </c>
      <c r="L201" s="70" t="n">
        <f aca="false">IF(OR(K201="",J201=""),"",(J201-K201)*100)</f>
        <v>-3.02889160331536</v>
      </c>
      <c r="M201" s="36" t="n">
        <v>1.85121860614646</v>
      </c>
      <c r="N201" s="36" t="n">
        <v>2.24053161395411</v>
      </c>
      <c r="O201" s="36" t="n">
        <f aca="false">SQRT(M201^2+N201^2)</f>
        <v>2.90637097440616</v>
      </c>
      <c r="P201" s="40" t="n">
        <f aca="false">IF(J201="","",MAX(0,J201-1.96*O201/100))</f>
        <v>0.277159288648575</v>
      </c>
      <c r="Q201" s="40" t="n">
        <f aca="false">IF(J201="","",MIN(1,J201+1.96*O201/100))</f>
        <v>0.391089030845296</v>
      </c>
      <c r="R201" s="32" t="str">
        <f aca="false">IF(L201="","",IF(ABS(L201)&lt;=O201,"Yes","No"))</f>
        <v>No</v>
      </c>
      <c r="S201" s="32" t="str">
        <f aca="false">IF(L201="","",IF(ABS(L201)&lt;=1.96*O201,"Yes","No"))</f>
        <v>Yes</v>
      </c>
      <c r="T201" s="60" t="n">
        <f aca="false">IF(D201="","",ROUND(SQRT(((D201+G201)*O201/100)^2+(J201*(D201+G201)*0.05273)^2),0))</f>
        <v>86</v>
      </c>
      <c r="U201" s="32"/>
    </row>
    <row r="202" customFormat="false" ht="15" hidden="false" customHeight="false" outlineLevel="0" collapsed="false">
      <c r="A202" s="32" t="s">
        <v>233</v>
      </c>
      <c r="B202" s="32" t="s">
        <v>401</v>
      </c>
      <c r="C202" s="32" t="s">
        <v>402</v>
      </c>
      <c r="D202" s="60" t="n">
        <v>545</v>
      </c>
      <c r="E202" s="60" t="n">
        <v>616</v>
      </c>
      <c r="F202" s="69" t="n">
        <f aca="false">IF(E202="","",D202-E202)</f>
        <v>-71</v>
      </c>
      <c r="G202" s="60" t="n">
        <v>661</v>
      </c>
      <c r="H202" s="60" t="n">
        <v>685</v>
      </c>
      <c r="I202" s="69" t="n">
        <f aca="false">IF(H202="","",G202-H202)</f>
        <v>-24</v>
      </c>
      <c r="J202" s="40" t="n">
        <f aca="false">IF(OR(D202="",D202+G202=0),"",D202/(D202+G202))</f>
        <v>0.451907131011609</v>
      </c>
      <c r="K202" s="40" t="n">
        <f aca="false">IF(E202="","",E202/(E202+H202))</f>
        <v>0.47348193697156</v>
      </c>
      <c r="L202" s="70" t="n">
        <f aca="false">IF(OR(K202="",J202=""),"",(J202-K202)*100)</f>
        <v>-2.15748059599517</v>
      </c>
      <c r="M202" s="36" t="n">
        <v>1.85121860614646</v>
      </c>
      <c r="N202" s="36" t="n">
        <v>2.24053161395411</v>
      </c>
      <c r="O202" s="36" t="n">
        <f aca="false">SQRT(M202^2+N202^2)</f>
        <v>2.90637097440616</v>
      </c>
      <c r="P202" s="40" t="n">
        <f aca="false">IF(J202="","",MAX(0,J202-1.96*O202/100))</f>
        <v>0.394942259913248</v>
      </c>
      <c r="Q202" s="40" t="n">
        <f aca="false">IF(J202="","",MIN(1,J202+1.96*O202/100))</f>
        <v>0.508872002109969</v>
      </c>
      <c r="R202" s="32" t="str">
        <f aca="false">IF(L202="","",IF(ABS(L202)&lt;=O202,"Yes","No"))</f>
        <v>Yes</v>
      </c>
      <c r="S202" s="32" t="str">
        <f aca="false">IF(L202="","",IF(ABS(L202)&lt;=1.96*O202,"Yes","No"))</f>
        <v>Yes</v>
      </c>
      <c r="T202" s="60" t="n">
        <f aca="false">IF(D202="","",ROUND(SQRT(((D202+G202)*O202/100)^2+(J202*(D202+G202)*0.05273)^2),0))</f>
        <v>45</v>
      </c>
      <c r="U202" s="32"/>
    </row>
    <row r="203" customFormat="false" ht="15" hidden="false" customHeight="false" outlineLevel="0" collapsed="false">
      <c r="A203" s="32" t="s">
        <v>233</v>
      </c>
      <c r="B203" s="32" t="s">
        <v>401</v>
      </c>
      <c r="C203" s="32" t="s">
        <v>403</v>
      </c>
      <c r="D203" s="60" t="n">
        <v>397</v>
      </c>
      <c r="E203" s="60" t="n">
        <v>446</v>
      </c>
      <c r="F203" s="69" t="n">
        <f aca="false">IF(E203="","",D203-E203)</f>
        <v>-49</v>
      </c>
      <c r="G203" s="60" t="n">
        <v>432</v>
      </c>
      <c r="H203" s="60" t="n">
        <v>517</v>
      </c>
      <c r="I203" s="69" t="n">
        <f aca="false">IF(H203="","",G203-H203)</f>
        <v>-85</v>
      </c>
      <c r="J203" s="40" t="n">
        <f aca="false">IF(OR(D203="",D203+G203=0),"",D203/(D203+G203))</f>
        <v>0.478890229191797</v>
      </c>
      <c r="K203" s="40" t="n">
        <f aca="false">IF(E203="","",E203/(E203+H203))</f>
        <v>0.463136033229491</v>
      </c>
      <c r="L203" s="70" t="n">
        <f aca="false">IF(OR(K203="",J203=""),"",(J203-K203)*100)</f>
        <v>1.57541959623062</v>
      </c>
      <c r="M203" s="36" t="n">
        <v>2.20820364551216</v>
      </c>
      <c r="N203" s="36" t="n">
        <v>2.24053161395411</v>
      </c>
      <c r="O203" s="36" t="n">
        <f aca="false">SQRT(M203^2+N203^2)</f>
        <v>3.14581392539053</v>
      </c>
      <c r="P203" s="40" t="n">
        <f aca="false">IF(J203="","",MAX(0,J203-1.96*O203/100))</f>
        <v>0.417232276254143</v>
      </c>
      <c r="Q203" s="40" t="n">
        <f aca="false">IF(J203="","",MIN(1,J203+1.96*O203/100))</f>
        <v>0.540548182129452</v>
      </c>
      <c r="R203" s="32" t="str">
        <f aca="false">IF(L203="","",IF(ABS(L203)&lt;=O203,"Yes","No"))</f>
        <v>Yes</v>
      </c>
      <c r="S203" s="32" t="str">
        <f aca="false">IF(L203="","",IF(ABS(L203)&lt;=1.96*O203,"Yes","No"))</f>
        <v>Yes</v>
      </c>
      <c r="T203" s="60" t="n">
        <f aca="false">IF(D203="","",ROUND(SQRT(((D203+G203)*O203/100)^2+(J203*(D203+G203)*0.06778)^2),0))</f>
        <v>37</v>
      </c>
      <c r="U203" s="32"/>
    </row>
    <row r="204" customFormat="false" ht="15" hidden="false" customHeight="false" outlineLevel="0" collapsed="false">
      <c r="A204" s="32" t="s">
        <v>233</v>
      </c>
      <c r="B204" s="32" t="s">
        <v>401</v>
      </c>
      <c r="C204" s="32" t="s">
        <v>404</v>
      </c>
      <c r="D204" s="60" t="n">
        <v>528</v>
      </c>
      <c r="E204" s="60" t="n">
        <v>544</v>
      </c>
      <c r="F204" s="69" t="n">
        <f aca="false">IF(E204="","",D204-E204)</f>
        <v>-16</v>
      </c>
      <c r="G204" s="60" t="n">
        <v>375</v>
      </c>
      <c r="H204" s="60" t="n">
        <v>356</v>
      </c>
      <c r="I204" s="69" t="n">
        <f aca="false">IF(H204="","",G204-H204)</f>
        <v>19</v>
      </c>
      <c r="J204" s="40" t="n">
        <f aca="false">IF(OR(D204="",D204+G204=0),"",D204/(D204+G204))</f>
        <v>0.584717607973422</v>
      </c>
      <c r="K204" s="40" t="n">
        <f aca="false">IF(E204="","",E204/(E204+H204))</f>
        <v>0.604444444444445</v>
      </c>
      <c r="L204" s="70" t="n">
        <f aca="false">IF(OR(K204="",J204=""),"",(J204-K204)*100)</f>
        <v>-1.97268364710225</v>
      </c>
      <c r="M204" s="36" t="n">
        <v>1.85121860614646</v>
      </c>
      <c r="N204" s="36" t="n">
        <v>2.24053161395411</v>
      </c>
      <c r="O204" s="36" t="n">
        <f aca="false">SQRT(M204^2+N204^2)</f>
        <v>2.90637097440616</v>
      </c>
      <c r="P204" s="40" t="n">
        <f aca="false">IF(J204="","",MAX(0,J204-1.96*O204/100))</f>
        <v>0.527752736875061</v>
      </c>
      <c r="Q204" s="40" t="n">
        <f aca="false">IF(J204="","",MIN(1,J204+1.96*O204/100))</f>
        <v>0.641682479071783</v>
      </c>
      <c r="R204" s="32" t="str">
        <f aca="false">IF(L204="","",IF(ABS(L204)&lt;=O204,"Yes","No"))</f>
        <v>Yes</v>
      </c>
      <c r="S204" s="32" t="str">
        <f aca="false">IF(L204="","",IF(ABS(L204)&lt;=1.96*O204,"Yes","No"))</f>
        <v>Yes</v>
      </c>
      <c r="T204" s="60" t="n">
        <f aca="false">IF(D204="","",ROUND(SQRT(((D204+G204)*O204/100)^2+(J204*(D204+G204)*0.05273)^2),0))</f>
        <v>38</v>
      </c>
      <c r="U204" s="32"/>
    </row>
    <row r="205" customFormat="false" ht="15" hidden="false" customHeight="false" outlineLevel="0" collapsed="false">
      <c r="A205" s="32" t="s">
        <v>233</v>
      </c>
      <c r="B205" s="32" t="s">
        <v>401</v>
      </c>
      <c r="C205" s="32" t="s">
        <v>405</v>
      </c>
      <c r="D205" s="60" t="n">
        <v>608</v>
      </c>
      <c r="E205" s="60" t="n">
        <v>613</v>
      </c>
      <c r="F205" s="69" t="n">
        <f aca="false">IF(E205="","",D205-E205)</f>
        <v>-5</v>
      </c>
      <c r="G205" s="60" t="n">
        <v>378</v>
      </c>
      <c r="H205" s="60" t="n">
        <v>381</v>
      </c>
      <c r="I205" s="69" t="n">
        <f aca="false">IF(H205="","",G205-H205)</f>
        <v>-3</v>
      </c>
      <c r="J205" s="40" t="n">
        <f aca="false">IF(OR(D205="",D205+G205=0),"",D205/(D205+G205))</f>
        <v>0.616632860040568</v>
      </c>
      <c r="K205" s="40" t="n">
        <f aca="false">IF(E205="","",E205/(E205+H205))</f>
        <v>0.616700201207243</v>
      </c>
      <c r="L205" s="70" t="n">
        <f aca="false">IF(OR(K205="",J205=""),"",(J205-K205)*100)</f>
        <v>-0.00673411666755053</v>
      </c>
      <c r="M205" s="36" t="n">
        <v>1.85121860614646</v>
      </c>
      <c r="N205" s="36" t="n">
        <v>2.24053161395411</v>
      </c>
      <c r="O205" s="36" t="n">
        <f aca="false">SQRT(M205^2+N205^2)</f>
        <v>2.90637097440616</v>
      </c>
      <c r="P205" s="40" t="n">
        <f aca="false">IF(J205="","",MAX(0,J205-1.96*O205/100))</f>
        <v>0.559667988942207</v>
      </c>
      <c r="Q205" s="40" t="n">
        <f aca="false">IF(J205="","",MIN(1,J205+1.96*O205/100))</f>
        <v>0.673597731138929</v>
      </c>
      <c r="R205" s="32" t="str">
        <f aca="false">IF(L205="","",IF(ABS(L205)&lt;=O205,"Yes","No"))</f>
        <v>Yes</v>
      </c>
      <c r="S205" s="32" t="str">
        <f aca="false">IF(L205="","",IF(ABS(L205)&lt;=1.96*O205,"Yes","No"))</f>
        <v>Yes</v>
      </c>
      <c r="T205" s="60" t="n">
        <f aca="false">IF(D205="","",ROUND(SQRT(((D205+G205)*O205/100)^2+(J205*(D205+G205)*0.05273)^2),0))</f>
        <v>43</v>
      </c>
      <c r="U205" s="32"/>
    </row>
    <row r="206" customFormat="false" ht="15" hidden="false" customHeight="false" outlineLevel="0" collapsed="false">
      <c r="A206" s="32" t="s">
        <v>233</v>
      </c>
      <c r="B206" s="32" t="s">
        <v>401</v>
      </c>
      <c r="C206" s="32" t="s">
        <v>406</v>
      </c>
      <c r="D206" s="60" t="n">
        <v>217</v>
      </c>
      <c r="E206" s="60" t="n">
        <v>219</v>
      </c>
      <c r="F206" s="69" t="n">
        <f aca="false">IF(E206="","",D206-E206)</f>
        <v>-2</v>
      </c>
      <c r="G206" s="60" t="n">
        <v>181</v>
      </c>
      <c r="H206" s="60" t="n">
        <v>164</v>
      </c>
      <c r="I206" s="69" t="n">
        <f aca="false">IF(H206="","",G206-H206)</f>
        <v>17</v>
      </c>
      <c r="J206" s="40" t="n">
        <f aca="false">IF(OR(D206="",D206+G206=0),"",D206/(D206+G206))</f>
        <v>0.545226130653266</v>
      </c>
      <c r="K206" s="40" t="n">
        <f aca="false">IF(E206="","",E206/(E206+H206))</f>
        <v>0.571801566579634</v>
      </c>
      <c r="L206" s="70" t="n">
        <f aca="false">IF(OR(K206="",J206=""),"",(J206-K206)*100)</f>
        <v>-2.65754359263681</v>
      </c>
      <c r="M206" s="36" t="n">
        <v>3.37717971691765</v>
      </c>
      <c r="N206" s="36" t="n">
        <v>2.24053161395411</v>
      </c>
      <c r="O206" s="36" t="n">
        <f aca="false">SQRT(M206^2+N206^2)</f>
        <v>4.05281689118664</v>
      </c>
      <c r="P206" s="40" t="n">
        <f aca="false">IF(J206="","",MAX(0,J206-1.96*O206/100))</f>
        <v>0.465790919586008</v>
      </c>
      <c r="Q206" s="40" t="n">
        <f aca="false">IF(J206="","",MIN(1,J206+1.96*O206/100))</f>
        <v>0.624661341720525</v>
      </c>
      <c r="R206" s="32" t="str">
        <f aca="false">IF(L206="","",IF(ABS(L206)&lt;=O206,"Yes","No"))</f>
        <v>Yes</v>
      </c>
      <c r="S206" s="32" t="str">
        <f aca="false">IF(L206="","",IF(ABS(L206)&lt;=1.96*O206,"Yes","No"))</f>
        <v>Yes</v>
      </c>
      <c r="T206" s="60" t="n">
        <f aca="false">IF(D206="","",ROUND(SQRT(((D206+G206)*O206/100)^2+(J206*(D206+G206)*0.08223)^2),0))</f>
        <v>24</v>
      </c>
      <c r="U206" s="32"/>
    </row>
    <row r="207" customFormat="false" ht="15" hidden="false" customHeight="false" outlineLevel="0" collapsed="false">
      <c r="A207" s="32" t="s">
        <v>233</v>
      </c>
      <c r="B207" s="32" t="s">
        <v>401</v>
      </c>
      <c r="C207" s="32" t="s">
        <v>407</v>
      </c>
      <c r="D207" s="60" t="n">
        <v>355</v>
      </c>
      <c r="E207" s="60" t="n">
        <v>356</v>
      </c>
      <c r="F207" s="69" t="n">
        <f aca="false">IF(E207="","",D207-E207)</f>
        <v>-1</v>
      </c>
      <c r="G207" s="60" t="n">
        <v>180</v>
      </c>
      <c r="H207" s="60" t="n">
        <v>169</v>
      </c>
      <c r="I207" s="69" t="n">
        <f aca="false">IF(H207="","",G207-H207)</f>
        <v>11</v>
      </c>
      <c r="J207" s="40" t="n">
        <f aca="false">IF(OR(D207="",D207+G207=0),"",D207/(D207+G207))</f>
        <v>0.663551401869159</v>
      </c>
      <c r="K207" s="40" t="n">
        <f aca="false">IF(E207="","",E207/(E207+H207))</f>
        <v>0.678095238095238</v>
      </c>
      <c r="L207" s="70" t="n">
        <f aca="false">IF(OR(K207="",J207=""),"",(J207-K207)*100)</f>
        <v>-1.45438362260792</v>
      </c>
      <c r="M207" s="36" t="n">
        <v>2.20820364551216</v>
      </c>
      <c r="N207" s="36" t="n">
        <v>2.24053161395411</v>
      </c>
      <c r="O207" s="36" t="n">
        <f aca="false">SQRT(M207^2+N207^2)</f>
        <v>3.14581392539053</v>
      </c>
      <c r="P207" s="40" t="n">
        <f aca="false">IF(J207="","",MAX(0,J207-1.96*O207/100))</f>
        <v>0.601893448931504</v>
      </c>
      <c r="Q207" s="40" t="n">
        <f aca="false">IF(J207="","",MIN(1,J207+1.96*O207/100))</f>
        <v>0.725209354806813</v>
      </c>
      <c r="R207" s="32" t="str">
        <f aca="false">IF(L207="","",IF(ABS(L207)&lt;=O207,"Yes","No"))</f>
        <v>Yes</v>
      </c>
      <c r="S207" s="32" t="str">
        <f aca="false">IF(L207="","",IF(ABS(L207)&lt;=1.96*O207,"Yes","No"))</f>
        <v>Yes</v>
      </c>
      <c r="T207" s="60" t="n">
        <f aca="false">IF(D207="","",ROUND(SQRT(((D207+G207)*O207/100)^2+(J207*(D207+G207)*0.06778)^2),0))</f>
        <v>29</v>
      </c>
      <c r="U207" s="32"/>
    </row>
    <row r="208" customFormat="false" ht="15" hidden="false" customHeight="false" outlineLevel="0" collapsed="false">
      <c r="A208" s="32" t="s">
        <v>233</v>
      </c>
      <c r="B208" s="32" t="s">
        <v>401</v>
      </c>
      <c r="C208" s="32" t="s">
        <v>408</v>
      </c>
      <c r="D208" s="60" t="n">
        <v>351</v>
      </c>
      <c r="E208" s="60" t="n">
        <v>392</v>
      </c>
      <c r="F208" s="69" t="n">
        <f aca="false">IF(E208="","",D208-E208)</f>
        <v>-41</v>
      </c>
      <c r="G208" s="60" t="n">
        <v>310</v>
      </c>
      <c r="H208" s="60" t="n">
        <v>296</v>
      </c>
      <c r="I208" s="69" t="n">
        <f aca="false">IF(H208="","",G208-H208)</f>
        <v>14</v>
      </c>
      <c r="J208" s="40" t="n">
        <f aca="false">IF(OR(D208="",D208+G208=0),"",D208/(D208+G208))</f>
        <v>0.531013615733737</v>
      </c>
      <c r="K208" s="40" t="n">
        <f aca="false">IF(E208="","",E208/(E208+H208))</f>
        <v>0.569767441860465</v>
      </c>
      <c r="L208" s="70" t="n">
        <f aca="false">IF(OR(K208="",J208=""),"",(J208-K208)*100)</f>
        <v>-3.87538261267284</v>
      </c>
      <c r="M208" s="36" t="n">
        <v>2.20820364551216</v>
      </c>
      <c r="N208" s="36" t="n">
        <v>2.24053161395411</v>
      </c>
      <c r="O208" s="36" t="n">
        <f aca="false">SQRT(M208^2+N208^2)</f>
        <v>3.14581392539053</v>
      </c>
      <c r="P208" s="40" t="n">
        <f aca="false">IF(J208="","",MAX(0,J208-1.96*O208/100))</f>
        <v>0.469355662796082</v>
      </c>
      <c r="Q208" s="40" t="n">
        <f aca="false">IF(J208="","",MIN(1,J208+1.96*O208/100))</f>
        <v>0.592671568671391</v>
      </c>
      <c r="R208" s="32" t="str">
        <f aca="false">IF(L208="","",IF(ABS(L208)&lt;=O208,"Yes","No"))</f>
        <v>No</v>
      </c>
      <c r="S208" s="32" t="str">
        <f aca="false">IF(L208="","",IF(ABS(L208)&lt;=1.96*O208,"Yes","No"))</f>
        <v>Yes</v>
      </c>
      <c r="T208" s="60" t="n">
        <f aca="false">IF(D208="","",ROUND(SQRT(((D208+G208)*O208/100)^2+(J208*(D208+G208)*0.06778)^2),0))</f>
        <v>32</v>
      </c>
      <c r="U208" s="32"/>
    </row>
    <row r="209" customFormat="false" ht="15" hidden="false" customHeight="false" outlineLevel="0" collapsed="false">
      <c r="A209" s="32" t="s">
        <v>233</v>
      </c>
      <c r="B209" s="32" t="s">
        <v>401</v>
      </c>
      <c r="C209" s="32" t="s">
        <v>409</v>
      </c>
      <c r="D209" s="60" t="n">
        <v>196</v>
      </c>
      <c r="E209" s="60" t="n">
        <v>212</v>
      </c>
      <c r="F209" s="69" t="n">
        <f aca="false">IF(E209="","",D209-E209)</f>
        <v>-16</v>
      </c>
      <c r="G209" s="60" t="n">
        <v>214</v>
      </c>
      <c r="H209" s="60" t="n">
        <v>217</v>
      </c>
      <c r="I209" s="69" t="n">
        <f aca="false">IF(H209="","",G209-H209)</f>
        <v>-3</v>
      </c>
      <c r="J209" s="40" t="n">
        <f aca="false">IF(OR(D209="",D209+G209=0),"",D209/(D209+G209))</f>
        <v>0.478048780487805</v>
      </c>
      <c r="K209" s="40" t="n">
        <f aca="false">IF(E209="","",E209/(E209+H209))</f>
        <v>0.494172494172494</v>
      </c>
      <c r="L209" s="70" t="n">
        <f aca="false">IF(OR(K209="",J209=""),"",(J209-K209)*100)</f>
        <v>-1.61237136846893</v>
      </c>
      <c r="M209" s="36" t="n">
        <v>3.37717971691765</v>
      </c>
      <c r="N209" s="36" t="n">
        <v>2.24053161395411</v>
      </c>
      <c r="O209" s="36" t="n">
        <f aca="false">SQRT(M209^2+N209^2)</f>
        <v>4.05281689118664</v>
      </c>
      <c r="P209" s="40" t="n">
        <f aca="false">IF(J209="","",MAX(0,J209-1.96*O209/100))</f>
        <v>0.398613569420547</v>
      </c>
      <c r="Q209" s="40" t="n">
        <f aca="false">IF(J209="","",MIN(1,J209+1.96*O209/100))</f>
        <v>0.557483991555063</v>
      </c>
      <c r="R209" s="32" t="str">
        <f aca="false">IF(L209="","",IF(ABS(L209)&lt;=O209,"Yes","No"))</f>
        <v>Yes</v>
      </c>
      <c r="S209" s="32" t="str">
        <f aca="false">IF(L209="","",IF(ABS(L209)&lt;=1.96*O209,"Yes","No"))</f>
        <v>Yes</v>
      </c>
      <c r="T209" s="60" t="n">
        <f aca="false">IF(D209="","",ROUND(SQRT(((D209+G209)*O209/100)^2+(J209*(D209+G209)*0.08223)^2),0))</f>
        <v>23</v>
      </c>
      <c r="U209" s="32"/>
    </row>
    <row r="210" customFormat="false" ht="15" hidden="false" customHeight="false" outlineLevel="0" collapsed="false">
      <c r="A210" s="32" t="s">
        <v>233</v>
      </c>
      <c r="B210" s="32" t="s">
        <v>401</v>
      </c>
      <c r="C210" s="32" t="s">
        <v>410</v>
      </c>
      <c r="D210" s="60" t="n">
        <v>392</v>
      </c>
      <c r="E210" s="60" t="n">
        <v>399</v>
      </c>
      <c r="F210" s="69" t="n">
        <f aca="false">IF(E210="","",D210-E210)</f>
        <v>-7</v>
      </c>
      <c r="G210" s="60" t="n">
        <v>330</v>
      </c>
      <c r="H210" s="60" t="n">
        <v>329</v>
      </c>
      <c r="I210" s="69" t="n">
        <f aca="false">IF(H210="","",G210-H210)</f>
        <v>1</v>
      </c>
      <c r="J210" s="40" t="n">
        <f aca="false">IF(OR(D210="",D210+G210=0),"",D210/(D210+G210))</f>
        <v>0.542936288088643</v>
      </c>
      <c r="K210" s="40" t="n">
        <f aca="false">IF(E210="","",E210/(E210+H210))</f>
        <v>0.548076923076923</v>
      </c>
      <c r="L210" s="70" t="n">
        <f aca="false">IF(OR(K210="",J210=""),"",(J210-K210)*100)</f>
        <v>-0.514063498828044</v>
      </c>
      <c r="M210" s="36" t="n">
        <v>2.20820364551216</v>
      </c>
      <c r="N210" s="36" t="n">
        <v>2.24053161395411</v>
      </c>
      <c r="O210" s="36" t="n">
        <f aca="false">SQRT(M210^2+N210^2)</f>
        <v>3.14581392539053</v>
      </c>
      <c r="P210" s="40" t="n">
        <f aca="false">IF(J210="","",MAX(0,J210-1.96*O210/100))</f>
        <v>0.481278335150988</v>
      </c>
      <c r="Q210" s="40" t="n">
        <f aca="false">IF(J210="","",MIN(1,J210+1.96*O210/100))</f>
        <v>0.604594241026297</v>
      </c>
      <c r="R210" s="32" t="str">
        <f aca="false">IF(L210="","",IF(ABS(L210)&lt;=O210,"Yes","No"))</f>
        <v>Yes</v>
      </c>
      <c r="S210" s="32" t="str">
        <f aca="false">IF(L210="","",IF(ABS(L210)&lt;=1.96*O210,"Yes","No"))</f>
        <v>Yes</v>
      </c>
      <c r="T210" s="60" t="n">
        <f aca="false">IF(D210="","",ROUND(SQRT(((D210+G210)*O210/100)^2+(J210*(D210+G210)*0.06778)^2),0))</f>
        <v>35</v>
      </c>
      <c r="U210" s="32"/>
    </row>
    <row r="211" customFormat="false" ht="15" hidden="false" customHeight="false" outlineLevel="0" collapsed="false">
      <c r="A211" s="32" t="s">
        <v>233</v>
      </c>
      <c r="B211" s="32" t="s">
        <v>401</v>
      </c>
      <c r="C211" s="32" t="s">
        <v>411</v>
      </c>
      <c r="D211" s="60" t="n">
        <v>601</v>
      </c>
      <c r="E211" s="60" t="n">
        <v>664</v>
      </c>
      <c r="F211" s="69" t="n">
        <f aca="false">IF(E211="","",D211-E211)</f>
        <v>-63</v>
      </c>
      <c r="G211" s="60" t="n">
        <v>685</v>
      </c>
      <c r="H211" s="60" t="n">
        <v>709</v>
      </c>
      <c r="I211" s="69" t="n">
        <f aca="false">IF(H211="","",G211-H211)</f>
        <v>-24</v>
      </c>
      <c r="J211" s="40" t="n">
        <f aca="false">IF(OR(D211="",D211+G211=0),"",D211/(D211+G211))</f>
        <v>0.467340590979782</v>
      </c>
      <c r="K211" s="40" t="n">
        <f aca="false">IF(E211="","",E211/(E211+H211))</f>
        <v>0.483612527312454</v>
      </c>
      <c r="L211" s="70" t="n">
        <f aca="false">IF(OR(K211="",J211=""),"",(J211-K211)*100)</f>
        <v>-1.62719363326722</v>
      </c>
      <c r="M211" s="36" t="n">
        <v>1.85121860614646</v>
      </c>
      <c r="N211" s="36" t="n">
        <v>2.24053161395411</v>
      </c>
      <c r="O211" s="36" t="n">
        <f aca="false">SQRT(M211^2+N211^2)</f>
        <v>2.90637097440616</v>
      </c>
      <c r="P211" s="40" t="n">
        <f aca="false">IF(J211="","",MAX(0,J211-1.96*O211/100))</f>
        <v>0.410375719881421</v>
      </c>
      <c r="Q211" s="40" t="n">
        <f aca="false">IF(J211="","",MIN(1,J211+1.96*O211/100))</f>
        <v>0.524305462078143</v>
      </c>
      <c r="R211" s="32" t="str">
        <f aca="false">IF(L211="","",IF(ABS(L211)&lt;=O211,"Yes","No"))</f>
        <v>Yes</v>
      </c>
      <c r="S211" s="32" t="str">
        <f aca="false">IF(L211="","",IF(ABS(L211)&lt;=1.96*O211,"Yes","No"))</f>
        <v>Yes</v>
      </c>
      <c r="T211" s="60" t="n">
        <f aca="false">IF(D211="","",ROUND(SQRT(((D211+G211)*O211/100)^2+(J211*(D211+G211)*0.05273)^2),0))</f>
        <v>49</v>
      </c>
      <c r="U211" s="32"/>
    </row>
    <row r="212" customFormat="false" ht="15" hidden="false" customHeight="false" outlineLevel="0" collapsed="false">
      <c r="A212" s="32" t="s">
        <v>233</v>
      </c>
      <c r="B212" s="32" t="s">
        <v>401</v>
      </c>
      <c r="C212" s="32" t="s">
        <v>412</v>
      </c>
      <c r="D212" s="60" t="n">
        <v>484</v>
      </c>
      <c r="E212" s="60" t="n">
        <v>577</v>
      </c>
      <c r="F212" s="69" t="n">
        <f aca="false">IF(E212="","",D212-E212)</f>
        <v>-93</v>
      </c>
      <c r="G212" s="60" t="n">
        <v>542</v>
      </c>
      <c r="H212" s="60" t="n">
        <v>567</v>
      </c>
      <c r="I212" s="69" t="n">
        <f aca="false">IF(H212="","",G212-H212)</f>
        <v>-25</v>
      </c>
      <c r="J212" s="40" t="n">
        <f aca="false">IF(OR(D212="",D212+G212=0),"",D212/(D212+G212))</f>
        <v>0.471734892787524</v>
      </c>
      <c r="K212" s="40" t="n">
        <f aca="false">IF(E212="","",E212/(E212+H212))</f>
        <v>0.504370629370629</v>
      </c>
      <c r="L212" s="70" t="n">
        <f aca="false">IF(OR(K212="",J212=""),"",(J212-K212)*100)</f>
        <v>-3.2635736583105</v>
      </c>
      <c r="M212" s="36" t="n">
        <v>1.85121860614646</v>
      </c>
      <c r="N212" s="36" t="n">
        <v>2.24053161395411</v>
      </c>
      <c r="O212" s="36" t="n">
        <f aca="false">SQRT(M212^2+N212^2)</f>
        <v>2.90637097440616</v>
      </c>
      <c r="P212" s="40" t="n">
        <f aca="false">IF(J212="","",MAX(0,J212-1.96*O212/100))</f>
        <v>0.414770021689164</v>
      </c>
      <c r="Q212" s="40" t="n">
        <f aca="false">IF(J212="","",MIN(1,J212+1.96*O212/100))</f>
        <v>0.528699763885885</v>
      </c>
      <c r="R212" s="32" t="str">
        <f aca="false">IF(L212="","",IF(ABS(L212)&lt;=O212,"Yes","No"))</f>
        <v>No</v>
      </c>
      <c r="S212" s="32" t="str">
        <f aca="false">IF(L212="","",IF(ABS(L212)&lt;=1.96*O212,"Yes","No"))</f>
        <v>Yes</v>
      </c>
      <c r="T212" s="60" t="n">
        <f aca="false">IF(D212="","",ROUND(SQRT(((D212+G212)*O212/100)^2+(J212*(D212+G212)*0.05273)^2),0))</f>
        <v>39</v>
      </c>
      <c r="U212" s="32"/>
    </row>
    <row r="213" customFormat="false" ht="15" hidden="false" customHeight="false" outlineLevel="0" collapsed="false">
      <c r="A213" s="32" t="s">
        <v>233</v>
      </c>
      <c r="B213" s="32" t="s">
        <v>401</v>
      </c>
      <c r="C213" s="32" t="s">
        <v>413</v>
      </c>
      <c r="D213" s="60" t="n">
        <v>461</v>
      </c>
      <c r="E213" s="60" t="n">
        <v>470</v>
      </c>
      <c r="F213" s="69" t="n">
        <f aca="false">IF(E213="","",D213-E213)</f>
        <v>-9</v>
      </c>
      <c r="G213" s="60" t="n">
        <v>443</v>
      </c>
      <c r="H213" s="60" t="n">
        <v>394</v>
      </c>
      <c r="I213" s="69" t="n">
        <f aca="false">IF(H213="","",G213-H213)</f>
        <v>49</v>
      </c>
      <c r="J213" s="40" t="n">
        <f aca="false">IF(OR(D213="",D213+G213=0),"",D213/(D213+G213))</f>
        <v>0.509955752212389</v>
      </c>
      <c r="K213" s="40" t="n">
        <f aca="false">IF(E213="","",E213/(E213+H213))</f>
        <v>0.543981481481482</v>
      </c>
      <c r="L213" s="70" t="n">
        <f aca="false">IF(OR(K213="",J213=""),"",(J213-K213)*100)</f>
        <v>-3.40257292690921</v>
      </c>
      <c r="M213" s="36" t="n">
        <v>1.85121860614646</v>
      </c>
      <c r="N213" s="36" t="n">
        <v>2.24053161395411</v>
      </c>
      <c r="O213" s="36" t="n">
        <f aca="false">SQRT(M213^2+N213^2)</f>
        <v>2.90637097440616</v>
      </c>
      <c r="P213" s="40" t="n">
        <f aca="false">IF(J213="","",MAX(0,J213-1.96*O213/100))</f>
        <v>0.452990881114029</v>
      </c>
      <c r="Q213" s="40" t="n">
        <f aca="false">IF(J213="","",MIN(1,J213+1.96*O213/100))</f>
        <v>0.56692062331075</v>
      </c>
      <c r="R213" s="32" t="str">
        <f aca="false">IF(L213="","",IF(ABS(L213)&lt;=O213,"Yes","No"))</f>
        <v>No</v>
      </c>
      <c r="S213" s="32" t="str">
        <f aca="false">IF(L213="","",IF(ABS(L213)&lt;=1.96*O213,"Yes","No"))</f>
        <v>Yes</v>
      </c>
      <c r="T213" s="60" t="n">
        <f aca="false">IF(D213="","",ROUND(SQRT(((D213+G213)*O213/100)^2+(J213*(D213+G213)*0.05273)^2),0))</f>
        <v>36</v>
      </c>
      <c r="U213" s="32"/>
    </row>
    <row r="214" customFormat="false" ht="15" hidden="false" customHeight="false" outlineLevel="0" collapsed="false">
      <c r="A214" s="32" t="s">
        <v>414</v>
      </c>
      <c r="B214" s="32" t="s">
        <v>415</v>
      </c>
      <c r="C214" s="32" t="s">
        <v>416</v>
      </c>
      <c r="D214" s="60" t="n">
        <v>337</v>
      </c>
      <c r="E214" s="60" t="n">
        <v>361</v>
      </c>
      <c r="F214" s="69" t="n">
        <f aca="false">IF(E214="","",D214-E214)</f>
        <v>-24</v>
      </c>
      <c r="G214" s="60" t="n">
        <v>711</v>
      </c>
      <c r="H214" s="60" t="n">
        <v>824</v>
      </c>
      <c r="I214" s="69" t="n">
        <f aca="false">IF(H214="","",G214-H214)</f>
        <v>-113</v>
      </c>
      <c r="J214" s="40" t="n">
        <f aca="false">IF(OR(D214="",D214+G214=0),"",D214/(D214+G214))</f>
        <v>0.321564885496183</v>
      </c>
      <c r="K214" s="40" t="n">
        <f aca="false">IF(E214="","",E214/(E214+H214))</f>
        <v>0.30464135021097</v>
      </c>
      <c r="L214" s="70" t="n">
        <f aca="false">IF(OR(K214="",J214=""),"",(J214-K214)*100)</f>
        <v>1.69235352852128</v>
      </c>
      <c r="M214" s="36" t="n">
        <v>1.85121860614646</v>
      </c>
      <c r="N214" s="36" t="n">
        <v>2.24053161395411</v>
      </c>
      <c r="O214" s="36" t="n">
        <f aca="false">SQRT(M214^2+N214^2)</f>
        <v>2.90637097440616</v>
      </c>
      <c r="P214" s="40" t="n">
        <f aca="false">IF(J214="","",MAX(0,J214-1.96*O214/100))</f>
        <v>0.264600014397822</v>
      </c>
      <c r="Q214" s="40" t="n">
        <f aca="false">IF(J214="","",MIN(1,J214+1.96*O214/100))</f>
        <v>0.378529756594544</v>
      </c>
      <c r="R214" s="32" t="str">
        <f aca="false">IF(L214="","",IF(ABS(L214)&lt;=O214,"Yes","No"))</f>
        <v>Yes</v>
      </c>
      <c r="S214" s="32" t="str">
        <f aca="false">IF(L214="","",IF(ABS(L214)&lt;=1.96*O214,"Yes","No"))</f>
        <v>Yes</v>
      </c>
      <c r="T214" s="60" t="n">
        <f aca="false">IF(D214="","",ROUND(SQRT(((D214+G214)*O214/100)^2+(J214*(D214+G214)*0.05273)^2),0))</f>
        <v>35</v>
      </c>
      <c r="U214" s="32"/>
    </row>
    <row r="215" customFormat="false" ht="15" hidden="false" customHeight="false" outlineLevel="0" collapsed="false">
      <c r="A215" s="32" t="s">
        <v>414</v>
      </c>
      <c r="B215" s="32" t="s">
        <v>417</v>
      </c>
      <c r="C215" s="32" t="s">
        <v>418</v>
      </c>
      <c r="D215" s="60" t="n">
        <v>1012</v>
      </c>
      <c r="E215" s="60" t="n">
        <v>1021</v>
      </c>
      <c r="F215" s="69" t="n">
        <f aca="false">IF(E215="","",D215-E215)</f>
        <v>-9</v>
      </c>
      <c r="G215" s="60" t="n">
        <v>1776</v>
      </c>
      <c r="H215" s="60" t="n">
        <v>1984</v>
      </c>
      <c r="I215" s="69" t="n">
        <f aca="false">IF(H215="","",G215-H215)</f>
        <v>-208</v>
      </c>
      <c r="J215" s="40" t="n">
        <f aca="false">IF(OR(D215="",D215+G215=0),"",D215/(D215+G215))</f>
        <v>0.362984218077475</v>
      </c>
      <c r="K215" s="40" t="n">
        <f aca="false">IF(E215="","",E215/(E215+H215))</f>
        <v>0.339767054908486</v>
      </c>
      <c r="L215" s="70" t="n">
        <f aca="false">IF(OR(K215="",J215=""),"",(J215-K215)*100)</f>
        <v>2.3217163168989</v>
      </c>
      <c r="M215" s="36" t="n">
        <v>1.85121860614646</v>
      </c>
      <c r="N215" s="36" t="n">
        <v>2.24053161395411</v>
      </c>
      <c r="O215" s="36" t="n">
        <f aca="false">SQRT(M215^2+N215^2)</f>
        <v>2.90637097440616</v>
      </c>
      <c r="P215" s="40" t="n">
        <f aca="false">IF(J215="","",MAX(0,J215-1.96*O215/100))</f>
        <v>0.306019346979114</v>
      </c>
      <c r="Q215" s="40" t="n">
        <f aca="false">IF(J215="","",MIN(1,J215+1.96*O215/100))</f>
        <v>0.419949089175836</v>
      </c>
      <c r="R215" s="32" t="str">
        <f aca="false">IF(L215="","",IF(ABS(L215)&lt;=O215,"Yes","No"))</f>
        <v>Yes</v>
      </c>
      <c r="S215" s="32" t="str">
        <f aca="false">IF(L215="","",IF(ABS(L215)&lt;=1.96*O215,"Yes","No"))</f>
        <v>Yes</v>
      </c>
      <c r="T215" s="60" t="n">
        <f aca="false">IF(D215="","",ROUND(SQRT(((D215+G215)*O215/100)^2+(J215*(D215+G215)*0.05273)^2),0))</f>
        <v>97</v>
      </c>
      <c r="U215" s="32"/>
    </row>
    <row r="216" customFormat="false" ht="15" hidden="false" customHeight="false" outlineLevel="0" collapsed="false">
      <c r="A216" s="32" t="s">
        <v>414</v>
      </c>
      <c r="B216" s="32" t="s">
        <v>419</v>
      </c>
      <c r="C216" s="32" t="s">
        <v>420</v>
      </c>
      <c r="D216" s="60" t="n">
        <v>326</v>
      </c>
      <c r="E216" s="60" t="n">
        <v>380</v>
      </c>
      <c r="F216" s="69" t="n">
        <f aca="false">IF(E216="","",D216-E216)</f>
        <v>-54</v>
      </c>
      <c r="G216" s="60" t="n">
        <v>564</v>
      </c>
      <c r="H216" s="60" t="n">
        <v>732</v>
      </c>
      <c r="I216" s="69" t="n">
        <f aca="false">IF(H216="","",G216-H216)</f>
        <v>-168</v>
      </c>
      <c r="J216" s="40" t="n">
        <f aca="false">IF(OR(D216="",D216+G216=0),"",D216/(D216+G216))</f>
        <v>0.366292134831461</v>
      </c>
      <c r="K216" s="40" t="n">
        <f aca="false">IF(E216="","",E216/(E216+H216))</f>
        <v>0.341726618705036</v>
      </c>
      <c r="L216" s="70" t="n">
        <f aca="false">IF(OR(K216="",J216=""),"",(J216-K216)*100)</f>
        <v>2.45655161264247</v>
      </c>
      <c r="M216" s="36" t="n">
        <v>1.85121860614646</v>
      </c>
      <c r="N216" s="36" t="n">
        <v>2.24053161395411</v>
      </c>
      <c r="O216" s="36" t="n">
        <f aca="false">SQRT(M216^2+N216^2)</f>
        <v>2.90637097440616</v>
      </c>
      <c r="P216" s="40" t="n">
        <f aca="false">IF(J216="","",MAX(0,J216-1.96*O216/100))</f>
        <v>0.3093272637331</v>
      </c>
      <c r="Q216" s="40" t="n">
        <f aca="false">IF(J216="","",MIN(1,J216+1.96*O216/100))</f>
        <v>0.423257005929822</v>
      </c>
      <c r="R216" s="32" t="str">
        <f aca="false">IF(L216="","",IF(ABS(L216)&lt;=O216,"Yes","No"))</f>
        <v>Yes</v>
      </c>
      <c r="S216" s="32" t="str">
        <f aca="false">IF(L216="","",IF(ABS(L216)&lt;=1.96*O216,"Yes","No"))</f>
        <v>Yes</v>
      </c>
      <c r="T216" s="60" t="n">
        <f aca="false">IF(D216="","",ROUND(SQRT(((D216+G216)*O216/100)^2+(J216*(D216+G216)*0.05273)^2),0))</f>
        <v>31</v>
      </c>
      <c r="U216" s="32"/>
    </row>
    <row r="217" customFormat="false" ht="15" hidden="false" customHeight="false" outlineLevel="0" collapsed="false">
      <c r="A217" s="32" t="s">
        <v>421</v>
      </c>
      <c r="B217" s="32" t="s">
        <v>422</v>
      </c>
      <c r="C217" s="32" t="s">
        <v>423</v>
      </c>
      <c r="D217" s="60" t="n">
        <v>213</v>
      </c>
      <c r="E217" s="60" t="n">
        <v>526</v>
      </c>
      <c r="F217" s="69" t="n">
        <f aca="false">IF(E217="","",D217-E217)</f>
        <v>-313</v>
      </c>
      <c r="G217" s="60" t="n">
        <v>334</v>
      </c>
      <c r="H217" s="60" t="n">
        <v>747</v>
      </c>
      <c r="I217" s="69" t="n">
        <f aca="false">IF(H217="","",G217-H217)</f>
        <v>-413</v>
      </c>
      <c r="J217" s="40" t="n">
        <f aca="false">IF(OR(D217="",D217+G217=0),"",D217/(D217+G217))</f>
        <v>0.389396709323583</v>
      </c>
      <c r="K217" s="40" t="n">
        <f aca="false">IF(E217="","",E217/(E217+H217))</f>
        <v>0.413197172034564</v>
      </c>
      <c r="L217" s="70" t="n">
        <f aca="false">IF(OR(K217="",J217=""),"",(J217-K217)*100)</f>
        <v>-2.38004627109809</v>
      </c>
      <c r="M217" s="36" t="n">
        <v>2.20820364551216</v>
      </c>
      <c r="N217" s="36" t="n">
        <v>2.24053161395411</v>
      </c>
      <c r="O217" s="36" t="n">
        <f aca="false">SQRT(M217^2+N217^2)</f>
        <v>3.14581392539053</v>
      </c>
      <c r="P217" s="40" t="n">
        <f aca="false">IF(J217="","",MAX(0,J217-1.96*O217/100))</f>
        <v>0.327738756385929</v>
      </c>
      <c r="Q217" s="40" t="n">
        <f aca="false">IF(J217="","",MIN(1,J217+1.96*O217/100))</f>
        <v>0.451054662261238</v>
      </c>
      <c r="R217" s="32" t="str">
        <f aca="false">IF(L217="","",IF(ABS(L217)&lt;=O217,"Yes","No"))</f>
        <v>Yes</v>
      </c>
      <c r="S217" s="32" t="str">
        <f aca="false">IF(L217="","",IF(ABS(L217)&lt;=1.96*O217,"Yes","No"))</f>
        <v>Yes</v>
      </c>
      <c r="T217" s="60" t="n">
        <f aca="false">IF(D217="","",ROUND(SQRT(((D217+G217)*O217/100)^2+(J217*(D217+G217)*0.06778)^2),0))</f>
        <v>22</v>
      </c>
      <c r="U217" s="32"/>
    </row>
    <row r="218" customFormat="false" ht="15" hidden="false" customHeight="false" outlineLevel="0" collapsed="false">
      <c r="A218" s="32" t="s">
        <v>421</v>
      </c>
      <c r="B218" s="32" t="s">
        <v>422</v>
      </c>
      <c r="C218" s="32" t="s">
        <v>424</v>
      </c>
      <c r="D218" s="60" t="n">
        <v>564</v>
      </c>
      <c r="E218" s="60" t="n">
        <v>648</v>
      </c>
      <c r="F218" s="69" t="n">
        <f aca="false">IF(E218="","",D218-E218)</f>
        <v>-84</v>
      </c>
      <c r="G218" s="60" t="n">
        <v>671</v>
      </c>
      <c r="H218" s="60" t="n">
        <v>679</v>
      </c>
      <c r="I218" s="69" t="n">
        <f aca="false">IF(H218="","",G218-H218)</f>
        <v>-8</v>
      </c>
      <c r="J218" s="40" t="n">
        <f aca="false">IF(OR(D218="",D218+G218=0),"",D218/(D218+G218))</f>
        <v>0.45668016194332</v>
      </c>
      <c r="K218" s="40" t="n">
        <f aca="false">IF(E218="","",E218/(E218+H218))</f>
        <v>0.488319517709118</v>
      </c>
      <c r="L218" s="70" t="n">
        <f aca="false">IF(OR(K218="",J218=""),"",(J218-K218)*100)</f>
        <v>-3.16393557657985</v>
      </c>
      <c r="M218" s="36" t="n">
        <v>1.85121860614646</v>
      </c>
      <c r="N218" s="36" t="n">
        <v>2.24053161395411</v>
      </c>
      <c r="O218" s="36" t="n">
        <f aca="false">SQRT(M218^2+N218^2)</f>
        <v>2.90637097440616</v>
      </c>
      <c r="P218" s="40" t="n">
        <f aca="false">IF(J218="","",MAX(0,J218-1.96*O218/100))</f>
        <v>0.399715290844959</v>
      </c>
      <c r="Q218" s="40" t="n">
        <f aca="false">IF(J218="","",MIN(1,J218+1.96*O218/100))</f>
        <v>0.513645033041681</v>
      </c>
      <c r="R218" s="32" t="str">
        <f aca="false">IF(L218="","",IF(ABS(L218)&lt;=O218,"Yes","No"))</f>
        <v>No</v>
      </c>
      <c r="S218" s="32" t="str">
        <f aca="false">IF(L218="","",IF(ABS(L218)&lt;=1.96*O218,"Yes","No"))</f>
        <v>Yes</v>
      </c>
      <c r="T218" s="60" t="n">
        <f aca="false">IF(D218="","",ROUND(SQRT(((D218+G218)*O218/100)^2+(J218*(D218+G218)*0.05273)^2),0))</f>
        <v>47</v>
      </c>
      <c r="U218" s="32"/>
    </row>
    <row r="219" customFormat="false" ht="15" hidden="false" customHeight="false" outlineLevel="0" collapsed="false">
      <c r="A219" s="32" t="s">
        <v>421</v>
      </c>
      <c r="B219" s="32" t="s">
        <v>425</v>
      </c>
      <c r="C219" s="32" t="s">
        <v>426</v>
      </c>
      <c r="D219" s="60" t="n">
        <v>164</v>
      </c>
      <c r="E219" s="60" t="n">
        <v>182</v>
      </c>
      <c r="F219" s="69" t="n">
        <f aca="false">IF(E219="","",D219-E219)</f>
        <v>-18</v>
      </c>
      <c r="G219" s="60" t="n">
        <v>228</v>
      </c>
      <c r="H219" s="60" t="n">
        <v>220</v>
      </c>
      <c r="I219" s="69" t="n">
        <f aca="false">IF(H219="","",G219-H219)</f>
        <v>8</v>
      </c>
      <c r="J219" s="40" t="n">
        <f aca="false">IF(OR(D219="",D219+G219=0),"",D219/(D219+G219))</f>
        <v>0.418367346938776</v>
      </c>
      <c r="K219" s="40" t="n">
        <f aca="false">IF(E219="","",E219/(E219+H219))</f>
        <v>0.45273631840796</v>
      </c>
      <c r="L219" s="70" t="n">
        <f aca="false">IF(OR(K219="",J219=""),"",(J219-K219)*100)</f>
        <v>-3.43689714691847</v>
      </c>
      <c r="M219" s="36" t="n">
        <v>3.37717971691765</v>
      </c>
      <c r="N219" s="36" t="n">
        <v>2.24053161395411</v>
      </c>
      <c r="O219" s="36" t="n">
        <f aca="false">SQRT(M219^2+N219^2)</f>
        <v>4.05281689118664</v>
      </c>
      <c r="P219" s="40" t="n">
        <f aca="false">IF(J219="","",MAX(0,J219-1.96*O219/100))</f>
        <v>0.338932135871517</v>
      </c>
      <c r="Q219" s="40" t="n">
        <f aca="false">IF(J219="","",MIN(1,J219+1.96*O219/100))</f>
        <v>0.497802558006034</v>
      </c>
      <c r="R219" s="32" t="str">
        <f aca="false">IF(L219="","",IF(ABS(L219)&lt;=O219,"Yes","No"))</f>
        <v>Yes</v>
      </c>
      <c r="S219" s="32" t="str">
        <f aca="false">IF(L219="","",IF(ABS(L219)&lt;=1.96*O219,"Yes","No"))</f>
        <v>Yes</v>
      </c>
      <c r="T219" s="60" t="n">
        <f aca="false">IF(D219="","",ROUND(SQRT(((D219+G219)*O219/100)^2+(J219*(D219+G219)*0.08223)^2),0))</f>
        <v>21</v>
      </c>
      <c r="U219" s="32"/>
    </row>
    <row r="220" customFormat="false" ht="15" hidden="false" customHeight="false" outlineLevel="0" collapsed="false">
      <c r="A220" s="32" t="s">
        <v>421</v>
      </c>
      <c r="B220" s="32" t="s">
        <v>425</v>
      </c>
      <c r="C220" s="32" t="s">
        <v>429</v>
      </c>
      <c r="D220" s="60" t="n">
        <v>147</v>
      </c>
      <c r="E220" s="60" t="n">
        <v>181</v>
      </c>
      <c r="F220" s="69" t="n">
        <f aca="false">IF(E220="","",D220-E220)</f>
        <v>-34</v>
      </c>
      <c r="G220" s="60" t="n">
        <v>213</v>
      </c>
      <c r="H220" s="60" t="n">
        <v>208</v>
      </c>
      <c r="I220" s="69" t="n">
        <f aca="false">IF(H220="","",G220-H220)</f>
        <v>5</v>
      </c>
      <c r="J220" s="40" t="n">
        <f aca="false">IF(OR(D220="",D220+G220=0),"",D220/(D220+G220))</f>
        <v>0.408333333333333</v>
      </c>
      <c r="K220" s="40" t="n">
        <f aca="false">IF(E220="","",E220/(E220+H220))</f>
        <v>0.465295629820051</v>
      </c>
      <c r="L220" s="70" t="n">
        <f aca="false">IF(OR(K220="",J220=""),"",(J220-K220)*100)</f>
        <v>-5.69622964867181</v>
      </c>
      <c r="M220" s="36" t="n">
        <v>3.37717971691765</v>
      </c>
      <c r="N220" s="36" t="n">
        <v>2.24053161395411</v>
      </c>
      <c r="O220" s="36" t="n">
        <f aca="false">SQRT(M220^2+N220^2)</f>
        <v>4.05281689118664</v>
      </c>
      <c r="P220" s="40" t="n">
        <f aca="false">IF(J220="","",MAX(0,J220-1.96*O220/100))</f>
        <v>0.328898122266075</v>
      </c>
      <c r="Q220" s="40" t="n">
        <f aca="false">IF(J220="","",MIN(1,J220+1.96*O220/100))</f>
        <v>0.487768544400592</v>
      </c>
      <c r="R220" s="32" t="str">
        <f aca="false">IF(L220="","",IF(ABS(L220)&lt;=O220,"Yes","No"))</f>
        <v>No</v>
      </c>
      <c r="S220" s="32" t="str">
        <f aca="false">IF(L220="","",IF(ABS(L220)&lt;=1.96*O220,"Yes","No"))</f>
        <v>Yes</v>
      </c>
      <c r="T220" s="60" t="n">
        <f aca="false">IF(D220="","",ROUND(SQRT(((D220+G220)*O220/100)^2+(J220*(D220+G220)*0.08223)^2),0))</f>
        <v>19</v>
      </c>
      <c r="U220" s="32"/>
    </row>
    <row r="221" customFormat="false" ht="15" hidden="false" customHeight="false" outlineLevel="0" collapsed="false">
      <c r="A221" s="32" t="s">
        <v>421</v>
      </c>
      <c r="B221" s="32" t="s">
        <v>425</v>
      </c>
      <c r="C221" s="32" t="s">
        <v>430</v>
      </c>
      <c r="D221" s="60" t="n">
        <v>171</v>
      </c>
      <c r="E221" s="60" t="n">
        <v>208</v>
      </c>
      <c r="F221" s="69" t="n">
        <f aca="false">IF(E221="","",D221-E221)</f>
        <v>-37</v>
      </c>
      <c r="G221" s="60" t="n">
        <v>246</v>
      </c>
      <c r="H221" s="60" t="n">
        <v>253</v>
      </c>
      <c r="I221" s="69" t="n">
        <f aca="false">IF(H221="","",G221-H221)</f>
        <v>-7</v>
      </c>
      <c r="J221" s="40" t="n">
        <f aca="false">IF(OR(D221="",D221+G221=0),"",D221/(D221+G221))</f>
        <v>0.410071942446043</v>
      </c>
      <c r="K221" s="40" t="n">
        <f aca="false">IF(E221="","",E221/(E221+H221))</f>
        <v>0.45119305856833</v>
      </c>
      <c r="L221" s="70" t="n">
        <f aca="false">IF(OR(K221="",J221=""),"",(J221-K221)*100)</f>
        <v>-4.11211161222865</v>
      </c>
      <c r="M221" s="36" t="n">
        <v>3.37717971691765</v>
      </c>
      <c r="N221" s="36" t="n">
        <v>2.24053161395411</v>
      </c>
      <c r="O221" s="36" t="n">
        <f aca="false">SQRT(M221^2+N221^2)</f>
        <v>4.05281689118664</v>
      </c>
      <c r="P221" s="40" t="n">
        <f aca="false">IF(J221="","",MAX(0,J221-1.96*O221/100))</f>
        <v>0.330636731378785</v>
      </c>
      <c r="Q221" s="40" t="n">
        <f aca="false">IF(J221="","",MIN(1,J221+1.96*O221/100))</f>
        <v>0.489507153513301</v>
      </c>
      <c r="R221" s="32" t="str">
        <f aca="false">IF(L221="","",IF(ABS(L221)&lt;=O221,"Yes","No"))</f>
        <v>No</v>
      </c>
      <c r="S221" s="32" t="str">
        <f aca="false">IF(L221="","",IF(ABS(L221)&lt;=1.96*O221,"Yes","No"))</f>
        <v>Yes</v>
      </c>
      <c r="T221" s="60" t="n">
        <f aca="false">IF(D221="","",ROUND(SQRT(((D221+G221)*O221/100)^2+(J221*(D221+G221)*0.08223)^2),0))</f>
        <v>22</v>
      </c>
      <c r="U221" s="32"/>
    </row>
    <row r="222" customFormat="false" ht="15" hidden="false" customHeight="false" outlineLevel="0" collapsed="false">
      <c r="A222" s="32" t="s">
        <v>421</v>
      </c>
      <c r="B222" s="32" t="s">
        <v>425</v>
      </c>
      <c r="C222" s="32" t="s">
        <v>431</v>
      </c>
      <c r="D222" s="60" t="n">
        <v>158</v>
      </c>
      <c r="E222" s="60" t="n">
        <v>158</v>
      </c>
      <c r="F222" s="69" t="n">
        <f aca="false">IF(E222="","",D222-E222)</f>
        <v>0</v>
      </c>
      <c r="G222" s="60" t="n">
        <v>246</v>
      </c>
      <c r="H222" s="60" t="n">
        <v>247</v>
      </c>
      <c r="I222" s="69" t="n">
        <f aca="false">IF(H222="","",G222-H222)</f>
        <v>-1</v>
      </c>
      <c r="J222" s="40" t="n">
        <f aca="false">IF(OR(D222="",D222+G222=0),"",D222/(D222+G222))</f>
        <v>0.391089108910891</v>
      </c>
      <c r="K222" s="40" t="n">
        <f aca="false">IF(E222="","",E222/(E222+H222))</f>
        <v>0.390123456790123</v>
      </c>
      <c r="L222" s="70" t="n">
        <f aca="false">IF(OR(K222="",J222=""),"",(J222-K222)*100)</f>
        <v>0.0965652120767657</v>
      </c>
      <c r="M222" s="36" t="n">
        <v>3.37717971691765</v>
      </c>
      <c r="N222" s="36" t="n">
        <v>2.24053161395411</v>
      </c>
      <c r="O222" s="36" t="n">
        <f aca="false">SQRT(M222^2+N222^2)</f>
        <v>4.05281689118664</v>
      </c>
      <c r="P222" s="40" t="n">
        <f aca="false">IF(J222="","",MAX(0,J222-1.96*O222/100))</f>
        <v>0.311653897843633</v>
      </c>
      <c r="Q222" s="40" t="n">
        <f aca="false">IF(J222="","",MIN(1,J222+1.96*O222/100))</f>
        <v>0.470524319978149</v>
      </c>
      <c r="R222" s="32" t="str">
        <f aca="false">IF(L222="","",IF(ABS(L222)&lt;=O222,"Yes","No"))</f>
        <v>Yes</v>
      </c>
      <c r="S222" s="32" t="str">
        <f aca="false">IF(L222="","",IF(ABS(L222)&lt;=1.96*O222,"Yes","No"))</f>
        <v>Yes</v>
      </c>
      <c r="T222" s="60" t="n">
        <f aca="false">IF(D222="","",ROUND(SQRT(((D222+G222)*O222/100)^2+(J222*(D222+G222)*0.08223)^2),0))</f>
        <v>21</v>
      </c>
      <c r="U222" s="32"/>
    </row>
    <row r="223" customFormat="false" ht="15" hidden="false" customHeight="false" outlineLevel="0" collapsed="false">
      <c r="A223" s="32" t="s">
        <v>421</v>
      </c>
      <c r="B223" s="32" t="s">
        <v>432</v>
      </c>
      <c r="C223" s="32" t="s">
        <v>433</v>
      </c>
      <c r="D223" s="60" t="n">
        <v>393</v>
      </c>
      <c r="E223" s="60" t="n">
        <v>441</v>
      </c>
      <c r="F223" s="69" t="n">
        <f aca="false">IF(E223="","",D223-E223)</f>
        <v>-48</v>
      </c>
      <c r="G223" s="60" t="n">
        <v>481</v>
      </c>
      <c r="H223" s="60" t="n">
        <v>513</v>
      </c>
      <c r="I223" s="69" t="n">
        <f aca="false">IF(H223="","",G223-H223)</f>
        <v>-32</v>
      </c>
      <c r="J223" s="40" t="n">
        <f aca="false">IF(OR(D223="",D223+G223=0),"",D223/(D223+G223))</f>
        <v>0.449656750572082</v>
      </c>
      <c r="K223" s="40" t="n">
        <f aca="false">IF(E223="","",E223/(E223+H223))</f>
        <v>0.462264150943396</v>
      </c>
      <c r="L223" s="70" t="n">
        <f aca="false">IF(OR(K223="",J223=""),"",(J223-K223)*100)</f>
        <v>-1.26074003713139</v>
      </c>
      <c r="M223" s="36" t="n">
        <v>1.85121860614646</v>
      </c>
      <c r="N223" s="36" t="n">
        <v>2.24053161395411</v>
      </c>
      <c r="O223" s="36" t="n">
        <f aca="false">SQRT(M223^2+N223^2)</f>
        <v>2.90637097440616</v>
      </c>
      <c r="P223" s="40" t="n">
        <f aca="false">IF(J223="","",MAX(0,J223-1.96*O223/100))</f>
        <v>0.392691879473722</v>
      </c>
      <c r="Q223" s="40" t="n">
        <f aca="false">IF(J223="","",MIN(1,J223+1.96*O223/100))</f>
        <v>0.506621621670443</v>
      </c>
      <c r="R223" s="32" t="str">
        <f aca="false">IF(L223="","",IF(ABS(L223)&lt;=O223,"Yes","No"))</f>
        <v>Yes</v>
      </c>
      <c r="S223" s="32" t="str">
        <f aca="false">IF(L223="","",IF(ABS(L223)&lt;=1.96*O223,"Yes","No"))</f>
        <v>Yes</v>
      </c>
      <c r="T223" s="60" t="n">
        <f aca="false">IF(D223="","",ROUND(SQRT(((D223+G223)*O223/100)^2+(J223*(D223+G223)*0.05273)^2),0))</f>
        <v>33</v>
      </c>
      <c r="U223" s="32"/>
    </row>
    <row r="224" customFormat="false" ht="15" hidden="false" customHeight="false" outlineLevel="0" collapsed="false">
      <c r="A224" s="32" t="s">
        <v>421</v>
      </c>
      <c r="B224" s="32" t="s">
        <v>296</v>
      </c>
      <c r="C224" s="32" t="s">
        <v>434</v>
      </c>
      <c r="D224" s="60" t="n">
        <v>536</v>
      </c>
      <c r="E224" s="60" t="n">
        <v>605</v>
      </c>
      <c r="F224" s="69" t="n">
        <f aca="false">IF(E224="","",D224-E224)</f>
        <v>-69</v>
      </c>
      <c r="G224" s="60" t="n">
        <v>372</v>
      </c>
      <c r="H224" s="60" t="n">
        <v>353</v>
      </c>
      <c r="I224" s="69" t="n">
        <f aca="false">IF(H224="","",G224-H224)</f>
        <v>19</v>
      </c>
      <c r="J224" s="40" t="n">
        <f aca="false">IF(OR(D224="",D224+G224=0),"",D224/(D224+G224))</f>
        <v>0.590308370044053</v>
      </c>
      <c r="K224" s="40" t="n">
        <f aca="false">IF(E224="","",E224/(E224+H224))</f>
        <v>0.631524008350731</v>
      </c>
      <c r="L224" s="70" t="n">
        <f aca="false">IF(OR(K224="",J224=""),"",(J224-K224)*100)</f>
        <v>-4.12156383066777</v>
      </c>
      <c r="M224" s="36" t="n">
        <v>1.85121860614646</v>
      </c>
      <c r="N224" s="36" t="n">
        <v>2.24053161395411</v>
      </c>
      <c r="O224" s="36" t="n">
        <f aca="false">SQRT(M224^2+N224^2)</f>
        <v>2.90637097440616</v>
      </c>
      <c r="P224" s="40" t="n">
        <f aca="false">IF(J224="","",MAX(0,J224-1.96*O224/100))</f>
        <v>0.533343498945692</v>
      </c>
      <c r="Q224" s="40" t="n">
        <f aca="false">IF(J224="","",MIN(1,J224+1.96*O224/100))</f>
        <v>0.647273241142414</v>
      </c>
      <c r="R224" s="32" t="str">
        <f aca="false">IF(L224="","",IF(ABS(L224)&lt;=O224,"Yes","No"))</f>
        <v>No</v>
      </c>
      <c r="S224" s="32" t="str">
        <f aca="false">IF(L224="","",IF(ABS(L224)&lt;=1.96*O224,"Yes","No"))</f>
        <v>Yes</v>
      </c>
      <c r="T224" s="60" t="n">
        <f aca="false">IF(D224="","",ROUND(SQRT(((D224+G224)*O224/100)^2+(J224*(D224+G224)*0.05273)^2),0))</f>
        <v>39</v>
      </c>
      <c r="U224" s="32"/>
    </row>
    <row r="225" customFormat="false" ht="15" hidden="false" customHeight="false" outlineLevel="0" collapsed="false">
      <c r="A225" s="32" t="s">
        <v>421</v>
      </c>
      <c r="B225" s="32" t="s">
        <v>296</v>
      </c>
      <c r="C225" s="32" t="s">
        <v>435</v>
      </c>
      <c r="D225" s="60" t="n">
        <v>729</v>
      </c>
      <c r="E225" s="60" t="n">
        <v>841</v>
      </c>
      <c r="F225" s="69" t="n">
        <f aca="false">IF(E225="","",D225-E225)</f>
        <v>-112</v>
      </c>
      <c r="G225" s="60" t="n">
        <v>532</v>
      </c>
      <c r="H225" s="60" t="n">
        <v>547</v>
      </c>
      <c r="I225" s="69" t="n">
        <f aca="false">IF(H225="","",G225-H225)</f>
        <v>-15</v>
      </c>
      <c r="J225" s="40" t="n">
        <f aca="false">IF(OR(D225="",D225+G225=0),"",D225/(D225+G225))</f>
        <v>0.578112609040444</v>
      </c>
      <c r="K225" s="40" t="n">
        <f aca="false">IF(E225="","",E225/(E225+H225))</f>
        <v>0.605907780979827</v>
      </c>
      <c r="L225" s="70" t="n">
        <f aca="false">IF(OR(K225="",J225=""),"",(J225-K225)*100)</f>
        <v>-2.77951719393831</v>
      </c>
      <c r="M225" s="36" t="n">
        <v>1.85121860614646</v>
      </c>
      <c r="N225" s="36" t="n">
        <v>2.24053161395411</v>
      </c>
      <c r="O225" s="36" t="n">
        <f aca="false">SQRT(M225^2+N225^2)</f>
        <v>2.90637097440616</v>
      </c>
      <c r="P225" s="40" t="n">
        <f aca="false">IF(J225="","",MAX(0,J225-1.96*O225/100))</f>
        <v>0.521147737942083</v>
      </c>
      <c r="Q225" s="40" t="n">
        <f aca="false">IF(J225="","",MIN(1,J225+1.96*O225/100))</f>
        <v>0.635077480138805</v>
      </c>
      <c r="R225" s="32" t="str">
        <f aca="false">IF(L225="","",IF(ABS(L225)&lt;=O225,"Yes","No"))</f>
        <v>Yes</v>
      </c>
      <c r="S225" s="32" t="str">
        <f aca="false">IF(L225="","",IF(ABS(L225)&lt;=1.96*O225,"Yes","No"))</f>
        <v>Yes</v>
      </c>
      <c r="T225" s="60" t="n">
        <f aca="false">IF(D225="","",ROUND(SQRT(((D225+G225)*O225/100)^2+(J225*(D225+G225)*0.05273)^2),0))</f>
        <v>53</v>
      </c>
      <c r="U225" s="32"/>
    </row>
    <row r="226" customFormat="false" ht="15" hidden="false" customHeight="false" outlineLevel="0" collapsed="false">
      <c r="A226" s="32" t="s">
        <v>421</v>
      </c>
      <c r="B226" s="32" t="s">
        <v>296</v>
      </c>
      <c r="C226" s="32" t="s">
        <v>436</v>
      </c>
      <c r="D226" s="60" t="n">
        <v>554</v>
      </c>
      <c r="E226" s="60" t="n">
        <v>630</v>
      </c>
      <c r="F226" s="69" t="n">
        <f aca="false">IF(E226="","",D226-E226)</f>
        <v>-76</v>
      </c>
      <c r="G226" s="60" t="n">
        <v>341</v>
      </c>
      <c r="H226" s="60" t="n">
        <v>301</v>
      </c>
      <c r="I226" s="69" t="n">
        <f aca="false">IF(H226="","",G226-H226)</f>
        <v>40</v>
      </c>
      <c r="J226" s="40" t="n">
        <f aca="false">IF(OR(D226="",D226+G226=0),"",D226/(D226+G226))</f>
        <v>0.618994413407821</v>
      </c>
      <c r="K226" s="40" t="n">
        <f aca="false">IF(E226="","",E226/(E226+H226))</f>
        <v>0.676691729323308</v>
      </c>
      <c r="L226" s="70" t="n">
        <f aca="false">IF(OR(K226="",J226=""),"",(J226-K226)*100)</f>
        <v>-5.7697315915487</v>
      </c>
      <c r="M226" s="36" t="n">
        <v>1.85121860614646</v>
      </c>
      <c r="N226" s="36" t="n">
        <v>2.24053161395411</v>
      </c>
      <c r="O226" s="36" t="n">
        <f aca="false">SQRT(M226^2+N226^2)</f>
        <v>2.90637097440616</v>
      </c>
      <c r="P226" s="40" t="n">
        <f aca="false">IF(J226="","",MAX(0,J226-1.96*O226/100))</f>
        <v>0.562029542309461</v>
      </c>
      <c r="Q226" s="40" t="n">
        <f aca="false">IF(J226="","",MIN(1,J226+1.96*O226/100))</f>
        <v>0.675959284506182</v>
      </c>
      <c r="R226" s="32" t="str">
        <f aca="false">IF(L226="","",IF(ABS(L226)&lt;=O226,"Yes","No"))</f>
        <v>No</v>
      </c>
      <c r="S226" s="32" t="str">
        <f aca="false">IF(L226="","",IF(ABS(L226)&lt;=1.96*O226,"Yes","No"))</f>
        <v>No</v>
      </c>
      <c r="T226" s="60" t="n">
        <f aca="false">IF(D226="","",ROUND(SQRT(((D226+G226)*O226/100)^2+(J226*(D226+G226)*0.05273)^2),0))</f>
        <v>39</v>
      </c>
      <c r="U226" s="32"/>
    </row>
    <row r="227" customFormat="false" ht="15" hidden="false" customHeight="false" outlineLevel="0" collapsed="false">
      <c r="A227" s="32" t="s">
        <v>421</v>
      </c>
      <c r="B227" s="32" t="s">
        <v>296</v>
      </c>
      <c r="C227" s="32" t="s">
        <v>437</v>
      </c>
      <c r="D227" s="60" t="n">
        <v>408</v>
      </c>
      <c r="E227" s="60" t="n">
        <v>463</v>
      </c>
      <c r="F227" s="69" t="n">
        <f aca="false">IF(E227="","",D227-E227)</f>
        <v>-55</v>
      </c>
      <c r="G227" s="60" t="n">
        <v>245</v>
      </c>
      <c r="H227" s="60" t="n">
        <v>238</v>
      </c>
      <c r="I227" s="69" t="n">
        <f aca="false">IF(H227="","",G227-H227)</f>
        <v>7</v>
      </c>
      <c r="J227" s="40" t="n">
        <f aca="false">IF(OR(D227="",D227+G227=0),"",D227/(D227+G227))</f>
        <v>0.624808575803982</v>
      </c>
      <c r="K227" s="40" t="n">
        <f aca="false">IF(E227="","",E227/(E227+H227))</f>
        <v>0.660485021398003</v>
      </c>
      <c r="L227" s="70" t="n">
        <f aca="false">IF(OR(K227="",J227=""),"",(J227-K227)*100)</f>
        <v>-3.56764455940212</v>
      </c>
      <c r="M227" s="36" t="n">
        <v>2.20820364551216</v>
      </c>
      <c r="N227" s="36" t="n">
        <v>2.24053161395411</v>
      </c>
      <c r="O227" s="36" t="n">
        <f aca="false">SQRT(M227^2+N227^2)</f>
        <v>3.14581392539053</v>
      </c>
      <c r="P227" s="40" t="n">
        <f aca="false">IF(J227="","",MAX(0,J227-1.96*O227/100))</f>
        <v>0.563150622866327</v>
      </c>
      <c r="Q227" s="40" t="n">
        <f aca="false">IF(J227="","",MIN(1,J227+1.96*O227/100))</f>
        <v>0.686466528741636</v>
      </c>
      <c r="R227" s="32" t="str">
        <f aca="false">IF(L227="","",IF(ABS(L227)&lt;=O227,"Yes","No"))</f>
        <v>No</v>
      </c>
      <c r="S227" s="32" t="str">
        <f aca="false">IF(L227="","",IF(ABS(L227)&lt;=1.96*O227,"Yes","No"))</f>
        <v>Yes</v>
      </c>
      <c r="T227" s="60" t="n">
        <f aca="false">IF(D227="","",ROUND(SQRT(((D227+G227)*O227/100)^2+(J227*(D227+G227)*0.06778)^2),0))</f>
        <v>34</v>
      </c>
      <c r="U227" s="32"/>
    </row>
    <row r="228" customFormat="false" ht="15" hidden="false" customHeight="false" outlineLevel="0" collapsed="false">
      <c r="A228" s="32" t="s">
        <v>421</v>
      </c>
      <c r="B228" s="32" t="s">
        <v>296</v>
      </c>
      <c r="C228" s="32" t="s">
        <v>438</v>
      </c>
      <c r="D228" s="60" t="n">
        <v>546</v>
      </c>
      <c r="E228" s="60" t="n">
        <v>594</v>
      </c>
      <c r="F228" s="69" t="n">
        <f aca="false">IF(E228="","",D228-E228)</f>
        <v>-48</v>
      </c>
      <c r="G228" s="60" t="n">
        <v>377</v>
      </c>
      <c r="H228" s="60" t="n">
        <v>383</v>
      </c>
      <c r="I228" s="69" t="n">
        <f aca="false">IF(H228="","",G228-H228)</f>
        <v>-6</v>
      </c>
      <c r="J228" s="40" t="n">
        <f aca="false">IF(OR(D228="",D228+G228=0),"",D228/(D228+G228))</f>
        <v>0.591549295774648</v>
      </c>
      <c r="K228" s="40" t="n">
        <f aca="false">IF(E228="","",E228/(E228+H228))</f>
        <v>0.607983623336745</v>
      </c>
      <c r="L228" s="70" t="n">
        <f aca="false">IF(OR(K228="",J228=""),"",(J228-K228)*100)</f>
        <v>-1.64343275620973</v>
      </c>
      <c r="M228" s="36" t="n">
        <v>1.85121860614646</v>
      </c>
      <c r="N228" s="36" t="n">
        <v>2.24053161395411</v>
      </c>
      <c r="O228" s="36" t="n">
        <f aca="false">SQRT(M228^2+N228^2)</f>
        <v>2.90637097440616</v>
      </c>
      <c r="P228" s="40" t="n">
        <f aca="false">IF(J228="","",MAX(0,J228-1.96*O228/100))</f>
        <v>0.534584424676287</v>
      </c>
      <c r="Q228" s="40" t="n">
        <f aca="false">IF(J228="","",MIN(1,J228+1.96*O228/100))</f>
        <v>0.648514166873009</v>
      </c>
      <c r="R228" s="32" t="str">
        <f aca="false">IF(L228="","",IF(ABS(L228)&lt;=O228,"Yes","No"))</f>
        <v>Yes</v>
      </c>
      <c r="S228" s="32" t="str">
        <f aca="false">IF(L228="","",IF(ABS(L228)&lt;=1.96*O228,"Yes","No"))</f>
        <v>Yes</v>
      </c>
      <c r="T228" s="60" t="n">
        <f aca="false">IF(D228="","",ROUND(SQRT(((D228+G228)*O228/100)^2+(J228*(D228+G228)*0.05273)^2),0))</f>
        <v>39</v>
      </c>
      <c r="U228" s="32"/>
    </row>
    <row r="229" customFormat="false" ht="15" hidden="false" customHeight="false" outlineLevel="0" collapsed="false">
      <c r="A229" s="32" t="s">
        <v>421</v>
      </c>
      <c r="B229" s="32" t="s">
        <v>296</v>
      </c>
      <c r="C229" s="32" t="s">
        <v>439</v>
      </c>
      <c r="D229" s="60" t="n">
        <v>713</v>
      </c>
      <c r="E229" s="60" t="n">
        <v>777</v>
      </c>
      <c r="F229" s="69" t="n">
        <f aca="false">IF(E229="","",D229-E229)</f>
        <v>-64</v>
      </c>
      <c r="G229" s="60" t="n">
        <v>424</v>
      </c>
      <c r="H229" s="60" t="n">
        <v>422</v>
      </c>
      <c r="I229" s="69" t="n">
        <f aca="false">IF(H229="","",G229-H229)</f>
        <v>2</v>
      </c>
      <c r="J229" s="40" t="n">
        <f aca="false">IF(OR(D229="",D229+G229=0),"",D229/(D229+G229))</f>
        <v>0.627088830255057</v>
      </c>
      <c r="K229" s="40" t="n">
        <f aca="false">IF(E229="","",E229/(E229+H229))</f>
        <v>0.648040033361134</v>
      </c>
      <c r="L229" s="70" t="n">
        <f aca="false">IF(OR(K229="",J229=""),"",(J229-K229)*100)</f>
        <v>-2.09512031060771</v>
      </c>
      <c r="M229" s="36" t="n">
        <v>1.85121860614646</v>
      </c>
      <c r="N229" s="36" t="n">
        <v>2.24053161395411</v>
      </c>
      <c r="O229" s="36" t="n">
        <f aca="false">SQRT(M229^2+N229^2)</f>
        <v>2.90637097440616</v>
      </c>
      <c r="P229" s="40" t="n">
        <f aca="false">IF(J229="","",MAX(0,J229-1.96*O229/100))</f>
        <v>0.570123959156696</v>
      </c>
      <c r="Q229" s="40" t="n">
        <f aca="false">IF(J229="","",MIN(1,J229+1.96*O229/100))</f>
        <v>0.684053701353418</v>
      </c>
      <c r="R229" s="32" t="str">
        <f aca="false">IF(L229="","",IF(ABS(L229)&lt;=O229,"Yes","No"))</f>
        <v>Yes</v>
      </c>
      <c r="S229" s="32" t="str">
        <f aca="false">IF(L229="","",IF(ABS(L229)&lt;=1.96*O229,"Yes","No"))</f>
        <v>Yes</v>
      </c>
      <c r="T229" s="60" t="n">
        <f aca="false">IF(D229="","",ROUND(SQRT(((D229+G229)*O229/100)^2+(J229*(D229+G229)*0.05273)^2),0))</f>
        <v>50</v>
      </c>
      <c r="U229" s="32"/>
    </row>
    <row r="230" customFormat="false" ht="15" hidden="false" customHeight="false" outlineLevel="0" collapsed="false">
      <c r="A230" s="32" t="s">
        <v>421</v>
      </c>
      <c r="B230" s="32" t="s">
        <v>296</v>
      </c>
      <c r="C230" s="32" t="s">
        <v>440</v>
      </c>
      <c r="D230" s="60" t="n">
        <v>539</v>
      </c>
      <c r="E230" s="60" t="n">
        <v>611</v>
      </c>
      <c r="F230" s="69" t="n">
        <f aca="false">IF(E230="","",D230-E230)</f>
        <v>-72</v>
      </c>
      <c r="G230" s="60" t="n">
        <v>400</v>
      </c>
      <c r="H230" s="60" t="n">
        <v>412</v>
      </c>
      <c r="I230" s="69" t="n">
        <f aca="false">IF(H230="","",G230-H230)</f>
        <v>-12</v>
      </c>
      <c r="J230" s="40" t="n">
        <f aca="false">IF(OR(D230="",D230+G230=0),"",D230/(D230+G230))</f>
        <v>0.574014909478168</v>
      </c>
      <c r="K230" s="40" t="n">
        <f aca="false">IF(E230="","",E230/(E230+H230))</f>
        <v>0.597262952101662</v>
      </c>
      <c r="L230" s="70" t="n">
        <f aca="false">IF(OR(K230="",J230=""),"",(J230-K230)*100)</f>
        <v>-2.32480426234936</v>
      </c>
      <c r="M230" s="36" t="n">
        <v>1.85121860614646</v>
      </c>
      <c r="N230" s="36" t="n">
        <v>2.24053161395411</v>
      </c>
      <c r="O230" s="36" t="n">
        <f aca="false">SQRT(M230^2+N230^2)</f>
        <v>2.90637097440616</v>
      </c>
      <c r="P230" s="40" t="n">
        <f aca="false">IF(J230="","",MAX(0,J230-1.96*O230/100))</f>
        <v>0.517050038379808</v>
      </c>
      <c r="Q230" s="40" t="n">
        <f aca="false">IF(J230="","",MIN(1,J230+1.96*O230/100))</f>
        <v>0.630979780576529</v>
      </c>
      <c r="R230" s="32" t="str">
        <f aca="false">IF(L230="","",IF(ABS(L230)&lt;=O230,"Yes","No"))</f>
        <v>Yes</v>
      </c>
      <c r="S230" s="32" t="str">
        <f aca="false">IF(L230="","",IF(ABS(L230)&lt;=1.96*O230,"Yes","No"))</f>
        <v>Yes</v>
      </c>
      <c r="T230" s="60" t="n">
        <f aca="false">IF(D230="","",ROUND(SQRT(((D230+G230)*O230/100)^2+(J230*(D230+G230)*0.05273)^2),0))</f>
        <v>39</v>
      </c>
      <c r="U230" s="32"/>
    </row>
    <row r="231" customFormat="false" ht="15" hidden="false" customHeight="false" outlineLevel="0" collapsed="false">
      <c r="A231" s="32" t="s">
        <v>421</v>
      </c>
      <c r="B231" s="32" t="s">
        <v>296</v>
      </c>
      <c r="C231" s="32" t="s">
        <v>441</v>
      </c>
      <c r="D231" s="60" t="n">
        <v>416</v>
      </c>
      <c r="E231" s="60" t="n">
        <v>458</v>
      </c>
      <c r="F231" s="69" t="n">
        <f aca="false">IF(E231="","",D231-E231)</f>
        <v>-42</v>
      </c>
      <c r="G231" s="60" t="n">
        <v>258</v>
      </c>
      <c r="H231" s="60" t="n">
        <v>241</v>
      </c>
      <c r="I231" s="69" t="n">
        <f aca="false">IF(H231="","",G231-H231)</f>
        <v>17</v>
      </c>
      <c r="J231" s="40" t="n">
        <f aca="false">IF(OR(D231="",D231+G231=0),"",D231/(D231+G231))</f>
        <v>0.617210682492582</v>
      </c>
      <c r="K231" s="40" t="n">
        <f aca="false">IF(E231="","",E231/(E231+H231))</f>
        <v>0.655221745350501</v>
      </c>
      <c r="L231" s="70" t="n">
        <f aca="false">IF(OR(K231="",J231=""),"",(J231-K231)*100)</f>
        <v>-3.80110628579191</v>
      </c>
      <c r="M231" s="36" t="n">
        <v>2.20820364551216</v>
      </c>
      <c r="N231" s="36" t="n">
        <v>2.24053161395411</v>
      </c>
      <c r="O231" s="36" t="n">
        <f aca="false">SQRT(M231^2+N231^2)</f>
        <v>3.14581392539053</v>
      </c>
      <c r="P231" s="40" t="n">
        <f aca="false">IF(J231="","",MAX(0,J231-1.96*O231/100))</f>
        <v>0.555552729554927</v>
      </c>
      <c r="Q231" s="40" t="n">
        <f aca="false">IF(J231="","",MIN(1,J231+1.96*O231/100))</f>
        <v>0.678868635430236</v>
      </c>
      <c r="R231" s="32" t="str">
        <f aca="false">IF(L231="","",IF(ABS(L231)&lt;=O231,"Yes","No"))</f>
        <v>No</v>
      </c>
      <c r="S231" s="32" t="str">
        <f aca="false">IF(L231="","",IF(ABS(L231)&lt;=1.96*O231,"Yes","No"))</f>
        <v>Yes</v>
      </c>
      <c r="T231" s="60" t="n">
        <f aca="false">IF(D231="","",ROUND(SQRT(((D231+G231)*O231/100)^2+(J231*(D231+G231)*0.06778)^2),0))</f>
        <v>35</v>
      </c>
      <c r="U231" s="32"/>
    </row>
    <row r="232" customFormat="false" ht="15" hidden="false" customHeight="false" outlineLevel="0" collapsed="false">
      <c r="A232" s="32" t="s">
        <v>421</v>
      </c>
      <c r="B232" s="32" t="s">
        <v>296</v>
      </c>
      <c r="C232" s="32" t="s">
        <v>442</v>
      </c>
      <c r="D232" s="60" t="n">
        <v>484</v>
      </c>
      <c r="E232" s="60" t="n">
        <v>545</v>
      </c>
      <c r="F232" s="69" t="n">
        <f aca="false">IF(E232="","",D232-E232)</f>
        <v>-61</v>
      </c>
      <c r="G232" s="60" t="n">
        <v>281</v>
      </c>
      <c r="H232" s="60" t="n">
        <v>242</v>
      </c>
      <c r="I232" s="69" t="n">
        <f aca="false">IF(H232="","",G232-H232)</f>
        <v>39</v>
      </c>
      <c r="J232" s="40" t="n">
        <f aca="false">IF(OR(D232="",D232+G232=0),"",D232/(D232+G232))</f>
        <v>0.632679738562092</v>
      </c>
      <c r="K232" s="40" t="n">
        <f aca="false">IF(E232="","",E232/(E232+H232))</f>
        <v>0.692503176620076</v>
      </c>
      <c r="L232" s="70" t="n">
        <f aca="false">IF(OR(K232="",J232=""),"",(J232-K232)*100)</f>
        <v>-5.98234380579847</v>
      </c>
      <c r="M232" s="36" t="n">
        <v>2.20820364551216</v>
      </c>
      <c r="N232" s="36" t="n">
        <v>2.24053161395411</v>
      </c>
      <c r="O232" s="36" t="n">
        <f aca="false">SQRT(M232^2+N232^2)</f>
        <v>3.14581392539053</v>
      </c>
      <c r="P232" s="40" t="n">
        <f aca="false">IF(J232="","",MAX(0,J232-1.96*O232/100))</f>
        <v>0.571021785624437</v>
      </c>
      <c r="Q232" s="40" t="n">
        <f aca="false">IF(J232="","",MIN(1,J232+1.96*O232/100))</f>
        <v>0.694337691499746</v>
      </c>
      <c r="R232" s="32" t="str">
        <f aca="false">IF(L232="","",IF(ABS(L232)&lt;=O232,"Yes","No"))</f>
        <v>No</v>
      </c>
      <c r="S232" s="32" t="str">
        <f aca="false">IF(L232="","",IF(ABS(L232)&lt;=1.96*O232,"Yes","No"))</f>
        <v>Yes</v>
      </c>
      <c r="T232" s="60" t="n">
        <f aca="false">IF(D232="","",ROUND(SQRT(((D232+G232)*O232/100)^2+(J232*(D232+G232)*0.06778)^2),0))</f>
        <v>41</v>
      </c>
      <c r="U232" s="32"/>
    </row>
    <row r="233" customFormat="false" ht="15" hidden="false" customHeight="false" outlineLevel="0" collapsed="false">
      <c r="A233" s="32" t="s">
        <v>421</v>
      </c>
      <c r="B233" s="32" t="s">
        <v>296</v>
      </c>
      <c r="C233" s="32" t="s">
        <v>443</v>
      </c>
      <c r="D233" s="60" t="n">
        <v>675</v>
      </c>
      <c r="E233" s="60" t="n">
        <v>710</v>
      </c>
      <c r="F233" s="69" t="n">
        <f aca="false">IF(E233="","",D233-E233)</f>
        <v>-35</v>
      </c>
      <c r="G233" s="60" t="n">
        <v>408</v>
      </c>
      <c r="H233" s="60" t="n">
        <v>403</v>
      </c>
      <c r="I233" s="69" t="n">
        <f aca="false">IF(H233="","",G233-H233)</f>
        <v>5</v>
      </c>
      <c r="J233" s="40" t="n">
        <f aca="false">IF(OR(D233="",D233+G233=0),"",D233/(D233+G233))</f>
        <v>0.623268698060942</v>
      </c>
      <c r="K233" s="40" t="n">
        <f aca="false">IF(E233="","",E233/(E233+H233))</f>
        <v>0.637915543575921</v>
      </c>
      <c r="L233" s="70" t="n">
        <f aca="false">IF(OR(K233="",J233=""),"",(J233-K233)*100)</f>
        <v>-1.46468455149791</v>
      </c>
      <c r="M233" s="36" t="n">
        <v>1.85121860614646</v>
      </c>
      <c r="N233" s="36" t="n">
        <v>2.24053161395411</v>
      </c>
      <c r="O233" s="36" t="n">
        <f aca="false">SQRT(M233^2+N233^2)</f>
        <v>2.90637097440616</v>
      </c>
      <c r="P233" s="40" t="n">
        <f aca="false">IF(J233="","",MAX(0,J233-1.96*O233/100))</f>
        <v>0.566303826962581</v>
      </c>
      <c r="Q233" s="40" t="n">
        <f aca="false">IF(J233="","",MIN(1,J233+1.96*O233/100))</f>
        <v>0.680233569159303</v>
      </c>
      <c r="R233" s="32" t="str">
        <f aca="false">IF(L233="","",IF(ABS(L233)&lt;=O233,"Yes","No"))</f>
        <v>Yes</v>
      </c>
      <c r="S233" s="32" t="str">
        <f aca="false">IF(L233="","",IF(ABS(L233)&lt;=1.96*O233,"Yes","No"))</f>
        <v>Yes</v>
      </c>
      <c r="T233" s="60" t="n">
        <f aca="false">IF(D233="","",ROUND(SQRT(((D233+G233)*O233/100)^2+(J233*(D233+G233)*0.05273)^2),0))</f>
        <v>48</v>
      </c>
      <c r="U233" s="32"/>
    </row>
    <row r="234" customFormat="false" ht="15" hidden="false" customHeight="false" outlineLevel="0" collapsed="false">
      <c r="A234" s="32" t="s">
        <v>421</v>
      </c>
      <c r="B234" s="32" t="s">
        <v>296</v>
      </c>
      <c r="C234" s="32" t="s">
        <v>444</v>
      </c>
      <c r="D234" s="60" t="n">
        <v>635</v>
      </c>
      <c r="E234" s="60" t="n">
        <v>510</v>
      </c>
      <c r="F234" s="69" t="n">
        <f aca="false">IF(E234="","",D234-E234)</f>
        <v>125</v>
      </c>
      <c r="G234" s="60" t="n">
        <v>248</v>
      </c>
      <c r="H234" s="60" t="n">
        <v>227</v>
      </c>
      <c r="I234" s="69" t="n">
        <f aca="false">IF(H234="","",G234-H234)</f>
        <v>21</v>
      </c>
      <c r="J234" s="40" t="n">
        <f aca="false">IF(OR(D234="",D234+G234=0),"",D234/(D234+G234))</f>
        <v>0.719139297848245</v>
      </c>
      <c r="K234" s="40" t="n">
        <f aca="false">IF(E234="","",E234/(E234+H234))</f>
        <v>0.691994572591588</v>
      </c>
      <c r="L234" s="70" t="n">
        <f aca="false">IF(OR(K234="",J234=""),"",(J234-K234)*100)</f>
        <v>2.71447252566571</v>
      </c>
      <c r="M234" s="36" t="n">
        <v>1.85121860614646</v>
      </c>
      <c r="N234" s="36" t="n">
        <v>2.24053161395411</v>
      </c>
      <c r="O234" s="36" t="n">
        <f aca="false">SQRT(M234^2+N234^2)</f>
        <v>2.90637097440616</v>
      </c>
      <c r="P234" s="40" t="n">
        <f aca="false">IF(J234="","",MAX(0,J234-1.96*O234/100))</f>
        <v>0.662174426749884</v>
      </c>
      <c r="Q234" s="40" t="n">
        <f aca="false">IF(J234="","",MIN(1,J234+1.96*O234/100))</f>
        <v>0.776104168946605</v>
      </c>
      <c r="R234" s="32" t="str">
        <f aca="false">IF(L234="","",IF(ABS(L234)&lt;=O234,"Yes","No"))</f>
        <v>Yes</v>
      </c>
      <c r="S234" s="32" t="str">
        <f aca="false">IF(L234="","",IF(ABS(L234)&lt;=1.96*O234,"Yes","No"))</f>
        <v>Yes</v>
      </c>
      <c r="T234" s="60" t="n">
        <f aca="false">IF(D234="","",ROUND(SQRT(((D234+G234)*O234/100)^2+(J234*(D234+G234)*0.05273)^2),0))</f>
        <v>42</v>
      </c>
      <c r="U234" s="32"/>
    </row>
    <row r="235" customFormat="false" ht="15" hidden="false" customHeight="false" outlineLevel="0" collapsed="false">
      <c r="A235" s="32" t="s">
        <v>421</v>
      </c>
      <c r="B235" s="32" t="s">
        <v>296</v>
      </c>
      <c r="C235" s="32" t="s">
        <v>445</v>
      </c>
      <c r="D235" s="60" t="n">
        <v>499</v>
      </c>
      <c r="E235" s="60" t="n">
        <v>540</v>
      </c>
      <c r="F235" s="69" t="n">
        <f aca="false">IF(E235="","",D235-E235)</f>
        <v>-41</v>
      </c>
      <c r="G235" s="60" t="n">
        <v>313</v>
      </c>
      <c r="H235" s="60" t="n">
        <v>307</v>
      </c>
      <c r="I235" s="69" t="n">
        <f aca="false">IF(H235="","",G235-H235)</f>
        <v>6</v>
      </c>
      <c r="J235" s="40" t="n">
        <f aca="false">IF(OR(D235="",D235+G235=0),"",D235/(D235+G235))</f>
        <v>0.614532019704434</v>
      </c>
      <c r="K235" s="40" t="n">
        <f aca="false">IF(E235="","",E235/(E235+H235))</f>
        <v>0.63754427390791</v>
      </c>
      <c r="L235" s="70" t="n">
        <f aca="false">IF(OR(K235="",J235=""),"",(J235-K235)*100)</f>
        <v>-2.30122542034767</v>
      </c>
      <c r="M235" s="36" t="n">
        <v>2.20820364551216</v>
      </c>
      <c r="N235" s="36" t="n">
        <v>2.24053161395411</v>
      </c>
      <c r="O235" s="36" t="n">
        <f aca="false">SQRT(M235^2+N235^2)</f>
        <v>3.14581392539053</v>
      </c>
      <c r="P235" s="40" t="n">
        <f aca="false">IF(J235="","",MAX(0,J235-1.96*O235/100))</f>
        <v>0.552874066766779</v>
      </c>
      <c r="Q235" s="40" t="n">
        <f aca="false">IF(J235="","",MIN(1,J235+1.96*O235/100))</f>
        <v>0.676189972642088</v>
      </c>
      <c r="R235" s="32" t="str">
        <f aca="false">IF(L235="","",IF(ABS(L235)&lt;=O235,"Yes","No"))</f>
        <v>Yes</v>
      </c>
      <c r="S235" s="32" t="str">
        <f aca="false">IF(L235="","",IF(ABS(L235)&lt;=1.96*O235,"Yes","No"))</f>
        <v>Yes</v>
      </c>
      <c r="T235" s="60" t="n">
        <f aca="false">IF(D235="","",ROUND(SQRT(((D235+G235)*O235/100)^2+(J235*(D235+G235)*0.06778)^2),0))</f>
        <v>42</v>
      </c>
      <c r="U235" s="32"/>
    </row>
    <row r="236" customFormat="false" ht="15" hidden="false" customHeight="false" outlineLevel="0" collapsed="false">
      <c r="A236" s="32" t="s">
        <v>421</v>
      </c>
      <c r="B236" s="32" t="s">
        <v>296</v>
      </c>
      <c r="C236" s="32" t="s">
        <v>446</v>
      </c>
      <c r="D236" s="60" t="n">
        <v>179</v>
      </c>
      <c r="E236" s="60" t="n">
        <v>156</v>
      </c>
      <c r="F236" s="69" t="n">
        <f aca="false">IF(E236="","",D236-E236)</f>
        <v>23</v>
      </c>
      <c r="G236" s="60" t="n">
        <v>55</v>
      </c>
      <c r="H236" s="60" t="n">
        <v>54</v>
      </c>
      <c r="I236" s="69" t="n">
        <f aca="false">IF(H236="","",G236-H236)</f>
        <v>1</v>
      </c>
      <c r="J236" s="40" t="n">
        <f aca="false">IF(OR(D236="",D236+G236=0),"",D236/(D236+G236))</f>
        <v>0.764957264957265</v>
      </c>
      <c r="K236" s="40" t="n">
        <f aca="false">IF(E236="","",E236/(E236+H236))</f>
        <v>0.742857142857143</v>
      </c>
      <c r="L236" s="70" t="n">
        <f aca="false">IF(OR(K236="",J236=""),"",(J236-K236)*100)</f>
        <v>2.2100122100122</v>
      </c>
      <c r="M236" s="36" t="n">
        <v>3.37717971691765</v>
      </c>
      <c r="N236" s="36" t="n">
        <v>2.24053161395411</v>
      </c>
      <c r="O236" s="36" t="n">
        <f aca="false">SQRT(M236^2+N236^2)</f>
        <v>4.05281689118664</v>
      </c>
      <c r="P236" s="40" t="n">
        <f aca="false">IF(J236="","",MAX(0,J236-1.96*O236/100))</f>
        <v>0.685522053890007</v>
      </c>
      <c r="Q236" s="40" t="n">
        <f aca="false">IF(J236="","",MIN(1,J236+1.96*O236/100))</f>
        <v>0.844392476024523</v>
      </c>
      <c r="R236" s="32" t="str">
        <f aca="false">IF(L236="","",IF(ABS(L236)&lt;=O236,"Yes","No"))</f>
        <v>Yes</v>
      </c>
      <c r="S236" s="32" t="str">
        <f aca="false">IF(L236="","",IF(ABS(L236)&lt;=1.96*O236,"Yes","No"))</f>
        <v>Yes</v>
      </c>
      <c r="T236" s="60" t="n">
        <f aca="false">IF(D236="","",ROUND(SQRT(((D236+G236)*O236/100)^2+(J236*(D236+G236)*0.08223)^2),0))</f>
        <v>18</v>
      </c>
      <c r="U236" s="32"/>
    </row>
    <row r="237" customFormat="false" ht="15" hidden="false" customHeight="false" outlineLevel="0" collapsed="false">
      <c r="A237" s="32" t="s">
        <v>421</v>
      </c>
      <c r="B237" s="32" t="s">
        <v>296</v>
      </c>
      <c r="C237" s="32" t="s">
        <v>447</v>
      </c>
      <c r="D237" s="60" t="n">
        <v>320</v>
      </c>
      <c r="E237" s="60" t="n">
        <v>353</v>
      </c>
      <c r="F237" s="69" t="n">
        <f aca="false">IF(E237="","",D237-E237)</f>
        <v>-33</v>
      </c>
      <c r="G237" s="60" t="n">
        <v>115</v>
      </c>
      <c r="H237" s="60" t="n">
        <v>92</v>
      </c>
      <c r="I237" s="69" t="n">
        <f aca="false">IF(H237="","",G237-H237)</f>
        <v>23</v>
      </c>
      <c r="J237" s="40" t="n">
        <f aca="false">IF(OR(D237="",D237+G237=0),"",D237/(D237+G237))</f>
        <v>0.735632183908046</v>
      </c>
      <c r="K237" s="40" t="n">
        <f aca="false">IF(E237="","",E237/(E237+H237))</f>
        <v>0.793258426966292</v>
      </c>
      <c r="L237" s="70" t="n">
        <f aca="false">IF(OR(K237="",J237=""),"",(J237-K237)*100)</f>
        <v>-5.76262430582462</v>
      </c>
      <c r="M237" s="36" t="n">
        <v>3.37717971691765</v>
      </c>
      <c r="N237" s="36" t="n">
        <v>2.24053161395411</v>
      </c>
      <c r="O237" s="36" t="n">
        <f aca="false">SQRT(M237^2+N237^2)</f>
        <v>4.05281689118664</v>
      </c>
      <c r="P237" s="40" t="n">
        <f aca="false">IF(J237="","",MAX(0,J237-1.96*O237/100))</f>
        <v>0.656196972840788</v>
      </c>
      <c r="Q237" s="40" t="n">
        <f aca="false">IF(J237="","",MIN(1,J237+1.96*O237/100))</f>
        <v>0.815067394975304</v>
      </c>
      <c r="R237" s="32" t="str">
        <f aca="false">IF(L237="","",IF(ABS(L237)&lt;=O237,"Yes","No"))</f>
        <v>No</v>
      </c>
      <c r="S237" s="32" t="str">
        <f aca="false">IF(L237="","",IF(ABS(L237)&lt;=1.96*O237,"Yes","No"))</f>
        <v>Yes</v>
      </c>
      <c r="T237" s="60" t="n">
        <f aca="false">IF(D237="","",ROUND(SQRT(((D237+G237)*O237/100)^2+(J237*(D237+G237)*0.08223)^2),0))</f>
        <v>32</v>
      </c>
      <c r="U237" s="32"/>
    </row>
    <row r="238" customFormat="false" ht="15" hidden="false" customHeight="false" outlineLevel="0" collapsed="false">
      <c r="A238" s="32" t="s">
        <v>421</v>
      </c>
      <c r="B238" s="32" t="s">
        <v>296</v>
      </c>
      <c r="C238" s="32" t="s">
        <v>448</v>
      </c>
      <c r="D238" s="60" t="n">
        <v>281</v>
      </c>
      <c r="E238" s="60" t="n">
        <v>266</v>
      </c>
      <c r="F238" s="69" t="n">
        <f aca="false">IF(E238="","",D238-E238)</f>
        <v>15</v>
      </c>
      <c r="G238" s="60" t="n">
        <v>89</v>
      </c>
      <c r="H238" s="60" t="n">
        <v>88</v>
      </c>
      <c r="I238" s="69" t="n">
        <f aca="false">IF(H238="","",G238-H238)</f>
        <v>1</v>
      </c>
      <c r="J238" s="40" t="n">
        <f aca="false">IF(OR(D238="",D238+G238=0),"",D238/(D238+G238))</f>
        <v>0.75945945945946</v>
      </c>
      <c r="K238" s="40" t="n">
        <f aca="false">IF(E238="","",E238/(E238+H238))</f>
        <v>0.751412429378531</v>
      </c>
      <c r="L238" s="70" t="n">
        <f aca="false">IF(OR(K238="",J238=""),"",(J238-K238)*100)</f>
        <v>0.804703008092844</v>
      </c>
      <c r="M238" s="36" t="n">
        <v>3.37717971691765</v>
      </c>
      <c r="N238" s="36" t="n">
        <v>2.24053161395411</v>
      </c>
      <c r="O238" s="36" t="n">
        <f aca="false">SQRT(M238^2+N238^2)</f>
        <v>4.05281689118664</v>
      </c>
      <c r="P238" s="40" t="n">
        <f aca="false">IF(J238="","",MAX(0,J238-1.96*O238/100))</f>
        <v>0.680024248392201</v>
      </c>
      <c r="Q238" s="40" t="n">
        <f aca="false">IF(J238="","",MIN(1,J238+1.96*O238/100))</f>
        <v>0.838894670526718</v>
      </c>
      <c r="R238" s="32" t="str">
        <f aca="false">IF(L238="","",IF(ABS(L238)&lt;=O238,"Yes","No"))</f>
        <v>Yes</v>
      </c>
      <c r="S238" s="32" t="str">
        <f aca="false">IF(L238="","",IF(ABS(L238)&lt;=1.96*O238,"Yes","No"))</f>
        <v>Yes</v>
      </c>
      <c r="T238" s="60" t="n">
        <f aca="false">IF(D238="","",ROUND(SQRT(((D238+G238)*O238/100)^2+(J238*(D238+G238)*0.08223)^2),0))</f>
        <v>28</v>
      </c>
      <c r="U238" s="32"/>
    </row>
    <row r="239" customFormat="false" ht="15" hidden="false" customHeight="false" outlineLevel="0" collapsed="false">
      <c r="A239" s="32" t="s">
        <v>421</v>
      </c>
      <c r="B239" s="32" t="s">
        <v>296</v>
      </c>
      <c r="C239" s="32" t="s">
        <v>449</v>
      </c>
      <c r="D239" s="60" t="n">
        <v>349</v>
      </c>
      <c r="E239" s="60" t="n">
        <v>353</v>
      </c>
      <c r="F239" s="69" t="n">
        <f aca="false">IF(E239="","",D239-E239)</f>
        <v>-4</v>
      </c>
      <c r="G239" s="60" t="n">
        <v>114</v>
      </c>
      <c r="H239" s="60" t="n">
        <v>88</v>
      </c>
      <c r="I239" s="69" t="n">
        <f aca="false">IF(H239="","",G239-H239)</f>
        <v>26</v>
      </c>
      <c r="J239" s="40" t="n">
        <f aca="false">IF(OR(D239="",D239+G239=0),"",D239/(D239+G239))</f>
        <v>0.75377969762419</v>
      </c>
      <c r="K239" s="40" t="n">
        <f aca="false">IF(E239="","",E239/(E239+H239))</f>
        <v>0.800453514739229</v>
      </c>
      <c r="L239" s="70" t="n">
        <f aca="false">IF(OR(K239="",J239=""),"",(J239-K239)*100)</f>
        <v>-4.66738171150389</v>
      </c>
      <c r="M239" s="36" t="n">
        <v>3.37717971691765</v>
      </c>
      <c r="N239" s="36" t="n">
        <v>2.24053161395411</v>
      </c>
      <c r="O239" s="36" t="n">
        <f aca="false">SQRT(M239^2+N239^2)</f>
        <v>4.05281689118664</v>
      </c>
      <c r="P239" s="40" t="n">
        <f aca="false">IF(J239="","",MAX(0,J239-1.96*O239/100))</f>
        <v>0.674344486556932</v>
      </c>
      <c r="Q239" s="40" t="n">
        <f aca="false">IF(J239="","",MIN(1,J239+1.96*O239/100))</f>
        <v>0.833214908691448</v>
      </c>
      <c r="R239" s="32" t="str">
        <f aca="false">IF(L239="","",IF(ABS(L239)&lt;=O239,"Yes","No"))</f>
        <v>No</v>
      </c>
      <c r="S239" s="32" t="str">
        <f aca="false">IF(L239="","",IF(ABS(L239)&lt;=1.96*O239,"Yes","No"))</f>
        <v>Yes</v>
      </c>
      <c r="T239" s="60" t="n">
        <f aca="false">IF(D239="","",ROUND(SQRT(((D239+G239)*O239/100)^2+(J239*(D239+G239)*0.08223)^2),0))</f>
        <v>34</v>
      </c>
      <c r="U239" s="32"/>
    </row>
    <row r="240" customFormat="false" ht="15" hidden="false" customHeight="false" outlineLevel="0" collapsed="false">
      <c r="A240" s="32" t="s">
        <v>421</v>
      </c>
      <c r="B240" s="32" t="s">
        <v>296</v>
      </c>
      <c r="C240" s="32" t="s">
        <v>450</v>
      </c>
      <c r="D240" s="60" t="n">
        <v>696</v>
      </c>
      <c r="E240" s="60" t="n">
        <v>691</v>
      </c>
      <c r="F240" s="69" t="n">
        <f aca="false">IF(E240="","",D240-E240)</f>
        <v>5</v>
      </c>
      <c r="G240" s="60" t="n">
        <v>185</v>
      </c>
      <c r="H240" s="60" t="n">
        <v>98</v>
      </c>
      <c r="I240" s="69" t="n">
        <f aca="false">IF(H240="","",G240-H240)</f>
        <v>87</v>
      </c>
      <c r="J240" s="40" t="n">
        <f aca="false">IF(OR(D240="",D240+G240=0),"",D240/(D240+G240))</f>
        <v>0.790011350737798</v>
      </c>
      <c r="K240" s="40" t="n">
        <f aca="false">IF(E240="","",E240/(E240+H240))</f>
        <v>0.875792141951838</v>
      </c>
      <c r="L240" s="70" t="n">
        <f aca="false">IF(OR(K240="",J240=""),"",(J240-K240)*100)</f>
        <v>-8.57807912140398</v>
      </c>
      <c r="M240" s="36" t="n">
        <v>1.85121860614646</v>
      </c>
      <c r="N240" s="36" t="n">
        <v>2.24053161395411</v>
      </c>
      <c r="O240" s="36" t="n">
        <f aca="false">SQRT(M240^2+N240^2)</f>
        <v>2.90637097440616</v>
      </c>
      <c r="P240" s="40" t="n">
        <f aca="false">IF(J240="","",MAX(0,J240-1.96*O240/100))</f>
        <v>0.733046479639437</v>
      </c>
      <c r="Q240" s="40" t="n">
        <f aca="false">IF(J240="","",MIN(1,J240+1.96*O240/100))</f>
        <v>0.846976221836159</v>
      </c>
      <c r="R240" s="32" t="str">
        <f aca="false">IF(L240="","",IF(ABS(L240)&lt;=O240,"Yes","No"))</f>
        <v>No</v>
      </c>
      <c r="S240" s="32" t="str">
        <f aca="false">IF(L240="","",IF(ABS(L240)&lt;=1.96*O240,"Yes","No"))</f>
        <v>No</v>
      </c>
      <c r="T240" s="60" t="n">
        <f aca="false">IF(D240="","",ROUND(SQRT(((D240+G240)*O240/100)^2+(J240*(D240+G240)*0.05273)^2),0))</f>
        <v>45</v>
      </c>
      <c r="U240" s="32"/>
    </row>
    <row r="241" customFormat="false" ht="15" hidden="false" customHeight="false" outlineLevel="0" collapsed="false">
      <c r="A241" s="32" t="s">
        <v>421</v>
      </c>
      <c r="B241" s="32" t="s">
        <v>296</v>
      </c>
      <c r="C241" s="32" t="s">
        <v>451</v>
      </c>
      <c r="D241" s="60" t="n">
        <v>368</v>
      </c>
      <c r="E241" s="60" t="n">
        <v>370</v>
      </c>
      <c r="F241" s="69" t="n">
        <f aca="false">IF(E241="","",D241-E241)</f>
        <v>-2</v>
      </c>
      <c r="G241" s="60" t="n">
        <v>116</v>
      </c>
      <c r="H241" s="60" t="n">
        <v>96</v>
      </c>
      <c r="I241" s="69" t="n">
        <f aca="false">IF(H241="","",G241-H241)</f>
        <v>20</v>
      </c>
      <c r="J241" s="40" t="n">
        <f aca="false">IF(OR(D241="",D241+G241=0),"",D241/(D241+G241))</f>
        <v>0.760330578512397</v>
      </c>
      <c r="K241" s="40" t="n">
        <f aca="false">IF(E241="","",E241/(E241+H241))</f>
        <v>0.793991416309013</v>
      </c>
      <c r="L241" s="70" t="n">
        <f aca="false">IF(OR(K241="",J241=""),"",(J241-K241)*100)</f>
        <v>-3.36608377966161</v>
      </c>
      <c r="M241" s="36" t="n">
        <v>3.37717971691765</v>
      </c>
      <c r="N241" s="36" t="n">
        <v>2.24053161395411</v>
      </c>
      <c r="O241" s="36" t="n">
        <f aca="false">SQRT(M241^2+N241^2)</f>
        <v>4.05281689118664</v>
      </c>
      <c r="P241" s="40" t="n">
        <f aca="false">IF(J241="","",MAX(0,J241-1.96*O241/100))</f>
        <v>0.680895367445139</v>
      </c>
      <c r="Q241" s="40" t="n">
        <f aca="false">IF(J241="","",MIN(1,J241+1.96*O241/100))</f>
        <v>0.839765789579655</v>
      </c>
      <c r="R241" s="32" t="str">
        <f aca="false">IF(L241="","",IF(ABS(L241)&lt;=O241,"Yes","No"))</f>
        <v>Yes</v>
      </c>
      <c r="S241" s="32" t="str">
        <f aca="false">IF(L241="","",IF(ABS(L241)&lt;=1.96*O241,"Yes","No"))</f>
        <v>Yes</v>
      </c>
      <c r="T241" s="60" t="n">
        <f aca="false">IF(D241="","",ROUND(SQRT(((D241+G241)*O241/100)^2+(J241*(D241+G241)*0.08223)^2),0))</f>
        <v>36</v>
      </c>
      <c r="U241" s="32"/>
    </row>
    <row r="242" customFormat="false" ht="15" hidden="false" customHeight="false" outlineLevel="0" collapsed="false">
      <c r="A242" s="32" t="s">
        <v>421</v>
      </c>
      <c r="B242" s="32" t="s">
        <v>296</v>
      </c>
      <c r="C242" s="32" t="s">
        <v>452</v>
      </c>
      <c r="D242" s="60" t="n">
        <v>406</v>
      </c>
      <c r="E242" s="60" t="n">
        <v>378</v>
      </c>
      <c r="F242" s="69" t="n">
        <f aca="false">IF(E242="","",D242-E242)</f>
        <v>28</v>
      </c>
      <c r="G242" s="60" t="n">
        <v>147</v>
      </c>
      <c r="H242" s="60" t="n">
        <v>119</v>
      </c>
      <c r="I242" s="69" t="n">
        <f aca="false">IF(H242="","",G242-H242)</f>
        <v>28</v>
      </c>
      <c r="J242" s="40" t="n">
        <f aca="false">IF(OR(D242="",D242+G242=0),"",D242/(D242+G242))</f>
        <v>0.734177215189873</v>
      </c>
      <c r="K242" s="40" t="n">
        <f aca="false">IF(E242="","",E242/(E242+H242))</f>
        <v>0.76056338028169</v>
      </c>
      <c r="L242" s="70" t="n">
        <f aca="false">IF(OR(K242="",J242=""),"",(J242-K242)*100)</f>
        <v>-2.63861650918167</v>
      </c>
      <c r="M242" s="36" t="n">
        <v>2.20820364551216</v>
      </c>
      <c r="N242" s="36" t="n">
        <v>2.24053161395411</v>
      </c>
      <c r="O242" s="36" t="n">
        <f aca="false">SQRT(M242^2+N242^2)</f>
        <v>3.14581392539053</v>
      </c>
      <c r="P242" s="40" t="n">
        <f aca="false">IF(J242="","",MAX(0,J242-1.96*O242/100))</f>
        <v>0.672519262252219</v>
      </c>
      <c r="Q242" s="40" t="n">
        <f aca="false">IF(J242="","",MIN(1,J242+1.96*O242/100))</f>
        <v>0.795835168127528</v>
      </c>
      <c r="R242" s="32" t="str">
        <f aca="false">IF(L242="","",IF(ABS(L242)&lt;=O242,"Yes","No"))</f>
        <v>Yes</v>
      </c>
      <c r="S242" s="32" t="str">
        <f aca="false">IF(L242="","",IF(ABS(L242)&lt;=1.96*O242,"Yes","No"))</f>
        <v>Yes</v>
      </c>
      <c r="T242" s="60" t="n">
        <f aca="false">IF(D242="","",ROUND(SQRT(((D242+G242)*O242/100)^2+(J242*(D242+G242)*0.06778)^2),0))</f>
        <v>33</v>
      </c>
      <c r="U242" s="32"/>
    </row>
    <row r="243" customFormat="false" ht="15" hidden="false" customHeight="false" outlineLevel="0" collapsed="false">
      <c r="A243" s="32" t="s">
        <v>421</v>
      </c>
      <c r="B243" s="32" t="s">
        <v>296</v>
      </c>
      <c r="C243" s="32" t="s">
        <v>453</v>
      </c>
      <c r="D243" s="60" t="n">
        <v>354</v>
      </c>
      <c r="E243" s="60" t="n">
        <v>412</v>
      </c>
      <c r="F243" s="69" t="n">
        <f aca="false">IF(E243="","",D243-E243)</f>
        <v>-58</v>
      </c>
      <c r="G243" s="60" t="n">
        <v>164</v>
      </c>
      <c r="H243" s="60" t="n">
        <v>152</v>
      </c>
      <c r="I243" s="69" t="n">
        <f aca="false">IF(H243="","",G243-H243)</f>
        <v>12</v>
      </c>
      <c r="J243" s="40" t="n">
        <f aca="false">IF(OR(D243="",D243+G243=0),"",D243/(D243+G243))</f>
        <v>0.683397683397683</v>
      </c>
      <c r="K243" s="40" t="n">
        <f aca="false">IF(E243="","",E243/(E243+H243))</f>
        <v>0.730496453900709</v>
      </c>
      <c r="L243" s="70" t="n">
        <f aca="false">IF(OR(K243="",J243=""),"",(J243-K243)*100)</f>
        <v>-4.70987705030259</v>
      </c>
      <c r="M243" s="36" t="n">
        <v>3.37717971691765</v>
      </c>
      <c r="N243" s="36" t="n">
        <v>2.24053161395411</v>
      </c>
      <c r="O243" s="36" t="n">
        <f aca="false">SQRT(M243^2+N243^2)</f>
        <v>4.05281689118664</v>
      </c>
      <c r="P243" s="40" t="n">
        <f aca="false">IF(J243="","",MAX(0,J243-1.96*O243/100))</f>
        <v>0.603962472330425</v>
      </c>
      <c r="Q243" s="40" t="n">
        <f aca="false">IF(J243="","",MIN(1,J243+1.96*O243/100))</f>
        <v>0.762832894464942</v>
      </c>
      <c r="R243" s="32" t="str">
        <f aca="false">IF(L243="","",IF(ABS(L243)&lt;=O243,"Yes","No"))</f>
        <v>No</v>
      </c>
      <c r="S243" s="32" t="str">
        <f aca="false">IF(L243="","",IF(ABS(L243)&lt;=1.96*O243,"Yes","No"))</f>
        <v>Yes</v>
      </c>
      <c r="T243" s="60" t="n">
        <f aca="false">IF(D243="","",ROUND(SQRT(((D243+G243)*O243/100)^2+(J243*(D243+G243)*0.08223)^2),0))</f>
        <v>36</v>
      </c>
      <c r="U243" s="32"/>
    </row>
    <row r="244" customFormat="false" ht="15" hidden="false" customHeight="false" outlineLevel="0" collapsed="false">
      <c r="A244" s="32" t="s">
        <v>421</v>
      </c>
      <c r="B244" s="32" t="s">
        <v>296</v>
      </c>
      <c r="C244" s="32" t="s">
        <v>454</v>
      </c>
      <c r="D244" s="60" t="n">
        <v>487</v>
      </c>
      <c r="E244" s="60" t="n">
        <v>546</v>
      </c>
      <c r="F244" s="69" t="n">
        <f aca="false">IF(E244="","",D244-E244)</f>
        <v>-59</v>
      </c>
      <c r="G244" s="60" t="n">
        <v>211</v>
      </c>
      <c r="H244" s="60" t="n">
        <v>190</v>
      </c>
      <c r="I244" s="69" t="n">
        <f aca="false">IF(H244="","",G244-H244)</f>
        <v>21</v>
      </c>
      <c r="J244" s="40" t="n">
        <f aca="false">IF(OR(D244="",D244+G244=0),"",D244/(D244+G244))</f>
        <v>0.697707736389685</v>
      </c>
      <c r="K244" s="40" t="n">
        <f aca="false">IF(E244="","",E244/(E244+H244))</f>
        <v>0.741847826086957</v>
      </c>
      <c r="L244" s="70" t="n">
        <f aca="false">IF(OR(K244="",J244=""),"",(J244-K244)*100)</f>
        <v>-4.41400896972717</v>
      </c>
      <c r="M244" s="36" t="n">
        <v>2.20820364551216</v>
      </c>
      <c r="N244" s="36" t="n">
        <v>2.24053161395411</v>
      </c>
      <c r="O244" s="36" t="n">
        <f aca="false">SQRT(M244^2+N244^2)</f>
        <v>3.14581392539053</v>
      </c>
      <c r="P244" s="40" t="n">
        <f aca="false">IF(J244="","",MAX(0,J244-1.96*O244/100))</f>
        <v>0.63604978345203</v>
      </c>
      <c r="Q244" s="40" t="n">
        <f aca="false">IF(J244="","",MIN(1,J244+1.96*O244/100))</f>
        <v>0.759365689327339</v>
      </c>
      <c r="R244" s="32" t="str">
        <f aca="false">IF(L244="","",IF(ABS(L244)&lt;=O244,"Yes","No"))</f>
        <v>No</v>
      </c>
      <c r="S244" s="32" t="str">
        <f aca="false">IF(L244="","",IF(ABS(L244)&lt;=1.96*O244,"Yes","No"))</f>
        <v>Yes</v>
      </c>
      <c r="T244" s="60" t="n">
        <f aca="false">IF(D244="","",ROUND(SQRT(((D244+G244)*O244/100)^2+(J244*(D244+G244)*0.06778)^2),0))</f>
        <v>40</v>
      </c>
      <c r="U244" s="32"/>
    </row>
    <row r="245" customFormat="false" ht="15" hidden="false" customHeight="false" outlineLevel="0" collapsed="false">
      <c r="A245" s="32" t="s">
        <v>421</v>
      </c>
      <c r="B245" s="32" t="s">
        <v>296</v>
      </c>
      <c r="C245" s="32" t="s">
        <v>455</v>
      </c>
      <c r="D245" s="60" t="n">
        <v>432</v>
      </c>
      <c r="E245" s="60" t="n">
        <v>483</v>
      </c>
      <c r="F245" s="69" t="n">
        <f aca="false">IF(E245="","",D245-E245)</f>
        <v>-51</v>
      </c>
      <c r="G245" s="60" t="n">
        <v>196</v>
      </c>
      <c r="H245" s="60" t="n">
        <v>192</v>
      </c>
      <c r="I245" s="69" t="n">
        <f aca="false">IF(H245="","",G245-H245)</f>
        <v>4</v>
      </c>
      <c r="J245" s="40" t="n">
        <f aca="false">IF(OR(D245="",D245+G245=0),"",D245/(D245+G245))</f>
        <v>0.687898089171975</v>
      </c>
      <c r="K245" s="40" t="n">
        <f aca="false">IF(E245="","",E245/(E245+H245))</f>
        <v>0.715555555555556</v>
      </c>
      <c r="L245" s="70" t="n">
        <f aca="false">IF(OR(K245="",J245=""),"",(J245-K245)*100)</f>
        <v>-2.7657466383581</v>
      </c>
      <c r="M245" s="36" t="n">
        <v>2.20820364551216</v>
      </c>
      <c r="N245" s="36" t="n">
        <v>2.24053161395411</v>
      </c>
      <c r="O245" s="36" t="n">
        <f aca="false">SQRT(M245^2+N245^2)</f>
        <v>3.14581392539053</v>
      </c>
      <c r="P245" s="40" t="n">
        <f aca="false">IF(J245="","",MAX(0,J245-1.96*O245/100))</f>
        <v>0.62624013623432</v>
      </c>
      <c r="Q245" s="40" t="n">
        <f aca="false">IF(J245="","",MIN(1,J245+1.96*O245/100))</f>
        <v>0.749556042109629</v>
      </c>
      <c r="R245" s="32" t="str">
        <f aca="false">IF(L245="","",IF(ABS(L245)&lt;=O245,"Yes","No"))</f>
        <v>Yes</v>
      </c>
      <c r="S245" s="32" t="str">
        <f aca="false">IF(L245="","",IF(ABS(L245)&lt;=1.96*O245,"Yes","No"))</f>
        <v>Yes</v>
      </c>
      <c r="T245" s="60" t="n">
        <f aca="false">IF(D245="","",ROUND(SQRT(((D245+G245)*O245/100)^2+(J245*(D245+G245)*0.06778)^2),0))</f>
        <v>35</v>
      </c>
      <c r="U245" s="32"/>
    </row>
    <row r="246" customFormat="false" ht="15" hidden="false" customHeight="false" outlineLevel="0" collapsed="false">
      <c r="A246" s="32" t="s">
        <v>421</v>
      </c>
      <c r="B246" s="32" t="s">
        <v>296</v>
      </c>
      <c r="C246" s="32" t="s">
        <v>456</v>
      </c>
      <c r="D246" s="60" t="n">
        <v>465</v>
      </c>
      <c r="E246" s="60" t="n">
        <v>563</v>
      </c>
      <c r="F246" s="69" t="n">
        <f aca="false">IF(E246="","",D246-E246)</f>
        <v>-98</v>
      </c>
      <c r="G246" s="60" t="n">
        <v>253</v>
      </c>
      <c r="H246" s="60" t="n">
        <v>231</v>
      </c>
      <c r="I246" s="69" t="n">
        <f aca="false">IF(H246="","",G246-H246)</f>
        <v>22</v>
      </c>
      <c r="J246" s="40" t="n">
        <f aca="false">IF(OR(D246="",D246+G246=0),"",D246/(D246+G246))</f>
        <v>0.647632311977716</v>
      </c>
      <c r="K246" s="40" t="n">
        <f aca="false">IF(E246="","",E246/(E246+H246))</f>
        <v>0.709068010075567</v>
      </c>
      <c r="L246" s="70" t="n">
        <f aca="false">IF(OR(K246="",J246=""),"",(J246-K246)*100)</f>
        <v>-6.14356980978509</v>
      </c>
      <c r="M246" s="36" t="n">
        <v>2.20820364551216</v>
      </c>
      <c r="N246" s="36" t="n">
        <v>2.24053161395411</v>
      </c>
      <c r="O246" s="36" t="n">
        <f aca="false">SQRT(M246^2+N246^2)</f>
        <v>3.14581392539053</v>
      </c>
      <c r="P246" s="40" t="n">
        <f aca="false">IF(J246="","",MAX(0,J246-1.96*O246/100))</f>
        <v>0.585974359040062</v>
      </c>
      <c r="Q246" s="40" t="n">
        <f aca="false">IF(J246="","",MIN(1,J246+1.96*O246/100))</f>
        <v>0.70929026491537</v>
      </c>
      <c r="R246" s="32" t="str">
        <f aca="false">IF(L246="","",IF(ABS(L246)&lt;=O246,"Yes","No"))</f>
        <v>No</v>
      </c>
      <c r="S246" s="32" t="str">
        <f aca="false">IF(L246="","",IF(ABS(L246)&lt;=1.96*O246,"Yes","No"))</f>
        <v>Yes</v>
      </c>
      <c r="T246" s="60" t="n">
        <f aca="false">IF(D246="","",ROUND(SQRT(((D246+G246)*O246/100)^2+(J246*(D246+G246)*0.06778)^2),0))</f>
        <v>39</v>
      </c>
      <c r="U246" s="32"/>
    </row>
    <row r="247" customFormat="false" ht="15" hidden="false" customHeight="false" outlineLevel="0" collapsed="false">
      <c r="A247" s="32" t="s">
        <v>421</v>
      </c>
      <c r="B247" s="32" t="s">
        <v>296</v>
      </c>
      <c r="C247" s="32" t="s">
        <v>457</v>
      </c>
      <c r="D247" s="60" t="n">
        <v>426</v>
      </c>
      <c r="E247" s="60"/>
      <c r="F247" s="69" t="str">
        <f aca="false">IF(E247="","",D247-E247)</f>
        <v/>
      </c>
      <c r="G247" s="60" t="n">
        <v>213</v>
      </c>
      <c r="H247" s="60"/>
      <c r="I247" s="69" t="str">
        <f aca="false">IF(H247="","",G247-H247)</f>
        <v/>
      </c>
      <c r="J247" s="40" t="n">
        <f aca="false">IF(OR(D247="",D247+G247=0),"",D247/(D247+G247))</f>
        <v>0.666666666666667</v>
      </c>
      <c r="K247" s="40" t="str">
        <f aca="false">IF(E247="","",E247/(E247+H247))</f>
        <v/>
      </c>
      <c r="L247" s="70" t="str">
        <f aca="false">IF(OR(K247="",J247=""),"",(J247-K247)*100)</f>
        <v/>
      </c>
      <c r="M247" s="36" t="n">
        <v>2.20820364551216</v>
      </c>
      <c r="N247" s="36" t="n">
        <v>2.24053161395411</v>
      </c>
      <c r="O247" s="36" t="n">
        <f aca="false">SQRT(M247^2+N247^2)</f>
        <v>3.14581392539053</v>
      </c>
      <c r="P247" s="40" t="n">
        <f aca="false">IF(J247="","",MAX(0,J247-1.96*O247/100))</f>
        <v>0.605008713729012</v>
      </c>
      <c r="Q247" s="40" t="n">
        <f aca="false">IF(J247="","",MIN(1,J247+1.96*O247/100))</f>
        <v>0.728324619604321</v>
      </c>
      <c r="R247" s="32" t="str">
        <f aca="false">IF(L247="","",IF(ABS(L247)&lt;=O247,"Yes","No"))</f>
        <v/>
      </c>
      <c r="S247" s="32" t="str">
        <f aca="false">IF(L247="","",IF(ABS(L247)&lt;=1.96*O247,"Yes","No"))</f>
        <v/>
      </c>
      <c r="T247" s="60" t="n">
        <f aca="false">IF(D247="","",ROUND(SQRT(((D247+G247)*O247/100)^2+(J247*(D247+G247)*0.06778)^2),0))</f>
        <v>35</v>
      </c>
      <c r="U247" s="32" t="s">
        <v>771</v>
      </c>
    </row>
    <row r="248" customFormat="false" ht="15" hidden="false" customHeight="false" outlineLevel="0" collapsed="false">
      <c r="A248" s="32" t="s">
        <v>421</v>
      </c>
      <c r="B248" s="32" t="s">
        <v>458</v>
      </c>
      <c r="C248" s="32" t="s">
        <v>459</v>
      </c>
      <c r="D248" s="60" t="n">
        <v>335</v>
      </c>
      <c r="E248" s="60" t="n">
        <v>374</v>
      </c>
      <c r="F248" s="69" t="n">
        <f aca="false">IF(E248="","",D248-E248)</f>
        <v>-39</v>
      </c>
      <c r="G248" s="60" t="n">
        <v>323</v>
      </c>
      <c r="H248" s="60" t="n">
        <v>338</v>
      </c>
      <c r="I248" s="69" t="n">
        <f aca="false">IF(H248="","",G248-H248)</f>
        <v>-15</v>
      </c>
      <c r="J248" s="40" t="n">
        <f aca="false">IF(OR(D248="",D248+G248=0),"",D248/(D248+G248))</f>
        <v>0.509118541033435</v>
      </c>
      <c r="K248" s="40" t="n">
        <f aca="false">IF(E248="","",E248/(E248+H248))</f>
        <v>0.525280898876405</v>
      </c>
      <c r="L248" s="70" t="n">
        <f aca="false">IF(OR(K248="",J248=""),"",(J248-K248)*100)</f>
        <v>-1.61623578429698</v>
      </c>
      <c r="M248" s="36" t="n">
        <v>2.20820364551216</v>
      </c>
      <c r="N248" s="36" t="n">
        <v>2.24053161395411</v>
      </c>
      <c r="O248" s="36" t="n">
        <f aca="false">SQRT(M248^2+N248^2)</f>
        <v>3.14581392539053</v>
      </c>
      <c r="P248" s="40" t="n">
        <f aca="false">IF(J248="","",MAX(0,J248-1.96*O248/100))</f>
        <v>0.44746058809578</v>
      </c>
      <c r="Q248" s="40" t="n">
        <f aca="false">IF(J248="","",MIN(1,J248+1.96*O248/100))</f>
        <v>0.570776493971089</v>
      </c>
      <c r="R248" s="32" t="str">
        <f aca="false">IF(L248="","",IF(ABS(L248)&lt;=O248,"Yes","No"))</f>
        <v>Yes</v>
      </c>
      <c r="S248" s="32" t="str">
        <f aca="false">IF(L248="","",IF(ABS(L248)&lt;=1.96*O248,"Yes","No"))</f>
        <v>Yes</v>
      </c>
      <c r="T248" s="60" t="n">
        <f aca="false">IF(D248="","",ROUND(SQRT(((D248+G248)*O248/100)^2+(J248*(D248+G248)*0.06778)^2),0))</f>
        <v>31</v>
      </c>
      <c r="U248" s="32"/>
    </row>
    <row r="249" customFormat="false" ht="15" hidden="false" customHeight="false" outlineLevel="0" collapsed="false">
      <c r="A249" s="32" t="s">
        <v>421</v>
      </c>
      <c r="B249" s="32" t="s">
        <v>458</v>
      </c>
      <c r="C249" s="32" t="s">
        <v>460</v>
      </c>
      <c r="D249" s="60" t="n">
        <v>429</v>
      </c>
      <c r="E249" s="60" t="n">
        <v>485</v>
      </c>
      <c r="F249" s="69" t="n">
        <f aca="false">IF(E249="","",D249-E249)</f>
        <v>-56</v>
      </c>
      <c r="G249" s="60" t="n">
        <v>418</v>
      </c>
      <c r="H249" s="60" t="n">
        <v>421</v>
      </c>
      <c r="I249" s="69" t="n">
        <f aca="false">IF(H249="","",G249-H249)</f>
        <v>-3</v>
      </c>
      <c r="J249" s="40" t="n">
        <f aca="false">IF(OR(D249="",D249+G249=0),"",D249/(D249+G249))</f>
        <v>0.506493506493506</v>
      </c>
      <c r="K249" s="40" t="n">
        <f aca="false">IF(E249="","",E249/(E249+H249))</f>
        <v>0.535320088300221</v>
      </c>
      <c r="L249" s="70" t="n">
        <f aca="false">IF(OR(K249="",J249=""),"",(J249-K249)*100)</f>
        <v>-2.88265818067143</v>
      </c>
      <c r="M249" s="36" t="n">
        <v>1.85121860614646</v>
      </c>
      <c r="N249" s="36" t="n">
        <v>2.24053161395411</v>
      </c>
      <c r="O249" s="36" t="n">
        <f aca="false">SQRT(M249^2+N249^2)</f>
        <v>2.90637097440616</v>
      </c>
      <c r="P249" s="40" t="n">
        <f aca="false">IF(J249="","",MAX(0,J249-1.96*O249/100))</f>
        <v>0.449528635395146</v>
      </c>
      <c r="Q249" s="40" t="n">
        <f aca="false">IF(J249="","",MIN(1,J249+1.96*O249/100))</f>
        <v>0.563458377591867</v>
      </c>
      <c r="R249" s="32" t="str">
        <f aca="false">IF(L249="","",IF(ABS(L249)&lt;=O249,"Yes","No"))</f>
        <v>Yes</v>
      </c>
      <c r="S249" s="32" t="str">
        <f aca="false">IF(L249="","",IF(ABS(L249)&lt;=1.96*O249,"Yes","No"))</f>
        <v>Yes</v>
      </c>
      <c r="T249" s="60" t="n">
        <f aca="false">IF(D249="","",ROUND(SQRT(((D249+G249)*O249/100)^2+(J249*(D249+G249)*0.05273)^2),0))</f>
        <v>33</v>
      </c>
      <c r="U249" s="32"/>
    </row>
    <row r="250" customFormat="false" ht="15" hidden="false" customHeight="false" outlineLevel="0" collapsed="false">
      <c r="A250" s="32" t="s">
        <v>421</v>
      </c>
      <c r="B250" s="32" t="s">
        <v>458</v>
      </c>
      <c r="C250" s="32" t="s">
        <v>461</v>
      </c>
      <c r="D250" s="60" t="n">
        <v>440</v>
      </c>
      <c r="E250" s="60" t="n">
        <v>523</v>
      </c>
      <c r="F250" s="69" t="n">
        <f aca="false">IF(E250="","",D250-E250)</f>
        <v>-83</v>
      </c>
      <c r="G250" s="60" t="n">
        <v>369</v>
      </c>
      <c r="H250" s="60" t="n">
        <v>389</v>
      </c>
      <c r="I250" s="69" t="n">
        <f aca="false">IF(H250="","",G250-H250)</f>
        <v>-20</v>
      </c>
      <c r="J250" s="40" t="n">
        <f aca="false">IF(OR(D250="",D250+G250=0),"",D250/(D250+G250))</f>
        <v>0.543881334981459</v>
      </c>
      <c r="K250" s="40" t="n">
        <f aca="false">IF(E250="","",E250/(E250+H250))</f>
        <v>0.573464912280702</v>
      </c>
      <c r="L250" s="70" t="n">
        <f aca="false">IF(OR(K250="",J250=""),"",(J250-K250)*100)</f>
        <v>-2.95835772992431</v>
      </c>
      <c r="M250" s="36" t="n">
        <v>2.20820364551216</v>
      </c>
      <c r="N250" s="36" t="n">
        <v>2.24053161395411</v>
      </c>
      <c r="O250" s="36" t="n">
        <f aca="false">SQRT(M250^2+N250^2)</f>
        <v>3.14581392539053</v>
      </c>
      <c r="P250" s="40" t="n">
        <f aca="false">IF(J250="","",MAX(0,J250-1.96*O250/100))</f>
        <v>0.482223382043804</v>
      </c>
      <c r="Q250" s="40" t="n">
        <f aca="false">IF(J250="","",MIN(1,J250+1.96*O250/100))</f>
        <v>0.605539287919113</v>
      </c>
      <c r="R250" s="32" t="str">
        <f aca="false">IF(L250="","",IF(ABS(L250)&lt;=O250,"Yes","No"))</f>
        <v>Yes</v>
      </c>
      <c r="S250" s="32" t="str">
        <f aca="false">IF(L250="","",IF(ABS(L250)&lt;=1.96*O250,"Yes","No"))</f>
        <v>Yes</v>
      </c>
      <c r="T250" s="60" t="n">
        <f aca="false">IF(D250="","",ROUND(SQRT(((D250+G250)*O250/100)^2+(J250*(D250+G250)*0.06778)^2),0))</f>
        <v>39</v>
      </c>
      <c r="U250" s="32"/>
    </row>
    <row r="251" customFormat="false" ht="15" hidden="false" customHeight="false" outlineLevel="0" collapsed="false">
      <c r="A251" s="32" t="s">
        <v>421</v>
      </c>
      <c r="B251" s="32" t="s">
        <v>458</v>
      </c>
      <c r="C251" s="32" t="s">
        <v>462</v>
      </c>
      <c r="D251" s="60" t="n">
        <v>187</v>
      </c>
      <c r="E251" s="60" t="n">
        <v>232</v>
      </c>
      <c r="F251" s="69" t="n">
        <f aca="false">IF(E251="","",D251-E251)</f>
        <v>-45</v>
      </c>
      <c r="G251" s="60" t="n">
        <v>208</v>
      </c>
      <c r="H251" s="60" t="n">
        <v>250</v>
      </c>
      <c r="I251" s="69" t="n">
        <f aca="false">IF(H251="","",G251-H251)</f>
        <v>-42</v>
      </c>
      <c r="J251" s="40" t="n">
        <f aca="false">IF(OR(D251="",D251+G251=0),"",D251/(D251+G251))</f>
        <v>0.473417721518987</v>
      </c>
      <c r="K251" s="40" t="n">
        <f aca="false">IF(E251="","",E251/(E251+H251))</f>
        <v>0.481327800829876</v>
      </c>
      <c r="L251" s="70" t="n">
        <f aca="false">IF(OR(K251="",J251=""),"",(J251-K251)*100)</f>
        <v>-0.791007931088816</v>
      </c>
      <c r="M251" s="36" t="n">
        <v>3.37717971691765</v>
      </c>
      <c r="N251" s="36" t="n">
        <v>2.24053161395411</v>
      </c>
      <c r="O251" s="36" t="n">
        <f aca="false">SQRT(M251^2+N251^2)</f>
        <v>4.05281689118664</v>
      </c>
      <c r="P251" s="40" t="n">
        <f aca="false">IF(J251="","",MAX(0,J251-1.96*O251/100))</f>
        <v>0.393982510451729</v>
      </c>
      <c r="Q251" s="40" t="n">
        <f aca="false">IF(J251="","",MIN(1,J251+1.96*O251/100))</f>
        <v>0.552852932586246</v>
      </c>
      <c r="R251" s="32" t="str">
        <f aca="false">IF(L251="","",IF(ABS(L251)&lt;=O251,"Yes","No"))</f>
        <v>Yes</v>
      </c>
      <c r="S251" s="32" t="str">
        <f aca="false">IF(L251="","",IF(ABS(L251)&lt;=1.96*O251,"Yes","No"))</f>
        <v>Yes</v>
      </c>
      <c r="T251" s="60" t="n">
        <f aca="false">IF(D251="","",ROUND(SQRT(((D251+G251)*O251/100)^2+(J251*(D251+G251)*0.08223)^2),0))</f>
        <v>22</v>
      </c>
      <c r="U251" s="32"/>
    </row>
    <row r="252" customFormat="false" ht="15" hidden="false" customHeight="false" outlineLevel="0" collapsed="false">
      <c r="A252" s="32" t="s">
        <v>421</v>
      </c>
      <c r="B252" s="32" t="s">
        <v>458</v>
      </c>
      <c r="C252" s="32" t="s">
        <v>463</v>
      </c>
      <c r="D252" s="60" t="n">
        <v>383</v>
      </c>
      <c r="E252" s="60" t="n">
        <v>435</v>
      </c>
      <c r="F252" s="69" t="n">
        <f aca="false">IF(E252="","",D252-E252)</f>
        <v>-52</v>
      </c>
      <c r="G252" s="60" t="n">
        <v>317</v>
      </c>
      <c r="H252" s="60" t="n">
        <v>317</v>
      </c>
      <c r="I252" s="69" t="n">
        <f aca="false">IF(H252="","",G252-H252)</f>
        <v>0</v>
      </c>
      <c r="J252" s="40" t="n">
        <f aca="false">IF(OR(D252="",D252+G252=0),"",D252/(D252+G252))</f>
        <v>0.547142857142857</v>
      </c>
      <c r="K252" s="40" t="n">
        <f aca="false">IF(E252="","",E252/(E252+H252))</f>
        <v>0.578457446808511</v>
      </c>
      <c r="L252" s="70" t="n">
        <f aca="false">IF(OR(K252="",J252=""),"",(J252-K252)*100)</f>
        <v>-3.13145896656535</v>
      </c>
      <c r="M252" s="36" t="n">
        <v>2.20820364551216</v>
      </c>
      <c r="N252" s="36" t="n">
        <v>2.24053161395411</v>
      </c>
      <c r="O252" s="36" t="n">
        <f aca="false">SQRT(M252^2+N252^2)</f>
        <v>3.14581392539053</v>
      </c>
      <c r="P252" s="40" t="n">
        <f aca="false">IF(J252="","",MAX(0,J252-1.96*O252/100))</f>
        <v>0.485484904205203</v>
      </c>
      <c r="Q252" s="40" t="n">
        <f aca="false">IF(J252="","",MIN(1,J252+1.96*O252/100))</f>
        <v>0.608800810080512</v>
      </c>
      <c r="R252" s="32" t="str">
        <f aca="false">IF(L252="","",IF(ABS(L252)&lt;=O252,"Yes","No"))</f>
        <v>Yes</v>
      </c>
      <c r="S252" s="32" t="str">
        <f aca="false">IF(L252="","",IF(ABS(L252)&lt;=1.96*O252,"Yes","No"))</f>
        <v>Yes</v>
      </c>
      <c r="T252" s="60" t="n">
        <f aca="false">IF(D252="","",ROUND(SQRT(((D252+G252)*O252/100)^2+(J252*(D252+G252)*0.06778)^2),0))</f>
        <v>34</v>
      </c>
      <c r="U252" s="32"/>
    </row>
    <row r="253" customFormat="false" ht="15" hidden="false" customHeight="false" outlineLevel="0" collapsed="false">
      <c r="A253" s="32" t="s">
        <v>421</v>
      </c>
      <c r="B253" s="32" t="s">
        <v>458</v>
      </c>
      <c r="C253" s="32" t="s">
        <v>464</v>
      </c>
      <c r="D253" s="60" t="n">
        <v>369</v>
      </c>
      <c r="E253" s="60" t="n">
        <v>437</v>
      </c>
      <c r="F253" s="69" t="n">
        <f aca="false">IF(E253="","",D253-E253)</f>
        <v>-68</v>
      </c>
      <c r="G253" s="60" t="n">
        <v>350</v>
      </c>
      <c r="H253" s="60" t="n">
        <v>364</v>
      </c>
      <c r="I253" s="69" t="n">
        <f aca="false">IF(H253="","",G253-H253)</f>
        <v>-14</v>
      </c>
      <c r="J253" s="40" t="n">
        <f aca="false">IF(OR(D253="",D253+G253=0),"",D253/(D253+G253))</f>
        <v>0.513212795549374</v>
      </c>
      <c r="K253" s="40" t="n">
        <f aca="false">IF(E253="","",E253/(E253+H253))</f>
        <v>0.545568039950062</v>
      </c>
      <c r="L253" s="70" t="n">
        <f aca="false">IF(OR(K253="",J253=""),"",(J253-K253)*100)</f>
        <v>-3.23552444006883</v>
      </c>
      <c r="M253" s="36" t="n">
        <v>2.20820364551216</v>
      </c>
      <c r="N253" s="36" t="n">
        <v>2.24053161395411</v>
      </c>
      <c r="O253" s="36" t="n">
        <f aca="false">SQRT(M253^2+N253^2)</f>
        <v>3.14581392539053</v>
      </c>
      <c r="P253" s="40" t="n">
        <f aca="false">IF(J253="","",MAX(0,J253-1.96*O253/100))</f>
        <v>0.45155484261172</v>
      </c>
      <c r="Q253" s="40" t="n">
        <f aca="false">IF(J253="","",MIN(1,J253+1.96*O253/100))</f>
        <v>0.574870748487029</v>
      </c>
      <c r="R253" s="32" t="str">
        <f aca="false">IF(L253="","",IF(ABS(L253)&lt;=O253,"Yes","No"))</f>
        <v>No</v>
      </c>
      <c r="S253" s="32" t="str">
        <f aca="false">IF(L253="","",IF(ABS(L253)&lt;=1.96*O253,"Yes","No"))</f>
        <v>Yes</v>
      </c>
      <c r="T253" s="60" t="n">
        <f aca="false">IF(D253="","",ROUND(SQRT(((D253+G253)*O253/100)^2+(J253*(D253+G253)*0.06778)^2),0))</f>
        <v>34</v>
      </c>
      <c r="U253" s="32"/>
    </row>
    <row r="254" customFormat="false" ht="15" hidden="false" customHeight="false" outlineLevel="0" collapsed="false">
      <c r="A254" s="32" t="s">
        <v>421</v>
      </c>
      <c r="B254" s="32" t="s">
        <v>458</v>
      </c>
      <c r="C254" s="32" t="s">
        <v>465</v>
      </c>
      <c r="D254" s="60" t="n">
        <v>225</v>
      </c>
      <c r="E254" s="60" t="n">
        <v>279</v>
      </c>
      <c r="F254" s="69" t="n">
        <f aca="false">IF(E254="","",D254-E254)</f>
        <v>-54</v>
      </c>
      <c r="G254" s="60" t="n">
        <v>212</v>
      </c>
      <c r="H254" s="60" t="n">
        <v>214</v>
      </c>
      <c r="I254" s="69" t="n">
        <f aca="false">IF(H254="","",G254-H254)</f>
        <v>-2</v>
      </c>
      <c r="J254" s="40" t="n">
        <f aca="false">IF(OR(D254="",D254+G254=0),"",D254/(D254+G254))</f>
        <v>0.51487414187643</v>
      </c>
      <c r="K254" s="40" t="n">
        <f aca="false">IF(E254="","",E254/(E254+H254))</f>
        <v>0.565922920892495</v>
      </c>
      <c r="L254" s="70" t="n">
        <f aca="false">IF(OR(K254="",J254=""),"",(J254-K254)*100)</f>
        <v>-5.10487790160648</v>
      </c>
      <c r="M254" s="36" t="n">
        <v>3.37717971691765</v>
      </c>
      <c r="N254" s="36" t="n">
        <v>2.24053161395411</v>
      </c>
      <c r="O254" s="36" t="n">
        <f aca="false">SQRT(M254^2+N254^2)</f>
        <v>4.05281689118664</v>
      </c>
      <c r="P254" s="40" t="n">
        <f aca="false">IF(J254="","",MAX(0,J254-1.96*O254/100))</f>
        <v>0.435438930809172</v>
      </c>
      <c r="Q254" s="40" t="n">
        <f aca="false">IF(J254="","",MIN(1,J254+1.96*O254/100))</f>
        <v>0.594309352943688</v>
      </c>
      <c r="R254" s="32" t="str">
        <f aca="false">IF(L254="","",IF(ABS(L254)&lt;=O254,"Yes","No"))</f>
        <v>No</v>
      </c>
      <c r="S254" s="32" t="str">
        <f aca="false">IF(L254="","",IF(ABS(L254)&lt;=1.96*O254,"Yes","No"))</f>
        <v>Yes</v>
      </c>
      <c r="T254" s="60" t="n">
        <f aca="false">IF(D254="","",ROUND(SQRT(((D254+G254)*O254/100)^2+(J254*(D254+G254)*0.08223)^2),0))</f>
        <v>26</v>
      </c>
      <c r="U254" s="32"/>
    </row>
    <row r="255" customFormat="false" ht="15" hidden="false" customHeight="false" outlineLevel="0" collapsed="false">
      <c r="A255" s="32" t="s">
        <v>421</v>
      </c>
      <c r="B255" s="32" t="s">
        <v>458</v>
      </c>
      <c r="C255" s="32" t="s">
        <v>466</v>
      </c>
      <c r="D255" s="60" t="n">
        <v>351</v>
      </c>
      <c r="E255" s="60" t="n">
        <v>374</v>
      </c>
      <c r="F255" s="69" t="n">
        <f aca="false">IF(E255="","",D255-E255)</f>
        <v>-23</v>
      </c>
      <c r="G255" s="60" t="n">
        <v>266</v>
      </c>
      <c r="H255" s="60" t="n">
        <v>251</v>
      </c>
      <c r="I255" s="69" t="n">
        <f aca="false">IF(H255="","",G255-H255)</f>
        <v>15</v>
      </c>
      <c r="J255" s="40" t="n">
        <f aca="false">IF(OR(D255="",D255+G255=0),"",D255/(D255+G255))</f>
        <v>0.568881685575365</v>
      </c>
      <c r="K255" s="40" t="n">
        <f aca="false">IF(E255="","",E255/(E255+H255))</f>
        <v>0.5984</v>
      </c>
      <c r="L255" s="70" t="n">
        <f aca="false">IF(OR(K255="",J255=""),"",(J255-K255)*100)</f>
        <v>-2.95183144246354</v>
      </c>
      <c r="M255" s="36" t="n">
        <v>2.20820364551216</v>
      </c>
      <c r="N255" s="36" t="n">
        <v>2.24053161395411</v>
      </c>
      <c r="O255" s="36" t="n">
        <f aca="false">SQRT(M255^2+N255^2)</f>
        <v>3.14581392539053</v>
      </c>
      <c r="P255" s="40" t="n">
        <f aca="false">IF(J255="","",MAX(0,J255-1.96*O255/100))</f>
        <v>0.50722373263771</v>
      </c>
      <c r="Q255" s="40" t="n">
        <f aca="false">IF(J255="","",MIN(1,J255+1.96*O255/100))</f>
        <v>0.630539638513019</v>
      </c>
      <c r="R255" s="32" t="str">
        <f aca="false">IF(L255="","",IF(ABS(L255)&lt;=O255,"Yes","No"))</f>
        <v>Yes</v>
      </c>
      <c r="S255" s="32" t="str">
        <f aca="false">IF(L255="","",IF(ABS(L255)&lt;=1.96*O255,"Yes","No"))</f>
        <v>Yes</v>
      </c>
      <c r="T255" s="60" t="n">
        <f aca="false">IF(D255="","",ROUND(SQRT(((D255+G255)*O255/100)^2+(J255*(D255+G255)*0.06778)^2),0))</f>
        <v>31</v>
      </c>
      <c r="U255" s="32"/>
    </row>
    <row r="256" customFormat="false" ht="15" hidden="false" customHeight="false" outlineLevel="0" collapsed="false">
      <c r="A256" s="32" t="s">
        <v>421</v>
      </c>
      <c r="B256" s="32" t="s">
        <v>458</v>
      </c>
      <c r="C256" s="32" t="s">
        <v>467</v>
      </c>
      <c r="D256" s="60" t="n">
        <v>228</v>
      </c>
      <c r="E256" s="60" t="n">
        <v>245</v>
      </c>
      <c r="F256" s="69" t="n">
        <f aca="false">IF(E256="","",D256-E256)</f>
        <v>-17</v>
      </c>
      <c r="G256" s="60" t="n">
        <v>167</v>
      </c>
      <c r="H256" s="60" t="n">
        <v>160</v>
      </c>
      <c r="I256" s="69" t="n">
        <f aca="false">IF(H256="","",G256-H256)</f>
        <v>7</v>
      </c>
      <c r="J256" s="40" t="n">
        <f aca="false">IF(OR(D256="",D256+G256=0),"",D256/(D256+G256))</f>
        <v>0.577215189873418</v>
      </c>
      <c r="K256" s="40" t="n">
        <f aca="false">IF(E256="","",E256/(E256+H256))</f>
        <v>0.604938271604938</v>
      </c>
      <c r="L256" s="70" t="n">
        <f aca="false">IF(OR(K256="",J256=""),"",(J256-K256)*100)</f>
        <v>-2.77230817315206</v>
      </c>
      <c r="M256" s="36" t="n">
        <v>3.37717971691765</v>
      </c>
      <c r="N256" s="36" t="n">
        <v>2.24053161395411</v>
      </c>
      <c r="O256" s="36" t="n">
        <f aca="false">SQRT(M256^2+N256^2)</f>
        <v>4.05281689118664</v>
      </c>
      <c r="P256" s="40" t="n">
        <f aca="false">IF(J256="","",MAX(0,J256-1.96*O256/100))</f>
        <v>0.49777997880616</v>
      </c>
      <c r="Q256" s="40" t="n">
        <f aca="false">IF(J256="","",MIN(1,J256+1.96*O256/100))</f>
        <v>0.656650400940676</v>
      </c>
      <c r="R256" s="32" t="str">
        <f aca="false">IF(L256="","",IF(ABS(L256)&lt;=O256,"Yes","No"))</f>
        <v>Yes</v>
      </c>
      <c r="S256" s="32" t="str">
        <f aca="false">IF(L256="","",IF(ABS(L256)&lt;=1.96*O256,"Yes","No"))</f>
        <v>Yes</v>
      </c>
      <c r="T256" s="60" t="n">
        <f aca="false">IF(D256="","",ROUND(SQRT(((D256+G256)*O256/100)^2+(J256*(D256+G256)*0.08223)^2),0))</f>
        <v>25</v>
      </c>
      <c r="U256" s="32"/>
    </row>
    <row r="257" customFormat="false" ht="15" hidden="false" customHeight="false" outlineLevel="0" collapsed="false">
      <c r="A257" s="32" t="s">
        <v>421</v>
      </c>
      <c r="B257" s="32" t="s">
        <v>458</v>
      </c>
      <c r="C257" s="32" t="s">
        <v>468</v>
      </c>
      <c r="D257" s="60" t="n">
        <v>243</v>
      </c>
      <c r="E257" s="60" t="n">
        <v>276</v>
      </c>
      <c r="F257" s="69" t="n">
        <f aca="false">IF(E257="","",D257-E257)</f>
        <v>-33</v>
      </c>
      <c r="G257" s="60" t="n">
        <v>257</v>
      </c>
      <c r="H257" s="60" t="n">
        <v>276</v>
      </c>
      <c r="I257" s="69" t="n">
        <f aca="false">IF(H257="","",G257-H257)</f>
        <v>-19</v>
      </c>
      <c r="J257" s="40" t="n">
        <f aca="false">IF(OR(D257="",D257+G257=0),"",D257/(D257+G257))</f>
        <v>0.486</v>
      </c>
      <c r="K257" s="40" t="n">
        <f aca="false">IF(E257="","",E257/(E257+H257))</f>
        <v>0.5</v>
      </c>
      <c r="L257" s="70" t="n">
        <f aca="false">IF(OR(K257="",J257=""),"",(J257-K257)*100)</f>
        <v>-1.4</v>
      </c>
      <c r="M257" s="36" t="n">
        <v>3.37717971691765</v>
      </c>
      <c r="N257" s="36" t="n">
        <v>2.24053161395411</v>
      </c>
      <c r="O257" s="36" t="n">
        <f aca="false">SQRT(M257^2+N257^2)</f>
        <v>4.05281689118664</v>
      </c>
      <c r="P257" s="40" t="n">
        <f aca="false">IF(J257="","",MAX(0,J257-1.96*O257/100))</f>
        <v>0.406564788932742</v>
      </c>
      <c r="Q257" s="40" t="n">
        <f aca="false">IF(J257="","",MIN(1,J257+1.96*O257/100))</f>
        <v>0.565435211067258</v>
      </c>
      <c r="R257" s="32" t="str">
        <f aca="false">IF(L257="","",IF(ABS(L257)&lt;=O257,"Yes","No"))</f>
        <v>Yes</v>
      </c>
      <c r="S257" s="32" t="str">
        <f aca="false">IF(L257="","",IF(ABS(L257)&lt;=1.96*O257,"Yes","No"))</f>
        <v>Yes</v>
      </c>
      <c r="T257" s="60" t="n">
        <f aca="false">IF(D257="","",ROUND(SQRT(((D257+G257)*O257/100)^2+(J257*(D257+G257)*0.08223)^2),0))</f>
        <v>28</v>
      </c>
      <c r="U257" s="32"/>
    </row>
    <row r="258" customFormat="false" ht="15" hidden="false" customHeight="false" outlineLevel="0" collapsed="false">
      <c r="A258" s="32" t="s">
        <v>421</v>
      </c>
      <c r="B258" s="32" t="s">
        <v>458</v>
      </c>
      <c r="C258" s="32" t="s">
        <v>469</v>
      </c>
      <c r="D258" s="60" t="n">
        <v>289</v>
      </c>
      <c r="E258" s="60" t="n">
        <v>353</v>
      </c>
      <c r="F258" s="69" t="n">
        <f aca="false">IF(E258="","",D258-E258)</f>
        <v>-64</v>
      </c>
      <c r="G258" s="60" t="n">
        <v>264</v>
      </c>
      <c r="H258" s="60" t="n">
        <v>293</v>
      </c>
      <c r="I258" s="69" t="n">
        <f aca="false">IF(H258="","",G258-H258)</f>
        <v>-29</v>
      </c>
      <c r="J258" s="40" t="n">
        <f aca="false">IF(OR(D258="",D258+G258=0),"",D258/(D258+G258))</f>
        <v>0.522603978300181</v>
      </c>
      <c r="K258" s="40" t="n">
        <f aca="false">IF(E258="","",E258/(E258+H258))</f>
        <v>0.546439628482972</v>
      </c>
      <c r="L258" s="70" t="n">
        <f aca="false">IF(OR(K258="",J258=""),"",(J258-K258)*100)</f>
        <v>-2.38356501827913</v>
      </c>
      <c r="M258" s="36" t="n">
        <v>2.20820364551216</v>
      </c>
      <c r="N258" s="36" t="n">
        <v>2.24053161395411</v>
      </c>
      <c r="O258" s="36" t="n">
        <f aca="false">SQRT(M258^2+N258^2)</f>
        <v>3.14581392539053</v>
      </c>
      <c r="P258" s="40" t="n">
        <f aca="false">IF(J258="","",MAX(0,J258-1.96*O258/100))</f>
        <v>0.460946025362526</v>
      </c>
      <c r="Q258" s="40" t="n">
        <f aca="false">IF(J258="","",MIN(1,J258+1.96*O258/100))</f>
        <v>0.584261931237835</v>
      </c>
      <c r="R258" s="32" t="str">
        <f aca="false">IF(L258="","",IF(ABS(L258)&lt;=O258,"Yes","No"))</f>
        <v>Yes</v>
      </c>
      <c r="S258" s="32" t="str">
        <f aca="false">IF(L258="","",IF(ABS(L258)&lt;=1.96*O258,"Yes","No"))</f>
        <v>Yes</v>
      </c>
      <c r="T258" s="60" t="n">
        <f aca="false">IF(D258="","",ROUND(SQRT(((D258+G258)*O258/100)^2+(J258*(D258+G258)*0.06778)^2),0))</f>
        <v>26</v>
      </c>
      <c r="U258" s="32"/>
    </row>
    <row r="259" customFormat="false" ht="15" hidden="false" customHeight="false" outlineLevel="0" collapsed="false">
      <c r="A259" s="32" t="s">
        <v>421</v>
      </c>
      <c r="B259" s="32" t="s">
        <v>458</v>
      </c>
      <c r="C259" s="32" t="s">
        <v>470</v>
      </c>
      <c r="D259" s="60" t="n">
        <v>362</v>
      </c>
      <c r="E259" s="60" t="n">
        <v>400</v>
      </c>
      <c r="F259" s="69" t="n">
        <f aca="false">IF(E259="","",D259-E259)</f>
        <v>-38</v>
      </c>
      <c r="G259" s="60" t="n">
        <v>284</v>
      </c>
      <c r="H259" s="60" t="n">
        <v>303</v>
      </c>
      <c r="I259" s="69" t="n">
        <f aca="false">IF(H259="","",G259-H259)</f>
        <v>-19</v>
      </c>
      <c r="J259" s="40" t="n">
        <f aca="false">IF(OR(D259="",D259+G259=0),"",D259/(D259+G259))</f>
        <v>0.560371517027864</v>
      </c>
      <c r="K259" s="40" t="n">
        <f aca="false">IF(E259="","",E259/(E259+H259))</f>
        <v>0.568990042674253</v>
      </c>
      <c r="L259" s="70" t="n">
        <f aca="false">IF(OR(K259="",J259=""),"",(J259-K259)*100)</f>
        <v>-0.861852564638943</v>
      </c>
      <c r="M259" s="36" t="n">
        <v>2.20820364551216</v>
      </c>
      <c r="N259" s="36" t="n">
        <v>2.24053161395411</v>
      </c>
      <c r="O259" s="36" t="n">
        <f aca="false">SQRT(M259^2+N259^2)</f>
        <v>3.14581392539053</v>
      </c>
      <c r="P259" s="40" t="n">
        <f aca="false">IF(J259="","",MAX(0,J259-1.96*O259/100))</f>
        <v>0.498713564090209</v>
      </c>
      <c r="Q259" s="40" t="n">
        <f aca="false">IF(J259="","",MIN(1,J259+1.96*O259/100))</f>
        <v>0.622029469965518</v>
      </c>
      <c r="R259" s="32" t="str">
        <f aca="false">IF(L259="","",IF(ABS(L259)&lt;=O259,"Yes","No"))</f>
        <v>Yes</v>
      </c>
      <c r="S259" s="32" t="str">
        <f aca="false">IF(L259="","",IF(ABS(L259)&lt;=1.96*O259,"Yes","No"))</f>
        <v>Yes</v>
      </c>
      <c r="T259" s="60" t="n">
        <f aca="false">IF(D259="","",ROUND(SQRT(((D259+G259)*O259/100)^2+(J259*(D259+G259)*0.06778)^2),0))</f>
        <v>32</v>
      </c>
      <c r="U259" s="32"/>
    </row>
    <row r="260" customFormat="false" ht="15" hidden="false" customHeight="false" outlineLevel="0" collapsed="false">
      <c r="A260" s="32" t="s">
        <v>421</v>
      </c>
      <c r="B260" s="32" t="s">
        <v>458</v>
      </c>
      <c r="C260" s="32" t="s">
        <v>471</v>
      </c>
      <c r="D260" s="60" t="n">
        <v>313</v>
      </c>
      <c r="E260" s="60" t="n">
        <v>356</v>
      </c>
      <c r="F260" s="69" t="n">
        <f aca="false">IF(E260="","",D260-E260)</f>
        <v>-43</v>
      </c>
      <c r="G260" s="60" t="n">
        <v>313</v>
      </c>
      <c r="H260" s="60" t="n">
        <v>330</v>
      </c>
      <c r="I260" s="69" t="n">
        <f aca="false">IF(H260="","",G260-H260)</f>
        <v>-17</v>
      </c>
      <c r="J260" s="40" t="n">
        <f aca="false">IF(OR(D260="",D260+G260=0),"",D260/(D260+G260))</f>
        <v>0.5</v>
      </c>
      <c r="K260" s="40" t="n">
        <f aca="false">IF(E260="","",E260/(E260+H260))</f>
        <v>0.518950437317784</v>
      </c>
      <c r="L260" s="70" t="n">
        <f aca="false">IF(OR(K260="",J260=""),"",(J260-K260)*100)</f>
        <v>-1.89504373177842</v>
      </c>
      <c r="M260" s="36" t="n">
        <v>2.20820364551216</v>
      </c>
      <c r="N260" s="36" t="n">
        <v>2.24053161395411</v>
      </c>
      <c r="O260" s="36" t="n">
        <f aca="false">SQRT(M260^2+N260^2)</f>
        <v>3.14581392539053</v>
      </c>
      <c r="P260" s="40" t="n">
        <f aca="false">IF(J260="","",MAX(0,J260-1.96*O260/100))</f>
        <v>0.438342047062346</v>
      </c>
      <c r="Q260" s="40" t="n">
        <f aca="false">IF(J260="","",MIN(1,J260+1.96*O260/100))</f>
        <v>0.561657952937654</v>
      </c>
      <c r="R260" s="32" t="str">
        <f aca="false">IF(L260="","",IF(ABS(L260)&lt;=O260,"Yes","No"))</f>
        <v>Yes</v>
      </c>
      <c r="S260" s="32" t="str">
        <f aca="false">IF(L260="","",IF(ABS(L260)&lt;=1.96*O260,"Yes","No"))</f>
        <v>Yes</v>
      </c>
      <c r="T260" s="60" t="n">
        <f aca="false">IF(D260="","",ROUND(SQRT(((D260+G260)*O260/100)^2+(J260*(D260+G260)*0.06778)^2),0))</f>
        <v>29</v>
      </c>
      <c r="U260" s="32"/>
    </row>
    <row r="261" customFormat="false" ht="15" hidden="false" customHeight="false" outlineLevel="0" collapsed="false">
      <c r="A261" s="32" t="s">
        <v>421</v>
      </c>
      <c r="B261" s="32" t="s">
        <v>458</v>
      </c>
      <c r="C261" s="32" t="s">
        <v>472</v>
      </c>
      <c r="D261" s="60" t="n">
        <v>698</v>
      </c>
      <c r="E261" s="60" t="n">
        <v>719</v>
      </c>
      <c r="F261" s="69" t="n">
        <f aca="false">IF(E261="","",D261-E261)</f>
        <v>-21</v>
      </c>
      <c r="G261" s="60" t="n">
        <v>556</v>
      </c>
      <c r="H261" s="60" t="n">
        <v>538</v>
      </c>
      <c r="I261" s="69" t="n">
        <f aca="false">IF(H261="","",G261-H261)</f>
        <v>18</v>
      </c>
      <c r="J261" s="40" t="n">
        <f aca="false">IF(OR(D261="",D261+G261=0),"",D261/(D261+G261))</f>
        <v>0.556618819776715</v>
      </c>
      <c r="K261" s="40" t="n">
        <f aca="false">IF(E261="","",E261/(E261+H261))</f>
        <v>0.571996817820207</v>
      </c>
      <c r="L261" s="70" t="n">
        <f aca="false">IF(OR(K261="",J261=""),"",(J261-K261)*100)</f>
        <v>-1.53779980434923</v>
      </c>
      <c r="M261" s="36" t="n">
        <v>1.85121860614646</v>
      </c>
      <c r="N261" s="36" t="n">
        <v>2.24053161395411</v>
      </c>
      <c r="O261" s="36" t="n">
        <f aca="false">SQRT(M261^2+N261^2)</f>
        <v>2.90637097440616</v>
      </c>
      <c r="P261" s="40" t="n">
        <f aca="false">IF(J261="","",MAX(0,J261-1.96*O261/100))</f>
        <v>0.499653948678354</v>
      </c>
      <c r="Q261" s="40" t="n">
        <f aca="false">IF(J261="","",MIN(1,J261+1.96*O261/100))</f>
        <v>0.613583690875075</v>
      </c>
      <c r="R261" s="32" t="str">
        <f aca="false">IF(L261="","",IF(ABS(L261)&lt;=O261,"Yes","No"))</f>
        <v>Yes</v>
      </c>
      <c r="S261" s="32" t="str">
        <f aca="false">IF(L261="","",IF(ABS(L261)&lt;=1.96*O261,"Yes","No"))</f>
        <v>Yes</v>
      </c>
      <c r="T261" s="60" t="n">
        <f aca="false">IF(D261="","",ROUND(SQRT(((D261+G261)*O261/100)^2+(J261*(D261+G261)*0.05273)^2),0))</f>
        <v>52</v>
      </c>
      <c r="U261" s="32"/>
    </row>
    <row r="262" customFormat="false" ht="15" hidden="false" customHeight="false" outlineLevel="0" collapsed="false">
      <c r="A262" s="32" t="s">
        <v>421</v>
      </c>
      <c r="B262" s="32" t="s">
        <v>458</v>
      </c>
      <c r="C262" s="32" t="s">
        <v>473</v>
      </c>
      <c r="D262" s="60" t="n">
        <v>329</v>
      </c>
      <c r="E262" s="60" t="n">
        <v>391</v>
      </c>
      <c r="F262" s="69" t="n">
        <f aca="false">IF(E262="","",D262-E262)</f>
        <v>-62</v>
      </c>
      <c r="G262" s="60" t="n">
        <v>351</v>
      </c>
      <c r="H262" s="60" t="n">
        <v>384</v>
      </c>
      <c r="I262" s="69" t="n">
        <f aca="false">IF(H262="","",G262-H262)</f>
        <v>-33</v>
      </c>
      <c r="J262" s="40" t="n">
        <f aca="false">IF(OR(D262="",D262+G262=0),"",D262/(D262+G262))</f>
        <v>0.483823529411765</v>
      </c>
      <c r="K262" s="40" t="n">
        <f aca="false">IF(E262="","",E262/(E262+H262))</f>
        <v>0.504516129032258</v>
      </c>
      <c r="L262" s="70" t="n">
        <f aca="false">IF(OR(K262="",J262=""),"",(J262-K262)*100)</f>
        <v>-2.06925996204934</v>
      </c>
      <c r="M262" s="36" t="n">
        <v>2.20820364551216</v>
      </c>
      <c r="N262" s="36" t="n">
        <v>2.24053161395411</v>
      </c>
      <c r="O262" s="36" t="n">
        <f aca="false">SQRT(M262^2+N262^2)</f>
        <v>3.14581392539053</v>
      </c>
      <c r="P262" s="40" t="n">
        <f aca="false">IF(J262="","",MAX(0,J262-1.96*O262/100))</f>
        <v>0.42216557647411</v>
      </c>
      <c r="Q262" s="40" t="n">
        <f aca="false">IF(J262="","",MIN(1,J262+1.96*O262/100))</f>
        <v>0.545481482349419</v>
      </c>
      <c r="R262" s="32" t="str">
        <f aca="false">IF(L262="","",IF(ABS(L262)&lt;=O262,"Yes","No"))</f>
        <v>Yes</v>
      </c>
      <c r="S262" s="32" t="str">
        <f aca="false">IF(L262="","",IF(ABS(L262)&lt;=1.96*O262,"Yes","No"))</f>
        <v>Yes</v>
      </c>
      <c r="T262" s="60" t="n">
        <f aca="false">IF(D262="","",ROUND(SQRT(((D262+G262)*O262/100)^2+(J262*(D262+G262)*0.06778)^2),0))</f>
        <v>31</v>
      </c>
      <c r="U262" s="32"/>
    </row>
    <row r="263" customFormat="false" ht="15" hidden="false" customHeight="false" outlineLevel="0" collapsed="false">
      <c r="A263" s="32" t="s">
        <v>421</v>
      </c>
      <c r="B263" s="32" t="s">
        <v>458</v>
      </c>
      <c r="C263" s="32" t="s">
        <v>474</v>
      </c>
      <c r="D263" s="60" t="n">
        <v>370</v>
      </c>
      <c r="E263" s="60" t="n">
        <v>395</v>
      </c>
      <c r="F263" s="69" t="n">
        <f aca="false">IF(E263="","",D263-E263)</f>
        <v>-25</v>
      </c>
      <c r="G263" s="60" t="n">
        <v>347</v>
      </c>
      <c r="H263" s="60" t="n">
        <v>387</v>
      </c>
      <c r="I263" s="69" t="n">
        <f aca="false">IF(H263="","",G263-H263)</f>
        <v>-40</v>
      </c>
      <c r="J263" s="40" t="n">
        <f aca="false">IF(OR(D263="",D263+G263=0),"",D263/(D263+G263))</f>
        <v>0.516039051603905</v>
      </c>
      <c r="K263" s="40" t="n">
        <f aca="false">IF(E263="","",E263/(E263+H263))</f>
        <v>0.505115089514067</v>
      </c>
      <c r="L263" s="70" t="n">
        <f aca="false">IF(OR(K263="",J263=""),"",(J263-K263)*100)</f>
        <v>1.09239620898387</v>
      </c>
      <c r="M263" s="36" t="n">
        <v>2.20820364551216</v>
      </c>
      <c r="N263" s="36" t="n">
        <v>2.24053161395411</v>
      </c>
      <c r="O263" s="36" t="n">
        <f aca="false">SQRT(M263^2+N263^2)</f>
        <v>3.14581392539053</v>
      </c>
      <c r="P263" s="40" t="n">
        <f aca="false">IF(J263="","",MAX(0,J263-1.96*O263/100))</f>
        <v>0.454381098666251</v>
      </c>
      <c r="Q263" s="40" t="n">
        <f aca="false">IF(J263="","",MIN(1,J263+1.96*O263/100))</f>
        <v>0.57769700454156</v>
      </c>
      <c r="R263" s="32" t="str">
        <f aca="false">IF(L263="","",IF(ABS(L263)&lt;=O263,"Yes","No"))</f>
        <v>Yes</v>
      </c>
      <c r="S263" s="32" t="str">
        <f aca="false">IF(L263="","",IF(ABS(L263)&lt;=1.96*O263,"Yes","No"))</f>
        <v>Yes</v>
      </c>
      <c r="T263" s="60" t="n">
        <f aca="false">IF(D263="","",ROUND(SQRT(((D263+G263)*O263/100)^2+(J263*(D263+G263)*0.06778)^2),0))</f>
        <v>34</v>
      </c>
      <c r="U263" s="32"/>
    </row>
    <row r="264" customFormat="false" ht="15" hidden="false" customHeight="false" outlineLevel="0" collapsed="false">
      <c r="A264" s="32" t="s">
        <v>421</v>
      </c>
      <c r="B264" s="32" t="s">
        <v>458</v>
      </c>
      <c r="C264" s="32" t="s">
        <v>475</v>
      </c>
      <c r="D264" s="60" t="n">
        <v>356</v>
      </c>
      <c r="E264" s="60" t="n">
        <v>407</v>
      </c>
      <c r="F264" s="69" t="n">
        <f aca="false">IF(E264="","",D264-E264)</f>
        <v>-51</v>
      </c>
      <c r="G264" s="60" t="n">
        <v>327</v>
      </c>
      <c r="H264" s="60" t="n">
        <v>347</v>
      </c>
      <c r="I264" s="69" t="n">
        <f aca="false">IF(H264="","",G264-H264)</f>
        <v>-20</v>
      </c>
      <c r="J264" s="40" t="n">
        <f aca="false">IF(OR(D264="",D264+G264=0),"",D264/(D264+G264))</f>
        <v>0.521229868228404</v>
      </c>
      <c r="K264" s="40" t="n">
        <f aca="false">IF(E264="","",E264/(E264+H264))</f>
        <v>0.539787798408488</v>
      </c>
      <c r="L264" s="70" t="n">
        <f aca="false">IF(OR(K264="",J264=""),"",(J264-K264)*100)</f>
        <v>-1.8557930180084</v>
      </c>
      <c r="M264" s="36" t="n">
        <v>2.20820364551216</v>
      </c>
      <c r="N264" s="36" t="n">
        <v>2.24053161395411</v>
      </c>
      <c r="O264" s="36" t="n">
        <f aca="false">SQRT(M264^2+N264^2)</f>
        <v>3.14581392539053</v>
      </c>
      <c r="P264" s="40" t="n">
        <f aca="false">IF(J264="","",MAX(0,J264-1.96*O264/100))</f>
        <v>0.45957191529075</v>
      </c>
      <c r="Q264" s="40" t="n">
        <f aca="false">IF(J264="","",MIN(1,J264+1.96*O264/100))</f>
        <v>0.582887821166059</v>
      </c>
      <c r="R264" s="32" t="str">
        <f aca="false">IF(L264="","",IF(ABS(L264)&lt;=O264,"Yes","No"))</f>
        <v>Yes</v>
      </c>
      <c r="S264" s="32" t="str">
        <f aca="false">IF(L264="","",IF(ABS(L264)&lt;=1.96*O264,"Yes","No"))</f>
        <v>Yes</v>
      </c>
      <c r="T264" s="60" t="n">
        <f aca="false">IF(D264="","",ROUND(SQRT(((D264+G264)*O264/100)^2+(J264*(D264+G264)*0.06778)^2),0))</f>
        <v>32</v>
      </c>
      <c r="U264" s="32"/>
    </row>
    <row r="265" customFormat="false" ht="15" hidden="false" customHeight="false" outlineLevel="0" collapsed="false">
      <c r="A265" s="32" t="s">
        <v>421</v>
      </c>
      <c r="B265" s="32" t="s">
        <v>476</v>
      </c>
      <c r="C265" s="32" t="s">
        <v>477</v>
      </c>
      <c r="D265" s="60" t="n">
        <v>604</v>
      </c>
      <c r="E265" s="60" t="n">
        <v>730</v>
      </c>
      <c r="F265" s="69" t="n">
        <f aca="false">IF(E265="","",D265-E265)</f>
        <v>-126</v>
      </c>
      <c r="G265" s="60" t="n">
        <v>1034</v>
      </c>
      <c r="H265" s="60" t="n">
        <v>1145</v>
      </c>
      <c r="I265" s="69" t="n">
        <f aca="false">IF(H265="","",G265-H265)</f>
        <v>-111</v>
      </c>
      <c r="J265" s="40" t="n">
        <f aca="false">IF(OR(D265="",D265+G265=0),"",D265/(D265+G265))</f>
        <v>0.368742368742369</v>
      </c>
      <c r="K265" s="40" t="n">
        <f aca="false">IF(E265="","",E265/(E265+H265))</f>
        <v>0.389333333333333</v>
      </c>
      <c r="L265" s="70" t="n">
        <f aca="false">IF(OR(K265="",J265=""),"",(J265-K265)*100)</f>
        <v>-2.05909645909645</v>
      </c>
      <c r="M265" s="36" t="n">
        <v>1.85121860614646</v>
      </c>
      <c r="N265" s="36" t="n">
        <v>2.24053161395411</v>
      </c>
      <c r="O265" s="36" t="n">
        <f aca="false">SQRT(M265^2+N265^2)</f>
        <v>2.90637097440616</v>
      </c>
      <c r="P265" s="40" t="n">
        <f aca="false">IF(J265="","",MAX(0,J265-1.96*O265/100))</f>
        <v>0.311777497644008</v>
      </c>
      <c r="Q265" s="40" t="n">
        <f aca="false">IF(J265="","",MIN(1,J265+1.96*O265/100))</f>
        <v>0.42570723984073</v>
      </c>
      <c r="R265" s="32" t="str">
        <f aca="false">IF(L265="","",IF(ABS(L265)&lt;=O265,"Yes","No"))</f>
        <v>Yes</v>
      </c>
      <c r="S265" s="32" t="str">
        <f aca="false">IF(L265="","",IF(ABS(L265)&lt;=1.96*O265,"Yes","No"))</f>
        <v>Yes</v>
      </c>
      <c r="T265" s="60" t="n">
        <f aca="false">IF(D265="","",ROUND(SQRT(((D265+G265)*O265/100)^2+(J265*(D265+G265)*0.05273)^2),0))</f>
        <v>57</v>
      </c>
      <c r="U265" s="32"/>
    </row>
    <row r="266" customFormat="false" ht="15" hidden="false" customHeight="false" outlineLevel="0" collapsed="false">
      <c r="A266" s="32" t="s">
        <v>421</v>
      </c>
      <c r="B266" s="32" t="s">
        <v>476</v>
      </c>
      <c r="C266" s="32" t="s">
        <v>478</v>
      </c>
      <c r="D266" s="60" t="n">
        <v>543</v>
      </c>
      <c r="E266" s="60" t="n">
        <v>692</v>
      </c>
      <c r="F266" s="69" t="n">
        <f aca="false">IF(E266="","",D266-E266)</f>
        <v>-149</v>
      </c>
      <c r="G266" s="60" t="n">
        <v>850</v>
      </c>
      <c r="H266" s="60" t="n">
        <v>909</v>
      </c>
      <c r="I266" s="69" t="n">
        <f aca="false">IF(H266="","",G266-H266)</f>
        <v>-59</v>
      </c>
      <c r="J266" s="40" t="n">
        <f aca="false">IF(OR(D266="",D266+G266=0),"",D266/(D266+G266))</f>
        <v>0.389806173725772</v>
      </c>
      <c r="K266" s="40" t="n">
        <f aca="false">IF(E266="","",E266/(E266+H266))</f>
        <v>0.432229856339788</v>
      </c>
      <c r="L266" s="70" t="n">
        <f aca="false">IF(OR(K266="",J266=""),"",(J266-K266)*100)</f>
        <v>-4.24236826140159</v>
      </c>
      <c r="M266" s="36" t="n">
        <v>1.85121860614646</v>
      </c>
      <c r="N266" s="36" t="n">
        <v>2.24053161395411</v>
      </c>
      <c r="O266" s="36" t="n">
        <f aca="false">SQRT(M266^2+N266^2)</f>
        <v>2.90637097440616</v>
      </c>
      <c r="P266" s="40" t="n">
        <f aca="false">IF(J266="","",MAX(0,J266-1.96*O266/100))</f>
        <v>0.332841302627411</v>
      </c>
      <c r="Q266" s="40" t="n">
        <f aca="false">IF(J266="","",MIN(1,J266+1.96*O266/100))</f>
        <v>0.446771044824133</v>
      </c>
      <c r="R266" s="32" t="str">
        <f aca="false">IF(L266="","",IF(ABS(L266)&lt;=O266,"Yes","No"))</f>
        <v>No</v>
      </c>
      <c r="S266" s="32" t="str">
        <f aca="false">IF(L266="","",IF(ABS(L266)&lt;=1.96*O266,"Yes","No"))</f>
        <v>Yes</v>
      </c>
      <c r="T266" s="60" t="n">
        <f aca="false">IF(D266="","",ROUND(SQRT(((D266+G266)*O266/100)^2+(J266*(D266+G266)*0.05273)^2),0))</f>
        <v>50</v>
      </c>
      <c r="U266" s="32"/>
    </row>
    <row r="267" customFormat="false" ht="15" hidden="false" customHeight="false" outlineLevel="0" collapsed="false">
      <c r="A267" s="32" t="s">
        <v>421</v>
      </c>
      <c r="B267" s="32" t="s">
        <v>476</v>
      </c>
      <c r="C267" s="32" t="s">
        <v>479</v>
      </c>
      <c r="D267" s="60" t="n">
        <v>270</v>
      </c>
      <c r="E267" s="60" t="n">
        <v>315</v>
      </c>
      <c r="F267" s="69" t="n">
        <f aca="false">IF(E267="","",D267-E267)</f>
        <v>-45</v>
      </c>
      <c r="G267" s="60" t="n">
        <v>541</v>
      </c>
      <c r="H267" s="60" t="n">
        <v>608</v>
      </c>
      <c r="I267" s="69" t="n">
        <f aca="false">IF(H267="","",G267-H267)</f>
        <v>-67</v>
      </c>
      <c r="J267" s="40" t="n">
        <f aca="false">IF(OR(D267="",D267+G267=0),"",D267/(D267+G267))</f>
        <v>0.332922318125771</v>
      </c>
      <c r="K267" s="40" t="n">
        <f aca="false">IF(E267="","",E267/(E267+H267))</f>
        <v>0.341278439869989</v>
      </c>
      <c r="L267" s="70" t="n">
        <f aca="false">IF(OR(K267="",J267=""),"",(J267-K267)*100)</f>
        <v>-0.835612174421851</v>
      </c>
      <c r="M267" s="36" t="n">
        <v>2.20820364551216</v>
      </c>
      <c r="N267" s="36" t="n">
        <v>2.24053161395411</v>
      </c>
      <c r="O267" s="36" t="n">
        <f aca="false">SQRT(M267^2+N267^2)</f>
        <v>3.14581392539053</v>
      </c>
      <c r="P267" s="40" t="n">
        <f aca="false">IF(J267="","",MAX(0,J267-1.96*O267/100))</f>
        <v>0.271264365188116</v>
      </c>
      <c r="Q267" s="40" t="n">
        <f aca="false">IF(J267="","",MIN(1,J267+1.96*O267/100))</f>
        <v>0.394580271063425</v>
      </c>
      <c r="R267" s="32" t="str">
        <f aca="false">IF(L267="","",IF(ABS(L267)&lt;=O267,"Yes","No"))</f>
        <v>Yes</v>
      </c>
      <c r="S267" s="32" t="str">
        <f aca="false">IF(L267="","",IF(ABS(L267)&lt;=1.96*O267,"Yes","No"))</f>
        <v>Yes</v>
      </c>
      <c r="T267" s="60" t="n">
        <f aca="false">IF(D267="","",ROUND(SQRT(((D267+G267)*O267/100)^2+(J267*(D267+G267)*0.06778)^2),0))</f>
        <v>31</v>
      </c>
      <c r="U267" s="32"/>
    </row>
    <row r="268" customFormat="false" ht="15" hidden="false" customHeight="false" outlineLevel="0" collapsed="false">
      <c r="A268" s="32" t="s">
        <v>421</v>
      </c>
      <c r="B268" s="32" t="s">
        <v>480</v>
      </c>
      <c r="C268" s="32" t="s">
        <v>480</v>
      </c>
      <c r="D268" s="60" t="n">
        <v>21</v>
      </c>
      <c r="E268" s="60" t="n">
        <v>31</v>
      </c>
      <c r="F268" s="69" t="n">
        <f aca="false">IF(E268="","",D268-E268)</f>
        <v>-10</v>
      </c>
      <c r="G268" s="60" t="n">
        <v>48</v>
      </c>
      <c r="H268" s="60" t="n">
        <v>55</v>
      </c>
      <c r="I268" s="69" t="n">
        <f aca="false">IF(H268="","",G268-H268)</f>
        <v>-7</v>
      </c>
      <c r="J268" s="40" t="n">
        <f aca="false">IF(OR(D268="",D268+G268=0),"",D268/(D268+G268))</f>
        <v>0.304347826086957</v>
      </c>
      <c r="K268" s="40" t="n">
        <f aca="false">IF(E268="","",E268/(E268+H268))</f>
        <v>0.36046511627907</v>
      </c>
      <c r="L268" s="70" t="n">
        <f aca="false">IF(OR(K268="",J268=""),"",(J268-K268)*100)</f>
        <v>-5.61172901921132</v>
      </c>
      <c r="M268" s="36" t="n">
        <v>3.37717971691765</v>
      </c>
      <c r="N268" s="36" t="n">
        <v>2.24053161395411</v>
      </c>
      <c r="O268" s="36" t="n">
        <f aca="false">SQRT(M268^2+N268^2)</f>
        <v>4.05281689118664</v>
      </c>
      <c r="P268" s="40" t="n">
        <f aca="false">IF(J268="","",MAX(0,J268-1.96*O268/100))</f>
        <v>0.224912615019698</v>
      </c>
      <c r="Q268" s="40" t="n">
        <f aca="false">IF(J268="","",MIN(1,J268+1.96*O268/100))</f>
        <v>0.383783037154215</v>
      </c>
      <c r="R268" s="32" t="str">
        <f aca="false">IF(L268="","",IF(ABS(L268)&lt;=O268,"Yes","No"))</f>
        <v>No</v>
      </c>
      <c r="S268" s="32" t="str">
        <f aca="false">IF(L268="","",IF(ABS(L268)&lt;=1.96*O268,"Yes","No"))</f>
        <v>Yes</v>
      </c>
      <c r="T268" s="60" t="n">
        <f aca="false">IF(D268="","",ROUND(SQRT(((D268+G268)*O268/100)^2+(J268*(D268+G268)*0.08223)^2),0))</f>
        <v>3</v>
      </c>
      <c r="U268" s="32"/>
    </row>
    <row r="269" customFormat="false" ht="15" hidden="false" customHeight="false" outlineLevel="0" collapsed="false">
      <c r="A269" s="32" t="s">
        <v>421</v>
      </c>
      <c r="B269" s="32" t="s">
        <v>481</v>
      </c>
      <c r="C269" s="32" t="s">
        <v>482</v>
      </c>
      <c r="D269" s="60" t="n">
        <v>421</v>
      </c>
      <c r="E269" s="60" t="n">
        <v>551</v>
      </c>
      <c r="F269" s="69" t="n">
        <f aca="false">IF(E269="","",D269-E269)</f>
        <v>-130</v>
      </c>
      <c r="G269" s="60" t="n">
        <v>674</v>
      </c>
      <c r="H269" s="60" t="n">
        <v>740</v>
      </c>
      <c r="I269" s="69" t="n">
        <f aca="false">IF(H269="","",G269-H269)</f>
        <v>-66</v>
      </c>
      <c r="J269" s="40" t="n">
        <f aca="false">IF(OR(D269="",D269+G269=0),"",D269/(D269+G269))</f>
        <v>0.384474885844749</v>
      </c>
      <c r="K269" s="40" t="n">
        <f aca="false">IF(E269="","",E269/(E269+H269))</f>
        <v>0.426800929512006</v>
      </c>
      <c r="L269" s="70" t="n">
        <f aca="false">IF(OR(K269="",J269=""),"",(J269-K269)*100)</f>
        <v>-4.23260436672573</v>
      </c>
      <c r="M269" s="36" t="n">
        <v>1.85121860614646</v>
      </c>
      <c r="N269" s="36" t="n">
        <v>2.24053161395411</v>
      </c>
      <c r="O269" s="36" t="n">
        <f aca="false">SQRT(M269^2+N269^2)</f>
        <v>2.90637097440616</v>
      </c>
      <c r="P269" s="40" t="n">
        <f aca="false">IF(J269="","",MAX(0,J269-1.96*O269/100))</f>
        <v>0.327510014746388</v>
      </c>
      <c r="Q269" s="40" t="n">
        <f aca="false">IF(J269="","",MIN(1,J269+1.96*O269/100))</f>
        <v>0.44143975694311</v>
      </c>
      <c r="R269" s="32" t="str">
        <f aca="false">IF(L269="","",IF(ABS(L269)&lt;=O269,"Yes","No"))</f>
        <v>No</v>
      </c>
      <c r="S269" s="32" t="str">
        <f aca="false">IF(L269="","",IF(ABS(L269)&lt;=1.96*O269,"Yes","No"))</f>
        <v>Yes</v>
      </c>
      <c r="T269" s="60" t="n">
        <f aca="false">IF(D269="","",ROUND(SQRT(((D269+G269)*O269/100)^2+(J269*(D269+G269)*0.05273)^2),0))</f>
        <v>39</v>
      </c>
      <c r="U269" s="32"/>
    </row>
    <row r="270" customFormat="false" ht="15" hidden="false" customHeight="false" outlineLevel="0" collapsed="false">
      <c r="A270" s="32" t="s">
        <v>421</v>
      </c>
      <c r="B270" s="32" t="s">
        <v>481</v>
      </c>
      <c r="C270" s="32" t="s">
        <v>483</v>
      </c>
      <c r="D270" s="60" t="n">
        <v>494</v>
      </c>
      <c r="E270" s="60" t="n">
        <v>558</v>
      </c>
      <c r="F270" s="69" t="n">
        <f aca="false">IF(E270="","",D270-E270)</f>
        <v>-64</v>
      </c>
      <c r="G270" s="60" t="n">
        <v>668</v>
      </c>
      <c r="H270" s="60" t="n">
        <v>668</v>
      </c>
      <c r="I270" s="69" t="n">
        <f aca="false">IF(H270="","",G270-H270)</f>
        <v>0</v>
      </c>
      <c r="J270" s="40" t="n">
        <f aca="false">IF(OR(D270="",D270+G270=0),"",D270/(D270+G270))</f>
        <v>0.42512908777969</v>
      </c>
      <c r="K270" s="40" t="n">
        <f aca="false">IF(E270="","",E270/(E270+H270))</f>
        <v>0.455138662316476</v>
      </c>
      <c r="L270" s="70" t="n">
        <f aca="false">IF(OR(K270="",J270=""),"",(J270-K270)*100)</f>
        <v>-3.00095745367862</v>
      </c>
      <c r="M270" s="36" t="n">
        <v>1.85121860614646</v>
      </c>
      <c r="N270" s="36" t="n">
        <v>2.24053161395411</v>
      </c>
      <c r="O270" s="36" t="n">
        <f aca="false">SQRT(M270^2+N270^2)</f>
        <v>2.90637097440616</v>
      </c>
      <c r="P270" s="40" t="n">
        <f aca="false">IF(J270="","",MAX(0,J270-1.96*O270/100))</f>
        <v>0.368164216681329</v>
      </c>
      <c r="Q270" s="40" t="n">
        <f aca="false">IF(J270="","",MIN(1,J270+1.96*O270/100))</f>
        <v>0.482093958878051</v>
      </c>
      <c r="R270" s="32" t="str">
        <f aca="false">IF(L270="","",IF(ABS(L270)&lt;=O270,"Yes","No"))</f>
        <v>No</v>
      </c>
      <c r="S270" s="32" t="str">
        <f aca="false">IF(L270="","",IF(ABS(L270)&lt;=1.96*O270,"Yes","No"))</f>
        <v>Yes</v>
      </c>
      <c r="T270" s="60" t="n">
        <f aca="false">IF(D270="","",ROUND(SQRT(((D270+G270)*O270/100)^2+(J270*(D270+G270)*0.05273)^2),0))</f>
        <v>43</v>
      </c>
      <c r="U270" s="32"/>
    </row>
    <row r="271" customFormat="false" ht="15" hidden="false" customHeight="false" outlineLevel="0" collapsed="false">
      <c r="A271" s="32" t="s">
        <v>421</v>
      </c>
      <c r="B271" s="32" t="s">
        <v>484</v>
      </c>
      <c r="C271" s="32" t="s">
        <v>484</v>
      </c>
      <c r="D271" s="60" t="n">
        <v>123</v>
      </c>
      <c r="E271" s="60" t="n">
        <v>137</v>
      </c>
      <c r="F271" s="69" t="n">
        <f aca="false">IF(E271="","",D271-E271)</f>
        <v>-14</v>
      </c>
      <c r="G271" s="60" t="n">
        <v>225</v>
      </c>
      <c r="H271" s="60" t="n">
        <v>214</v>
      </c>
      <c r="I271" s="69" t="n">
        <f aca="false">IF(H271="","",G271-H271)</f>
        <v>11</v>
      </c>
      <c r="J271" s="40" t="n">
        <f aca="false">IF(OR(D271="",D271+G271=0),"",D271/(D271+G271))</f>
        <v>0.353448275862069</v>
      </c>
      <c r="K271" s="40" t="n">
        <f aca="false">IF(E271="","",E271/(E271+H271))</f>
        <v>0.39031339031339</v>
      </c>
      <c r="L271" s="70" t="n">
        <f aca="false">IF(OR(K271="",J271=""),"",(J271-K271)*100)</f>
        <v>-3.68651144513213</v>
      </c>
      <c r="M271" s="36" t="n">
        <v>3.37717971691765</v>
      </c>
      <c r="N271" s="36" t="n">
        <v>2.24053161395411</v>
      </c>
      <c r="O271" s="36" t="n">
        <f aca="false">SQRT(M271^2+N271^2)</f>
        <v>4.05281689118664</v>
      </c>
      <c r="P271" s="40" t="n">
        <f aca="false">IF(J271="","",MAX(0,J271-1.96*O271/100))</f>
        <v>0.274013064794811</v>
      </c>
      <c r="Q271" s="40" t="n">
        <f aca="false">IF(J271="","",MIN(1,J271+1.96*O271/100))</f>
        <v>0.432883486929327</v>
      </c>
      <c r="R271" s="32" t="str">
        <f aca="false">IF(L271="","",IF(ABS(L271)&lt;=O271,"Yes","No"))</f>
        <v>Yes</v>
      </c>
      <c r="S271" s="32" t="str">
        <f aca="false">IF(L271="","",IF(ABS(L271)&lt;=1.96*O271,"Yes","No"))</f>
        <v>Yes</v>
      </c>
      <c r="T271" s="60" t="n">
        <f aca="false">IF(D271="","",ROUND(SQRT(((D271+G271)*O271/100)^2+(J271*(D271+G271)*0.08223)^2),0))</f>
        <v>17</v>
      </c>
      <c r="U271" s="32"/>
    </row>
    <row r="272" customFormat="false" ht="15" hidden="false" customHeight="false" outlineLevel="0" collapsed="false">
      <c r="A272" s="32" t="s">
        <v>421</v>
      </c>
      <c r="B272" s="32" t="s">
        <v>485</v>
      </c>
      <c r="C272" s="32" t="s">
        <v>486</v>
      </c>
      <c r="D272" s="60" t="n">
        <v>209</v>
      </c>
      <c r="E272" s="60"/>
      <c r="F272" s="69" t="str">
        <f aca="false">IF(E272="","",D272-E272)</f>
        <v/>
      </c>
      <c r="G272" s="60" t="n">
        <v>95</v>
      </c>
      <c r="H272" s="60"/>
      <c r="I272" s="69" t="str">
        <f aca="false">IF(H272="","",G272-H272)</f>
        <v/>
      </c>
      <c r="J272" s="40" t="n">
        <f aca="false">IF(OR(D272="",D272+G272=0),"",D272/(D272+G272))</f>
        <v>0.6875</v>
      </c>
      <c r="K272" s="40" t="str">
        <f aca="false">IF(E272="","",E272/(E272+H272))</f>
        <v/>
      </c>
      <c r="L272" s="70" t="str">
        <f aca="false">IF(OR(K272="",J272=""),"",(J272-K272)*100)</f>
        <v/>
      </c>
      <c r="M272" s="36" t="n">
        <v>3.37717971691765</v>
      </c>
      <c r="N272" s="36" t="n">
        <v>2.24053161395411</v>
      </c>
      <c r="O272" s="36" t="n">
        <f aca="false">SQRT(M272^2+N272^2)</f>
        <v>4.05281689118664</v>
      </c>
      <c r="P272" s="40" t="n">
        <f aca="false">IF(J272="","",MAX(0,J272-1.96*O272/100))</f>
        <v>0.608064788932742</v>
      </c>
      <c r="Q272" s="40" t="n">
        <f aca="false">IF(J272="","",MIN(1,J272+1.96*O272/100))</f>
        <v>0.766935211067258</v>
      </c>
      <c r="R272" s="32" t="str">
        <f aca="false">IF(L272="","",IF(ABS(L272)&lt;=O272,"Yes","No"))</f>
        <v/>
      </c>
      <c r="S272" s="32" t="str">
        <f aca="false">IF(L272="","",IF(ABS(L272)&lt;=1.96*O272,"Yes","No"))</f>
        <v/>
      </c>
      <c r="T272" s="60" t="n">
        <f aca="false">IF(D272="","",ROUND(SQRT(((D272+G272)*O272/100)^2+(J272*(D272+G272)*0.08223)^2),0))</f>
        <v>21</v>
      </c>
      <c r="U272" s="32" t="s">
        <v>771</v>
      </c>
    </row>
    <row r="273" customFormat="false" ht="15" hidden="false" customHeight="false" outlineLevel="0" collapsed="false">
      <c r="A273" s="32" t="s">
        <v>421</v>
      </c>
      <c r="B273" s="32" t="s">
        <v>485</v>
      </c>
      <c r="C273" s="32" t="s">
        <v>487</v>
      </c>
      <c r="D273" s="60" t="n">
        <v>323</v>
      </c>
      <c r="E273" s="60" t="n">
        <v>329</v>
      </c>
      <c r="F273" s="69" t="n">
        <f aca="false">IF(E273="","",D273-E273)</f>
        <v>-6</v>
      </c>
      <c r="G273" s="60" t="n">
        <v>149</v>
      </c>
      <c r="H273" s="60" t="n">
        <v>127</v>
      </c>
      <c r="I273" s="69" t="n">
        <f aca="false">IF(H273="","",G273-H273)</f>
        <v>22</v>
      </c>
      <c r="J273" s="40" t="n">
        <f aca="false">IF(OR(D273="",D273+G273=0),"",D273/(D273+G273))</f>
        <v>0.684322033898305</v>
      </c>
      <c r="K273" s="40" t="n">
        <f aca="false">IF(E273="","",E273/(E273+H273))</f>
        <v>0.721491228070175</v>
      </c>
      <c r="L273" s="70" t="n">
        <f aca="false">IF(OR(K273="",J273=""),"",(J273-K273)*100)</f>
        <v>-3.71691941718704</v>
      </c>
      <c r="M273" s="36" t="n">
        <v>3.37717971691765</v>
      </c>
      <c r="N273" s="36" t="n">
        <v>2.24053161395411</v>
      </c>
      <c r="O273" s="36" t="n">
        <f aca="false">SQRT(M273^2+N273^2)</f>
        <v>4.05281689118664</v>
      </c>
      <c r="P273" s="40" t="n">
        <f aca="false">IF(J273="","",MAX(0,J273-1.96*O273/100))</f>
        <v>0.604886822831047</v>
      </c>
      <c r="Q273" s="40" t="n">
        <f aca="false">IF(J273="","",MIN(1,J273+1.96*O273/100))</f>
        <v>0.763757244965563</v>
      </c>
      <c r="R273" s="32" t="str">
        <f aca="false">IF(L273="","",IF(ABS(L273)&lt;=O273,"Yes","No"))</f>
        <v>Yes</v>
      </c>
      <c r="S273" s="32" t="str">
        <f aca="false">IF(L273="","",IF(ABS(L273)&lt;=1.96*O273,"Yes","No"))</f>
        <v>Yes</v>
      </c>
      <c r="T273" s="60" t="n">
        <f aca="false">IF(D273="","",ROUND(SQRT(((D273+G273)*O273/100)^2+(J273*(D273+G273)*0.08223)^2),0))</f>
        <v>33</v>
      </c>
      <c r="U273" s="32"/>
    </row>
    <row r="274" customFormat="false" ht="15" hidden="false" customHeight="false" outlineLevel="0" collapsed="false">
      <c r="A274" s="32" t="s">
        <v>421</v>
      </c>
      <c r="B274" s="32" t="s">
        <v>485</v>
      </c>
      <c r="C274" s="32" t="s">
        <v>488</v>
      </c>
      <c r="D274" s="60" t="n">
        <v>332</v>
      </c>
      <c r="E274" s="60" t="n">
        <v>372</v>
      </c>
      <c r="F274" s="69" t="n">
        <f aca="false">IF(E274="","",D274-E274)</f>
        <v>-40</v>
      </c>
      <c r="G274" s="60" t="n">
        <v>135</v>
      </c>
      <c r="H274" s="60" t="n">
        <v>118</v>
      </c>
      <c r="I274" s="69" t="n">
        <f aca="false">IF(H274="","",G274-H274)</f>
        <v>17</v>
      </c>
      <c r="J274" s="40" t="n">
        <f aca="false">IF(OR(D274="",D274+G274=0),"",D274/(D274+G274))</f>
        <v>0.710920770877944</v>
      </c>
      <c r="K274" s="40" t="n">
        <f aca="false">IF(E274="","",E274/(E274+H274))</f>
        <v>0.759183673469388</v>
      </c>
      <c r="L274" s="70" t="n">
        <f aca="false">IF(OR(K274="",J274=""),"",(J274-K274)*100)</f>
        <v>-4.82629025914434</v>
      </c>
      <c r="M274" s="36" t="n">
        <v>3.37717971691765</v>
      </c>
      <c r="N274" s="36" t="n">
        <v>2.24053161395411</v>
      </c>
      <c r="O274" s="36" t="n">
        <f aca="false">SQRT(M274^2+N274^2)</f>
        <v>4.05281689118664</v>
      </c>
      <c r="P274" s="40" t="n">
        <f aca="false">IF(J274="","",MAX(0,J274-1.96*O274/100))</f>
        <v>0.631485559810686</v>
      </c>
      <c r="Q274" s="40" t="n">
        <f aca="false">IF(J274="","",MIN(1,J274+1.96*O274/100))</f>
        <v>0.790355981945203</v>
      </c>
      <c r="R274" s="32" t="str">
        <f aca="false">IF(L274="","",IF(ABS(L274)&lt;=O274,"Yes","No"))</f>
        <v>No</v>
      </c>
      <c r="S274" s="32" t="str">
        <f aca="false">IF(L274="","",IF(ABS(L274)&lt;=1.96*O274,"Yes","No"))</f>
        <v>Yes</v>
      </c>
      <c r="T274" s="60" t="n">
        <f aca="false">IF(D274="","",ROUND(SQRT(((D274+G274)*O274/100)^2+(J274*(D274+G274)*0.08223)^2),0))</f>
        <v>33</v>
      </c>
      <c r="U274" s="32"/>
    </row>
    <row r="275" customFormat="false" ht="15" hidden="false" customHeight="false" outlineLevel="0" collapsed="false">
      <c r="A275" s="32" t="s">
        <v>421</v>
      </c>
      <c r="B275" s="32" t="s">
        <v>485</v>
      </c>
      <c r="C275" s="32" t="s">
        <v>489</v>
      </c>
      <c r="D275" s="60" t="n">
        <v>577</v>
      </c>
      <c r="E275" s="60" t="n">
        <v>665</v>
      </c>
      <c r="F275" s="69" t="n">
        <f aca="false">IF(E275="","",D275-E275)</f>
        <v>-88</v>
      </c>
      <c r="G275" s="60" t="n">
        <v>242</v>
      </c>
      <c r="H275" s="60" t="n">
        <v>201</v>
      </c>
      <c r="I275" s="69" t="n">
        <f aca="false">IF(H275="","",G275-H275)</f>
        <v>41</v>
      </c>
      <c r="J275" s="40" t="n">
        <f aca="false">IF(OR(D275="",D275+G275=0),"",D275/(D275+G275))</f>
        <v>0.704517704517705</v>
      </c>
      <c r="K275" s="40" t="n">
        <f aca="false">IF(E275="","",E275/(E275+H275))</f>
        <v>0.767898383371825</v>
      </c>
      <c r="L275" s="70" t="n">
        <f aca="false">IF(OR(K275="",J275=""),"",(J275-K275)*100)</f>
        <v>-6.33806788541199</v>
      </c>
      <c r="M275" s="36" t="n">
        <v>2.20820364551216</v>
      </c>
      <c r="N275" s="36" t="n">
        <v>2.24053161395411</v>
      </c>
      <c r="O275" s="36" t="n">
        <f aca="false">SQRT(M275^2+N275^2)</f>
        <v>3.14581392539053</v>
      </c>
      <c r="P275" s="40" t="n">
        <f aca="false">IF(J275="","",MAX(0,J275-1.96*O275/100))</f>
        <v>0.64285975158005</v>
      </c>
      <c r="Q275" s="40" t="n">
        <f aca="false">IF(J275="","",MIN(1,J275+1.96*O275/100))</f>
        <v>0.766175657455359</v>
      </c>
      <c r="R275" s="32" t="str">
        <f aca="false">IF(L275="","",IF(ABS(L275)&lt;=O275,"Yes","No"))</f>
        <v>No</v>
      </c>
      <c r="S275" s="32" t="str">
        <f aca="false">IF(L275="","",IF(ABS(L275)&lt;=1.96*O275,"Yes","No"))</f>
        <v>No</v>
      </c>
      <c r="T275" s="60" t="n">
        <f aca="false">IF(D275="","",ROUND(SQRT(((D275+G275)*O275/100)^2+(J275*(D275+G275)*0.06778)^2),0))</f>
        <v>47</v>
      </c>
      <c r="U275" s="32"/>
    </row>
    <row r="276" customFormat="false" ht="15" hidden="false" customHeight="false" outlineLevel="0" collapsed="false">
      <c r="A276" s="32" t="s">
        <v>421</v>
      </c>
      <c r="B276" s="32" t="s">
        <v>485</v>
      </c>
      <c r="C276" s="32" t="s">
        <v>490</v>
      </c>
      <c r="D276" s="60" t="n">
        <v>180</v>
      </c>
      <c r="E276" s="60" t="n">
        <v>460</v>
      </c>
      <c r="F276" s="69" t="n">
        <f aca="false">IF(E276="","",D276-E276)</f>
        <v>-280</v>
      </c>
      <c r="G276" s="60" t="n">
        <v>57</v>
      </c>
      <c r="H276" s="60" t="n">
        <v>76</v>
      </c>
      <c r="I276" s="69" t="n">
        <f aca="false">IF(H276="","",G276-H276)</f>
        <v>-19</v>
      </c>
      <c r="J276" s="40" t="n">
        <f aca="false">IF(OR(D276="",D276+G276=0),"",D276/(D276+G276))</f>
        <v>0.759493670886076</v>
      </c>
      <c r="K276" s="40" t="n">
        <f aca="false">IF(E276="","",E276/(E276+H276))</f>
        <v>0.858208955223881</v>
      </c>
      <c r="L276" s="70" t="n">
        <f aca="false">IF(OR(K276="",J276=""),"",(J276-K276)*100)</f>
        <v>-9.87152843378046</v>
      </c>
      <c r="M276" s="36" t="n">
        <v>3.37717971691765</v>
      </c>
      <c r="N276" s="36" t="n">
        <v>2.24053161395411</v>
      </c>
      <c r="O276" s="36" t="n">
        <f aca="false">SQRT(M276^2+N276^2)</f>
        <v>4.05281689118664</v>
      </c>
      <c r="P276" s="40" t="n">
        <f aca="false">IF(J276="","",MAX(0,J276-1.96*O276/100))</f>
        <v>0.680058459818818</v>
      </c>
      <c r="Q276" s="40" t="n">
        <f aca="false">IF(J276="","",MIN(1,J276+1.96*O276/100))</f>
        <v>0.838928881953334</v>
      </c>
      <c r="R276" s="32" t="str">
        <f aca="false">IF(L276="","",IF(ABS(L276)&lt;=O276,"Yes","No"))</f>
        <v>No</v>
      </c>
      <c r="S276" s="32" t="str">
        <f aca="false">IF(L276="","",IF(ABS(L276)&lt;=1.96*O276,"Yes","No"))</f>
        <v>No</v>
      </c>
      <c r="T276" s="60" t="n">
        <f aca="false">IF(D276="","",ROUND(SQRT(((D276+G276)*O276/100)^2+(J276*(D276+G276)*0.08223)^2),0))</f>
        <v>18</v>
      </c>
      <c r="U276" s="32"/>
    </row>
    <row r="277" customFormat="false" ht="15" hidden="false" customHeight="false" outlineLevel="0" collapsed="false">
      <c r="A277" s="32" t="s">
        <v>421</v>
      </c>
      <c r="B277" s="32" t="s">
        <v>485</v>
      </c>
      <c r="C277" s="32" t="s">
        <v>491</v>
      </c>
      <c r="D277" s="60" t="n">
        <v>449</v>
      </c>
      <c r="E277" s="60" t="n">
        <v>507</v>
      </c>
      <c r="F277" s="69" t="n">
        <f aca="false">IF(E277="","",D277-E277)</f>
        <v>-58</v>
      </c>
      <c r="G277" s="60" t="n">
        <v>211</v>
      </c>
      <c r="H277" s="60" t="n">
        <v>172</v>
      </c>
      <c r="I277" s="69" t="n">
        <f aca="false">IF(H277="","",G277-H277)</f>
        <v>39</v>
      </c>
      <c r="J277" s="40" t="n">
        <f aca="false">IF(OR(D277="",D277+G277=0),"",D277/(D277+G277))</f>
        <v>0.68030303030303</v>
      </c>
      <c r="K277" s="40" t="n">
        <f aca="false">IF(E277="","",E277/(E277+H277))</f>
        <v>0.746686303387334</v>
      </c>
      <c r="L277" s="70" t="n">
        <f aca="false">IF(OR(K277="",J277=""),"",(J277-K277)*100)</f>
        <v>-6.6383273084304</v>
      </c>
      <c r="M277" s="36" t="n">
        <v>2.20820364551216</v>
      </c>
      <c r="N277" s="36" t="n">
        <v>2.24053161395411</v>
      </c>
      <c r="O277" s="36" t="n">
        <f aca="false">SQRT(M277^2+N277^2)</f>
        <v>3.14581392539053</v>
      </c>
      <c r="P277" s="40" t="n">
        <f aca="false">IF(J277="","",MAX(0,J277-1.96*O277/100))</f>
        <v>0.618645077365376</v>
      </c>
      <c r="Q277" s="40" t="n">
        <f aca="false">IF(J277="","",MIN(1,J277+1.96*O277/100))</f>
        <v>0.741960983240685</v>
      </c>
      <c r="R277" s="32" t="str">
        <f aca="false">IF(L277="","",IF(ABS(L277)&lt;=O277,"Yes","No"))</f>
        <v>No</v>
      </c>
      <c r="S277" s="32" t="str">
        <f aca="false">IF(L277="","",IF(ABS(L277)&lt;=1.96*O277,"Yes","No"))</f>
        <v>No</v>
      </c>
      <c r="T277" s="60" t="n">
        <f aca="false">IF(D277="","",ROUND(SQRT(((D277+G277)*O277/100)^2+(J277*(D277+G277)*0.06778)^2),0))</f>
        <v>37</v>
      </c>
      <c r="U277" s="32"/>
    </row>
    <row r="278" customFormat="false" ht="15" hidden="false" customHeight="false" outlineLevel="0" collapsed="false">
      <c r="A278" s="32" t="s">
        <v>421</v>
      </c>
      <c r="B278" s="32" t="s">
        <v>485</v>
      </c>
      <c r="C278" s="32" t="s">
        <v>492</v>
      </c>
      <c r="D278" s="60" t="n">
        <v>330</v>
      </c>
      <c r="E278" s="60" t="n">
        <v>364</v>
      </c>
      <c r="F278" s="69" t="n">
        <f aca="false">IF(E278="","",D278-E278)</f>
        <v>-34</v>
      </c>
      <c r="G278" s="60" t="n">
        <v>159</v>
      </c>
      <c r="H278" s="60" t="n">
        <v>155</v>
      </c>
      <c r="I278" s="69" t="n">
        <f aca="false">IF(H278="","",G278-H278)</f>
        <v>4</v>
      </c>
      <c r="J278" s="40" t="n">
        <f aca="false">IF(OR(D278="",D278+G278=0),"",D278/(D278+G278))</f>
        <v>0.674846625766871</v>
      </c>
      <c r="K278" s="40" t="n">
        <f aca="false">IF(E278="","",E278/(E278+H278))</f>
        <v>0.701348747591522</v>
      </c>
      <c r="L278" s="70" t="n">
        <f aca="false">IF(OR(K278="",J278=""),"",(J278-K278)*100)</f>
        <v>-2.6502121824651</v>
      </c>
      <c r="M278" s="36" t="n">
        <v>3.37717971691765</v>
      </c>
      <c r="N278" s="36" t="n">
        <v>2.24053161395411</v>
      </c>
      <c r="O278" s="36" t="n">
        <f aca="false">SQRT(M278^2+N278^2)</f>
        <v>4.05281689118664</v>
      </c>
      <c r="P278" s="40" t="n">
        <f aca="false">IF(J278="","",MAX(0,J278-1.96*O278/100))</f>
        <v>0.595411414699613</v>
      </c>
      <c r="Q278" s="40" t="n">
        <f aca="false">IF(J278="","",MIN(1,J278+1.96*O278/100))</f>
        <v>0.754281836834129</v>
      </c>
      <c r="R278" s="32" t="str">
        <f aca="false">IF(L278="","",IF(ABS(L278)&lt;=O278,"Yes","No"))</f>
        <v>Yes</v>
      </c>
      <c r="S278" s="32" t="str">
        <f aca="false">IF(L278="","",IF(ABS(L278)&lt;=1.96*O278,"Yes","No"))</f>
        <v>Yes</v>
      </c>
      <c r="T278" s="60" t="n">
        <f aca="false">IF(D278="","",ROUND(SQRT(((D278+G278)*O278/100)^2+(J278*(D278+G278)*0.08223)^2),0))</f>
        <v>34</v>
      </c>
      <c r="U278" s="32"/>
    </row>
    <row r="279" customFormat="false" ht="15" hidden="false" customHeight="false" outlineLevel="0" collapsed="false">
      <c r="A279" s="32" t="s">
        <v>421</v>
      </c>
      <c r="B279" s="32" t="s">
        <v>485</v>
      </c>
      <c r="C279" s="32" t="s">
        <v>493</v>
      </c>
      <c r="D279" s="60" t="n">
        <v>162</v>
      </c>
      <c r="E279" s="60" t="n">
        <v>154</v>
      </c>
      <c r="F279" s="69" t="n">
        <f aca="false">IF(E279="","",D279-E279)</f>
        <v>8</v>
      </c>
      <c r="G279" s="60" t="n">
        <v>68</v>
      </c>
      <c r="H279" s="60" t="n">
        <v>58</v>
      </c>
      <c r="I279" s="69" t="n">
        <f aca="false">IF(H279="","",G279-H279)</f>
        <v>10</v>
      </c>
      <c r="J279" s="40" t="n">
        <f aca="false">IF(OR(D279="",D279+G279=0),"",D279/(D279+G279))</f>
        <v>0.704347826086957</v>
      </c>
      <c r="K279" s="40" t="n">
        <f aca="false">IF(E279="","",E279/(E279+H279))</f>
        <v>0.726415094339623</v>
      </c>
      <c r="L279" s="70" t="n">
        <f aca="false">IF(OR(K279="",J279=""),"",(J279-K279)*100)</f>
        <v>-2.2067268252666</v>
      </c>
      <c r="M279" s="36" t="n">
        <v>3.37717971691765</v>
      </c>
      <c r="N279" s="36" t="n">
        <v>2.24053161395411</v>
      </c>
      <c r="O279" s="36" t="n">
        <f aca="false">SQRT(M279^2+N279^2)</f>
        <v>4.05281689118664</v>
      </c>
      <c r="P279" s="40" t="n">
        <f aca="false">IF(J279="","",MAX(0,J279-1.96*O279/100))</f>
        <v>0.624912615019698</v>
      </c>
      <c r="Q279" s="40" t="n">
        <f aca="false">IF(J279="","",MIN(1,J279+1.96*O279/100))</f>
        <v>0.783783037154215</v>
      </c>
      <c r="R279" s="32" t="str">
        <f aca="false">IF(L279="","",IF(ABS(L279)&lt;=O279,"Yes","No"))</f>
        <v>Yes</v>
      </c>
      <c r="S279" s="32" t="str">
        <f aca="false">IF(L279="","",IF(ABS(L279)&lt;=1.96*O279,"Yes","No"))</f>
        <v>Yes</v>
      </c>
      <c r="T279" s="60" t="n">
        <f aca="false">IF(D279="","",ROUND(SQRT(((D279+G279)*O279/100)^2+(J279*(D279+G279)*0.08223)^2),0))</f>
        <v>16</v>
      </c>
      <c r="U279" s="32"/>
    </row>
    <row r="280" customFormat="false" ht="15" hidden="false" customHeight="false" outlineLevel="0" collapsed="false">
      <c r="A280" s="32" t="s">
        <v>421</v>
      </c>
      <c r="B280" s="32" t="s">
        <v>485</v>
      </c>
      <c r="C280" s="32" t="s">
        <v>494</v>
      </c>
      <c r="D280" s="60" t="n">
        <v>227</v>
      </c>
      <c r="E280" s="60" t="n">
        <v>245</v>
      </c>
      <c r="F280" s="69" t="n">
        <f aca="false">IF(E280="","",D280-E280)</f>
        <v>-18</v>
      </c>
      <c r="G280" s="60" t="n">
        <v>85</v>
      </c>
      <c r="H280" s="60" t="n">
        <v>79</v>
      </c>
      <c r="I280" s="69" t="n">
        <f aca="false">IF(H280="","",G280-H280)</f>
        <v>6</v>
      </c>
      <c r="J280" s="40" t="n">
        <f aca="false">IF(OR(D280="",D280+G280=0),"",D280/(D280+G280))</f>
        <v>0.727564102564103</v>
      </c>
      <c r="K280" s="40" t="n">
        <f aca="false">IF(E280="","",E280/(E280+H280))</f>
        <v>0.756172839506173</v>
      </c>
      <c r="L280" s="70" t="n">
        <f aca="false">IF(OR(K280="",J280=""),"",(J280-K280)*100)</f>
        <v>-2.86087369420703</v>
      </c>
      <c r="M280" s="36" t="n">
        <v>3.37717971691765</v>
      </c>
      <c r="N280" s="36" t="n">
        <v>2.24053161395411</v>
      </c>
      <c r="O280" s="36" t="n">
        <f aca="false">SQRT(M280^2+N280^2)</f>
        <v>4.05281689118664</v>
      </c>
      <c r="P280" s="40" t="n">
        <f aca="false">IF(J280="","",MAX(0,J280-1.96*O280/100))</f>
        <v>0.648128891496844</v>
      </c>
      <c r="Q280" s="40" t="n">
        <f aca="false">IF(J280="","",MIN(1,J280+1.96*O280/100))</f>
        <v>0.806999313631361</v>
      </c>
      <c r="R280" s="32" t="str">
        <f aca="false">IF(L280="","",IF(ABS(L280)&lt;=O280,"Yes","No"))</f>
        <v>Yes</v>
      </c>
      <c r="S280" s="32" t="str">
        <f aca="false">IF(L280="","",IF(ABS(L280)&lt;=1.96*O280,"Yes","No"))</f>
        <v>Yes</v>
      </c>
      <c r="T280" s="60" t="n">
        <f aca="false">IF(D280="","",ROUND(SQRT(((D280+G280)*O280/100)^2+(J280*(D280+G280)*0.08223)^2),0))</f>
        <v>23</v>
      </c>
      <c r="U280" s="32"/>
    </row>
    <row r="281" customFormat="false" ht="15" hidden="false" customHeight="false" outlineLevel="0" collapsed="false">
      <c r="A281" s="32" t="s">
        <v>421</v>
      </c>
      <c r="B281" s="32" t="s">
        <v>485</v>
      </c>
      <c r="C281" s="32" t="s">
        <v>495</v>
      </c>
      <c r="D281" s="60" t="n">
        <v>251</v>
      </c>
      <c r="E281" s="60" t="n">
        <v>262</v>
      </c>
      <c r="F281" s="69" t="n">
        <f aca="false">IF(E281="","",D281-E281)</f>
        <v>-11</v>
      </c>
      <c r="G281" s="60" t="n">
        <v>96</v>
      </c>
      <c r="H281" s="60" t="n">
        <v>82</v>
      </c>
      <c r="I281" s="69" t="n">
        <f aca="false">IF(H281="","",G281-H281)</f>
        <v>14</v>
      </c>
      <c r="J281" s="40" t="n">
        <f aca="false">IF(OR(D281="",D281+G281=0),"",D281/(D281+G281))</f>
        <v>0.723342939481268</v>
      </c>
      <c r="K281" s="40" t="n">
        <f aca="false">IF(E281="","",E281/(E281+H281))</f>
        <v>0.761627906976744</v>
      </c>
      <c r="L281" s="70" t="n">
        <f aca="false">IF(OR(K281="",J281=""),"",(J281-K281)*100)</f>
        <v>-3.82849674954762</v>
      </c>
      <c r="M281" s="36" t="n">
        <v>3.37717971691765</v>
      </c>
      <c r="N281" s="36" t="n">
        <v>2.24053161395411</v>
      </c>
      <c r="O281" s="36" t="n">
        <f aca="false">SQRT(M281^2+N281^2)</f>
        <v>4.05281689118664</v>
      </c>
      <c r="P281" s="40" t="n">
        <f aca="false">IF(J281="","",MAX(0,J281-1.96*O281/100))</f>
        <v>0.64390772841401</v>
      </c>
      <c r="Q281" s="40" t="n">
        <f aca="false">IF(J281="","",MIN(1,J281+1.96*O281/100))</f>
        <v>0.802778150548526</v>
      </c>
      <c r="R281" s="32" t="str">
        <f aca="false">IF(L281="","",IF(ABS(L281)&lt;=O281,"Yes","No"))</f>
        <v>Yes</v>
      </c>
      <c r="S281" s="32" t="str">
        <f aca="false">IF(L281="","",IF(ABS(L281)&lt;=1.96*O281,"Yes","No"))</f>
        <v>Yes</v>
      </c>
      <c r="T281" s="60" t="n">
        <f aca="false">IF(D281="","",ROUND(SQRT(((D281+G281)*O281/100)^2+(J281*(D281+G281)*0.08223)^2),0))</f>
        <v>25</v>
      </c>
      <c r="U281" s="32"/>
    </row>
    <row r="282" customFormat="false" ht="15" hidden="false" customHeight="false" outlineLevel="0" collapsed="false">
      <c r="A282" s="32" t="s">
        <v>421</v>
      </c>
      <c r="B282" s="32" t="s">
        <v>485</v>
      </c>
      <c r="C282" s="32" t="s">
        <v>496</v>
      </c>
      <c r="D282" s="60" t="n">
        <v>491</v>
      </c>
      <c r="E282" s="60"/>
      <c r="F282" s="69" t="str">
        <f aca="false">IF(E282="","",D282-E282)</f>
        <v/>
      </c>
      <c r="G282" s="60" t="n">
        <v>227</v>
      </c>
      <c r="H282" s="60"/>
      <c r="I282" s="69" t="str">
        <f aca="false">IF(H282="","",G282-H282)</f>
        <v/>
      </c>
      <c r="J282" s="40" t="n">
        <f aca="false">IF(OR(D282="",D282+G282=0),"",D282/(D282+G282))</f>
        <v>0.683844011142061</v>
      </c>
      <c r="K282" s="40" t="str">
        <f aca="false">IF(E282="","",E282/(E282+H282))</f>
        <v/>
      </c>
      <c r="L282" s="70" t="str">
        <f aca="false">IF(OR(K282="",J282=""),"",(J282-K282)*100)</f>
        <v/>
      </c>
      <c r="M282" s="36" t="n">
        <v>2.20820364551216</v>
      </c>
      <c r="N282" s="36" t="n">
        <v>2.24053161395411</v>
      </c>
      <c r="O282" s="36" t="n">
        <f aca="false">SQRT(M282^2+N282^2)</f>
        <v>3.14581392539053</v>
      </c>
      <c r="P282" s="40" t="n">
        <f aca="false">IF(J282="","",MAX(0,J282-1.96*O282/100))</f>
        <v>0.622186058204407</v>
      </c>
      <c r="Q282" s="40" t="n">
        <f aca="false">IF(J282="","",MIN(1,J282+1.96*O282/100))</f>
        <v>0.745501964079716</v>
      </c>
      <c r="R282" s="32" t="str">
        <f aca="false">IF(L282="","",IF(ABS(L282)&lt;=O282,"Yes","No"))</f>
        <v/>
      </c>
      <c r="S282" s="32" t="str">
        <f aca="false">IF(L282="","",IF(ABS(L282)&lt;=1.96*O282,"Yes","No"))</f>
        <v/>
      </c>
      <c r="T282" s="60" t="n">
        <f aca="false">IF(D282="","",ROUND(SQRT(((D282+G282)*O282/100)^2+(J282*(D282+G282)*0.06778)^2),0))</f>
        <v>40</v>
      </c>
      <c r="U282" s="32" t="s">
        <v>771</v>
      </c>
    </row>
    <row r="283" customFormat="false" ht="15" hidden="false" customHeight="false" outlineLevel="0" collapsed="false">
      <c r="A283" s="32" t="s">
        <v>421</v>
      </c>
      <c r="B283" s="32" t="s">
        <v>485</v>
      </c>
      <c r="C283" s="32" t="s">
        <v>497</v>
      </c>
      <c r="D283" s="60" t="n">
        <v>658</v>
      </c>
      <c r="E283" s="60" t="n">
        <v>643</v>
      </c>
      <c r="F283" s="69" t="n">
        <f aca="false">IF(E283="","",D283-E283)</f>
        <v>15</v>
      </c>
      <c r="G283" s="60" t="n">
        <v>275</v>
      </c>
      <c r="H283" s="60" t="n">
        <v>261</v>
      </c>
      <c r="I283" s="69" t="n">
        <f aca="false">IF(H283="","",G283-H283)</f>
        <v>14</v>
      </c>
      <c r="J283" s="40" t="n">
        <f aca="false">IF(OR(D283="",D283+G283=0),"",D283/(D283+G283))</f>
        <v>0.705251875669882</v>
      </c>
      <c r="K283" s="40" t="n">
        <f aca="false">IF(E283="","",E283/(E283+H283))</f>
        <v>0.711283185840708</v>
      </c>
      <c r="L283" s="70" t="n">
        <f aca="false">IF(OR(K283="",J283=""),"",(J283-K283)*100)</f>
        <v>-0.603131017082581</v>
      </c>
      <c r="M283" s="36" t="n">
        <v>1.85121860614646</v>
      </c>
      <c r="N283" s="36" t="n">
        <v>2.24053161395411</v>
      </c>
      <c r="O283" s="36" t="n">
        <f aca="false">SQRT(M283^2+N283^2)</f>
        <v>2.90637097440616</v>
      </c>
      <c r="P283" s="40" t="n">
        <f aca="false">IF(J283="","",MAX(0,J283-1.96*O283/100))</f>
        <v>0.648287004571521</v>
      </c>
      <c r="Q283" s="40" t="n">
        <f aca="false">IF(J283="","",MIN(1,J283+1.96*O283/100))</f>
        <v>0.762216746768243</v>
      </c>
      <c r="R283" s="32" t="str">
        <f aca="false">IF(L283="","",IF(ABS(L283)&lt;=O283,"Yes","No"))</f>
        <v>Yes</v>
      </c>
      <c r="S283" s="32" t="str">
        <f aca="false">IF(L283="","",IF(ABS(L283)&lt;=1.96*O283,"Yes","No"))</f>
        <v>Yes</v>
      </c>
      <c r="T283" s="60" t="n">
        <f aca="false">IF(D283="","",ROUND(SQRT(((D283+G283)*O283/100)^2+(J283*(D283+G283)*0.05273)^2),0))</f>
        <v>44</v>
      </c>
      <c r="U283" s="32"/>
    </row>
    <row r="284" customFormat="false" ht="15" hidden="false" customHeight="false" outlineLevel="0" collapsed="false">
      <c r="A284" s="32" t="s">
        <v>421</v>
      </c>
      <c r="B284" s="32" t="s">
        <v>498</v>
      </c>
      <c r="C284" s="32" t="s">
        <v>499</v>
      </c>
      <c r="D284" s="60" t="n">
        <v>1000</v>
      </c>
      <c r="E284" s="60" t="n">
        <v>1089</v>
      </c>
      <c r="F284" s="69" t="n">
        <f aca="false">IF(E284="","",D284-E284)</f>
        <v>-89</v>
      </c>
      <c r="G284" s="60" t="n">
        <v>1021</v>
      </c>
      <c r="H284" s="60" t="n">
        <v>1068</v>
      </c>
      <c r="I284" s="69" t="n">
        <f aca="false">IF(H284="","",G284-H284)</f>
        <v>-47</v>
      </c>
      <c r="J284" s="40" t="n">
        <f aca="false">IF(OR(D284="",D284+G284=0),"",D284/(D284+G284))</f>
        <v>0.49480455220188</v>
      </c>
      <c r="K284" s="40" t="n">
        <f aca="false">IF(E284="","",E284/(E284+H284))</f>
        <v>0.504867872044506</v>
      </c>
      <c r="L284" s="70" t="n">
        <f aca="false">IF(OR(K284="",J284=""),"",(J284-K284)*100)</f>
        <v>-1.0063319842626</v>
      </c>
      <c r="M284" s="36" t="n">
        <v>1.85121860614646</v>
      </c>
      <c r="N284" s="36" t="n">
        <v>2.24053161395411</v>
      </c>
      <c r="O284" s="36" t="n">
        <f aca="false">SQRT(M284^2+N284^2)</f>
        <v>2.90637097440616</v>
      </c>
      <c r="P284" s="40" t="n">
        <f aca="false">IF(J284="","",MAX(0,J284-1.96*O284/100))</f>
        <v>0.437839681103519</v>
      </c>
      <c r="Q284" s="40" t="n">
        <f aca="false">IF(J284="","",MIN(1,J284+1.96*O284/100))</f>
        <v>0.551769423300241</v>
      </c>
      <c r="R284" s="32" t="str">
        <f aca="false">IF(L284="","",IF(ABS(L284)&lt;=O284,"Yes","No"))</f>
        <v>Yes</v>
      </c>
      <c r="S284" s="32" t="str">
        <f aca="false">IF(L284="","",IF(ABS(L284)&lt;=1.96*O284,"Yes","No"))</f>
        <v>Yes</v>
      </c>
      <c r="T284" s="60" t="n">
        <f aca="false">IF(D284="","",ROUND(SQRT(((D284+G284)*O284/100)^2+(J284*(D284+G284)*0.05273)^2),0))</f>
        <v>79</v>
      </c>
      <c r="U284" s="32"/>
    </row>
    <row r="285" customFormat="false" ht="15" hidden="false" customHeight="false" outlineLevel="0" collapsed="false">
      <c r="A285" s="32" t="s">
        <v>421</v>
      </c>
      <c r="B285" s="32" t="s">
        <v>498</v>
      </c>
      <c r="C285" s="32" t="s">
        <v>500</v>
      </c>
      <c r="D285" s="60" t="n">
        <v>1142</v>
      </c>
      <c r="E285" s="60" t="n">
        <v>1273</v>
      </c>
      <c r="F285" s="69" t="n">
        <f aca="false">IF(E285="","",D285-E285)</f>
        <v>-131</v>
      </c>
      <c r="G285" s="60" t="n">
        <v>1049</v>
      </c>
      <c r="H285" s="60" t="n">
        <v>1133</v>
      </c>
      <c r="I285" s="69" t="n">
        <f aca="false">IF(H285="","",G285-H285)</f>
        <v>-84</v>
      </c>
      <c r="J285" s="40" t="n">
        <f aca="false">IF(OR(D285="",D285+G285=0),"",D285/(D285+G285))</f>
        <v>0.521223185759927</v>
      </c>
      <c r="K285" s="40" t="n">
        <f aca="false">IF(E285="","",E285/(E285+H285))</f>
        <v>0.529093931837074</v>
      </c>
      <c r="L285" s="70" t="n">
        <f aca="false">IF(OR(K285="",J285=""),"",(J285-K285)*100)</f>
        <v>-0.7870746077147</v>
      </c>
      <c r="M285" s="36" t="n">
        <v>1.85121860614646</v>
      </c>
      <c r="N285" s="36" t="n">
        <v>2.24053161395411</v>
      </c>
      <c r="O285" s="36" t="n">
        <f aca="false">SQRT(M285^2+N285^2)</f>
        <v>2.90637097440616</v>
      </c>
      <c r="P285" s="40" t="n">
        <f aca="false">IF(J285="","",MAX(0,J285-1.96*O285/100))</f>
        <v>0.464258314661566</v>
      </c>
      <c r="Q285" s="40" t="n">
        <f aca="false">IF(J285="","",MIN(1,J285+1.96*O285/100))</f>
        <v>0.578188056858288</v>
      </c>
      <c r="R285" s="32" t="str">
        <f aca="false">IF(L285="","",IF(ABS(L285)&lt;=O285,"Yes","No"))</f>
        <v>Yes</v>
      </c>
      <c r="S285" s="32" t="str">
        <f aca="false">IF(L285="","",IF(ABS(L285)&lt;=1.96*O285,"Yes","No"))</f>
        <v>Yes</v>
      </c>
      <c r="T285" s="60" t="n">
        <f aca="false">IF(D285="","",ROUND(SQRT(((D285+G285)*O285/100)^2+(J285*(D285+G285)*0.05273)^2),0))</f>
        <v>88</v>
      </c>
      <c r="U285" s="32"/>
    </row>
    <row r="286" customFormat="false" ht="15" hidden="false" customHeight="false" outlineLevel="0" collapsed="false">
      <c r="A286" s="32" t="s">
        <v>421</v>
      </c>
      <c r="B286" s="32" t="s">
        <v>498</v>
      </c>
      <c r="C286" s="32" t="s">
        <v>501</v>
      </c>
      <c r="D286" s="60" t="n">
        <v>694</v>
      </c>
      <c r="E286" s="60" t="n">
        <v>796</v>
      </c>
      <c r="F286" s="69" t="n">
        <f aca="false">IF(E286="","",D286-E286)</f>
        <v>-102</v>
      </c>
      <c r="G286" s="60" t="n">
        <v>622</v>
      </c>
      <c r="H286" s="60" t="n">
        <v>678</v>
      </c>
      <c r="I286" s="69" t="n">
        <f aca="false">IF(H286="","",G286-H286)</f>
        <v>-56</v>
      </c>
      <c r="J286" s="40" t="n">
        <f aca="false">IF(OR(D286="",D286+G286=0),"",D286/(D286+G286))</f>
        <v>0.527355623100304</v>
      </c>
      <c r="K286" s="40" t="n">
        <f aca="false">IF(E286="","",E286/(E286+H286))</f>
        <v>0.540027137042062</v>
      </c>
      <c r="L286" s="70" t="n">
        <f aca="false">IF(OR(K286="",J286=""),"",(J286-K286)*100)</f>
        <v>-1.26715139417585</v>
      </c>
      <c r="M286" s="36" t="n">
        <v>1.85121860614646</v>
      </c>
      <c r="N286" s="36" t="n">
        <v>2.24053161395411</v>
      </c>
      <c r="O286" s="36" t="n">
        <f aca="false">SQRT(M286^2+N286^2)</f>
        <v>2.90637097440616</v>
      </c>
      <c r="P286" s="40" t="n">
        <f aca="false">IF(J286="","",MAX(0,J286-1.96*O286/100))</f>
        <v>0.470390752001943</v>
      </c>
      <c r="Q286" s="40" t="n">
        <f aca="false">IF(J286="","",MIN(1,J286+1.96*O286/100))</f>
        <v>0.584320494198665</v>
      </c>
      <c r="R286" s="32" t="str">
        <f aca="false">IF(L286="","",IF(ABS(L286)&lt;=O286,"Yes","No"))</f>
        <v>Yes</v>
      </c>
      <c r="S286" s="32" t="str">
        <f aca="false">IF(L286="","",IF(ABS(L286)&lt;=1.96*O286,"Yes","No"))</f>
        <v>Yes</v>
      </c>
      <c r="T286" s="60" t="n">
        <f aca="false">IF(D286="","",ROUND(SQRT(((D286+G286)*O286/100)^2+(J286*(D286+G286)*0.05273)^2),0))</f>
        <v>53</v>
      </c>
      <c r="U286" s="32"/>
    </row>
    <row r="287" customFormat="false" ht="15" hidden="false" customHeight="false" outlineLevel="0" collapsed="false">
      <c r="A287" s="32" t="s">
        <v>421</v>
      </c>
      <c r="B287" s="32" t="s">
        <v>498</v>
      </c>
      <c r="C287" s="32" t="s">
        <v>502</v>
      </c>
      <c r="D287" s="60" t="n">
        <v>901</v>
      </c>
      <c r="E287" s="60" t="n">
        <v>1000</v>
      </c>
      <c r="F287" s="69" t="n">
        <f aca="false">IF(E287="","",D287-E287)</f>
        <v>-99</v>
      </c>
      <c r="G287" s="60" t="n">
        <v>836</v>
      </c>
      <c r="H287" s="60" t="n">
        <v>903</v>
      </c>
      <c r="I287" s="69" t="n">
        <f aca="false">IF(H287="","",G287-H287)</f>
        <v>-67</v>
      </c>
      <c r="J287" s="40" t="n">
        <f aca="false">IF(OR(D287="",D287+G287=0),"",D287/(D287+G287))</f>
        <v>0.518710420264824</v>
      </c>
      <c r="K287" s="40" t="n">
        <f aca="false">IF(E287="","",E287/(E287+H287))</f>
        <v>0.525486074619023</v>
      </c>
      <c r="L287" s="70" t="n">
        <f aca="false">IF(OR(K287="",J287=""),"",(J287-K287)*100)</f>
        <v>-0.677565435419825</v>
      </c>
      <c r="M287" s="36" t="n">
        <v>1.85121860614646</v>
      </c>
      <c r="N287" s="36" t="n">
        <v>2.24053161395411</v>
      </c>
      <c r="O287" s="36" t="n">
        <f aca="false">SQRT(M287^2+N287^2)</f>
        <v>2.90637097440616</v>
      </c>
      <c r="P287" s="40" t="n">
        <f aca="false">IF(J287="","",MAX(0,J287-1.96*O287/100))</f>
        <v>0.461745549166464</v>
      </c>
      <c r="Q287" s="40" t="n">
        <f aca="false">IF(J287="","",MIN(1,J287+1.96*O287/100))</f>
        <v>0.575675291363185</v>
      </c>
      <c r="R287" s="32" t="str">
        <f aca="false">IF(L287="","",IF(ABS(L287)&lt;=O287,"Yes","No"))</f>
        <v>Yes</v>
      </c>
      <c r="S287" s="32" t="str">
        <f aca="false">IF(L287="","",IF(ABS(L287)&lt;=1.96*O287,"Yes","No"))</f>
        <v>Yes</v>
      </c>
      <c r="T287" s="60" t="n">
        <f aca="false">IF(D287="","",ROUND(SQRT(((D287+G287)*O287/100)^2+(J287*(D287+G287)*0.05273)^2),0))</f>
        <v>69</v>
      </c>
      <c r="U287" s="32"/>
    </row>
    <row r="288" customFormat="false" ht="15" hidden="false" customHeight="false" outlineLevel="0" collapsed="false">
      <c r="A288" s="32" t="s">
        <v>421</v>
      </c>
      <c r="B288" s="32" t="s">
        <v>503</v>
      </c>
      <c r="C288" s="32" t="s">
        <v>503</v>
      </c>
      <c r="D288" s="60" t="n">
        <v>521</v>
      </c>
      <c r="E288" s="60" t="n">
        <v>480</v>
      </c>
      <c r="F288" s="69" t="n">
        <f aca="false">IF(E288="","",D288-E288)</f>
        <v>41</v>
      </c>
      <c r="G288" s="60" t="n">
        <v>310</v>
      </c>
      <c r="H288" s="60" t="n">
        <v>330</v>
      </c>
      <c r="I288" s="69" t="n">
        <f aca="false">IF(H288="","",G288-H288)</f>
        <v>-20</v>
      </c>
      <c r="J288" s="40" t="n">
        <f aca="false">IF(OR(D288="",D288+G288=0),"",D288/(D288+G288))</f>
        <v>0.626955475330927</v>
      </c>
      <c r="K288" s="40" t="n">
        <f aca="false">IF(E288="","",E288/(E288+H288))</f>
        <v>0.592592592592593</v>
      </c>
      <c r="L288" s="70" t="n">
        <f aca="false">IF(OR(K288="",J288=""),"",(J288-K288)*100)</f>
        <v>3.4362882738334</v>
      </c>
      <c r="M288" s="36" t="n">
        <v>2.20820364551216</v>
      </c>
      <c r="N288" s="36" t="n">
        <v>2.24053161395411</v>
      </c>
      <c r="O288" s="36" t="n">
        <f aca="false">SQRT(M288^2+N288^2)</f>
        <v>3.14581392539053</v>
      </c>
      <c r="P288" s="40" t="n">
        <f aca="false">IF(J288="","",MAX(0,J288-1.96*O288/100))</f>
        <v>0.565297522393272</v>
      </c>
      <c r="Q288" s="40" t="n">
        <f aca="false">IF(J288="","",MIN(1,J288+1.96*O288/100))</f>
        <v>0.688613428268581</v>
      </c>
      <c r="R288" s="32" t="str">
        <f aca="false">IF(L288="","",IF(ABS(L288)&lt;=O288,"Yes","No"))</f>
        <v>No</v>
      </c>
      <c r="S288" s="32" t="str">
        <f aca="false">IF(L288="","",IF(ABS(L288)&lt;=1.96*O288,"Yes","No"))</f>
        <v>Yes</v>
      </c>
      <c r="T288" s="60" t="n">
        <f aca="false">IF(D288="","",ROUND(SQRT(((D288+G288)*O288/100)^2+(J288*(D288+G288)*0.06778)^2),0))</f>
        <v>44</v>
      </c>
      <c r="U288" s="32"/>
    </row>
    <row r="289" customFormat="false" ht="15" hidden="false" customHeight="false" outlineLevel="0" collapsed="false">
      <c r="A289" s="32" t="s">
        <v>421</v>
      </c>
      <c r="B289" s="32" t="s">
        <v>504</v>
      </c>
      <c r="C289" s="32" t="s">
        <v>504</v>
      </c>
      <c r="D289" s="60" t="n">
        <v>65</v>
      </c>
      <c r="E289" s="60" t="n">
        <v>72</v>
      </c>
      <c r="F289" s="69" t="n">
        <f aca="false">IF(E289="","",D289-E289)</f>
        <v>-7</v>
      </c>
      <c r="G289" s="60" t="n">
        <v>63</v>
      </c>
      <c r="H289" s="60" t="n">
        <v>69</v>
      </c>
      <c r="I289" s="69" t="n">
        <f aca="false">IF(H289="","",G289-H289)</f>
        <v>-6</v>
      </c>
      <c r="J289" s="40" t="n">
        <f aca="false">IF(OR(D289="",D289+G289=0),"",D289/(D289+G289))</f>
        <v>0.5078125</v>
      </c>
      <c r="K289" s="40" t="n">
        <f aca="false">IF(E289="","",E289/(E289+H289))</f>
        <v>0.51063829787234</v>
      </c>
      <c r="L289" s="70" t="n">
        <f aca="false">IF(OR(K289="",J289=""),"",(J289-K289)*100)</f>
        <v>-0.282579787234039</v>
      </c>
      <c r="M289" s="36" t="n">
        <v>3.37717971691765</v>
      </c>
      <c r="N289" s="36" t="n">
        <v>2.24053161395411</v>
      </c>
      <c r="O289" s="36" t="n">
        <f aca="false">SQRT(M289^2+N289^2)</f>
        <v>4.05281689118664</v>
      </c>
      <c r="P289" s="40" t="n">
        <f aca="false">IF(J289="","",MAX(0,J289-1.96*O289/100))</f>
        <v>0.428377288932742</v>
      </c>
      <c r="Q289" s="40" t="n">
        <f aca="false">IF(J289="","",MIN(1,J289+1.96*O289/100))</f>
        <v>0.587247711067258</v>
      </c>
      <c r="R289" s="32" t="str">
        <f aca="false">IF(L289="","",IF(ABS(L289)&lt;=O289,"Yes","No"))</f>
        <v>Yes</v>
      </c>
      <c r="S289" s="32" t="str">
        <f aca="false">IF(L289="","",IF(ABS(L289)&lt;=1.96*O289,"Yes","No"))</f>
        <v>Yes</v>
      </c>
      <c r="T289" s="60" t="n">
        <f aca="false">IF(D289="","",ROUND(SQRT(((D289+G289)*O289/100)^2+(J289*(D289+G289)*0.08223)^2),0))</f>
        <v>7</v>
      </c>
      <c r="U289" s="32"/>
    </row>
    <row r="290" customFormat="false" ht="15" hidden="false" customHeight="false" outlineLevel="0" collapsed="false">
      <c r="A290" s="32" t="s">
        <v>421</v>
      </c>
      <c r="B290" s="32" t="s">
        <v>328</v>
      </c>
      <c r="C290" s="32" t="s">
        <v>505</v>
      </c>
      <c r="D290" s="60" t="n">
        <v>719</v>
      </c>
      <c r="E290" s="60" t="n">
        <v>770</v>
      </c>
      <c r="F290" s="69" t="n">
        <f aca="false">IF(E290="","",D290-E290)</f>
        <v>-51</v>
      </c>
      <c r="G290" s="60" t="n">
        <v>569</v>
      </c>
      <c r="H290" s="60" t="n">
        <v>546</v>
      </c>
      <c r="I290" s="69" t="n">
        <f aca="false">IF(H290="","",G290-H290)</f>
        <v>23</v>
      </c>
      <c r="J290" s="40" t="n">
        <f aca="false">IF(OR(D290="",D290+G290=0),"",D290/(D290+G290))</f>
        <v>0.558229813664596</v>
      </c>
      <c r="K290" s="40" t="n">
        <f aca="false">IF(E290="","",E290/(E290+H290))</f>
        <v>0.585106382978723</v>
      </c>
      <c r="L290" s="70" t="n">
        <f aca="false">IF(OR(K290="",J290=""),"",(J290-K290)*100)</f>
        <v>-2.68765693141272</v>
      </c>
      <c r="M290" s="36" t="n">
        <v>1.85121860614646</v>
      </c>
      <c r="N290" s="36" t="n">
        <v>2.24053161395411</v>
      </c>
      <c r="O290" s="36" t="n">
        <f aca="false">SQRT(M290^2+N290^2)</f>
        <v>2.90637097440616</v>
      </c>
      <c r="P290" s="40" t="n">
        <f aca="false">IF(J290="","",MAX(0,J290-1.96*O290/100))</f>
        <v>0.501264942566235</v>
      </c>
      <c r="Q290" s="40" t="n">
        <f aca="false">IF(J290="","",MIN(1,J290+1.96*O290/100))</f>
        <v>0.615194684762957</v>
      </c>
      <c r="R290" s="32" t="str">
        <f aca="false">IF(L290="","",IF(ABS(L290)&lt;=O290,"Yes","No"))</f>
        <v>Yes</v>
      </c>
      <c r="S290" s="32" t="str">
        <f aca="false">IF(L290="","",IF(ABS(L290)&lt;=1.96*O290,"Yes","No"))</f>
        <v>Yes</v>
      </c>
      <c r="T290" s="60" t="n">
        <f aca="false">IF(D290="","",ROUND(SQRT(((D290+G290)*O290/100)^2+(J290*(D290+G290)*0.05273)^2),0))</f>
        <v>53</v>
      </c>
      <c r="U290" s="32"/>
    </row>
    <row r="291" customFormat="false" ht="15" hidden="false" customHeight="false" outlineLevel="0" collapsed="false">
      <c r="A291" s="32" t="s">
        <v>421</v>
      </c>
      <c r="B291" s="32" t="s">
        <v>328</v>
      </c>
      <c r="C291" s="32" t="s">
        <v>506</v>
      </c>
      <c r="D291" s="60" t="n">
        <v>664</v>
      </c>
      <c r="E291" s="60" t="n">
        <v>731</v>
      </c>
      <c r="F291" s="69" t="n">
        <f aca="false">IF(E291="","",D291-E291)</f>
        <v>-67</v>
      </c>
      <c r="G291" s="60" t="n">
        <v>608</v>
      </c>
      <c r="H291" s="60" t="n">
        <v>608</v>
      </c>
      <c r="I291" s="69" t="n">
        <f aca="false">IF(H291="","",G291-H291)</f>
        <v>0</v>
      </c>
      <c r="J291" s="40" t="n">
        <f aca="false">IF(OR(D291="",D291+G291=0),"",D291/(D291+G291))</f>
        <v>0.522012578616352</v>
      </c>
      <c r="K291" s="40" t="n">
        <f aca="false">IF(E291="","",E291/(E291+H291))</f>
        <v>0.545929798356983</v>
      </c>
      <c r="L291" s="70" t="n">
        <f aca="false">IF(OR(K291="",J291=""),"",(J291-K291)*100)</f>
        <v>-2.39172197406307</v>
      </c>
      <c r="M291" s="36" t="n">
        <v>1.85121860614646</v>
      </c>
      <c r="N291" s="36" t="n">
        <v>2.24053161395411</v>
      </c>
      <c r="O291" s="36" t="n">
        <f aca="false">SQRT(M291^2+N291^2)</f>
        <v>2.90637097440616</v>
      </c>
      <c r="P291" s="40" t="n">
        <f aca="false">IF(J291="","",MAX(0,J291-1.96*O291/100))</f>
        <v>0.465047707517991</v>
      </c>
      <c r="Q291" s="40" t="n">
        <f aca="false">IF(J291="","",MIN(1,J291+1.96*O291/100))</f>
        <v>0.578977449714713</v>
      </c>
      <c r="R291" s="32" t="str">
        <f aca="false">IF(L291="","",IF(ABS(L291)&lt;=O291,"Yes","No"))</f>
        <v>Yes</v>
      </c>
      <c r="S291" s="32" t="str">
        <f aca="false">IF(L291="","",IF(ABS(L291)&lt;=1.96*O291,"Yes","No"))</f>
        <v>Yes</v>
      </c>
      <c r="T291" s="60" t="n">
        <f aca="false">IF(D291="","",ROUND(SQRT(((D291+G291)*O291/100)^2+(J291*(D291+G291)*0.05273)^2),0))</f>
        <v>51</v>
      </c>
      <c r="U291" s="32"/>
    </row>
    <row r="292" customFormat="false" ht="15" hidden="false" customHeight="false" outlineLevel="0" collapsed="false">
      <c r="A292" s="32" t="s">
        <v>421</v>
      </c>
      <c r="B292" s="32" t="s">
        <v>328</v>
      </c>
      <c r="C292" s="32" t="s">
        <v>507</v>
      </c>
      <c r="D292" s="60" t="n">
        <v>333</v>
      </c>
      <c r="E292" s="60" t="n">
        <v>388</v>
      </c>
      <c r="F292" s="69" t="n">
        <f aca="false">IF(E292="","",D292-E292)</f>
        <v>-55</v>
      </c>
      <c r="G292" s="60" t="n">
        <v>326</v>
      </c>
      <c r="H292" s="60" t="n">
        <v>338</v>
      </c>
      <c r="I292" s="69" t="n">
        <f aca="false">IF(H292="","",G292-H292)</f>
        <v>-12</v>
      </c>
      <c r="J292" s="40" t="n">
        <f aca="false">IF(OR(D292="",D292+G292=0),"",D292/(D292+G292))</f>
        <v>0.505311077389985</v>
      </c>
      <c r="K292" s="40" t="n">
        <f aca="false">IF(E292="","",E292/(E292+H292))</f>
        <v>0.534435261707989</v>
      </c>
      <c r="L292" s="70" t="n">
        <f aca="false">IF(OR(K292="",J292=""),"",(J292-K292)*100)</f>
        <v>-2.91241843180041</v>
      </c>
      <c r="M292" s="36" t="n">
        <v>2.20820364551216</v>
      </c>
      <c r="N292" s="36" t="n">
        <v>2.24053161395411</v>
      </c>
      <c r="O292" s="36" t="n">
        <f aca="false">SQRT(M292^2+N292^2)</f>
        <v>3.14581392539053</v>
      </c>
      <c r="P292" s="40" t="n">
        <f aca="false">IF(J292="","",MAX(0,J292-1.96*O292/100))</f>
        <v>0.44365312445233</v>
      </c>
      <c r="Q292" s="40" t="n">
        <f aca="false">IF(J292="","",MIN(1,J292+1.96*O292/100))</f>
        <v>0.566969030327639</v>
      </c>
      <c r="R292" s="32" t="str">
        <f aca="false">IF(L292="","",IF(ABS(L292)&lt;=O292,"Yes","No"))</f>
        <v>Yes</v>
      </c>
      <c r="S292" s="32" t="str">
        <f aca="false">IF(L292="","",IF(ABS(L292)&lt;=1.96*O292,"Yes","No"))</f>
        <v>Yes</v>
      </c>
      <c r="T292" s="60" t="n">
        <f aca="false">IF(D292="","",ROUND(SQRT(((D292+G292)*O292/100)^2+(J292*(D292+G292)*0.06778)^2),0))</f>
        <v>31</v>
      </c>
      <c r="U292" s="32"/>
    </row>
    <row r="293" customFormat="false" ht="15" hidden="false" customHeight="false" outlineLevel="0" collapsed="false">
      <c r="A293" s="32" t="s">
        <v>421</v>
      </c>
      <c r="B293" s="32" t="s">
        <v>328</v>
      </c>
      <c r="C293" s="32" t="s">
        <v>508</v>
      </c>
      <c r="D293" s="60" t="n">
        <v>516</v>
      </c>
      <c r="E293" s="60" t="n">
        <v>603</v>
      </c>
      <c r="F293" s="69" t="n">
        <f aca="false">IF(E293="","",D293-E293)</f>
        <v>-87</v>
      </c>
      <c r="G293" s="60" t="n">
        <v>502</v>
      </c>
      <c r="H293" s="60" t="n">
        <v>543</v>
      </c>
      <c r="I293" s="69" t="n">
        <f aca="false">IF(H293="","",G293-H293)</f>
        <v>-41</v>
      </c>
      <c r="J293" s="40" t="n">
        <f aca="false">IF(OR(D293="",D293+G293=0),"",D293/(D293+G293))</f>
        <v>0.506876227897839</v>
      </c>
      <c r="K293" s="40" t="n">
        <f aca="false">IF(E293="","",E293/(E293+H293))</f>
        <v>0.526178010471204</v>
      </c>
      <c r="L293" s="70" t="n">
        <f aca="false">IF(OR(K293="",J293=""),"",(J293-K293)*100)</f>
        <v>-1.93017825733652</v>
      </c>
      <c r="M293" s="36" t="n">
        <v>1.85121860614646</v>
      </c>
      <c r="N293" s="36" t="n">
        <v>2.24053161395411</v>
      </c>
      <c r="O293" s="36" t="n">
        <f aca="false">SQRT(M293^2+N293^2)</f>
        <v>2.90637097440616</v>
      </c>
      <c r="P293" s="40" t="n">
        <f aca="false">IF(J293="","",MAX(0,J293-1.96*O293/100))</f>
        <v>0.449911356799478</v>
      </c>
      <c r="Q293" s="40" t="n">
        <f aca="false">IF(J293="","",MIN(1,J293+1.96*O293/100))</f>
        <v>0.5638410989962</v>
      </c>
      <c r="R293" s="32" t="str">
        <f aca="false">IF(L293="","",IF(ABS(L293)&lt;=O293,"Yes","No"))</f>
        <v>Yes</v>
      </c>
      <c r="S293" s="32" t="str">
        <f aca="false">IF(L293="","",IF(ABS(L293)&lt;=1.96*O293,"Yes","No"))</f>
        <v>Yes</v>
      </c>
      <c r="T293" s="60" t="n">
        <f aca="false">IF(D293="","",ROUND(SQRT(((D293+G293)*O293/100)^2+(J293*(D293+G293)*0.05273)^2),0))</f>
        <v>40</v>
      </c>
      <c r="U293" s="32"/>
    </row>
    <row r="294" customFormat="false" ht="15" hidden="false" customHeight="false" outlineLevel="0" collapsed="false">
      <c r="A294" s="32" t="s">
        <v>421</v>
      </c>
      <c r="B294" s="32" t="s">
        <v>328</v>
      </c>
      <c r="C294" s="32" t="s">
        <v>509</v>
      </c>
      <c r="D294" s="60" t="n">
        <v>575</v>
      </c>
      <c r="E294" s="60" t="n">
        <v>656</v>
      </c>
      <c r="F294" s="69" t="n">
        <f aca="false">IF(E294="","",D294-E294)</f>
        <v>-81</v>
      </c>
      <c r="G294" s="60" t="n">
        <v>460</v>
      </c>
      <c r="H294" s="60" t="n">
        <v>499</v>
      </c>
      <c r="I294" s="69" t="n">
        <f aca="false">IF(H294="","",G294-H294)</f>
        <v>-39</v>
      </c>
      <c r="J294" s="40" t="n">
        <f aca="false">IF(OR(D294="",D294+G294=0),"",D294/(D294+G294))</f>
        <v>0.555555555555556</v>
      </c>
      <c r="K294" s="40" t="n">
        <f aca="false">IF(E294="","",E294/(E294+H294))</f>
        <v>0.567965367965368</v>
      </c>
      <c r="L294" s="70" t="n">
        <f aca="false">IF(OR(K294="",J294=""),"",(J294-K294)*100)</f>
        <v>-1.24098124098124</v>
      </c>
      <c r="M294" s="36" t="n">
        <v>1.85121860614646</v>
      </c>
      <c r="N294" s="36" t="n">
        <v>2.24053161395411</v>
      </c>
      <c r="O294" s="36" t="n">
        <f aca="false">SQRT(M294^2+N294^2)</f>
        <v>2.90637097440616</v>
      </c>
      <c r="P294" s="40" t="n">
        <f aca="false">IF(J294="","",MAX(0,J294-1.96*O294/100))</f>
        <v>0.498590684457195</v>
      </c>
      <c r="Q294" s="40" t="n">
        <f aca="false">IF(J294="","",MIN(1,J294+1.96*O294/100))</f>
        <v>0.612520426653916</v>
      </c>
      <c r="R294" s="32" t="str">
        <f aca="false">IF(L294="","",IF(ABS(L294)&lt;=O294,"Yes","No"))</f>
        <v>Yes</v>
      </c>
      <c r="S294" s="32" t="str">
        <f aca="false">IF(L294="","",IF(ABS(L294)&lt;=1.96*O294,"Yes","No"))</f>
        <v>Yes</v>
      </c>
      <c r="T294" s="60" t="n">
        <f aca="false">IF(D294="","",ROUND(SQRT(((D294+G294)*O294/100)^2+(J294*(D294+G294)*0.05273)^2),0))</f>
        <v>43</v>
      </c>
      <c r="U294" s="32"/>
    </row>
    <row r="295" customFormat="false" ht="15" hidden="false" customHeight="false" outlineLevel="0" collapsed="false">
      <c r="A295" s="32" t="s">
        <v>421</v>
      </c>
      <c r="B295" s="32" t="s">
        <v>328</v>
      </c>
      <c r="C295" s="32" t="s">
        <v>510</v>
      </c>
      <c r="D295" s="60" t="n">
        <v>383</v>
      </c>
      <c r="E295" s="60" t="n">
        <v>422</v>
      </c>
      <c r="F295" s="69" t="n">
        <f aca="false">IF(E295="","",D295-E295)</f>
        <v>-39</v>
      </c>
      <c r="G295" s="60" t="n">
        <v>354</v>
      </c>
      <c r="H295" s="60" t="n">
        <v>349</v>
      </c>
      <c r="I295" s="69" t="n">
        <f aca="false">IF(H295="","",G295-H295)</f>
        <v>5</v>
      </c>
      <c r="J295" s="40" t="n">
        <f aca="false">IF(OR(D295="",D295+G295=0),"",D295/(D295+G295))</f>
        <v>0.519674355495251</v>
      </c>
      <c r="K295" s="40" t="n">
        <f aca="false">IF(E295="","",E295/(E295+H295))</f>
        <v>0.547341115434501</v>
      </c>
      <c r="L295" s="70" t="n">
        <f aca="false">IF(OR(K295="",J295=""),"",(J295-K295)*100)</f>
        <v>-2.76667599392497</v>
      </c>
      <c r="M295" s="36" t="n">
        <v>2.20820364551216</v>
      </c>
      <c r="N295" s="36" t="n">
        <v>2.24053161395411</v>
      </c>
      <c r="O295" s="36" t="n">
        <f aca="false">SQRT(M295^2+N295^2)</f>
        <v>3.14581392539053</v>
      </c>
      <c r="P295" s="40" t="n">
        <f aca="false">IF(J295="","",MAX(0,J295-1.96*O295/100))</f>
        <v>0.458016402557597</v>
      </c>
      <c r="Q295" s="40" t="n">
        <f aca="false">IF(J295="","",MIN(1,J295+1.96*O295/100))</f>
        <v>0.581332308432905</v>
      </c>
      <c r="R295" s="32" t="str">
        <f aca="false">IF(L295="","",IF(ABS(L295)&lt;=O295,"Yes","No"))</f>
        <v>Yes</v>
      </c>
      <c r="S295" s="32" t="str">
        <f aca="false">IF(L295="","",IF(ABS(L295)&lt;=1.96*O295,"Yes","No"))</f>
        <v>Yes</v>
      </c>
      <c r="T295" s="60" t="n">
        <f aca="false">IF(D295="","",ROUND(SQRT(((D295+G295)*O295/100)^2+(J295*(D295+G295)*0.06778)^2),0))</f>
        <v>35</v>
      </c>
      <c r="U295" s="32"/>
    </row>
    <row r="296" customFormat="false" ht="15" hidden="false" customHeight="false" outlineLevel="0" collapsed="false">
      <c r="A296" s="32" t="s">
        <v>421</v>
      </c>
      <c r="B296" s="32" t="s">
        <v>511</v>
      </c>
      <c r="C296" s="32" t="s">
        <v>512</v>
      </c>
      <c r="D296" s="60" t="n">
        <v>402</v>
      </c>
      <c r="E296" s="60" t="n">
        <v>430</v>
      </c>
      <c r="F296" s="69" t="n">
        <f aca="false">IF(E296="","",D296-E296)</f>
        <v>-28</v>
      </c>
      <c r="G296" s="60" t="n">
        <v>424</v>
      </c>
      <c r="H296" s="60" t="n">
        <v>446</v>
      </c>
      <c r="I296" s="69" t="n">
        <f aca="false">IF(H296="","",G296-H296)</f>
        <v>-22</v>
      </c>
      <c r="J296" s="40" t="n">
        <f aca="false">IF(OR(D296="",D296+G296=0),"",D296/(D296+G296))</f>
        <v>0.486682808716707</v>
      </c>
      <c r="K296" s="40" t="n">
        <f aca="false">IF(E296="","",E296/(E296+H296))</f>
        <v>0.490867579908676</v>
      </c>
      <c r="L296" s="70" t="n">
        <f aca="false">IF(OR(K296="",J296=""),"",(J296-K296)*100)</f>
        <v>-0.418477119196875</v>
      </c>
      <c r="M296" s="36" t="n">
        <v>2.20820364551216</v>
      </c>
      <c r="N296" s="36" t="n">
        <v>2.24053161395411</v>
      </c>
      <c r="O296" s="36" t="n">
        <f aca="false">SQRT(M296^2+N296^2)</f>
        <v>3.14581392539053</v>
      </c>
      <c r="P296" s="40" t="n">
        <f aca="false">IF(J296="","",MAX(0,J296-1.96*O296/100))</f>
        <v>0.425024855779053</v>
      </c>
      <c r="Q296" s="40" t="n">
        <f aca="false">IF(J296="","",MIN(1,J296+1.96*O296/100))</f>
        <v>0.548340761654361</v>
      </c>
      <c r="R296" s="32" t="str">
        <f aca="false">IF(L296="","",IF(ABS(L296)&lt;=O296,"Yes","No"))</f>
        <v>Yes</v>
      </c>
      <c r="S296" s="32" t="str">
        <f aca="false">IF(L296="","",IF(ABS(L296)&lt;=1.96*O296,"Yes","No"))</f>
        <v>Yes</v>
      </c>
      <c r="T296" s="60" t="n">
        <f aca="false">IF(D296="","",ROUND(SQRT(((D296+G296)*O296/100)^2+(J296*(D296+G296)*0.06778)^2),0))</f>
        <v>38</v>
      </c>
      <c r="U296" s="32"/>
    </row>
    <row r="297" customFormat="false" ht="15" hidden="false" customHeight="false" outlineLevel="0" collapsed="false">
      <c r="A297" s="32" t="s">
        <v>421</v>
      </c>
      <c r="B297" s="32" t="s">
        <v>511</v>
      </c>
      <c r="C297" s="32" t="s">
        <v>513</v>
      </c>
      <c r="D297" s="60" t="n">
        <v>312</v>
      </c>
      <c r="E297" s="60" t="n">
        <v>363</v>
      </c>
      <c r="F297" s="69" t="n">
        <f aca="false">IF(E297="","",D297-E297)</f>
        <v>-51</v>
      </c>
      <c r="G297" s="60" t="n">
        <v>312</v>
      </c>
      <c r="H297" s="60" t="n">
        <v>318</v>
      </c>
      <c r="I297" s="69" t="n">
        <f aca="false">IF(H297="","",G297-H297)</f>
        <v>-6</v>
      </c>
      <c r="J297" s="40" t="n">
        <f aca="false">IF(OR(D297="",D297+G297=0),"",D297/(D297+G297))</f>
        <v>0.5</v>
      </c>
      <c r="K297" s="40" t="n">
        <f aca="false">IF(E297="","",E297/(E297+H297))</f>
        <v>0.533039647577093</v>
      </c>
      <c r="L297" s="70" t="n">
        <f aca="false">IF(OR(K297="",J297=""),"",(J297-K297)*100)</f>
        <v>-3.30396475770925</v>
      </c>
      <c r="M297" s="36" t="n">
        <v>2.20820364551216</v>
      </c>
      <c r="N297" s="36" t="n">
        <v>2.24053161395411</v>
      </c>
      <c r="O297" s="36" t="n">
        <f aca="false">SQRT(M297^2+N297^2)</f>
        <v>3.14581392539053</v>
      </c>
      <c r="P297" s="40" t="n">
        <f aca="false">IF(J297="","",MAX(0,J297-1.96*O297/100))</f>
        <v>0.438342047062346</v>
      </c>
      <c r="Q297" s="40" t="n">
        <f aca="false">IF(J297="","",MIN(1,J297+1.96*O297/100))</f>
        <v>0.561657952937654</v>
      </c>
      <c r="R297" s="32" t="str">
        <f aca="false">IF(L297="","",IF(ABS(L297)&lt;=O297,"Yes","No"))</f>
        <v>No</v>
      </c>
      <c r="S297" s="32" t="str">
        <f aca="false">IF(L297="","",IF(ABS(L297)&lt;=1.96*O297,"Yes","No"))</f>
        <v>Yes</v>
      </c>
      <c r="T297" s="60" t="n">
        <f aca="false">IF(D297="","",ROUND(SQRT(((D297+G297)*O297/100)^2+(J297*(D297+G297)*0.06778)^2),0))</f>
        <v>29</v>
      </c>
      <c r="U297" s="32"/>
    </row>
    <row r="298" customFormat="false" ht="15" hidden="false" customHeight="false" outlineLevel="0" collapsed="false">
      <c r="A298" s="32" t="s">
        <v>421</v>
      </c>
      <c r="B298" s="32" t="s">
        <v>511</v>
      </c>
      <c r="C298" s="32" t="s">
        <v>514</v>
      </c>
      <c r="D298" s="60" t="n">
        <v>494</v>
      </c>
      <c r="E298" s="60" t="n">
        <v>579</v>
      </c>
      <c r="F298" s="69" t="n">
        <f aca="false">IF(E298="","",D298-E298)</f>
        <v>-85</v>
      </c>
      <c r="G298" s="60" t="n">
        <v>479</v>
      </c>
      <c r="H298" s="60" t="n">
        <v>437</v>
      </c>
      <c r="I298" s="69" t="n">
        <f aca="false">IF(H298="","",G298-H298)</f>
        <v>42</v>
      </c>
      <c r="J298" s="40" t="n">
        <f aca="false">IF(OR(D298="",D298+G298=0),"",D298/(D298+G298))</f>
        <v>0.507708119218911</v>
      </c>
      <c r="K298" s="40" t="n">
        <f aca="false">IF(E298="","",E298/(E298+H298))</f>
        <v>0.56988188976378</v>
      </c>
      <c r="L298" s="70" t="n">
        <f aca="false">IF(OR(K298="",J298=""),"",(J298-K298)*100)</f>
        <v>-6.21737705448689</v>
      </c>
      <c r="M298" s="36" t="n">
        <v>1.85121860614646</v>
      </c>
      <c r="N298" s="36" t="n">
        <v>2.24053161395411</v>
      </c>
      <c r="O298" s="36" t="n">
        <f aca="false">SQRT(M298^2+N298^2)</f>
        <v>2.90637097440616</v>
      </c>
      <c r="P298" s="40" t="n">
        <f aca="false">IF(J298="","",MAX(0,J298-1.96*O298/100))</f>
        <v>0.45074324812055</v>
      </c>
      <c r="Q298" s="40" t="n">
        <f aca="false">IF(J298="","",MIN(1,J298+1.96*O298/100))</f>
        <v>0.564672990317271</v>
      </c>
      <c r="R298" s="32" t="str">
        <f aca="false">IF(L298="","",IF(ABS(L298)&lt;=O298,"Yes","No"))</f>
        <v>No</v>
      </c>
      <c r="S298" s="32" t="str">
        <f aca="false">IF(L298="","",IF(ABS(L298)&lt;=1.96*O298,"Yes","No"))</f>
        <v>No</v>
      </c>
      <c r="T298" s="60" t="n">
        <f aca="false">IF(D298="","",ROUND(SQRT(((D298+G298)*O298/100)^2+(J298*(D298+G298)*0.05273)^2),0))</f>
        <v>38</v>
      </c>
      <c r="U298" s="32"/>
    </row>
    <row r="299" customFormat="false" ht="15" hidden="false" customHeight="false" outlineLevel="0" collapsed="false">
      <c r="A299" s="32" t="s">
        <v>421</v>
      </c>
      <c r="B299" s="32" t="s">
        <v>515</v>
      </c>
      <c r="C299" s="32" t="s">
        <v>516</v>
      </c>
      <c r="D299" s="60" t="n">
        <v>395</v>
      </c>
      <c r="E299" s="60" t="n">
        <v>454</v>
      </c>
      <c r="F299" s="69" t="n">
        <f aca="false">IF(E299="","",D299-E299)</f>
        <v>-59</v>
      </c>
      <c r="G299" s="60" t="n">
        <v>766</v>
      </c>
      <c r="H299" s="60" t="n">
        <v>825</v>
      </c>
      <c r="I299" s="69" t="n">
        <f aca="false">IF(H299="","",G299-H299)</f>
        <v>-59</v>
      </c>
      <c r="J299" s="40" t="n">
        <f aca="false">IF(OR(D299="",D299+G299=0),"",D299/(D299+G299))</f>
        <v>0.340223944875108</v>
      </c>
      <c r="K299" s="40" t="n">
        <f aca="false">IF(E299="","",E299/(E299+H299))</f>
        <v>0.354964816262705</v>
      </c>
      <c r="L299" s="70" t="n">
        <f aca="false">IF(OR(K299="",J299=""),"",(J299-K299)*100)</f>
        <v>-1.47408713875976</v>
      </c>
      <c r="M299" s="36" t="n">
        <v>1.85121860614646</v>
      </c>
      <c r="N299" s="36" t="n">
        <v>2.24053161395411</v>
      </c>
      <c r="O299" s="36" t="n">
        <f aca="false">SQRT(M299^2+N299^2)</f>
        <v>2.90637097440616</v>
      </c>
      <c r="P299" s="40" t="n">
        <f aca="false">IF(J299="","",MAX(0,J299-1.96*O299/100))</f>
        <v>0.283259073776747</v>
      </c>
      <c r="Q299" s="40" t="n">
        <f aca="false">IF(J299="","",MIN(1,J299+1.96*O299/100))</f>
        <v>0.397188815973468</v>
      </c>
      <c r="R299" s="32" t="str">
        <f aca="false">IF(L299="","",IF(ABS(L299)&lt;=O299,"Yes","No"))</f>
        <v>Yes</v>
      </c>
      <c r="S299" s="32" t="str">
        <f aca="false">IF(L299="","",IF(ABS(L299)&lt;=1.96*O299,"Yes","No"))</f>
        <v>Yes</v>
      </c>
      <c r="T299" s="60" t="n">
        <f aca="false">IF(D299="","",ROUND(SQRT(((D299+G299)*O299/100)^2+(J299*(D299+G299)*0.05273)^2),0))</f>
        <v>40</v>
      </c>
      <c r="U299" s="32"/>
    </row>
    <row r="300" customFormat="false" ht="15" hidden="false" customHeight="false" outlineLevel="0" collapsed="false">
      <c r="A300" s="32" t="s">
        <v>421</v>
      </c>
      <c r="B300" s="32" t="s">
        <v>515</v>
      </c>
      <c r="C300" s="32" t="s">
        <v>517</v>
      </c>
      <c r="D300" s="60" t="n">
        <v>407</v>
      </c>
      <c r="E300" s="60" t="n">
        <v>529</v>
      </c>
      <c r="F300" s="69" t="n">
        <f aca="false">IF(E300="","",D300-E300)</f>
        <v>-122</v>
      </c>
      <c r="G300" s="60" t="n">
        <v>849</v>
      </c>
      <c r="H300" s="60" t="n">
        <v>916</v>
      </c>
      <c r="I300" s="69" t="n">
        <f aca="false">IF(H300="","",G300-H300)</f>
        <v>-67</v>
      </c>
      <c r="J300" s="40" t="n">
        <f aca="false">IF(OR(D300="",D300+G300=0),"",D300/(D300+G300))</f>
        <v>0.324044585987261</v>
      </c>
      <c r="K300" s="40" t="n">
        <f aca="false">IF(E300="","",E300/(E300+H300))</f>
        <v>0.366089965397924</v>
      </c>
      <c r="L300" s="70" t="n">
        <f aca="false">IF(OR(K300="",J300=""),"",(J300-K300)*100)</f>
        <v>-4.20453794106627</v>
      </c>
      <c r="M300" s="36" t="n">
        <v>1.85121860614646</v>
      </c>
      <c r="N300" s="36" t="n">
        <v>2.24053161395411</v>
      </c>
      <c r="O300" s="36" t="n">
        <f aca="false">SQRT(M300^2+N300^2)</f>
        <v>2.90637097440616</v>
      </c>
      <c r="P300" s="40" t="n">
        <f aca="false">IF(J300="","",MAX(0,J300-1.96*O300/100))</f>
        <v>0.2670797148889</v>
      </c>
      <c r="Q300" s="40" t="n">
        <f aca="false">IF(J300="","",MIN(1,J300+1.96*O300/100))</f>
        <v>0.381009457085622</v>
      </c>
      <c r="R300" s="32" t="str">
        <f aca="false">IF(L300="","",IF(ABS(L300)&lt;=O300,"Yes","No"))</f>
        <v>No</v>
      </c>
      <c r="S300" s="32" t="str">
        <f aca="false">IF(L300="","",IF(ABS(L300)&lt;=1.96*O300,"Yes","No"))</f>
        <v>Yes</v>
      </c>
      <c r="T300" s="60" t="n">
        <f aca="false">IF(D300="","",ROUND(SQRT(((D300+G300)*O300/100)^2+(J300*(D300+G300)*0.05273)^2),0))</f>
        <v>42</v>
      </c>
      <c r="U300" s="32"/>
    </row>
    <row r="301" customFormat="false" ht="15" hidden="false" customHeight="false" outlineLevel="0" collapsed="false">
      <c r="A301" s="32" t="s">
        <v>421</v>
      </c>
      <c r="B301" s="32" t="s">
        <v>515</v>
      </c>
      <c r="C301" s="32" t="s">
        <v>518</v>
      </c>
      <c r="D301" s="60" t="n">
        <v>155</v>
      </c>
      <c r="E301" s="60" t="n">
        <v>142</v>
      </c>
      <c r="F301" s="69" t="n">
        <f aca="false">IF(E301="","",D301-E301)</f>
        <v>13</v>
      </c>
      <c r="G301" s="60" t="n">
        <v>323</v>
      </c>
      <c r="H301" s="60" t="n">
        <v>349</v>
      </c>
      <c r="I301" s="69" t="n">
        <f aca="false">IF(H301="","",G301-H301)</f>
        <v>-26</v>
      </c>
      <c r="J301" s="40" t="n">
        <f aca="false">IF(OR(D301="",D301+G301=0),"",D301/(D301+G301))</f>
        <v>0.324267782426778</v>
      </c>
      <c r="K301" s="40" t="n">
        <f aca="false">IF(E301="","",E301/(E301+H301))</f>
        <v>0.289205702647658</v>
      </c>
      <c r="L301" s="70" t="n">
        <f aca="false">IF(OR(K301="",J301=""),"",(J301-K301)*100)</f>
        <v>3.50620797791204</v>
      </c>
      <c r="M301" s="36" t="n">
        <v>3.37717971691765</v>
      </c>
      <c r="N301" s="36" t="n">
        <v>2.24053161395411</v>
      </c>
      <c r="O301" s="36" t="n">
        <f aca="false">SQRT(M301^2+N301^2)</f>
        <v>4.05281689118664</v>
      </c>
      <c r="P301" s="40" t="n">
        <f aca="false">IF(J301="","",MAX(0,J301-1.96*O301/100))</f>
        <v>0.24483257135952</v>
      </c>
      <c r="Q301" s="40" t="n">
        <f aca="false">IF(J301="","",MIN(1,J301+1.96*O301/100))</f>
        <v>0.403702993494036</v>
      </c>
      <c r="R301" s="32" t="str">
        <f aca="false">IF(L301="","",IF(ABS(L301)&lt;=O301,"Yes","No"))</f>
        <v>Yes</v>
      </c>
      <c r="S301" s="32" t="str">
        <f aca="false">IF(L301="","",IF(ABS(L301)&lt;=1.96*O301,"Yes","No"))</f>
        <v>Yes</v>
      </c>
      <c r="T301" s="60" t="n">
        <f aca="false">IF(D301="","",ROUND(SQRT(((D301+G301)*O301/100)^2+(J301*(D301+G301)*0.08223)^2),0))</f>
        <v>23</v>
      </c>
      <c r="U301" s="32"/>
    </row>
    <row r="302" customFormat="false" ht="15" hidden="false" customHeight="false" outlineLevel="0" collapsed="false">
      <c r="A302" s="32" t="s">
        <v>421</v>
      </c>
      <c r="B302" s="32" t="s">
        <v>515</v>
      </c>
      <c r="C302" s="32" t="s">
        <v>519</v>
      </c>
      <c r="D302" s="60" t="n">
        <v>332</v>
      </c>
      <c r="E302" s="60" t="n">
        <v>400</v>
      </c>
      <c r="F302" s="69" t="n">
        <f aca="false">IF(E302="","",D302-E302)</f>
        <v>-68</v>
      </c>
      <c r="G302" s="60" t="n">
        <v>656</v>
      </c>
      <c r="H302" s="60" t="n">
        <v>731</v>
      </c>
      <c r="I302" s="69" t="n">
        <f aca="false">IF(H302="","",G302-H302)</f>
        <v>-75</v>
      </c>
      <c r="J302" s="40" t="n">
        <f aca="false">IF(OR(D302="",D302+G302=0),"",D302/(D302+G302))</f>
        <v>0.336032388663968</v>
      </c>
      <c r="K302" s="40" t="n">
        <f aca="false">IF(E302="","",E302/(E302+H302))</f>
        <v>0.353669319186561</v>
      </c>
      <c r="L302" s="70" t="n">
        <f aca="false">IF(OR(K302="",J302=""),"",(J302-K302)*100)</f>
        <v>-1.7636930522593</v>
      </c>
      <c r="M302" s="36" t="n">
        <v>1.85121860614646</v>
      </c>
      <c r="N302" s="36" t="n">
        <v>2.24053161395411</v>
      </c>
      <c r="O302" s="36" t="n">
        <f aca="false">SQRT(M302^2+N302^2)</f>
        <v>2.90637097440616</v>
      </c>
      <c r="P302" s="40" t="n">
        <f aca="false">IF(J302="","",MAX(0,J302-1.96*O302/100))</f>
        <v>0.279067517565607</v>
      </c>
      <c r="Q302" s="40" t="n">
        <f aca="false">IF(J302="","",MIN(1,J302+1.96*O302/100))</f>
        <v>0.392997259762328</v>
      </c>
      <c r="R302" s="32" t="str">
        <f aca="false">IF(L302="","",IF(ABS(L302)&lt;=O302,"Yes","No"))</f>
        <v>Yes</v>
      </c>
      <c r="S302" s="32" t="str">
        <f aca="false">IF(L302="","",IF(ABS(L302)&lt;=1.96*O302,"Yes","No"))</f>
        <v>Yes</v>
      </c>
      <c r="T302" s="60" t="n">
        <f aca="false">IF(D302="","",ROUND(SQRT(((D302+G302)*O302/100)^2+(J302*(D302+G302)*0.05273)^2),0))</f>
        <v>34</v>
      </c>
      <c r="U302" s="32"/>
    </row>
    <row r="303" customFormat="false" ht="15" hidden="false" customHeight="false" outlineLevel="0" collapsed="false">
      <c r="A303" s="32" t="s">
        <v>421</v>
      </c>
      <c r="B303" s="32" t="s">
        <v>515</v>
      </c>
      <c r="C303" s="32" t="s">
        <v>520</v>
      </c>
      <c r="D303" s="60" t="n">
        <v>238</v>
      </c>
      <c r="E303" s="60" t="n">
        <v>278</v>
      </c>
      <c r="F303" s="69" t="n">
        <f aca="false">IF(E303="","",D303-E303)</f>
        <v>-40</v>
      </c>
      <c r="G303" s="60" t="n">
        <v>466</v>
      </c>
      <c r="H303" s="60" t="n">
        <v>482</v>
      </c>
      <c r="I303" s="69" t="n">
        <f aca="false">IF(H303="","",G303-H303)</f>
        <v>-16</v>
      </c>
      <c r="J303" s="40" t="n">
        <f aca="false">IF(OR(D303="",D303+G303=0),"",D303/(D303+G303))</f>
        <v>0.338068181818182</v>
      </c>
      <c r="K303" s="40" t="n">
        <f aca="false">IF(E303="","",E303/(E303+H303))</f>
        <v>0.365789473684211</v>
      </c>
      <c r="L303" s="70" t="n">
        <f aca="false">IF(OR(K303="",J303=""),"",(J303-K303)*100)</f>
        <v>-2.77212918660287</v>
      </c>
      <c r="M303" s="36" t="n">
        <v>2.20820364551216</v>
      </c>
      <c r="N303" s="36" t="n">
        <v>2.24053161395411</v>
      </c>
      <c r="O303" s="36" t="n">
        <f aca="false">SQRT(M303^2+N303^2)</f>
        <v>3.14581392539053</v>
      </c>
      <c r="P303" s="40" t="n">
        <f aca="false">IF(J303="","",MAX(0,J303-1.96*O303/100))</f>
        <v>0.276410228880527</v>
      </c>
      <c r="Q303" s="40" t="n">
        <f aca="false">IF(J303="","",MIN(1,J303+1.96*O303/100))</f>
        <v>0.399726134755836</v>
      </c>
      <c r="R303" s="32" t="str">
        <f aca="false">IF(L303="","",IF(ABS(L303)&lt;=O303,"Yes","No"))</f>
        <v>Yes</v>
      </c>
      <c r="S303" s="32" t="str">
        <f aca="false">IF(L303="","",IF(ABS(L303)&lt;=1.96*O303,"Yes","No"))</f>
        <v>Yes</v>
      </c>
      <c r="T303" s="60" t="n">
        <f aca="false">IF(D303="","",ROUND(SQRT(((D303+G303)*O303/100)^2+(J303*(D303+G303)*0.06778)^2),0))</f>
        <v>27</v>
      </c>
      <c r="U303" s="32"/>
    </row>
    <row r="304" customFormat="false" ht="15" hidden="false" customHeight="false" outlineLevel="0" collapsed="false">
      <c r="A304" s="32" t="s">
        <v>421</v>
      </c>
      <c r="B304" s="32" t="s">
        <v>521</v>
      </c>
      <c r="C304" s="32" t="s">
        <v>522</v>
      </c>
      <c r="D304" s="60" t="n">
        <v>44</v>
      </c>
      <c r="E304" s="60" t="n">
        <v>203</v>
      </c>
      <c r="F304" s="69" t="n">
        <f aca="false">IF(E304="","",D304-E304)</f>
        <v>-159</v>
      </c>
      <c r="G304" s="60" t="n">
        <v>80</v>
      </c>
      <c r="H304" s="60" t="n">
        <v>331</v>
      </c>
      <c r="I304" s="69" t="n">
        <f aca="false">IF(H304="","",G304-H304)</f>
        <v>-251</v>
      </c>
      <c r="J304" s="40" t="n">
        <f aca="false">IF(OR(D304="",D304+G304=0),"",D304/(D304+G304))</f>
        <v>0.354838709677419</v>
      </c>
      <c r="K304" s="40" t="n">
        <f aca="false">IF(E304="","",E304/(E304+H304))</f>
        <v>0.380149812734082</v>
      </c>
      <c r="L304" s="70" t="n">
        <f aca="false">IF(OR(K304="",J304=""),"",(J304-K304)*100)</f>
        <v>-2.5311103056663</v>
      </c>
      <c r="M304" s="36" t="n">
        <v>3.37717971691765</v>
      </c>
      <c r="N304" s="36" t="n">
        <v>2.24053161395411</v>
      </c>
      <c r="O304" s="36" t="n">
        <f aca="false">SQRT(M304^2+N304^2)</f>
        <v>4.05281689118664</v>
      </c>
      <c r="P304" s="40" t="n">
        <f aca="false">IF(J304="","",MAX(0,J304-1.96*O304/100))</f>
        <v>0.275403498610161</v>
      </c>
      <c r="Q304" s="40" t="n">
        <f aca="false">IF(J304="","",MIN(1,J304+1.96*O304/100))</f>
        <v>0.434273920744678</v>
      </c>
      <c r="R304" s="32" t="str">
        <f aca="false">IF(L304="","",IF(ABS(L304)&lt;=O304,"Yes","No"))</f>
        <v>Yes</v>
      </c>
      <c r="S304" s="32" t="str">
        <f aca="false">IF(L304="","",IF(ABS(L304)&lt;=1.96*O304,"Yes","No"))</f>
        <v>Yes</v>
      </c>
      <c r="T304" s="60" t="n">
        <f aca="false">IF(D304="","",ROUND(SQRT(((D304+G304)*O304/100)^2+(J304*(D304+G304)*0.08223)^2),0))</f>
        <v>6</v>
      </c>
      <c r="U304" s="32"/>
    </row>
    <row r="305" customFormat="false" ht="15" hidden="false" customHeight="false" outlineLevel="0" collapsed="false">
      <c r="A305" s="32" t="s">
        <v>421</v>
      </c>
      <c r="B305" s="32" t="s">
        <v>521</v>
      </c>
      <c r="C305" s="32" t="s">
        <v>523</v>
      </c>
      <c r="D305" s="60" t="n">
        <v>238</v>
      </c>
      <c r="E305" s="60" t="n">
        <v>308</v>
      </c>
      <c r="F305" s="69" t="n">
        <f aca="false">IF(E305="","",D305-E305)</f>
        <v>-70</v>
      </c>
      <c r="G305" s="60" t="n">
        <v>497</v>
      </c>
      <c r="H305" s="60" t="n">
        <v>558</v>
      </c>
      <c r="I305" s="69" t="n">
        <f aca="false">IF(H305="","",G305-H305)</f>
        <v>-61</v>
      </c>
      <c r="J305" s="40" t="n">
        <f aca="false">IF(OR(D305="",D305+G305=0),"",D305/(D305+G305))</f>
        <v>0.323809523809524</v>
      </c>
      <c r="K305" s="40" t="n">
        <f aca="false">IF(E305="","",E305/(E305+H305))</f>
        <v>0.355658198614319</v>
      </c>
      <c r="L305" s="70" t="n">
        <f aca="false">IF(OR(K305="",J305=""),"",(J305-K305)*100)</f>
        <v>-3.18486748047949</v>
      </c>
      <c r="M305" s="36" t="n">
        <v>2.20820364551216</v>
      </c>
      <c r="N305" s="36" t="n">
        <v>2.24053161395411</v>
      </c>
      <c r="O305" s="36" t="n">
        <f aca="false">SQRT(M305^2+N305^2)</f>
        <v>3.14581392539053</v>
      </c>
      <c r="P305" s="40" t="n">
        <f aca="false">IF(J305="","",MAX(0,J305-1.96*O305/100))</f>
        <v>0.262151570871869</v>
      </c>
      <c r="Q305" s="40" t="n">
        <f aca="false">IF(J305="","",MIN(1,J305+1.96*O305/100))</f>
        <v>0.385467476747178</v>
      </c>
      <c r="R305" s="32" t="str">
        <f aca="false">IF(L305="","",IF(ABS(L305)&lt;=O305,"Yes","No"))</f>
        <v>No</v>
      </c>
      <c r="S305" s="32" t="str">
        <f aca="false">IF(L305="","",IF(ABS(L305)&lt;=1.96*O305,"Yes","No"))</f>
        <v>Yes</v>
      </c>
      <c r="T305" s="60" t="n">
        <f aca="false">IF(D305="","",ROUND(SQRT(((D305+G305)*O305/100)^2+(J305*(D305+G305)*0.06778)^2),0))</f>
        <v>28</v>
      </c>
      <c r="U305" s="32"/>
    </row>
    <row r="306" customFormat="false" ht="15" hidden="false" customHeight="false" outlineLevel="0" collapsed="false">
      <c r="A306" s="32" t="s">
        <v>421</v>
      </c>
      <c r="B306" s="32" t="s">
        <v>524</v>
      </c>
      <c r="C306" s="32" t="s">
        <v>525</v>
      </c>
      <c r="D306" s="60" t="n">
        <v>980</v>
      </c>
      <c r="E306" s="60" t="n">
        <v>1136</v>
      </c>
      <c r="F306" s="69" t="n">
        <f aca="false">IF(E306="","",D306-E306)</f>
        <v>-156</v>
      </c>
      <c r="G306" s="60" t="n">
        <v>1317</v>
      </c>
      <c r="H306" s="60" t="n">
        <v>1415</v>
      </c>
      <c r="I306" s="69" t="n">
        <f aca="false">IF(H306="","",G306-H306)</f>
        <v>-98</v>
      </c>
      <c r="J306" s="40" t="n">
        <f aca="false">IF(OR(D306="",D306+G306=0),"",D306/(D306+G306))</f>
        <v>0.42664344797562</v>
      </c>
      <c r="K306" s="40" t="n">
        <f aca="false">IF(E306="","",E306/(E306+H306))</f>
        <v>0.4453155625245</v>
      </c>
      <c r="L306" s="70" t="n">
        <f aca="false">IF(OR(K306="",J306=""),"",(J306-K306)*100)</f>
        <v>-1.86721145488798</v>
      </c>
      <c r="M306" s="36" t="n">
        <v>1.85121860614646</v>
      </c>
      <c r="N306" s="36" t="n">
        <v>2.24053161395411</v>
      </c>
      <c r="O306" s="36" t="n">
        <f aca="false">SQRT(M306^2+N306^2)</f>
        <v>2.90637097440616</v>
      </c>
      <c r="P306" s="40" t="n">
        <f aca="false">IF(J306="","",MAX(0,J306-1.96*O306/100))</f>
        <v>0.36967857687726</v>
      </c>
      <c r="Q306" s="40" t="n">
        <f aca="false">IF(J306="","",MIN(1,J306+1.96*O306/100))</f>
        <v>0.483608319073981</v>
      </c>
      <c r="R306" s="32" t="str">
        <f aca="false">IF(L306="","",IF(ABS(L306)&lt;=O306,"Yes","No"))</f>
        <v>Yes</v>
      </c>
      <c r="S306" s="32" t="str">
        <f aca="false">IF(L306="","",IF(ABS(L306)&lt;=1.96*O306,"Yes","No"))</f>
        <v>Yes</v>
      </c>
      <c r="T306" s="60" t="n">
        <f aca="false">IF(D306="","",ROUND(SQRT(((D306+G306)*O306/100)^2+(J306*(D306+G306)*0.05273)^2),0))</f>
        <v>84</v>
      </c>
      <c r="U306" s="32"/>
    </row>
    <row r="307" customFormat="false" ht="15" hidden="false" customHeight="false" outlineLevel="0" collapsed="false">
      <c r="A307" s="32" t="s">
        <v>421</v>
      </c>
      <c r="B307" s="32" t="s">
        <v>524</v>
      </c>
      <c r="C307" s="32" t="s">
        <v>526</v>
      </c>
      <c r="D307" s="60" t="n">
        <v>420</v>
      </c>
      <c r="E307" s="60" t="n">
        <v>496</v>
      </c>
      <c r="F307" s="69" t="n">
        <f aca="false">IF(E307="","",D307-E307)</f>
        <v>-76</v>
      </c>
      <c r="G307" s="60" t="n">
        <v>630</v>
      </c>
      <c r="H307" s="60" t="n">
        <v>652</v>
      </c>
      <c r="I307" s="69" t="n">
        <f aca="false">IF(H307="","",G307-H307)</f>
        <v>-22</v>
      </c>
      <c r="J307" s="40" t="n">
        <f aca="false">IF(OR(D307="",D307+G307=0),"",D307/(D307+G307))</f>
        <v>0.4</v>
      </c>
      <c r="K307" s="40" t="n">
        <f aca="false">IF(E307="","",E307/(E307+H307))</f>
        <v>0.43205574912892</v>
      </c>
      <c r="L307" s="70" t="n">
        <f aca="false">IF(OR(K307="",J307=""),"",(J307-K307)*100)</f>
        <v>-3.20557491289198</v>
      </c>
      <c r="M307" s="36" t="n">
        <v>1.85121860614646</v>
      </c>
      <c r="N307" s="36" t="n">
        <v>2.24053161395411</v>
      </c>
      <c r="O307" s="36" t="n">
        <f aca="false">SQRT(M307^2+N307^2)</f>
        <v>2.90637097440616</v>
      </c>
      <c r="P307" s="40" t="n">
        <f aca="false">IF(J307="","",MAX(0,J307-1.96*O307/100))</f>
        <v>0.343035128901639</v>
      </c>
      <c r="Q307" s="40" t="n">
        <f aca="false">IF(J307="","",MIN(1,J307+1.96*O307/100))</f>
        <v>0.456964871098361</v>
      </c>
      <c r="R307" s="32" t="str">
        <f aca="false">IF(L307="","",IF(ABS(L307)&lt;=O307,"Yes","No"))</f>
        <v>No</v>
      </c>
      <c r="S307" s="32" t="str">
        <f aca="false">IF(L307="","",IF(ABS(L307)&lt;=1.96*O307,"Yes","No"))</f>
        <v>Yes</v>
      </c>
      <c r="T307" s="60" t="n">
        <f aca="false">IF(D307="","",ROUND(SQRT(((D307+G307)*O307/100)^2+(J307*(D307+G307)*0.05273)^2),0))</f>
        <v>38</v>
      </c>
      <c r="U307" s="32"/>
    </row>
    <row r="308" customFormat="false" ht="15" hidden="false" customHeight="false" outlineLevel="0" collapsed="false">
      <c r="A308" s="32" t="s">
        <v>421</v>
      </c>
      <c r="B308" s="32" t="s">
        <v>527</v>
      </c>
      <c r="C308" s="32" t="s">
        <v>528</v>
      </c>
      <c r="D308" s="60" t="n">
        <v>448</v>
      </c>
      <c r="E308" s="60" t="n">
        <v>508</v>
      </c>
      <c r="F308" s="69" t="n">
        <f aca="false">IF(E308="","",D308-E308)</f>
        <v>-60</v>
      </c>
      <c r="G308" s="60" t="n">
        <v>456</v>
      </c>
      <c r="H308" s="60" t="n">
        <v>437</v>
      </c>
      <c r="I308" s="69" t="n">
        <f aca="false">IF(H308="","",G308-H308)</f>
        <v>19</v>
      </c>
      <c r="J308" s="40" t="n">
        <f aca="false">IF(OR(D308="",D308+G308=0),"",D308/(D308+G308))</f>
        <v>0.495575221238938</v>
      </c>
      <c r="K308" s="40" t="n">
        <f aca="false">IF(E308="","",E308/(E308+H308))</f>
        <v>0.537566137566138</v>
      </c>
      <c r="L308" s="70" t="n">
        <f aca="false">IF(OR(K308="",J308=""),"",(J308-K308)*100)</f>
        <v>-4.19909163271995</v>
      </c>
      <c r="M308" s="36" t="n">
        <v>1.85121860614646</v>
      </c>
      <c r="N308" s="36" t="n">
        <v>2.24053161395411</v>
      </c>
      <c r="O308" s="36" t="n">
        <f aca="false">SQRT(M308^2+N308^2)</f>
        <v>2.90637097440616</v>
      </c>
      <c r="P308" s="40" t="n">
        <f aca="false">IF(J308="","",MAX(0,J308-1.96*O308/100))</f>
        <v>0.438610350140577</v>
      </c>
      <c r="Q308" s="40" t="n">
        <f aca="false">IF(J308="","",MIN(1,J308+1.96*O308/100))</f>
        <v>0.552540092337299</v>
      </c>
      <c r="R308" s="32" t="str">
        <f aca="false">IF(L308="","",IF(ABS(L308)&lt;=O308,"Yes","No"))</f>
        <v>No</v>
      </c>
      <c r="S308" s="32" t="str">
        <f aca="false">IF(L308="","",IF(ABS(L308)&lt;=1.96*O308,"Yes","No"))</f>
        <v>Yes</v>
      </c>
      <c r="T308" s="60" t="n">
        <f aca="false">IF(D308="","",ROUND(SQRT(((D308+G308)*O308/100)^2+(J308*(D308+G308)*0.05273)^2),0))</f>
        <v>35</v>
      </c>
      <c r="U308" s="32"/>
    </row>
    <row r="309" customFormat="false" ht="15" hidden="false" customHeight="false" outlineLevel="0" collapsed="false">
      <c r="A309" s="32" t="s">
        <v>421</v>
      </c>
      <c r="B309" s="32" t="s">
        <v>527</v>
      </c>
      <c r="C309" s="32" t="s">
        <v>529</v>
      </c>
      <c r="D309" s="60" t="n">
        <v>486</v>
      </c>
      <c r="E309" s="60" t="n">
        <v>524</v>
      </c>
      <c r="F309" s="69" t="n">
        <f aca="false">IF(E309="","",D309-E309)</f>
        <v>-38</v>
      </c>
      <c r="G309" s="60" t="n">
        <v>603</v>
      </c>
      <c r="H309" s="60" t="n">
        <v>659</v>
      </c>
      <c r="I309" s="69" t="n">
        <f aca="false">IF(H309="","",G309-H309)</f>
        <v>-56</v>
      </c>
      <c r="J309" s="40" t="n">
        <f aca="false">IF(OR(D309="",D309+G309=0),"",D309/(D309+G309))</f>
        <v>0.446280991735537</v>
      </c>
      <c r="K309" s="40" t="n">
        <f aca="false">IF(E309="","",E309/(E309+H309))</f>
        <v>0.442941673710905</v>
      </c>
      <c r="L309" s="70" t="n">
        <f aca="false">IF(OR(K309="",J309=""),"",(J309-K309)*100)</f>
        <v>0.333931802463272</v>
      </c>
      <c r="M309" s="36" t="n">
        <v>1.85121860614646</v>
      </c>
      <c r="N309" s="36" t="n">
        <v>2.24053161395411</v>
      </c>
      <c r="O309" s="36" t="n">
        <f aca="false">SQRT(M309^2+N309^2)</f>
        <v>2.90637097440616</v>
      </c>
      <c r="P309" s="40" t="n">
        <f aca="false">IF(J309="","",MAX(0,J309-1.96*O309/100))</f>
        <v>0.389316120637176</v>
      </c>
      <c r="Q309" s="40" t="n">
        <f aca="false">IF(J309="","",MIN(1,J309+1.96*O309/100))</f>
        <v>0.503245862833898</v>
      </c>
      <c r="R309" s="32" t="str">
        <f aca="false">IF(L309="","",IF(ABS(L309)&lt;=O309,"Yes","No"))</f>
        <v>Yes</v>
      </c>
      <c r="S309" s="32" t="str">
        <f aca="false">IF(L309="","",IF(ABS(L309)&lt;=1.96*O309,"Yes","No"))</f>
        <v>Yes</v>
      </c>
      <c r="T309" s="60" t="n">
        <f aca="false">IF(D309="","",ROUND(SQRT(((D309+G309)*O309/100)^2+(J309*(D309+G309)*0.05273)^2),0))</f>
        <v>41</v>
      </c>
      <c r="U309" s="32"/>
    </row>
    <row r="310" customFormat="false" ht="15" hidden="false" customHeight="false" outlineLevel="0" collapsed="false">
      <c r="A310" s="32" t="s">
        <v>421</v>
      </c>
      <c r="B310" s="32" t="s">
        <v>527</v>
      </c>
      <c r="C310" s="32" t="s">
        <v>530</v>
      </c>
      <c r="D310" s="60" t="n">
        <v>189</v>
      </c>
      <c r="E310" s="60" t="n">
        <v>186</v>
      </c>
      <c r="F310" s="69" t="n">
        <f aca="false">IF(E310="","",D310-E310)</f>
        <v>3</v>
      </c>
      <c r="G310" s="60" t="n">
        <v>219</v>
      </c>
      <c r="H310" s="60" t="n">
        <v>236</v>
      </c>
      <c r="I310" s="69" t="n">
        <f aca="false">IF(H310="","",G310-H310)</f>
        <v>-17</v>
      </c>
      <c r="J310" s="40" t="n">
        <f aca="false">IF(OR(D310="",D310+G310=0),"",D310/(D310+G310))</f>
        <v>0.463235294117647</v>
      </c>
      <c r="K310" s="40" t="n">
        <f aca="false">IF(E310="","",E310/(E310+H310))</f>
        <v>0.440758293838863</v>
      </c>
      <c r="L310" s="70" t="n">
        <f aca="false">IF(OR(K310="",J310=""),"",(J310-K310)*100)</f>
        <v>2.24770002787845</v>
      </c>
      <c r="M310" s="36" t="n">
        <v>3.37717971691765</v>
      </c>
      <c r="N310" s="36" t="n">
        <v>2.24053161395411</v>
      </c>
      <c r="O310" s="36" t="n">
        <f aca="false">SQRT(M310^2+N310^2)</f>
        <v>4.05281689118664</v>
      </c>
      <c r="P310" s="40" t="n">
        <f aca="false">IF(J310="","",MAX(0,J310-1.96*O310/100))</f>
        <v>0.383800083050389</v>
      </c>
      <c r="Q310" s="40" t="n">
        <f aca="false">IF(J310="","",MIN(1,J310+1.96*O310/100))</f>
        <v>0.542670505184905</v>
      </c>
      <c r="R310" s="32" t="str">
        <f aca="false">IF(L310="","",IF(ABS(L310)&lt;=O310,"Yes","No"))</f>
        <v>Yes</v>
      </c>
      <c r="S310" s="32" t="str">
        <f aca="false">IF(L310="","",IF(ABS(L310)&lt;=1.96*O310,"Yes","No"))</f>
        <v>Yes</v>
      </c>
      <c r="T310" s="60" t="n">
        <f aca="false">IF(D310="","",ROUND(SQRT(((D310+G310)*O310/100)^2+(J310*(D310+G310)*0.08223)^2),0))</f>
        <v>23</v>
      </c>
      <c r="U310" s="32"/>
    </row>
    <row r="311" customFormat="false" ht="15" hidden="false" customHeight="false" outlineLevel="0" collapsed="false">
      <c r="A311" s="32" t="s">
        <v>421</v>
      </c>
      <c r="B311" s="32" t="s">
        <v>527</v>
      </c>
      <c r="C311" s="32" t="s">
        <v>531</v>
      </c>
      <c r="D311" s="60" t="n">
        <v>360</v>
      </c>
      <c r="E311" s="60" t="n">
        <v>394</v>
      </c>
      <c r="F311" s="69" t="n">
        <f aca="false">IF(E311="","",D311-E311)</f>
        <v>-34</v>
      </c>
      <c r="G311" s="60" t="n">
        <v>363</v>
      </c>
      <c r="H311" s="60" t="n">
        <v>360</v>
      </c>
      <c r="I311" s="69" t="n">
        <f aca="false">IF(H311="","",G311-H311)</f>
        <v>3</v>
      </c>
      <c r="J311" s="40" t="n">
        <f aca="false">IF(OR(D311="",D311+G311=0),"",D311/(D311+G311))</f>
        <v>0.49792531120332</v>
      </c>
      <c r="K311" s="40" t="n">
        <f aca="false">IF(E311="","",E311/(E311+H311))</f>
        <v>0.522546419098143</v>
      </c>
      <c r="L311" s="70" t="n">
        <f aca="false">IF(OR(K311="",J311=""),"",(J311-K311)*100)</f>
        <v>-2.46211078948237</v>
      </c>
      <c r="M311" s="36" t="n">
        <v>2.20820364551216</v>
      </c>
      <c r="N311" s="36" t="n">
        <v>2.24053161395411</v>
      </c>
      <c r="O311" s="36" t="n">
        <f aca="false">SQRT(M311^2+N311^2)</f>
        <v>3.14581392539053</v>
      </c>
      <c r="P311" s="40" t="n">
        <f aca="false">IF(J311="","",MAX(0,J311-1.96*O311/100))</f>
        <v>0.436267358265665</v>
      </c>
      <c r="Q311" s="40" t="n">
        <f aca="false">IF(J311="","",MIN(1,J311+1.96*O311/100))</f>
        <v>0.559583264140974</v>
      </c>
      <c r="R311" s="32" t="str">
        <f aca="false">IF(L311="","",IF(ABS(L311)&lt;=O311,"Yes","No"))</f>
        <v>Yes</v>
      </c>
      <c r="S311" s="32" t="str">
        <f aca="false">IF(L311="","",IF(ABS(L311)&lt;=1.96*O311,"Yes","No"))</f>
        <v>Yes</v>
      </c>
      <c r="T311" s="60" t="n">
        <f aca="false">IF(D311="","",ROUND(SQRT(((D311+G311)*O311/100)^2+(J311*(D311+G311)*0.06778)^2),0))</f>
        <v>33</v>
      </c>
      <c r="U311" s="32"/>
    </row>
    <row r="312" customFormat="false" ht="15" hidden="false" customHeight="false" outlineLevel="0" collapsed="false">
      <c r="A312" s="32" t="s">
        <v>421</v>
      </c>
      <c r="B312" s="32" t="s">
        <v>527</v>
      </c>
      <c r="C312" s="32" t="s">
        <v>532</v>
      </c>
      <c r="D312" s="60" t="n">
        <v>267</v>
      </c>
      <c r="E312" s="60" t="n">
        <v>322</v>
      </c>
      <c r="F312" s="69" t="n">
        <f aca="false">IF(E312="","",D312-E312)</f>
        <v>-55</v>
      </c>
      <c r="G312" s="60" t="n">
        <v>263</v>
      </c>
      <c r="H312" s="60" t="n">
        <v>270</v>
      </c>
      <c r="I312" s="69" t="n">
        <f aca="false">IF(H312="","",G312-H312)</f>
        <v>-7</v>
      </c>
      <c r="J312" s="40" t="n">
        <f aca="false">IF(OR(D312="",D312+G312=0),"",D312/(D312+G312))</f>
        <v>0.50377358490566</v>
      </c>
      <c r="K312" s="40" t="n">
        <f aca="false">IF(E312="","",E312/(E312+H312))</f>
        <v>0.543918918918919</v>
      </c>
      <c r="L312" s="70" t="n">
        <f aca="false">IF(OR(K312="",J312=""),"",(J312-K312)*100)</f>
        <v>-4.01453340132586</v>
      </c>
      <c r="M312" s="36" t="n">
        <v>2.20820364551216</v>
      </c>
      <c r="N312" s="36" t="n">
        <v>2.24053161395411</v>
      </c>
      <c r="O312" s="36" t="n">
        <f aca="false">SQRT(M312^2+N312^2)</f>
        <v>3.14581392539053</v>
      </c>
      <c r="P312" s="40" t="n">
        <f aca="false">IF(J312="","",MAX(0,J312-1.96*O312/100))</f>
        <v>0.442115631968006</v>
      </c>
      <c r="Q312" s="40" t="n">
        <f aca="false">IF(J312="","",MIN(1,J312+1.96*O312/100))</f>
        <v>0.565431537843315</v>
      </c>
      <c r="R312" s="32" t="str">
        <f aca="false">IF(L312="","",IF(ABS(L312)&lt;=O312,"Yes","No"))</f>
        <v>No</v>
      </c>
      <c r="S312" s="32" t="str">
        <f aca="false">IF(L312="","",IF(ABS(L312)&lt;=1.96*O312,"Yes","No"))</f>
        <v>Yes</v>
      </c>
      <c r="T312" s="60" t="n">
        <f aca="false">IF(D312="","",ROUND(SQRT(((D312+G312)*O312/100)^2+(J312*(D312+G312)*0.06778)^2),0))</f>
        <v>25</v>
      </c>
      <c r="U312" s="32"/>
    </row>
    <row r="313" customFormat="false" ht="15" hidden="false" customHeight="false" outlineLevel="0" collapsed="false">
      <c r="A313" s="32" t="s">
        <v>421</v>
      </c>
      <c r="B313" s="32" t="s">
        <v>527</v>
      </c>
      <c r="C313" s="32" t="s">
        <v>533</v>
      </c>
      <c r="D313" s="60" t="n">
        <v>404</v>
      </c>
      <c r="E313" s="60" t="n">
        <v>490</v>
      </c>
      <c r="F313" s="69" t="n">
        <f aca="false">IF(E313="","",D313-E313)</f>
        <v>-86</v>
      </c>
      <c r="G313" s="60" t="n">
        <v>379</v>
      </c>
      <c r="H313" s="60" t="n">
        <v>382</v>
      </c>
      <c r="I313" s="69" t="n">
        <f aca="false">IF(H313="","",G313-H313)</f>
        <v>-3</v>
      </c>
      <c r="J313" s="40" t="n">
        <f aca="false">IF(OR(D313="",D313+G313=0),"",D313/(D313+G313))</f>
        <v>0.515964240102171</v>
      </c>
      <c r="K313" s="40" t="n">
        <f aca="false">IF(E313="","",E313/(E313+H313))</f>
        <v>0.561926605504587</v>
      </c>
      <c r="L313" s="70" t="n">
        <f aca="false">IF(OR(K313="",J313=""),"",(J313-K313)*100)</f>
        <v>-4.59623654024161</v>
      </c>
      <c r="M313" s="36" t="n">
        <v>2.20820364551216</v>
      </c>
      <c r="N313" s="36" t="n">
        <v>2.24053161395411</v>
      </c>
      <c r="O313" s="36" t="n">
        <f aca="false">SQRT(M313^2+N313^2)</f>
        <v>3.14581392539053</v>
      </c>
      <c r="P313" s="40" t="n">
        <f aca="false">IF(J313="","",MAX(0,J313-1.96*O313/100))</f>
        <v>0.454306287164517</v>
      </c>
      <c r="Q313" s="40" t="n">
        <f aca="false">IF(J313="","",MIN(1,J313+1.96*O313/100))</f>
        <v>0.577622193039826</v>
      </c>
      <c r="R313" s="32" t="str">
        <f aca="false">IF(L313="","",IF(ABS(L313)&lt;=O313,"Yes","No"))</f>
        <v>No</v>
      </c>
      <c r="S313" s="32" t="str">
        <f aca="false">IF(L313="","",IF(ABS(L313)&lt;=1.96*O313,"Yes","No"))</f>
        <v>Yes</v>
      </c>
      <c r="T313" s="60" t="n">
        <f aca="false">IF(D313="","",ROUND(SQRT(((D313+G313)*O313/100)^2+(J313*(D313+G313)*0.06778)^2),0))</f>
        <v>37</v>
      </c>
      <c r="U313" s="32"/>
    </row>
    <row r="314" customFormat="false" ht="15" hidden="false" customHeight="false" outlineLevel="0" collapsed="false">
      <c r="A314" s="32" t="s">
        <v>421</v>
      </c>
      <c r="B314" s="32" t="s">
        <v>527</v>
      </c>
      <c r="C314" s="32" t="s">
        <v>534</v>
      </c>
      <c r="D314" s="60" t="n">
        <v>119</v>
      </c>
      <c r="E314" s="60" t="n">
        <v>145</v>
      </c>
      <c r="F314" s="69" t="n">
        <f aca="false">IF(E314="","",D314-E314)</f>
        <v>-26</v>
      </c>
      <c r="G314" s="60" t="n">
        <v>166</v>
      </c>
      <c r="H314" s="60" t="n">
        <v>189</v>
      </c>
      <c r="I314" s="69" t="n">
        <f aca="false">IF(H314="","",G314-H314)</f>
        <v>-23</v>
      </c>
      <c r="J314" s="40" t="n">
        <f aca="false">IF(OR(D314="",D314+G314=0),"",D314/(D314+G314))</f>
        <v>0.417543859649123</v>
      </c>
      <c r="K314" s="40" t="n">
        <f aca="false">IF(E314="","",E314/(E314+H314))</f>
        <v>0.434131736526946</v>
      </c>
      <c r="L314" s="70" t="n">
        <f aca="false">IF(OR(K314="",J314=""),"",(J314-K314)*100)</f>
        <v>-1.65878768778233</v>
      </c>
      <c r="M314" s="36" t="n">
        <v>3.37717971691765</v>
      </c>
      <c r="N314" s="36" t="n">
        <v>2.24053161395411</v>
      </c>
      <c r="O314" s="36" t="n">
        <f aca="false">SQRT(M314^2+N314^2)</f>
        <v>4.05281689118664</v>
      </c>
      <c r="P314" s="40" t="n">
        <f aca="false">IF(J314="","",MAX(0,J314-1.96*O314/100))</f>
        <v>0.338108648581865</v>
      </c>
      <c r="Q314" s="40" t="n">
        <f aca="false">IF(J314="","",MIN(1,J314+1.96*O314/100))</f>
        <v>0.496979070716381</v>
      </c>
      <c r="R314" s="32" t="str">
        <f aca="false">IF(L314="","",IF(ABS(L314)&lt;=O314,"Yes","No"))</f>
        <v>Yes</v>
      </c>
      <c r="S314" s="32" t="str">
        <f aca="false">IF(L314="","",IF(ABS(L314)&lt;=1.96*O314,"Yes","No"))</f>
        <v>Yes</v>
      </c>
      <c r="T314" s="60" t="n">
        <f aca="false">IF(D314="","",ROUND(SQRT(((D314+G314)*O314/100)^2+(J314*(D314+G314)*0.08223)^2),0))</f>
        <v>15</v>
      </c>
      <c r="U314" s="32"/>
    </row>
    <row r="315" customFormat="false" ht="15" hidden="false" customHeight="false" outlineLevel="0" collapsed="false">
      <c r="A315" s="32" t="s">
        <v>421</v>
      </c>
      <c r="B315" s="32" t="s">
        <v>527</v>
      </c>
      <c r="C315" s="32" t="s">
        <v>535</v>
      </c>
      <c r="D315" s="60" t="n">
        <v>305</v>
      </c>
      <c r="E315" s="60" t="n">
        <v>350</v>
      </c>
      <c r="F315" s="69" t="n">
        <f aca="false">IF(E315="","",D315-E315)</f>
        <v>-45</v>
      </c>
      <c r="G315" s="60" t="n">
        <v>423</v>
      </c>
      <c r="H315" s="60" t="n">
        <v>475</v>
      </c>
      <c r="I315" s="69" t="n">
        <f aca="false">IF(H315="","",G315-H315)</f>
        <v>-52</v>
      </c>
      <c r="J315" s="40" t="n">
        <f aca="false">IF(OR(D315="",D315+G315=0),"",D315/(D315+G315))</f>
        <v>0.418956043956044</v>
      </c>
      <c r="K315" s="40" t="n">
        <f aca="false">IF(E315="","",E315/(E315+H315))</f>
        <v>0.424242424242424</v>
      </c>
      <c r="L315" s="70" t="n">
        <f aca="false">IF(OR(K315="",J315=""),"",(J315-K315)*100)</f>
        <v>-0.528638028638029</v>
      </c>
      <c r="M315" s="36" t="n">
        <v>2.20820364551216</v>
      </c>
      <c r="N315" s="36" t="n">
        <v>2.24053161395411</v>
      </c>
      <c r="O315" s="36" t="n">
        <f aca="false">SQRT(M315^2+N315^2)</f>
        <v>3.14581392539053</v>
      </c>
      <c r="P315" s="40" t="n">
        <f aca="false">IF(J315="","",MAX(0,J315-1.96*O315/100))</f>
        <v>0.35729809101839</v>
      </c>
      <c r="Q315" s="40" t="n">
        <f aca="false">IF(J315="","",MIN(1,J315+1.96*O315/100))</f>
        <v>0.480613996893698</v>
      </c>
      <c r="R315" s="32" t="str">
        <f aca="false">IF(L315="","",IF(ABS(L315)&lt;=O315,"Yes","No"))</f>
        <v>Yes</v>
      </c>
      <c r="S315" s="32" t="str">
        <f aca="false">IF(L315="","",IF(ABS(L315)&lt;=1.96*O315,"Yes","No"))</f>
        <v>Yes</v>
      </c>
      <c r="T315" s="60" t="n">
        <f aca="false">IF(D315="","",ROUND(SQRT(((D315+G315)*O315/100)^2+(J315*(D315+G315)*0.06778)^2),0))</f>
        <v>31</v>
      </c>
      <c r="U315" s="32"/>
    </row>
    <row r="316" customFormat="false" ht="15" hidden="false" customHeight="false" outlineLevel="0" collapsed="false">
      <c r="A316" s="32" t="s">
        <v>421</v>
      </c>
      <c r="B316" s="32" t="s">
        <v>536</v>
      </c>
      <c r="C316" s="32" t="s">
        <v>537</v>
      </c>
      <c r="D316" s="60" t="n">
        <v>271</v>
      </c>
      <c r="E316" s="60" t="n">
        <v>327</v>
      </c>
      <c r="F316" s="69" t="n">
        <f aca="false">IF(E316="","",D316-E316)</f>
        <v>-56</v>
      </c>
      <c r="G316" s="60" t="n">
        <v>581</v>
      </c>
      <c r="H316" s="60" t="n">
        <v>610</v>
      </c>
      <c r="I316" s="69" t="n">
        <f aca="false">IF(H316="","",G316-H316)</f>
        <v>-29</v>
      </c>
      <c r="J316" s="40" t="n">
        <f aca="false">IF(OR(D316="",D316+G316=0),"",D316/(D316+G316))</f>
        <v>0.318075117370892</v>
      </c>
      <c r="K316" s="40" t="n">
        <f aca="false">IF(E316="","",E316/(E316+H316))</f>
        <v>0.348986125933831</v>
      </c>
      <c r="L316" s="70" t="n">
        <f aca="false">IF(OR(K316="",J316=""),"",(J316-K316)*100)</f>
        <v>-3.09110085629394</v>
      </c>
      <c r="M316" s="36" t="n">
        <v>1.85121860614646</v>
      </c>
      <c r="N316" s="36" t="n">
        <v>2.24053161395411</v>
      </c>
      <c r="O316" s="36" t="n">
        <f aca="false">SQRT(M316^2+N316^2)</f>
        <v>2.90637097440616</v>
      </c>
      <c r="P316" s="40" t="n">
        <f aca="false">IF(J316="","",MAX(0,J316-1.96*O316/100))</f>
        <v>0.261110246272531</v>
      </c>
      <c r="Q316" s="40" t="n">
        <f aca="false">IF(J316="","",MIN(1,J316+1.96*O316/100))</f>
        <v>0.375039988469253</v>
      </c>
      <c r="R316" s="32" t="str">
        <f aca="false">IF(L316="","",IF(ABS(L316)&lt;=O316,"Yes","No"))</f>
        <v>No</v>
      </c>
      <c r="S316" s="32" t="str">
        <f aca="false">IF(L316="","",IF(ABS(L316)&lt;=1.96*O316,"Yes","No"))</f>
        <v>Yes</v>
      </c>
      <c r="T316" s="60" t="n">
        <f aca="false">IF(D316="","",ROUND(SQRT(((D316+G316)*O316/100)^2+(J316*(D316+G316)*0.05273)^2),0))</f>
        <v>29</v>
      </c>
      <c r="U316" s="32"/>
    </row>
    <row r="317" customFormat="false" ht="15" hidden="false" customHeight="false" outlineLevel="0" collapsed="false">
      <c r="A317" s="32" t="s">
        <v>421</v>
      </c>
      <c r="B317" s="32" t="s">
        <v>536</v>
      </c>
      <c r="C317" s="32" t="s">
        <v>538</v>
      </c>
      <c r="D317" s="60" t="n">
        <v>537</v>
      </c>
      <c r="E317" s="60" t="n">
        <v>654</v>
      </c>
      <c r="F317" s="69" t="n">
        <f aca="false">IF(E317="","",D317-E317)</f>
        <v>-117</v>
      </c>
      <c r="G317" s="60" t="n">
        <v>1097</v>
      </c>
      <c r="H317" s="60" t="n">
        <v>1185</v>
      </c>
      <c r="I317" s="69" t="n">
        <f aca="false">IF(H317="","",G317-H317)</f>
        <v>-88</v>
      </c>
      <c r="J317" s="40" t="n">
        <f aca="false">IF(OR(D317="",D317+G317=0),"",D317/(D317+G317))</f>
        <v>0.328641370869033</v>
      </c>
      <c r="K317" s="40" t="n">
        <f aca="false">IF(E317="","",E317/(E317+H317))</f>
        <v>0.355628058727569</v>
      </c>
      <c r="L317" s="70" t="n">
        <f aca="false">IF(OR(K317="",J317=""),"",(J317-K317)*100)</f>
        <v>-2.69866878585363</v>
      </c>
      <c r="M317" s="36" t="n">
        <v>1.85121860614646</v>
      </c>
      <c r="N317" s="36" t="n">
        <v>2.24053161395411</v>
      </c>
      <c r="O317" s="36" t="n">
        <f aca="false">SQRT(M317^2+N317^2)</f>
        <v>2.90637097440616</v>
      </c>
      <c r="P317" s="40" t="n">
        <f aca="false">IF(J317="","",MAX(0,J317-1.96*O317/100))</f>
        <v>0.271676499770672</v>
      </c>
      <c r="Q317" s="40" t="n">
        <f aca="false">IF(J317="","",MIN(1,J317+1.96*O317/100))</f>
        <v>0.385606241967394</v>
      </c>
      <c r="R317" s="32" t="str">
        <f aca="false">IF(L317="","",IF(ABS(L317)&lt;=O317,"Yes","No"))</f>
        <v>Yes</v>
      </c>
      <c r="S317" s="32" t="str">
        <f aca="false">IF(L317="","",IF(ABS(L317)&lt;=1.96*O317,"Yes","No"))</f>
        <v>Yes</v>
      </c>
      <c r="T317" s="60" t="n">
        <f aca="false">IF(D317="","",ROUND(SQRT(((D317+G317)*O317/100)^2+(J317*(D317+G317)*0.05273)^2),0))</f>
        <v>55</v>
      </c>
      <c r="U317" s="32"/>
    </row>
    <row r="318" customFormat="false" ht="15" hidden="false" customHeight="false" outlineLevel="0" collapsed="false">
      <c r="A318" s="32" t="s">
        <v>421</v>
      </c>
      <c r="B318" s="32" t="s">
        <v>536</v>
      </c>
      <c r="C318" s="32" t="s">
        <v>539</v>
      </c>
      <c r="D318" s="60" t="n">
        <v>377</v>
      </c>
      <c r="E318" s="60" t="n">
        <v>452</v>
      </c>
      <c r="F318" s="69" t="n">
        <f aca="false">IF(E318="","",D318-E318)</f>
        <v>-75</v>
      </c>
      <c r="G318" s="60" t="n">
        <v>839</v>
      </c>
      <c r="H318" s="60" t="n">
        <v>895</v>
      </c>
      <c r="I318" s="69" t="n">
        <f aca="false">IF(H318="","",G318-H318)</f>
        <v>-56</v>
      </c>
      <c r="J318" s="40" t="n">
        <f aca="false">IF(OR(D318="",D318+G318=0),"",D318/(D318+G318))</f>
        <v>0.310032894736842</v>
      </c>
      <c r="K318" s="40" t="n">
        <f aca="false">IF(E318="","",E318/(E318+H318))</f>
        <v>0.335560504825538</v>
      </c>
      <c r="L318" s="70" t="n">
        <f aca="false">IF(OR(K318="",J318=""),"",(J318-K318)*100)</f>
        <v>-2.55276100886961</v>
      </c>
      <c r="M318" s="36" t="n">
        <v>1.85121860614646</v>
      </c>
      <c r="N318" s="36" t="n">
        <v>2.24053161395411</v>
      </c>
      <c r="O318" s="36" t="n">
        <f aca="false">SQRT(M318^2+N318^2)</f>
        <v>2.90637097440616</v>
      </c>
      <c r="P318" s="40" t="n">
        <f aca="false">IF(J318="","",MAX(0,J318-1.96*O318/100))</f>
        <v>0.253068023638481</v>
      </c>
      <c r="Q318" s="40" t="n">
        <f aca="false">IF(J318="","",MIN(1,J318+1.96*O318/100))</f>
        <v>0.366997765835203</v>
      </c>
      <c r="R318" s="32" t="str">
        <f aca="false">IF(L318="","",IF(ABS(L318)&lt;=O318,"Yes","No"))</f>
        <v>Yes</v>
      </c>
      <c r="S318" s="32" t="str">
        <f aca="false">IF(L318="","",IF(ABS(L318)&lt;=1.96*O318,"Yes","No"))</f>
        <v>Yes</v>
      </c>
      <c r="T318" s="60" t="n">
        <f aca="false">IF(D318="","",ROUND(SQRT(((D318+G318)*O318/100)^2+(J318*(D318+G318)*0.05273)^2),0))</f>
        <v>41</v>
      </c>
      <c r="U318" s="32"/>
    </row>
    <row r="319" customFormat="false" ht="15" hidden="false" customHeight="false" outlineLevel="0" collapsed="false">
      <c r="A319" s="32" t="s">
        <v>421</v>
      </c>
      <c r="B319" s="32" t="s">
        <v>536</v>
      </c>
      <c r="C319" s="32" t="s">
        <v>540</v>
      </c>
      <c r="D319" s="60" t="n">
        <v>178</v>
      </c>
      <c r="E319" s="60" t="n">
        <v>228</v>
      </c>
      <c r="F319" s="69" t="n">
        <f aca="false">IF(E319="","",D319-E319)</f>
        <v>-50</v>
      </c>
      <c r="G319" s="60" t="n">
        <v>394</v>
      </c>
      <c r="H319" s="60" t="n">
        <v>401</v>
      </c>
      <c r="I319" s="69" t="n">
        <f aca="false">IF(H319="","",G319-H319)</f>
        <v>-7</v>
      </c>
      <c r="J319" s="40" t="n">
        <f aca="false">IF(OR(D319="",D319+G319=0),"",D319/(D319+G319))</f>
        <v>0.311188811188811</v>
      </c>
      <c r="K319" s="40" t="n">
        <f aca="false">IF(E319="","",E319/(E319+H319))</f>
        <v>0.36248012718601</v>
      </c>
      <c r="L319" s="70" t="n">
        <f aca="false">IF(OR(K319="",J319=""),"",(J319-K319)*100)</f>
        <v>-5.12913159971983</v>
      </c>
      <c r="M319" s="36" t="n">
        <v>2.20820364551216</v>
      </c>
      <c r="N319" s="36" t="n">
        <v>2.24053161395411</v>
      </c>
      <c r="O319" s="36" t="n">
        <f aca="false">SQRT(M319^2+N319^2)</f>
        <v>3.14581392539053</v>
      </c>
      <c r="P319" s="40" t="n">
        <f aca="false">IF(J319="","",MAX(0,J319-1.96*O319/100))</f>
        <v>0.249530858251157</v>
      </c>
      <c r="Q319" s="40" t="n">
        <f aca="false">IF(J319="","",MIN(1,J319+1.96*O319/100))</f>
        <v>0.372846764126466</v>
      </c>
      <c r="R319" s="32" t="str">
        <f aca="false">IF(L319="","",IF(ABS(L319)&lt;=O319,"Yes","No"))</f>
        <v>No</v>
      </c>
      <c r="S319" s="32" t="str">
        <f aca="false">IF(L319="","",IF(ABS(L319)&lt;=1.96*O319,"Yes","No"))</f>
        <v>Yes</v>
      </c>
      <c r="T319" s="60" t="n">
        <f aca="false">IF(D319="","",ROUND(SQRT(((D319+G319)*O319/100)^2+(J319*(D319+G319)*0.06778)^2),0))</f>
        <v>22</v>
      </c>
      <c r="U319" s="32"/>
    </row>
    <row r="320" customFormat="false" ht="15" hidden="false" customHeight="false" outlineLevel="0" collapsed="false">
      <c r="A320" s="32" t="s">
        <v>421</v>
      </c>
      <c r="B320" s="32" t="s">
        <v>541</v>
      </c>
      <c r="C320" s="32" t="s">
        <v>542</v>
      </c>
      <c r="D320" s="60" t="n">
        <v>420</v>
      </c>
      <c r="E320" s="60" t="n">
        <v>477</v>
      </c>
      <c r="F320" s="69" t="n">
        <f aca="false">IF(E320="","",D320-E320)</f>
        <v>-57</v>
      </c>
      <c r="G320" s="60" t="n">
        <v>447</v>
      </c>
      <c r="H320" s="60" t="n">
        <v>476</v>
      </c>
      <c r="I320" s="69" t="n">
        <f aca="false">IF(H320="","",G320-H320)</f>
        <v>-29</v>
      </c>
      <c r="J320" s="40" t="n">
        <f aca="false">IF(OR(D320="",D320+G320=0),"",D320/(D320+G320))</f>
        <v>0.484429065743945</v>
      </c>
      <c r="K320" s="40" t="n">
        <f aca="false">IF(E320="","",E320/(E320+H320))</f>
        <v>0.500524658971668</v>
      </c>
      <c r="L320" s="70" t="n">
        <f aca="false">IF(OR(K320="",J320=""),"",(J320-K320)*100)</f>
        <v>-1.60955932277238</v>
      </c>
      <c r="M320" s="36" t="n">
        <v>1.85121860614646</v>
      </c>
      <c r="N320" s="36" t="n">
        <v>2.24053161395411</v>
      </c>
      <c r="O320" s="36" t="n">
        <f aca="false">SQRT(M320^2+N320^2)</f>
        <v>2.90637097440616</v>
      </c>
      <c r="P320" s="40" t="n">
        <f aca="false">IF(J320="","",MAX(0,J320-1.96*O320/100))</f>
        <v>0.427464194645584</v>
      </c>
      <c r="Q320" s="40" t="n">
        <f aca="false">IF(J320="","",MIN(1,J320+1.96*O320/100))</f>
        <v>0.541393936842305</v>
      </c>
      <c r="R320" s="32" t="str">
        <f aca="false">IF(L320="","",IF(ABS(L320)&lt;=O320,"Yes","No"))</f>
        <v>Yes</v>
      </c>
      <c r="S320" s="32" t="str">
        <f aca="false">IF(L320="","",IF(ABS(L320)&lt;=1.96*O320,"Yes","No"))</f>
        <v>Yes</v>
      </c>
      <c r="T320" s="60" t="n">
        <f aca="false">IF(D320="","",ROUND(SQRT(((D320+G320)*O320/100)^2+(J320*(D320+G320)*0.05273)^2),0))</f>
        <v>34</v>
      </c>
      <c r="U320" s="32"/>
    </row>
    <row r="321" customFormat="false" ht="15" hidden="false" customHeight="false" outlineLevel="0" collapsed="false">
      <c r="A321" s="32" t="s">
        <v>421</v>
      </c>
      <c r="B321" s="32" t="s">
        <v>541</v>
      </c>
      <c r="C321" s="32" t="s">
        <v>543</v>
      </c>
      <c r="D321" s="60" t="n">
        <v>339</v>
      </c>
      <c r="E321" s="60" t="n">
        <v>428</v>
      </c>
      <c r="F321" s="69" t="n">
        <f aca="false">IF(E321="","",D321-E321)</f>
        <v>-89</v>
      </c>
      <c r="G321" s="60" t="n">
        <v>364</v>
      </c>
      <c r="H321" s="60" t="n">
        <v>350</v>
      </c>
      <c r="I321" s="69" t="n">
        <f aca="false">IF(H321="","",G321-H321)</f>
        <v>14</v>
      </c>
      <c r="J321" s="40" t="n">
        <f aca="false">IF(OR(D321="",D321+G321=0),"",D321/(D321+G321))</f>
        <v>0.48221906116643</v>
      </c>
      <c r="K321" s="40" t="n">
        <f aca="false">IF(E321="","",E321/(E321+H321))</f>
        <v>0.55012853470437</v>
      </c>
      <c r="L321" s="70" t="n">
        <f aca="false">IF(OR(K321="",J321=""),"",(J321-K321)*100)</f>
        <v>-6.79094735379406</v>
      </c>
      <c r="M321" s="36" t="n">
        <v>2.20820364551216</v>
      </c>
      <c r="N321" s="36" t="n">
        <v>2.24053161395411</v>
      </c>
      <c r="O321" s="36" t="n">
        <f aca="false">SQRT(M321^2+N321^2)</f>
        <v>3.14581392539053</v>
      </c>
      <c r="P321" s="40" t="n">
        <f aca="false">IF(J321="","",MAX(0,J321-1.96*O321/100))</f>
        <v>0.420561108228775</v>
      </c>
      <c r="Q321" s="40" t="n">
        <f aca="false">IF(J321="","",MIN(1,J321+1.96*O321/100))</f>
        <v>0.543877014104084</v>
      </c>
      <c r="R321" s="32" t="str">
        <f aca="false">IF(L321="","",IF(ABS(L321)&lt;=O321,"Yes","No"))</f>
        <v>No</v>
      </c>
      <c r="S321" s="32" t="str">
        <f aca="false">IF(L321="","",IF(ABS(L321)&lt;=1.96*O321,"Yes","No"))</f>
        <v>No</v>
      </c>
      <c r="T321" s="60" t="n">
        <f aca="false">IF(D321="","",ROUND(SQRT(((D321+G321)*O321/100)^2+(J321*(D321+G321)*0.06778)^2),0))</f>
        <v>32</v>
      </c>
      <c r="U321" s="32"/>
    </row>
    <row r="322" customFormat="false" ht="15" hidden="false" customHeight="false" outlineLevel="0" collapsed="false">
      <c r="A322" s="32" t="s">
        <v>421</v>
      </c>
      <c r="B322" s="32" t="s">
        <v>541</v>
      </c>
      <c r="C322" s="32" t="s">
        <v>544</v>
      </c>
      <c r="D322" s="60" t="n">
        <v>298</v>
      </c>
      <c r="E322" s="60" t="n">
        <v>367</v>
      </c>
      <c r="F322" s="69" t="n">
        <f aca="false">IF(E322="","",D322-E322)</f>
        <v>-69</v>
      </c>
      <c r="G322" s="60" t="n">
        <v>355</v>
      </c>
      <c r="H322" s="60" t="n">
        <v>362</v>
      </c>
      <c r="I322" s="69" t="n">
        <f aca="false">IF(H322="","",G322-H322)</f>
        <v>-7</v>
      </c>
      <c r="J322" s="40" t="n">
        <f aca="false">IF(OR(D322="",D322+G322=0),"",D322/(D322+G322))</f>
        <v>0.45635528330781</v>
      </c>
      <c r="K322" s="40" t="n">
        <f aca="false">IF(E322="","",E322/(E322+H322))</f>
        <v>0.503429355281207</v>
      </c>
      <c r="L322" s="70" t="n">
        <f aca="false">IF(OR(K322="",J322=""),"",(J322-K322)*100)</f>
        <v>-4.7074071973397</v>
      </c>
      <c r="M322" s="36" t="n">
        <v>2.20820364551216</v>
      </c>
      <c r="N322" s="36" t="n">
        <v>2.24053161395411</v>
      </c>
      <c r="O322" s="36" t="n">
        <f aca="false">SQRT(M322^2+N322^2)</f>
        <v>3.14581392539053</v>
      </c>
      <c r="P322" s="40" t="n">
        <f aca="false">IF(J322="","",MAX(0,J322-1.96*O322/100))</f>
        <v>0.394697330370156</v>
      </c>
      <c r="Q322" s="40" t="n">
        <f aca="false">IF(J322="","",MIN(1,J322+1.96*O322/100))</f>
        <v>0.518013236245465</v>
      </c>
      <c r="R322" s="32" t="str">
        <f aca="false">IF(L322="","",IF(ABS(L322)&lt;=O322,"Yes","No"))</f>
        <v>No</v>
      </c>
      <c r="S322" s="32" t="str">
        <f aca="false">IF(L322="","",IF(ABS(L322)&lt;=1.96*O322,"Yes","No"))</f>
        <v>Yes</v>
      </c>
      <c r="T322" s="60" t="n">
        <f aca="false">IF(D322="","",ROUND(SQRT(((D322+G322)*O322/100)^2+(J322*(D322+G322)*0.06778)^2),0))</f>
        <v>29</v>
      </c>
      <c r="U322" s="32"/>
    </row>
    <row r="323" customFormat="false" ht="15" hidden="false" customHeight="false" outlineLevel="0" collapsed="false">
      <c r="A323" s="32" t="s">
        <v>421</v>
      </c>
      <c r="B323" s="32" t="s">
        <v>545</v>
      </c>
      <c r="C323" s="32" t="s">
        <v>546</v>
      </c>
      <c r="D323" s="60" t="n">
        <v>147</v>
      </c>
      <c r="E323" s="60" t="n">
        <v>168</v>
      </c>
      <c r="F323" s="69" t="n">
        <f aca="false">IF(E323="","",D323-E323)</f>
        <v>-21</v>
      </c>
      <c r="G323" s="60" t="n">
        <v>182</v>
      </c>
      <c r="H323" s="60" t="n">
        <v>194</v>
      </c>
      <c r="I323" s="69" t="n">
        <f aca="false">IF(H323="","",G323-H323)</f>
        <v>-12</v>
      </c>
      <c r="J323" s="40" t="n">
        <f aca="false">IF(OR(D323="",D323+G323=0),"",D323/(D323+G323))</f>
        <v>0.446808510638298</v>
      </c>
      <c r="K323" s="40" t="n">
        <f aca="false">IF(E323="","",E323/(E323+H323))</f>
        <v>0.464088397790055</v>
      </c>
      <c r="L323" s="70" t="n">
        <f aca="false">IF(OR(K323="",J323=""),"",(J323-K323)*100)</f>
        <v>-1.72798871517574</v>
      </c>
      <c r="M323" s="36" t="n">
        <v>3.37717971691765</v>
      </c>
      <c r="N323" s="36" t="n">
        <v>2.24053161395411</v>
      </c>
      <c r="O323" s="36" t="n">
        <f aca="false">SQRT(M323^2+N323^2)</f>
        <v>4.05281689118664</v>
      </c>
      <c r="P323" s="40" t="n">
        <f aca="false">IF(J323="","",MAX(0,J323-1.96*O323/100))</f>
        <v>0.36737329957104</v>
      </c>
      <c r="Q323" s="40" t="n">
        <f aca="false">IF(J323="","",MIN(1,J323+1.96*O323/100))</f>
        <v>0.526243721705556</v>
      </c>
      <c r="R323" s="32" t="str">
        <f aca="false">IF(L323="","",IF(ABS(L323)&lt;=O323,"Yes","No"))</f>
        <v>Yes</v>
      </c>
      <c r="S323" s="32" t="str">
        <f aca="false">IF(L323="","",IF(ABS(L323)&lt;=1.96*O323,"Yes","No"))</f>
        <v>Yes</v>
      </c>
      <c r="T323" s="60" t="n">
        <f aca="false">IF(D323="","",ROUND(SQRT(((D323+G323)*O323/100)^2+(J323*(D323+G323)*0.08223)^2),0))</f>
        <v>18</v>
      </c>
      <c r="U323" s="32"/>
    </row>
    <row r="324" customFormat="false" ht="15" hidden="false" customHeight="false" outlineLevel="0" collapsed="false">
      <c r="A324" s="32" t="s">
        <v>421</v>
      </c>
      <c r="B324" s="32" t="s">
        <v>545</v>
      </c>
      <c r="C324" s="32" t="s">
        <v>547</v>
      </c>
      <c r="D324" s="60" t="n">
        <v>417</v>
      </c>
      <c r="E324" s="60" t="n">
        <v>476</v>
      </c>
      <c r="F324" s="69" t="n">
        <f aca="false">IF(E324="","",D324-E324)</f>
        <v>-59</v>
      </c>
      <c r="G324" s="60" t="n">
        <v>429</v>
      </c>
      <c r="H324" s="60" t="n">
        <v>440</v>
      </c>
      <c r="I324" s="69" t="n">
        <f aca="false">IF(H324="","",G324-H324)</f>
        <v>-11</v>
      </c>
      <c r="J324" s="40" t="n">
        <f aca="false">IF(OR(D324="",D324+G324=0),"",D324/(D324+G324))</f>
        <v>0.49290780141844</v>
      </c>
      <c r="K324" s="40" t="n">
        <f aca="false">IF(E324="","",E324/(E324+H324))</f>
        <v>0.519650655021834</v>
      </c>
      <c r="L324" s="70" t="n">
        <f aca="false">IF(OR(K324="",J324=""),"",(J324-K324)*100)</f>
        <v>-2.67428536033943</v>
      </c>
      <c r="M324" s="36" t="n">
        <v>1.85121860614646</v>
      </c>
      <c r="N324" s="36" t="n">
        <v>2.24053161395411</v>
      </c>
      <c r="O324" s="36" t="n">
        <f aca="false">SQRT(M324^2+N324^2)</f>
        <v>2.90637097440616</v>
      </c>
      <c r="P324" s="40" t="n">
        <f aca="false">IF(J324="","",MAX(0,J324-1.96*O324/100))</f>
        <v>0.435942930320079</v>
      </c>
      <c r="Q324" s="40" t="n">
        <f aca="false">IF(J324="","",MIN(1,J324+1.96*O324/100))</f>
        <v>0.549872672516801</v>
      </c>
      <c r="R324" s="32" t="str">
        <f aca="false">IF(L324="","",IF(ABS(L324)&lt;=O324,"Yes","No"))</f>
        <v>Yes</v>
      </c>
      <c r="S324" s="32" t="str">
        <f aca="false">IF(L324="","",IF(ABS(L324)&lt;=1.96*O324,"Yes","No"))</f>
        <v>Yes</v>
      </c>
      <c r="T324" s="60" t="n">
        <f aca="false">IF(D324="","",ROUND(SQRT(((D324+G324)*O324/100)^2+(J324*(D324+G324)*0.05273)^2),0))</f>
        <v>33</v>
      </c>
      <c r="U324" s="32"/>
    </row>
    <row r="325" customFormat="false" ht="15" hidden="false" customHeight="false" outlineLevel="0" collapsed="false">
      <c r="A325" s="32" t="s">
        <v>421</v>
      </c>
      <c r="B325" s="32" t="s">
        <v>548</v>
      </c>
      <c r="C325" s="32" t="s">
        <v>549</v>
      </c>
      <c r="D325" s="60" t="n">
        <v>396</v>
      </c>
      <c r="E325" s="60" t="n">
        <v>471</v>
      </c>
      <c r="F325" s="69" t="n">
        <f aca="false">IF(E325="","",D325-E325)</f>
        <v>-75</v>
      </c>
      <c r="G325" s="60" t="n">
        <v>528</v>
      </c>
      <c r="H325" s="60" t="n">
        <v>484</v>
      </c>
      <c r="I325" s="69" t="n">
        <f aca="false">IF(H325="","",G325-H325)</f>
        <v>44</v>
      </c>
      <c r="J325" s="40" t="n">
        <f aca="false">IF(OR(D325="",D325+G325=0),"",D325/(D325+G325))</f>
        <v>0.428571428571429</v>
      </c>
      <c r="K325" s="40" t="n">
        <f aca="false">IF(E325="","",E325/(E325+H325))</f>
        <v>0.493193717277487</v>
      </c>
      <c r="L325" s="70" t="n">
        <f aca="false">IF(OR(K325="",J325=""),"",(J325-K325)*100)</f>
        <v>-6.46222887060584</v>
      </c>
      <c r="M325" s="36" t="n">
        <v>1.85121860614646</v>
      </c>
      <c r="N325" s="36" t="n">
        <v>2.24053161395411</v>
      </c>
      <c r="O325" s="36" t="n">
        <f aca="false">SQRT(M325^2+N325^2)</f>
        <v>2.90637097440616</v>
      </c>
      <c r="P325" s="40" t="n">
        <f aca="false">IF(J325="","",MAX(0,J325-1.96*O325/100))</f>
        <v>0.371606557473068</v>
      </c>
      <c r="Q325" s="40" t="n">
        <f aca="false">IF(J325="","",MIN(1,J325+1.96*O325/100))</f>
        <v>0.485536299669789</v>
      </c>
      <c r="R325" s="32" t="str">
        <f aca="false">IF(L325="","",IF(ABS(L325)&lt;=O325,"Yes","No"))</f>
        <v>No</v>
      </c>
      <c r="S325" s="32" t="str">
        <f aca="false">IF(L325="","",IF(ABS(L325)&lt;=1.96*O325,"Yes","No"))</f>
        <v>No</v>
      </c>
      <c r="T325" s="60" t="n">
        <f aca="false">IF(D325="","",ROUND(SQRT(((D325+G325)*O325/100)^2+(J325*(D325+G325)*0.05273)^2),0))</f>
        <v>34</v>
      </c>
      <c r="U325" s="32"/>
    </row>
    <row r="326" customFormat="false" ht="15" hidden="false" customHeight="false" outlineLevel="0" collapsed="false">
      <c r="A326" s="32" t="s">
        <v>421</v>
      </c>
      <c r="B326" s="32" t="s">
        <v>548</v>
      </c>
      <c r="C326" s="32" t="s">
        <v>550</v>
      </c>
      <c r="D326" s="60" t="n">
        <v>354</v>
      </c>
      <c r="E326" s="60" t="n">
        <v>423</v>
      </c>
      <c r="F326" s="69" t="n">
        <f aca="false">IF(E326="","",D326-E326)</f>
        <v>-69</v>
      </c>
      <c r="G326" s="60" t="n">
        <v>431</v>
      </c>
      <c r="H326" s="60" t="n">
        <v>411</v>
      </c>
      <c r="I326" s="69" t="n">
        <f aca="false">IF(H326="","",G326-H326)</f>
        <v>20</v>
      </c>
      <c r="J326" s="40" t="n">
        <f aca="false">IF(OR(D326="",D326+G326=0),"",D326/(D326+G326))</f>
        <v>0.450955414012739</v>
      </c>
      <c r="K326" s="40" t="n">
        <f aca="false">IF(E326="","",E326/(E326+H326))</f>
        <v>0.507194244604317</v>
      </c>
      <c r="L326" s="70" t="n">
        <f aca="false">IF(OR(K326="",J326=""),"",(J326-K326)*100)</f>
        <v>-5.62388305915776</v>
      </c>
      <c r="M326" s="36" t="n">
        <v>2.20820364551216</v>
      </c>
      <c r="N326" s="36" t="n">
        <v>2.24053161395411</v>
      </c>
      <c r="O326" s="36" t="n">
        <f aca="false">SQRT(M326^2+N326^2)</f>
        <v>3.14581392539053</v>
      </c>
      <c r="P326" s="40" t="n">
        <f aca="false">IF(J326="","",MAX(0,J326-1.96*O326/100))</f>
        <v>0.389297461075085</v>
      </c>
      <c r="Q326" s="40" t="n">
        <f aca="false">IF(J326="","",MIN(1,J326+1.96*O326/100))</f>
        <v>0.512613366950393</v>
      </c>
      <c r="R326" s="32" t="str">
        <f aca="false">IF(L326="","",IF(ABS(L326)&lt;=O326,"Yes","No"))</f>
        <v>No</v>
      </c>
      <c r="S326" s="32" t="str">
        <f aca="false">IF(L326="","",IF(ABS(L326)&lt;=1.96*O326,"Yes","No"))</f>
        <v>Yes</v>
      </c>
      <c r="T326" s="60" t="n">
        <f aca="false">IF(D326="","",ROUND(SQRT(((D326+G326)*O326/100)^2+(J326*(D326+G326)*0.06778)^2),0))</f>
        <v>34</v>
      </c>
      <c r="U326" s="32"/>
    </row>
    <row r="327" customFormat="false" ht="15" hidden="false" customHeight="false" outlineLevel="0" collapsed="false">
      <c r="A327" s="32" t="s">
        <v>421</v>
      </c>
      <c r="B327" s="32" t="s">
        <v>548</v>
      </c>
      <c r="C327" s="32" t="s">
        <v>551</v>
      </c>
      <c r="D327" s="60" t="n">
        <v>686</v>
      </c>
      <c r="E327" s="60" t="n">
        <v>874</v>
      </c>
      <c r="F327" s="69" t="n">
        <f aca="false">IF(E327="","",D327-E327)</f>
        <v>-188</v>
      </c>
      <c r="G327" s="60" t="n">
        <v>895</v>
      </c>
      <c r="H327" s="60" t="n">
        <v>886</v>
      </c>
      <c r="I327" s="69" t="n">
        <f aca="false">IF(H327="","",G327-H327)</f>
        <v>9</v>
      </c>
      <c r="J327" s="40" t="n">
        <f aca="false">IF(OR(D327="",D327+G327=0),"",D327/(D327+G327))</f>
        <v>0.433902593295383</v>
      </c>
      <c r="K327" s="40" t="n">
        <f aca="false">IF(E327="","",E327/(E327+H327))</f>
        <v>0.496590909090909</v>
      </c>
      <c r="L327" s="70" t="n">
        <f aca="false">IF(OR(K327="",J327=""),"",(J327-K327)*100)</f>
        <v>-6.26883157955264</v>
      </c>
      <c r="M327" s="36" t="n">
        <v>1.85121860614646</v>
      </c>
      <c r="N327" s="36" t="n">
        <v>2.24053161395411</v>
      </c>
      <c r="O327" s="36" t="n">
        <f aca="false">SQRT(M327^2+N327^2)</f>
        <v>2.90637097440616</v>
      </c>
      <c r="P327" s="40" t="n">
        <f aca="false">IF(J327="","",MAX(0,J327-1.96*O327/100))</f>
        <v>0.376937722197022</v>
      </c>
      <c r="Q327" s="40" t="n">
        <f aca="false">IF(J327="","",MIN(1,J327+1.96*O327/100))</f>
        <v>0.490867464393744</v>
      </c>
      <c r="R327" s="32" t="str">
        <f aca="false">IF(L327="","",IF(ABS(L327)&lt;=O327,"Yes","No"))</f>
        <v>No</v>
      </c>
      <c r="S327" s="32" t="str">
        <f aca="false">IF(L327="","",IF(ABS(L327)&lt;=1.96*O327,"Yes","No"))</f>
        <v>No</v>
      </c>
      <c r="T327" s="60" t="n">
        <f aca="false">IF(D327="","",ROUND(SQRT(((D327+G327)*O327/100)^2+(J327*(D327+G327)*0.05273)^2),0))</f>
        <v>58</v>
      </c>
      <c r="U327" s="32"/>
    </row>
    <row r="328" customFormat="false" ht="15" hidden="false" customHeight="false" outlineLevel="0" collapsed="false">
      <c r="A328" s="32" t="s">
        <v>421</v>
      </c>
      <c r="B328" s="32" t="s">
        <v>548</v>
      </c>
      <c r="C328" s="32" t="s">
        <v>552</v>
      </c>
      <c r="D328" s="60" t="n">
        <v>146</v>
      </c>
      <c r="E328" s="60" t="n">
        <v>189</v>
      </c>
      <c r="F328" s="69" t="n">
        <f aca="false">IF(E328="","",D328-E328)</f>
        <v>-43</v>
      </c>
      <c r="G328" s="60" t="n">
        <v>195</v>
      </c>
      <c r="H328" s="60" t="n">
        <v>189</v>
      </c>
      <c r="I328" s="69" t="n">
        <f aca="false">IF(H328="","",G328-H328)</f>
        <v>6</v>
      </c>
      <c r="J328" s="40" t="n">
        <f aca="false">IF(OR(D328="",D328+G328=0),"",D328/(D328+G328))</f>
        <v>0.428152492668622</v>
      </c>
      <c r="K328" s="40" t="n">
        <f aca="false">IF(E328="","",E328/(E328+H328))</f>
        <v>0.5</v>
      </c>
      <c r="L328" s="70" t="n">
        <f aca="false">IF(OR(K328="",J328=""),"",(J328-K328)*100)</f>
        <v>-7.18475073313783</v>
      </c>
      <c r="M328" s="36" t="n">
        <v>3.37717971691765</v>
      </c>
      <c r="N328" s="36" t="n">
        <v>2.24053161395411</v>
      </c>
      <c r="O328" s="36" t="n">
        <f aca="false">SQRT(M328^2+N328^2)</f>
        <v>4.05281689118664</v>
      </c>
      <c r="P328" s="40" t="n">
        <f aca="false">IF(J328="","",MAX(0,J328-1.96*O328/100))</f>
        <v>0.348717281601364</v>
      </c>
      <c r="Q328" s="40" t="n">
        <f aca="false">IF(J328="","",MIN(1,J328+1.96*O328/100))</f>
        <v>0.50758770373588</v>
      </c>
      <c r="R328" s="32" t="str">
        <f aca="false">IF(L328="","",IF(ABS(L328)&lt;=O328,"Yes","No"))</f>
        <v>No</v>
      </c>
      <c r="S328" s="32" t="str">
        <f aca="false">IF(L328="","",IF(ABS(L328)&lt;=1.96*O328,"Yes","No"))</f>
        <v>Yes</v>
      </c>
      <c r="T328" s="60" t="n">
        <f aca="false">IF(D328="","",ROUND(SQRT(((D328+G328)*O328/100)^2+(J328*(D328+G328)*0.08223)^2),0))</f>
        <v>18</v>
      </c>
      <c r="U328" s="32"/>
    </row>
    <row r="329" customFormat="false" ht="15" hidden="false" customHeight="false" outlineLevel="0" collapsed="false">
      <c r="A329" s="32" t="s">
        <v>421</v>
      </c>
      <c r="B329" s="32" t="s">
        <v>553</v>
      </c>
      <c r="C329" s="32" t="s">
        <v>554</v>
      </c>
      <c r="D329" s="60" t="n">
        <v>467</v>
      </c>
      <c r="E329" s="60" t="n">
        <v>497</v>
      </c>
      <c r="F329" s="69" t="n">
        <f aca="false">IF(E329="","",D329-E329)</f>
        <v>-30</v>
      </c>
      <c r="G329" s="60" t="n">
        <v>499</v>
      </c>
      <c r="H329" s="60" t="n">
        <v>505</v>
      </c>
      <c r="I329" s="69" t="n">
        <f aca="false">IF(H329="","",G329-H329)</f>
        <v>-6</v>
      </c>
      <c r="J329" s="40" t="n">
        <f aca="false">IF(OR(D329="",D329+G329=0),"",D329/(D329+G329))</f>
        <v>0.48343685300207</v>
      </c>
      <c r="K329" s="40" t="n">
        <f aca="false">IF(E329="","",E329/(E329+H329))</f>
        <v>0.496007984031936</v>
      </c>
      <c r="L329" s="70" t="n">
        <f aca="false">IF(OR(K329="",J329=""),"",(J329-K329)*100)</f>
        <v>-1.25711310298657</v>
      </c>
      <c r="M329" s="36" t="n">
        <v>1.85121860614646</v>
      </c>
      <c r="N329" s="36" t="n">
        <v>2.24053161395411</v>
      </c>
      <c r="O329" s="36" t="n">
        <f aca="false">SQRT(M329^2+N329^2)</f>
        <v>2.90637097440616</v>
      </c>
      <c r="P329" s="40" t="n">
        <f aca="false">IF(J329="","",MAX(0,J329-1.96*O329/100))</f>
        <v>0.42647198190371</v>
      </c>
      <c r="Q329" s="40" t="n">
        <f aca="false">IF(J329="","",MIN(1,J329+1.96*O329/100))</f>
        <v>0.540401724100431</v>
      </c>
      <c r="R329" s="32" t="str">
        <f aca="false">IF(L329="","",IF(ABS(L329)&lt;=O329,"Yes","No"))</f>
        <v>Yes</v>
      </c>
      <c r="S329" s="32" t="str">
        <f aca="false">IF(L329="","",IF(ABS(L329)&lt;=1.96*O329,"Yes","No"))</f>
        <v>Yes</v>
      </c>
      <c r="T329" s="60" t="n">
        <f aca="false">IF(D329="","",ROUND(SQRT(((D329+G329)*O329/100)^2+(J329*(D329+G329)*0.05273)^2),0))</f>
        <v>37</v>
      </c>
      <c r="U329" s="32"/>
    </row>
    <row r="330" customFormat="false" ht="15" hidden="false" customHeight="false" outlineLevel="0" collapsed="false">
      <c r="A330" s="32" t="s">
        <v>421</v>
      </c>
      <c r="B330" s="32" t="s">
        <v>553</v>
      </c>
      <c r="C330" s="32" t="s">
        <v>555</v>
      </c>
      <c r="D330" s="60" t="n">
        <v>544</v>
      </c>
      <c r="E330" s="60" t="n">
        <v>616</v>
      </c>
      <c r="F330" s="69" t="n">
        <f aca="false">IF(E330="","",D330-E330)</f>
        <v>-72</v>
      </c>
      <c r="G330" s="60" t="n">
        <v>536</v>
      </c>
      <c r="H330" s="60" t="n">
        <v>541</v>
      </c>
      <c r="I330" s="69" t="n">
        <f aca="false">IF(H330="","",G330-H330)</f>
        <v>-5</v>
      </c>
      <c r="J330" s="40" t="n">
        <f aca="false">IF(OR(D330="",D330+G330=0),"",D330/(D330+G330))</f>
        <v>0.503703703703704</v>
      </c>
      <c r="K330" s="40" t="n">
        <f aca="false">IF(E330="","",E330/(E330+H330))</f>
        <v>0.532411408815903</v>
      </c>
      <c r="L330" s="70" t="n">
        <f aca="false">IF(OR(K330="",J330=""),"",(J330-K330)*100)</f>
        <v>-2.87077051121996</v>
      </c>
      <c r="M330" s="36" t="n">
        <v>1.85121860614646</v>
      </c>
      <c r="N330" s="36" t="n">
        <v>2.24053161395411</v>
      </c>
      <c r="O330" s="36" t="n">
        <f aca="false">SQRT(M330^2+N330^2)</f>
        <v>2.90637097440616</v>
      </c>
      <c r="P330" s="40" t="n">
        <f aca="false">IF(J330="","",MAX(0,J330-1.96*O330/100))</f>
        <v>0.446738832605343</v>
      </c>
      <c r="Q330" s="40" t="n">
        <f aca="false">IF(J330="","",MIN(1,J330+1.96*O330/100))</f>
        <v>0.560668574802064</v>
      </c>
      <c r="R330" s="32" t="str">
        <f aca="false">IF(L330="","",IF(ABS(L330)&lt;=O330,"Yes","No"))</f>
        <v>Yes</v>
      </c>
      <c r="S330" s="32" t="str">
        <f aca="false">IF(L330="","",IF(ABS(L330)&lt;=1.96*O330,"Yes","No"))</f>
        <v>Yes</v>
      </c>
      <c r="T330" s="60" t="n">
        <f aca="false">IF(D330="","",ROUND(SQRT(((D330+G330)*O330/100)^2+(J330*(D330+G330)*0.05273)^2),0))</f>
        <v>43</v>
      </c>
      <c r="U330" s="32"/>
    </row>
    <row r="331" customFormat="false" ht="15" hidden="false" customHeight="false" outlineLevel="0" collapsed="false">
      <c r="A331" s="32" t="s">
        <v>421</v>
      </c>
      <c r="B331" s="32" t="s">
        <v>553</v>
      </c>
      <c r="C331" s="32" t="s">
        <v>556</v>
      </c>
      <c r="D331" s="60" t="n">
        <v>775</v>
      </c>
      <c r="E331" s="60" t="n">
        <v>885</v>
      </c>
      <c r="F331" s="69" t="n">
        <f aca="false">IF(E331="","",D331-E331)</f>
        <v>-110</v>
      </c>
      <c r="G331" s="60" t="n">
        <v>869</v>
      </c>
      <c r="H331" s="60" t="n">
        <v>945</v>
      </c>
      <c r="I331" s="69" t="n">
        <f aca="false">IF(H331="","",G331-H331)</f>
        <v>-76</v>
      </c>
      <c r="J331" s="40" t="n">
        <f aca="false">IF(OR(D331="",D331+G331=0),"",D331/(D331+G331))</f>
        <v>0.471411192214112</v>
      </c>
      <c r="K331" s="40" t="n">
        <f aca="false">IF(E331="","",E331/(E331+H331))</f>
        <v>0.483606557377049</v>
      </c>
      <c r="L331" s="70" t="n">
        <f aca="false">IF(OR(K331="",J331=""),"",(J331-K331)*100)</f>
        <v>-1.21953651629372</v>
      </c>
      <c r="M331" s="36" t="n">
        <v>1.85121860614646</v>
      </c>
      <c r="N331" s="36" t="n">
        <v>2.24053161395411</v>
      </c>
      <c r="O331" s="36" t="n">
        <f aca="false">SQRT(M331^2+N331^2)</f>
        <v>2.90637097440616</v>
      </c>
      <c r="P331" s="40" t="n">
        <f aca="false">IF(J331="","",MAX(0,J331-1.96*O331/100))</f>
        <v>0.414446321115751</v>
      </c>
      <c r="Q331" s="40" t="n">
        <f aca="false">IF(J331="","",MIN(1,J331+1.96*O331/100))</f>
        <v>0.528376063312473</v>
      </c>
      <c r="R331" s="32" t="str">
        <f aca="false">IF(L331="","",IF(ABS(L331)&lt;=O331,"Yes","No"))</f>
        <v>Yes</v>
      </c>
      <c r="S331" s="32" t="str">
        <f aca="false">IF(L331="","",IF(ABS(L331)&lt;=1.96*O331,"Yes","No"))</f>
        <v>Yes</v>
      </c>
      <c r="T331" s="60" t="n">
        <f aca="false">IF(D331="","",ROUND(SQRT(((D331+G331)*O331/100)^2+(J331*(D331+G331)*0.05273)^2),0))</f>
        <v>63</v>
      </c>
      <c r="U331" s="32"/>
    </row>
    <row r="332" customFormat="false" ht="15" hidden="false" customHeight="false" outlineLevel="0" collapsed="false">
      <c r="A332" s="32" t="s">
        <v>421</v>
      </c>
      <c r="B332" s="32" t="s">
        <v>553</v>
      </c>
      <c r="C332" s="32" t="s">
        <v>557</v>
      </c>
      <c r="D332" s="60" t="n">
        <v>1331</v>
      </c>
      <c r="E332" s="60" t="n">
        <v>1457</v>
      </c>
      <c r="F332" s="69" t="n">
        <f aca="false">IF(E332="","",D332-E332)</f>
        <v>-126</v>
      </c>
      <c r="G332" s="60" t="n">
        <v>1199</v>
      </c>
      <c r="H332" s="60" t="n">
        <v>1179</v>
      </c>
      <c r="I332" s="69" t="n">
        <f aca="false">IF(H332="","",G332-H332)</f>
        <v>20</v>
      </c>
      <c r="J332" s="40" t="n">
        <f aca="false">IF(OR(D332="",D332+G332=0),"",D332/(D332+G332))</f>
        <v>0.526086956521739</v>
      </c>
      <c r="K332" s="40" t="n">
        <f aca="false">IF(E332="","",E332/(E332+H332))</f>
        <v>0.552731411229135</v>
      </c>
      <c r="L332" s="70" t="n">
        <f aca="false">IF(OR(K332="",J332=""),"",(J332-K332)*100)</f>
        <v>-2.6644454707396</v>
      </c>
      <c r="M332" s="36" t="n">
        <v>1.85121860614646</v>
      </c>
      <c r="N332" s="36" t="n">
        <v>2.24053161395411</v>
      </c>
      <c r="O332" s="36" t="n">
        <f aca="false">SQRT(M332^2+N332^2)</f>
        <v>2.90637097440616</v>
      </c>
      <c r="P332" s="40" t="n">
        <f aca="false">IF(J332="","",MAX(0,J332-1.96*O332/100))</f>
        <v>0.469122085423378</v>
      </c>
      <c r="Q332" s="40" t="n">
        <f aca="false">IF(J332="","",MIN(1,J332+1.96*O332/100))</f>
        <v>0.5830518276201</v>
      </c>
      <c r="R332" s="32" t="str">
        <f aca="false">IF(L332="","",IF(ABS(L332)&lt;=O332,"Yes","No"))</f>
        <v>Yes</v>
      </c>
      <c r="S332" s="32" t="str">
        <f aca="false">IF(L332="","",IF(ABS(L332)&lt;=1.96*O332,"Yes","No"))</f>
        <v>Yes</v>
      </c>
      <c r="T332" s="60" t="n">
        <f aca="false">IF(D332="","",ROUND(SQRT(((D332+G332)*O332/100)^2+(J332*(D332+G332)*0.05273)^2),0))</f>
        <v>102</v>
      </c>
      <c r="U332" s="32"/>
    </row>
    <row r="333" customFormat="false" ht="15" hidden="false" customHeight="false" outlineLevel="0" collapsed="false">
      <c r="A333" s="32" t="s">
        <v>421</v>
      </c>
      <c r="B333" s="32" t="s">
        <v>553</v>
      </c>
      <c r="C333" s="32" t="s">
        <v>558</v>
      </c>
      <c r="D333" s="60" t="n">
        <v>606</v>
      </c>
      <c r="E333" s="60" t="n">
        <v>640</v>
      </c>
      <c r="F333" s="69" t="n">
        <f aca="false">IF(E333="","",D333-E333)</f>
        <v>-34</v>
      </c>
      <c r="G333" s="60" t="n">
        <v>622</v>
      </c>
      <c r="H333" s="60" t="n">
        <v>661</v>
      </c>
      <c r="I333" s="69" t="n">
        <f aca="false">IF(H333="","",G333-H333)</f>
        <v>-39</v>
      </c>
      <c r="J333" s="40" t="n">
        <f aca="false">IF(OR(D333="",D333+G333=0),"",D333/(D333+G333))</f>
        <v>0.493485342019544</v>
      </c>
      <c r="K333" s="40" t="n">
        <f aca="false">IF(E333="","",E333/(E333+H333))</f>
        <v>0.491929285165257</v>
      </c>
      <c r="L333" s="70" t="n">
        <f aca="false">IF(OR(K333="",J333=""),"",(J333-K333)*100)</f>
        <v>0.15560568542865</v>
      </c>
      <c r="M333" s="36" t="n">
        <v>1.85121860614646</v>
      </c>
      <c r="N333" s="36" t="n">
        <v>2.24053161395411</v>
      </c>
      <c r="O333" s="36" t="n">
        <f aca="false">SQRT(M333^2+N333^2)</f>
        <v>2.90637097440616</v>
      </c>
      <c r="P333" s="40" t="n">
        <f aca="false">IF(J333="","",MAX(0,J333-1.96*O333/100))</f>
        <v>0.436520470921183</v>
      </c>
      <c r="Q333" s="40" t="n">
        <f aca="false">IF(J333="","",MIN(1,J333+1.96*O333/100))</f>
        <v>0.550450213117905</v>
      </c>
      <c r="R333" s="32" t="str">
        <f aca="false">IF(L333="","",IF(ABS(L333)&lt;=O333,"Yes","No"))</f>
        <v>Yes</v>
      </c>
      <c r="S333" s="32" t="str">
        <f aca="false">IF(L333="","",IF(ABS(L333)&lt;=1.96*O333,"Yes","No"))</f>
        <v>Yes</v>
      </c>
      <c r="T333" s="60" t="n">
        <f aca="false">IF(D333="","",ROUND(SQRT(((D333+G333)*O333/100)^2+(J333*(D333+G333)*0.05273)^2),0))</f>
        <v>48</v>
      </c>
      <c r="U333" s="32"/>
    </row>
    <row r="334" customFormat="false" ht="15" hidden="false" customHeight="false" outlineLevel="0" collapsed="false">
      <c r="A334" s="32" t="s">
        <v>421</v>
      </c>
      <c r="B334" s="32" t="s">
        <v>553</v>
      </c>
      <c r="C334" s="32" t="s">
        <v>559</v>
      </c>
      <c r="D334" s="60" t="n">
        <v>278</v>
      </c>
      <c r="E334" s="60" t="n">
        <v>293</v>
      </c>
      <c r="F334" s="69" t="n">
        <f aca="false">IF(E334="","",D334-E334)</f>
        <v>-15</v>
      </c>
      <c r="G334" s="60" t="n">
        <v>307</v>
      </c>
      <c r="H334" s="60" t="n">
        <v>336</v>
      </c>
      <c r="I334" s="69" t="n">
        <f aca="false">IF(H334="","",G334-H334)</f>
        <v>-29</v>
      </c>
      <c r="J334" s="40" t="n">
        <f aca="false">IF(OR(D334="",D334+G334=0),"",D334/(D334+G334))</f>
        <v>0.475213675213675</v>
      </c>
      <c r="K334" s="40" t="n">
        <f aca="false">IF(E334="","",E334/(E334+H334))</f>
        <v>0.465818759936407</v>
      </c>
      <c r="L334" s="70" t="n">
        <f aca="false">IF(OR(K334="",J334=""),"",(J334-K334)*100)</f>
        <v>0.939491527726821</v>
      </c>
      <c r="M334" s="36" t="n">
        <v>2.20820364551216</v>
      </c>
      <c r="N334" s="36" t="n">
        <v>2.24053161395411</v>
      </c>
      <c r="O334" s="36" t="n">
        <f aca="false">SQRT(M334^2+N334^2)</f>
        <v>3.14581392539053</v>
      </c>
      <c r="P334" s="40" t="n">
        <f aca="false">IF(J334="","",MAX(0,J334-1.96*O334/100))</f>
        <v>0.413555722276021</v>
      </c>
      <c r="Q334" s="40" t="n">
        <f aca="false">IF(J334="","",MIN(1,J334+1.96*O334/100))</f>
        <v>0.53687162815133</v>
      </c>
      <c r="R334" s="32" t="str">
        <f aca="false">IF(L334="","",IF(ABS(L334)&lt;=O334,"Yes","No"))</f>
        <v>Yes</v>
      </c>
      <c r="S334" s="32" t="str">
        <f aca="false">IF(L334="","",IF(ABS(L334)&lt;=1.96*O334,"Yes","No"))</f>
        <v>Yes</v>
      </c>
      <c r="T334" s="60" t="n">
        <f aca="false">IF(D334="","",ROUND(SQRT(((D334+G334)*O334/100)^2+(J334*(D334+G334)*0.06778)^2),0))</f>
        <v>26</v>
      </c>
      <c r="U334" s="32"/>
    </row>
    <row r="335" customFormat="false" ht="15" hidden="false" customHeight="false" outlineLevel="0" collapsed="false">
      <c r="A335" s="32" t="s">
        <v>421</v>
      </c>
      <c r="B335" s="32" t="s">
        <v>553</v>
      </c>
      <c r="C335" s="32" t="s">
        <v>560</v>
      </c>
      <c r="D335" s="60" t="n">
        <v>896</v>
      </c>
      <c r="E335" s="60" t="n">
        <v>1015</v>
      </c>
      <c r="F335" s="69" t="n">
        <f aca="false">IF(E335="","",D335-E335)</f>
        <v>-119</v>
      </c>
      <c r="G335" s="60" t="n">
        <v>747</v>
      </c>
      <c r="H335" s="60" t="n">
        <v>743</v>
      </c>
      <c r="I335" s="69" t="n">
        <f aca="false">IF(H335="","",G335-H335)</f>
        <v>4</v>
      </c>
      <c r="J335" s="40" t="n">
        <f aca="false">IF(OR(D335="",D335+G335=0),"",D335/(D335+G335))</f>
        <v>0.545343883140597</v>
      </c>
      <c r="K335" s="40" t="n">
        <f aca="false">IF(E335="","",E335/(E335+H335))</f>
        <v>0.5773606370876</v>
      </c>
      <c r="L335" s="70" t="n">
        <f aca="false">IF(OR(K335="",J335=""),"",(J335-K335)*100)</f>
        <v>-3.20167539470031</v>
      </c>
      <c r="M335" s="36" t="n">
        <v>1.85121860614646</v>
      </c>
      <c r="N335" s="36" t="n">
        <v>2.24053161395411</v>
      </c>
      <c r="O335" s="36" t="n">
        <f aca="false">SQRT(M335^2+N335^2)</f>
        <v>2.90637097440616</v>
      </c>
      <c r="P335" s="40" t="n">
        <f aca="false">IF(J335="","",MAX(0,J335-1.96*O335/100))</f>
        <v>0.488379012042236</v>
      </c>
      <c r="Q335" s="40" t="n">
        <f aca="false">IF(J335="","",MIN(1,J335+1.96*O335/100))</f>
        <v>0.602308754238957</v>
      </c>
      <c r="R335" s="32" t="str">
        <f aca="false">IF(L335="","",IF(ABS(L335)&lt;=O335,"Yes","No"))</f>
        <v>No</v>
      </c>
      <c r="S335" s="32" t="str">
        <f aca="false">IF(L335="","",IF(ABS(L335)&lt;=1.96*O335,"Yes","No"))</f>
        <v>Yes</v>
      </c>
      <c r="T335" s="60" t="n">
        <f aca="false">IF(D335="","",ROUND(SQRT(((D335+G335)*O335/100)^2+(J335*(D335+G335)*0.05273)^2),0))</f>
        <v>67</v>
      </c>
      <c r="U335" s="32"/>
    </row>
    <row r="336" customFormat="false" ht="15" hidden="false" customHeight="false" outlineLevel="0" collapsed="false">
      <c r="A336" s="32" t="s">
        <v>421</v>
      </c>
      <c r="B336" s="32" t="s">
        <v>561</v>
      </c>
      <c r="C336" s="32" t="s">
        <v>562</v>
      </c>
      <c r="D336" s="60" t="n">
        <v>56</v>
      </c>
      <c r="E336" s="60" t="n">
        <v>79</v>
      </c>
      <c r="F336" s="69" t="n">
        <f aca="false">IF(E336="","",D336-E336)</f>
        <v>-23</v>
      </c>
      <c r="G336" s="60" t="n">
        <v>105</v>
      </c>
      <c r="H336" s="60" t="n">
        <v>114</v>
      </c>
      <c r="I336" s="69" t="n">
        <f aca="false">IF(H336="","",G336-H336)</f>
        <v>-9</v>
      </c>
      <c r="J336" s="40" t="n">
        <f aca="false">IF(OR(D336="",D336+G336=0),"",D336/(D336+G336))</f>
        <v>0.347826086956522</v>
      </c>
      <c r="K336" s="40" t="n">
        <f aca="false">IF(E336="","",E336/(E336+H336))</f>
        <v>0.409326424870466</v>
      </c>
      <c r="L336" s="70" t="n">
        <f aca="false">IF(OR(K336="",J336=""),"",(J336-K336)*100)</f>
        <v>-6.15003379139446</v>
      </c>
      <c r="M336" s="36" t="n">
        <v>3.37717971691765</v>
      </c>
      <c r="N336" s="36" t="n">
        <v>2.24053161395411</v>
      </c>
      <c r="O336" s="36" t="n">
        <f aca="false">SQRT(M336^2+N336^2)</f>
        <v>4.05281689118664</v>
      </c>
      <c r="P336" s="40" t="n">
        <f aca="false">IF(J336="","",MAX(0,J336-1.96*O336/100))</f>
        <v>0.268390875889264</v>
      </c>
      <c r="Q336" s="40" t="n">
        <f aca="false">IF(J336="","",MIN(1,J336+1.96*O336/100))</f>
        <v>0.42726129802378</v>
      </c>
      <c r="R336" s="32" t="str">
        <f aca="false">IF(L336="","",IF(ABS(L336)&lt;=O336,"Yes","No"))</f>
        <v>No</v>
      </c>
      <c r="S336" s="32" t="str">
        <f aca="false">IF(L336="","",IF(ABS(L336)&lt;=1.96*O336,"Yes","No"))</f>
        <v>Yes</v>
      </c>
      <c r="T336" s="60" t="n">
        <f aca="false">IF(D336="","",ROUND(SQRT(((D336+G336)*O336/100)^2+(J336*(D336+G336)*0.08223)^2),0))</f>
        <v>8</v>
      </c>
      <c r="U336" s="32"/>
    </row>
    <row r="337" customFormat="false" ht="15" hidden="false" customHeight="false" outlineLevel="0" collapsed="false">
      <c r="A337" s="32" t="s">
        <v>421</v>
      </c>
      <c r="B337" s="32" t="s">
        <v>561</v>
      </c>
      <c r="C337" s="32" t="s">
        <v>563</v>
      </c>
      <c r="D337" s="60" t="n">
        <v>187</v>
      </c>
      <c r="E337" s="60" t="n">
        <v>196</v>
      </c>
      <c r="F337" s="69" t="n">
        <f aca="false">IF(E337="","",D337-E337)</f>
        <v>-9</v>
      </c>
      <c r="G337" s="60" t="n">
        <v>339</v>
      </c>
      <c r="H337" s="60" t="n">
        <v>365</v>
      </c>
      <c r="I337" s="69" t="n">
        <f aca="false">IF(H337="","",G337-H337)</f>
        <v>-26</v>
      </c>
      <c r="J337" s="40" t="n">
        <f aca="false">IF(OR(D337="",D337+G337=0),"",D337/(D337+G337))</f>
        <v>0.355513307984791</v>
      </c>
      <c r="K337" s="40" t="n">
        <f aca="false">IF(E337="","",E337/(E337+H337))</f>
        <v>0.349376114081996</v>
      </c>
      <c r="L337" s="70" t="n">
        <f aca="false">IF(OR(K337="",J337=""),"",(J337-K337)*100)</f>
        <v>0.613719390279444</v>
      </c>
      <c r="M337" s="36" t="n">
        <v>2.20820364551216</v>
      </c>
      <c r="N337" s="36" t="n">
        <v>2.24053161395411</v>
      </c>
      <c r="O337" s="36" t="n">
        <f aca="false">SQRT(M337^2+N337^2)</f>
        <v>3.14581392539053</v>
      </c>
      <c r="P337" s="40" t="n">
        <f aca="false">IF(J337="","",MAX(0,J337-1.96*O337/100))</f>
        <v>0.293855355047137</v>
      </c>
      <c r="Q337" s="40" t="n">
        <f aca="false">IF(J337="","",MIN(1,J337+1.96*O337/100))</f>
        <v>0.417171260922445</v>
      </c>
      <c r="R337" s="32" t="str">
        <f aca="false">IF(L337="","",IF(ABS(L337)&lt;=O337,"Yes","No"))</f>
        <v>Yes</v>
      </c>
      <c r="S337" s="32" t="str">
        <f aca="false">IF(L337="","",IF(ABS(L337)&lt;=1.96*O337,"Yes","No"))</f>
        <v>Yes</v>
      </c>
      <c r="T337" s="60" t="n">
        <f aca="false">IF(D337="","",ROUND(SQRT(((D337+G337)*O337/100)^2+(J337*(D337+G337)*0.06778)^2),0))</f>
        <v>21</v>
      </c>
      <c r="U337" s="32"/>
    </row>
    <row r="338" customFormat="false" ht="15" hidden="false" customHeight="false" outlineLevel="0" collapsed="false">
      <c r="A338" s="32" t="s">
        <v>421</v>
      </c>
      <c r="B338" s="32" t="s">
        <v>561</v>
      </c>
      <c r="C338" s="32" t="s">
        <v>564</v>
      </c>
      <c r="D338" s="60" t="n">
        <v>135</v>
      </c>
      <c r="E338" s="60" t="n">
        <v>145</v>
      </c>
      <c r="F338" s="69" t="n">
        <f aca="false">IF(E338="","",D338-E338)</f>
        <v>-10</v>
      </c>
      <c r="G338" s="60" t="n">
        <v>190</v>
      </c>
      <c r="H338" s="60" t="n">
        <v>194</v>
      </c>
      <c r="I338" s="69" t="n">
        <f aca="false">IF(H338="","",G338-H338)</f>
        <v>-4</v>
      </c>
      <c r="J338" s="40" t="n">
        <f aca="false">IF(OR(D338="",D338+G338=0),"",D338/(D338+G338))</f>
        <v>0.415384615384615</v>
      </c>
      <c r="K338" s="40" t="n">
        <f aca="false">IF(E338="","",E338/(E338+H338))</f>
        <v>0.427728613569322</v>
      </c>
      <c r="L338" s="70" t="n">
        <f aca="false">IF(OR(K338="",J338=""),"",(J338-K338)*100)</f>
        <v>-1.23439981847061</v>
      </c>
      <c r="M338" s="36" t="n">
        <v>3.37717971691765</v>
      </c>
      <c r="N338" s="36" t="n">
        <v>2.24053161395411</v>
      </c>
      <c r="O338" s="36" t="n">
        <f aca="false">SQRT(M338^2+N338^2)</f>
        <v>4.05281689118664</v>
      </c>
      <c r="P338" s="40" t="n">
        <f aca="false">IF(J338="","",MAX(0,J338-1.96*O338/100))</f>
        <v>0.335949404317357</v>
      </c>
      <c r="Q338" s="40" t="n">
        <f aca="false">IF(J338="","",MIN(1,J338+1.96*O338/100))</f>
        <v>0.494819826451874</v>
      </c>
      <c r="R338" s="32" t="str">
        <f aca="false">IF(L338="","",IF(ABS(L338)&lt;=O338,"Yes","No"))</f>
        <v>Yes</v>
      </c>
      <c r="S338" s="32" t="str">
        <f aca="false">IF(L338="","",IF(ABS(L338)&lt;=1.96*O338,"Yes","No"))</f>
        <v>Yes</v>
      </c>
      <c r="T338" s="60" t="n">
        <f aca="false">IF(D338="","",ROUND(SQRT(((D338+G338)*O338/100)^2+(J338*(D338+G338)*0.08223)^2),0))</f>
        <v>17</v>
      </c>
      <c r="U338" s="32"/>
    </row>
    <row r="339" customFormat="false" ht="15" hidden="false" customHeight="false" outlineLevel="0" collapsed="false">
      <c r="A339" s="32" t="s">
        <v>421</v>
      </c>
      <c r="B339" s="32" t="s">
        <v>561</v>
      </c>
      <c r="C339" s="32" t="s">
        <v>565</v>
      </c>
      <c r="D339" s="60" t="n">
        <v>83</v>
      </c>
      <c r="E339" s="60" t="n">
        <v>91</v>
      </c>
      <c r="F339" s="69" t="n">
        <f aca="false">IF(E339="","",D339-E339)</f>
        <v>-8</v>
      </c>
      <c r="G339" s="60" t="n">
        <v>110</v>
      </c>
      <c r="H339" s="60" t="n">
        <v>105</v>
      </c>
      <c r="I339" s="69" t="n">
        <f aca="false">IF(H339="","",G339-H339)</f>
        <v>5</v>
      </c>
      <c r="J339" s="40" t="n">
        <f aca="false">IF(OR(D339="",D339+G339=0),"",D339/(D339+G339))</f>
        <v>0.430051813471503</v>
      </c>
      <c r="K339" s="40" t="n">
        <f aca="false">IF(E339="","",E339/(E339+H339))</f>
        <v>0.464285714285714</v>
      </c>
      <c r="L339" s="70" t="n">
        <f aca="false">IF(OR(K339="",J339=""),"",(J339-K339)*100)</f>
        <v>-3.42339008142117</v>
      </c>
      <c r="M339" s="36" t="n">
        <v>3.37717971691765</v>
      </c>
      <c r="N339" s="36" t="n">
        <v>2.24053161395411</v>
      </c>
      <c r="O339" s="36" t="n">
        <f aca="false">SQRT(M339^2+N339^2)</f>
        <v>4.05281689118664</v>
      </c>
      <c r="P339" s="40" t="n">
        <f aca="false">IF(J339="","",MAX(0,J339-1.96*O339/100))</f>
        <v>0.350616602404244</v>
      </c>
      <c r="Q339" s="40" t="n">
        <f aca="false">IF(J339="","",MIN(1,J339+1.96*O339/100))</f>
        <v>0.509487024538761</v>
      </c>
      <c r="R339" s="32" t="str">
        <f aca="false">IF(L339="","",IF(ABS(L339)&lt;=O339,"Yes","No"))</f>
        <v>Yes</v>
      </c>
      <c r="S339" s="32" t="str">
        <f aca="false">IF(L339="","",IF(ABS(L339)&lt;=1.96*O339,"Yes","No"))</f>
        <v>Yes</v>
      </c>
      <c r="T339" s="60" t="n">
        <f aca="false">IF(D339="","",ROUND(SQRT(((D339+G339)*O339/100)^2+(J339*(D339+G339)*0.08223)^2),0))</f>
        <v>10</v>
      </c>
      <c r="U339" s="32"/>
    </row>
    <row r="340" customFormat="false" ht="15" hidden="false" customHeight="false" outlineLevel="0" collapsed="false">
      <c r="A340" s="32" t="s">
        <v>421</v>
      </c>
      <c r="B340" s="32" t="s">
        <v>566</v>
      </c>
      <c r="C340" s="32" t="s">
        <v>567</v>
      </c>
      <c r="D340" s="60" t="n">
        <v>287</v>
      </c>
      <c r="E340" s="60" t="n">
        <v>319</v>
      </c>
      <c r="F340" s="69" t="n">
        <f aca="false">IF(E340="","",D340-E340)</f>
        <v>-32</v>
      </c>
      <c r="G340" s="60" t="n">
        <v>565</v>
      </c>
      <c r="H340" s="60" t="n">
        <v>601</v>
      </c>
      <c r="I340" s="69" t="n">
        <f aca="false">IF(H340="","",G340-H340)</f>
        <v>-36</v>
      </c>
      <c r="J340" s="40" t="n">
        <f aca="false">IF(OR(D340="",D340+G340=0),"",D340/(D340+G340))</f>
        <v>0.336854460093897</v>
      </c>
      <c r="K340" s="40" t="n">
        <f aca="false">IF(E340="","",E340/(E340+H340))</f>
        <v>0.346739130434783</v>
      </c>
      <c r="L340" s="70" t="n">
        <f aca="false">IF(OR(K340="",J340=""),"",(J340-K340)*100)</f>
        <v>-0.988467034088592</v>
      </c>
      <c r="M340" s="36" t="n">
        <v>1.85121860614646</v>
      </c>
      <c r="N340" s="36" t="n">
        <v>2.24053161395411</v>
      </c>
      <c r="O340" s="36" t="n">
        <f aca="false">SQRT(M340^2+N340^2)</f>
        <v>2.90637097440616</v>
      </c>
      <c r="P340" s="40" t="n">
        <f aca="false">IF(J340="","",MAX(0,J340-1.96*O340/100))</f>
        <v>0.279889588995536</v>
      </c>
      <c r="Q340" s="40" t="n">
        <f aca="false">IF(J340="","",MIN(1,J340+1.96*O340/100))</f>
        <v>0.393819331192258</v>
      </c>
      <c r="R340" s="32" t="str">
        <f aca="false">IF(L340="","",IF(ABS(L340)&lt;=O340,"Yes","No"))</f>
        <v>Yes</v>
      </c>
      <c r="S340" s="32" t="str">
        <f aca="false">IF(L340="","",IF(ABS(L340)&lt;=1.96*O340,"Yes","No"))</f>
        <v>Yes</v>
      </c>
      <c r="T340" s="60" t="n">
        <f aca="false">IF(D340="","",ROUND(SQRT(((D340+G340)*O340/100)^2+(J340*(D340+G340)*0.05273)^2),0))</f>
        <v>29</v>
      </c>
      <c r="U340" s="32"/>
    </row>
    <row r="341" customFormat="false" ht="15" hidden="false" customHeight="false" outlineLevel="0" collapsed="false">
      <c r="A341" s="32" t="s">
        <v>421</v>
      </c>
      <c r="B341" s="32" t="s">
        <v>566</v>
      </c>
      <c r="C341" s="32" t="s">
        <v>568</v>
      </c>
      <c r="D341" s="60" t="n">
        <v>252</v>
      </c>
      <c r="E341" s="60" t="n">
        <v>273</v>
      </c>
      <c r="F341" s="69" t="n">
        <f aca="false">IF(E341="","",D341-E341)</f>
        <v>-21</v>
      </c>
      <c r="G341" s="60" t="n">
        <v>452</v>
      </c>
      <c r="H341" s="60" t="n">
        <v>469</v>
      </c>
      <c r="I341" s="69" t="n">
        <f aca="false">IF(H341="","",G341-H341)</f>
        <v>-17</v>
      </c>
      <c r="J341" s="40" t="n">
        <f aca="false">IF(OR(D341="",D341+G341=0),"",D341/(D341+G341))</f>
        <v>0.357954545454545</v>
      </c>
      <c r="K341" s="40" t="n">
        <f aca="false">IF(E341="","",E341/(E341+H341))</f>
        <v>0.367924528301887</v>
      </c>
      <c r="L341" s="70" t="n">
        <f aca="false">IF(OR(K341="",J341=""),"",(J341-K341)*100)</f>
        <v>-0.99699828473413</v>
      </c>
      <c r="M341" s="36" t="n">
        <v>2.20820364551216</v>
      </c>
      <c r="N341" s="36" t="n">
        <v>2.24053161395411</v>
      </c>
      <c r="O341" s="36" t="n">
        <f aca="false">SQRT(M341^2+N341^2)</f>
        <v>3.14581392539053</v>
      </c>
      <c r="P341" s="40" t="n">
        <f aca="false">IF(J341="","",MAX(0,J341-1.96*O341/100))</f>
        <v>0.296296592516891</v>
      </c>
      <c r="Q341" s="40" t="n">
        <f aca="false">IF(J341="","",MIN(1,J341+1.96*O341/100))</f>
        <v>0.4196124983922</v>
      </c>
      <c r="R341" s="32" t="str">
        <f aca="false">IF(L341="","",IF(ABS(L341)&lt;=O341,"Yes","No"))</f>
        <v>Yes</v>
      </c>
      <c r="S341" s="32" t="str">
        <f aca="false">IF(L341="","",IF(ABS(L341)&lt;=1.96*O341,"Yes","No"))</f>
        <v>Yes</v>
      </c>
      <c r="T341" s="60" t="n">
        <f aca="false">IF(D341="","",ROUND(SQRT(((D341+G341)*O341/100)^2+(J341*(D341+G341)*0.06778)^2),0))</f>
        <v>28</v>
      </c>
      <c r="U341" s="32"/>
    </row>
    <row r="342" customFormat="false" ht="15" hidden="false" customHeight="false" outlineLevel="0" collapsed="false">
      <c r="A342" s="32" t="s">
        <v>421</v>
      </c>
      <c r="B342" s="32" t="s">
        <v>566</v>
      </c>
      <c r="C342" s="32" t="s">
        <v>569</v>
      </c>
      <c r="D342" s="60" t="n">
        <v>195</v>
      </c>
      <c r="E342" s="60" t="n">
        <v>243</v>
      </c>
      <c r="F342" s="69" t="n">
        <f aca="false">IF(E342="","",D342-E342)</f>
        <v>-48</v>
      </c>
      <c r="G342" s="60" t="n">
        <v>391</v>
      </c>
      <c r="H342" s="60" t="n">
        <v>462</v>
      </c>
      <c r="I342" s="69" t="n">
        <f aca="false">IF(H342="","",G342-H342)</f>
        <v>-71</v>
      </c>
      <c r="J342" s="40" t="n">
        <f aca="false">IF(OR(D342="",D342+G342=0),"",D342/(D342+G342))</f>
        <v>0.332764505119454</v>
      </c>
      <c r="K342" s="40" t="n">
        <f aca="false">IF(E342="","",E342/(E342+H342))</f>
        <v>0.34468085106383</v>
      </c>
      <c r="L342" s="70" t="n">
        <f aca="false">IF(OR(K342="",J342=""),"",(J342-K342)*100)</f>
        <v>-1.19163459443759</v>
      </c>
      <c r="M342" s="36" t="n">
        <v>2.20820364551216</v>
      </c>
      <c r="N342" s="36" t="n">
        <v>2.24053161395411</v>
      </c>
      <c r="O342" s="36" t="n">
        <f aca="false">SQRT(M342^2+N342^2)</f>
        <v>3.14581392539053</v>
      </c>
      <c r="P342" s="40" t="n">
        <f aca="false">IF(J342="","",MAX(0,J342-1.96*O342/100))</f>
        <v>0.2711065521818</v>
      </c>
      <c r="Q342" s="40" t="n">
        <f aca="false">IF(J342="","",MIN(1,J342+1.96*O342/100))</f>
        <v>0.394422458057108</v>
      </c>
      <c r="R342" s="32" t="str">
        <f aca="false">IF(L342="","",IF(ABS(L342)&lt;=O342,"Yes","No"))</f>
        <v>Yes</v>
      </c>
      <c r="S342" s="32" t="str">
        <f aca="false">IF(L342="","",IF(ABS(L342)&lt;=1.96*O342,"Yes","No"))</f>
        <v>Yes</v>
      </c>
      <c r="T342" s="60" t="n">
        <f aca="false">IF(D342="","",ROUND(SQRT(((D342+G342)*O342/100)^2+(J342*(D342+G342)*0.06778)^2),0))</f>
        <v>23</v>
      </c>
      <c r="U342" s="32"/>
    </row>
    <row r="343" customFormat="false" ht="15" hidden="false" customHeight="false" outlineLevel="0" collapsed="false">
      <c r="A343" s="32" t="s">
        <v>421</v>
      </c>
      <c r="B343" s="32" t="s">
        <v>566</v>
      </c>
      <c r="C343" s="32" t="s">
        <v>570</v>
      </c>
      <c r="D343" s="60" t="n">
        <v>205</v>
      </c>
      <c r="E343" s="60" t="n">
        <v>241</v>
      </c>
      <c r="F343" s="69" t="n">
        <f aca="false">IF(E343="","",D343-E343)</f>
        <v>-36</v>
      </c>
      <c r="G343" s="60" t="n">
        <v>405</v>
      </c>
      <c r="H343" s="60" t="n">
        <v>466</v>
      </c>
      <c r="I343" s="69" t="n">
        <f aca="false">IF(H343="","",G343-H343)</f>
        <v>-61</v>
      </c>
      <c r="J343" s="40" t="n">
        <f aca="false">IF(OR(D343="",D343+G343=0),"",D343/(D343+G343))</f>
        <v>0.336065573770492</v>
      </c>
      <c r="K343" s="40" t="n">
        <f aca="false">IF(E343="","",E343/(E343+H343))</f>
        <v>0.340876944837341</v>
      </c>
      <c r="L343" s="70" t="n">
        <f aca="false">IF(OR(K343="",J343=""),"",(J343-K343)*100)</f>
        <v>-0.481137106684909</v>
      </c>
      <c r="M343" s="36" t="n">
        <v>2.20820364551216</v>
      </c>
      <c r="N343" s="36" t="n">
        <v>2.24053161395411</v>
      </c>
      <c r="O343" s="36" t="n">
        <f aca="false">SQRT(M343^2+N343^2)</f>
        <v>3.14581392539053</v>
      </c>
      <c r="P343" s="40" t="n">
        <f aca="false">IF(J343="","",MAX(0,J343-1.96*O343/100))</f>
        <v>0.274407620832837</v>
      </c>
      <c r="Q343" s="40" t="n">
        <f aca="false">IF(J343="","",MIN(1,J343+1.96*O343/100))</f>
        <v>0.397723526708146</v>
      </c>
      <c r="R343" s="32" t="str">
        <f aca="false">IF(L343="","",IF(ABS(L343)&lt;=O343,"Yes","No"))</f>
        <v>Yes</v>
      </c>
      <c r="S343" s="32" t="str">
        <f aca="false">IF(L343="","",IF(ABS(L343)&lt;=1.96*O343,"Yes","No"))</f>
        <v>Yes</v>
      </c>
      <c r="T343" s="60" t="n">
        <f aca="false">IF(D343="","",ROUND(SQRT(((D343+G343)*O343/100)^2+(J343*(D343+G343)*0.06778)^2),0))</f>
        <v>24</v>
      </c>
      <c r="U343" s="32"/>
    </row>
    <row r="344" customFormat="false" ht="15" hidden="false" customHeight="false" outlineLevel="0" collapsed="false">
      <c r="A344" s="32" t="s">
        <v>421</v>
      </c>
      <c r="B344" s="32" t="s">
        <v>571</v>
      </c>
      <c r="C344" s="32" t="s">
        <v>572</v>
      </c>
      <c r="D344" s="60" t="n">
        <v>58</v>
      </c>
      <c r="E344" s="60" t="n">
        <v>65</v>
      </c>
      <c r="F344" s="69" t="n">
        <f aca="false">IF(E344="","",D344-E344)</f>
        <v>-7</v>
      </c>
      <c r="G344" s="60" t="n">
        <v>120</v>
      </c>
      <c r="H344" s="60" t="n">
        <v>129</v>
      </c>
      <c r="I344" s="69" t="n">
        <f aca="false">IF(H344="","",G344-H344)</f>
        <v>-9</v>
      </c>
      <c r="J344" s="40" t="n">
        <f aca="false">IF(OR(D344="",D344+G344=0),"",D344/(D344+G344))</f>
        <v>0.325842696629214</v>
      </c>
      <c r="K344" s="40" t="n">
        <f aca="false">IF(E344="","",E344/(E344+H344))</f>
        <v>0.335051546391753</v>
      </c>
      <c r="L344" s="70" t="n">
        <f aca="false">IF(OR(K344="",J344=""),"",(J344-K344)*100)</f>
        <v>-0.920884976253905</v>
      </c>
      <c r="M344" s="36" t="n">
        <v>3.37717971691765</v>
      </c>
      <c r="N344" s="36" t="n">
        <v>2.24053161395411</v>
      </c>
      <c r="O344" s="36" t="n">
        <f aca="false">SQRT(M344^2+N344^2)</f>
        <v>4.05281689118664</v>
      </c>
      <c r="P344" s="40" t="n">
        <f aca="false">IF(J344="","",MAX(0,J344-1.96*O344/100))</f>
        <v>0.246407485561955</v>
      </c>
      <c r="Q344" s="40" t="n">
        <f aca="false">IF(J344="","",MIN(1,J344+1.96*O344/100))</f>
        <v>0.405277907696472</v>
      </c>
      <c r="R344" s="32" t="str">
        <f aca="false">IF(L344="","",IF(ABS(L344)&lt;=O344,"Yes","No"))</f>
        <v>Yes</v>
      </c>
      <c r="S344" s="32" t="str">
        <f aca="false">IF(L344="","",IF(ABS(L344)&lt;=1.96*O344,"Yes","No"))</f>
        <v>Yes</v>
      </c>
      <c r="T344" s="60" t="n">
        <f aca="false">IF(D344="","",ROUND(SQRT(((D344+G344)*O344/100)^2+(J344*(D344+G344)*0.08223)^2),0))</f>
        <v>9</v>
      </c>
      <c r="U344" s="32"/>
    </row>
    <row r="345" customFormat="false" ht="15" hidden="false" customHeight="false" outlineLevel="0" collapsed="false">
      <c r="A345" s="32" t="s">
        <v>421</v>
      </c>
      <c r="B345" s="32" t="s">
        <v>573</v>
      </c>
      <c r="C345" s="32" t="s">
        <v>574</v>
      </c>
      <c r="D345" s="60" t="n">
        <v>248</v>
      </c>
      <c r="E345" s="60" t="n">
        <v>258</v>
      </c>
      <c r="F345" s="69" t="n">
        <f aca="false">IF(E345="","",D345-E345)</f>
        <v>-10</v>
      </c>
      <c r="G345" s="60" t="n">
        <v>407</v>
      </c>
      <c r="H345" s="60" t="n">
        <v>418</v>
      </c>
      <c r="I345" s="69" t="n">
        <f aca="false">IF(H345="","",G345-H345)</f>
        <v>-11</v>
      </c>
      <c r="J345" s="40" t="n">
        <f aca="false">IF(OR(D345="",D345+G345=0),"",D345/(D345+G345))</f>
        <v>0.378625954198473</v>
      </c>
      <c r="K345" s="40" t="n">
        <f aca="false">IF(E345="","",E345/(E345+H345))</f>
        <v>0.381656804733728</v>
      </c>
      <c r="L345" s="70" t="n">
        <f aca="false">IF(OR(K345="",J345=""),"",(J345-K345)*100)</f>
        <v>-0.303085053525454</v>
      </c>
      <c r="M345" s="36" t="n">
        <v>2.20820364551216</v>
      </c>
      <c r="N345" s="36" t="n">
        <v>2.24053161395411</v>
      </c>
      <c r="O345" s="36" t="n">
        <f aca="false">SQRT(M345^2+N345^2)</f>
        <v>3.14581392539053</v>
      </c>
      <c r="P345" s="40" t="n">
        <f aca="false">IF(J345="","",MAX(0,J345-1.96*O345/100))</f>
        <v>0.316968001260819</v>
      </c>
      <c r="Q345" s="40" t="n">
        <f aca="false">IF(J345="","",MIN(1,J345+1.96*O345/100))</f>
        <v>0.440283907136128</v>
      </c>
      <c r="R345" s="32" t="str">
        <f aca="false">IF(L345="","",IF(ABS(L345)&lt;=O345,"Yes","No"))</f>
        <v>Yes</v>
      </c>
      <c r="S345" s="32" t="str">
        <f aca="false">IF(L345="","",IF(ABS(L345)&lt;=1.96*O345,"Yes","No"))</f>
        <v>Yes</v>
      </c>
      <c r="T345" s="60" t="n">
        <f aca="false">IF(D345="","",ROUND(SQRT(((D345+G345)*O345/100)^2+(J345*(D345+G345)*0.06778)^2),0))</f>
        <v>27</v>
      </c>
      <c r="U345" s="32"/>
    </row>
    <row r="346" customFormat="false" ht="15" hidden="false" customHeight="false" outlineLevel="0" collapsed="false">
      <c r="A346" s="32" t="s">
        <v>421</v>
      </c>
      <c r="B346" s="32" t="s">
        <v>575</v>
      </c>
      <c r="C346" s="32" t="s">
        <v>576</v>
      </c>
      <c r="D346" s="60" t="n">
        <v>132</v>
      </c>
      <c r="E346" s="60" t="n">
        <v>160</v>
      </c>
      <c r="F346" s="69" t="n">
        <f aca="false">IF(E346="","",D346-E346)</f>
        <v>-28</v>
      </c>
      <c r="G346" s="60" t="n">
        <v>202</v>
      </c>
      <c r="H346" s="60" t="n">
        <v>227</v>
      </c>
      <c r="I346" s="69" t="n">
        <f aca="false">IF(H346="","",G346-H346)</f>
        <v>-25</v>
      </c>
      <c r="J346" s="40" t="n">
        <f aca="false">IF(OR(D346="",D346+G346=0),"",D346/(D346+G346))</f>
        <v>0.395209580838323</v>
      </c>
      <c r="K346" s="40" t="n">
        <f aca="false">IF(E346="","",E346/(E346+H346))</f>
        <v>0.41343669250646</v>
      </c>
      <c r="L346" s="70" t="n">
        <f aca="false">IF(OR(K346="",J346=""),"",(J346-K346)*100)</f>
        <v>-1.82271116681366</v>
      </c>
      <c r="M346" s="36" t="n">
        <v>3.37717971691765</v>
      </c>
      <c r="N346" s="36" t="n">
        <v>2.24053161395411</v>
      </c>
      <c r="O346" s="36" t="n">
        <f aca="false">SQRT(M346^2+N346^2)</f>
        <v>4.05281689118664</v>
      </c>
      <c r="P346" s="40" t="n">
        <f aca="false">IF(J346="","",MAX(0,J346-1.96*O346/100))</f>
        <v>0.315774369771065</v>
      </c>
      <c r="Q346" s="40" t="n">
        <f aca="false">IF(J346="","",MIN(1,J346+1.96*O346/100))</f>
        <v>0.474644791905582</v>
      </c>
      <c r="R346" s="32" t="str">
        <f aca="false">IF(L346="","",IF(ABS(L346)&lt;=O346,"Yes","No"))</f>
        <v>Yes</v>
      </c>
      <c r="S346" s="32" t="str">
        <f aca="false">IF(L346="","",IF(ABS(L346)&lt;=1.96*O346,"Yes","No"))</f>
        <v>Yes</v>
      </c>
      <c r="T346" s="60" t="n">
        <f aca="false">IF(D346="","",ROUND(SQRT(((D346+G346)*O346/100)^2+(J346*(D346+G346)*0.08223)^2),0))</f>
        <v>17</v>
      </c>
      <c r="U346" s="32"/>
    </row>
    <row r="347" customFormat="false" ht="15" hidden="false" customHeight="false" outlineLevel="0" collapsed="false">
      <c r="A347" s="32" t="s">
        <v>421</v>
      </c>
      <c r="B347" s="32" t="s">
        <v>577</v>
      </c>
      <c r="C347" s="32" t="s">
        <v>578</v>
      </c>
      <c r="D347" s="60" t="n">
        <v>215</v>
      </c>
      <c r="E347" s="60" t="n">
        <v>243</v>
      </c>
      <c r="F347" s="69" t="n">
        <f aca="false">IF(E347="","",D347-E347)</f>
        <v>-28</v>
      </c>
      <c r="G347" s="60" t="n">
        <v>308</v>
      </c>
      <c r="H347" s="60" t="n">
        <v>318</v>
      </c>
      <c r="I347" s="69" t="n">
        <f aca="false">IF(H347="","",G347-H347)</f>
        <v>-10</v>
      </c>
      <c r="J347" s="40" t="n">
        <f aca="false">IF(OR(D347="",D347+G347=0),"",D347/(D347+G347))</f>
        <v>0.411089866156788</v>
      </c>
      <c r="K347" s="40" t="n">
        <f aca="false">IF(E347="","",E347/(E347+H347))</f>
        <v>0.433155080213904</v>
      </c>
      <c r="L347" s="70" t="n">
        <f aca="false">IF(OR(K347="",J347=""),"",(J347-K347)*100)</f>
        <v>-2.2065214057116</v>
      </c>
      <c r="M347" s="36" t="n">
        <v>2.20820364551216</v>
      </c>
      <c r="N347" s="36" t="n">
        <v>2.24053161395411</v>
      </c>
      <c r="O347" s="36" t="n">
        <f aca="false">SQRT(M347^2+N347^2)</f>
        <v>3.14581392539053</v>
      </c>
      <c r="P347" s="40" t="n">
        <f aca="false">IF(J347="","",MAX(0,J347-1.96*O347/100))</f>
        <v>0.349431913219133</v>
      </c>
      <c r="Q347" s="40" t="n">
        <f aca="false">IF(J347="","",MIN(1,J347+1.96*O347/100))</f>
        <v>0.472747819094442</v>
      </c>
      <c r="R347" s="32" t="str">
        <f aca="false">IF(L347="","",IF(ABS(L347)&lt;=O347,"Yes","No"))</f>
        <v>Yes</v>
      </c>
      <c r="S347" s="32" t="str">
        <f aca="false">IF(L347="","",IF(ABS(L347)&lt;=1.96*O347,"Yes","No"))</f>
        <v>Yes</v>
      </c>
      <c r="T347" s="60" t="n">
        <f aca="false">IF(D347="","",ROUND(SQRT(((D347+G347)*O347/100)^2+(J347*(D347+G347)*0.06778)^2),0))</f>
        <v>22</v>
      </c>
      <c r="U347" s="32"/>
    </row>
    <row r="348" customFormat="false" ht="15" hidden="false" customHeight="false" outlineLevel="0" collapsed="false">
      <c r="A348" s="32" t="s">
        <v>421</v>
      </c>
      <c r="B348" s="32" t="s">
        <v>579</v>
      </c>
      <c r="C348" s="32" t="s">
        <v>580</v>
      </c>
      <c r="D348" s="60" t="n">
        <v>227</v>
      </c>
      <c r="E348" s="60" t="n">
        <v>242</v>
      </c>
      <c r="F348" s="69" t="n">
        <f aca="false">IF(E348="","",D348-E348)</f>
        <v>-15</v>
      </c>
      <c r="G348" s="60" t="n">
        <v>535</v>
      </c>
      <c r="H348" s="60" t="n">
        <v>587</v>
      </c>
      <c r="I348" s="69" t="n">
        <f aca="false">IF(H348="","",G348-H348)</f>
        <v>-52</v>
      </c>
      <c r="J348" s="40" t="n">
        <f aca="false">IF(OR(D348="",D348+G348=0),"",D348/(D348+G348))</f>
        <v>0.297900262467192</v>
      </c>
      <c r="K348" s="40" t="n">
        <f aca="false">IF(E348="","",E348/(E348+H348))</f>
        <v>0.291917973462002</v>
      </c>
      <c r="L348" s="70" t="n">
        <f aca="false">IF(OR(K348="",J348=""),"",(J348-K348)*100)</f>
        <v>0.598228900518916</v>
      </c>
      <c r="M348" s="36" t="n">
        <v>2.20820364551216</v>
      </c>
      <c r="N348" s="36" t="n">
        <v>2.24053161395411</v>
      </c>
      <c r="O348" s="36" t="n">
        <f aca="false">SQRT(M348^2+N348^2)</f>
        <v>3.14581392539053</v>
      </c>
      <c r="P348" s="40" t="n">
        <f aca="false">IF(J348="","",MAX(0,J348-1.96*O348/100))</f>
        <v>0.236242309529537</v>
      </c>
      <c r="Q348" s="40" t="n">
        <f aca="false">IF(J348="","",MIN(1,J348+1.96*O348/100))</f>
        <v>0.359558215404846</v>
      </c>
      <c r="R348" s="32" t="str">
        <f aca="false">IF(L348="","",IF(ABS(L348)&lt;=O348,"Yes","No"))</f>
        <v>Yes</v>
      </c>
      <c r="S348" s="32" t="str">
        <f aca="false">IF(L348="","",IF(ABS(L348)&lt;=1.96*O348,"Yes","No"))</f>
        <v>Yes</v>
      </c>
      <c r="T348" s="60" t="n">
        <f aca="false">IF(D348="","",ROUND(SQRT(((D348+G348)*O348/100)^2+(J348*(D348+G348)*0.06778)^2),0))</f>
        <v>28</v>
      </c>
      <c r="U348" s="32"/>
    </row>
    <row r="349" customFormat="false" ht="15" hidden="false" customHeight="false" outlineLevel="0" collapsed="false">
      <c r="A349" s="32" t="s">
        <v>421</v>
      </c>
      <c r="B349" s="32" t="s">
        <v>579</v>
      </c>
      <c r="C349" s="32" t="s">
        <v>581</v>
      </c>
      <c r="D349" s="60" t="n">
        <v>174</v>
      </c>
      <c r="E349" s="60" t="n">
        <v>194</v>
      </c>
      <c r="F349" s="69" t="n">
        <f aca="false">IF(E349="","",D349-E349)</f>
        <v>-20</v>
      </c>
      <c r="G349" s="60" t="n">
        <v>356</v>
      </c>
      <c r="H349" s="60" t="n">
        <v>394</v>
      </c>
      <c r="I349" s="69" t="n">
        <f aca="false">IF(H349="","",G349-H349)</f>
        <v>-38</v>
      </c>
      <c r="J349" s="40" t="n">
        <f aca="false">IF(OR(D349="",D349+G349=0),"",D349/(D349+G349))</f>
        <v>0.328301886792453</v>
      </c>
      <c r="K349" s="40" t="n">
        <f aca="false">IF(E349="","",E349/(E349+H349))</f>
        <v>0.329931972789116</v>
      </c>
      <c r="L349" s="70" t="n">
        <f aca="false">IF(OR(K349="",J349=""),"",(J349-K349)*100)</f>
        <v>-0.163008599666281</v>
      </c>
      <c r="M349" s="36" t="n">
        <v>2.20820364551216</v>
      </c>
      <c r="N349" s="36" t="n">
        <v>2.24053161395411</v>
      </c>
      <c r="O349" s="36" t="n">
        <f aca="false">SQRT(M349^2+N349^2)</f>
        <v>3.14581392539053</v>
      </c>
      <c r="P349" s="40" t="n">
        <f aca="false">IF(J349="","",MAX(0,J349-1.96*O349/100))</f>
        <v>0.266643933854798</v>
      </c>
      <c r="Q349" s="40" t="n">
        <f aca="false">IF(J349="","",MIN(1,J349+1.96*O349/100))</f>
        <v>0.389959839730107</v>
      </c>
      <c r="R349" s="32" t="str">
        <f aca="false">IF(L349="","",IF(ABS(L349)&lt;=O349,"Yes","No"))</f>
        <v>Yes</v>
      </c>
      <c r="S349" s="32" t="str">
        <f aca="false">IF(L349="","",IF(ABS(L349)&lt;=1.96*O349,"Yes","No"))</f>
        <v>Yes</v>
      </c>
      <c r="T349" s="60" t="n">
        <f aca="false">IF(D349="","",ROUND(SQRT(((D349+G349)*O349/100)^2+(J349*(D349+G349)*0.06778)^2),0))</f>
        <v>20</v>
      </c>
      <c r="U349" s="32"/>
    </row>
    <row r="350" customFormat="false" ht="15" hidden="false" customHeight="false" outlineLevel="0" collapsed="false">
      <c r="A350" s="32" t="s">
        <v>421</v>
      </c>
      <c r="B350" s="32" t="s">
        <v>579</v>
      </c>
      <c r="C350" s="32" t="s">
        <v>582</v>
      </c>
      <c r="D350" s="60" t="n">
        <v>131</v>
      </c>
      <c r="E350" s="60" t="n">
        <v>151</v>
      </c>
      <c r="F350" s="69" t="n">
        <f aca="false">IF(E350="","",D350-E350)</f>
        <v>-20</v>
      </c>
      <c r="G350" s="60" t="n">
        <v>302</v>
      </c>
      <c r="H350" s="60" t="n">
        <v>358</v>
      </c>
      <c r="I350" s="69" t="n">
        <f aca="false">IF(H350="","",G350-H350)</f>
        <v>-56</v>
      </c>
      <c r="J350" s="40" t="n">
        <f aca="false">IF(OR(D350="",D350+G350=0),"",D350/(D350+G350))</f>
        <v>0.302540415704388</v>
      </c>
      <c r="K350" s="40" t="n">
        <f aca="false">IF(E350="","",E350/(E350+H350))</f>
        <v>0.296660117878193</v>
      </c>
      <c r="L350" s="70" t="n">
        <f aca="false">IF(OR(K350="",J350=""),"",(J350-K350)*100)</f>
        <v>0.588029782619548</v>
      </c>
      <c r="M350" s="36" t="n">
        <v>3.37717971691765</v>
      </c>
      <c r="N350" s="36" t="n">
        <v>2.24053161395411</v>
      </c>
      <c r="O350" s="36" t="n">
        <f aca="false">SQRT(M350^2+N350^2)</f>
        <v>4.05281689118664</v>
      </c>
      <c r="P350" s="40" t="n">
        <f aca="false">IF(J350="","",MAX(0,J350-1.96*O350/100))</f>
        <v>0.22310520463713</v>
      </c>
      <c r="Q350" s="40" t="n">
        <f aca="false">IF(J350="","",MIN(1,J350+1.96*O350/100))</f>
        <v>0.381975626771646</v>
      </c>
      <c r="R350" s="32" t="str">
        <f aca="false">IF(L350="","",IF(ABS(L350)&lt;=O350,"Yes","No"))</f>
        <v>Yes</v>
      </c>
      <c r="S350" s="32" t="str">
        <f aca="false">IF(L350="","",IF(ABS(L350)&lt;=1.96*O350,"Yes","No"))</f>
        <v>Yes</v>
      </c>
      <c r="T350" s="60" t="n">
        <f aca="false">IF(D350="","",ROUND(SQRT(((D350+G350)*O350/100)^2+(J350*(D350+G350)*0.08223)^2),0))</f>
        <v>21</v>
      </c>
      <c r="U350" s="32"/>
    </row>
    <row r="351" customFormat="false" ht="15" hidden="false" customHeight="false" outlineLevel="0" collapsed="false">
      <c r="A351" s="32" t="s">
        <v>421</v>
      </c>
      <c r="B351" s="32" t="s">
        <v>579</v>
      </c>
      <c r="C351" s="32" t="s">
        <v>583</v>
      </c>
      <c r="D351" s="60" t="n">
        <v>144</v>
      </c>
      <c r="E351" s="60" t="n">
        <v>161</v>
      </c>
      <c r="F351" s="69" t="n">
        <f aca="false">IF(E351="","",D351-E351)</f>
        <v>-17</v>
      </c>
      <c r="G351" s="60" t="n">
        <v>310</v>
      </c>
      <c r="H351" s="60" t="n">
        <v>314</v>
      </c>
      <c r="I351" s="69" t="n">
        <f aca="false">IF(H351="","",G351-H351)</f>
        <v>-4</v>
      </c>
      <c r="J351" s="40" t="n">
        <f aca="false">IF(OR(D351="",D351+G351=0),"",D351/(D351+G351))</f>
        <v>0.317180616740088</v>
      </c>
      <c r="K351" s="40" t="n">
        <f aca="false">IF(E351="","",E351/(E351+H351))</f>
        <v>0.338947368421053</v>
      </c>
      <c r="L351" s="70" t="n">
        <f aca="false">IF(OR(K351="",J351=""),"",(J351-K351)*100)</f>
        <v>-2.17667516809645</v>
      </c>
      <c r="M351" s="36" t="n">
        <v>3.37717971691765</v>
      </c>
      <c r="N351" s="36" t="n">
        <v>2.24053161395411</v>
      </c>
      <c r="O351" s="36" t="n">
        <f aca="false">SQRT(M351^2+N351^2)</f>
        <v>4.05281689118664</v>
      </c>
      <c r="P351" s="40" t="n">
        <f aca="false">IF(J351="","",MAX(0,J351-1.96*O351/100))</f>
        <v>0.23774540567283</v>
      </c>
      <c r="Q351" s="40" t="n">
        <f aca="false">IF(J351="","",MIN(1,J351+1.96*O351/100))</f>
        <v>0.396615827807346</v>
      </c>
      <c r="R351" s="32" t="str">
        <f aca="false">IF(L351="","",IF(ABS(L351)&lt;=O351,"Yes","No"))</f>
        <v>Yes</v>
      </c>
      <c r="S351" s="32" t="str">
        <f aca="false">IF(L351="","",IF(ABS(L351)&lt;=1.96*O351,"Yes","No"))</f>
        <v>Yes</v>
      </c>
      <c r="T351" s="60" t="n">
        <f aca="false">IF(D351="","",ROUND(SQRT(((D351+G351)*O351/100)^2+(J351*(D351+G351)*0.08223)^2),0))</f>
        <v>22</v>
      </c>
      <c r="U351" s="32"/>
    </row>
    <row r="352" customFormat="false" ht="15" hidden="false" customHeight="false" outlineLevel="0" collapsed="false">
      <c r="A352" s="32" t="s">
        <v>421</v>
      </c>
      <c r="B352" s="32" t="s">
        <v>579</v>
      </c>
      <c r="C352" s="32" t="s">
        <v>584</v>
      </c>
      <c r="D352" s="60" t="n">
        <v>241</v>
      </c>
      <c r="E352" s="60" t="n">
        <v>282</v>
      </c>
      <c r="F352" s="69" t="n">
        <f aca="false">IF(E352="","",D352-E352)</f>
        <v>-41</v>
      </c>
      <c r="G352" s="60" t="n">
        <v>427</v>
      </c>
      <c r="H352" s="60" t="n">
        <v>442</v>
      </c>
      <c r="I352" s="69" t="n">
        <f aca="false">IF(H352="","",G352-H352)</f>
        <v>-15</v>
      </c>
      <c r="J352" s="40" t="n">
        <f aca="false">IF(OR(D352="",D352+G352=0),"",D352/(D352+G352))</f>
        <v>0.360778443113772</v>
      </c>
      <c r="K352" s="40" t="n">
        <f aca="false">IF(E352="","",E352/(E352+H352))</f>
        <v>0.389502762430939</v>
      </c>
      <c r="L352" s="70" t="n">
        <f aca="false">IF(OR(K352="",J352=""),"",(J352-K352)*100)</f>
        <v>-2.87243193171668</v>
      </c>
      <c r="M352" s="36" t="n">
        <v>2.20820364551216</v>
      </c>
      <c r="N352" s="36" t="n">
        <v>2.24053161395411</v>
      </c>
      <c r="O352" s="36" t="n">
        <f aca="false">SQRT(M352^2+N352^2)</f>
        <v>3.14581392539053</v>
      </c>
      <c r="P352" s="40" t="n">
        <f aca="false">IF(J352="","",MAX(0,J352-1.96*O352/100))</f>
        <v>0.299120490176118</v>
      </c>
      <c r="Q352" s="40" t="n">
        <f aca="false">IF(J352="","",MIN(1,J352+1.96*O352/100))</f>
        <v>0.422436396051427</v>
      </c>
      <c r="R352" s="32" t="str">
        <f aca="false">IF(L352="","",IF(ABS(L352)&lt;=O352,"Yes","No"))</f>
        <v>Yes</v>
      </c>
      <c r="S352" s="32" t="str">
        <f aca="false">IF(L352="","",IF(ABS(L352)&lt;=1.96*O352,"Yes","No"))</f>
        <v>Yes</v>
      </c>
      <c r="T352" s="60" t="n">
        <f aca="false">IF(D352="","",ROUND(SQRT(((D352+G352)*O352/100)^2+(J352*(D352+G352)*0.06778)^2),0))</f>
        <v>27</v>
      </c>
      <c r="U352" s="32"/>
    </row>
    <row r="353" customFormat="false" ht="15" hidden="false" customHeight="false" outlineLevel="0" collapsed="false">
      <c r="A353" s="32" t="s">
        <v>421</v>
      </c>
      <c r="B353" s="32" t="s">
        <v>585</v>
      </c>
      <c r="C353" s="32" t="s">
        <v>586</v>
      </c>
      <c r="D353" s="60" t="n">
        <v>731</v>
      </c>
      <c r="E353" s="60" t="n">
        <v>922</v>
      </c>
      <c r="F353" s="69" t="n">
        <f aca="false">IF(E353="","",D353-E353)</f>
        <v>-191</v>
      </c>
      <c r="G353" s="60" t="n">
        <v>828</v>
      </c>
      <c r="H353" s="60" t="n">
        <v>894</v>
      </c>
      <c r="I353" s="69" t="n">
        <f aca="false">IF(H353="","",G353-H353)</f>
        <v>-66</v>
      </c>
      <c r="J353" s="40" t="n">
        <f aca="false">IF(OR(D353="",D353+G353=0),"",D353/(D353+G353))</f>
        <v>0.468890314304041</v>
      </c>
      <c r="K353" s="40" t="n">
        <f aca="false">IF(E353="","",E353/(E353+H353))</f>
        <v>0.507709251101322</v>
      </c>
      <c r="L353" s="70" t="n">
        <f aca="false">IF(OR(K353="",J353=""),"",(J353-K353)*100)</f>
        <v>-3.88189367972805</v>
      </c>
      <c r="M353" s="36" t="n">
        <v>1.85121860614646</v>
      </c>
      <c r="N353" s="36" t="n">
        <v>2.24053161395411</v>
      </c>
      <c r="O353" s="36" t="n">
        <f aca="false">SQRT(M353^2+N353^2)</f>
        <v>2.90637097440616</v>
      </c>
      <c r="P353" s="40" t="n">
        <f aca="false">IF(J353="","",MAX(0,J353-1.96*O353/100))</f>
        <v>0.41192544320568</v>
      </c>
      <c r="Q353" s="40" t="n">
        <f aca="false">IF(J353="","",MIN(1,J353+1.96*O353/100))</f>
        <v>0.525855185402402</v>
      </c>
      <c r="R353" s="32" t="str">
        <f aca="false">IF(L353="","",IF(ABS(L353)&lt;=O353,"Yes","No"))</f>
        <v>No</v>
      </c>
      <c r="S353" s="32" t="str">
        <f aca="false">IF(L353="","",IF(ABS(L353)&lt;=1.96*O353,"Yes","No"))</f>
        <v>Yes</v>
      </c>
      <c r="T353" s="60" t="n">
        <f aca="false">IF(D353="","",ROUND(SQRT(((D353+G353)*O353/100)^2+(J353*(D353+G353)*0.05273)^2),0))</f>
        <v>59</v>
      </c>
      <c r="U353" s="32"/>
    </row>
    <row r="354" customFormat="false" ht="15" hidden="false" customHeight="false" outlineLevel="0" collapsed="false">
      <c r="A354" s="32" t="s">
        <v>421</v>
      </c>
      <c r="B354" s="32" t="s">
        <v>585</v>
      </c>
      <c r="C354" s="32" t="s">
        <v>587</v>
      </c>
      <c r="D354" s="60" t="n">
        <v>595</v>
      </c>
      <c r="E354" s="60" t="n">
        <v>653</v>
      </c>
      <c r="F354" s="69" t="n">
        <f aca="false">IF(E354="","",D354-E354)</f>
        <v>-58</v>
      </c>
      <c r="G354" s="60" t="n">
        <v>635</v>
      </c>
      <c r="H354" s="60" t="n">
        <v>694</v>
      </c>
      <c r="I354" s="69" t="n">
        <f aca="false">IF(H354="","",G354-H354)</f>
        <v>-59</v>
      </c>
      <c r="J354" s="40" t="n">
        <f aca="false">IF(OR(D354="",D354+G354=0),"",D354/(D354+G354))</f>
        <v>0.483739837398374</v>
      </c>
      <c r="K354" s="40" t="n">
        <f aca="false">IF(E354="","",E354/(E354+H354))</f>
        <v>0.484780994803267</v>
      </c>
      <c r="L354" s="70" t="n">
        <f aca="false">IF(OR(K354="",J354=""),"",(J354-K354)*100)</f>
        <v>-0.104115740489252</v>
      </c>
      <c r="M354" s="36" t="n">
        <v>1.85121860614646</v>
      </c>
      <c r="N354" s="36" t="n">
        <v>2.24053161395411</v>
      </c>
      <c r="O354" s="36" t="n">
        <f aca="false">SQRT(M354^2+N354^2)</f>
        <v>2.90637097440616</v>
      </c>
      <c r="P354" s="40" t="n">
        <f aca="false">IF(J354="","",MAX(0,J354-1.96*O354/100))</f>
        <v>0.426774966300013</v>
      </c>
      <c r="Q354" s="40" t="n">
        <f aca="false">IF(J354="","",MIN(1,J354+1.96*O354/100))</f>
        <v>0.540704708496735</v>
      </c>
      <c r="R354" s="32" t="str">
        <f aca="false">IF(L354="","",IF(ABS(L354)&lt;=O354,"Yes","No"))</f>
        <v>Yes</v>
      </c>
      <c r="S354" s="32" t="str">
        <f aca="false">IF(L354="","",IF(ABS(L354)&lt;=1.96*O354,"Yes","No"))</f>
        <v>Yes</v>
      </c>
      <c r="T354" s="60" t="n">
        <f aca="false">IF(D354="","",ROUND(SQRT(((D354+G354)*O354/100)^2+(J354*(D354+G354)*0.05273)^2),0))</f>
        <v>48</v>
      </c>
      <c r="U354" s="32"/>
    </row>
    <row r="355" customFormat="false" ht="15" hidden="false" customHeight="false" outlineLevel="0" collapsed="false">
      <c r="A355" s="32" t="s">
        <v>421</v>
      </c>
      <c r="B355" s="32" t="s">
        <v>588</v>
      </c>
      <c r="C355" s="32" t="s">
        <v>589</v>
      </c>
      <c r="D355" s="60" t="n">
        <v>266</v>
      </c>
      <c r="E355" s="60" t="n">
        <v>305</v>
      </c>
      <c r="F355" s="69" t="n">
        <f aca="false">IF(E355="","",D355-E355)</f>
        <v>-39</v>
      </c>
      <c r="G355" s="60" t="n">
        <v>400</v>
      </c>
      <c r="H355" s="60" t="n">
        <v>419</v>
      </c>
      <c r="I355" s="69" t="n">
        <f aca="false">IF(H355="","",G355-H355)</f>
        <v>-19</v>
      </c>
      <c r="J355" s="40" t="n">
        <f aca="false">IF(OR(D355="",D355+G355=0),"",D355/(D355+G355))</f>
        <v>0.399399399399399</v>
      </c>
      <c r="K355" s="40" t="n">
        <f aca="false">IF(E355="","",E355/(E355+H355))</f>
        <v>0.421270718232044</v>
      </c>
      <c r="L355" s="70" t="n">
        <f aca="false">IF(OR(K355="",J355=""),"",(J355-K355)*100)</f>
        <v>-2.18713188326448</v>
      </c>
      <c r="M355" s="36" t="n">
        <v>2.20820364551216</v>
      </c>
      <c r="N355" s="36" t="n">
        <v>2.24053161395411</v>
      </c>
      <c r="O355" s="36" t="n">
        <f aca="false">SQRT(M355^2+N355^2)</f>
        <v>3.14581392539053</v>
      </c>
      <c r="P355" s="40" t="n">
        <f aca="false">IF(J355="","",MAX(0,J355-1.96*O355/100))</f>
        <v>0.337741446461745</v>
      </c>
      <c r="Q355" s="40" t="n">
        <f aca="false">IF(J355="","",MIN(1,J355+1.96*O355/100))</f>
        <v>0.461057352337054</v>
      </c>
      <c r="R355" s="32" t="str">
        <f aca="false">IF(L355="","",IF(ABS(L355)&lt;=O355,"Yes","No"))</f>
        <v>Yes</v>
      </c>
      <c r="S355" s="32" t="str">
        <f aca="false">IF(L355="","",IF(ABS(L355)&lt;=1.96*O355,"Yes","No"))</f>
        <v>Yes</v>
      </c>
      <c r="T355" s="60" t="n">
        <f aca="false">IF(D355="","",ROUND(SQRT(((D355+G355)*O355/100)^2+(J355*(D355+G355)*0.06778)^2),0))</f>
        <v>28</v>
      </c>
      <c r="U355" s="32"/>
    </row>
    <row r="356" customFormat="false" ht="15" hidden="false" customHeight="false" outlineLevel="0" collapsed="false">
      <c r="A356" s="32" t="s">
        <v>421</v>
      </c>
      <c r="B356" s="32" t="s">
        <v>396</v>
      </c>
      <c r="C356" s="32" t="s">
        <v>590</v>
      </c>
      <c r="D356" s="60" t="n">
        <v>515</v>
      </c>
      <c r="E356" s="60" t="n">
        <v>628</v>
      </c>
      <c r="F356" s="69" t="n">
        <f aca="false">IF(E356="","",D356-E356)</f>
        <v>-113</v>
      </c>
      <c r="G356" s="60" t="n">
        <v>1027</v>
      </c>
      <c r="H356" s="60" t="n">
        <v>1170</v>
      </c>
      <c r="I356" s="69" t="n">
        <f aca="false">IF(H356="","",G356-H356)</f>
        <v>-143</v>
      </c>
      <c r="J356" s="40" t="n">
        <f aca="false">IF(OR(D356="",D356+G356=0),"",D356/(D356+G356))</f>
        <v>0.333981841763943</v>
      </c>
      <c r="K356" s="40" t="n">
        <f aca="false">IF(E356="","",E356/(E356+H356))</f>
        <v>0.349276974416018</v>
      </c>
      <c r="L356" s="70" t="n">
        <f aca="false">IF(OR(K356="",J356=""),"",(J356-K356)*100)</f>
        <v>-1.52951326520749</v>
      </c>
      <c r="M356" s="36" t="n">
        <v>1.85121860614646</v>
      </c>
      <c r="N356" s="36" t="n">
        <v>2.24053161395411</v>
      </c>
      <c r="O356" s="36" t="n">
        <f aca="false">SQRT(M356^2+N356^2)</f>
        <v>2.90637097440616</v>
      </c>
      <c r="P356" s="40" t="n">
        <f aca="false">IF(J356="","",MAX(0,J356-1.96*O356/100))</f>
        <v>0.277016970665582</v>
      </c>
      <c r="Q356" s="40" t="n">
        <f aca="false">IF(J356="","",MIN(1,J356+1.96*O356/100))</f>
        <v>0.390946712862304</v>
      </c>
      <c r="R356" s="32" t="str">
        <f aca="false">IF(L356="","",IF(ABS(L356)&lt;=O356,"Yes","No"))</f>
        <v>Yes</v>
      </c>
      <c r="S356" s="32" t="str">
        <f aca="false">IF(L356="","",IF(ABS(L356)&lt;=1.96*O356,"Yes","No"))</f>
        <v>Yes</v>
      </c>
      <c r="T356" s="60" t="n">
        <f aca="false">IF(D356="","",ROUND(SQRT(((D356+G356)*O356/100)^2+(J356*(D356+G356)*0.05273)^2),0))</f>
        <v>52</v>
      </c>
      <c r="U356" s="32"/>
    </row>
    <row r="357" customFormat="false" ht="15" hidden="false" customHeight="false" outlineLevel="0" collapsed="false">
      <c r="A357" s="32" t="s">
        <v>421</v>
      </c>
      <c r="B357" s="32" t="s">
        <v>396</v>
      </c>
      <c r="C357" s="32" t="s">
        <v>591</v>
      </c>
      <c r="D357" s="60" t="n">
        <v>197</v>
      </c>
      <c r="E357" s="60"/>
      <c r="F357" s="69" t="str">
        <f aca="false">IF(E357="","",D357-E357)</f>
        <v/>
      </c>
      <c r="G357" s="60" t="n">
        <v>391</v>
      </c>
      <c r="H357" s="60"/>
      <c r="I357" s="69" t="str">
        <f aca="false">IF(H357="","",G357-H357)</f>
        <v/>
      </c>
      <c r="J357" s="40" t="n">
        <f aca="false">IF(OR(D357="",D357+G357=0),"",D357/(D357+G357))</f>
        <v>0.335034013605442</v>
      </c>
      <c r="K357" s="40" t="str">
        <f aca="false">IF(E357="","",E357/(E357+H357))</f>
        <v/>
      </c>
      <c r="L357" s="70" t="str">
        <f aca="false">IF(OR(K357="",J357=""),"",(J357-K357)*100)</f>
        <v/>
      </c>
      <c r="M357" s="36" t="n">
        <v>2.20820364551216</v>
      </c>
      <c r="N357" s="36" t="n">
        <v>2.24053161395411</v>
      </c>
      <c r="O357" s="36" t="n">
        <f aca="false">SQRT(M357^2+N357^2)</f>
        <v>3.14581392539053</v>
      </c>
      <c r="P357" s="40" t="n">
        <f aca="false">IF(J357="","",MAX(0,J357-1.96*O357/100))</f>
        <v>0.273376060667788</v>
      </c>
      <c r="Q357" s="40" t="n">
        <f aca="false">IF(J357="","",MIN(1,J357+1.96*O357/100))</f>
        <v>0.396691966543097</v>
      </c>
      <c r="R357" s="32" t="str">
        <f aca="false">IF(L357="","",IF(ABS(L357)&lt;=O357,"Yes","No"))</f>
        <v/>
      </c>
      <c r="S357" s="32" t="str">
        <f aca="false">IF(L357="","",IF(ABS(L357)&lt;=1.96*O357,"Yes","No"))</f>
        <v/>
      </c>
      <c r="T357" s="60" t="n">
        <f aca="false">IF(D357="","",ROUND(SQRT(((D357+G357)*O357/100)^2+(J357*(D357+G357)*0.06778)^2),0))</f>
        <v>23</v>
      </c>
      <c r="U357" s="32" t="s">
        <v>771</v>
      </c>
    </row>
    <row r="358" customFormat="false" ht="15" hidden="false" customHeight="false" outlineLevel="0" collapsed="false">
      <c r="A358" s="32" t="s">
        <v>421</v>
      </c>
      <c r="B358" s="32" t="s">
        <v>593</v>
      </c>
      <c r="C358" s="32" t="s">
        <v>593</v>
      </c>
      <c r="D358" s="60" t="n">
        <v>160</v>
      </c>
      <c r="E358" s="60" t="n">
        <v>199</v>
      </c>
      <c r="F358" s="69" t="n">
        <f aca="false">IF(E358="","",D358-E358)</f>
        <v>-39</v>
      </c>
      <c r="G358" s="60" t="n">
        <v>208</v>
      </c>
      <c r="H358" s="60" t="n">
        <v>215</v>
      </c>
      <c r="I358" s="69" t="n">
        <f aca="false">IF(H358="","",G358-H358)</f>
        <v>-7</v>
      </c>
      <c r="J358" s="40" t="n">
        <f aca="false">IF(OR(D358="",D358+G358=0),"",D358/(D358+G358))</f>
        <v>0.434782608695652</v>
      </c>
      <c r="K358" s="40" t="n">
        <f aca="false">IF(E358="","",E358/(E358+H358))</f>
        <v>0.480676328502416</v>
      </c>
      <c r="L358" s="70" t="n">
        <f aca="false">IF(OR(K358="",J358=""),"",(J358-K358)*100)</f>
        <v>-4.58937198067633</v>
      </c>
      <c r="M358" s="36" t="n">
        <v>3.37717971691765</v>
      </c>
      <c r="N358" s="36" t="n">
        <v>2.24053161395411</v>
      </c>
      <c r="O358" s="36" t="n">
        <f aca="false">SQRT(M358^2+N358^2)</f>
        <v>4.05281689118664</v>
      </c>
      <c r="P358" s="40" t="n">
        <f aca="false">IF(J358="","",MAX(0,J358-1.96*O358/100))</f>
        <v>0.355347397628394</v>
      </c>
      <c r="Q358" s="40" t="n">
        <f aca="false">IF(J358="","",MIN(1,J358+1.96*O358/100))</f>
        <v>0.51421781976291</v>
      </c>
      <c r="R358" s="32" t="str">
        <f aca="false">IF(L358="","",IF(ABS(L358)&lt;=O358,"Yes","No"))</f>
        <v>No</v>
      </c>
      <c r="S358" s="32" t="str">
        <f aca="false">IF(L358="","",IF(ABS(L358)&lt;=1.96*O358,"Yes","No"))</f>
        <v>Yes</v>
      </c>
      <c r="T358" s="60" t="n">
        <f aca="false">IF(D358="","",ROUND(SQRT(((D358+G358)*O358/100)^2+(J358*(D358+G358)*0.08223)^2),0))</f>
        <v>20</v>
      </c>
      <c r="U358" s="32"/>
    </row>
    <row r="359" customFormat="false" ht="15" hidden="false" customHeight="false" outlineLevel="0" collapsed="false">
      <c r="A359" s="32" t="s">
        <v>421</v>
      </c>
      <c r="B359" s="32" t="s">
        <v>594</v>
      </c>
      <c r="C359" s="32" t="s">
        <v>595</v>
      </c>
      <c r="D359" s="60" t="n">
        <v>364</v>
      </c>
      <c r="E359" s="60" t="n">
        <v>427</v>
      </c>
      <c r="F359" s="69" t="n">
        <f aca="false">IF(E359="","",D359-E359)</f>
        <v>-63</v>
      </c>
      <c r="G359" s="60" t="n">
        <v>514</v>
      </c>
      <c r="H359" s="60" t="n">
        <v>553</v>
      </c>
      <c r="I359" s="69" t="n">
        <f aca="false">IF(H359="","",G359-H359)</f>
        <v>-39</v>
      </c>
      <c r="J359" s="40" t="n">
        <f aca="false">IF(OR(D359="",D359+G359=0),"",D359/(D359+G359))</f>
        <v>0.414578587699317</v>
      </c>
      <c r="K359" s="40" t="n">
        <f aca="false">IF(E359="","",E359/(E359+H359))</f>
        <v>0.435714285714286</v>
      </c>
      <c r="L359" s="70" t="n">
        <f aca="false">IF(OR(K359="",J359=""),"",(J359-K359)*100)</f>
        <v>-2.11356980149691</v>
      </c>
      <c r="M359" s="36" t="n">
        <v>1.85121860614646</v>
      </c>
      <c r="N359" s="36" t="n">
        <v>2.24053161395411</v>
      </c>
      <c r="O359" s="36" t="n">
        <f aca="false">SQRT(M359^2+N359^2)</f>
        <v>2.90637097440616</v>
      </c>
      <c r="P359" s="40" t="n">
        <f aca="false">IF(J359="","",MAX(0,J359-1.96*O359/100))</f>
        <v>0.357613716600956</v>
      </c>
      <c r="Q359" s="40" t="n">
        <f aca="false">IF(J359="","",MIN(1,J359+1.96*O359/100))</f>
        <v>0.471543458797677</v>
      </c>
      <c r="R359" s="32" t="str">
        <f aca="false">IF(L359="","",IF(ABS(L359)&lt;=O359,"Yes","No"))</f>
        <v>Yes</v>
      </c>
      <c r="S359" s="32" t="str">
        <f aca="false">IF(L359="","",IF(ABS(L359)&lt;=1.96*O359,"Yes","No"))</f>
        <v>Yes</v>
      </c>
      <c r="T359" s="60" t="n">
        <f aca="false">IF(D359="","",ROUND(SQRT(((D359+G359)*O359/100)^2+(J359*(D359+G359)*0.05273)^2),0))</f>
        <v>32</v>
      </c>
      <c r="U359" s="32"/>
    </row>
    <row r="360" customFormat="false" ht="15" hidden="false" customHeight="false" outlineLevel="0" collapsed="false">
      <c r="A360" s="32" t="s">
        <v>421</v>
      </c>
      <c r="B360" s="32" t="s">
        <v>594</v>
      </c>
      <c r="C360" s="32" t="s">
        <v>596</v>
      </c>
      <c r="D360" s="60" t="n">
        <v>278</v>
      </c>
      <c r="E360" s="60" t="n">
        <v>338</v>
      </c>
      <c r="F360" s="69" t="n">
        <f aca="false">IF(E360="","",D360-E360)</f>
        <v>-60</v>
      </c>
      <c r="G360" s="60" t="n">
        <v>453</v>
      </c>
      <c r="H360" s="60" t="n">
        <v>507</v>
      </c>
      <c r="I360" s="69" t="n">
        <f aca="false">IF(H360="","",G360-H360)</f>
        <v>-54</v>
      </c>
      <c r="J360" s="40" t="n">
        <f aca="false">IF(OR(D360="",D360+G360=0),"",D360/(D360+G360))</f>
        <v>0.380300957592339</v>
      </c>
      <c r="K360" s="40" t="n">
        <f aca="false">IF(E360="","",E360/(E360+H360))</f>
        <v>0.4</v>
      </c>
      <c r="L360" s="70" t="n">
        <f aca="false">IF(OR(K360="",J360=""),"",(J360-K360)*100)</f>
        <v>-1.96990424076607</v>
      </c>
      <c r="M360" s="36" t="n">
        <v>2.20820364551216</v>
      </c>
      <c r="N360" s="36" t="n">
        <v>2.24053161395411</v>
      </c>
      <c r="O360" s="36" t="n">
        <f aca="false">SQRT(M360^2+N360^2)</f>
        <v>3.14581392539053</v>
      </c>
      <c r="P360" s="40" t="n">
        <f aca="false">IF(J360="","",MAX(0,J360-1.96*O360/100))</f>
        <v>0.318643004654685</v>
      </c>
      <c r="Q360" s="40" t="n">
        <f aca="false">IF(J360="","",MIN(1,J360+1.96*O360/100))</f>
        <v>0.441958910529994</v>
      </c>
      <c r="R360" s="32" t="str">
        <f aca="false">IF(L360="","",IF(ABS(L360)&lt;=O360,"Yes","No"))</f>
        <v>Yes</v>
      </c>
      <c r="S360" s="32" t="str">
        <f aca="false">IF(L360="","",IF(ABS(L360)&lt;=1.96*O360,"Yes","No"))</f>
        <v>Yes</v>
      </c>
      <c r="T360" s="60" t="n">
        <f aca="false">IF(D360="","",ROUND(SQRT(((D360+G360)*O360/100)^2+(J360*(D360+G360)*0.06778)^2),0))</f>
        <v>30</v>
      </c>
      <c r="U360" s="32"/>
    </row>
    <row r="361" customFormat="false" ht="15" hidden="false" customHeight="false" outlineLevel="0" collapsed="false">
      <c r="A361" s="32" t="s">
        <v>421</v>
      </c>
      <c r="B361" s="32" t="s">
        <v>594</v>
      </c>
      <c r="C361" s="32" t="s">
        <v>597</v>
      </c>
      <c r="D361" s="60" t="n">
        <v>409</v>
      </c>
      <c r="E361" s="60" t="n">
        <v>444</v>
      </c>
      <c r="F361" s="69" t="n">
        <f aca="false">IF(E361="","",D361-E361)</f>
        <v>-35</v>
      </c>
      <c r="G361" s="60" t="n">
        <v>481</v>
      </c>
      <c r="H361" s="60" t="n">
        <v>467</v>
      </c>
      <c r="I361" s="69" t="n">
        <f aca="false">IF(H361="","",G361-H361)</f>
        <v>14</v>
      </c>
      <c r="J361" s="40" t="n">
        <f aca="false">IF(OR(D361="",D361+G361=0),"",D361/(D361+G361))</f>
        <v>0.459550561797753</v>
      </c>
      <c r="K361" s="40" t="n">
        <f aca="false">IF(E361="","",E361/(E361+H361))</f>
        <v>0.487376509330406</v>
      </c>
      <c r="L361" s="70" t="n">
        <f aca="false">IF(OR(K361="",J361=""),"",(J361-K361)*100)</f>
        <v>-2.78259475326533</v>
      </c>
      <c r="M361" s="36" t="n">
        <v>1.85121860614646</v>
      </c>
      <c r="N361" s="36" t="n">
        <v>2.24053161395411</v>
      </c>
      <c r="O361" s="36" t="n">
        <f aca="false">SQRT(M361^2+N361^2)</f>
        <v>2.90637097440616</v>
      </c>
      <c r="P361" s="40" t="n">
        <f aca="false">IF(J361="","",MAX(0,J361-1.96*O361/100))</f>
        <v>0.402585690699392</v>
      </c>
      <c r="Q361" s="40" t="n">
        <f aca="false">IF(J361="","",MIN(1,J361+1.96*O361/100))</f>
        <v>0.516515432896114</v>
      </c>
      <c r="R361" s="32" t="str">
        <f aca="false">IF(L361="","",IF(ABS(L361)&lt;=O361,"Yes","No"))</f>
        <v>Yes</v>
      </c>
      <c r="S361" s="32" t="str">
        <f aca="false">IF(L361="","",IF(ABS(L361)&lt;=1.96*O361,"Yes","No"))</f>
        <v>Yes</v>
      </c>
      <c r="T361" s="60" t="n">
        <f aca="false">IF(D361="","",ROUND(SQRT(((D361+G361)*O361/100)^2+(J361*(D361+G361)*0.05273)^2),0))</f>
        <v>34</v>
      </c>
      <c r="U361" s="32"/>
    </row>
    <row r="362" customFormat="false" ht="15" hidden="false" customHeight="false" outlineLevel="0" collapsed="false">
      <c r="A362" s="32" t="s">
        <v>421</v>
      </c>
      <c r="B362" s="32" t="s">
        <v>594</v>
      </c>
      <c r="C362" s="32" t="s">
        <v>598</v>
      </c>
      <c r="D362" s="60" t="n">
        <v>238</v>
      </c>
      <c r="E362" s="60" t="n">
        <v>247</v>
      </c>
      <c r="F362" s="69" t="n">
        <f aca="false">IF(E362="","",D362-E362)</f>
        <v>-9</v>
      </c>
      <c r="G362" s="60" t="n">
        <v>309</v>
      </c>
      <c r="H362" s="60" t="n">
        <v>333</v>
      </c>
      <c r="I362" s="69" t="n">
        <f aca="false">IF(H362="","",G362-H362)</f>
        <v>-24</v>
      </c>
      <c r="J362" s="40" t="n">
        <f aca="false">IF(OR(D362="",D362+G362=0),"",D362/(D362+G362))</f>
        <v>0.43510054844607</v>
      </c>
      <c r="K362" s="40" t="n">
        <f aca="false">IF(E362="","",E362/(E362+H362))</f>
        <v>0.425862068965517</v>
      </c>
      <c r="L362" s="70" t="n">
        <f aca="false">IF(OR(K362="",J362=""),"",(J362-K362)*100)</f>
        <v>0.923847948055223</v>
      </c>
      <c r="M362" s="36" t="n">
        <v>2.20820364551216</v>
      </c>
      <c r="N362" s="36" t="n">
        <v>2.24053161395411</v>
      </c>
      <c r="O362" s="36" t="n">
        <f aca="false">SQRT(M362^2+N362^2)</f>
        <v>3.14581392539053</v>
      </c>
      <c r="P362" s="40" t="n">
        <f aca="false">IF(J362="","",MAX(0,J362-1.96*O362/100))</f>
        <v>0.373442595508415</v>
      </c>
      <c r="Q362" s="40" t="n">
        <f aca="false">IF(J362="","",MIN(1,J362+1.96*O362/100))</f>
        <v>0.496758501383724</v>
      </c>
      <c r="R362" s="32" t="str">
        <f aca="false">IF(L362="","",IF(ABS(L362)&lt;=O362,"Yes","No"))</f>
        <v>Yes</v>
      </c>
      <c r="S362" s="32" t="str">
        <f aca="false">IF(L362="","",IF(ABS(L362)&lt;=1.96*O362,"Yes","No"))</f>
        <v>Yes</v>
      </c>
      <c r="T362" s="60" t="n">
        <f aca="false">IF(D362="","",ROUND(SQRT(((D362+G362)*O362/100)^2+(J362*(D362+G362)*0.06778)^2),0))</f>
        <v>24</v>
      </c>
      <c r="U362" s="32"/>
    </row>
    <row r="363" customFormat="false" ht="15" hidden="false" customHeight="false" outlineLevel="0" collapsed="false">
      <c r="A363" s="32" t="s">
        <v>421</v>
      </c>
      <c r="B363" s="32" t="s">
        <v>599</v>
      </c>
      <c r="C363" s="32" t="s">
        <v>600</v>
      </c>
      <c r="D363" s="60" t="n">
        <v>393</v>
      </c>
      <c r="E363" s="60" t="n">
        <v>457</v>
      </c>
      <c r="F363" s="69" t="n">
        <f aca="false">IF(E363="","",D363-E363)</f>
        <v>-64</v>
      </c>
      <c r="G363" s="60" t="n">
        <v>280</v>
      </c>
      <c r="H363" s="60" t="n">
        <v>286</v>
      </c>
      <c r="I363" s="69" t="n">
        <f aca="false">IF(H363="","",G363-H363)</f>
        <v>-6</v>
      </c>
      <c r="J363" s="40" t="n">
        <f aca="false">IF(OR(D363="",D363+G363=0),"",D363/(D363+G363))</f>
        <v>0.583952451708767</v>
      </c>
      <c r="K363" s="40" t="n">
        <f aca="false">IF(E363="","",E363/(E363+H363))</f>
        <v>0.61507402422611</v>
      </c>
      <c r="L363" s="70" t="n">
        <f aca="false">IF(OR(K363="",J363=""),"",(J363-K363)*100)</f>
        <v>-3.11215725173436</v>
      </c>
      <c r="M363" s="36" t="n">
        <v>2.20820364551216</v>
      </c>
      <c r="N363" s="36" t="n">
        <v>2.24053161395411</v>
      </c>
      <c r="O363" s="36" t="n">
        <f aca="false">SQRT(M363^2+N363^2)</f>
        <v>3.14581392539053</v>
      </c>
      <c r="P363" s="40" t="n">
        <f aca="false">IF(J363="","",MAX(0,J363-1.96*O363/100))</f>
        <v>0.522294498771112</v>
      </c>
      <c r="Q363" s="40" t="n">
        <f aca="false">IF(J363="","",MIN(1,J363+1.96*O363/100))</f>
        <v>0.645610404646421</v>
      </c>
      <c r="R363" s="32" t="str">
        <f aca="false">IF(L363="","",IF(ABS(L363)&lt;=O363,"Yes","No"))</f>
        <v>Yes</v>
      </c>
      <c r="S363" s="32" t="str">
        <f aca="false">IF(L363="","",IF(ABS(L363)&lt;=1.96*O363,"Yes","No"))</f>
        <v>Yes</v>
      </c>
      <c r="T363" s="60" t="n">
        <f aca="false">IF(D363="","",ROUND(SQRT(((D363+G363)*O363/100)^2+(J363*(D363+G363)*0.06778)^2),0))</f>
        <v>34</v>
      </c>
      <c r="U363" s="32"/>
    </row>
    <row r="364" customFormat="false" ht="15" hidden="false" customHeight="false" outlineLevel="0" collapsed="false">
      <c r="A364" s="32" t="s">
        <v>421</v>
      </c>
      <c r="B364" s="32" t="s">
        <v>599</v>
      </c>
      <c r="C364" s="32" t="s">
        <v>601</v>
      </c>
      <c r="D364" s="60" t="n">
        <v>318</v>
      </c>
      <c r="E364" s="60" t="n">
        <v>353</v>
      </c>
      <c r="F364" s="69" t="n">
        <f aca="false">IF(E364="","",D364-E364)</f>
        <v>-35</v>
      </c>
      <c r="G364" s="60" t="n">
        <v>240</v>
      </c>
      <c r="H364" s="60" t="n">
        <v>251</v>
      </c>
      <c r="I364" s="69" t="n">
        <f aca="false">IF(H364="","",G364-H364)</f>
        <v>-11</v>
      </c>
      <c r="J364" s="40" t="n">
        <f aca="false">IF(OR(D364="",D364+G364=0),"",D364/(D364+G364))</f>
        <v>0.56989247311828</v>
      </c>
      <c r="K364" s="40" t="n">
        <f aca="false">IF(E364="","",E364/(E364+H364))</f>
        <v>0.584437086092715</v>
      </c>
      <c r="L364" s="70" t="n">
        <f aca="false">IF(OR(K364="",J364=""),"",(J364-K364)*100)</f>
        <v>-1.45446129744357</v>
      </c>
      <c r="M364" s="36" t="n">
        <v>2.20820364551216</v>
      </c>
      <c r="N364" s="36" t="n">
        <v>2.24053161395411</v>
      </c>
      <c r="O364" s="36" t="n">
        <f aca="false">SQRT(M364^2+N364^2)</f>
        <v>3.14581392539053</v>
      </c>
      <c r="P364" s="40" t="n">
        <f aca="false">IF(J364="","",MAX(0,J364-1.96*O364/100))</f>
        <v>0.508234520180625</v>
      </c>
      <c r="Q364" s="40" t="n">
        <f aca="false">IF(J364="","",MIN(1,J364+1.96*O364/100))</f>
        <v>0.631550426055934</v>
      </c>
      <c r="R364" s="32" t="str">
        <f aca="false">IF(L364="","",IF(ABS(L364)&lt;=O364,"Yes","No"))</f>
        <v>Yes</v>
      </c>
      <c r="S364" s="32" t="str">
        <f aca="false">IF(L364="","",IF(ABS(L364)&lt;=1.96*O364,"Yes","No"))</f>
        <v>Yes</v>
      </c>
      <c r="T364" s="60" t="n">
        <f aca="false">IF(D364="","",ROUND(SQRT(((D364+G364)*O364/100)^2+(J364*(D364+G364)*0.06778)^2),0))</f>
        <v>28</v>
      </c>
      <c r="U364" s="32"/>
    </row>
    <row r="365" customFormat="false" ht="15" hidden="false" customHeight="false" outlineLevel="0" collapsed="false">
      <c r="A365" s="32" t="s">
        <v>421</v>
      </c>
      <c r="B365" s="32" t="s">
        <v>599</v>
      </c>
      <c r="C365" s="32" t="s">
        <v>602</v>
      </c>
      <c r="D365" s="60" t="n">
        <v>469</v>
      </c>
      <c r="E365" s="60" t="n">
        <v>530</v>
      </c>
      <c r="F365" s="69" t="n">
        <f aca="false">IF(E365="","",D365-E365)</f>
        <v>-61</v>
      </c>
      <c r="G365" s="60" t="n">
        <v>427</v>
      </c>
      <c r="H365" s="60" t="n">
        <v>416</v>
      </c>
      <c r="I365" s="69" t="n">
        <f aca="false">IF(H365="","",G365-H365)</f>
        <v>11</v>
      </c>
      <c r="J365" s="40" t="n">
        <f aca="false">IF(OR(D365="",D365+G365=0),"",D365/(D365+G365))</f>
        <v>0.5234375</v>
      </c>
      <c r="K365" s="40" t="n">
        <f aca="false">IF(E365="","",E365/(E365+H365))</f>
        <v>0.560253699788584</v>
      </c>
      <c r="L365" s="70" t="n">
        <f aca="false">IF(OR(K365="",J365=""),"",(J365-K365)*100)</f>
        <v>-3.68161997885835</v>
      </c>
      <c r="M365" s="36" t="n">
        <v>1.85121860614646</v>
      </c>
      <c r="N365" s="36" t="n">
        <v>2.24053161395411</v>
      </c>
      <c r="O365" s="36" t="n">
        <f aca="false">SQRT(M365^2+N365^2)</f>
        <v>2.90637097440616</v>
      </c>
      <c r="P365" s="40" t="n">
        <f aca="false">IF(J365="","",MAX(0,J365-1.96*O365/100))</f>
        <v>0.466472628901639</v>
      </c>
      <c r="Q365" s="40" t="n">
        <f aca="false">IF(J365="","",MIN(1,J365+1.96*O365/100))</f>
        <v>0.580402371098361</v>
      </c>
      <c r="R365" s="32" t="str">
        <f aca="false">IF(L365="","",IF(ABS(L365)&lt;=O365,"Yes","No"))</f>
        <v>No</v>
      </c>
      <c r="S365" s="32" t="str">
        <f aca="false">IF(L365="","",IF(ABS(L365)&lt;=1.96*O365,"Yes","No"))</f>
        <v>Yes</v>
      </c>
      <c r="T365" s="60" t="n">
        <f aca="false">IF(D365="","",ROUND(SQRT(((D365+G365)*O365/100)^2+(J365*(D365+G365)*0.05273)^2),0))</f>
        <v>36</v>
      </c>
      <c r="U365" s="32"/>
    </row>
    <row r="366" customFormat="false" ht="15" hidden="false" customHeight="false" outlineLevel="0" collapsed="false">
      <c r="A366" s="32" t="s">
        <v>421</v>
      </c>
      <c r="B366" s="32" t="s">
        <v>603</v>
      </c>
      <c r="C366" s="32" t="s">
        <v>603</v>
      </c>
      <c r="D366" s="60" t="n">
        <v>401</v>
      </c>
      <c r="E366" s="60" t="n">
        <v>494</v>
      </c>
      <c r="F366" s="69" t="n">
        <f aca="false">IF(E366="","",D366-E366)</f>
        <v>-93</v>
      </c>
      <c r="G366" s="60" t="n">
        <v>566</v>
      </c>
      <c r="H366" s="60" t="n">
        <v>601</v>
      </c>
      <c r="I366" s="69" t="n">
        <f aca="false">IF(H366="","",G366-H366)</f>
        <v>-35</v>
      </c>
      <c r="J366" s="40" t="n">
        <f aca="false">IF(OR(D366="",D366+G366=0),"",D366/(D366+G366))</f>
        <v>0.414684591520165</v>
      </c>
      <c r="K366" s="40" t="n">
        <f aca="false">IF(E366="","",E366/(E366+H366))</f>
        <v>0.451141552511416</v>
      </c>
      <c r="L366" s="70" t="n">
        <f aca="false">IF(OR(K366="",J366=""),"",(J366-K366)*100)</f>
        <v>-3.64569609912501</v>
      </c>
      <c r="M366" s="36" t="n">
        <v>1.85121860614646</v>
      </c>
      <c r="N366" s="36" t="n">
        <v>2.24053161395411</v>
      </c>
      <c r="O366" s="36" t="n">
        <f aca="false">SQRT(M366^2+N366^2)</f>
        <v>2.90637097440616</v>
      </c>
      <c r="P366" s="40" t="n">
        <f aca="false">IF(J366="","",MAX(0,J366-1.96*O366/100))</f>
        <v>0.357719720421805</v>
      </c>
      <c r="Q366" s="40" t="n">
        <f aca="false">IF(J366="","",MIN(1,J366+1.96*O366/100))</f>
        <v>0.471649462618526</v>
      </c>
      <c r="R366" s="32" t="str">
        <f aca="false">IF(L366="","",IF(ABS(L366)&lt;=O366,"Yes","No"))</f>
        <v>No</v>
      </c>
      <c r="S366" s="32" t="str">
        <f aca="false">IF(L366="","",IF(ABS(L366)&lt;=1.96*O366,"Yes","No"))</f>
        <v>Yes</v>
      </c>
      <c r="T366" s="60" t="n">
        <f aca="false">IF(D366="","",ROUND(SQRT(((D366+G366)*O366/100)^2+(J366*(D366+G366)*0.05273)^2),0))</f>
        <v>35</v>
      </c>
      <c r="U366" s="32"/>
    </row>
    <row r="368" customFormat="false" ht="15" hidden="false" customHeight="false" outlineLevel="0" collapsed="false">
      <c r="A368" s="20" t="s">
        <v>733</v>
      </c>
      <c r="B368" s="71"/>
      <c r="C368" s="71"/>
      <c r="D368" s="72" t="n">
        <f aca="false">SUMIF(E2:E366,"&lt;&gt;",D2:D366)</f>
        <v>133768</v>
      </c>
      <c r="E368" s="72" t="n">
        <f aca="false">SUM(E2:E366)</f>
        <v>148272</v>
      </c>
      <c r="F368" s="73" t="n">
        <f aca="false">D368-E368</f>
        <v>-14504</v>
      </c>
      <c r="G368" s="72" t="n">
        <f aca="false">SUMIF(H2:H366,"&lt;&gt;",G2:G366)</f>
        <v>139785</v>
      </c>
      <c r="H368" s="72" t="n">
        <f aca="false">SUM(H2:H366)</f>
        <v>143744</v>
      </c>
      <c r="I368" s="73" t="n">
        <f aca="false">G368-H368</f>
        <v>-3959</v>
      </c>
      <c r="J368" s="74" t="n">
        <f aca="false">D368/(D368+G368)</f>
        <v>0.489002131214061</v>
      </c>
      <c r="K368" s="74" t="n">
        <f aca="false">E368/(E368+H368)</f>
        <v>0.507752999835626</v>
      </c>
      <c r="L368" s="75" t="n">
        <f aca="false">(J368-K368)*100</f>
        <v>-1.87508686215646</v>
      </c>
      <c r="M368" s="76" t="n">
        <v>0</v>
      </c>
      <c r="N368" s="76" t="n">
        <v>2.24053161395411</v>
      </c>
      <c r="O368" s="76" t="n">
        <f aca="false">SQRT(M368^2+N368^2)</f>
        <v>2.24053161395411</v>
      </c>
      <c r="P368" s="74" t="n">
        <f aca="false">J368-1.96*O368/100</f>
        <v>0.44508771158056</v>
      </c>
      <c r="Q368" s="74" t="n">
        <f aca="false">J368+1.96*O368/100</f>
        <v>0.532916550847561</v>
      </c>
      <c r="R368" s="71" t="str">
        <f aca="false">IF(ABS(L368)&lt;=O368,"Yes","No")</f>
        <v>Yes</v>
      </c>
      <c r="S368" s="71" t="str">
        <f aca="false">IF(ABS(L368)&lt;=1.96*O368,"Yes","No")</f>
        <v>Yes</v>
      </c>
      <c r="T368" s="72" t="n">
        <f aca="false">ROUND(SQRT(((D368+G368)*O368/100)^2+(J368*(D368+G368)*0.00449)^2),0)</f>
        <v>6158</v>
      </c>
    </row>
    <row r="369" customFormat="false" ht="15" hidden="false" customHeight="false" outlineLevel="0" collapsed="false">
      <c r="A369" s="20" t="s">
        <v>734</v>
      </c>
      <c r="B369" s="71"/>
      <c r="C369" s="71"/>
      <c r="D369" s="72" t="n">
        <f aca="false">SUM(D2:D366)</f>
        <v>136111</v>
      </c>
      <c r="E369" s="72"/>
      <c r="F369" s="73"/>
      <c r="G369" s="72" t="n">
        <f aca="false">SUM(G2:G366)</f>
        <v>141403</v>
      </c>
      <c r="H369" s="72"/>
      <c r="I369" s="73"/>
      <c r="J369" s="74" t="n">
        <f aca="false">D369/(D369+G369)</f>
        <v>0.49046534589246</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52.3921568627451</v>
      </c>
    </row>
    <row r="372" customFormat="false" ht="15" hidden="false" customHeight="false" outlineLevel="0" collapsed="false">
      <c r="A372" s="2" t="s">
        <v>736</v>
      </c>
      <c r="F372" s="77" t="n">
        <f aca="false">(SUMIF(I2:I366,"&gt;0")-SUMIF(I2:I366,"&lt;0"))/COUNT(I2:I366)</f>
        <v>27.7058823529412</v>
      </c>
    </row>
    <row r="373" customFormat="false" ht="15" hidden="false" customHeight="false" outlineLevel="0" collapsed="false">
      <c r="A373" s="2" t="s">
        <v>737</v>
      </c>
      <c r="F373" s="78" t="n">
        <f aca="false">(SUMIF(L2:L366,"&gt;0")-SUMIF(L2:L366,"&lt;0"))/COUNT(L2:L366)</f>
        <v>3.00344966634807</v>
      </c>
    </row>
    <row r="374" customFormat="false" ht="15" hidden="false" customHeight="false" outlineLevel="0" collapsed="false">
      <c r="A374" s="5" t="s">
        <v>738</v>
      </c>
      <c r="F374" s="79" t="n">
        <f aca="false">SQRT(SUMSQ(L2:L366)/COUNT(L2:L366))</f>
        <v>3.60608175819762</v>
      </c>
    </row>
    <row r="375" customFormat="false" ht="15" hidden="false" customHeight="false" outlineLevel="0" collapsed="false">
      <c r="A375" s="5" t="s">
        <v>739</v>
      </c>
      <c r="F375" s="80" t="n">
        <f aca="false">L368</f>
        <v>-1.87508686215646</v>
      </c>
    </row>
    <row r="376" customFormat="false" ht="15" hidden="false" customHeight="false" outlineLevel="0" collapsed="false">
      <c r="A376" s="5" t="s">
        <v>740</v>
      </c>
      <c r="F376" s="79" t="n">
        <f aca="false">SQRT((SUMSQ(L2:L366)-2*L368*SUM(L2:L366)+COUNT(L2:L366)*L368^2)/COUNT(L2:L366))</f>
        <v>2.6088337679247</v>
      </c>
    </row>
    <row r="377" customFormat="false" ht="15" hidden="false" customHeight="false" outlineLevel="0" collapsed="false">
      <c r="A377" s="2" t="s">
        <v>741</v>
      </c>
      <c r="F377" s="81" t="n">
        <f aca="false">D368/E368-1</f>
        <v>-0.0978202222941621</v>
      </c>
    </row>
    <row r="378" customFormat="false" ht="15" hidden="false" customHeight="false" outlineLevel="0" collapsed="false">
      <c r="A378" s="5" t="s">
        <v>742</v>
      </c>
      <c r="F378" s="82" t="n">
        <f aca="false">G368/H368-1</f>
        <v>-0.027542019145147</v>
      </c>
    </row>
    <row r="379" customFormat="false" ht="15" hidden="false" customHeight="false" outlineLevel="0" collapsed="false">
      <c r="A379" s="2" t="s">
        <v>743</v>
      </c>
      <c r="F379" s="81" t="n">
        <f aca="false">(D368+G368)/(E368+H368)-1</f>
        <v>-0.0632259876171168</v>
      </c>
    </row>
    <row r="380" customFormat="false" ht="15" hidden="false" customHeight="false" outlineLevel="0" collapsed="false">
      <c r="A380" s="2" t="s">
        <v>744</v>
      </c>
      <c r="F380" s="78" t="n">
        <f aca="false">AVERAGE(O2:O366)</f>
        <v>3.36894357417692</v>
      </c>
    </row>
    <row r="381" customFormat="false" ht="15" hidden="false" customHeight="false" outlineLevel="0" collapsed="false">
      <c r="A381" s="5" t="s">
        <v>745</v>
      </c>
      <c r="F381" s="83" t="n">
        <f aca="false">COUNTIF(R2:R366,"Yes")/(COUNTIF(R2:R366,"Yes")+COUNTIF(R2:R366,"No"))</f>
        <v>0.619047619047619</v>
      </c>
    </row>
    <row r="382" customFormat="false" ht="15" hidden="false" customHeight="false" outlineLevel="0" collapsed="false">
      <c r="A382" s="5" t="s">
        <v>746</v>
      </c>
      <c r="F382" s="83" t="n">
        <f aca="false">COUNTIF(S2:S366,"Yes")/(COUNTIF(S2:S366,"Yes")+COUNTIF(S2:S366,"No"))</f>
        <v>0.949579831932773</v>
      </c>
    </row>
    <row r="383" customFormat="false" ht="15" hidden="false" customHeight="false" outlineLevel="0" collapsed="false">
      <c r="A383" s="2" t="s">
        <v>747</v>
      </c>
      <c r="F383" s="84" t="n">
        <f aca="false">COUNTIFS(L2:L366,"&gt;=-3",L2:L366,"&lt;=3")/COUNT(L2:L366)</f>
        <v>0.563025210084034</v>
      </c>
    </row>
    <row r="384" customFormat="false" ht="15" hidden="false" customHeight="false" outlineLevel="0" collapsed="false">
      <c r="A384" s="2" t="s">
        <v>772</v>
      </c>
      <c r="F384" s="85" t="n">
        <f aca="false">COUNT(E2:E366)</f>
        <v>357</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-9374.64363596515</v>
      </c>
    </row>
    <row r="388" customFormat="false" ht="15" hidden="false" customHeight="false" outlineLevel="0" collapsed="false">
      <c r="A388" s="2" t="s">
        <v>752</v>
      </c>
      <c r="F388" s="86" t="n">
        <f aca="false">F368-((D368+G368)-(E368+H368))*K368</f>
        <v>-5129.35636403485</v>
      </c>
    </row>
    <row r="389" customFormat="false" ht="15" hidden="false" customHeight="false" outlineLevel="0" collapsed="false">
      <c r="A389" s="2" t="s">
        <v>753</v>
      </c>
      <c r="F389" s="86" t="n">
        <f aca="false">((D368+G368)-(E368+H368))*(1-K368)</f>
        <v>-9088.35636403485</v>
      </c>
    </row>
    <row r="390" customFormat="false" ht="15" hidden="false" customHeight="false" outlineLevel="0" collapsed="false">
      <c r="A390" s="2" t="s">
        <v>754</v>
      </c>
      <c r="F390" s="86" t="n">
        <f aca="false">I368-((D368+G368)-(E368+H368))*(1-K368)</f>
        <v>5129.35636403485</v>
      </c>
    </row>
    <row r="391" customFormat="false" ht="15" hidden="false" customHeight="false" outlineLevel="0" collapsed="false">
      <c r="A391" s="2" t="s">
        <v>755</v>
      </c>
      <c r="F391" s="81" t="n">
        <f aca="false">(F368-((D368+G368)-(E368+H368))*K368)/E368</f>
        <v>-0.0345942346770452</v>
      </c>
    </row>
    <row r="392" customFormat="false" ht="15" hidden="false" customHeight="false" outlineLevel="0" collapsed="false">
      <c r="A392" s="2" t="s">
        <v>756</v>
      </c>
      <c r="F392" s="81" t="n">
        <f aca="false">(I368-((D368+G368)-(E368+H368))*(1-K368))/H368</f>
        <v>0.0356839684719699</v>
      </c>
    </row>
    <row r="394" customFormat="false" ht="15" hidden="false" customHeight="false" outlineLevel="0" collapsed="false">
      <c r="U394" s="5" t="s">
        <v>139</v>
      </c>
    </row>
    <row r="395" customFormat="false" ht="28.35" hidden="false" customHeight="false" outlineLevel="0" collapsed="false">
      <c r="U395" s="68" t="s">
        <v>773</v>
      </c>
    </row>
    <row r="396" customFormat="false" ht="15" hidden="false" customHeight="false" outlineLevel="0" collapsed="false">
      <c r="U396" s="68" t="s">
        <v>758</v>
      </c>
    </row>
    <row r="397" customFormat="false" ht="41.75" hidden="false" customHeight="false" outlineLevel="0" collapsed="false">
      <c r="U397" s="68" t="s">
        <v>780</v>
      </c>
    </row>
    <row r="398" customFormat="false" ht="15" hidden="false" customHeight="false" outlineLevel="0" collapsed="false">
      <c r="U398" s="68" t="s">
        <v>775</v>
      </c>
    </row>
    <row r="399" customFormat="false" ht="28.35" hidden="false" customHeight="false" outlineLevel="0" collapsed="false">
      <c r="U399" s="68" t="s">
        <v>776</v>
      </c>
    </row>
    <row r="400" customFormat="false" ht="28.35" hidden="false" customHeight="false" outlineLevel="0" collapsed="false">
      <c r="U400" s="68" t="s">
        <v>777</v>
      </c>
    </row>
    <row r="401" customFormat="false" ht="28.35" hidden="false" customHeight="false" outlineLevel="0" collapsed="false">
      <c r="U401" s="68" t="s">
        <v>763</v>
      </c>
    </row>
    <row r="402" customFormat="false" ht="41.75" hidden="false" customHeight="false" outlineLevel="0" collapsed="false">
      <c r="U402" s="68" t="s">
        <v>778</v>
      </c>
    </row>
    <row r="403" customFormat="false" ht="28.35" hidden="false" customHeight="false" outlineLevel="0" collapsed="false">
      <c r="U403" s="68" t="s">
        <v>779</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768</v>
      </c>
      <c r="H1" s="8" t="s">
        <v>719</v>
      </c>
      <c r="I1" s="8" t="s">
        <v>720</v>
      </c>
      <c r="J1" s="8" t="s">
        <v>721</v>
      </c>
      <c r="K1" s="8" t="s">
        <v>722</v>
      </c>
      <c r="L1" s="8" t="s">
        <v>723</v>
      </c>
      <c r="M1" s="8" t="s">
        <v>769</v>
      </c>
      <c r="N1" s="8" t="s">
        <v>770</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113</v>
      </c>
      <c r="E2" s="60" t="n">
        <v>137</v>
      </c>
      <c r="F2" s="69" t="n">
        <f aca="false">IF(E2="","",D2-E2)</f>
        <v>-24</v>
      </c>
      <c r="G2" s="60" t="n">
        <v>232</v>
      </c>
      <c r="H2" s="60" t="n">
        <v>249</v>
      </c>
      <c r="I2" s="69" t="n">
        <f aca="false">IF(H2="","",G2-H2)</f>
        <v>-17</v>
      </c>
      <c r="J2" s="40" t="n">
        <f aca="false">IF(OR(D2="",D2+G2=0),"",D2/(D2+G2))</f>
        <v>0.327536231884058</v>
      </c>
      <c r="K2" s="40" t="n">
        <f aca="false">IF(E2="","",E2/(E2+H2))</f>
        <v>0.354922279792746</v>
      </c>
      <c r="L2" s="70" t="n">
        <f aca="false">IF(OR(K2="",J2=""),"",(J2-K2)*100)</f>
        <v>-2.73860479086882</v>
      </c>
      <c r="M2" s="36" t="n">
        <v>3.47908323004549</v>
      </c>
      <c r="N2" s="36" t="n">
        <v>2.24048056585718</v>
      </c>
      <c r="O2" s="36" t="n">
        <f aca="false">SQRT(M2^2+N2^2)</f>
        <v>4.13808811984079</v>
      </c>
      <c r="P2" s="40" t="n">
        <f aca="false">IF(J2="","",MAX(0,J2-1.96*O2/100))</f>
        <v>0.246429704735179</v>
      </c>
      <c r="Q2" s="40" t="n">
        <f aca="false">IF(J2="","",MIN(1,J2+1.96*O2/100))</f>
        <v>0.408642759032937</v>
      </c>
      <c r="R2" s="32" t="str">
        <f aca="false">IF(L2="","",IF(ABS(L2)&lt;=O2,"Yes","No"))</f>
        <v>Yes</v>
      </c>
      <c r="S2" s="32" t="str">
        <f aca="false">IF(L2="","",IF(ABS(L2)&lt;=1.96*O2,"Yes","No"))</f>
        <v>Yes</v>
      </c>
      <c r="T2" s="60" t="n">
        <f aca="false">IF(D2="","",ROUND(SQRT(((D2+G2)*O2/100)^2+(J2*(D2+G2)*0.08223)^2),0))</f>
        <v>17</v>
      </c>
      <c r="U2" s="32"/>
    </row>
    <row r="3" customFormat="false" ht="15" hidden="false" customHeight="false" outlineLevel="0" collapsed="false">
      <c r="A3" s="32" t="s">
        <v>162</v>
      </c>
      <c r="B3" s="32" t="s">
        <v>167</v>
      </c>
      <c r="C3" s="32" t="s">
        <v>167</v>
      </c>
      <c r="D3" s="60" t="n">
        <v>65</v>
      </c>
      <c r="E3" s="60" t="n">
        <v>84</v>
      </c>
      <c r="F3" s="69" t="n">
        <f aca="false">IF(E3="","",D3-E3)</f>
        <v>-19</v>
      </c>
      <c r="G3" s="60" t="n">
        <v>213</v>
      </c>
      <c r="H3" s="60" t="n">
        <v>230</v>
      </c>
      <c r="I3" s="69" t="n">
        <f aca="false">IF(H3="","",G3-H3)</f>
        <v>-17</v>
      </c>
      <c r="J3" s="40" t="n">
        <f aca="false">IF(OR(D3="",D3+G3=0),"",D3/(D3+G3))</f>
        <v>0.233812949640288</v>
      </c>
      <c r="K3" s="40" t="n">
        <f aca="false">IF(E3="","",E3/(E3+H3))</f>
        <v>0.267515923566879</v>
      </c>
      <c r="L3" s="70" t="n">
        <f aca="false">IF(OR(K3="",J3=""),"",(J3-K3)*100)</f>
        <v>-3.37029739265912</v>
      </c>
      <c r="M3" s="36" t="n">
        <v>3.47908323004549</v>
      </c>
      <c r="N3" s="36" t="n">
        <v>2.24048056585718</v>
      </c>
      <c r="O3" s="36" t="n">
        <f aca="false">SQRT(M3^2+N3^2)</f>
        <v>4.13808811984079</v>
      </c>
      <c r="P3" s="40" t="n">
        <f aca="false">IF(J3="","",MAX(0,J3-1.96*O3/100))</f>
        <v>0.152706422491408</v>
      </c>
      <c r="Q3" s="40" t="n">
        <f aca="false">IF(J3="","",MIN(1,J3+1.96*O3/100))</f>
        <v>0.314919476789167</v>
      </c>
      <c r="R3" s="32" t="str">
        <f aca="false">IF(L3="","",IF(ABS(L3)&lt;=O3,"Yes","No"))</f>
        <v>Yes</v>
      </c>
      <c r="S3" s="32" t="str">
        <f aca="false">IF(L3="","",IF(ABS(L3)&lt;=1.96*O3,"Yes","No"))</f>
        <v>Yes</v>
      </c>
      <c r="T3" s="60" t="n">
        <f aca="false">IF(D3="","",ROUND(SQRT(((D3+G3)*O3/100)^2+(J3*(D3+G3)*0.08223)^2),0))</f>
        <v>13</v>
      </c>
      <c r="U3" s="32"/>
    </row>
    <row r="4" customFormat="false" ht="15" hidden="false" customHeight="false" outlineLevel="0" collapsed="false">
      <c r="A4" s="32" t="s">
        <v>162</v>
      </c>
      <c r="B4" s="32" t="s">
        <v>168</v>
      </c>
      <c r="C4" s="32" t="s">
        <v>168</v>
      </c>
      <c r="D4" s="60" t="n">
        <v>68</v>
      </c>
      <c r="E4" s="60" t="n">
        <v>125</v>
      </c>
      <c r="F4" s="69" t="n">
        <f aca="false">IF(E4="","",D4-E4)</f>
        <v>-57</v>
      </c>
      <c r="G4" s="60" t="n">
        <v>220</v>
      </c>
      <c r="H4" s="60" t="n">
        <v>223</v>
      </c>
      <c r="I4" s="69" t="n">
        <f aca="false">IF(H4="","",G4-H4)</f>
        <v>-3</v>
      </c>
      <c r="J4" s="40" t="n">
        <f aca="false">IF(OR(D4="",D4+G4=0),"",D4/(D4+G4))</f>
        <v>0.236111111111111</v>
      </c>
      <c r="K4" s="40" t="n">
        <f aca="false">IF(E4="","",E4/(E4+H4))</f>
        <v>0.359195402298851</v>
      </c>
      <c r="L4" s="70" t="n">
        <f aca="false">IF(OR(K4="",J4=""),"",(J4-K4)*100)</f>
        <v>-12.3084291187739</v>
      </c>
      <c r="M4" s="36" t="n">
        <v>3.47908323004549</v>
      </c>
      <c r="N4" s="36" t="n">
        <v>2.24048056585718</v>
      </c>
      <c r="O4" s="36" t="n">
        <f aca="false">SQRT(M4^2+N4^2)</f>
        <v>4.13808811984079</v>
      </c>
      <c r="P4" s="40" t="n">
        <f aca="false">IF(J4="","",MAX(0,J4-1.96*O4/100))</f>
        <v>0.155004583962232</v>
      </c>
      <c r="Q4" s="40" t="n">
        <f aca="false">IF(J4="","",MIN(1,J4+1.96*O4/100))</f>
        <v>0.317217638259991</v>
      </c>
      <c r="R4" s="32" t="str">
        <f aca="false">IF(L4="","",IF(ABS(L4)&lt;=O4,"Yes","No"))</f>
        <v>No</v>
      </c>
      <c r="S4" s="32" t="str">
        <f aca="false">IF(L4="","",IF(ABS(L4)&lt;=1.96*O4,"Yes","No"))</f>
        <v>No</v>
      </c>
      <c r="T4" s="60" t="n">
        <f aca="false">IF(D4="","",ROUND(SQRT(((D4+G4)*O4/100)^2+(J4*(D4+G4)*0.08223)^2),0))</f>
        <v>13</v>
      </c>
      <c r="U4" s="32"/>
    </row>
    <row r="5" customFormat="false" ht="15" hidden="false" customHeight="false" outlineLevel="0" collapsed="false">
      <c r="A5" s="32" t="s">
        <v>162</v>
      </c>
      <c r="B5" s="32" t="s">
        <v>169</v>
      </c>
      <c r="C5" s="32" t="s">
        <v>170</v>
      </c>
      <c r="D5" s="60" t="n">
        <v>137</v>
      </c>
      <c r="E5" s="60" t="n">
        <v>195</v>
      </c>
      <c r="F5" s="69" t="n">
        <f aca="false">IF(E5="","",D5-E5)</f>
        <v>-58</v>
      </c>
      <c r="G5" s="60" t="n">
        <v>484</v>
      </c>
      <c r="H5" s="60" t="n">
        <v>503</v>
      </c>
      <c r="I5" s="69" t="n">
        <f aca="false">IF(H5="","",G5-H5)</f>
        <v>-19</v>
      </c>
      <c r="J5" s="40" t="n">
        <f aca="false">IF(OR(D5="",D5+G5=0),"",D5/(D5+G5))</f>
        <v>0.22061191626409</v>
      </c>
      <c r="K5" s="40" t="n">
        <f aca="false">IF(E5="","",E5/(E5+H5))</f>
        <v>0.279369627507163</v>
      </c>
      <c r="L5" s="70" t="n">
        <f aca="false">IF(OR(K5="",J5=""),"",(J5-K5)*100)</f>
        <v>-5.87577112430731</v>
      </c>
      <c r="M5" s="36" t="n">
        <v>2.27303511524771</v>
      </c>
      <c r="N5" s="36" t="n">
        <v>2.24048056585718</v>
      </c>
      <c r="O5" s="36" t="n">
        <f aca="false">SQRT(M5^2+N5^2)</f>
        <v>3.19162056033183</v>
      </c>
      <c r="P5" s="40" t="n">
        <f aca="false">IF(J5="","",MAX(0,J5-1.96*O5/100))</f>
        <v>0.158056153281586</v>
      </c>
      <c r="Q5" s="40" t="n">
        <f aca="false">IF(J5="","",MIN(1,J5+1.96*O5/100))</f>
        <v>0.283167679246594</v>
      </c>
      <c r="R5" s="32" t="str">
        <f aca="false">IF(L5="","",IF(ABS(L5)&lt;=O5,"Yes","No"))</f>
        <v>No</v>
      </c>
      <c r="S5" s="32" t="str">
        <f aca="false">IF(L5="","",IF(ABS(L5)&lt;=1.96*O5,"Yes","No"))</f>
        <v>Yes</v>
      </c>
      <c r="T5" s="60" t="n">
        <f aca="false">IF(D5="","",ROUND(SQRT(((D5+G5)*O5/100)^2+(J5*(D5+G5)*0.06778)^2),0))</f>
        <v>22</v>
      </c>
      <c r="U5" s="32"/>
    </row>
    <row r="6" customFormat="false" ht="15" hidden="false" customHeight="false" outlineLevel="0" collapsed="false">
      <c r="A6" s="32" t="s">
        <v>162</v>
      </c>
      <c r="B6" s="32" t="s">
        <v>169</v>
      </c>
      <c r="C6" s="32" t="s">
        <v>172</v>
      </c>
      <c r="D6" s="60" t="n">
        <v>117</v>
      </c>
      <c r="E6" s="60" t="n">
        <v>177</v>
      </c>
      <c r="F6" s="69" t="n">
        <f aca="false">IF(E6="","",D6-E6)</f>
        <v>-60</v>
      </c>
      <c r="G6" s="60" t="n">
        <v>394</v>
      </c>
      <c r="H6" s="60" t="n">
        <v>422</v>
      </c>
      <c r="I6" s="69" t="n">
        <f aca="false">IF(H6="","",G6-H6)</f>
        <v>-28</v>
      </c>
      <c r="J6" s="40" t="n">
        <f aca="false">IF(OR(D6="",D6+G6=0),"",D6/(D6+G6))</f>
        <v>0.228962818003914</v>
      </c>
      <c r="K6" s="40" t="n">
        <f aca="false">IF(E6="","",E6/(E6+H6))</f>
        <v>0.295492487479132</v>
      </c>
      <c r="L6" s="70" t="n">
        <f aca="false">IF(OR(K6="",J6=""),"",(J6-K6)*100)</f>
        <v>-6.6529669475218</v>
      </c>
      <c r="M6" s="36" t="n">
        <v>3.47908323004549</v>
      </c>
      <c r="N6" s="36" t="n">
        <v>2.24048056585718</v>
      </c>
      <c r="O6" s="36" t="n">
        <f aca="false">SQRT(M6^2+N6^2)</f>
        <v>4.13808811984079</v>
      </c>
      <c r="P6" s="40" t="n">
        <f aca="false">IF(J6="","",MAX(0,J6-1.96*O6/100))</f>
        <v>0.147856290855035</v>
      </c>
      <c r="Q6" s="40" t="n">
        <f aca="false">IF(J6="","",MIN(1,J6+1.96*O6/100))</f>
        <v>0.310069345152793</v>
      </c>
      <c r="R6" s="32" t="str">
        <f aca="false">IF(L6="","",IF(ABS(L6)&lt;=O6,"Yes","No"))</f>
        <v>No</v>
      </c>
      <c r="S6" s="32" t="str">
        <f aca="false">IF(L6="","",IF(ABS(L6)&lt;=1.96*O6,"Yes","No"))</f>
        <v>Yes</v>
      </c>
      <c r="T6" s="60" t="n">
        <f aca="false">IF(D6="","",ROUND(SQRT(((D6+G6)*O6/100)^2+(J6*(D6+G6)*0.08223)^2),0))</f>
        <v>23</v>
      </c>
      <c r="U6" s="32"/>
    </row>
    <row r="7" customFormat="false" ht="15" hidden="false" customHeight="false" outlineLevel="0" collapsed="false">
      <c r="A7" s="32" t="s">
        <v>162</v>
      </c>
      <c r="B7" s="32" t="s">
        <v>173</v>
      </c>
      <c r="C7" s="32" t="s">
        <v>173</v>
      </c>
      <c r="D7" s="60" t="n">
        <v>28</v>
      </c>
      <c r="E7" s="60" t="n">
        <v>33</v>
      </c>
      <c r="F7" s="69" t="n">
        <f aca="false">IF(E7="","",D7-E7)</f>
        <v>-5</v>
      </c>
      <c r="G7" s="60" t="n">
        <v>48</v>
      </c>
      <c r="H7" s="60" t="n">
        <v>61</v>
      </c>
      <c r="I7" s="69" t="n">
        <f aca="false">IF(H7="","",G7-H7)</f>
        <v>-13</v>
      </c>
      <c r="J7" s="40" t="n">
        <f aca="false">IF(OR(D7="",D7+G7=0),"",D7/(D7+G7))</f>
        <v>0.368421052631579</v>
      </c>
      <c r="K7" s="40" t="n">
        <f aca="false">IF(E7="","",E7/(E7+H7))</f>
        <v>0.351063829787234</v>
      </c>
      <c r="L7" s="70" t="n">
        <f aca="false">IF(OR(K7="",J7=""),"",(J7-K7)*100)</f>
        <v>1.73572228443449</v>
      </c>
      <c r="M7" s="36" t="n">
        <v>3.47908323004549</v>
      </c>
      <c r="N7" s="36" t="n">
        <v>2.24048056585718</v>
      </c>
      <c r="O7" s="36" t="n">
        <f aca="false">SQRT(M7^2+N7^2)</f>
        <v>4.13808811984079</v>
      </c>
      <c r="P7" s="40" t="n">
        <f aca="false">IF(J7="","",MAX(0,J7-1.96*O7/100))</f>
        <v>0.2873145254827</v>
      </c>
      <c r="Q7" s="40" t="n">
        <f aca="false">IF(J7="","",MIN(1,J7+1.96*O7/100))</f>
        <v>0.449527579780458</v>
      </c>
      <c r="R7" s="32" t="str">
        <f aca="false">IF(L7="","",IF(ABS(L7)&lt;=O7,"Yes","No"))</f>
        <v>Yes</v>
      </c>
      <c r="S7" s="32" t="str">
        <f aca="false">IF(L7="","",IF(ABS(L7)&lt;=1.96*O7,"Yes","No"))</f>
        <v>Yes</v>
      </c>
      <c r="T7" s="60" t="n">
        <f aca="false">IF(D7="","",ROUND(SQRT(((D7+G7)*O7/100)^2+(J7*(D7+G7)*0.08223)^2),0))</f>
        <v>4</v>
      </c>
      <c r="U7" s="32"/>
    </row>
    <row r="8" customFormat="false" ht="15" hidden="false" customHeight="false" outlineLevel="0" collapsed="false">
      <c r="A8" s="32" t="s">
        <v>162</v>
      </c>
      <c r="B8" s="32" t="s">
        <v>174</v>
      </c>
      <c r="C8" s="32" t="s">
        <v>175</v>
      </c>
      <c r="D8" s="60" t="n">
        <v>184</v>
      </c>
      <c r="E8" s="60" t="n">
        <v>250</v>
      </c>
      <c r="F8" s="69" t="n">
        <f aca="false">IF(E8="","",D8-E8)</f>
        <v>-66</v>
      </c>
      <c r="G8" s="60" t="n">
        <v>564</v>
      </c>
      <c r="H8" s="60" t="n">
        <v>589</v>
      </c>
      <c r="I8" s="69" t="n">
        <f aca="false">IF(H8="","",G8-H8)</f>
        <v>-25</v>
      </c>
      <c r="J8" s="40" t="n">
        <f aca="false">IF(OR(D8="",D8+G8=0),"",D8/(D8+G8))</f>
        <v>0.245989304812834</v>
      </c>
      <c r="K8" s="40" t="n">
        <f aca="false">IF(E8="","",E8/(E8+H8))</f>
        <v>0.297973778307509</v>
      </c>
      <c r="L8" s="70" t="n">
        <f aca="false">IF(OR(K8="",J8=""),"",(J8-K8)*100)</f>
        <v>-5.19844734946747</v>
      </c>
      <c r="M8" s="36" t="n">
        <v>2.27303511524771</v>
      </c>
      <c r="N8" s="36" t="n">
        <v>2.24048056585718</v>
      </c>
      <c r="O8" s="36" t="n">
        <f aca="false">SQRT(M8^2+N8^2)</f>
        <v>3.19162056033183</v>
      </c>
      <c r="P8" s="40" t="n">
        <f aca="false">IF(J8="","",MAX(0,J8-1.96*O8/100))</f>
        <v>0.18343354183033</v>
      </c>
      <c r="Q8" s="40" t="n">
        <f aca="false">IF(J8="","",MIN(1,J8+1.96*O8/100))</f>
        <v>0.308545067795338</v>
      </c>
      <c r="R8" s="32" t="str">
        <f aca="false">IF(L8="","",IF(ABS(L8)&lt;=O8,"Yes","No"))</f>
        <v>No</v>
      </c>
      <c r="S8" s="32" t="str">
        <f aca="false">IF(L8="","",IF(ABS(L8)&lt;=1.96*O8,"Yes","No"))</f>
        <v>Yes</v>
      </c>
      <c r="T8" s="60" t="n">
        <f aca="false">IF(D8="","",ROUND(SQRT(((D8+G8)*O8/100)^2+(J8*(D8+G8)*0.06778)^2),0))</f>
        <v>27</v>
      </c>
      <c r="U8" s="32"/>
    </row>
    <row r="9" customFormat="false" ht="15" hidden="false" customHeight="false" outlineLevel="0" collapsed="false">
      <c r="A9" s="32" t="s">
        <v>162</v>
      </c>
      <c r="B9" s="32" t="s">
        <v>174</v>
      </c>
      <c r="C9" s="32" t="s">
        <v>176</v>
      </c>
      <c r="D9" s="60" t="n">
        <v>95</v>
      </c>
      <c r="E9" s="60" t="n">
        <v>133</v>
      </c>
      <c r="F9" s="69" t="n">
        <f aca="false">IF(E9="","",D9-E9)</f>
        <v>-38</v>
      </c>
      <c r="G9" s="60" t="n">
        <v>303</v>
      </c>
      <c r="H9" s="60" t="n">
        <v>321</v>
      </c>
      <c r="I9" s="69" t="n">
        <f aca="false">IF(H9="","",G9-H9)</f>
        <v>-18</v>
      </c>
      <c r="J9" s="40" t="n">
        <f aca="false">IF(OR(D9="",D9+G9=0),"",D9/(D9+G9))</f>
        <v>0.238693467336683</v>
      </c>
      <c r="K9" s="40" t="n">
        <f aca="false">IF(E9="","",E9/(E9+H9))</f>
        <v>0.29295154185022</v>
      </c>
      <c r="L9" s="70" t="n">
        <f aca="false">IF(OR(K9="",J9=""),"",(J9-K9)*100)</f>
        <v>-5.42580745135368</v>
      </c>
      <c r="M9" s="36" t="n">
        <v>3.47908323004549</v>
      </c>
      <c r="N9" s="36" t="n">
        <v>2.24048056585718</v>
      </c>
      <c r="O9" s="36" t="n">
        <f aca="false">SQRT(M9^2+N9^2)</f>
        <v>4.13808811984079</v>
      </c>
      <c r="P9" s="40" t="n">
        <f aca="false">IF(J9="","",MAX(0,J9-1.96*O9/100))</f>
        <v>0.157586940187804</v>
      </c>
      <c r="Q9" s="40" t="n">
        <f aca="false">IF(J9="","",MIN(1,J9+1.96*O9/100))</f>
        <v>0.319799994485563</v>
      </c>
      <c r="R9" s="32" t="str">
        <f aca="false">IF(L9="","",IF(ABS(L9)&lt;=O9,"Yes","No"))</f>
        <v>No</v>
      </c>
      <c r="S9" s="32" t="str">
        <f aca="false">IF(L9="","",IF(ABS(L9)&lt;=1.96*O9,"Yes","No"))</f>
        <v>Yes</v>
      </c>
      <c r="T9" s="60" t="n">
        <f aca="false">IF(D9="","",ROUND(SQRT(((D9+G9)*O9/100)^2+(J9*(D9+G9)*0.08223)^2),0))</f>
        <v>18</v>
      </c>
      <c r="U9" s="32"/>
    </row>
    <row r="10" customFormat="false" ht="15" hidden="false" customHeight="false" outlineLevel="0" collapsed="false">
      <c r="A10" s="32" t="s">
        <v>162</v>
      </c>
      <c r="B10" s="32" t="s">
        <v>174</v>
      </c>
      <c r="C10" s="32" t="s">
        <v>177</v>
      </c>
      <c r="D10" s="60" t="n">
        <v>126</v>
      </c>
      <c r="E10" s="60" t="n">
        <v>177</v>
      </c>
      <c r="F10" s="69" t="n">
        <f aca="false">IF(E10="","",D10-E10)</f>
        <v>-51</v>
      </c>
      <c r="G10" s="60" t="n">
        <v>457</v>
      </c>
      <c r="H10" s="60" t="n">
        <v>488</v>
      </c>
      <c r="I10" s="69" t="n">
        <f aca="false">IF(H10="","",G10-H10)</f>
        <v>-31</v>
      </c>
      <c r="J10" s="40" t="n">
        <f aca="false">IF(OR(D10="",D10+G10=0),"",D10/(D10+G10))</f>
        <v>0.216123499142367</v>
      </c>
      <c r="K10" s="40" t="n">
        <f aca="false">IF(E10="","",E10/(E10+H10))</f>
        <v>0.266165413533835</v>
      </c>
      <c r="L10" s="70" t="n">
        <f aca="false">IF(OR(K10="",J10=""),"",(J10-K10)*100)</f>
        <v>-5.00419143914676</v>
      </c>
      <c r="M10" s="36" t="n">
        <v>2.27303511524771</v>
      </c>
      <c r="N10" s="36" t="n">
        <v>2.24048056585718</v>
      </c>
      <c r="O10" s="36" t="n">
        <f aca="false">SQRT(M10^2+N10^2)</f>
        <v>3.19162056033183</v>
      </c>
      <c r="P10" s="40" t="n">
        <f aca="false">IF(J10="","",MAX(0,J10-1.96*O10/100))</f>
        <v>0.153567736159863</v>
      </c>
      <c r="Q10" s="40" t="n">
        <f aca="false">IF(J10="","",MIN(1,J10+1.96*O10/100))</f>
        <v>0.278679262124871</v>
      </c>
      <c r="R10" s="32" t="str">
        <f aca="false">IF(L10="","",IF(ABS(L10)&lt;=O10,"Yes","No"))</f>
        <v>No</v>
      </c>
      <c r="S10" s="32" t="str">
        <f aca="false">IF(L10="","",IF(ABS(L10)&lt;=1.96*O10,"Yes","No"))</f>
        <v>Yes</v>
      </c>
      <c r="T10" s="60" t="n">
        <f aca="false">IF(D10="","",ROUND(SQRT(((D10+G10)*O10/100)^2+(J10*(D10+G10)*0.06778)^2),0))</f>
        <v>20</v>
      </c>
      <c r="U10" s="32"/>
    </row>
    <row r="11" customFormat="false" ht="15" hidden="false" customHeight="false" outlineLevel="0" collapsed="false">
      <c r="A11" s="32" t="s">
        <v>162</v>
      </c>
      <c r="B11" s="32" t="s">
        <v>178</v>
      </c>
      <c r="C11" s="32" t="s">
        <v>179</v>
      </c>
      <c r="D11" s="60" t="n">
        <v>159</v>
      </c>
      <c r="E11" s="60" t="n">
        <v>200</v>
      </c>
      <c r="F11" s="69" t="n">
        <f aca="false">IF(E11="","",D11-E11)</f>
        <v>-41</v>
      </c>
      <c r="G11" s="60" t="n">
        <v>234</v>
      </c>
      <c r="H11" s="60" t="n">
        <v>240</v>
      </c>
      <c r="I11" s="69" t="n">
        <f aca="false">IF(H11="","",G11-H11)</f>
        <v>-6</v>
      </c>
      <c r="J11" s="40" t="n">
        <f aca="false">IF(OR(D11="",D11+G11=0),"",D11/(D11+G11))</f>
        <v>0.404580152671756</v>
      </c>
      <c r="K11" s="40" t="n">
        <f aca="false">IF(E11="","",E11/(E11+H11))</f>
        <v>0.454545454545455</v>
      </c>
      <c r="L11" s="70" t="n">
        <f aca="false">IF(OR(K11="",J11=""),"",(J11-K11)*100)</f>
        <v>-4.99653018736988</v>
      </c>
      <c r="M11" s="36" t="n">
        <v>3.47908323004549</v>
      </c>
      <c r="N11" s="36" t="n">
        <v>2.24048056585718</v>
      </c>
      <c r="O11" s="36" t="n">
        <f aca="false">SQRT(M11^2+N11^2)</f>
        <v>4.13808811984079</v>
      </c>
      <c r="P11" s="40" t="n">
        <f aca="false">IF(J11="","",MAX(0,J11-1.96*O11/100))</f>
        <v>0.323473625522876</v>
      </c>
      <c r="Q11" s="40" t="n">
        <f aca="false">IF(J11="","",MIN(1,J11+1.96*O11/100))</f>
        <v>0.485686679820635</v>
      </c>
      <c r="R11" s="32" t="str">
        <f aca="false">IF(L11="","",IF(ABS(L11)&lt;=O11,"Yes","No"))</f>
        <v>No</v>
      </c>
      <c r="S11" s="32" t="str">
        <f aca="false">IF(L11="","",IF(ABS(L11)&lt;=1.96*O11,"Yes","No"))</f>
        <v>Yes</v>
      </c>
      <c r="T11" s="60" t="n">
        <f aca="false">IF(D11="","",ROUND(SQRT(((D11+G11)*O11/100)^2+(J11*(D11+G11)*0.08223)^2),0))</f>
        <v>21</v>
      </c>
      <c r="U11" s="32"/>
    </row>
    <row r="12" customFormat="false" ht="15" hidden="false" customHeight="false" outlineLevel="0" collapsed="false">
      <c r="A12" s="32" t="s">
        <v>162</v>
      </c>
      <c r="B12" s="32" t="s">
        <v>178</v>
      </c>
      <c r="C12" s="32" t="s">
        <v>180</v>
      </c>
      <c r="D12" s="60" t="n">
        <v>100</v>
      </c>
      <c r="E12" s="60" t="n">
        <v>136</v>
      </c>
      <c r="F12" s="69" t="n">
        <f aca="false">IF(E12="","",D12-E12)</f>
        <v>-36</v>
      </c>
      <c r="G12" s="60" t="n">
        <v>158</v>
      </c>
      <c r="H12" s="60" t="n">
        <v>161</v>
      </c>
      <c r="I12" s="69" t="n">
        <f aca="false">IF(H12="","",G12-H12)</f>
        <v>-3</v>
      </c>
      <c r="J12" s="40" t="n">
        <f aca="false">IF(OR(D12="",D12+G12=0),"",D12/(D12+G12))</f>
        <v>0.387596899224806</v>
      </c>
      <c r="K12" s="40" t="n">
        <f aca="false">IF(E12="","",E12/(E12+H12))</f>
        <v>0.457912457912458</v>
      </c>
      <c r="L12" s="70" t="n">
        <f aca="false">IF(OR(K12="",J12=""),"",(J12-K12)*100)</f>
        <v>-7.03155586876517</v>
      </c>
      <c r="M12" s="36" t="n">
        <v>3.47908323004549</v>
      </c>
      <c r="N12" s="36" t="n">
        <v>2.24048056585718</v>
      </c>
      <c r="O12" s="36" t="n">
        <f aca="false">SQRT(M12^2+N12^2)</f>
        <v>4.13808811984079</v>
      </c>
      <c r="P12" s="40" t="n">
        <f aca="false">IF(J12="","",MAX(0,J12-1.96*O12/100))</f>
        <v>0.306490372075927</v>
      </c>
      <c r="Q12" s="40" t="n">
        <f aca="false">IF(J12="","",MIN(1,J12+1.96*O12/100))</f>
        <v>0.468703426373686</v>
      </c>
      <c r="R12" s="32" t="str">
        <f aca="false">IF(L12="","",IF(ABS(L12)&lt;=O12,"Yes","No"))</f>
        <v>No</v>
      </c>
      <c r="S12" s="32" t="str">
        <f aca="false">IF(L12="","",IF(ABS(L12)&lt;=1.96*O12,"Yes","No"))</f>
        <v>Yes</v>
      </c>
      <c r="T12" s="60" t="n">
        <f aca="false">IF(D12="","",ROUND(SQRT(((D12+G12)*O12/100)^2+(J12*(D12+G12)*0.08223)^2),0))</f>
        <v>13</v>
      </c>
      <c r="U12" s="32"/>
    </row>
    <row r="13" customFormat="false" ht="15" hidden="false" customHeight="false" outlineLevel="0" collapsed="false">
      <c r="A13" s="32" t="s">
        <v>162</v>
      </c>
      <c r="B13" s="32" t="s">
        <v>178</v>
      </c>
      <c r="C13" s="32" t="s">
        <v>181</v>
      </c>
      <c r="D13" s="60" t="n">
        <v>218</v>
      </c>
      <c r="E13" s="60" t="n">
        <v>244</v>
      </c>
      <c r="F13" s="69" t="n">
        <f aca="false">IF(E13="","",D13-E13)</f>
        <v>-26</v>
      </c>
      <c r="G13" s="60" t="n">
        <v>359</v>
      </c>
      <c r="H13" s="60" t="n">
        <v>381</v>
      </c>
      <c r="I13" s="69" t="n">
        <f aca="false">IF(H13="","",G13-H13)</f>
        <v>-22</v>
      </c>
      <c r="J13" s="40" t="n">
        <f aca="false">IF(OR(D13="",D13+G13=0),"",D13/(D13+G13))</f>
        <v>0.377816291161179</v>
      </c>
      <c r="K13" s="40" t="n">
        <f aca="false">IF(E13="","",E13/(E13+H13))</f>
        <v>0.3904</v>
      </c>
      <c r="L13" s="70" t="n">
        <f aca="false">IF(OR(K13="",J13=""),"",(J13-K13)*100)</f>
        <v>-1.25837088388215</v>
      </c>
      <c r="M13" s="36" t="n">
        <v>2.27303511524771</v>
      </c>
      <c r="N13" s="36" t="n">
        <v>2.24048056585718</v>
      </c>
      <c r="O13" s="36" t="n">
        <f aca="false">SQRT(M13^2+N13^2)</f>
        <v>3.19162056033183</v>
      </c>
      <c r="P13" s="40" t="n">
        <f aca="false">IF(J13="","",MAX(0,J13-1.96*O13/100))</f>
        <v>0.315260528178675</v>
      </c>
      <c r="Q13" s="40" t="n">
        <f aca="false">IF(J13="","",MIN(1,J13+1.96*O13/100))</f>
        <v>0.440372054143682</v>
      </c>
      <c r="R13" s="32" t="str">
        <f aca="false">IF(L13="","",IF(ABS(L13)&lt;=O13,"Yes","No"))</f>
        <v>Yes</v>
      </c>
      <c r="S13" s="32" t="str">
        <f aca="false">IF(L13="","",IF(ABS(L13)&lt;=1.96*O13,"Yes","No"))</f>
        <v>Yes</v>
      </c>
      <c r="T13" s="60" t="n">
        <f aca="false">IF(D13="","",ROUND(SQRT(((D13+G13)*O13/100)^2+(J13*(D13+G13)*0.06778)^2),0))</f>
        <v>24</v>
      </c>
      <c r="U13" s="32"/>
    </row>
    <row r="14" customFormat="false" ht="15" hidden="false" customHeight="false" outlineLevel="0" collapsed="false">
      <c r="A14" s="32" t="s">
        <v>162</v>
      </c>
      <c r="B14" s="32" t="s">
        <v>178</v>
      </c>
      <c r="C14" s="32" t="s">
        <v>182</v>
      </c>
      <c r="D14" s="60" t="n">
        <v>91</v>
      </c>
      <c r="E14" s="60" t="n">
        <v>141</v>
      </c>
      <c r="F14" s="69" t="n">
        <f aca="false">IF(E14="","",D14-E14)</f>
        <v>-50</v>
      </c>
      <c r="G14" s="60" t="n">
        <v>111</v>
      </c>
      <c r="H14" s="60" t="n">
        <v>108</v>
      </c>
      <c r="I14" s="69" t="n">
        <f aca="false">IF(H14="","",G14-H14)</f>
        <v>3</v>
      </c>
      <c r="J14" s="40" t="n">
        <f aca="false">IF(OR(D14="",D14+G14=0),"",D14/(D14+G14))</f>
        <v>0.450495049504951</v>
      </c>
      <c r="K14" s="40" t="n">
        <f aca="false">IF(E14="","",E14/(E14+H14))</f>
        <v>0.566265060240964</v>
      </c>
      <c r="L14" s="70" t="n">
        <f aca="false">IF(OR(K14="",J14=""),"",(J14-K14)*100)</f>
        <v>-11.5770010736013</v>
      </c>
      <c r="M14" s="36" t="n">
        <v>3.47908323004549</v>
      </c>
      <c r="N14" s="36" t="n">
        <v>2.24048056585718</v>
      </c>
      <c r="O14" s="36" t="n">
        <f aca="false">SQRT(M14^2+N14^2)</f>
        <v>4.13808811984079</v>
      </c>
      <c r="P14" s="40" t="n">
        <f aca="false">IF(J14="","",MAX(0,J14-1.96*O14/100))</f>
        <v>0.369388522356071</v>
      </c>
      <c r="Q14" s="40" t="n">
        <f aca="false">IF(J14="","",MIN(1,J14+1.96*O14/100))</f>
        <v>0.53160157665383</v>
      </c>
      <c r="R14" s="32" t="str">
        <f aca="false">IF(L14="","",IF(ABS(L14)&lt;=O14,"Yes","No"))</f>
        <v>No</v>
      </c>
      <c r="S14" s="32" t="str">
        <f aca="false">IF(L14="","",IF(ABS(L14)&lt;=1.96*O14,"Yes","No"))</f>
        <v>No</v>
      </c>
      <c r="T14" s="60" t="n">
        <f aca="false">IF(D14="","",ROUND(SQRT(((D14+G14)*O14/100)^2+(J14*(D14+G14)*0.08223)^2),0))</f>
        <v>11</v>
      </c>
      <c r="U14" s="32"/>
    </row>
    <row r="15" customFormat="false" ht="15" hidden="false" customHeight="false" outlineLevel="0" collapsed="false">
      <c r="A15" s="32" t="s">
        <v>162</v>
      </c>
      <c r="B15" s="32" t="s">
        <v>178</v>
      </c>
      <c r="C15" s="32" t="s">
        <v>183</v>
      </c>
      <c r="D15" s="60" t="n">
        <v>171</v>
      </c>
      <c r="E15" s="60" t="n">
        <v>258</v>
      </c>
      <c r="F15" s="69" t="n">
        <f aca="false">IF(E15="","",D15-E15)</f>
        <v>-87</v>
      </c>
      <c r="G15" s="60" t="n">
        <v>253</v>
      </c>
      <c r="H15" s="60" t="n">
        <v>267</v>
      </c>
      <c r="I15" s="69" t="n">
        <f aca="false">IF(H15="","",G15-H15)</f>
        <v>-14</v>
      </c>
      <c r="J15" s="40" t="n">
        <f aca="false">IF(OR(D15="",D15+G15=0),"",D15/(D15+G15))</f>
        <v>0.403301886792453</v>
      </c>
      <c r="K15" s="40" t="n">
        <f aca="false">IF(E15="","",E15/(E15+H15))</f>
        <v>0.491428571428571</v>
      </c>
      <c r="L15" s="70" t="n">
        <f aca="false">IF(OR(K15="",J15=""),"",(J15-K15)*100)</f>
        <v>-8.81266846361186</v>
      </c>
      <c r="M15" s="36" t="n">
        <v>3.47908323004549</v>
      </c>
      <c r="N15" s="36" t="n">
        <v>2.24048056585718</v>
      </c>
      <c r="O15" s="36" t="n">
        <f aca="false">SQRT(M15^2+N15^2)</f>
        <v>4.13808811984079</v>
      </c>
      <c r="P15" s="40" t="n">
        <f aca="false">IF(J15="","",MAX(0,J15-1.96*O15/100))</f>
        <v>0.322195359643573</v>
      </c>
      <c r="Q15" s="40" t="n">
        <f aca="false">IF(J15="","",MIN(1,J15+1.96*O15/100))</f>
        <v>0.484408413941332</v>
      </c>
      <c r="R15" s="32" t="str">
        <f aca="false">IF(L15="","",IF(ABS(L15)&lt;=O15,"Yes","No"))</f>
        <v>No</v>
      </c>
      <c r="S15" s="32" t="str">
        <f aca="false">IF(L15="","",IF(ABS(L15)&lt;=1.96*O15,"Yes","No"))</f>
        <v>No</v>
      </c>
      <c r="T15" s="60" t="n">
        <f aca="false">IF(D15="","",ROUND(SQRT(((D15+G15)*O15/100)^2+(J15*(D15+G15)*0.08223)^2),0))</f>
        <v>22</v>
      </c>
      <c r="U15" s="32"/>
    </row>
    <row r="16" customFormat="false" ht="15" hidden="false" customHeight="false" outlineLevel="0" collapsed="false">
      <c r="A16" s="32" t="s">
        <v>162</v>
      </c>
      <c r="B16" s="32" t="s">
        <v>184</v>
      </c>
      <c r="C16" s="32" t="s">
        <v>185</v>
      </c>
      <c r="D16" s="60" t="n">
        <v>74</v>
      </c>
      <c r="E16" s="60" t="n">
        <v>89</v>
      </c>
      <c r="F16" s="69" t="n">
        <f aca="false">IF(E16="","",D16-E16)</f>
        <v>-15</v>
      </c>
      <c r="G16" s="60" t="n">
        <v>167</v>
      </c>
      <c r="H16" s="60" t="n">
        <v>161</v>
      </c>
      <c r="I16" s="69" t="n">
        <f aca="false">IF(H16="","",G16-H16)</f>
        <v>6</v>
      </c>
      <c r="J16" s="40" t="n">
        <f aca="false">IF(OR(D16="",D16+G16=0),"",D16/(D16+G16))</f>
        <v>0.307053941908714</v>
      </c>
      <c r="K16" s="40" t="n">
        <f aca="false">IF(E16="","",E16/(E16+H16))</f>
        <v>0.356</v>
      </c>
      <c r="L16" s="70" t="n">
        <f aca="false">IF(OR(K16="",J16=""),"",(J16-K16)*100)</f>
        <v>-4.89460580912863</v>
      </c>
      <c r="M16" s="36" t="n">
        <v>3.47908323004549</v>
      </c>
      <c r="N16" s="36" t="n">
        <v>2.24048056585718</v>
      </c>
      <c r="O16" s="36" t="n">
        <f aca="false">SQRT(M16^2+N16^2)</f>
        <v>4.13808811984079</v>
      </c>
      <c r="P16" s="40" t="n">
        <f aca="false">IF(J16="","",MAX(0,J16-1.96*O16/100))</f>
        <v>0.225947414759834</v>
      </c>
      <c r="Q16" s="40" t="n">
        <f aca="false">IF(J16="","",MIN(1,J16+1.96*O16/100))</f>
        <v>0.388160469057593</v>
      </c>
      <c r="R16" s="32" t="str">
        <f aca="false">IF(L16="","",IF(ABS(L16)&lt;=O16,"Yes","No"))</f>
        <v>No</v>
      </c>
      <c r="S16" s="32" t="str">
        <f aca="false">IF(L16="","",IF(ABS(L16)&lt;=1.96*O16,"Yes","No"))</f>
        <v>Yes</v>
      </c>
      <c r="T16" s="60" t="n">
        <f aca="false">IF(D16="","",ROUND(SQRT(((D16+G16)*O16/100)^2+(J16*(D16+G16)*0.08223)^2),0))</f>
        <v>12</v>
      </c>
      <c r="U16" s="32"/>
    </row>
    <row r="17" customFormat="false" ht="15" hidden="false" customHeight="false" outlineLevel="0" collapsed="false">
      <c r="A17" s="32" t="s">
        <v>162</v>
      </c>
      <c r="B17" s="32" t="s">
        <v>184</v>
      </c>
      <c r="C17" s="32" t="s">
        <v>186</v>
      </c>
      <c r="D17" s="60" t="n">
        <v>163</v>
      </c>
      <c r="E17" s="60" t="n">
        <v>188</v>
      </c>
      <c r="F17" s="69" t="n">
        <f aca="false">IF(E17="","",D17-E17)</f>
        <v>-25</v>
      </c>
      <c r="G17" s="60" t="n">
        <v>407</v>
      </c>
      <c r="H17" s="60" t="n">
        <v>399</v>
      </c>
      <c r="I17" s="69" t="n">
        <f aca="false">IF(H17="","",G17-H17)</f>
        <v>8</v>
      </c>
      <c r="J17" s="40" t="n">
        <f aca="false">IF(OR(D17="",D17+G17=0),"",D17/(D17+G17))</f>
        <v>0.285964912280702</v>
      </c>
      <c r="K17" s="40" t="n">
        <f aca="false">IF(E17="","",E17/(E17+H17))</f>
        <v>0.320272572402044</v>
      </c>
      <c r="L17" s="70" t="n">
        <f aca="false">IF(OR(K17="",J17=""),"",(J17-K17)*100)</f>
        <v>-3.43076601213426</v>
      </c>
      <c r="M17" s="36" t="n">
        <v>2.27303511524771</v>
      </c>
      <c r="N17" s="36" t="n">
        <v>2.24048056585718</v>
      </c>
      <c r="O17" s="36" t="n">
        <f aca="false">SQRT(M17^2+N17^2)</f>
        <v>3.19162056033183</v>
      </c>
      <c r="P17" s="40" t="n">
        <f aca="false">IF(J17="","",MAX(0,J17-1.96*O17/100))</f>
        <v>0.223409149298198</v>
      </c>
      <c r="Q17" s="40" t="n">
        <f aca="false">IF(J17="","",MIN(1,J17+1.96*O17/100))</f>
        <v>0.348520675263206</v>
      </c>
      <c r="R17" s="32" t="str">
        <f aca="false">IF(L17="","",IF(ABS(L17)&lt;=O17,"Yes","No"))</f>
        <v>No</v>
      </c>
      <c r="S17" s="32" t="str">
        <f aca="false">IF(L17="","",IF(ABS(L17)&lt;=1.96*O17,"Yes","No"))</f>
        <v>Yes</v>
      </c>
      <c r="T17" s="60" t="n">
        <f aca="false">IF(D17="","",ROUND(SQRT(((D17+G17)*O17/100)^2+(J17*(D17+G17)*0.06778)^2),0))</f>
        <v>21</v>
      </c>
      <c r="U17" s="32"/>
    </row>
    <row r="18" customFormat="false" ht="15" hidden="false" customHeight="false" outlineLevel="0" collapsed="false">
      <c r="A18" s="32" t="s">
        <v>162</v>
      </c>
      <c r="B18" s="32" t="s">
        <v>187</v>
      </c>
      <c r="C18" s="32" t="s">
        <v>188</v>
      </c>
      <c r="D18" s="60" t="n">
        <v>177</v>
      </c>
      <c r="E18" s="60" t="n">
        <v>190</v>
      </c>
      <c r="F18" s="69" t="n">
        <f aca="false">IF(E18="","",D18-E18)</f>
        <v>-13</v>
      </c>
      <c r="G18" s="60" t="n">
        <v>242</v>
      </c>
      <c r="H18" s="60" t="n">
        <v>293</v>
      </c>
      <c r="I18" s="69" t="n">
        <f aca="false">IF(H18="","",G18-H18)</f>
        <v>-51</v>
      </c>
      <c r="J18" s="40" t="n">
        <f aca="false">IF(OR(D18="",D18+G18=0),"",D18/(D18+G18))</f>
        <v>0.422434367541766</v>
      </c>
      <c r="K18" s="40" t="n">
        <f aca="false">IF(E18="","",E18/(E18+H18))</f>
        <v>0.393374741200828</v>
      </c>
      <c r="L18" s="70" t="n">
        <f aca="false">IF(OR(K18="",J18=""),"",(J18-K18)*100)</f>
        <v>2.9059626340938</v>
      </c>
      <c r="M18" s="36" t="n">
        <v>3.47908323004549</v>
      </c>
      <c r="N18" s="36" t="n">
        <v>2.24048056585718</v>
      </c>
      <c r="O18" s="36" t="n">
        <f aca="false">SQRT(M18^2+N18^2)</f>
        <v>4.13808811984079</v>
      </c>
      <c r="P18" s="40" t="n">
        <f aca="false">IF(J18="","",MAX(0,J18-1.96*O18/100))</f>
        <v>0.341327840392887</v>
      </c>
      <c r="Q18" s="40" t="n">
        <f aca="false">IF(J18="","",MIN(1,J18+1.96*O18/100))</f>
        <v>0.503540894690646</v>
      </c>
      <c r="R18" s="32" t="str">
        <f aca="false">IF(L18="","",IF(ABS(L18)&lt;=O18,"Yes","No"))</f>
        <v>Yes</v>
      </c>
      <c r="S18" s="32" t="str">
        <f aca="false">IF(L18="","",IF(ABS(L18)&lt;=1.96*O18,"Yes","No"))</f>
        <v>Yes</v>
      </c>
      <c r="T18" s="60" t="n">
        <f aca="false">IF(D18="","",ROUND(SQRT(((D18+G18)*O18/100)^2+(J18*(D18+G18)*0.08223)^2),0))</f>
        <v>23</v>
      </c>
      <c r="U18" s="32"/>
    </row>
    <row r="19" customFormat="false" ht="15" hidden="false" customHeight="false" outlineLevel="0" collapsed="false">
      <c r="A19" s="32" t="s">
        <v>162</v>
      </c>
      <c r="B19" s="32" t="s">
        <v>187</v>
      </c>
      <c r="C19" s="32" t="s">
        <v>189</v>
      </c>
      <c r="D19" s="60" t="n">
        <v>110</v>
      </c>
      <c r="E19" s="60" t="n">
        <v>122</v>
      </c>
      <c r="F19" s="69" t="n">
        <f aca="false">IF(E19="","",D19-E19)</f>
        <v>-12</v>
      </c>
      <c r="G19" s="60" t="n">
        <v>178</v>
      </c>
      <c r="H19" s="60" t="n">
        <v>165</v>
      </c>
      <c r="I19" s="69" t="n">
        <f aca="false">IF(H19="","",G19-H19)</f>
        <v>13</v>
      </c>
      <c r="J19" s="40" t="n">
        <f aca="false">IF(OR(D19="",D19+G19=0),"",D19/(D19+G19))</f>
        <v>0.381944444444444</v>
      </c>
      <c r="K19" s="40" t="n">
        <f aca="false">IF(E19="","",E19/(E19+H19))</f>
        <v>0.425087108013937</v>
      </c>
      <c r="L19" s="70" t="n">
        <f aca="false">IF(OR(K19="",J19=""),"",(J19-K19)*100)</f>
        <v>-4.31426635694929</v>
      </c>
      <c r="M19" s="36" t="n">
        <v>3.47908323004549</v>
      </c>
      <c r="N19" s="36" t="n">
        <v>2.24048056585718</v>
      </c>
      <c r="O19" s="36" t="n">
        <f aca="false">SQRT(M19^2+N19^2)</f>
        <v>4.13808811984079</v>
      </c>
      <c r="P19" s="40" t="n">
        <f aca="false">IF(J19="","",MAX(0,J19-1.96*O19/100))</f>
        <v>0.300837917295565</v>
      </c>
      <c r="Q19" s="40" t="n">
        <f aca="false">IF(J19="","",MIN(1,J19+1.96*O19/100))</f>
        <v>0.463050971593324</v>
      </c>
      <c r="R19" s="32" t="str">
        <f aca="false">IF(L19="","",IF(ABS(L19)&lt;=O19,"Yes","No"))</f>
        <v>No</v>
      </c>
      <c r="S19" s="32" t="str">
        <f aca="false">IF(L19="","",IF(ABS(L19)&lt;=1.96*O19,"Yes","No"))</f>
        <v>Yes</v>
      </c>
      <c r="T19" s="60" t="n">
        <f aca="false">IF(D19="","",ROUND(SQRT(((D19+G19)*O19/100)^2+(J19*(D19+G19)*0.08223)^2),0))</f>
        <v>15</v>
      </c>
      <c r="U19" s="32"/>
    </row>
    <row r="20" customFormat="false" ht="15" hidden="false" customHeight="false" outlineLevel="0" collapsed="false">
      <c r="A20" s="32" t="s">
        <v>162</v>
      </c>
      <c r="B20" s="32" t="s">
        <v>187</v>
      </c>
      <c r="C20" s="32" t="s">
        <v>190</v>
      </c>
      <c r="D20" s="60" t="n">
        <v>80</v>
      </c>
      <c r="E20" s="60" t="n">
        <v>108</v>
      </c>
      <c r="F20" s="69" t="n">
        <f aca="false">IF(E20="","",D20-E20)</f>
        <v>-28</v>
      </c>
      <c r="G20" s="60" t="n">
        <v>127</v>
      </c>
      <c r="H20" s="60" t="n">
        <v>122</v>
      </c>
      <c r="I20" s="69" t="n">
        <f aca="false">IF(H20="","",G20-H20)</f>
        <v>5</v>
      </c>
      <c r="J20" s="40" t="n">
        <f aca="false">IF(OR(D20="",D20+G20=0),"",D20/(D20+G20))</f>
        <v>0.386473429951691</v>
      </c>
      <c r="K20" s="40" t="n">
        <f aca="false">IF(E20="","",E20/(E20+H20))</f>
        <v>0.469565217391304</v>
      </c>
      <c r="L20" s="70" t="n">
        <f aca="false">IF(OR(K20="",J20=""),"",(J20-K20)*100)</f>
        <v>-8.30917874396135</v>
      </c>
      <c r="M20" s="36" t="n">
        <v>3.47908323004549</v>
      </c>
      <c r="N20" s="36" t="n">
        <v>2.24048056585718</v>
      </c>
      <c r="O20" s="36" t="n">
        <f aca="false">SQRT(M20^2+N20^2)</f>
        <v>4.13808811984079</v>
      </c>
      <c r="P20" s="40" t="n">
        <f aca="false">IF(J20="","",MAX(0,J20-1.96*O20/100))</f>
        <v>0.305366902802811</v>
      </c>
      <c r="Q20" s="40" t="n">
        <f aca="false">IF(J20="","",MIN(1,J20+1.96*O20/100))</f>
        <v>0.46757995710057</v>
      </c>
      <c r="R20" s="32" t="str">
        <f aca="false">IF(L20="","",IF(ABS(L20)&lt;=O20,"Yes","No"))</f>
        <v>No</v>
      </c>
      <c r="S20" s="32" t="str">
        <f aca="false">IF(L20="","",IF(ABS(L20)&lt;=1.96*O20,"Yes","No"))</f>
        <v>No</v>
      </c>
      <c r="T20" s="60" t="n">
        <f aca="false">IF(D20="","",ROUND(SQRT(((D20+G20)*O20/100)^2+(J20*(D20+G20)*0.08223)^2),0))</f>
        <v>11</v>
      </c>
      <c r="U20" s="32"/>
    </row>
    <row r="21" customFormat="false" ht="15" hidden="false" customHeight="false" outlineLevel="0" collapsed="false">
      <c r="A21" s="32" t="s">
        <v>162</v>
      </c>
      <c r="B21" s="32" t="s">
        <v>191</v>
      </c>
      <c r="C21" s="32" t="s">
        <v>191</v>
      </c>
      <c r="D21" s="60" t="n">
        <v>23</v>
      </c>
      <c r="E21" s="60" t="n">
        <v>36</v>
      </c>
      <c r="F21" s="69" t="n">
        <f aca="false">IF(E21="","",D21-E21)</f>
        <v>-13</v>
      </c>
      <c r="G21" s="60" t="n">
        <v>68</v>
      </c>
      <c r="H21" s="60" t="n">
        <v>79</v>
      </c>
      <c r="I21" s="69" t="n">
        <f aca="false">IF(H21="","",G21-H21)</f>
        <v>-11</v>
      </c>
      <c r="J21" s="40" t="n">
        <f aca="false">IF(OR(D21="",D21+G21=0),"",D21/(D21+G21))</f>
        <v>0.252747252747253</v>
      </c>
      <c r="K21" s="40" t="n">
        <f aca="false">IF(E21="","",E21/(E21+H21))</f>
        <v>0.31304347826087</v>
      </c>
      <c r="L21" s="70" t="n">
        <f aca="false">IF(OR(K21="",J21=""),"",(J21-K21)*100)</f>
        <v>-6.02962255136169</v>
      </c>
      <c r="M21" s="36" t="n">
        <v>3.47908323004549</v>
      </c>
      <c r="N21" s="36" t="n">
        <v>2.24048056585718</v>
      </c>
      <c r="O21" s="36" t="n">
        <f aca="false">SQRT(M21^2+N21^2)</f>
        <v>4.13808811984079</v>
      </c>
      <c r="P21" s="40" t="n">
        <f aca="false">IF(J21="","",MAX(0,J21-1.96*O21/100))</f>
        <v>0.171640725598373</v>
      </c>
      <c r="Q21" s="40" t="n">
        <f aca="false">IF(J21="","",MIN(1,J21+1.96*O21/100))</f>
        <v>0.333853779896132</v>
      </c>
      <c r="R21" s="32" t="str">
        <f aca="false">IF(L21="","",IF(ABS(L21)&lt;=O21,"Yes","No"))</f>
        <v>No</v>
      </c>
      <c r="S21" s="32" t="str">
        <f aca="false">IF(L21="","",IF(ABS(L21)&lt;=1.96*O21,"Yes","No"))</f>
        <v>Yes</v>
      </c>
      <c r="T21" s="60" t="n">
        <f aca="false">IF(D21="","",ROUND(SQRT(((D21+G21)*O21/100)^2+(J21*(D21+G21)*0.08223)^2),0))</f>
        <v>4</v>
      </c>
      <c r="U21" s="32"/>
    </row>
    <row r="22" customFormat="false" ht="15" hidden="false" customHeight="false" outlineLevel="0" collapsed="false">
      <c r="A22" s="32" t="s">
        <v>162</v>
      </c>
      <c r="B22" s="32" t="s">
        <v>192</v>
      </c>
      <c r="C22" s="32" t="s">
        <v>192</v>
      </c>
      <c r="D22" s="60" t="n">
        <v>36</v>
      </c>
      <c r="E22" s="60" t="n">
        <v>52</v>
      </c>
      <c r="F22" s="69" t="n">
        <f aca="false">IF(E22="","",D22-E22)</f>
        <v>-16</v>
      </c>
      <c r="G22" s="60" t="n">
        <v>163</v>
      </c>
      <c r="H22" s="60" t="n">
        <v>189</v>
      </c>
      <c r="I22" s="69" t="n">
        <f aca="false">IF(H22="","",G22-H22)</f>
        <v>-26</v>
      </c>
      <c r="J22" s="40" t="n">
        <f aca="false">IF(OR(D22="",D22+G22=0),"",D22/(D22+G22))</f>
        <v>0.180904522613065</v>
      </c>
      <c r="K22" s="40" t="n">
        <f aca="false">IF(E22="","",E22/(E22+H22))</f>
        <v>0.215767634854772</v>
      </c>
      <c r="L22" s="70" t="n">
        <f aca="false">IF(OR(K22="",J22=""),"",(J22-K22)*100)</f>
        <v>-3.48631122417065</v>
      </c>
      <c r="M22" s="36" t="n">
        <v>3.47908323004549</v>
      </c>
      <c r="N22" s="36" t="n">
        <v>2.24048056585718</v>
      </c>
      <c r="O22" s="36" t="n">
        <f aca="false">SQRT(M22^2+N22^2)</f>
        <v>4.13808811984079</v>
      </c>
      <c r="P22" s="40" t="n">
        <f aca="false">IF(J22="","",MAX(0,J22-1.96*O22/100))</f>
        <v>0.0997979954641859</v>
      </c>
      <c r="Q22" s="40" t="n">
        <f aca="false">IF(J22="","",MIN(1,J22+1.96*O22/100))</f>
        <v>0.262011049761945</v>
      </c>
      <c r="R22" s="32" t="str">
        <f aca="false">IF(L22="","",IF(ABS(L22)&lt;=O22,"Yes","No"))</f>
        <v>Yes</v>
      </c>
      <c r="S22" s="32" t="str">
        <f aca="false">IF(L22="","",IF(ABS(L22)&lt;=1.96*O22,"Yes","No"))</f>
        <v>Yes</v>
      </c>
      <c r="T22" s="60" t="n">
        <f aca="false">IF(D22="","",ROUND(SQRT(((D22+G22)*O22/100)^2+(J22*(D22+G22)*0.08223)^2),0))</f>
        <v>9</v>
      </c>
      <c r="U22" s="32"/>
    </row>
    <row r="23" customFormat="false" ht="15" hidden="false" customHeight="false" outlineLevel="0" collapsed="false">
      <c r="A23" s="32" t="s">
        <v>162</v>
      </c>
      <c r="B23" s="32" t="s">
        <v>193</v>
      </c>
      <c r="C23" s="32" t="s">
        <v>194</v>
      </c>
      <c r="D23" s="60" t="n">
        <v>190</v>
      </c>
      <c r="E23" s="60" t="n">
        <v>233</v>
      </c>
      <c r="F23" s="69" t="n">
        <f aca="false">IF(E23="","",D23-E23)</f>
        <v>-43</v>
      </c>
      <c r="G23" s="60" t="n">
        <v>318</v>
      </c>
      <c r="H23" s="60" t="n">
        <v>333</v>
      </c>
      <c r="I23" s="69" t="n">
        <f aca="false">IF(H23="","",G23-H23)</f>
        <v>-15</v>
      </c>
      <c r="J23" s="40" t="n">
        <f aca="false">IF(OR(D23="",D23+G23=0),"",D23/(D23+G23))</f>
        <v>0.374015748031496</v>
      </c>
      <c r="K23" s="40" t="n">
        <f aca="false">IF(E23="","",E23/(E23+H23))</f>
        <v>0.411660777385159</v>
      </c>
      <c r="L23" s="70" t="n">
        <f aca="false">IF(OR(K23="",J23=""),"",(J23-K23)*100)</f>
        <v>-3.76450293536629</v>
      </c>
      <c r="M23" s="36" t="n">
        <v>3.47908323004549</v>
      </c>
      <c r="N23" s="36" t="n">
        <v>2.24048056585718</v>
      </c>
      <c r="O23" s="36" t="n">
        <f aca="false">SQRT(M23^2+N23^2)</f>
        <v>4.13808811984079</v>
      </c>
      <c r="P23" s="40" t="n">
        <f aca="false">IF(J23="","",MAX(0,J23-1.96*O23/100))</f>
        <v>0.292909220882617</v>
      </c>
      <c r="Q23" s="40" t="n">
        <f aca="false">IF(J23="","",MIN(1,J23+1.96*O23/100))</f>
        <v>0.455122275180375</v>
      </c>
      <c r="R23" s="32" t="str">
        <f aca="false">IF(L23="","",IF(ABS(L23)&lt;=O23,"Yes","No"))</f>
        <v>Yes</v>
      </c>
      <c r="S23" s="32" t="str">
        <f aca="false">IF(L23="","",IF(ABS(L23)&lt;=1.96*O23,"Yes","No"))</f>
        <v>Yes</v>
      </c>
      <c r="T23" s="60" t="n">
        <f aca="false">IF(D23="","",ROUND(SQRT(((D23+G23)*O23/100)^2+(J23*(D23+G23)*0.08223)^2),0))</f>
        <v>26</v>
      </c>
      <c r="U23" s="32"/>
    </row>
    <row r="24" customFormat="false" ht="15" hidden="false" customHeight="false" outlineLevel="0" collapsed="false">
      <c r="A24" s="32" t="s">
        <v>162</v>
      </c>
      <c r="B24" s="32" t="s">
        <v>193</v>
      </c>
      <c r="C24" s="32" t="s">
        <v>195</v>
      </c>
      <c r="D24" s="60" t="n">
        <v>171</v>
      </c>
      <c r="E24" s="60" t="n">
        <v>242</v>
      </c>
      <c r="F24" s="69" t="n">
        <f aca="false">IF(E24="","",D24-E24)</f>
        <v>-71</v>
      </c>
      <c r="G24" s="60" t="n">
        <v>286</v>
      </c>
      <c r="H24" s="60" t="n">
        <v>285</v>
      </c>
      <c r="I24" s="69" t="n">
        <f aca="false">IF(H24="","",G24-H24)</f>
        <v>1</v>
      </c>
      <c r="J24" s="40" t="n">
        <f aca="false">IF(OR(D24="",D24+G24=0),"",D24/(D24+G24))</f>
        <v>0.37417943107221</v>
      </c>
      <c r="K24" s="40" t="n">
        <f aca="false">IF(E24="","",E24/(E24+H24))</f>
        <v>0.459203036053131</v>
      </c>
      <c r="L24" s="70" t="n">
        <f aca="false">IF(OR(K24="",J24=""),"",(J24-K24)*100)</f>
        <v>-8.50236049809209</v>
      </c>
      <c r="M24" s="36" t="n">
        <v>3.47908323004549</v>
      </c>
      <c r="N24" s="36" t="n">
        <v>2.24048056585718</v>
      </c>
      <c r="O24" s="36" t="n">
        <f aca="false">SQRT(M24^2+N24^2)</f>
        <v>4.13808811984079</v>
      </c>
      <c r="P24" s="40" t="n">
        <f aca="false">IF(J24="","",MAX(0,J24-1.96*O24/100))</f>
        <v>0.293072903923331</v>
      </c>
      <c r="Q24" s="40" t="n">
        <f aca="false">IF(J24="","",MIN(1,J24+1.96*O24/100))</f>
        <v>0.455285958221089</v>
      </c>
      <c r="R24" s="32" t="str">
        <f aca="false">IF(L24="","",IF(ABS(L24)&lt;=O24,"Yes","No"))</f>
        <v>No</v>
      </c>
      <c r="S24" s="32" t="str">
        <f aca="false">IF(L24="","",IF(ABS(L24)&lt;=1.96*O24,"Yes","No"))</f>
        <v>No</v>
      </c>
      <c r="T24" s="60" t="n">
        <f aca="false">IF(D24="","",ROUND(SQRT(((D24+G24)*O24/100)^2+(J24*(D24+G24)*0.08223)^2),0))</f>
        <v>24</v>
      </c>
      <c r="U24" s="32"/>
    </row>
    <row r="25" customFormat="false" ht="15" hidden="false" customHeight="false" outlineLevel="0" collapsed="false">
      <c r="A25" s="32" t="s">
        <v>162</v>
      </c>
      <c r="B25" s="32" t="s">
        <v>193</v>
      </c>
      <c r="C25" s="32" t="s">
        <v>196</v>
      </c>
      <c r="D25" s="60" t="n">
        <v>185</v>
      </c>
      <c r="E25" s="60" t="n">
        <v>244</v>
      </c>
      <c r="F25" s="69" t="n">
        <f aca="false">IF(E25="","",D25-E25)</f>
        <v>-59</v>
      </c>
      <c r="G25" s="60" t="n">
        <v>327</v>
      </c>
      <c r="H25" s="60" t="n">
        <v>330</v>
      </c>
      <c r="I25" s="69" t="n">
        <f aca="false">IF(H25="","",G25-H25)</f>
        <v>-3</v>
      </c>
      <c r="J25" s="40" t="n">
        <f aca="false">IF(OR(D25="",D25+G25=0),"",D25/(D25+G25))</f>
        <v>0.361328125</v>
      </c>
      <c r="K25" s="40" t="n">
        <f aca="false">IF(E25="","",E25/(E25+H25))</f>
        <v>0.425087108013937</v>
      </c>
      <c r="L25" s="70" t="n">
        <f aca="false">IF(OR(K25="",J25=""),"",(J25-K25)*100)</f>
        <v>-6.37589830139373</v>
      </c>
      <c r="M25" s="36" t="n">
        <v>3.47908323004549</v>
      </c>
      <c r="N25" s="36" t="n">
        <v>2.24048056585718</v>
      </c>
      <c r="O25" s="36" t="n">
        <f aca="false">SQRT(M25^2+N25^2)</f>
        <v>4.13808811984079</v>
      </c>
      <c r="P25" s="40" t="n">
        <f aca="false">IF(J25="","",MAX(0,J25-1.96*O25/100))</f>
        <v>0.280221597851121</v>
      </c>
      <c r="Q25" s="40" t="n">
        <f aca="false">IF(J25="","",MIN(1,J25+1.96*O25/100))</f>
        <v>0.442434652148879</v>
      </c>
      <c r="R25" s="32" t="str">
        <f aca="false">IF(L25="","",IF(ABS(L25)&lt;=O25,"Yes","No"))</f>
        <v>No</v>
      </c>
      <c r="S25" s="32" t="str">
        <f aca="false">IF(L25="","",IF(ABS(L25)&lt;=1.96*O25,"Yes","No"))</f>
        <v>Yes</v>
      </c>
      <c r="T25" s="60" t="n">
        <f aca="false">IF(D25="","",ROUND(SQRT(((D25+G25)*O25/100)^2+(J25*(D25+G25)*0.08223)^2),0))</f>
        <v>26</v>
      </c>
      <c r="U25" s="32"/>
    </row>
    <row r="26" customFormat="false" ht="15" hidden="false" customHeight="false" outlineLevel="0" collapsed="false">
      <c r="A26" s="32" t="s">
        <v>162</v>
      </c>
      <c r="B26" s="32" t="s">
        <v>197</v>
      </c>
      <c r="C26" s="32" t="s">
        <v>198</v>
      </c>
      <c r="D26" s="60" t="n">
        <v>184</v>
      </c>
      <c r="E26" s="60" t="n">
        <v>246</v>
      </c>
      <c r="F26" s="69" t="n">
        <f aca="false">IF(E26="","",D26-E26)</f>
        <v>-62</v>
      </c>
      <c r="G26" s="60" t="n">
        <v>511</v>
      </c>
      <c r="H26" s="60" t="n">
        <v>553</v>
      </c>
      <c r="I26" s="69" t="n">
        <f aca="false">IF(H26="","",G26-H26)</f>
        <v>-42</v>
      </c>
      <c r="J26" s="40" t="n">
        <f aca="false">IF(OR(D26="",D26+G26=0),"",D26/(D26+G26))</f>
        <v>0.264748201438849</v>
      </c>
      <c r="K26" s="40" t="n">
        <f aca="false">IF(E26="","",E26/(E26+H26))</f>
        <v>0.307884856070088</v>
      </c>
      <c r="L26" s="70" t="n">
        <f aca="false">IF(OR(K26="",J26=""),"",(J26-K26)*100)</f>
        <v>-4.31366546312387</v>
      </c>
      <c r="M26" s="36" t="n">
        <v>2.27303511524771</v>
      </c>
      <c r="N26" s="36" t="n">
        <v>2.24048056585718</v>
      </c>
      <c r="O26" s="36" t="n">
        <f aca="false">SQRT(M26^2+N26^2)</f>
        <v>3.19162056033183</v>
      </c>
      <c r="P26" s="40" t="n">
        <f aca="false">IF(J26="","",MAX(0,J26-1.96*O26/100))</f>
        <v>0.202192438456345</v>
      </c>
      <c r="Q26" s="40" t="n">
        <f aca="false">IF(J26="","",MIN(1,J26+1.96*O26/100))</f>
        <v>0.327303964421353</v>
      </c>
      <c r="R26" s="32" t="str">
        <f aca="false">IF(L26="","",IF(ABS(L26)&lt;=O26,"Yes","No"))</f>
        <v>No</v>
      </c>
      <c r="S26" s="32" t="str">
        <f aca="false">IF(L26="","",IF(ABS(L26)&lt;=1.96*O26,"Yes","No"))</f>
        <v>Yes</v>
      </c>
      <c r="T26" s="60" t="n">
        <f aca="false">IF(D26="","",ROUND(SQRT(((D26+G26)*O26/100)^2+(J26*(D26+G26)*0.06778)^2),0))</f>
        <v>25</v>
      </c>
      <c r="U26" s="32"/>
    </row>
    <row r="27" customFormat="false" ht="15" hidden="false" customHeight="false" outlineLevel="0" collapsed="false">
      <c r="A27" s="32" t="s">
        <v>162</v>
      </c>
      <c r="B27" s="32" t="s">
        <v>197</v>
      </c>
      <c r="C27" s="32" t="s">
        <v>199</v>
      </c>
      <c r="D27" s="60" t="n">
        <v>126</v>
      </c>
      <c r="E27" s="60" t="n">
        <v>184</v>
      </c>
      <c r="F27" s="69" t="n">
        <f aca="false">IF(E27="","",D27-E27)</f>
        <v>-58</v>
      </c>
      <c r="G27" s="60" t="n">
        <v>336</v>
      </c>
      <c r="H27" s="60" t="n">
        <v>363</v>
      </c>
      <c r="I27" s="69" t="n">
        <f aca="false">IF(H27="","",G27-H27)</f>
        <v>-27</v>
      </c>
      <c r="J27" s="40" t="n">
        <f aca="false">IF(OR(D27="",D27+G27=0),"",D27/(D27+G27))</f>
        <v>0.272727272727273</v>
      </c>
      <c r="K27" s="40" t="n">
        <f aca="false">IF(E27="","",E27/(E27+H27))</f>
        <v>0.336380255941499</v>
      </c>
      <c r="L27" s="70" t="n">
        <f aca="false">IF(OR(K27="",J27=""),"",(J27-K27)*100)</f>
        <v>-6.36529832142264</v>
      </c>
      <c r="M27" s="36" t="n">
        <v>3.47908323004549</v>
      </c>
      <c r="N27" s="36" t="n">
        <v>2.24048056585718</v>
      </c>
      <c r="O27" s="36" t="n">
        <f aca="false">SQRT(M27^2+N27^2)</f>
        <v>4.13808811984079</v>
      </c>
      <c r="P27" s="40" t="n">
        <f aca="false">IF(J27="","",MAX(0,J27-1.96*O27/100))</f>
        <v>0.191620745578393</v>
      </c>
      <c r="Q27" s="40" t="n">
        <f aca="false">IF(J27="","",MIN(1,J27+1.96*O27/100))</f>
        <v>0.353833799876152</v>
      </c>
      <c r="R27" s="32" t="str">
        <f aca="false">IF(L27="","",IF(ABS(L27)&lt;=O27,"Yes","No"))</f>
        <v>No</v>
      </c>
      <c r="S27" s="32" t="str">
        <f aca="false">IF(L27="","",IF(ABS(L27)&lt;=1.96*O27,"Yes","No"))</f>
        <v>Yes</v>
      </c>
      <c r="T27" s="60" t="n">
        <f aca="false">IF(D27="","",ROUND(SQRT(((D27+G27)*O27/100)^2+(J27*(D27+G27)*0.08223)^2),0))</f>
        <v>22</v>
      </c>
      <c r="U27" s="32"/>
    </row>
    <row r="28" customFormat="false" ht="15" hidden="false" customHeight="false" outlineLevel="0" collapsed="false">
      <c r="A28" s="32" t="s">
        <v>162</v>
      </c>
      <c r="B28" s="32" t="s">
        <v>200</v>
      </c>
      <c r="C28" s="32" t="s">
        <v>201</v>
      </c>
      <c r="D28" s="60" t="n">
        <v>71</v>
      </c>
      <c r="E28" s="60" t="n">
        <v>101</v>
      </c>
      <c r="F28" s="69" t="n">
        <f aca="false">IF(E28="","",D28-E28)</f>
        <v>-30</v>
      </c>
      <c r="G28" s="60" t="n">
        <v>273</v>
      </c>
      <c r="H28" s="60" t="n">
        <v>288</v>
      </c>
      <c r="I28" s="69" t="n">
        <f aca="false">IF(H28="","",G28-H28)</f>
        <v>-15</v>
      </c>
      <c r="J28" s="40" t="n">
        <f aca="false">IF(OR(D28="",D28+G28=0),"",D28/(D28+G28))</f>
        <v>0.206395348837209</v>
      </c>
      <c r="K28" s="40" t="n">
        <f aca="false">IF(E28="","",E28/(E28+H28))</f>
        <v>0.259640102827764</v>
      </c>
      <c r="L28" s="70" t="n">
        <f aca="false">IF(OR(K28="",J28=""),"",(J28-K28)*100)</f>
        <v>-5.32447539905542</v>
      </c>
      <c r="M28" s="36" t="n">
        <v>3.47908323004549</v>
      </c>
      <c r="N28" s="36" t="n">
        <v>2.24048056585718</v>
      </c>
      <c r="O28" s="36" t="n">
        <f aca="false">SQRT(M28^2+N28^2)</f>
        <v>4.13808811984079</v>
      </c>
      <c r="P28" s="40" t="n">
        <f aca="false">IF(J28="","",MAX(0,J28-1.96*O28/100))</f>
        <v>0.12528882168833</v>
      </c>
      <c r="Q28" s="40" t="n">
        <f aca="false">IF(J28="","",MIN(1,J28+1.96*O28/100))</f>
        <v>0.287501875986089</v>
      </c>
      <c r="R28" s="32" t="str">
        <f aca="false">IF(L28="","",IF(ABS(L28)&lt;=O28,"Yes","No"))</f>
        <v>No</v>
      </c>
      <c r="S28" s="32" t="str">
        <f aca="false">IF(L28="","",IF(ABS(L28)&lt;=1.96*O28,"Yes","No"))</f>
        <v>Yes</v>
      </c>
      <c r="T28" s="60" t="n">
        <f aca="false">IF(D28="","",ROUND(SQRT(((D28+G28)*O28/100)^2+(J28*(D28+G28)*0.08223)^2),0))</f>
        <v>15</v>
      </c>
      <c r="U28" s="32"/>
    </row>
    <row r="29" customFormat="false" ht="15" hidden="false" customHeight="false" outlineLevel="0" collapsed="false">
      <c r="A29" s="32" t="s">
        <v>162</v>
      </c>
      <c r="B29" s="32" t="s">
        <v>200</v>
      </c>
      <c r="C29" s="32" t="s">
        <v>202</v>
      </c>
      <c r="D29" s="60" t="n">
        <v>66</v>
      </c>
      <c r="E29" s="60" t="n">
        <v>95</v>
      </c>
      <c r="F29" s="69" t="n">
        <f aca="false">IF(E29="","",D29-E29)</f>
        <v>-29</v>
      </c>
      <c r="G29" s="60" t="n">
        <v>198</v>
      </c>
      <c r="H29" s="60" t="n">
        <v>211</v>
      </c>
      <c r="I29" s="69" t="n">
        <f aca="false">IF(H29="","",G29-H29)</f>
        <v>-13</v>
      </c>
      <c r="J29" s="40" t="n">
        <f aca="false">IF(OR(D29="",D29+G29=0),"",D29/(D29+G29))</f>
        <v>0.25</v>
      </c>
      <c r="K29" s="40" t="n">
        <f aca="false">IF(E29="","",E29/(E29+H29))</f>
        <v>0.310457516339869</v>
      </c>
      <c r="L29" s="70" t="n">
        <f aca="false">IF(OR(K29="",J29=""),"",(J29-K29)*100)</f>
        <v>-6.04575163398693</v>
      </c>
      <c r="M29" s="36" t="n">
        <v>3.47908323004549</v>
      </c>
      <c r="N29" s="36" t="n">
        <v>2.24048056585718</v>
      </c>
      <c r="O29" s="36" t="n">
        <f aca="false">SQRT(M29^2+N29^2)</f>
        <v>4.13808811984079</v>
      </c>
      <c r="P29" s="40" t="n">
        <f aca="false">IF(J29="","",MAX(0,J29-1.96*O29/100))</f>
        <v>0.168893472851121</v>
      </c>
      <c r="Q29" s="40" t="n">
        <f aca="false">IF(J29="","",MIN(1,J29+1.96*O29/100))</f>
        <v>0.331106527148879</v>
      </c>
      <c r="R29" s="32" t="str">
        <f aca="false">IF(L29="","",IF(ABS(L29)&lt;=O29,"Yes","No"))</f>
        <v>No</v>
      </c>
      <c r="S29" s="32" t="str">
        <f aca="false">IF(L29="","",IF(ABS(L29)&lt;=1.96*O29,"Yes","No"))</f>
        <v>Yes</v>
      </c>
      <c r="T29" s="60" t="n">
        <f aca="false">IF(D29="","",ROUND(SQRT(((D29+G29)*O29/100)^2+(J29*(D29+G29)*0.08223)^2),0))</f>
        <v>12</v>
      </c>
      <c r="U29" s="32"/>
    </row>
    <row r="30" customFormat="false" ht="15" hidden="false" customHeight="false" outlineLevel="0" collapsed="false">
      <c r="A30" s="32" t="s">
        <v>162</v>
      </c>
      <c r="B30" s="32" t="s">
        <v>200</v>
      </c>
      <c r="C30" s="32" t="s">
        <v>203</v>
      </c>
      <c r="D30" s="60" t="n">
        <v>228</v>
      </c>
      <c r="E30" s="60" t="n">
        <v>350</v>
      </c>
      <c r="F30" s="69" t="n">
        <f aca="false">IF(E30="","",D30-E30)</f>
        <v>-122</v>
      </c>
      <c r="G30" s="60" t="n">
        <v>721</v>
      </c>
      <c r="H30" s="60" t="n">
        <v>728</v>
      </c>
      <c r="I30" s="69" t="n">
        <f aca="false">IF(H30="","",G30-H30)</f>
        <v>-7</v>
      </c>
      <c r="J30" s="40" t="n">
        <f aca="false">IF(OR(D30="",D30+G30=0),"",D30/(D30+G30))</f>
        <v>0.240252897787144</v>
      </c>
      <c r="K30" s="40" t="n">
        <f aca="false">IF(E30="","",E30/(E30+H30))</f>
        <v>0.324675324675325</v>
      </c>
      <c r="L30" s="70" t="n">
        <f aca="false">IF(OR(K30="",J30=""),"",(J30-K30)*100)</f>
        <v>-8.44224268881803</v>
      </c>
      <c r="M30" s="36" t="n">
        <v>1.83458616348768</v>
      </c>
      <c r="N30" s="36" t="n">
        <v>2.24048056585718</v>
      </c>
      <c r="O30" s="36" t="n">
        <f aca="false">SQRT(M30^2+N30^2)</f>
        <v>2.89576579806519</v>
      </c>
      <c r="P30" s="40" t="n">
        <f aca="false">IF(J30="","",MAX(0,J30-1.96*O30/100))</f>
        <v>0.183495888145067</v>
      </c>
      <c r="Q30" s="40" t="n">
        <f aca="false">IF(J30="","",MIN(1,J30+1.96*O30/100))</f>
        <v>0.297009907429222</v>
      </c>
      <c r="R30" s="32" t="str">
        <f aca="false">IF(L30="","",IF(ABS(L30)&lt;=O30,"Yes","No"))</f>
        <v>No</v>
      </c>
      <c r="S30" s="32" t="str">
        <f aca="false">IF(L30="","",IF(ABS(L30)&lt;=1.96*O30,"Yes","No"))</f>
        <v>No</v>
      </c>
      <c r="T30" s="60" t="n">
        <f aca="false">IF(D30="","",ROUND(SQRT(((D30+G30)*O30/100)^2+(J30*(D30+G30)*0.05273)^2),0))</f>
        <v>30</v>
      </c>
      <c r="U30" s="32"/>
    </row>
    <row r="31" customFormat="false" ht="15" hidden="false" customHeight="false" outlineLevel="0" collapsed="false">
      <c r="A31" s="32" t="s">
        <v>162</v>
      </c>
      <c r="B31" s="32" t="s">
        <v>205</v>
      </c>
      <c r="C31" s="32" t="s">
        <v>206</v>
      </c>
      <c r="D31" s="60" t="n">
        <v>188</v>
      </c>
      <c r="E31" s="60" t="n">
        <v>245</v>
      </c>
      <c r="F31" s="69" t="n">
        <f aca="false">IF(E31="","",D31-E31)</f>
        <v>-57</v>
      </c>
      <c r="G31" s="60" t="n">
        <v>304</v>
      </c>
      <c r="H31" s="60" t="n">
        <v>317</v>
      </c>
      <c r="I31" s="69" t="n">
        <f aca="false">IF(H31="","",G31-H31)</f>
        <v>-13</v>
      </c>
      <c r="J31" s="40" t="n">
        <f aca="false">IF(OR(D31="",D31+G31=0),"",D31/(D31+G31))</f>
        <v>0.382113821138211</v>
      </c>
      <c r="K31" s="40" t="n">
        <f aca="false">IF(E31="","",E31/(E31+H31))</f>
        <v>0.435943060498221</v>
      </c>
      <c r="L31" s="70" t="n">
        <f aca="false">IF(OR(K31="",J31=""),"",(J31-K31)*100)</f>
        <v>-5.38292393600092</v>
      </c>
      <c r="M31" s="36" t="n">
        <v>3.47908323004549</v>
      </c>
      <c r="N31" s="36" t="n">
        <v>2.24048056585718</v>
      </c>
      <c r="O31" s="36" t="n">
        <f aca="false">SQRT(M31^2+N31^2)</f>
        <v>4.13808811984079</v>
      </c>
      <c r="P31" s="40" t="n">
        <f aca="false">IF(J31="","",MAX(0,J31-1.96*O31/100))</f>
        <v>0.301007293989332</v>
      </c>
      <c r="Q31" s="40" t="n">
        <f aca="false">IF(J31="","",MIN(1,J31+1.96*O31/100))</f>
        <v>0.463220348287091</v>
      </c>
      <c r="R31" s="32" t="str">
        <f aca="false">IF(L31="","",IF(ABS(L31)&lt;=O31,"Yes","No"))</f>
        <v>No</v>
      </c>
      <c r="S31" s="32" t="str">
        <f aca="false">IF(L31="","",IF(ABS(L31)&lt;=1.96*O31,"Yes","No"))</f>
        <v>Yes</v>
      </c>
      <c r="T31" s="60" t="n">
        <f aca="false">IF(D31="","",ROUND(SQRT(((D31+G31)*O31/100)^2+(J31*(D31+G31)*0.08223)^2),0))</f>
        <v>26</v>
      </c>
      <c r="U31" s="32"/>
    </row>
    <row r="32" customFormat="false" ht="15" hidden="false" customHeight="false" outlineLevel="0" collapsed="false">
      <c r="A32" s="32" t="s">
        <v>162</v>
      </c>
      <c r="B32" s="32" t="s">
        <v>205</v>
      </c>
      <c r="C32" s="32" t="s">
        <v>207</v>
      </c>
      <c r="D32" s="60" t="n">
        <v>196</v>
      </c>
      <c r="E32" s="60" t="n">
        <v>243</v>
      </c>
      <c r="F32" s="69" t="n">
        <f aca="false">IF(E32="","",D32-E32)</f>
        <v>-47</v>
      </c>
      <c r="G32" s="60" t="n">
        <v>336</v>
      </c>
      <c r="H32" s="60" t="n">
        <v>389</v>
      </c>
      <c r="I32" s="69" t="n">
        <f aca="false">IF(H32="","",G32-H32)</f>
        <v>-53</v>
      </c>
      <c r="J32" s="40" t="n">
        <f aca="false">IF(OR(D32="",D32+G32=0),"",D32/(D32+G32))</f>
        <v>0.368421052631579</v>
      </c>
      <c r="K32" s="40" t="n">
        <f aca="false">IF(E32="","",E32/(E32+H32))</f>
        <v>0.384493670886076</v>
      </c>
      <c r="L32" s="70" t="n">
        <f aca="false">IF(OR(K32="",J32=""),"",(J32-K32)*100)</f>
        <v>-1.6072618254497</v>
      </c>
      <c r="M32" s="36" t="n">
        <v>2.27303511524771</v>
      </c>
      <c r="N32" s="36" t="n">
        <v>2.24048056585718</v>
      </c>
      <c r="O32" s="36" t="n">
        <f aca="false">SQRT(M32^2+N32^2)</f>
        <v>3.19162056033183</v>
      </c>
      <c r="P32" s="40" t="n">
        <f aca="false">IF(J32="","",MAX(0,J32-1.96*O32/100))</f>
        <v>0.305865289649075</v>
      </c>
      <c r="Q32" s="40" t="n">
        <f aca="false">IF(J32="","",MIN(1,J32+1.96*O32/100))</f>
        <v>0.430976815614083</v>
      </c>
      <c r="R32" s="32" t="str">
        <f aca="false">IF(L32="","",IF(ABS(L32)&lt;=O32,"Yes","No"))</f>
        <v>Yes</v>
      </c>
      <c r="S32" s="32" t="str">
        <f aca="false">IF(L32="","",IF(ABS(L32)&lt;=1.96*O32,"Yes","No"))</f>
        <v>Yes</v>
      </c>
      <c r="T32" s="60" t="n">
        <f aca="false">IF(D32="","",ROUND(SQRT(((D32+G32)*O32/100)^2+(J32*(D32+G32)*0.06778)^2),0))</f>
        <v>22</v>
      </c>
      <c r="U32" s="32"/>
    </row>
    <row r="33" customFormat="false" ht="15" hidden="false" customHeight="false" outlineLevel="0" collapsed="false">
      <c r="A33" s="32" t="s">
        <v>162</v>
      </c>
      <c r="B33" s="32" t="s">
        <v>208</v>
      </c>
      <c r="C33" s="32" t="s">
        <v>208</v>
      </c>
      <c r="D33" s="60" t="n">
        <v>85</v>
      </c>
      <c r="E33" s="60" t="n">
        <v>96</v>
      </c>
      <c r="F33" s="69" t="n">
        <f aca="false">IF(E33="","",D33-E33)</f>
        <v>-11</v>
      </c>
      <c r="G33" s="60" t="n">
        <v>407</v>
      </c>
      <c r="H33" s="60" t="n">
        <v>444</v>
      </c>
      <c r="I33" s="69" t="n">
        <f aca="false">IF(H33="","",G33-H33)</f>
        <v>-37</v>
      </c>
      <c r="J33" s="40" t="n">
        <f aca="false">IF(OR(D33="",D33+G33=0),"",D33/(D33+G33))</f>
        <v>0.172764227642276</v>
      </c>
      <c r="K33" s="40" t="n">
        <f aca="false">IF(E33="","",E33/(E33+H33))</f>
        <v>0.177777777777778</v>
      </c>
      <c r="L33" s="70" t="n">
        <f aca="false">IF(OR(K33="",J33=""),"",(J33-K33)*100)</f>
        <v>-0.501355013550137</v>
      </c>
      <c r="M33" s="36" t="n">
        <v>3.47908323004549</v>
      </c>
      <c r="N33" s="36" t="n">
        <v>2.24048056585718</v>
      </c>
      <c r="O33" s="36" t="n">
        <f aca="false">SQRT(M33^2+N33^2)</f>
        <v>4.13808811984079</v>
      </c>
      <c r="P33" s="40" t="n">
        <f aca="false">IF(J33="","",MAX(0,J33-1.96*O33/100))</f>
        <v>0.091657700493397</v>
      </c>
      <c r="Q33" s="40" t="n">
        <f aca="false">IF(J33="","",MIN(1,J33+1.96*O33/100))</f>
        <v>0.253870754791156</v>
      </c>
      <c r="R33" s="32" t="str">
        <f aca="false">IF(L33="","",IF(ABS(L33)&lt;=O33,"Yes","No"))</f>
        <v>Yes</v>
      </c>
      <c r="S33" s="32" t="str">
        <f aca="false">IF(L33="","",IF(ABS(L33)&lt;=1.96*O33,"Yes","No"))</f>
        <v>Yes</v>
      </c>
      <c r="T33" s="60" t="n">
        <f aca="false">IF(D33="","",ROUND(SQRT(((D33+G33)*O33/100)^2+(J33*(D33+G33)*0.08223)^2),0))</f>
        <v>22</v>
      </c>
      <c r="U33" s="32"/>
    </row>
    <row r="34" customFormat="false" ht="15" hidden="false" customHeight="false" outlineLevel="0" collapsed="false">
      <c r="A34" s="32" t="s">
        <v>162</v>
      </c>
      <c r="B34" s="32" t="s">
        <v>209</v>
      </c>
      <c r="C34" s="32" t="s">
        <v>210</v>
      </c>
      <c r="D34" s="60" t="n">
        <v>189</v>
      </c>
      <c r="E34" s="60" t="n">
        <v>241</v>
      </c>
      <c r="F34" s="69" t="n">
        <f aca="false">IF(E34="","",D34-E34)</f>
        <v>-52</v>
      </c>
      <c r="G34" s="60" t="n">
        <v>430</v>
      </c>
      <c r="H34" s="60" t="n">
        <v>438</v>
      </c>
      <c r="I34" s="69" t="n">
        <f aca="false">IF(H34="","",G34-H34)</f>
        <v>-8</v>
      </c>
      <c r="J34" s="40" t="n">
        <f aca="false">IF(OR(D34="",D34+G34=0),"",D34/(D34+G34))</f>
        <v>0.305331179321486</v>
      </c>
      <c r="K34" s="40" t="n">
        <f aca="false">IF(E34="","",E34/(E34+H34))</f>
        <v>0.354933726067747</v>
      </c>
      <c r="L34" s="70" t="n">
        <f aca="false">IF(OR(K34="",J34=""),"",(J34-K34)*100)</f>
        <v>-4.96025467462604</v>
      </c>
      <c r="M34" s="36" t="n">
        <v>2.27303511524771</v>
      </c>
      <c r="N34" s="36" t="n">
        <v>2.24048056585718</v>
      </c>
      <c r="O34" s="36" t="n">
        <f aca="false">SQRT(M34^2+N34^2)</f>
        <v>3.19162056033183</v>
      </c>
      <c r="P34" s="40" t="n">
        <f aca="false">IF(J34="","",MAX(0,J34-1.96*O34/100))</f>
        <v>0.242775416338982</v>
      </c>
      <c r="Q34" s="40" t="n">
        <f aca="false">IF(J34="","",MIN(1,J34+1.96*O34/100))</f>
        <v>0.36788694230399</v>
      </c>
      <c r="R34" s="32" t="str">
        <f aca="false">IF(L34="","",IF(ABS(L34)&lt;=O34,"Yes","No"))</f>
        <v>No</v>
      </c>
      <c r="S34" s="32" t="str">
        <f aca="false">IF(L34="","",IF(ABS(L34)&lt;=1.96*O34,"Yes","No"))</f>
        <v>Yes</v>
      </c>
      <c r="T34" s="60" t="n">
        <f aca="false">IF(D34="","",ROUND(SQRT(((D34+G34)*O34/100)^2+(J34*(D34+G34)*0.06778)^2),0))</f>
        <v>24</v>
      </c>
      <c r="U34" s="32"/>
    </row>
    <row r="35" customFormat="false" ht="15" hidden="false" customHeight="false" outlineLevel="0" collapsed="false">
      <c r="A35" s="32" t="s">
        <v>162</v>
      </c>
      <c r="B35" s="32" t="s">
        <v>209</v>
      </c>
      <c r="C35" s="32" t="s">
        <v>211</v>
      </c>
      <c r="D35" s="60" t="n">
        <v>330</v>
      </c>
      <c r="E35" s="60" t="n">
        <v>392</v>
      </c>
      <c r="F35" s="69" t="n">
        <f aca="false">IF(E35="","",D35-E35)</f>
        <v>-62</v>
      </c>
      <c r="G35" s="60" t="n">
        <v>532</v>
      </c>
      <c r="H35" s="60" t="n">
        <v>544</v>
      </c>
      <c r="I35" s="69" t="n">
        <f aca="false">IF(H35="","",G35-H35)</f>
        <v>-12</v>
      </c>
      <c r="J35" s="40" t="n">
        <f aca="false">IF(OR(D35="",D35+G35=0),"",D35/(D35+G35))</f>
        <v>0.382830626450116</v>
      </c>
      <c r="K35" s="40" t="n">
        <f aca="false">IF(E35="","",E35/(E35+H35))</f>
        <v>0.418803418803419</v>
      </c>
      <c r="L35" s="70" t="n">
        <f aca="false">IF(OR(K35="",J35=""),"",(J35-K35)*100)</f>
        <v>-3.59727923533028</v>
      </c>
      <c r="M35" s="36" t="n">
        <v>1.83458616348768</v>
      </c>
      <c r="N35" s="36" t="n">
        <v>2.24048056585718</v>
      </c>
      <c r="O35" s="36" t="n">
        <f aca="false">SQRT(M35^2+N35^2)</f>
        <v>2.89576579806519</v>
      </c>
      <c r="P35" s="40" t="n">
        <f aca="false">IF(J35="","",MAX(0,J35-1.96*O35/100))</f>
        <v>0.326073616808038</v>
      </c>
      <c r="Q35" s="40" t="n">
        <f aca="false">IF(J35="","",MIN(1,J35+1.96*O35/100))</f>
        <v>0.439587636092194</v>
      </c>
      <c r="R35" s="32" t="str">
        <f aca="false">IF(L35="","",IF(ABS(L35)&lt;=O35,"Yes","No"))</f>
        <v>No</v>
      </c>
      <c r="S35" s="32" t="str">
        <f aca="false">IF(L35="","",IF(ABS(L35)&lt;=1.96*O35,"Yes","No"))</f>
        <v>Yes</v>
      </c>
      <c r="T35" s="60" t="n">
        <f aca="false">IF(D35="","",ROUND(SQRT(((D35+G35)*O35/100)^2+(J35*(D35+G35)*0.05273)^2),0))</f>
        <v>30</v>
      </c>
      <c r="U35" s="32"/>
    </row>
    <row r="36" customFormat="false" ht="15" hidden="false" customHeight="false" outlineLevel="0" collapsed="false">
      <c r="A36" s="32" t="s">
        <v>162</v>
      </c>
      <c r="B36" s="32" t="s">
        <v>209</v>
      </c>
      <c r="C36" s="32" t="s">
        <v>212</v>
      </c>
      <c r="D36" s="60" t="n">
        <v>82</v>
      </c>
      <c r="E36" s="60" t="n">
        <v>104</v>
      </c>
      <c r="F36" s="69" t="n">
        <f aca="false">IF(E36="","",D36-E36)</f>
        <v>-22</v>
      </c>
      <c r="G36" s="60" t="n">
        <v>171</v>
      </c>
      <c r="H36" s="60" t="n">
        <v>190</v>
      </c>
      <c r="I36" s="69" t="n">
        <f aca="false">IF(H36="","",G36-H36)</f>
        <v>-19</v>
      </c>
      <c r="J36" s="40" t="n">
        <f aca="false">IF(OR(D36="",D36+G36=0),"",D36/(D36+G36))</f>
        <v>0.324110671936759</v>
      </c>
      <c r="K36" s="40" t="n">
        <f aca="false">IF(E36="","",E36/(E36+H36))</f>
        <v>0.353741496598639</v>
      </c>
      <c r="L36" s="70" t="n">
        <f aca="false">IF(OR(K36="",J36=""),"",(J36-K36)*100)</f>
        <v>-2.96308246618806</v>
      </c>
      <c r="M36" s="36" t="n">
        <v>3.47908323004549</v>
      </c>
      <c r="N36" s="36" t="n">
        <v>2.24048056585718</v>
      </c>
      <c r="O36" s="36" t="n">
        <f aca="false">SQRT(M36^2+N36^2)</f>
        <v>4.13808811984079</v>
      </c>
      <c r="P36" s="40" t="n">
        <f aca="false">IF(J36="","",MAX(0,J36-1.96*O36/100))</f>
        <v>0.24300414478788</v>
      </c>
      <c r="Q36" s="40" t="n">
        <f aca="false">IF(J36="","",MIN(1,J36+1.96*O36/100))</f>
        <v>0.405217199085638</v>
      </c>
      <c r="R36" s="32" t="str">
        <f aca="false">IF(L36="","",IF(ABS(L36)&lt;=O36,"Yes","No"))</f>
        <v>Yes</v>
      </c>
      <c r="S36" s="32" t="str">
        <f aca="false">IF(L36="","",IF(ABS(L36)&lt;=1.96*O36,"Yes","No"))</f>
        <v>Yes</v>
      </c>
      <c r="T36" s="60" t="n">
        <f aca="false">IF(D36="","",ROUND(SQRT(((D36+G36)*O36/100)^2+(J36*(D36+G36)*0.08223)^2),0))</f>
        <v>12</v>
      </c>
      <c r="U36" s="32"/>
    </row>
    <row r="37" customFormat="false" ht="15" hidden="false" customHeight="false" outlineLevel="0" collapsed="false">
      <c r="A37" s="32" t="s">
        <v>162</v>
      </c>
      <c r="B37" s="32" t="s">
        <v>213</v>
      </c>
      <c r="C37" s="32" t="s">
        <v>213</v>
      </c>
      <c r="D37" s="60" t="n">
        <v>44</v>
      </c>
      <c r="E37" s="60" t="n">
        <v>51</v>
      </c>
      <c r="F37" s="69" t="n">
        <f aca="false">IF(E37="","",D37-E37)</f>
        <v>-7</v>
      </c>
      <c r="G37" s="60" t="n">
        <v>131</v>
      </c>
      <c r="H37" s="60" t="n">
        <v>136</v>
      </c>
      <c r="I37" s="69" t="n">
        <f aca="false">IF(H37="","",G37-H37)</f>
        <v>-5</v>
      </c>
      <c r="J37" s="40" t="n">
        <f aca="false">IF(OR(D37="",D37+G37=0),"",D37/(D37+G37))</f>
        <v>0.251428571428571</v>
      </c>
      <c r="K37" s="40" t="n">
        <f aca="false">IF(E37="","",E37/(E37+H37))</f>
        <v>0.272727272727273</v>
      </c>
      <c r="L37" s="70" t="n">
        <f aca="false">IF(OR(K37="",J37=""),"",(J37-K37)*100)</f>
        <v>-2.12987012987013</v>
      </c>
      <c r="M37" s="36" t="n">
        <v>3.47908323004549</v>
      </c>
      <c r="N37" s="36" t="n">
        <v>2.24048056585718</v>
      </c>
      <c r="O37" s="36" t="n">
        <f aca="false">SQRT(M37^2+N37^2)</f>
        <v>4.13808811984079</v>
      </c>
      <c r="P37" s="40" t="n">
        <f aca="false">IF(J37="","",MAX(0,J37-1.96*O37/100))</f>
        <v>0.170322044279692</v>
      </c>
      <c r="Q37" s="40" t="n">
        <f aca="false">IF(J37="","",MIN(1,J37+1.96*O37/100))</f>
        <v>0.332535098577451</v>
      </c>
      <c r="R37" s="32" t="str">
        <f aca="false">IF(L37="","",IF(ABS(L37)&lt;=O37,"Yes","No"))</f>
        <v>Yes</v>
      </c>
      <c r="S37" s="32" t="str">
        <f aca="false">IF(L37="","",IF(ABS(L37)&lt;=1.96*O37,"Yes","No"))</f>
        <v>Yes</v>
      </c>
      <c r="T37" s="60" t="n">
        <f aca="false">IF(D37="","",ROUND(SQRT(((D37+G37)*O37/100)^2+(J37*(D37+G37)*0.08223)^2),0))</f>
        <v>8</v>
      </c>
      <c r="U37" s="32"/>
    </row>
    <row r="38" customFormat="false" ht="15" hidden="false" customHeight="false" outlineLevel="0" collapsed="false">
      <c r="A38" s="32" t="s">
        <v>162</v>
      </c>
      <c r="B38" s="32" t="s">
        <v>214</v>
      </c>
      <c r="C38" s="32" t="s">
        <v>215</v>
      </c>
      <c r="D38" s="60" t="n">
        <v>274</v>
      </c>
      <c r="E38" s="60" t="n">
        <v>321</v>
      </c>
      <c r="F38" s="69" t="n">
        <f aca="false">IF(E38="","",D38-E38)</f>
        <v>-47</v>
      </c>
      <c r="G38" s="60" t="n">
        <v>414</v>
      </c>
      <c r="H38" s="60" t="n">
        <v>505</v>
      </c>
      <c r="I38" s="69" t="n">
        <f aca="false">IF(H38="","",G38-H38)</f>
        <v>-91</v>
      </c>
      <c r="J38" s="40" t="n">
        <f aca="false">IF(OR(D38="",D38+G38=0),"",D38/(D38+G38))</f>
        <v>0.398255813953488</v>
      </c>
      <c r="K38" s="40" t="n">
        <f aca="false">IF(E38="","",E38/(E38+H38))</f>
        <v>0.38861985472155</v>
      </c>
      <c r="L38" s="70" t="n">
        <f aca="false">IF(OR(K38="",J38=""),"",(J38-K38)*100)</f>
        <v>0.963595923193872</v>
      </c>
      <c r="M38" s="36" t="n">
        <v>2.27303511524771</v>
      </c>
      <c r="N38" s="36" t="n">
        <v>2.24048056585718</v>
      </c>
      <c r="O38" s="36" t="n">
        <f aca="false">SQRT(M38^2+N38^2)</f>
        <v>3.19162056033183</v>
      </c>
      <c r="P38" s="40" t="n">
        <f aca="false">IF(J38="","",MAX(0,J38-1.96*O38/100))</f>
        <v>0.335700050970985</v>
      </c>
      <c r="Q38" s="40" t="n">
        <f aca="false">IF(J38="","",MIN(1,J38+1.96*O38/100))</f>
        <v>0.460811576935992</v>
      </c>
      <c r="R38" s="32" t="str">
        <f aca="false">IF(L38="","",IF(ABS(L38)&lt;=O38,"Yes","No"))</f>
        <v>Yes</v>
      </c>
      <c r="S38" s="32" t="str">
        <f aca="false">IF(L38="","",IF(ABS(L38)&lt;=1.96*O38,"Yes","No"))</f>
        <v>Yes</v>
      </c>
      <c r="T38" s="60" t="n">
        <f aca="false">IF(D38="","",ROUND(SQRT(((D38+G38)*O38/100)^2+(J38*(D38+G38)*0.06778)^2),0))</f>
        <v>29</v>
      </c>
      <c r="U38" s="32"/>
    </row>
    <row r="39" customFormat="false" ht="15" hidden="false" customHeight="false" outlineLevel="0" collapsed="false">
      <c r="A39" s="32" t="s">
        <v>162</v>
      </c>
      <c r="B39" s="32" t="s">
        <v>214</v>
      </c>
      <c r="C39" s="32" t="s">
        <v>216</v>
      </c>
      <c r="D39" s="60" t="n">
        <v>204</v>
      </c>
      <c r="E39" s="60" t="n">
        <v>237</v>
      </c>
      <c r="F39" s="69" t="n">
        <f aca="false">IF(E39="","",D39-E39)</f>
        <v>-33</v>
      </c>
      <c r="G39" s="60" t="n">
        <v>334</v>
      </c>
      <c r="H39" s="60" t="n">
        <v>381</v>
      </c>
      <c r="I39" s="69" t="n">
        <f aca="false">IF(H39="","",G39-H39)</f>
        <v>-47</v>
      </c>
      <c r="J39" s="40" t="n">
        <f aca="false">IF(OR(D39="",D39+G39=0),"",D39/(D39+G39))</f>
        <v>0.379182156133829</v>
      </c>
      <c r="K39" s="40" t="n">
        <f aca="false">IF(E39="","",E39/(E39+H39))</f>
        <v>0.383495145631068</v>
      </c>
      <c r="L39" s="70" t="n">
        <f aca="false">IF(OR(K39="",J39=""),"",(J39-K39)*100)</f>
        <v>-0.431298949723896</v>
      </c>
      <c r="M39" s="36" t="n">
        <v>2.27303511524771</v>
      </c>
      <c r="N39" s="36" t="n">
        <v>2.24048056585718</v>
      </c>
      <c r="O39" s="36" t="n">
        <f aca="false">SQRT(M39^2+N39^2)</f>
        <v>3.19162056033183</v>
      </c>
      <c r="P39" s="40" t="n">
        <f aca="false">IF(J39="","",MAX(0,J39-1.96*O39/100))</f>
        <v>0.316626393151325</v>
      </c>
      <c r="Q39" s="40" t="n">
        <f aca="false">IF(J39="","",MIN(1,J39+1.96*O39/100))</f>
        <v>0.441737919116333</v>
      </c>
      <c r="R39" s="32" t="str">
        <f aca="false">IF(L39="","",IF(ABS(L39)&lt;=O39,"Yes","No"))</f>
        <v>Yes</v>
      </c>
      <c r="S39" s="32" t="str">
        <f aca="false">IF(L39="","",IF(ABS(L39)&lt;=1.96*O39,"Yes","No"))</f>
        <v>Yes</v>
      </c>
      <c r="T39" s="60" t="n">
        <f aca="false">IF(D39="","",ROUND(SQRT(((D39+G39)*O39/100)^2+(J39*(D39+G39)*0.06778)^2),0))</f>
        <v>22</v>
      </c>
      <c r="U39" s="32"/>
    </row>
    <row r="40" customFormat="false" ht="15" hidden="false" customHeight="false" outlineLevel="0" collapsed="false">
      <c r="A40" s="32" t="s">
        <v>162</v>
      </c>
      <c r="B40" s="32" t="s">
        <v>214</v>
      </c>
      <c r="C40" s="32" t="s">
        <v>217</v>
      </c>
      <c r="D40" s="60" t="n">
        <v>306</v>
      </c>
      <c r="E40" s="60" t="n">
        <v>378</v>
      </c>
      <c r="F40" s="69" t="n">
        <f aca="false">IF(E40="","",D40-E40)</f>
        <v>-72</v>
      </c>
      <c r="G40" s="60" t="n">
        <v>532</v>
      </c>
      <c r="H40" s="60" t="n">
        <v>574</v>
      </c>
      <c r="I40" s="69" t="n">
        <f aca="false">IF(H40="","",G40-H40)</f>
        <v>-42</v>
      </c>
      <c r="J40" s="40" t="n">
        <f aca="false">IF(OR(D40="",D40+G40=0),"",D40/(D40+G40))</f>
        <v>0.365155131264916</v>
      </c>
      <c r="K40" s="40" t="n">
        <f aca="false">IF(E40="","",E40/(E40+H40))</f>
        <v>0.397058823529412</v>
      </c>
      <c r="L40" s="70" t="n">
        <f aca="false">IF(OR(K40="",J40=""),"",(J40-K40)*100)</f>
        <v>-3.19036922644953</v>
      </c>
      <c r="M40" s="36" t="n">
        <v>1.83458616348768</v>
      </c>
      <c r="N40" s="36" t="n">
        <v>2.24048056585718</v>
      </c>
      <c r="O40" s="36" t="n">
        <f aca="false">SQRT(M40^2+N40^2)</f>
        <v>2.89576579806519</v>
      </c>
      <c r="P40" s="40" t="n">
        <f aca="false">IF(J40="","",MAX(0,J40-1.96*O40/100))</f>
        <v>0.308398121622839</v>
      </c>
      <c r="Q40" s="40" t="n">
        <f aca="false">IF(J40="","",MIN(1,J40+1.96*O40/100))</f>
        <v>0.421912140906994</v>
      </c>
      <c r="R40" s="32" t="str">
        <f aca="false">IF(L40="","",IF(ABS(L40)&lt;=O40,"Yes","No"))</f>
        <v>No</v>
      </c>
      <c r="S40" s="32" t="str">
        <f aca="false">IF(L40="","",IF(ABS(L40)&lt;=1.96*O40,"Yes","No"))</f>
        <v>Yes</v>
      </c>
      <c r="T40" s="60" t="n">
        <f aca="false">IF(D40="","",ROUND(SQRT(((D40+G40)*O40/100)^2+(J40*(D40+G40)*0.05273)^2),0))</f>
        <v>29</v>
      </c>
      <c r="U40" s="32"/>
    </row>
    <row r="41" customFormat="false" ht="15" hidden="false" customHeight="false" outlineLevel="0" collapsed="false">
      <c r="A41" s="32" t="s">
        <v>162</v>
      </c>
      <c r="B41" s="32" t="s">
        <v>214</v>
      </c>
      <c r="C41" s="32" t="s">
        <v>218</v>
      </c>
      <c r="D41" s="60" t="n">
        <v>256</v>
      </c>
      <c r="E41" s="60" t="n">
        <v>322</v>
      </c>
      <c r="F41" s="69" t="n">
        <f aca="false">IF(E41="","",D41-E41)</f>
        <v>-66</v>
      </c>
      <c r="G41" s="60" t="n">
        <v>572</v>
      </c>
      <c r="H41" s="60" t="n">
        <v>710</v>
      </c>
      <c r="I41" s="69" t="n">
        <f aca="false">IF(H41="","",G41-H41)</f>
        <v>-138</v>
      </c>
      <c r="J41" s="40" t="n">
        <f aca="false">IF(OR(D41="",D41+G41=0),"",D41/(D41+G41))</f>
        <v>0.309178743961353</v>
      </c>
      <c r="K41" s="40" t="n">
        <f aca="false">IF(E41="","",E41/(E41+H41))</f>
        <v>0.312015503875969</v>
      </c>
      <c r="L41" s="70" t="n">
        <f aca="false">IF(OR(K41="",J41=""),"",(J41-K41)*100)</f>
        <v>-0.283675991461635</v>
      </c>
      <c r="M41" s="36" t="n">
        <v>2.27303511524771</v>
      </c>
      <c r="N41" s="36" t="n">
        <v>2.24048056585718</v>
      </c>
      <c r="O41" s="36" t="n">
        <f aca="false">SQRT(M41^2+N41^2)</f>
        <v>3.19162056033183</v>
      </c>
      <c r="P41" s="40" t="n">
        <f aca="false">IF(J41="","",MAX(0,J41-1.96*O41/100))</f>
        <v>0.246622980978849</v>
      </c>
      <c r="Q41" s="40" t="n">
        <f aca="false">IF(J41="","",MIN(1,J41+1.96*O41/100))</f>
        <v>0.371734506943857</v>
      </c>
      <c r="R41" s="32" t="str">
        <f aca="false">IF(L41="","",IF(ABS(L41)&lt;=O41,"Yes","No"))</f>
        <v>Yes</v>
      </c>
      <c r="S41" s="32" t="str">
        <f aca="false">IF(L41="","",IF(ABS(L41)&lt;=1.96*O41,"Yes","No"))</f>
        <v>Yes</v>
      </c>
      <c r="T41" s="60" t="n">
        <f aca="false">IF(D41="","",ROUND(SQRT(((D41+G41)*O41/100)^2+(J41*(D41+G41)*0.06778)^2),0))</f>
        <v>32</v>
      </c>
      <c r="U41" s="32"/>
    </row>
    <row r="42" customFormat="false" ht="15" hidden="false" customHeight="false" outlineLevel="0" collapsed="false">
      <c r="A42" s="32" t="s">
        <v>162</v>
      </c>
      <c r="B42" s="32" t="s">
        <v>214</v>
      </c>
      <c r="C42" s="32" t="s">
        <v>219</v>
      </c>
      <c r="D42" s="60" t="n">
        <v>244</v>
      </c>
      <c r="E42" s="60" t="n">
        <v>316</v>
      </c>
      <c r="F42" s="69" t="n">
        <f aca="false">IF(E42="","",D42-E42)</f>
        <v>-72</v>
      </c>
      <c r="G42" s="60" t="n">
        <v>506</v>
      </c>
      <c r="H42" s="60" t="n">
        <v>580</v>
      </c>
      <c r="I42" s="69" t="n">
        <f aca="false">IF(H42="","",G42-H42)</f>
        <v>-74</v>
      </c>
      <c r="J42" s="40" t="n">
        <f aca="false">IF(OR(D42="",D42+G42=0),"",D42/(D42+G42))</f>
        <v>0.325333333333333</v>
      </c>
      <c r="K42" s="40" t="n">
        <f aca="false">IF(E42="","",E42/(E42+H42))</f>
        <v>0.352678571428571</v>
      </c>
      <c r="L42" s="70" t="n">
        <f aca="false">IF(OR(K42="",J42=""),"",(J42-K42)*100)</f>
        <v>-2.73452380952381</v>
      </c>
      <c r="M42" s="36" t="n">
        <v>2.27303511524771</v>
      </c>
      <c r="N42" s="36" t="n">
        <v>2.24048056585718</v>
      </c>
      <c r="O42" s="36" t="n">
        <f aca="false">SQRT(M42^2+N42^2)</f>
        <v>3.19162056033183</v>
      </c>
      <c r="P42" s="40" t="n">
        <f aca="false">IF(J42="","",MAX(0,J42-1.96*O42/100))</f>
        <v>0.262777570350829</v>
      </c>
      <c r="Q42" s="40" t="n">
        <f aca="false">IF(J42="","",MIN(1,J42+1.96*O42/100))</f>
        <v>0.387889096315837</v>
      </c>
      <c r="R42" s="32" t="str">
        <f aca="false">IF(L42="","",IF(ABS(L42)&lt;=O42,"Yes","No"))</f>
        <v>Yes</v>
      </c>
      <c r="S42" s="32" t="str">
        <f aca="false">IF(L42="","",IF(ABS(L42)&lt;=1.96*O42,"Yes","No"))</f>
        <v>Yes</v>
      </c>
      <c r="T42" s="60" t="n">
        <f aca="false">IF(D42="","",ROUND(SQRT(((D42+G42)*O42/100)^2+(J42*(D42+G42)*0.06778)^2),0))</f>
        <v>29</v>
      </c>
      <c r="U42" s="32"/>
    </row>
    <row r="43" customFormat="false" ht="15" hidden="false" customHeight="false" outlineLevel="0" collapsed="false">
      <c r="A43" s="32" t="s">
        <v>162</v>
      </c>
      <c r="B43" s="32" t="s">
        <v>220</v>
      </c>
      <c r="C43" s="32" t="s">
        <v>221</v>
      </c>
      <c r="D43" s="60" t="n">
        <v>121</v>
      </c>
      <c r="E43" s="60" t="n">
        <v>138</v>
      </c>
      <c r="F43" s="69" t="n">
        <f aca="false">IF(E43="","",D43-E43)</f>
        <v>-17</v>
      </c>
      <c r="G43" s="60" t="n">
        <v>156</v>
      </c>
      <c r="H43" s="60" t="n">
        <v>150</v>
      </c>
      <c r="I43" s="69" t="n">
        <f aca="false">IF(H43="","",G43-H43)</f>
        <v>6</v>
      </c>
      <c r="J43" s="40" t="n">
        <f aca="false">IF(OR(D43="",D43+G43=0),"",D43/(D43+G43))</f>
        <v>0.436823104693141</v>
      </c>
      <c r="K43" s="40" t="n">
        <f aca="false">IF(E43="","",E43/(E43+H43))</f>
        <v>0.479166666666667</v>
      </c>
      <c r="L43" s="70" t="n">
        <f aca="false">IF(OR(K43="",J43=""),"",(J43-K43)*100)</f>
        <v>-4.23435619735259</v>
      </c>
      <c r="M43" s="36" t="n">
        <v>3.47908323004549</v>
      </c>
      <c r="N43" s="36" t="n">
        <v>2.24048056585718</v>
      </c>
      <c r="O43" s="36" t="n">
        <f aca="false">SQRT(M43^2+N43^2)</f>
        <v>4.13808811984079</v>
      </c>
      <c r="P43" s="40" t="n">
        <f aca="false">IF(J43="","",MAX(0,J43-1.96*O43/100))</f>
        <v>0.355716577544261</v>
      </c>
      <c r="Q43" s="40" t="n">
        <f aca="false">IF(J43="","",MIN(1,J43+1.96*O43/100))</f>
        <v>0.51792963184202</v>
      </c>
      <c r="R43" s="32" t="str">
        <f aca="false">IF(L43="","",IF(ABS(L43)&lt;=O43,"Yes","No"))</f>
        <v>No</v>
      </c>
      <c r="S43" s="32" t="str">
        <f aca="false">IF(L43="","",IF(ABS(L43)&lt;=1.96*O43,"Yes","No"))</f>
        <v>Yes</v>
      </c>
      <c r="T43" s="60" t="n">
        <f aca="false">IF(D43="","",ROUND(SQRT(((D43+G43)*O43/100)^2+(J43*(D43+G43)*0.08223)^2),0))</f>
        <v>15</v>
      </c>
      <c r="U43" s="32"/>
    </row>
    <row r="44" customFormat="false" ht="15" hidden="false" customHeight="false" outlineLevel="0" collapsed="false">
      <c r="A44" s="32" t="s">
        <v>162</v>
      </c>
      <c r="B44" s="32" t="s">
        <v>220</v>
      </c>
      <c r="C44" s="32" t="s">
        <v>222</v>
      </c>
      <c r="D44" s="60" t="n">
        <v>130</v>
      </c>
      <c r="E44" s="60" t="n">
        <v>162</v>
      </c>
      <c r="F44" s="69" t="n">
        <f aca="false">IF(E44="","",D44-E44)</f>
        <v>-32</v>
      </c>
      <c r="G44" s="60" t="n">
        <v>163</v>
      </c>
      <c r="H44" s="60" t="n">
        <v>150</v>
      </c>
      <c r="I44" s="69" t="n">
        <f aca="false">IF(H44="","",G44-H44)</f>
        <v>13</v>
      </c>
      <c r="J44" s="40" t="n">
        <f aca="false">IF(OR(D44="",D44+G44=0),"",D44/(D44+G44))</f>
        <v>0.443686006825939</v>
      </c>
      <c r="K44" s="40" t="n">
        <f aca="false">IF(E44="","",E44/(E44+H44))</f>
        <v>0.519230769230769</v>
      </c>
      <c r="L44" s="70" t="n">
        <f aca="false">IF(OR(K44="",J44=""),"",(J44-K44)*100)</f>
        <v>-7.55447624048307</v>
      </c>
      <c r="M44" s="36" t="n">
        <v>3.47908323004549</v>
      </c>
      <c r="N44" s="36" t="n">
        <v>2.24048056585718</v>
      </c>
      <c r="O44" s="36" t="n">
        <f aca="false">SQRT(M44^2+N44^2)</f>
        <v>4.13808811984079</v>
      </c>
      <c r="P44" s="40" t="n">
        <f aca="false">IF(J44="","",MAX(0,J44-1.96*O44/100))</f>
        <v>0.362579479677059</v>
      </c>
      <c r="Q44" s="40" t="n">
        <f aca="false">IF(J44="","",MIN(1,J44+1.96*O44/100))</f>
        <v>0.524792533974818</v>
      </c>
      <c r="R44" s="32" t="str">
        <f aca="false">IF(L44="","",IF(ABS(L44)&lt;=O44,"Yes","No"))</f>
        <v>No</v>
      </c>
      <c r="S44" s="32" t="str">
        <f aca="false">IF(L44="","",IF(ABS(L44)&lt;=1.96*O44,"Yes","No"))</f>
        <v>Yes</v>
      </c>
      <c r="T44" s="60" t="n">
        <f aca="false">IF(D44="","",ROUND(SQRT(((D44+G44)*O44/100)^2+(J44*(D44+G44)*0.08223)^2),0))</f>
        <v>16</v>
      </c>
      <c r="U44" s="32"/>
    </row>
    <row r="45" customFormat="false" ht="15" hidden="false" customHeight="false" outlineLevel="0" collapsed="false">
      <c r="A45" s="32" t="s">
        <v>162</v>
      </c>
      <c r="B45" s="32" t="s">
        <v>220</v>
      </c>
      <c r="C45" s="32" t="s">
        <v>223</v>
      </c>
      <c r="D45" s="60" t="n">
        <v>75</v>
      </c>
      <c r="E45" s="60" t="n">
        <v>98</v>
      </c>
      <c r="F45" s="69" t="n">
        <f aca="false">IF(E45="","",D45-E45)</f>
        <v>-23</v>
      </c>
      <c r="G45" s="60" t="n">
        <v>169</v>
      </c>
      <c r="H45" s="60" t="n">
        <v>153</v>
      </c>
      <c r="I45" s="69" t="n">
        <f aca="false">IF(H45="","",G45-H45)</f>
        <v>16</v>
      </c>
      <c r="J45" s="40" t="n">
        <f aca="false">IF(OR(D45="",D45+G45=0),"",D45/(D45+G45))</f>
        <v>0.307377049180328</v>
      </c>
      <c r="K45" s="40" t="n">
        <f aca="false">IF(E45="","",E45/(E45+H45))</f>
        <v>0.390438247011952</v>
      </c>
      <c r="L45" s="70" t="n">
        <f aca="false">IF(OR(K45="",J45=""),"",(J45-K45)*100)</f>
        <v>-8.30611978316243</v>
      </c>
      <c r="M45" s="36" t="n">
        <v>3.47908323004549</v>
      </c>
      <c r="N45" s="36" t="n">
        <v>2.24048056585718</v>
      </c>
      <c r="O45" s="36" t="n">
        <f aca="false">SQRT(M45^2+N45^2)</f>
        <v>4.13808811984079</v>
      </c>
      <c r="P45" s="40" t="n">
        <f aca="false">IF(J45="","",MAX(0,J45-1.96*O45/100))</f>
        <v>0.226270522031448</v>
      </c>
      <c r="Q45" s="40" t="n">
        <f aca="false">IF(J45="","",MIN(1,J45+1.96*O45/100))</f>
        <v>0.388483576329207</v>
      </c>
      <c r="R45" s="32" t="str">
        <f aca="false">IF(L45="","",IF(ABS(L45)&lt;=O45,"Yes","No"))</f>
        <v>No</v>
      </c>
      <c r="S45" s="32" t="str">
        <f aca="false">IF(L45="","",IF(ABS(L45)&lt;=1.96*O45,"Yes","No"))</f>
        <v>No</v>
      </c>
      <c r="T45" s="60" t="n">
        <f aca="false">IF(D45="","",ROUND(SQRT(((D45+G45)*O45/100)^2+(J45*(D45+G45)*0.08223)^2),0))</f>
        <v>12</v>
      </c>
      <c r="U45" s="32"/>
    </row>
    <row r="46" customFormat="false" ht="15" hidden="false" customHeight="false" outlineLevel="0" collapsed="false">
      <c r="A46" s="32" t="s">
        <v>162</v>
      </c>
      <c r="B46" s="32" t="s">
        <v>220</v>
      </c>
      <c r="C46" s="32" t="s">
        <v>224</v>
      </c>
      <c r="D46" s="60" t="n">
        <v>126</v>
      </c>
      <c r="E46" s="60" t="n">
        <v>159</v>
      </c>
      <c r="F46" s="69" t="n">
        <f aca="false">IF(E46="","",D46-E46)</f>
        <v>-33</v>
      </c>
      <c r="G46" s="60" t="n">
        <v>205</v>
      </c>
      <c r="H46" s="60" t="n">
        <v>225</v>
      </c>
      <c r="I46" s="69" t="n">
        <f aca="false">IF(H46="","",G46-H46)</f>
        <v>-20</v>
      </c>
      <c r="J46" s="40" t="n">
        <f aca="false">IF(OR(D46="",D46+G46=0),"",D46/(D46+G46))</f>
        <v>0.380664652567976</v>
      </c>
      <c r="K46" s="40" t="n">
        <f aca="false">IF(E46="","",E46/(E46+H46))</f>
        <v>0.4140625</v>
      </c>
      <c r="L46" s="70" t="n">
        <f aca="false">IF(OR(K46="",J46=""),"",(J46-K46)*100)</f>
        <v>-3.33978474320242</v>
      </c>
      <c r="M46" s="36" t="n">
        <v>3.47908323004549</v>
      </c>
      <c r="N46" s="36" t="n">
        <v>2.24048056585718</v>
      </c>
      <c r="O46" s="36" t="n">
        <f aca="false">SQRT(M46^2+N46^2)</f>
        <v>4.13808811984079</v>
      </c>
      <c r="P46" s="40" t="n">
        <f aca="false">IF(J46="","",MAX(0,J46-1.96*O46/100))</f>
        <v>0.299558125419096</v>
      </c>
      <c r="Q46" s="40" t="n">
        <f aca="false">IF(J46="","",MIN(1,J46+1.96*O46/100))</f>
        <v>0.461771179716855</v>
      </c>
      <c r="R46" s="32" t="str">
        <f aca="false">IF(L46="","",IF(ABS(L46)&lt;=O46,"Yes","No"))</f>
        <v>Yes</v>
      </c>
      <c r="S46" s="32" t="str">
        <f aca="false">IF(L46="","",IF(ABS(L46)&lt;=1.96*O46,"Yes","No"))</f>
        <v>Yes</v>
      </c>
      <c r="T46" s="60" t="n">
        <f aca="false">IF(D46="","",ROUND(SQRT(((D46+G46)*O46/100)^2+(J46*(D46+G46)*0.08223)^2),0))</f>
        <v>17</v>
      </c>
      <c r="U46" s="32"/>
    </row>
    <row r="47" customFormat="false" ht="15" hidden="false" customHeight="false" outlineLevel="0" collapsed="false">
      <c r="A47" s="32" t="s">
        <v>162</v>
      </c>
      <c r="B47" s="32" t="s">
        <v>225</v>
      </c>
      <c r="C47" s="32" t="s">
        <v>226</v>
      </c>
      <c r="D47" s="60" t="n">
        <v>158</v>
      </c>
      <c r="E47" s="60" t="n">
        <v>209</v>
      </c>
      <c r="F47" s="69" t="n">
        <f aca="false">IF(E47="","",D47-E47)</f>
        <v>-51</v>
      </c>
      <c r="G47" s="60" t="n">
        <v>458</v>
      </c>
      <c r="H47" s="60" t="n">
        <v>498</v>
      </c>
      <c r="I47" s="69" t="n">
        <f aca="false">IF(H47="","",G47-H47)</f>
        <v>-40</v>
      </c>
      <c r="J47" s="40" t="n">
        <f aca="false">IF(OR(D47="",D47+G47=0),"",D47/(D47+G47))</f>
        <v>0.256493506493507</v>
      </c>
      <c r="K47" s="40" t="n">
        <f aca="false">IF(E47="","",E47/(E47+H47))</f>
        <v>0.295615275813296</v>
      </c>
      <c r="L47" s="70" t="n">
        <f aca="false">IF(OR(K47="",J47=""),"",(J47-K47)*100)</f>
        <v>-3.91217693197891</v>
      </c>
      <c r="M47" s="36" t="n">
        <v>2.27303511524771</v>
      </c>
      <c r="N47" s="36" t="n">
        <v>2.24048056585718</v>
      </c>
      <c r="O47" s="36" t="n">
        <f aca="false">SQRT(M47^2+N47^2)</f>
        <v>3.19162056033183</v>
      </c>
      <c r="P47" s="40" t="n">
        <f aca="false">IF(J47="","",MAX(0,J47-1.96*O47/100))</f>
        <v>0.193937743511003</v>
      </c>
      <c r="Q47" s="40" t="n">
        <f aca="false">IF(J47="","",MIN(1,J47+1.96*O47/100))</f>
        <v>0.31904926947601</v>
      </c>
      <c r="R47" s="32" t="str">
        <f aca="false">IF(L47="","",IF(ABS(L47)&lt;=O47,"Yes","No"))</f>
        <v>No</v>
      </c>
      <c r="S47" s="32" t="str">
        <f aca="false">IF(L47="","",IF(ABS(L47)&lt;=1.96*O47,"Yes","No"))</f>
        <v>Yes</v>
      </c>
      <c r="T47" s="60" t="n">
        <f aca="false">IF(D47="","",ROUND(SQRT(((D47+G47)*O47/100)^2+(J47*(D47+G47)*0.06778)^2),0))</f>
        <v>22</v>
      </c>
      <c r="U47" s="32"/>
    </row>
    <row r="48" customFormat="false" ht="15" hidden="false" customHeight="false" outlineLevel="0" collapsed="false">
      <c r="A48" s="32" t="s">
        <v>162</v>
      </c>
      <c r="B48" s="32" t="s">
        <v>225</v>
      </c>
      <c r="C48" s="32" t="s">
        <v>227</v>
      </c>
      <c r="D48" s="60" t="n">
        <v>152</v>
      </c>
      <c r="E48" s="60" t="n">
        <v>210</v>
      </c>
      <c r="F48" s="69" t="n">
        <f aca="false">IF(E48="","",D48-E48)</f>
        <v>-58</v>
      </c>
      <c r="G48" s="60" t="n">
        <v>485</v>
      </c>
      <c r="H48" s="60" t="n">
        <v>536</v>
      </c>
      <c r="I48" s="69" t="n">
        <f aca="false">IF(H48="","",G48-H48)</f>
        <v>-51</v>
      </c>
      <c r="J48" s="40" t="n">
        <f aca="false">IF(OR(D48="",D48+G48=0),"",D48/(D48+G48))</f>
        <v>0.23861852433281</v>
      </c>
      <c r="K48" s="40" t="n">
        <f aca="false">IF(E48="","",E48/(E48+H48))</f>
        <v>0.281501340482574</v>
      </c>
      <c r="L48" s="70" t="n">
        <f aca="false">IF(OR(K48="",J48=""),"",(J48-K48)*100)</f>
        <v>-4.28828161497637</v>
      </c>
      <c r="M48" s="36" t="n">
        <v>2.27303511524771</v>
      </c>
      <c r="N48" s="36" t="n">
        <v>2.24048056585718</v>
      </c>
      <c r="O48" s="36" t="n">
        <f aca="false">SQRT(M48^2+N48^2)</f>
        <v>3.19162056033183</v>
      </c>
      <c r="P48" s="40" t="n">
        <f aca="false">IF(J48="","",MAX(0,J48-1.96*O48/100))</f>
        <v>0.176062761350306</v>
      </c>
      <c r="Q48" s="40" t="n">
        <f aca="false">IF(J48="","",MIN(1,J48+1.96*O48/100))</f>
        <v>0.301174287315314</v>
      </c>
      <c r="R48" s="32" t="str">
        <f aca="false">IF(L48="","",IF(ABS(L48)&lt;=O48,"Yes","No"))</f>
        <v>No</v>
      </c>
      <c r="S48" s="32" t="str">
        <f aca="false">IF(L48="","",IF(ABS(L48)&lt;=1.96*O48,"Yes","No"))</f>
        <v>Yes</v>
      </c>
      <c r="T48" s="60" t="n">
        <f aca="false">IF(D48="","",ROUND(SQRT(((D48+G48)*O48/100)^2+(J48*(D48+G48)*0.06778)^2),0))</f>
        <v>23</v>
      </c>
      <c r="U48" s="32"/>
    </row>
    <row r="49" customFormat="false" ht="15" hidden="false" customHeight="false" outlineLevel="0" collapsed="false">
      <c r="A49" s="32" t="s">
        <v>162</v>
      </c>
      <c r="B49" s="32" t="s">
        <v>225</v>
      </c>
      <c r="C49" s="32" t="s">
        <v>228</v>
      </c>
      <c r="D49" s="60" t="n">
        <v>141</v>
      </c>
      <c r="E49" s="60" t="n">
        <v>206</v>
      </c>
      <c r="F49" s="69" t="n">
        <f aca="false">IF(E49="","",D49-E49)</f>
        <v>-65</v>
      </c>
      <c r="G49" s="60" t="n">
        <v>453</v>
      </c>
      <c r="H49" s="60" t="n">
        <v>472</v>
      </c>
      <c r="I49" s="69" t="n">
        <f aca="false">IF(H49="","",G49-H49)</f>
        <v>-19</v>
      </c>
      <c r="J49" s="40" t="n">
        <f aca="false">IF(OR(D49="",D49+G49=0),"",D49/(D49+G49))</f>
        <v>0.237373737373737</v>
      </c>
      <c r="K49" s="40" t="n">
        <f aca="false">IF(E49="","",E49/(E49+H49))</f>
        <v>0.303834808259587</v>
      </c>
      <c r="L49" s="70" t="n">
        <f aca="false">IF(OR(K49="",J49=""),"",(J49-K49)*100)</f>
        <v>-6.64610708858497</v>
      </c>
      <c r="M49" s="36" t="n">
        <v>2.27303511524771</v>
      </c>
      <c r="N49" s="36" t="n">
        <v>2.24048056585718</v>
      </c>
      <c r="O49" s="36" t="n">
        <f aca="false">SQRT(M49^2+N49^2)</f>
        <v>3.19162056033183</v>
      </c>
      <c r="P49" s="40" t="n">
        <f aca="false">IF(J49="","",MAX(0,J49-1.96*O49/100))</f>
        <v>0.174817974391233</v>
      </c>
      <c r="Q49" s="40" t="n">
        <f aca="false">IF(J49="","",MIN(1,J49+1.96*O49/100))</f>
        <v>0.299929500356241</v>
      </c>
      <c r="R49" s="32" t="str">
        <f aca="false">IF(L49="","",IF(ABS(L49)&lt;=O49,"Yes","No"))</f>
        <v>No</v>
      </c>
      <c r="S49" s="32" t="str">
        <f aca="false">IF(L49="","",IF(ABS(L49)&lt;=1.96*O49,"Yes","No"))</f>
        <v>No</v>
      </c>
      <c r="T49" s="60" t="n">
        <f aca="false">IF(D49="","",ROUND(SQRT(((D49+G49)*O49/100)^2+(J49*(D49+G49)*0.06778)^2),0))</f>
        <v>21</v>
      </c>
      <c r="U49" s="32"/>
    </row>
    <row r="50" customFormat="false" ht="15" hidden="false" customHeight="false" outlineLevel="0" collapsed="false">
      <c r="A50" s="32" t="s">
        <v>162</v>
      </c>
      <c r="B50" s="32" t="s">
        <v>229</v>
      </c>
      <c r="C50" s="32" t="s">
        <v>230</v>
      </c>
      <c r="D50" s="60" t="n">
        <v>135</v>
      </c>
      <c r="E50" s="60" t="n">
        <v>167</v>
      </c>
      <c r="F50" s="69" t="n">
        <f aca="false">IF(E50="","",D50-E50)</f>
        <v>-32</v>
      </c>
      <c r="G50" s="60" t="n">
        <v>427</v>
      </c>
      <c r="H50" s="60" t="n">
        <v>435</v>
      </c>
      <c r="I50" s="69" t="n">
        <f aca="false">IF(H50="","",G50-H50)</f>
        <v>-8</v>
      </c>
      <c r="J50" s="40" t="n">
        <f aca="false">IF(OR(D50="",D50+G50=0),"",D50/(D50+G50))</f>
        <v>0.240213523131673</v>
      </c>
      <c r="K50" s="40" t="n">
        <f aca="false">IF(E50="","",E50/(E50+H50))</f>
        <v>0.277408637873754</v>
      </c>
      <c r="L50" s="70" t="n">
        <f aca="false">IF(OR(K50="",J50=""),"",(J50-K50)*100)</f>
        <v>-3.71951147420815</v>
      </c>
      <c r="M50" s="36" t="n">
        <v>2.27303511524771</v>
      </c>
      <c r="N50" s="36" t="n">
        <v>2.24048056585718</v>
      </c>
      <c r="O50" s="36" t="n">
        <f aca="false">SQRT(M50^2+N50^2)</f>
        <v>3.19162056033183</v>
      </c>
      <c r="P50" s="40" t="n">
        <f aca="false">IF(J50="","",MAX(0,J50-1.96*O50/100))</f>
        <v>0.177657760149169</v>
      </c>
      <c r="Q50" s="40" t="n">
        <f aca="false">IF(J50="","",MIN(1,J50+1.96*O50/100))</f>
        <v>0.302769286114177</v>
      </c>
      <c r="R50" s="32" t="str">
        <f aca="false">IF(L50="","",IF(ABS(L50)&lt;=O50,"Yes","No"))</f>
        <v>No</v>
      </c>
      <c r="S50" s="32" t="str">
        <f aca="false">IF(L50="","",IF(ABS(L50)&lt;=1.96*O50,"Yes","No"))</f>
        <v>Yes</v>
      </c>
      <c r="T50" s="60" t="n">
        <f aca="false">IF(D50="","",ROUND(SQRT(((D50+G50)*O50/100)^2+(J50*(D50+G50)*0.06778)^2),0))</f>
        <v>20</v>
      </c>
      <c r="U50" s="32"/>
    </row>
    <row r="51" customFormat="false" ht="15" hidden="false" customHeight="false" outlineLevel="0" collapsed="false">
      <c r="A51" s="32" t="s">
        <v>162</v>
      </c>
      <c r="B51" s="32" t="s">
        <v>229</v>
      </c>
      <c r="C51" s="32" t="s">
        <v>231</v>
      </c>
      <c r="D51" s="60" t="n">
        <v>72</v>
      </c>
      <c r="E51" s="60" t="n">
        <v>78</v>
      </c>
      <c r="F51" s="69" t="n">
        <f aca="false">IF(E51="","",D51-E51)</f>
        <v>-6</v>
      </c>
      <c r="G51" s="60" t="n">
        <v>216</v>
      </c>
      <c r="H51" s="60" t="n">
        <v>221</v>
      </c>
      <c r="I51" s="69" t="n">
        <f aca="false">IF(H51="","",G51-H51)</f>
        <v>-5</v>
      </c>
      <c r="J51" s="40" t="n">
        <f aca="false">IF(OR(D51="",D51+G51=0),"",D51/(D51+G51))</f>
        <v>0.25</v>
      </c>
      <c r="K51" s="40" t="n">
        <f aca="false">IF(E51="","",E51/(E51+H51))</f>
        <v>0.260869565217391</v>
      </c>
      <c r="L51" s="70" t="n">
        <f aca="false">IF(OR(K51="",J51=""),"",(J51-K51)*100)</f>
        <v>-1.08695652173913</v>
      </c>
      <c r="M51" s="36" t="n">
        <v>3.47908323004549</v>
      </c>
      <c r="N51" s="36" t="n">
        <v>2.24048056585718</v>
      </c>
      <c r="O51" s="36" t="n">
        <f aca="false">SQRT(M51^2+N51^2)</f>
        <v>4.13808811984079</v>
      </c>
      <c r="P51" s="40" t="n">
        <f aca="false">IF(J51="","",MAX(0,J51-1.96*O51/100))</f>
        <v>0.168893472851121</v>
      </c>
      <c r="Q51" s="40" t="n">
        <f aca="false">IF(J51="","",MIN(1,J51+1.96*O51/100))</f>
        <v>0.331106527148879</v>
      </c>
      <c r="R51" s="32" t="str">
        <f aca="false">IF(L51="","",IF(ABS(L51)&lt;=O51,"Yes","No"))</f>
        <v>Yes</v>
      </c>
      <c r="S51" s="32" t="str">
        <f aca="false">IF(L51="","",IF(ABS(L51)&lt;=1.96*O51,"Yes","No"))</f>
        <v>Yes</v>
      </c>
      <c r="T51" s="60" t="n">
        <f aca="false">IF(D51="","",ROUND(SQRT(((D51+G51)*O51/100)^2+(J51*(D51+G51)*0.08223)^2),0))</f>
        <v>13</v>
      </c>
      <c r="U51" s="32"/>
    </row>
    <row r="52" customFormat="false" ht="15" hidden="false" customHeight="false" outlineLevel="0" collapsed="false">
      <c r="A52" s="32" t="s">
        <v>162</v>
      </c>
      <c r="B52" s="32" t="s">
        <v>232</v>
      </c>
      <c r="C52" s="32" t="s">
        <v>232</v>
      </c>
      <c r="D52" s="60" t="n">
        <v>33</v>
      </c>
      <c r="E52" s="60" t="n">
        <v>46</v>
      </c>
      <c r="F52" s="69" t="n">
        <f aca="false">IF(E52="","",D52-E52)</f>
        <v>-13</v>
      </c>
      <c r="G52" s="60" t="n">
        <v>59</v>
      </c>
      <c r="H52" s="60" t="n">
        <v>54</v>
      </c>
      <c r="I52" s="69" t="n">
        <f aca="false">IF(H52="","",G52-H52)</f>
        <v>5</v>
      </c>
      <c r="J52" s="40" t="n">
        <f aca="false">IF(OR(D52="",D52+G52=0),"",D52/(D52+G52))</f>
        <v>0.358695652173913</v>
      </c>
      <c r="K52" s="40" t="n">
        <f aca="false">IF(E52="","",E52/(E52+H52))</f>
        <v>0.46</v>
      </c>
      <c r="L52" s="70" t="n">
        <f aca="false">IF(OR(K52="",J52=""),"",(J52-K52)*100)</f>
        <v>-10.1304347826087</v>
      </c>
      <c r="M52" s="36" t="n">
        <v>3.47908323004549</v>
      </c>
      <c r="N52" s="36" t="n">
        <v>2.24048056585718</v>
      </c>
      <c r="O52" s="36" t="n">
        <f aca="false">SQRT(M52^2+N52^2)</f>
        <v>4.13808811984079</v>
      </c>
      <c r="P52" s="40" t="n">
        <f aca="false">IF(J52="","",MAX(0,J52-1.96*O52/100))</f>
        <v>0.277589125025034</v>
      </c>
      <c r="Q52" s="40" t="n">
        <f aca="false">IF(J52="","",MIN(1,J52+1.96*O52/100))</f>
        <v>0.439802179322792</v>
      </c>
      <c r="R52" s="32" t="str">
        <f aca="false">IF(L52="","",IF(ABS(L52)&lt;=O52,"Yes","No"))</f>
        <v>No</v>
      </c>
      <c r="S52" s="32" t="str">
        <f aca="false">IF(L52="","",IF(ABS(L52)&lt;=1.96*O52,"Yes","No"))</f>
        <v>No</v>
      </c>
      <c r="T52" s="60" t="n">
        <f aca="false">IF(D52="","",ROUND(SQRT(((D52+G52)*O52/100)^2+(J52*(D52+G52)*0.08223)^2),0))</f>
        <v>5</v>
      </c>
      <c r="U52" s="32"/>
    </row>
    <row r="53" customFormat="false" ht="15" hidden="false" customHeight="false" outlineLevel="0" collapsed="false">
      <c r="A53" s="32" t="s">
        <v>233</v>
      </c>
      <c r="B53" s="32" t="s">
        <v>234</v>
      </c>
      <c r="C53" s="32" t="s">
        <v>234</v>
      </c>
      <c r="D53" s="60" t="n">
        <v>441</v>
      </c>
      <c r="E53" s="60" t="n">
        <v>494</v>
      </c>
      <c r="F53" s="69" t="n">
        <f aca="false">IF(E53="","",D53-E53)</f>
        <v>-53</v>
      </c>
      <c r="G53" s="60" t="n">
        <v>485</v>
      </c>
      <c r="H53" s="60" t="n">
        <v>519</v>
      </c>
      <c r="I53" s="69" t="n">
        <f aca="false">IF(H53="","",G53-H53)</f>
        <v>-34</v>
      </c>
      <c r="J53" s="40" t="n">
        <f aca="false">IF(OR(D53="",D53+G53=0),"",D53/(D53+G53))</f>
        <v>0.476241900647948</v>
      </c>
      <c r="K53" s="40" t="n">
        <f aca="false">IF(E53="","",E53/(E53+H53))</f>
        <v>0.487660414610069</v>
      </c>
      <c r="L53" s="70" t="n">
        <f aca="false">IF(OR(K53="",J53=""),"",(J53-K53)*100)</f>
        <v>-1.14185139621209</v>
      </c>
      <c r="M53" s="36" t="n">
        <v>1.83458616348768</v>
      </c>
      <c r="N53" s="36" t="n">
        <v>2.24048056585718</v>
      </c>
      <c r="O53" s="36" t="n">
        <f aca="false">SQRT(M53^2+N53^2)</f>
        <v>2.89576579806519</v>
      </c>
      <c r="P53" s="40" t="n">
        <f aca="false">IF(J53="","",MAX(0,J53-1.96*O53/100))</f>
        <v>0.41948489100587</v>
      </c>
      <c r="Q53" s="40" t="n">
        <f aca="false">IF(J53="","",MIN(1,J53+1.96*O53/100))</f>
        <v>0.532998910290026</v>
      </c>
      <c r="R53" s="32" t="str">
        <f aca="false">IF(L53="","",IF(ABS(L53)&lt;=O53,"Yes","No"))</f>
        <v>Yes</v>
      </c>
      <c r="S53" s="32" t="str">
        <f aca="false">IF(L53="","",IF(ABS(L53)&lt;=1.96*O53,"Yes","No"))</f>
        <v>Yes</v>
      </c>
      <c r="T53" s="60" t="n">
        <f aca="false">IF(D53="","",ROUND(SQRT(((D53+G53)*O53/100)^2+(J53*(D53+G53)*0.05273)^2),0))</f>
        <v>35</v>
      </c>
      <c r="U53" s="32"/>
    </row>
    <row r="54" customFormat="false" ht="15" hidden="false" customHeight="false" outlineLevel="0" collapsed="false">
      <c r="A54" s="32" t="s">
        <v>233</v>
      </c>
      <c r="B54" s="32" t="s">
        <v>235</v>
      </c>
      <c r="C54" s="32" t="s">
        <v>236</v>
      </c>
      <c r="D54" s="60" t="n">
        <v>307</v>
      </c>
      <c r="E54" s="60" t="n">
        <v>264</v>
      </c>
      <c r="F54" s="69" t="n">
        <f aca="false">IF(E54="","",D54-E54)</f>
        <v>43</v>
      </c>
      <c r="G54" s="60" t="n">
        <v>95</v>
      </c>
      <c r="H54" s="60" t="n">
        <v>71</v>
      </c>
      <c r="I54" s="69" t="n">
        <f aca="false">IF(H54="","",G54-H54)</f>
        <v>24</v>
      </c>
      <c r="J54" s="40" t="n">
        <f aca="false">IF(OR(D54="",D54+G54=0),"",D54/(D54+G54))</f>
        <v>0.763681592039801</v>
      </c>
      <c r="K54" s="40" t="n">
        <f aca="false">IF(E54="","",E54/(E54+H54))</f>
        <v>0.788059701492537</v>
      </c>
      <c r="L54" s="70" t="n">
        <f aca="false">IF(OR(K54="",J54=""),"",(J54-K54)*100)</f>
        <v>-2.43781094527363</v>
      </c>
      <c r="M54" s="36" t="n">
        <v>3.47908323004549</v>
      </c>
      <c r="N54" s="36" t="n">
        <v>2.24048056585718</v>
      </c>
      <c r="O54" s="36" t="n">
        <f aca="false">SQRT(M54^2+N54^2)</f>
        <v>4.13808811984079</v>
      </c>
      <c r="P54" s="40" t="n">
        <f aca="false">IF(J54="","",MAX(0,J54-1.96*O54/100))</f>
        <v>0.682575064890922</v>
      </c>
      <c r="Q54" s="40" t="n">
        <f aca="false">IF(J54="","",MIN(1,J54+1.96*O54/100))</f>
        <v>0.844788119188681</v>
      </c>
      <c r="R54" s="32" t="str">
        <f aca="false">IF(L54="","",IF(ABS(L54)&lt;=O54,"Yes","No"))</f>
        <v>Yes</v>
      </c>
      <c r="S54" s="32" t="str">
        <f aca="false">IF(L54="","",IF(ABS(L54)&lt;=1.96*O54,"Yes","No"))</f>
        <v>Yes</v>
      </c>
      <c r="T54" s="60" t="n">
        <f aca="false">IF(D54="","",ROUND(SQRT(((D54+G54)*O54/100)^2+(J54*(D54+G54)*0.08223)^2),0))</f>
        <v>30</v>
      </c>
      <c r="U54" s="32"/>
    </row>
    <row r="55" customFormat="false" ht="15" hidden="false" customHeight="false" outlineLevel="0" collapsed="false">
      <c r="A55" s="32" t="s">
        <v>233</v>
      </c>
      <c r="B55" s="32" t="s">
        <v>235</v>
      </c>
      <c r="C55" s="32" t="s">
        <v>237</v>
      </c>
      <c r="D55" s="60" t="n">
        <v>215</v>
      </c>
      <c r="E55" s="60" t="n">
        <v>152</v>
      </c>
      <c r="F55" s="69" t="n">
        <f aca="false">IF(E55="","",D55-E55)</f>
        <v>63</v>
      </c>
      <c r="G55" s="60" t="n">
        <v>82</v>
      </c>
      <c r="H55" s="60" t="n">
        <v>57</v>
      </c>
      <c r="I55" s="69" t="n">
        <f aca="false">IF(H55="","",G55-H55)</f>
        <v>25</v>
      </c>
      <c r="J55" s="40" t="n">
        <f aca="false">IF(OR(D55="",D55+G55=0),"",D55/(D55+G55))</f>
        <v>0.723905723905724</v>
      </c>
      <c r="K55" s="40" t="n">
        <f aca="false">IF(E55="","",E55/(E55+H55))</f>
        <v>0.727272727272727</v>
      </c>
      <c r="L55" s="70" t="n">
        <f aca="false">IF(OR(K55="",J55=""),"",(J55-K55)*100)</f>
        <v>-0.336700336700335</v>
      </c>
      <c r="M55" s="36" t="n">
        <v>3.47908323004549</v>
      </c>
      <c r="N55" s="36" t="n">
        <v>2.24048056585718</v>
      </c>
      <c r="O55" s="36" t="n">
        <f aca="false">SQRT(M55^2+N55^2)</f>
        <v>4.13808811984079</v>
      </c>
      <c r="P55" s="40" t="n">
        <f aca="false">IF(J55="","",MAX(0,J55-1.96*O55/100))</f>
        <v>0.642799196756845</v>
      </c>
      <c r="Q55" s="40" t="n">
        <f aca="false">IF(J55="","",MIN(1,J55+1.96*O55/100))</f>
        <v>0.805012251054603</v>
      </c>
      <c r="R55" s="32" t="str">
        <f aca="false">IF(L55="","",IF(ABS(L55)&lt;=O55,"Yes","No"))</f>
        <v>Yes</v>
      </c>
      <c r="S55" s="32" t="str">
        <f aca="false">IF(L55="","",IF(ABS(L55)&lt;=1.96*O55,"Yes","No"))</f>
        <v>Yes</v>
      </c>
      <c r="T55" s="60" t="n">
        <f aca="false">IF(D55="","",ROUND(SQRT(((D55+G55)*O55/100)^2+(J55*(D55+G55)*0.08223)^2),0))</f>
        <v>22</v>
      </c>
      <c r="U55" s="32"/>
    </row>
    <row r="56" customFormat="false" ht="15" hidden="false" customHeight="false" outlineLevel="0" collapsed="false">
      <c r="A56" s="32" t="s">
        <v>233</v>
      </c>
      <c r="B56" s="32" t="s">
        <v>235</v>
      </c>
      <c r="C56" s="32" t="s">
        <v>238</v>
      </c>
      <c r="D56" s="60" t="n">
        <v>236</v>
      </c>
      <c r="E56" s="60" t="n">
        <v>191</v>
      </c>
      <c r="F56" s="69" t="n">
        <f aca="false">IF(E56="","",D56-E56)</f>
        <v>45</v>
      </c>
      <c r="G56" s="60" t="n">
        <v>78</v>
      </c>
      <c r="H56" s="60" t="n">
        <v>48</v>
      </c>
      <c r="I56" s="69" t="n">
        <f aca="false">IF(H56="","",G56-H56)</f>
        <v>30</v>
      </c>
      <c r="J56" s="40" t="n">
        <f aca="false">IF(OR(D56="",D56+G56=0),"",D56/(D56+G56))</f>
        <v>0.751592356687898</v>
      </c>
      <c r="K56" s="40" t="n">
        <f aca="false">IF(E56="","",E56/(E56+H56))</f>
        <v>0.799163179916318</v>
      </c>
      <c r="L56" s="70" t="n">
        <f aca="false">IF(OR(K56="",J56=""),"",(J56-K56)*100)</f>
        <v>-4.75708232284199</v>
      </c>
      <c r="M56" s="36" t="n">
        <v>3.47908323004549</v>
      </c>
      <c r="N56" s="36" t="n">
        <v>2.24048056585718</v>
      </c>
      <c r="O56" s="36" t="n">
        <f aca="false">SQRT(M56^2+N56^2)</f>
        <v>4.13808811984079</v>
      </c>
      <c r="P56" s="40" t="n">
        <f aca="false">IF(J56="","",MAX(0,J56-1.96*O56/100))</f>
        <v>0.670485829539019</v>
      </c>
      <c r="Q56" s="40" t="n">
        <f aca="false">IF(J56="","",MIN(1,J56+1.96*O56/100))</f>
        <v>0.832698883836778</v>
      </c>
      <c r="R56" s="32" t="str">
        <f aca="false">IF(L56="","",IF(ABS(L56)&lt;=O56,"Yes","No"))</f>
        <v>No</v>
      </c>
      <c r="S56" s="32" t="str">
        <f aca="false">IF(L56="","",IF(ABS(L56)&lt;=1.96*O56,"Yes","No"))</f>
        <v>Yes</v>
      </c>
      <c r="T56" s="60" t="n">
        <f aca="false">IF(D56="","",ROUND(SQRT(((D56+G56)*O56/100)^2+(J56*(D56+G56)*0.08223)^2),0))</f>
        <v>23</v>
      </c>
      <c r="U56" s="32"/>
    </row>
    <row r="57" customFormat="false" ht="15" hidden="false" customHeight="false" outlineLevel="0" collapsed="false">
      <c r="A57" s="32" t="s">
        <v>233</v>
      </c>
      <c r="B57" s="32" t="s">
        <v>235</v>
      </c>
      <c r="C57" s="32" t="s">
        <v>239</v>
      </c>
      <c r="D57" s="60" t="n">
        <v>212</v>
      </c>
      <c r="E57" s="60" t="n">
        <v>182</v>
      </c>
      <c r="F57" s="69" t="n">
        <f aca="false">IF(E57="","",D57-E57)</f>
        <v>30</v>
      </c>
      <c r="G57" s="60" t="n">
        <v>85</v>
      </c>
      <c r="H57" s="60" t="n">
        <v>56</v>
      </c>
      <c r="I57" s="69" t="n">
        <f aca="false">IF(H57="","",G57-H57)</f>
        <v>29</v>
      </c>
      <c r="J57" s="40" t="n">
        <f aca="false">IF(OR(D57="",D57+G57=0),"",D57/(D57+G57))</f>
        <v>0.713804713804714</v>
      </c>
      <c r="K57" s="40" t="n">
        <f aca="false">IF(E57="","",E57/(E57+H57))</f>
        <v>0.764705882352941</v>
      </c>
      <c r="L57" s="70" t="n">
        <f aca="false">IF(OR(K57="",J57=""),"",(J57-K57)*100)</f>
        <v>-5.09011685482274</v>
      </c>
      <c r="M57" s="36" t="n">
        <v>3.47908323004549</v>
      </c>
      <c r="N57" s="36" t="n">
        <v>2.24048056585718</v>
      </c>
      <c r="O57" s="36" t="n">
        <f aca="false">SQRT(M57^2+N57^2)</f>
        <v>4.13808811984079</v>
      </c>
      <c r="P57" s="40" t="n">
        <f aca="false">IF(J57="","",MAX(0,J57-1.96*O57/100))</f>
        <v>0.632698186655834</v>
      </c>
      <c r="Q57" s="40" t="n">
        <f aca="false">IF(J57="","",MIN(1,J57+1.96*O57/100))</f>
        <v>0.794911240953593</v>
      </c>
      <c r="R57" s="32" t="str">
        <f aca="false">IF(L57="","",IF(ABS(L57)&lt;=O57,"Yes","No"))</f>
        <v>No</v>
      </c>
      <c r="S57" s="32" t="str">
        <f aca="false">IF(L57="","",IF(ABS(L57)&lt;=1.96*O57,"Yes","No"))</f>
        <v>Yes</v>
      </c>
      <c r="T57" s="60" t="n">
        <f aca="false">IF(D57="","",ROUND(SQRT(((D57+G57)*O57/100)^2+(J57*(D57+G57)*0.08223)^2),0))</f>
        <v>21</v>
      </c>
      <c r="U57" s="32"/>
    </row>
    <row r="58" customFormat="false" ht="15" hidden="false" customHeight="false" outlineLevel="0" collapsed="false">
      <c r="A58" s="32" t="s">
        <v>233</v>
      </c>
      <c r="B58" s="32" t="s">
        <v>235</v>
      </c>
      <c r="C58" s="32" t="s">
        <v>240</v>
      </c>
      <c r="D58" s="60" t="n">
        <v>239</v>
      </c>
      <c r="E58" s="60" t="n">
        <v>182</v>
      </c>
      <c r="F58" s="69" t="n">
        <f aca="false">IF(E58="","",D58-E58)</f>
        <v>57</v>
      </c>
      <c r="G58" s="60" t="n">
        <v>82</v>
      </c>
      <c r="H58" s="60" t="n">
        <v>50</v>
      </c>
      <c r="I58" s="69" t="n">
        <f aca="false">IF(H58="","",G58-H58)</f>
        <v>32</v>
      </c>
      <c r="J58" s="40" t="n">
        <f aca="false">IF(OR(D58="",D58+G58=0),"",D58/(D58+G58))</f>
        <v>0.744548286604361</v>
      </c>
      <c r="K58" s="40" t="n">
        <f aca="false">IF(E58="","",E58/(E58+H58))</f>
        <v>0.78448275862069</v>
      </c>
      <c r="L58" s="70" t="n">
        <f aca="false">IF(OR(K58="",J58=""),"",(J58-K58)*100)</f>
        <v>-3.99344720163283</v>
      </c>
      <c r="M58" s="36" t="n">
        <v>3.47908323004549</v>
      </c>
      <c r="N58" s="36" t="n">
        <v>2.24048056585718</v>
      </c>
      <c r="O58" s="36" t="n">
        <f aca="false">SQRT(M58^2+N58^2)</f>
        <v>4.13808811984079</v>
      </c>
      <c r="P58" s="40" t="n">
        <f aca="false">IF(J58="","",MAX(0,J58-1.96*O58/100))</f>
        <v>0.663441759455482</v>
      </c>
      <c r="Q58" s="40" t="n">
        <f aca="false">IF(J58="","",MIN(1,J58+1.96*O58/100))</f>
        <v>0.825654813753241</v>
      </c>
      <c r="R58" s="32" t="str">
        <f aca="false">IF(L58="","",IF(ABS(L58)&lt;=O58,"Yes","No"))</f>
        <v>Yes</v>
      </c>
      <c r="S58" s="32" t="str">
        <f aca="false">IF(L58="","",IF(ABS(L58)&lt;=1.96*O58,"Yes","No"))</f>
        <v>Yes</v>
      </c>
      <c r="T58" s="60" t="n">
        <f aca="false">IF(D58="","",ROUND(SQRT(((D58+G58)*O58/100)^2+(J58*(D58+G58)*0.08223)^2),0))</f>
        <v>24</v>
      </c>
      <c r="U58" s="32"/>
    </row>
    <row r="59" customFormat="false" ht="15" hidden="false" customHeight="false" outlineLevel="0" collapsed="false">
      <c r="A59" s="32" t="s">
        <v>233</v>
      </c>
      <c r="B59" s="32" t="s">
        <v>235</v>
      </c>
      <c r="C59" s="32" t="s">
        <v>241</v>
      </c>
      <c r="D59" s="60" t="n">
        <v>304</v>
      </c>
      <c r="E59" s="60" t="n">
        <v>258</v>
      </c>
      <c r="F59" s="69" t="n">
        <f aca="false">IF(E59="","",D59-E59)</f>
        <v>46</v>
      </c>
      <c r="G59" s="60" t="n">
        <v>126</v>
      </c>
      <c r="H59" s="60" t="n">
        <v>100</v>
      </c>
      <c r="I59" s="69" t="n">
        <f aca="false">IF(H59="","",G59-H59)</f>
        <v>26</v>
      </c>
      <c r="J59" s="40" t="n">
        <f aca="false">IF(OR(D59="",D59+G59=0),"",D59/(D59+G59))</f>
        <v>0.706976744186047</v>
      </c>
      <c r="K59" s="40" t="n">
        <f aca="false">IF(E59="","",E59/(E59+H59))</f>
        <v>0.720670391061453</v>
      </c>
      <c r="L59" s="70" t="n">
        <f aca="false">IF(OR(K59="",J59=""),"",(J59-K59)*100)</f>
        <v>-1.3693646875406</v>
      </c>
      <c r="M59" s="36" t="n">
        <v>3.47908323004549</v>
      </c>
      <c r="N59" s="36" t="n">
        <v>2.24048056585718</v>
      </c>
      <c r="O59" s="36" t="n">
        <f aca="false">SQRT(M59^2+N59^2)</f>
        <v>4.13808811984079</v>
      </c>
      <c r="P59" s="40" t="n">
        <f aca="false">IF(J59="","",MAX(0,J59-1.96*O59/100))</f>
        <v>0.625870217037167</v>
      </c>
      <c r="Q59" s="40" t="n">
        <f aca="false">IF(J59="","",MIN(1,J59+1.96*O59/100))</f>
        <v>0.788083271334926</v>
      </c>
      <c r="R59" s="32" t="str">
        <f aca="false">IF(L59="","",IF(ABS(L59)&lt;=O59,"Yes","No"))</f>
        <v>Yes</v>
      </c>
      <c r="S59" s="32" t="str">
        <f aca="false">IF(L59="","",IF(ABS(L59)&lt;=1.96*O59,"Yes","No"))</f>
        <v>Yes</v>
      </c>
      <c r="T59" s="60" t="n">
        <f aca="false">IF(D59="","",ROUND(SQRT(((D59+G59)*O59/100)^2+(J59*(D59+G59)*0.08223)^2),0))</f>
        <v>31</v>
      </c>
      <c r="U59" s="32"/>
    </row>
    <row r="60" customFormat="false" ht="15" hidden="false" customHeight="false" outlineLevel="0" collapsed="false">
      <c r="A60" s="32" t="s">
        <v>233</v>
      </c>
      <c r="B60" s="32" t="s">
        <v>235</v>
      </c>
      <c r="C60" s="32" t="s">
        <v>242</v>
      </c>
      <c r="D60" s="60" t="n">
        <v>739</v>
      </c>
      <c r="E60" s="60" t="n">
        <v>611</v>
      </c>
      <c r="F60" s="69" t="n">
        <f aca="false">IF(E60="","",D60-E60)</f>
        <v>128</v>
      </c>
      <c r="G60" s="60" t="n">
        <v>263</v>
      </c>
      <c r="H60" s="60" t="n">
        <v>154</v>
      </c>
      <c r="I60" s="69" t="n">
        <f aca="false">IF(H60="","",G60-H60)</f>
        <v>109</v>
      </c>
      <c r="J60" s="40" t="n">
        <f aca="false">IF(OR(D60="",D60+G60=0),"",D60/(D60+G60))</f>
        <v>0.7375249500998</v>
      </c>
      <c r="K60" s="40" t="n">
        <f aca="false">IF(E60="","",E60/(E60+H60))</f>
        <v>0.798692810457516</v>
      </c>
      <c r="L60" s="70" t="n">
        <f aca="false">IF(OR(K60="",J60=""),"",(J60-K60)*100)</f>
        <v>-6.1167860357716</v>
      </c>
      <c r="M60" s="36" t="n">
        <v>1.83458616348768</v>
      </c>
      <c r="N60" s="36" t="n">
        <v>2.24048056585718</v>
      </c>
      <c r="O60" s="36" t="n">
        <f aca="false">SQRT(M60^2+N60^2)</f>
        <v>2.89576579806519</v>
      </c>
      <c r="P60" s="40" t="n">
        <f aca="false">IF(J60="","",MAX(0,J60-1.96*O60/100))</f>
        <v>0.680767940457723</v>
      </c>
      <c r="Q60" s="40" t="n">
        <f aca="false">IF(J60="","",MIN(1,J60+1.96*O60/100))</f>
        <v>0.794281959741878</v>
      </c>
      <c r="R60" s="32" t="str">
        <f aca="false">IF(L60="","",IF(ABS(L60)&lt;=O60,"Yes","No"))</f>
        <v>No</v>
      </c>
      <c r="S60" s="32" t="str">
        <f aca="false">IF(L60="","",IF(ABS(L60)&lt;=1.96*O60,"Yes","No"))</f>
        <v>No</v>
      </c>
      <c r="T60" s="60" t="n">
        <f aca="false">IF(D60="","",ROUND(SQRT(((D60+G60)*O60/100)^2+(J60*(D60+G60)*0.05273)^2),0))</f>
        <v>49</v>
      </c>
      <c r="U60" s="32"/>
    </row>
    <row r="61" customFormat="false" ht="15" hidden="false" customHeight="false" outlineLevel="0" collapsed="false">
      <c r="A61" s="32" t="s">
        <v>233</v>
      </c>
      <c r="B61" s="32" t="s">
        <v>235</v>
      </c>
      <c r="C61" s="32" t="s">
        <v>243</v>
      </c>
      <c r="D61" s="60" t="n">
        <v>269</v>
      </c>
      <c r="E61" s="60" t="n">
        <v>280</v>
      </c>
      <c r="F61" s="69" t="n">
        <f aca="false">IF(E61="","",D61-E61)</f>
        <v>-11</v>
      </c>
      <c r="G61" s="60" t="n">
        <v>157</v>
      </c>
      <c r="H61" s="60" t="n">
        <v>119</v>
      </c>
      <c r="I61" s="69" t="n">
        <f aca="false">IF(H61="","",G61-H61)</f>
        <v>38</v>
      </c>
      <c r="J61" s="40" t="n">
        <f aca="false">IF(OR(D61="",D61+G61=0),"",D61/(D61+G61))</f>
        <v>0.631455399061033</v>
      </c>
      <c r="K61" s="40" t="n">
        <f aca="false">IF(E61="","",E61/(E61+H61))</f>
        <v>0.701754385964912</v>
      </c>
      <c r="L61" s="70" t="n">
        <f aca="false">IF(OR(K61="",J61=""),"",(J61-K61)*100)</f>
        <v>-7.02989869038794</v>
      </c>
      <c r="M61" s="36" t="n">
        <v>3.47908323004549</v>
      </c>
      <c r="N61" s="36" t="n">
        <v>2.24048056585718</v>
      </c>
      <c r="O61" s="36" t="n">
        <f aca="false">SQRT(M61^2+N61^2)</f>
        <v>4.13808811984079</v>
      </c>
      <c r="P61" s="40" t="n">
        <f aca="false">IF(J61="","",MAX(0,J61-1.96*O61/100))</f>
        <v>0.550348871912153</v>
      </c>
      <c r="Q61" s="40" t="n">
        <f aca="false">IF(J61="","",MIN(1,J61+1.96*O61/100))</f>
        <v>0.712561926209912</v>
      </c>
      <c r="R61" s="32" t="str">
        <f aca="false">IF(L61="","",IF(ABS(L61)&lt;=O61,"Yes","No"))</f>
        <v>No</v>
      </c>
      <c r="S61" s="32" t="str">
        <f aca="false">IF(L61="","",IF(ABS(L61)&lt;=1.96*O61,"Yes","No"))</f>
        <v>Yes</v>
      </c>
      <c r="T61" s="60" t="n">
        <f aca="false">IF(D61="","",ROUND(SQRT(((D61+G61)*O61/100)^2+(J61*(D61+G61)*0.08223)^2),0))</f>
        <v>28</v>
      </c>
      <c r="U61" s="32"/>
    </row>
    <row r="62" customFormat="false" ht="15" hidden="false" customHeight="false" outlineLevel="0" collapsed="false">
      <c r="A62" s="32" t="s">
        <v>233</v>
      </c>
      <c r="B62" s="32" t="s">
        <v>235</v>
      </c>
      <c r="C62" s="32" t="s">
        <v>244</v>
      </c>
      <c r="D62" s="60" t="n">
        <v>469</v>
      </c>
      <c r="E62" s="60" t="n">
        <v>425</v>
      </c>
      <c r="F62" s="69" t="n">
        <f aca="false">IF(E62="","",D62-E62)</f>
        <v>44</v>
      </c>
      <c r="G62" s="60" t="n">
        <v>279</v>
      </c>
      <c r="H62" s="60" t="n">
        <v>264</v>
      </c>
      <c r="I62" s="69" t="n">
        <f aca="false">IF(H62="","",G62-H62)</f>
        <v>15</v>
      </c>
      <c r="J62" s="40" t="n">
        <f aca="false">IF(OR(D62="",D62+G62=0),"",D62/(D62+G62))</f>
        <v>0.627005347593583</v>
      </c>
      <c r="K62" s="40" t="n">
        <f aca="false">IF(E62="","",E62/(E62+H62))</f>
        <v>0.616835994194485</v>
      </c>
      <c r="L62" s="70" t="n">
        <f aca="false">IF(OR(K62="",J62=""),"",(J62-K62)*100)</f>
        <v>1.01693533990981</v>
      </c>
      <c r="M62" s="36" t="n">
        <v>2.27303511524771</v>
      </c>
      <c r="N62" s="36" t="n">
        <v>2.24048056585718</v>
      </c>
      <c r="O62" s="36" t="n">
        <f aca="false">SQRT(M62^2+N62^2)</f>
        <v>3.19162056033183</v>
      </c>
      <c r="P62" s="40" t="n">
        <f aca="false">IF(J62="","",MAX(0,J62-1.96*O62/100))</f>
        <v>0.564449584611079</v>
      </c>
      <c r="Q62" s="40" t="n">
        <f aca="false">IF(J62="","",MIN(1,J62+1.96*O62/100))</f>
        <v>0.689561110576087</v>
      </c>
      <c r="R62" s="32" t="str">
        <f aca="false">IF(L62="","",IF(ABS(L62)&lt;=O62,"Yes","No"))</f>
        <v>Yes</v>
      </c>
      <c r="S62" s="32" t="str">
        <f aca="false">IF(L62="","",IF(ABS(L62)&lt;=1.96*O62,"Yes","No"))</f>
        <v>Yes</v>
      </c>
      <c r="T62" s="60" t="n">
        <f aca="false">IF(D62="","",ROUND(SQRT(((D62+G62)*O62/100)^2+(J62*(D62+G62)*0.06778)^2),0))</f>
        <v>40</v>
      </c>
      <c r="U62" s="32"/>
    </row>
    <row r="63" customFormat="false" ht="15" hidden="false" customHeight="false" outlineLevel="0" collapsed="false">
      <c r="A63" s="32" t="s">
        <v>233</v>
      </c>
      <c r="B63" s="32" t="s">
        <v>235</v>
      </c>
      <c r="C63" s="32" t="s">
        <v>245</v>
      </c>
      <c r="D63" s="60" t="n">
        <v>352</v>
      </c>
      <c r="E63" s="60" t="n">
        <v>339</v>
      </c>
      <c r="F63" s="69" t="n">
        <f aca="false">IF(E63="","",D63-E63)</f>
        <v>13</v>
      </c>
      <c r="G63" s="60" t="n">
        <v>214</v>
      </c>
      <c r="H63" s="60" t="n">
        <v>205</v>
      </c>
      <c r="I63" s="69" t="n">
        <f aca="false">IF(H63="","",G63-H63)</f>
        <v>9</v>
      </c>
      <c r="J63" s="40" t="n">
        <f aca="false">IF(OR(D63="",D63+G63=0),"",D63/(D63+G63))</f>
        <v>0.621908127208481</v>
      </c>
      <c r="K63" s="40" t="n">
        <f aca="false">IF(E63="","",E63/(E63+H63))</f>
        <v>0.623161764705882</v>
      </c>
      <c r="L63" s="70" t="n">
        <f aca="false">IF(OR(K63="",J63=""),"",(J63-K63)*100)</f>
        <v>-0.125363749740182</v>
      </c>
      <c r="M63" s="36" t="n">
        <v>2.27303511524771</v>
      </c>
      <c r="N63" s="36" t="n">
        <v>2.24048056585718</v>
      </c>
      <c r="O63" s="36" t="n">
        <f aca="false">SQRT(M63^2+N63^2)</f>
        <v>3.19162056033183</v>
      </c>
      <c r="P63" s="40" t="n">
        <f aca="false">IF(J63="","",MAX(0,J63-1.96*O63/100))</f>
        <v>0.559352364225977</v>
      </c>
      <c r="Q63" s="40" t="n">
        <f aca="false">IF(J63="","",MIN(1,J63+1.96*O63/100))</f>
        <v>0.684463890190984</v>
      </c>
      <c r="R63" s="32" t="str">
        <f aca="false">IF(L63="","",IF(ABS(L63)&lt;=O63,"Yes","No"))</f>
        <v>Yes</v>
      </c>
      <c r="S63" s="32" t="str">
        <f aca="false">IF(L63="","",IF(ABS(L63)&lt;=1.96*O63,"Yes","No"))</f>
        <v>Yes</v>
      </c>
      <c r="T63" s="60" t="n">
        <f aca="false">IF(D63="","",ROUND(SQRT(((D63+G63)*O63/100)^2+(J63*(D63+G63)*0.06778)^2),0))</f>
        <v>30</v>
      </c>
      <c r="U63" s="32"/>
    </row>
    <row r="64" customFormat="false" ht="15" hidden="false" customHeight="false" outlineLevel="0" collapsed="false">
      <c r="A64" s="32" t="s">
        <v>233</v>
      </c>
      <c r="B64" s="32" t="s">
        <v>235</v>
      </c>
      <c r="C64" s="32" t="s">
        <v>246</v>
      </c>
      <c r="D64" s="60" t="n">
        <v>317</v>
      </c>
      <c r="E64" s="60" t="n">
        <v>287</v>
      </c>
      <c r="F64" s="69" t="n">
        <f aca="false">IF(E64="","",D64-E64)</f>
        <v>30</v>
      </c>
      <c r="G64" s="60" t="n">
        <v>143</v>
      </c>
      <c r="H64" s="60" t="n">
        <v>97</v>
      </c>
      <c r="I64" s="69" t="n">
        <f aca="false">IF(H64="","",G64-H64)</f>
        <v>46</v>
      </c>
      <c r="J64" s="40" t="n">
        <f aca="false">IF(OR(D64="",D64+G64=0),"",D64/(D64+G64))</f>
        <v>0.689130434782609</v>
      </c>
      <c r="K64" s="40" t="n">
        <f aca="false">IF(E64="","",E64/(E64+H64))</f>
        <v>0.747395833333333</v>
      </c>
      <c r="L64" s="70" t="n">
        <f aca="false">IF(OR(K64="",J64=""),"",(J64-K64)*100)</f>
        <v>-5.82653985507247</v>
      </c>
      <c r="M64" s="36" t="n">
        <v>3.47908323004549</v>
      </c>
      <c r="N64" s="36" t="n">
        <v>2.24048056585718</v>
      </c>
      <c r="O64" s="36" t="n">
        <f aca="false">SQRT(M64^2+N64^2)</f>
        <v>4.13808811984079</v>
      </c>
      <c r="P64" s="40" t="n">
        <f aca="false">IF(J64="","",MAX(0,J64-1.96*O64/100))</f>
        <v>0.608023907633729</v>
      </c>
      <c r="Q64" s="40" t="n">
        <f aca="false">IF(J64="","",MIN(1,J64+1.96*O64/100))</f>
        <v>0.770236961931488</v>
      </c>
      <c r="R64" s="32" t="str">
        <f aca="false">IF(L64="","",IF(ABS(L64)&lt;=O64,"Yes","No"))</f>
        <v>No</v>
      </c>
      <c r="S64" s="32" t="str">
        <f aca="false">IF(L64="","",IF(ABS(L64)&lt;=1.96*O64,"Yes","No"))</f>
        <v>Yes</v>
      </c>
      <c r="T64" s="60" t="n">
        <f aca="false">IF(D64="","",ROUND(SQRT(((D64+G64)*O64/100)^2+(J64*(D64+G64)*0.08223)^2),0))</f>
        <v>32</v>
      </c>
      <c r="U64" s="32"/>
    </row>
    <row r="65" customFormat="false" ht="15" hidden="false" customHeight="false" outlineLevel="0" collapsed="false">
      <c r="A65" s="32" t="s">
        <v>233</v>
      </c>
      <c r="B65" s="32" t="s">
        <v>235</v>
      </c>
      <c r="C65" s="32" t="s">
        <v>247</v>
      </c>
      <c r="D65" s="60" t="n">
        <v>385</v>
      </c>
      <c r="E65" s="60" t="n">
        <v>327</v>
      </c>
      <c r="F65" s="69" t="n">
        <f aca="false">IF(E65="","",D65-E65)</f>
        <v>58</v>
      </c>
      <c r="G65" s="60" t="n">
        <v>183</v>
      </c>
      <c r="H65" s="60" t="n">
        <v>159</v>
      </c>
      <c r="I65" s="69" t="n">
        <f aca="false">IF(H65="","",G65-H65)</f>
        <v>24</v>
      </c>
      <c r="J65" s="40" t="n">
        <f aca="false">IF(OR(D65="",D65+G65=0),"",D65/(D65+G65))</f>
        <v>0.677816901408451</v>
      </c>
      <c r="K65" s="40" t="n">
        <f aca="false">IF(E65="","",E65/(E65+H65))</f>
        <v>0.67283950617284</v>
      </c>
      <c r="L65" s="70" t="n">
        <f aca="false">IF(OR(K65="",J65=""),"",(J65-K65)*100)</f>
        <v>0.497739523561125</v>
      </c>
      <c r="M65" s="36" t="n">
        <v>2.27303511524771</v>
      </c>
      <c r="N65" s="36" t="n">
        <v>2.24048056585718</v>
      </c>
      <c r="O65" s="36" t="n">
        <f aca="false">SQRT(M65^2+N65^2)</f>
        <v>3.19162056033183</v>
      </c>
      <c r="P65" s="40" t="n">
        <f aca="false">IF(J65="","",MAX(0,J65-1.96*O65/100))</f>
        <v>0.615261138425947</v>
      </c>
      <c r="Q65" s="40" t="n">
        <f aca="false">IF(J65="","",MIN(1,J65+1.96*O65/100))</f>
        <v>0.740372664390955</v>
      </c>
      <c r="R65" s="32" t="str">
        <f aca="false">IF(L65="","",IF(ABS(L65)&lt;=O65,"Yes","No"))</f>
        <v>Yes</v>
      </c>
      <c r="S65" s="32" t="str">
        <f aca="false">IF(L65="","",IF(ABS(L65)&lt;=1.96*O65,"Yes","No"))</f>
        <v>Yes</v>
      </c>
      <c r="T65" s="60" t="n">
        <f aca="false">IF(D65="","",ROUND(SQRT(((D65+G65)*O65/100)^2+(J65*(D65+G65)*0.06778)^2),0))</f>
        <v>32</v>
      </c>
      <c r="U65" s="32"/>
    </row>
    <row r="66" customFormat="false" ht="15" hidden="false" customHeight="false" outlineLevel="0" collapsed="false">
      <c r="A66" s="32" t="s">
        <v>233</v>
      </c>
      <c r="B66" s="32" t="s">
        <v>235</v>
      </c>
      <c r="C66" s="32" t="s">
        <v>248</v>
      </c>
      <c r="D66" s="60" t="n">
        <v>335</v>
      </c>
      <c r="E66" s="60" t="n">
        <v>309</v>
      </c>
      <c r="F66" s="69" t="n">
        <f aca="false">IF(E66="","",D66-E66)</f>
        <v>26</v>
      </c>
      <c r="G66" s="60" t="n">
        <v>193</v>
      </c>
      <c r="H66" s="60" t="n">
        <v>187</v>
      </c>
      <c r="I66" s="69" t="n">
        <f aca="false">IF(H66="","",G66-H66)</f>
        <v>6</v>
      </c>
      <c r="J66" s="40" t="n">
        <f aca="false">IF(OR(D66="",D66+G66=0),"",D66/(D66+G66))</f>
        <v>0.634469696969697</v>
      </c>
      <c r="K66" s="40" t="n">
        <f aca="false">IF(E66="","",E66/(E66+H66))</f>
        <v>0.622983870967742</v>
      </c>
      <c r="L66" s="70" t="n">
        <f aca="false">IF(OR(K66="",J66=""),"",(J66-K66)*100)</f>
        <v>1.14858260019551</v>
      </c>
      <c r="M66" s="36" t="n">
        <v>2.27303511524771</v>
      </c>
      <c r="N66" s="36" t="n">
        <v>2.24048056585718</v>
      </c>
      <c r="O66" s="36" t="n">
        <f aca="false">SQRT(M66^2+N66^2)</f>
        <v>3.19162056033183</v>
      </c>
      <c r="P66" s="40" t="n">
        <f aca="false">IF(J66="","",MAX(0,J66-1.96*O66/100))</f>
        <v>0.571913933987193</v>
      </c>
      <c r="Q66" s="40" t="n">
        <f aca="false">IF(J66="","",MIN(1,J66+1.96*O66/100))</f>
        <v>0.697025459952201</v>
      </c>
      <c r="R66" s="32" t="str">
        <f aca="false">IF(L66="","",IF(ABS(L66)&lt;=O66,"Yes","No"))</f>
        <v>Yes</v>
      </c>
      <c r="S66" s="32" t="str">
        <f aca="false">IF(L66="","",IF(ABS(L66)&lt;=1.96*O66,"Yes","No"))</f>
        <v>Yes</v>
      </c>
      <c r="T66" s="60" t="n">
        <f aca="false">IF(D66="","",ROUND(SQRT(((D66+G66)*O66/100)^2+(J66*(D66+G66)*0.06778)^2),0))</f>
        <v>28</v>
      </c>
      <c r="U66" s="32"/>
    </row>
    <row r="67" customFormat="false" ht="15" hidden="false" customHeight="false" outlineLevel="0" collapsed="false">
      <c r="A67" s="32" t="s">
        <v>233</v>
      </c>
      <c r="B67" s="32" t="s">
        <v>235</v>
      </c>
      <c r="C67" s="32" t="s">
        <v>249</v>
      </c>
      <c r="D67" s="60" t="n">
        <v>297</v>
      </c>
      <c r="E67" s="60" t="n">
        <v>334</v>
      </c>
      <c r="F67" s="69" t="n">
        <f aca="false">IF(E67="","",D67-E67)</f>
        <v>-37</v>
      </c>
      <c r="G67" s="60" t="n">
        <v>226</v>
      </c>
      <c r="H67" s="60" t="n">
        <v>232</v>
      </c>
      <c r="I67" s="69" t="n">
        <f aca="false">IF(H67="","",G67-H67)</f>
        <v>-6</v>
      </c>
      <c r="J67" s="40" t="n">
        <f aca="false">IF(OR(D67="",D67+G67=0),"",D67/(D67+G67))</f>
        <v>0.567877629063098</v>
      </c>
      <c r="K67" s="40" t="n">
        <f aca="false">IF(E67="","",E67/(E67+H67))</f>
        <v>0.590106007067138</v>
      </c>
      <c r="L67" s="70" t="n">
        <f aca="false">IF(OR(K67="",J67=""),"",(J67-K67)*100)</f>
        <v>-2.22283780040403</v>
      </c>
      <c r="M67" s="36" t="n">
        <v>2.27303511524771</v>
      </c>
      <c r="N67" s="36" t="n">
        <v>2.24048056585718</v>
      </c>
      <c r="O67" s="36" t="n">
        <f aca="false">SQRT(M67^2+N67^2)</f>
        <v>3.19162056033183</v>
      </c>
      <c r="P67" s="40" t="n">
        <f aca="false">IF(J67="","",MAX(0,J67-1.96*O67/100))</f>
        <v>0.505321866080594</v>
      </c>
      <c r="Q67" s="40" t="n">
        <f aca="false">IF(J67="","",MIN(1,J67+1.96*O67/100))</f>
        <v>0.630433392045601</v>
      </c>
      <c r="R67" s="32" t="str">
        <f aca="false">IF(L67="","",IF(ABS(L67)&lt;=O67,"Yes","No"))</f>
        <v>Yes</v>
      </c>
      <c r="S67" s="32" t="str">
        <f aca="false">IF(L67="","",IF(ABS(L67)&lt;=1.96*O67,"Yes","No"))</f>
        <v>Yes</v>
      </c>
      <c r="T67" s="60" t="n">
        <f aca="false">IF(D67="","",ROUND(SQRT(((D67+G67)*O67/100)^2+(J67*(D67+G67)*0.06778)^2),0))</f>
        <v>26</v>
      </c>
      <c r="U67" s="32"/>
    </row>
    <row r="68" customFormat="false" ht="15" hidden="false" customHeight="false" outlineLevel="0" collapsed="false">
      <c r="A68" s="32" t="s">
        <v>233</v>
      </c>
      <c r="B68" s="32" t="s">
        <v>235</v>
      </c>
      <c r="C68" s="32" t="s">
        <v>250</v>
      </c>
      <c r="D68" s="60" t="n">
        <v>302</v>
      </c>
      <c r="E68" s="60" t="n">
        <v>256</v>
      </c>
      <c r="F68" s="69" t="n">
        <f aca="false">IF(E68="","",D68-E68)</f>
        <v>46</v>
      </c>
      <c r="G68" s="60" t="n">
        <v>166</v>
      </c>
      <c r="H68" s="60" t="n">
        <v>154</v>
      </c>
      <c r="I68" s="69" t="n">
        <f aca="false">IF(H68="","",G68-H68)</f>
        <v>12</v>
      </c>
      <c r="J68" s="40" t="n">
        <f aca="false">IF(OR(D68="",D68+G68=0),"",D68/(D68+G68))</f>
        <v>0.645299145299145</v>
      </c>
      <c r="K68" s="40" t="n">
        <f aca="false">IF(E68="","",E68/(E68+H68))</f>
        <v>0.624390243902439</v>
      </c>
      <c r="L68" s="70" t="n">
        <f aca="false">IF(OR(K68="",J68=""),"",(J68-K68)*100)</f>
        <v>2.09089013967063</v>
      </c>
      <c r="M68" s="36" t="n">
        <v>3.47908323004549</v>
      </c>
      <c r="N68" s="36" t="n">
        <v>2.24048056585718</v>
      </c>
      <c r="O68" s="36" t="n">
        <f aca="false">SQRT(M68^2+N68^2)</f>
        <v>4.13808811984079</v>
      </c>
      <c r="P68" s="40" t="n">
        <f aca="false">IF(J68="","",MAX(0,J68-1.96*O68/100))</f>
        <v>0.564192618150266</v>
      </c>
      <c r="Q68" s="40" t="n">
        <f aca="false">IF(J68="","",MIN(1,J68+1.96*O68/100))</f>
        <v>0.726405672448025</v>
      </c>
      <c r="R68" s="32" t="str">
        <f aca="false">IF(L68="","",IF(ABS(L68)&lt;=O68,"Yes","No"))</f>
        <v>Yes</v>
      </c>
      <c r="S68" s="32" t="str">
        <f aca="false">IF(L68="","",IF(ABS(L68)&lt;=1.96*O68,"Yes","No"))</f>
        <v>Yes</v>
      </c>
      <c r="T68" s="60" t="n">
        <f aca="false">IF(D68="","",ROUND(SQRT(((D68+G68)*O68/100)^2+(J68*(D68+G68)*0.08223)^2),0))</f>
        <v>31</v>
      </c>
      <c r="U68" s="32"/>
    </row>
    <row r="69" customFormat="false" ht="15" hidden="false" customHeight="false" outlineLevel="0" collapsed="false">
      <c r="A69" s="32" t="s">
        <v>233</v>
      </c>
      <c r="B69" s="32" t="s">
        <v>235</v>
      </c>
      <c r="C69" s="32" t="s">
        <v>251</v>
      </c>
      <c r="D69" s="60" t="n">
        <v>313</v>
      </c>
      <c r="E69" s="60" t="n">
        <v>274</v>
      </c>
      <c r="F69" s="69" t="n">
        <f aca="false">IF(E69="","",D69-E69)</f>
        <v>39</v>
      </c>
      <c r="G69" s="60" t="n">
        <v>111</v>
      </c>
      <c r="H69" s="60" t="n">
        <v>74</v>
      </c>
      <c r="I69" s="69" t="n">
        <f aca="false">IF(H69="","",G69-H69)</f>
        <v>37</v>
      </c>
      <c r="J69" s="40" t="n">
        <f aca="false">IF(OR(D69="",D69+G69=0),"",D69/(D69+G69))</f>
        <v>0.738207547169811</v>
      </c>
      <c r="K69" s="40" t="n">
        <f aca="false">IF(E69="","",E69/(E69+H69))</f>
        <v>0.78735632183908</v>
      </c>
      <c r="L69" s="70" t="n">
        <f aca="false">IF(OR(K69="",J69=""),"",(J69-K69)*100)</f>
        <v>-4.91487746692692</v>
      </c>
      <c r="M69" s="36" t="n">
        <v>3.47908323004549</v>
      </c>
      <c r="N69" s="36" t="n">
        <v>2.24048056585718</v>
      </c>
      <c r="O69" s="36" t="n">
        <f aca="false">SQRT(M69^2+N69^2)</f>
        <v>4.13808811984079</v>
      </c>
      <c r="P69" s="40" t="n">
        <f aca="false">IF(J69="","",MAX(0,J69-1.96*O69/100))</f>
        <v>0.657101020020932</v>
      </c>
      <c r="Q69" s="40" t="n">
        <f aca="false">IF(J69="","",MIN(1,J69+1.96*O69/100))</f>
        <v>0.819314074318691</v>
      </c>
      <c r="R69" s="32" t="str">
        <f aca="false">IF(L69="","",IF(ABS(L69)&lt;=O69,"Yes","No"))</f>
        <v>No</v>
      </c>
      <c r="S69" s="32" t="str">
        <f aca="false">IF(L69="","",IF(ABS(L69)&lt;=1.96*O69,"Yes","No"))</f>
        <v>Yes</v>
      </c>
      <c r="T69" s="60" t="n">
        <f aca="false">IF(D69="","",ROUND(SQRT(((D69+G69)*O69/100)^2+(J69*(D69+G69)*0.08223)^2),0))</f>
        <v>31</v>
      </c>
      <c r="U69" s="32"/>
    </row>
    <row r="70" customFormat="false" ht="15" hidden="false" customHeight="false" outlineLevel="0" collapsed="false">
      <c r="A70" s="32" t="s">
        <v>233</v>
      </c>
      <c r="B70" s="32" t="s">
        <v>235</v>
      </c>
      <c r="C70" s="32" t="s">
        <v>252</v>
      </c>
      <c r="D70" s="60" t="n">
        <v>249</v>
      </c>
      <c r="E70" s="60" t="n">
        <v>211</v>
      </c>
      <c r="F70" s="69" t="n">
        <f aca="false">IF(E70="","",D70-E70)</f>
        <v>38</v>
      </c>
      <c r="G70" s="60" t="n">
        <v>121</v>
      </c>
      <c r="H70" s="60" t="n">
        <v>83</v>
      </c>
      <c r="I70" s="69" t="n">
        <f aca="false">IF(H70="","",G70-H70)</f>
        <v>38</v>
      </c>
      <c r="J70" s="40" t="n">
        <f aca="false">IF(OR(D70="",D70+G70=0),"",D70/(D70+G70))</f>
        <v>0.672972972972973</v>
      </c>
      <c r="K70" s="40" t="n">
        <f aca="false">IF(E70="","",E70/(E70+H70))</f>
        <v>0.717687074829932</v>
      </c>
      <c r="L70" s="70" t="n">
        <f aca="false">IF(OR(K70="",J70=""),"",(J70-K70)*100)</f>
        <v>-4.4714101856959</v>
      </c>
      <c r="M70" s="36" t="n">
        <v>3.47908323004549</v>
      </c>
      <c r="N70" s="36" t="n">
        <v>2.24048056585718</v>
      </c>
      <c r="O70" s="36" t="n">
        <f aca="false">SQRT(M70^2+N70^2)</f>
        <v>4.13808811984079</v>
      </c>
      <c r="P70" s="40" t="n">
        <f aca="false">IF(J70="","",MAX(0,J70-1.96*O70/100))</f>
        <v>0.591866445824094</v>
      </c>
      <c r="Q70" s="40" t="n">
        <f aca="false">IF(J70="","",MIN(1,J70+1.96*O70/100))</f>
        <v>0.754079500121852</v>
      </c>
      <c r="R70" s="32" t="str">
        <f aca="false">IF(L70="","",IF(ABS(L70)&lt;=O70,"Yes","No"))</f>
        <v>No</v>
      </c>
      <c r="S70" s="32" t="str">
        <f aca="false">IF(L70="","",IF(ABS(L70)&lt;=1.96*O70,"Yes","No"))</f>
        <v>Yes</v>
      </c>
      <c r="T70" s="60" t="n">
        <f aca="false">IF(D70="","",ROUND(SQRT(((D70+G70)*O70/100)^2+(J70*(D70+G70)*0.08223)^2),0))</f>
        <v>26</v>
      </c>
      <c r="U70" s="32"/>
    </row>
    <row r="71" customFormat="false" ht="15" hidden="false" customHeight="false" outlineLevel="0" collapsed="false">
      <c r="A71" s="32" t="s">
        <v>233</v>
      </c>
      <c r="B71" s="32" t="s">
        <v>235</v>
      </c>
      <c r="C71" s="32" t="s">
        <v>253</v>
      </c>
      <c r="D71" s="60" t="n">
        <v>304</v>
      </c>
      <c r="E71" s="60" t="n">
        <v>256</v>
      </c>
      <c r="F71" s="69" t="n">
        <f aca="false">IF(E71="","",D71-E71)</f>
        <v>48</v>
      </c>
      <c r="G71" s="60" t="n">
        <v>146</v>
      </c>
      <c r="H71" s="60" t="n">
        <v>123</v>
      </c>
      <c r="I71" s="69" t="n">
        <f aca="false">IF(H71="","",G71-H71)</f>
        <v>23</v>
      </c>
      <c r="J71" s="40" t="n">
        <f aca="false">IF(OR(D71="",D71+G71=0),"",D71/(D71+G71))</f>
        <v>0.675555555555556</v>
      </c>
      <c r="K71" s="40" t="n">
        <f aca="false">IF(E71="","",E71/(E71+H71))</f>
        <v>0.675461741424802</v>
      </c>
      <c r="L71" s="70" t="n">
        <f aca="false">IF(OR(K71="",J71=""),"",(J71-K71)*100)</f>
        <v>0.0093814130753489</v>
      </c>
      <c r="M71" s="36" t="n">
        <v>3.47908323004549</v>
      </c>
      <c r="N71" s="36" t="n">
        <v>2.24048056585718</v>
      </c>
      <c r="O71" s="36" t="n">
        <f aca="false">SQRT(M71^2+N71^2)</f>
        <v>4.13808811984079</v>
      </c>
      <c r="P71" s="40" t="n">
        <f aca="false">IF(J71="","",MAX(0,J71-1.96*O71/100))</f>
        <v>0.594449028406676</v>
      </c>
      <c r="Q71" s="40" t="n">
        <f aca="false">IF(J71="","",MIN(1,J71+1.96*O71/100))</f>
        <v>0.756662082704435</v>
      </c>
      <c r="R71" s="32" t="str">
        <f aca="false">IF(L71="","",IF(ABS(L71)&lt;=O71,"Yes","No"))</f>
        <v>Yes</v>
      </c>
      <c r="S71" s="32" t="str">
        <f aca="false">IF(L71="","",IF(ABS(L71)&lt;=1.96*O71,"Yes","No"))</f>
        <v>Yes</v>
      </c>
      <c r="T71" s="60" t="n">
        <f aca="false">IF(D71="","",ROUND(SQRT(((D71+G71)*O71/100)^2+(J71*(D71+G71)*0.08223)^2),0))</f>
        <v>31</v>
      </c>
      <c r="U71" s="32"/>
    </row>
    <row r="72" customFormat="false" ht="15" hidden="false" customHeight="false" outlineLevel="0" collapsed="false">
      <c r="A72" s="32" t="s">
        <v>233</v>
      </c>
      <c r="B72" s="32" t="s">
        <v>235</v>
      </c>
      <c r="C72" s="32" t="s">
        <v>254</v>
      </c>
      <c r="D72" s="60" t="n">
        <v>230</v>
      </c>
      <c r="E72" s="60" t="n">
        <v>209</v>
      </c>
      <c r="F72" s="69" t="n">
        <f aca="false">IF(E72="","",D72-E72)</f>
        <v>21</v>
      </c>
      <c r="G72" s="60" t="n">
        <v>105</v>
      </c>
      <c r="H72" s="60" t="n">
        <v>82</v>
      </c>
      <c r="I72" s="69" t="n">
        <f aca="false">IF(H72="","",G72-H72)</f>
        <v>23</v>
      </c>
      <c r="J72" s="40" t="n">
        <f aca="false">IF(OR(D72="",D72+G72=0),"",D72/(D72+G72))</f>
        <v>0.686567164179105</v>
      </c>
      <c r="K72" s="40" t="n">
        <f aca="false">IF(E72="","",E72/(E72+H72))</f>
        <v>0.718213058419244</v>
      </c>
      <c r="L72" s="70" t="n">
        <f aca="false">IF(OR(K72="",J72=""),"",(J72-K72)*100)</f>
        <v>-3.16458942401395</v>
      </c>
      <c r="M72" s="36" t="n">
        <v>3.47908323004549</v>
      </c>
      <c r="N72" s="36" t="n">
        <v>2.24048056585718</v>
      </c>
      <c r="O72" s="36" t="n">
        <f aca="false">SQRT(M72^2+N72^2)</f>
        <v>4.13808811984079</v>
      </c>
      <c r="P72" s="40" t="n">
        <f aca="false">IF(J72="","",MAX(0,J72-1.96*O72/100))</f>
        <v>0.605460637030225</v>
      </c>
      <c r="Q72" s="40" t="n">
        <f aca="false">IF(J72="","",MIN(1,J72+1.96*O72/100))</f>
        <v>0.767673691327984</v>
      </c>
      <c r="R72" s="32" t="str">
        <f aca="false">IF(L72="","",IF(ABS(L72)&lt;=O72,"Yes","No"))</f>
        <v>Yes</v>
      </c>
      <c r="S72" s="32" t="str">
        <f aca="false">IF(L72="","",IF(ABS(L72)&lt;=1.96*O72,"Yes","No"))</f>
        <v>Yes</v>
      </c>
      <c r="T72" s="60" t="n">
        <f aca="false">IF(D72="","",ROUND(SQRT(((D72+G72)*O72/100)^2+(J72*(D72+G72)*0.08223)^2),0))</f>
        <v>23</v>
      </c>
      <c r="U72" s="32"/>
    </row>
    <row r="73" customFormat="false" ht="15" hidden="false" customHeight="false" outlineLevel="0" collapsed="false">
      <c r="A73" s="32" t="s">
        <v>233</v>
      </c>
      <c r="B73" s="32" t="s">
        <v>235</v>
      </c>
      <c r="C73" s="32" t="s">
        <v>255</v>
      </c>
      <c r="D73" s="60" t="n">
        <v>422</v>
      </c>
      <c r="E73" s="60" t="n">
        <v>368</v>
      </c>
      <c r="F73" s="69" t="n">
        <f aca="false">IF(E73="","",D73-E73)</f>
        <v>54</v>
      </c>
      <c r="G73" s="60" t="n">
        <v>212</v>
      </c>
      <c r="H73" s="60" t="n">
        <v>206</v>
      </c>
      <c r="I73" s="69" t="n">
        <f aca="false">IF(H73="","",G73-H73)</f>
        <v>6</v>
      </c>
      <c r="J73" s="40" t="n">
        <f aca="false">IF(OR(D73="",D73+G73=0),"",D73/(D73+G73))</f>
        <v>0.665615141955836</v>
      </c>
      <c r="K73" s="40" t="n">
        <f aca="false">IF(E73="","",E73/(E73+H73))</f>
        <v>0.641114982578397</v>
      </c>
      <c r="L73" s="70" t="n">
        <f aca="false">IF(OR(K73="",J73=""),"",(J73-K73)*100)</f>
        <v>2.45001593774388</v>
      </c>
      <c r="M73" s="36" t="n">
        <v>2.27303511524771</v>
      </c>
      <c r="N73" s="36" t="n">
        <v>2.24048056585718</v>
      </c>
      <c r="O73" s="36" t="n">
        <f aca="false">SQRT(M73^2+N73^2)</f>
        <v>3.19162056033183</v>
      </c>
      <c r="P73" s="40" t="n">
        <f aca="false">IF(J73="","",MAX(0,J73-1.96*O73/100))</f>
        <v>0.603059378973332</v>
      </c>
      <c r="Q73" s="40" t="n">
        <f aca="false">IF(J73="","",MIN(1,J73+1.96*O73/100))</f>
        <v>0.72817090493834</v>
      </c>
      <c r="R73" s="32" t="str">
        <f aca="false">IF(L73="","",IF(ABS(L73)&lt;=O73,"Yes","No"))</f>
        <v>Yes</v>
      </c>
      <c r="S73" s="32" t="str">
        <f aca="false">IF(L73="","",IF(ABS(L73)&lt;=1.96*O73,"Yes","No"))</f>
        <v>Yes</v>
      </c>
      <c r="T73" s="60" t="n">
        <f aca="false">IF(D73="","",ROUND(SQRT(((D73+G73)*O73/100)^2+(J73*(D73+G73)*0.06778)^2),0))</f>
        <v>35</v>
      </c>
      <c r="U73" s="32"/>
    </row>
    <row r="74" customFormat="false" ht="15" hidden="false" customHeight="false" outlineLevel="0" collapsed="false">
      <c r="A74" s="32" t="s">
        <v>233</v>
      </c>
      <c r="B74" s="32" t="s">
        <v>235</v>
      </c>
      <c r="C74" s="32" t="s">
        <v>256</v>
      </c>
      <c r="D74" s="60" t="n">
        <v>445</v>
      </c>
      <c r="E74" s="60" t="n">
        <v>385</v>
      </c>
      <c r="F74" s="69" t="n">
        <f aca="false">IF(E74="","",D74-E74)</f>
        <v>60</v>
      </c>
      <c r="G74" s="60" t="n">
        <v>190</v>
      </c>
      <c r="H74" s="60" t="n">
        <v>168</v>
      </c>
      <c r="I74" s="69" t="n">
        <f aca="false">IF(H74="","",G74-H74)</f>
        <v>22</v>
      </c>
      <c r="J74" s="40" t="n">
        <f aca="false">IF(OR(D74="",D74+G74=0),"",D74/(D74+G74))</f>
        <v>0.700787401574803</v>
      </c>
      <c r="K74" s="40" t="n">
        <f aca="false">IF(E74="","",E74/(E74+H74))</f>
        <v>0.69620253164557</v>
      </c>
      <c r="L74" s="70" t="n">
        <f aca="false">IF(OR(K74="",J74=""),"",(J74-K74)*100)</f>
        <v>0.458486992923346</v>
      </c>
      <c r="M74" s="36" t="n">
        <v>2.27303511524771</v>
      </c>
      <c r="N74" s="36" t="n">
        <v>2.24048056585718</v>
      </c>
      <c r="O74" s="36" t="n">
        <f aca="false">SQRT(M74^2+N74^2)</f>
        <v>3.19162056033183</v>
      </c>
      <c r="P74" s="40" t="n">
        <f aca="false">IF(J74="","",MAX(0,J74-1.96*O74/100))</f>
        <v>0.638231638592299</v>
      </c>
      <c r="Q74" s="40" t="n">
        <f aca="false">IF(J74="","",MIN(1,J74+1.96*O74/100))</f>
        <v>0.763343164557307</v>
      </c>
      <c r="R74" s="32" t="str">
        <f aca="false">IF(L74="","",IF(ABS(L74)&lt;=O74,"Yes","No"))</f>
        <v>Yes</v>
      </c>
      <c r="S74" s="32" t="str">
        <f aca="false">IF(L74="","",IF(ABS(L74)&lt;=1.96*O74,"Yes","No"))</f>
        <v>Yes</v>
      </c>
      <c r="T74" s="60" t="n">
        <f aca="false">IF(D74="","",ROUND(SQRT(((D74+G74)*O74/100)^2+(J74*(D74+G74)*0.06778)^2),0))</f>
        <v>36</v>
      </c>
      <c r="U74" s="32"/>
    </row>
    <row r="75" customFormat="false" ht="15" hidden="false" customHeight="false" outlineLevel="0" collapsed="false">
      <c r="A75" s="32" t="s">
        <v>233</v>
      </c>
      <c r="B75" s="32" t="s">
        <v>235</v>
      </c>
      <c r="C75" s="32" t="s">
        <v>257</v>
      </c>
      <c r="D75" s="60" t="n">
        <v>334</v>
      </c>
      <c r="E75" s="60" t="n">
        <v>308</v>
      </c>
      <c r="F75" s="69" t="n">
        <f aca="false">IF(E75="","",D75-E75)</f>
        <v>26</v>
      </c>
      <c r="G75" s="60" t="n">
        <v>199</v>
      </c>
      <c r="H75" s="60" t="n">
        <v>215</v>
      </c>
      <c r="I75" s="69" t="n">
        <f aca="false">IF(H75="","",G75-H75)</f>
        <v>-16</v>
      </c>
      <c r="J75" s="40" t="n">
        <f aca="false">IF(OR(D75="",D75+G75=0),"",D75/(D75+G75))</f>
        <v>0.626641651031895</v>
      </c>
      <c r="K75" s="40" t="n">
        <f aca="false">IF(E75="","",E75/(E75+H75))</f>
        <v>0.588910133843212</v>
      </c>
      <c r="L75" s="70" t="n">
        <f aca="false">IF(OR(K75="",J75=""),"",(J75-K75)*100)</f>
        <v>3.77315171886827</v>
      </c>
      <c r="M75" s="36" t="n">
        <v>2.27303511524771</v>
      </c>
      <c r="N75" s="36" t="n">
        <v>2.24048056585718</v>
      </c>
      <c r="O75" s="36" t="n">
        <f aca="false">SQRT(M75^2+N75^2)</f>
        <v>3.19162056033183</v>
      </c>
      <c r="P75" s="40" t="n">
        <f aca="false">IF(J75="","",MAX(0,J75-1.96*O75/100))</f>
        <v>0.564085888049391</v>
      </c>
      <c r="Q75" s="40" t="n">
        <f aca="false">IF(J75="","",MIN(1,J75+1.96*O75/100))</f>
        <v>0.689197414014399</v>
      </c>
      <c r="R75" s="32" t="str">
        <f aca="false">IF(L75="","",IF(ABS(L75)&lt;=O75,"Yes","No"))</f>
        <v>No</v>
      </c>
      <c r="S75" s="32" t="str">
        <f aca="false">IF(L75="","",IF(ABS(L75)&lt;=1.96*O75,"Yes","No"))</f>
        <v>Yes</v>
      </c>
      <c r="T75" s="60" t="n">
        <f aca="false">IF(D75="","",ROUND(SQRT(((D75+G75)*O75/100)^2+(J75*(D75+G75)*0.06778)^2),0))</f>
        <v>28</v>
      </c>
      <c r="U75" s="32"/>
    </row>
    <row r="76" customFormat="false" ht="15" hidden="false" customHeight="false" outlineLevel="0" collapsed="false">
      <c r="A76" s="32" t="s">
        <v>233</v>
      </c>
      <c r="B76" s="32" t="s">
        <v>235</v>
      </c>
      <c r="C76" s="32" t="s">
        <v>258</v>
      </c>
      <c r="D76" s="60" t="n">
        <v>389</v>
      </c>
      <c r="E76" s="60" t="n">
        <v>391</v>
      </c>
      <c r="F76" s="69" t="n">
        <f aca="false">IF(E76="","",D76-E76)</f>
        <v>-2</v>
      </c>
      <c r="G76" s="60" t="n">
        <v>228</v>
      </c>
      <c r="H76" s="60" t="n">
        <v>209</v>
      </c>
      <c r="I76" s="69" t="n">
        <f aca="false">IF(H76="","",G76-H76)</f>
        <v>19</v>
      </c>
      <c r="J76" s="40" t="n">
        <f aca="false">IF(OR(D76="",D76+G76=0),"",D76/(D76+G76))</f>
        <v>0.630470016207456</v>
      </c>
      <c r="K76" s="40" t="n">
        <f aca="false">IF(E76="","",E76/(E76+H76))</f>
        <v>0.651666666666667</v>
      </c>
      <c r="L76" s="70" t="n">
        <f aca="false">IF(OR(K76="",J76=""),"",(J76-K76)*100)</f>
        <v>-2.11966504592112</v>
      </c>
      <c r="M76" s="36" t="n">
        <v>2.27303511524771</v>
      </c>
      <c r="N76" s="36" t="n">
        <v>2.24048056585718</v>
      </c>
      <c r="O76" s="36" t="n">
        <f aca="false">SQRT(M76^2+N76^2)</f>
        <v>3.19162056033183</v>
      </c>
      <c r="P76" s="40" t="n">
        <f aca="false">IF(J76="","",MAX(0,J76-1.96*O76/100))</f>
        <v>0.567914253224952</v>
      </c>
      <c r="Q76" s="40" t="n">
        <f aca="false">IF(J76="","",MIN(1,J76+1.96*O76/100))</f>
        <v>0.693025779189959</v>
      </c>
      <c r="R76" s="32" t="str">
        <f aca="false">IF(L76="","",IF(ABS(L76)&lt;=O76,"Yes","No"))</f>
        <v>Yes</v>
      </c>
      <c r="S76" s="32" t="str">
        <f aca="false">IF(L76="","",IF(ABS(L76)&lt;=1.96*O76,"Yes","No"))</f>
        <v>Yes</v>
      </c>
      <c r="T76" s="60" t="n">
        <f aca="false">IF(D76="","",ROUND(SQRT(((D76+G76)*O76/100)^2+(J76*(D76+G76)*0.06778)^2),0))</f>
        <v>33</v>
      </c>
      <c r="U76" s="32"/>
    </row>
    <row r="77" customFormat="false" ht="15" hidden="false" customHeight="false" outlineLevel="0" collapsed="false">
      <c r="A77" s="32" t="s">
        <v>233</v>
      </c>
      <c r="B77" s="32" t="s">
        <v>235</v>
      </c>
      <c r="C77" s="32" t="s">
        <v>259</v>
      </c>
      <c r="D77" s="60" t="n">
        <v>481</v>
      </c>
      <c r="E77" s="60" t="n">
        <v>427</v>
      </c>
      <c r="F77" s="69" t="n">
        <f aca="false">IF(E77="","",D77-E77)</f>
        <v>54</v>
      </c>
      <c r="G77" s="60" t="n">
        <v>267</v>
      </c>
      <c r="H77" s="60" t="n">
        <v>242</v>
      </c>
      <c r="I77" s="69" t="n">
        <f aca="false">IF(H77="","",G77-H77)</f>
        <v>25</v>
      </c>
      <c r="J77" s="40" t="n">
        <f aca="false">IF(OR(D77="",D77+G77=0),"",D77/(D77+G77))</f>
        <v>0.643048128342246</v>
      </c>
      <c r="K77" s="40" t="n">
        <f aca="false">IF(E77="","",E77/(E77+H77))</f>
        <v>0.638266068759342</v>
      </c>
      <c r="L77" s="70" t="n">
        <f aca="false">IF(OR(K77="",J77=""),"",(J77-K77)*100)</f>
        <v>0.478205958290368</v>
      </c>
      <c r="M77" s="36" t="n">
        <v>2.27303511524771</v>
      </c>
      <c r="N77" s="36" t="n">
        <v>2.24048056585718</v>
      </c>
      <c r="O77" s="36" t="n">
        <f aca="false">SQRT(M77^2+N77^2)</f>
        <v>3.19162056033183</v>
      </c>
      <c r="P77" s="40" t="n">
        <f aca="false">IF(J77="","",MAX(0,J77-1.96*O77/100))</f>
        <v>0.580492365359742</v>
      </c>
      <c r="Q77" s="40" t="n">
        <f aca="false">IF(J77="","",MIN(1,J77+1.96*O77/100))</f>
        <v>0.70560389132475</v>
      </c>
      <c r="R77" s="32" t="str">
        <f aca="false">IF(L77="","",IF(ABS(L77)&lt;=O77,"Yes","No"))</f>
        <v>Yes</v>
      </c>
      <c r="S77" s="32" t="str">
        <f aca="false">IF(L77="","",IF(ABS(L77)&lt;=1.96*O77,"Yes","No"))</f>
        <v>Yes</v>
      </c>
      <c r="T77" s="60" t="n">
        <f aca="false">IF(D77="","",ROUND(SQRT(((D77+G77)*O77/100)^2+(J77*(D77+G77)*0.06778)^2),0))</f>
        <v>40</v>
      </c>
      <c r="U77" s="32"/>
    </row>
    <row r="78" customFormat="false" ht="15" hidden="false" customHeight="false" outlineLevel="0" collapsed="false">
      <c r="A78" s="32" t="s">
        <v>233</v>
      </c>
      <c r="B78" s="32" t="s">
        <v>235</v>
      </c>
      <c r="C78" s="32" t="s">
        <v>260</v>
      </c>
      <c r="D78" s="60" t="n">
        <v>337</v>
      </c>
      <c r="E78" s="60" t="n">
        <v>288</v>
      </c>
      <c r="F78" s="69" t="n">
        <f aca="false">IF(E78="","",D78-E78)</f>
        <v>49</v>
      </c>
      <c r="G78" s="60" t="n">
        <v>169</v>
      </c>
      <c r="H78" s="60" t="n">
        <v>176</v>
      </c>
      <c r="I78" s="69" t="n">
        <f aca="false">IF(H78="","",G78-H78)</f>
        <v>-7</v>
      </c>
      <c r="J78" s="40" t="n">
        <f aca="false">IF(OR(D78="",D78+G78=0),"",D78/(D78+G78))</f>
        <v>0.66600790513834</v>
      </c>
      <c r="K78" s="40" t="n">
        <f aca="false">IF(E78="","",E78/(E78+H78))</f>
        <v>0.620689655172414</v>
      </c>
      <c r="L78" s="70" t="n">
        <f aca="false">IF(OR(K78="",J78=""),"",(J78-K78)*100)</f>
        <v>4.53182499659262</v>
      </c>
      <c r="M78" s="36" t="n">
        <v>3.47908323004549</v>
      </c>
      <c r="N78" s="36" t="n">
        <v>2.24048056585718</v>
      </c>
      <c r="O78" s="36" t="n">
        <f aca="false">SQRT(M78^2+N78^2)</f>
        <v>4.13808811984079</v>
      </c>
      <c r="P78" s="40" t="n">
        <f aca="false">IF(J78="","",MAX(0,J78-1.96*O78/100))</f>
        <v>0.584901377989461</v>
      </c>
      <c r="Q78" s="40" t="n">
        <f aca="false">IF(J78="","",MIN(1,J78+1.96*O78/100))</f>
        <v>0.747114432287219</v>
      </c>
      <c r="R78" s="32" t="str">
        <f aca="false">IF(L78="","",IF(ABS(L78)&lt;=O78,"Yes","No"))</f>
        <v>No</v>
      </c>
      <c r="S78" s="32" t="str">
        <f aca="false">IF(L78="","",IF(ABS(L78)&lt;=1.96*O78,"Yes","No"))</f>
        <v>Yes</v>
      </c>
      <c r="T78" s="60" t="n">
        <f aca="false">IF(D78="","",ROUND(SQRT(((D78+G78)*O78/100)^2+(J78*(D78+G78)*0.08223)^2),0))</f>
        <v>35</v>
      </c>
      <c r="U78" s="32"/>
    </row>
    <row r="79" customFormat="false" ht="15" hidden="false" customHeight="false" outlineLevel="0" collapsed="false">
      <c r="A79" s="32" t="s">
        <v>233</v>
      </c>
      <c r="B79" s="32" t="s">
        <v>235</v>
      </c>
      <c r="C79" s="32" t="s">
        <v>261</v>
      </c>
      <c r="D79" s="60" t="n">
        <v>366</v>
      </c>
      <c r="E79" s="60" t="n">
        <v>283</v>
      </c>
      <c r="F79" s="69" t="n">
        <f aca="false">IF(E79="","",D79-E79)</f>
        <v>83</v>
      </c>
      <c r="G79" s="60" t="n">
        <v>179</v>
      </c>
      <c r="H79" s="60" t="n">
        <v>158</v>
      </c>
      <c r="I79" s="69" t="n">
        <f aca="false">IF(H79="","",G79-H79)</f>
        <v>21</v>
      </c>
      <c r="J79" s="40" t="n">
        <f aca="false">IF(OR(D79="",D79+G79=0),"",D79/(D79+G79))</f>
        <v>0.671559633027523</v>
      </c>
      <c r="K79" s="40" t="n">
        <f aca="false">IF(E79="","",E79/(E79+H79))</f>
        <v>0.64172335600907</v>
      </c>
      <c r="L79" s="70" t="n">
        <f aca="false">IF(OR(K79="",J79=""),"",(J79-K79)*100)</f>
        <v>2.98362770184527</v>
      </c>
      <c r="M79" s="36" t="n">
        <v>2.27303511524771</v>
      </c>
      <c r="N79" s="36" t="n">
        <v>2.24048056585718</v>
      </c>
      <c r="O79" s="36" t="n">
        <f aca="false">SQRT(M79^2+N79^2)</f>
        <v>3.19162056033183</v>
      </c>
      <c r="P79" s="40" t="n">
        <f aca="false">IF(J79="","",MAX(0,J79-1.96*O79/100))</f>
        <v>0.609003870045019</v>
      </c>
      <c r="Q79" s="40" t="n">
        <f aca="false">IF(J79="","",MIN(1,J79+1.96*O79/100))</f>
        <v>0.734115396010027</v>
      </c>
      <c r="R79" s="32" t="str">
        <f aca="false">IF(L79="","",IF(ABS(L79)&lt;=O79,"Yes","No"))</f>
        <v>Yes</v>
      </c>
      <c r="S79" s="32" t="str">
        <f aca="false">IF(L79="","",IF(ABS(L79)&lt;=1.96*O79,"Yes","No"))</f>
        <v>Yes</v>
      </c>
      <c r="T79" s="60" t="n">
        <f aca="false">IF(D79="","",ROUND(SQRT(((D79+G79)*O79/100)^2+(J79*(D79+G79)*0.06778)^2),0))</f>
        <v>30</v>
      </c>
      <c r="U79" s="32"/>
    </row>
    <row r="80" customFormat="false" ht="15" hidden="false" customHeight="false" outlineLevel="0" collapsed="false">
      <c r="A80" s="32" t="s">
        <v>233</v>
      </c>
      <c r="B80" s="32" t="s">
        <v>235</v>
      </c>
      <c r="C80" s="32" t="s">
        <v>262</v>
      </c>
      <c r="D80" s="60" t="n">
        <v>522</v>
      </c>
      <c r="E80" s="60" t="n">
        <v>474</v>
      </c>
      <c r="F80" s="69" t="n">
        <f aca="false">IF(E80="","",D80-E80)</f>
        <v>48</v>
      </c>
      <c r="G80" s="60" t="n">
        <v>293</v>
      </c>
      <c r="H80" s="60" t="n">
        <v>300</v>
      </c>
      <c r="I80" s="69" t="n">
        <f aca="false">IF(H80="","",G80-H80)</f>
        <v>-7</v>
      </c>
      <c r="J80" s="40" t="n">
        <f aca="false">IF(OR(D80="",D80+G80=0),"",D80/(D80+G80))</f>
        <v>0.640490797546012</v>
      </c>
      <c r="K80" s="40" t="n">
        <f aca="false">IF(E80="","",E80/(E80+H80))</f>
        <v>0.612403100775194</v>
      </c>
      <c r="L80" s="70" t="n">
        <f aca="false">IF(OR(K80="",J80=""),"",(J80-K80)*100)</f>
        <v>2.80876967708185</v>
      </c>
      <c r="M80" s="36" t="n">
        <v>2.27303511524771</v>
      </c>
      <c r="N80" s="36" t="n">
        <v>2.24048056585718</v>
      </c>
      <c r="O80" s="36" t="n">
        <f aca="false">SQRT(M80^2+N80^2)</f>
        <v>3.19162056033183</v>
      </c>
      <c r="P80" s="40" t="n">
        <f aca="false">IF(J80="","",MAX(0,J80-1.96*O80/100))</f>
        <v>0.577935034563508</v>
      </c>
      <c r="Q80" s="40" t="n">
        <f aca="false">IF(J80="","",MIN(1,J80+1.96*O80/100))</f>
        <v>0.703046560528516</v>
      </c>
      <c r="R80" s="32" t="str">
        <f aca="false">IF(L80="","",IF(ABS(L80)&lt;=O80,"Yes","No"))</f>
        <v>Yes</v>
      </c>
      <c r="S80" s="32" t="str">
        <f aca="false">IF(L80="","",IF(ABS(L80)&lt;=1.96*O80,"Yes","No"))</f>
        <v>Yes</v>
      </c>
      <c r="T80" s="60" t="n">
        <f aca="false">IF(D80="","",ROUND(SQRT(((D80+G80)*O80/100)^2+(J80*(D80+G80)*0.06778)^2),0))</f>
        <v>44</v>
      </c>
      <c r="U80" s="32"/>
    </row>
    <row r="81" customFormat="false" ht="15" hidden="false" customHeight="false" outlineLevel="0" collapsed="false">
      <c r="A81" s="32" t="s">
        <v>233</v>
      </c>
      <c r="B81" s="32" t="s">
        <v>235</v>
      </c>
      <c r="C81" s="32" t="s">
        <v>263</v>
      </c>
      <c r="D81" s="60" t="n">
        <v>335</v>
      </c>
      <c r="E81" s="60" t="n">
        <v>346</v>
      </c>
      <c r="F81" s="69" t="n">
        <f aca="false">IF(E81="","",D81-E81)</f>
        <v>-11</v>
      </c>
      <c r="G81" s="60" t="n">
        <v>176</v>
      </c>
      <c r="H81" s="60" t="n">
        <v>146</v>
      </c>
      <c r="I81" s="69" t="n">
        <f aca="false">IF(H81="","",G81-H81)</f>
        <v>30</v>
      </c>
      <c r="J81" s="40" t="n">
        <f aca="false">IF(OR(D81="",D81+G81=0),"",D81/(D81+G81))</f>
        <v>0.655577299412916</v>
      </c>
      <c r="K81" s="40" t="n">
        <f aca="false">IF(E81="","",E81/(E81+H81))</f>
        <v>0.703252032520325</v>
      </c>
      <c r="L81" s="70" t="n">
        <f aca="false">IF(OR(K81="",J81=""),"",(J81-K81)*100)</f>
        <v>-4.76747331074093</v>
      </c>
      <c r="M81" s="36" t="n">
        <v>3.47908323004549</v>
      </c>
      <c r="N81" s="36" t="n">
        <v>2.24048056585718</v>
      </c>
      <c r="O81" s="36" t="n">
        <f aca="false">SQRT(M81^2+N81^2)</f>
        <v>4.13808811984079</v>
      </c>
      <c r="P81" s="40" t="n">
        <f aca="false">IF(J81="","",MAX(0,J81-1.96*O81/100))</f>
        <v>0.574470772264036</v>
      </c>
      <c r="Q81" s="40" t="n">
        <f aca="false">IF(J81="","",MIN(1,J81+1.96*O81/100))</f>
        <v>0.736683826561795</v>
      </c>
      <c r="R81" s="32" t="str">
        <f aca="false">IF(L81="","",IF(ABS(L81)&lt;=O81,"Yes","No"))</f>
        <v>No</v>
      </c>
      <c r="S81" s="32" t="str">
        <f aca="false">IF(L81="","",IF(ABS(L81)&lt;=1.96*O81,"Yes","No"))</f>
        <v>Yes</v>
      </c>
      <c r="T81" s="60" t="n">
        <f aca="false">IF(D81="","",ROUND(SQRT(((D81+G81)*O81/100)^2+(J81*(D81+G81)*0.08223)^2),0))</f>
        <v>35</v>
      </c>
      <c r="U81" s="32"/>
    </row>
    <row r="82" customFormat="false" ht="15" hidden="false" customHeight="false" outlineLevel="0" collapsed="false">
      <c r="A82" s="32" t="s">
        <v>233</v>
      </c>
      <c r="B82" s="32" t="s">
        <v>235</v>
      </c>
      <c r="C82" s="32" t="s">
        <v>264</v>
      </c>
      <c r="D82" s="60" t="n">
        <v>366</v>
      </c>
      <c r="E82" s="60" t="n">
        <v>410</v>
      </c>
      <c r="F82" s="69" t="n">
        <f aca="false">IF(E82="","",D82-E82)</f>
        <v>-44</v>
      </c>
      <c r="G82" s="60" t="n">
        <v>238</v>
      </c>
      <c r="H82" s="60" t="n">
        <v>212</v>
      </c>
      <c r="I82" s="69" t="n">
        <f aca="false">IF(H82="","",G82-H82)</f>
        <v>26</v>
      </c>
      <c r="J82" s="40" t="n">
        <f aca="false">IF(OR(D82="",D82+G82=0),"",D82/(D82+G82))</f>
        <v>0.605960264900662</v>
      </c>
      <c r="K82" s="40" t="n">
        <f aca="false">IF(E82="","",E82/(E82+H82))</f>
        <v>0.659163987138264</v>
      </c>
      <c r="L82" s="70" t="n">
        <f aca="false">IF(OR(K82="",J82=""),"",(J82-K82)*100)</f>
        <v>-5.32037222376014</v>
      </c>
      <c r="M82" s="36" t="n">
        <v>2.27303511524771</v>
      </c>
      <c r="N82" s="36" t="n">
        <v>2.24048056585718</v>
      </c>
      <c r="O82" s="36" t="n">
        <f aca="false">SQRT(M82^2+N82^2)</f>
        <v>3.19162056033183</v>
      </c>
      <c r="P82" s="40" t="n">
        <f aca="false">IF(J82="","",MAX(0,J82-1.96*O82/100))</f>
        <v>0.543404501918158</v>
      </c>
      <c r="Q82" s="40" t="n">
        <f aca="false">IF(J82="","",MIN(1,J82+1.96*O82/100))</f>
        <v>0.668516027883166</v>
      </c>
      <c r="R82" s="32" t="str">
        <f aca="false">IF(L82="","",IF(ABS(L82)&lt;=O82,"Yes","No"))</f>
        <v>No</v>
      </c>
      <c r="S82" s="32" t="str">
        <f aca="false">IF(L82="","",IF(ABS(L82)&lt;=1.96*O82,"Yes","No"))</f>
        <v>Yes</v>
      </c>
      <c r="T82" s="60" t="n">
        <f aca="false">IF(D82="","",ROUND(SQRT(((D82+G82)*O82/100)^2+(J82*(D82+G82)*0.06778)^2),0))</f>
        <v>31</v>
      </c>
      <c r="U82" s="32"/>
    </row>
    <row r="83" customFormat="false" ht="15" hidden="false" customHeight="false" outlineLevel="0" collapsed="false">
      <c r="A83" s="32" t="s">
        <v>233</v>
      </c>
      <c r="B83" s="32" t="s">
        <v>235</v>
      </c>
      <c r="C83" s="32" t="s">
        <v>265</v>
      </c>
      <c r="D83" s="60" t="n">
        <v>403</v>
      </c>
      <c r="E83" s="60" t="n">
        <v>446</v>
      </c>
      <c r="F83" s="69" t="n">
        <f aca="false">IF(E83="","",D83-E83)</f>
        <v>-43</v>
      </c>
      <c r="G83" s="60" t="n">
        <v>274</v>
      </c>
      <c r="H83" s="60" t="n">
        <v>239</v>
      </c>
      <c r="I83" s="69" t="n">
        <f aca="false">IF(H83="","",G83-H83)</f>
        <v>35</v>
      </c>
      <c r="J83" s="40" t="n">
        <f aca="false">IF(OR(D83="",D83+G83=0),"",D83/(D83+G83))</f>
        <v>0.595273264401773</v>
      </c>
      <c r="K83" s="40" t="n">
        <f aca="false">IF(E83="","",E83/(E83+H83))</f>
        <v>0.651094890510949</v>
      </c>
      <c r="L83" s="70" t="n">
        <f aca="false">IF(OR(K83="",J83=""),"",(J83-K83)*100)</f>
        <v>-5.58216261091764</v>
      </c>
      <c r="M83" s="36" t="n">
        <v>2.27303511524771</v>
      </c>
      <c r="N83" s="36" t="n">
        <v>2.24048056585718</v>
      </c>
      <c r="O83" s="36" t="n">
        <f aca="false">SQRT(M83^2+N83^2)</f>
        <v>3.19162056033183</v>
      </c>
      <c r="P83" s="40" t="n">
        <f aca="false">IF(J83="","",MAX(0,J83-1.96*O83/100))</f>
        <v>0.532717501419269</v>
      </c>
      <c r="Q83" s="40" t="n">
        <f aca="false">IF(J83="","",MIN(1,J83+1.96*O83/100))</f>
        <v>0.657829027384276</v>
      </c>
      <c r="R83" s="32" t="str">
        <f aca="false">IF(L83="","",IF(ABS(L83)&lt;=O83,"Yes","No"))</f>
        <v>No</v>
      </c>
      <c r="S83" s="32" t="str">
        <f aca="false">IF(L83="","",IF(ABS(L83)&lt;=1.96*O83,"Yes","No"))</f>
        <v>Yes</v>
      </c>
      <c r="T83" s="60" t="n">
        <f aca="false">IF(D83="","",ROUND(SQRT(((D83+G83)*O83/100)^2+(J83*(D83+G83)*0.06778)^2),0))</f>
        <v>35</v>
      </c>
      <c r="U83" s="32"/>
    </row>
    <row r="84" customFormat="false" ht="15" hidden="false" customHeight="false" outlineLevel="0" collapsed="false">
      <c r="A84" s="32" t="s">
        <v>233</v>
      </c>
      <c r="B84" s="32" t="s">
        <v>235</v>
      </c>
      <c r="C84" s="32" t="s">
        <v>266</v>
      </c>
      <c r="D84" s="60" t="n">
        <v>316</v>
      </c>
      <c r="E84" s="60"/>
      <c r="F84" s="69" t="str">
        <f aca="false">IF(E84="","",D84-E84)</f>
        <v/>
      </c>
      <c r="G84" s="60" t="n">
        <v>218</v>
      </c>
      <c r="H84" s="60"/>
      <c r="I84" s="69" t="str">
        <f aca="false">IF(H84="","",G84-H84)</f>
        <v/>
      </c>
      <c r="J84" s="40" t="n">
        <f aca="false">IF(OR(D84="",D84+G84=0),"",D84/(D84+G84))</f>
        <v>0.591760299625468</v>
      </c>
      <c r="K84" s="40" t="str">
        <f aca="false">IF(E84="","",E84/(E84+H84))</f>
        <v/>
      </c>
      <c r="L84" s="70" t="str">
        <f aca="false">IF(OR(K84="",J84=""),"",(J84-K84)*100)</f>
        <v/>
      </c>
      <c r="M84" s="36" t="n">
        <v>2.27303511524771</v>
      </c>
      <c r="N84" s="36" t="n">
        <v>2.24048056585718</v>
      </c>
      <c r="O84" s="36" t="n">
        <f aca="false">SQRT(M84^2+N84^2)</f>
        <v>3.19162056033183</v>
      </c>
      <c r="P84" s="40" t="n">
        <f aca="false">IF(J84="","",MAX(0,J84-1.96*O84/100))</f>
        <v>0.529204536642964</v>
      </c>
      <c r="Q84" s="40" t="n">
        <f aca="false">IF(J84="","",MIN(1,J84+1.96*O84/100))</f>
        <v>0.654316062607972</v>
      </c>
      <c r="R84" s="32" t="str">
        <f aca="false">IF(L84="","",IF(ABS(L84)&lt;=O84,"Yes","No"))</f>
        <v/>
      </c>
      <c r="S84" s="32" t="str">
        <f aca="false">IF(L84="","",IF(ABS(L84)&lt;=1.96*O84,"Yes","No"))</f>
        <v/>
      </c>
      <c r="T84" s="60" t="n">
        <f aca="false">IF(D84="","",ROUND(SQRT(((D84+G84)*O84/100)^2+(J84*(D84+G84)*0.06778)^2),0))</f>
        <v>27</v>
      </c>
      <c r="U84" s="32" t="s">
        <v>771</v>
      </c>
    </row>
    <row r="85" customFormat="false" ht="15" hidden="false" customHeight="false" outlineLevel="0" collapsed="false">
      <c r="A85" s="32" t="s">
        <v>233</v>
      </c>
      <c r="B85" s="32" t="s">
        <v>235</v>
      </c>
      <c r="C85" s="32" t="s">
        <v>268</v>
      </c>
      <c r="D85" s="60" t="n">
        <v>680</v>
      </c>
      <c r="E85" s="60"/>
      <c r="F85" s="69" t="str">
        <f aca="false">IF(E85="","",D85-E85)</f>
        <v/>
      </c>
      <c r="G85" s="60" t="n">
        <v>475</v>
      </c>
      <c r="H85" s="60"/>
      <c r="I85" s="69" t="str">
        <f aca="false">IF(H85="","",G85-H85)</f>
        <v/>
      </c>
      <c r="J85" s="40" t="n">
        <f aca="false">IF(OR(D85="",D85+G85=0),"",D85/(D85+G85))</f>
        <v>0.588744588744589</v>
      </c>
      <c r="K85" s="40" t="str">
        <f aca="false">IF(E85="","",E85/(E85+H85))</f>
        <v/>
      </c>
      <c r="L85" s="70" t="str">
        <f aca="false">IF(OR(K85="",J85=""),"",(J85-K85)*100)</f>
        <v/>
      </c>
      <c r="M85" s="36" t="n">
        <v>1.83458616348768</v>
      </c>
      <c r="N85" s="36" t="n">
        <v>2.24048056585718</v>
      </c>
      <c r="O85" s="36" t="n">
        <f aca="false">SQRT(M85^2+N85^2)</f>
        <v>2.89576579806519</v>
      </c>
      <c r="P85" s="40" t="n">
        <f aca="false">IF(J85="","",MAX(0,J85-1.96*O85/100))</f>
        <v>0.531987579102511</v>
      </c>
      <c r="Q85" s="40" t="n">
        <f aca="false">IF(J85="","",MIN(1,J85+1.96*O85/100))</f>
        <v>0.645501598386667</v>
      </c>
      <c r="R85" s="32" t="str">
        <f aca="false">IF(L85="","",IF(ABS(L85)&lt;=O85,"Yes","No"))</f>
        <v/>
      </c>
      <c r="S85" s="32" t="str">
        <f aca="false">IF(L85="","",IF(ABS(L85)&lt;=1.96*O85,"Yes","No"))</f>
        <v/>
      </c>
      <c r="T85" s="60" t="n">
        <f aca="false">IF(D85="","",ROUND(SQRT(((D85+G85)*O85/100)^2+(J85*(D85+G85)*0.05273)^2),0))</f>
        <v>49</v>
      </c>
      <c r="U85" s="32" t="s">
        <v>771</v>
      </c>
    </row>
    <row r="86" customFormat="false" ht="15" hidden="false" customHeight="false" outlineLevel="0" collapsed="false">
      <c r="A86" s="32" t="s">
        <v>233</v>
      </c>
      <c r="B86" s="32" t="s">
        <v>235</v>
      </c>
      <c r="C86" s="32" t="s">
        <v>270</v>
      </c>
      <c r="D86" s="60" t="n">
        <v>374</v>
      </c>
      <c r="E86" s="60" t="n">
        <v>410</v>
      </c>
      <c r="F86" s="69" t="n">
        <f aca="false">IF(E86="","",D86-E86)</f>
        <v>-36</v>
      </c>
      <c r="G86" s="60" t="n">
        <v>192</v>
      </c>
      <c r="H86" s="60" t="n">
        <v>165</v>
      </c>
      <c r="I86" s="69" t="n">
        <f aca="false">IF(H86="","",G86-H86)</f>
        <v>27</v>
      </c>
      <c r="J86" s="40" t="n">
        <f aca="false">IF(OR(D86="",D86+G86=0),"",D86/(D86+G86))</f>
        <v>0.660777385159011</v>
      </c>
      <c r="K86" s="40" t="n">
        <f aca="false">IF(E86="","",E86/(E86+H86))</f>
        <v>0.71304347826087</v>
      </c>
      <c r="L86" s="70" t="n">
        <f aca="false">IF(OR(K86="",J86=""),"",(J86-K86)*100)</f>
        <v>-5.22660931018589</v>
      </c>
      <c r="M86" s="36" t="n">
        <v>2.27303511524771</v>
      </c>
      <c r="N86" s="36" t="n">
        <v>2.24048056585718</v>
      </c>
      <c r="O86" s="36" t="n">
        <f aca="false">SQRT(M86^2+N86^2)</f>
        <v>3.19162056033183</v>
      </c>
      <c r="P86" s="40" t="n">
        <f aca="false">IF(J86="","",MAX(0,J86-1.96*O86/100))</f>
        <v>0.598221622176507</v>
      </c>
      <c r="Q86" s="40" t="n">
        <f aca="false">IF(J86="","",MIN(1,J86+1.96*O86/100))</f>
        <v>0.723333148141515</v>
      </c>
      <c r="R86" s="32" t="str">
        <f aca="false">IF(L86="","",IF(ABS(L86)&lt;=O86,"Yes","No"))</f>
        <v>No</v>
      </c>
      <c r="S86" s="32" t="str">
        <f aca="false">IF(L86="","",IF(ABS(L86)&lt;=1.96*O86,"Yes","No"))</f>
        <v>Yes</v>
      </c>
      <c r="T86" s="60" t="n">
        <f aca="false">IF(D86="","",ROUND(SQRT(((D86+G86)*O86/100)^2+(J86*(D86+G86)*0.06778)^2),0))</f>
        <v>31</v>
      </c>
      <c r="U86" s="32"/>
    </row>
    <row r="87" customFormat="false" ht="15" hidden="false" customHeight="false" outlineLevel="0" collapsed="false">
      <c r="A87" s="32" t="s">
        <v>233</v>
      </c>
      <c r="B87" s="32" t="s">
        <v>235</v>
      </c>
      <c r="C87" s="32" t="s">
        <v>271</v>
      </c>
      <c r="D87" s="60" t="n">
        <v>448</v>
      </c>
      <c r="E87" s="60" t="n">
        <v>483</v>
      </c>
      <c r="F87" s="69" t="n">
        <f aca="false">IF(E87="","",D87-E87)</f>
        <v>-35</v>
      </c>
      <c r="G87" s="60" t="n">
        <v>287</v>
      </c>
      <c r="H87" s="60" t="n">
        <v>278</v>
      </c>
      <c r="I87" s="69" t="n">
        <f aca="false">IF(H87="","",G87-H87)</f>
        <v>9</v>
      </c>
      <c r="J87" s="40" t="n">
        <f aca="false">IF(OR(D87="",D87+G87=0),"",D87/(D87+G87))</f>
        <v>0.60952380952381</v>
      </c>
      <c r="K87" s="40" t="n">
        <f aca="false">IF(E87="","",E87/(E87+H87))</f>
        <v>0.634691195795007</v>
      </c>
      <c r="L87" s="70" t="n">
        <f aca="false">IF(OR(K87="",J87=""),"",(J87-K87)*100)</f>
        <v>-2.5167386271197</v>
      </c>
      <c r="M87" s="36" t="n">
        <v>2.27303511524771</v>
      </c>
      <c r="N87" s="36" t="n">
        <v>2.24048056585718</v>
      </c>
      <c r="O87" s="36" t="n">
        <f aca="false">SQRT(M87^2+N87^2)</f>
        <v>3.19162056033183</v>
      </c>
      <c r="P87" s="40" t="n">
        <f aca="false">IF(J87="","",MAX(0,J87-1.96*O87/100))</f>
        <v>0.546968046541306</v>
      </c>
      <c r="Q87" s="40" t="n">
        <f aca="false">IF(J87="","",MIN(1,J87+1.96*O87/100))</f>
        <v>0.672079572506313</v>
      </c>
      <c r="R87" s="32" t="str">
        <f aca="false">IF(L87="","",IF(ABS(L87)&lt;=O87,"Yes","No"))</f>
        <v>Yes</v>
      </c>
      <c r="S87" s="32" t="str">
        <f aca="false">IF(L87="","",IF(ABS(L87)&lt;=1.96*O87,"Yes","No"))</f>
        <v>Yes</v>
      </c>
      <c r="T87" s="60" t="n">
        <f aca="false">IF(D87="","",ROUND(SQRT(((D87+G87)*O87/100)^2+(J87*(D87+G87)*0.06778)^2),0))</f>
        <v>38</v>
      </c>
      <c r="U87" s="32"/>
    </row>
    <row r="88" customFormat="false" ht="15" hidden="false" customHeight="false" outlineLevel="0" collapsed="false">
      <c r="A88" s="32" t="s">
        <v>233</v>
      </c>
      <c r="B88" s="32" t="s">
        <v>235</v>
      </c>
      <c r="C88" s="32" t="s">
        <v>272</v>
      </c>
      <c r="D88" s="60" t="n">
        <v>12</v>
      </c>
      <c r="E88" s="60"/>
      <c r="F88" s="69" t="str">
        <f aca="false">IF(E88="","",D88-E88)</f>
        <v/>
      </c>
      <c r="G88" s="60" t="n">
        <v>8</v>
      </c>
      <c r="H88" s="60"/>
      <c r="I88" s="69" t="str">
        <f aca="false">IF(H88="","",G88-H88)</f>
        <v/>
      </c>
      <c r="J88" s="40" t="n">
        <f aca="false">IF(OR(D88="",D88+G88=0),"",D88/(D88+G88))</f>
        <v>0.6</v>
      </c>
      <c r="K88" s="40" t="str">
        <f aca="false">IF(E88="","",E88/(E88+H88))</f>
        <v/>
      </c>
      <c r="L88" s="70" t="str">
        <f aca="false">IF(OR(K88="",J88=""),"",(J88-K88)*100)</f>
        <v/>
      </c>
      <c r="M88" s="36" t="n">
        <v>3.47908323004549</v>
      </c>
      <c r="N88" s="36" t="n">
        <v>2.24048056585718</v>
      </c>
      <c r="O88" s="36" t="n">
        <f aca="false">SQRT(M88^2+N88^2)</f>
        <v>4.13808811984079</v>
      </c>
      <c r="P88" s="40" t="n">
        <f aca="false">IF(J88="","",MAX(0,J88-1.96*O88/100))</f>
        <v>0.518893472851121</v>
      </c>
      <c r="Q88" s="40" t="n">
        <f aca="false">IF(J88="","",MIN(1,J88+1.96*O88/100))</f>
        <v>0.681106527148879</v>
      </c>
      <c r="R88" s="32" t="str">
        <f aca="false">IF(L88="","",IF(ABS(L88)&lt;=O88,"Yes","No"))</f>
        <v/>
      </c>
      <c r="S88" s="32" t="str">
        <f aca="false">IF(L88="","",IF(ABS(L88)&lt;=1.96*O88,"Yes","No"))</f>
        <v/>
      </c>
      <c r="T88" s="60" t="n">
        <f aca="false">IF(D88="","",ROUND(SQRT(((D88+G88)*O88/100)^2+(J88*(D88+G88)*0.08223)^2),0))</f>
        <v>1</v>
      </c>
      <c r="U88" s="32" t="s">
        <v>771</v>
      </c>
    </row>
    <row r="89" customFormat="false" ht="15" hidden="false" customHeight="false" outlineLevel="0" collapsed="false">
      <c r="A89" s="32" t="s">
        <v>233</v>
      </c>
      <c r="B89" s="32" t="s">
        <v>235</v>
      </c>
      <c r="C89" s="32" t="s">
        <v>273</v>
      </c>
      <c r="D89" s="60" t="n">
        <v>247</v>
      </c>
      <c r="E89" s="60" t="n">
        <v>212</v>
      </c>
      <c r="F89" s="69" t="n">
        <f aca="false">IF(E89="","",D89-E89)</f>
        <v>35</v>
      </c>
      <c r="G89" s="60" t="n">
        <v>148</v>
      </c>
      <c r="H89" s="60" t="n">
        <v>155</v>
      </c>
      <c r="I89" s="69" t="n">
        <f aca="false">IF(H89="","",G89-H89)</f>
        <v>-7</v>
      </c>
      <c r="J89" s="40" t="n">
        <f aca="false">IF(OR(D89="",D89+G89=0),"",D89/(D89+G89))</f>
        <v>0.625316455696203</v>
      </c>
      <c r="K89" s="40" t="n">
        <f aca="false">IF(E89="","",E89/(E89+H89))</f>
        <v>0.577656675749319</v>
      </c>
      <c r="L89" s="70" t="n">
        <f aca="false">IF(OR(K89="",J89=""),"",(J89-K89)*100)</f>
        <v>4.76597799468838</v>
      </c>
      <c r="M89" s="36" t="n">
        <v>3.47908323004549</v>
      </c>
      <c r="N89" s="36" t="n">
        <v>2.24048056585718</v>
      </c>
      <c r="O89" s="36" t="n">
        <f aca="false">SQRT(M89^2+N89^2)</f>
        <v>4.13808811984079</v>
      </c>
      <c r="P89" s="40" t="n">
        <f aca="false">IF(J89="","",MAX(0,J89-1.96*O89/100))</f>
        <v>0.544209928547323</v>
      </c>
      <c r="Q89" s="40" t="n">
        <f aca="false">IF(J89="","",MIN(1,J89+1.96*O89/100))</f>
        <v>0.706422982845082</v>
      </c>
      <c r="R89" s="32" t="str">
        <f aca="false">IF(L89="","",IF(ABS(L89)&lt;=O89,"Yes","No"))</f>
        <v>No</v>
      </c>
      <c r="S89" s="32" t="str">
        <f aca="false">IF(L89="","",IF(ABS(L89)&lt;=1.96*O89,"Yes","No"))</f>
        <v>Yes</v>
      </c>
      <c r="T89" s="60" t="n">
        <f aca="false">IF(D89="","",ROUND(SQRT(((D89+G89)*O89/100)^2+(J89*(D89+G89)*0.08223)^2),0))</f>
        <v>26</v>
      </c>
      <c r="U89" s="32"/>
    </row>
    <row r="90" customFormat="false" ht="15" hidden="false" customHeight="false" outlineLevel="0" collapsed="false">
      <c r="A90" s="32" t="s">
        <v>233</v>
      </c>
      <c r="B90" s="32" t="s">
        <v>235</v>
      </c>
      <c r="C90" s="32" t="s">
        <v>274</v>
      </c>
      <c r="D90" s="60" t="n">
        <v>444</v>
      </c>
      <c r="E90" s="60" t="n">
        <v>384</v>
      </c>
      <c r="F90" s="69" t="n">
        <f aca="false">IF(E90="","",D90-E90)</f>
        <v>60</v>
      </c>
      <c r="G90" s="60" t="n">
        <v>194</v>
      </c>
      <c r="H90" s="60" t="n">
        <v>166</v>
      </c>
      <c r="I90" s="69" t="n">
        <f aca="false">IF(H90="","",G90-H90)</f>
        <v>28</v>
      </c>
      <c r="J90" s="40" t="n">
        <f aca="false">IF(OR(D90="",D90+G90=0),"",D90/(D90+G90))</f>
        <v>0.695924764890282</v>
      </c>
      <c r="K90" s="40" t="n">
        <f aca="false">IF(E90="","",E90/(E90+H90))</f>
        <v>0.698181818181818</v>
      </c>
      <c r="L90" s="70" t="n">
        <f aca="false">IF(OR(K90="",J90=""),"",(J90-K90)*100)</f>
        <v>-0.225705329153614</v>
      </c>
      <c r="M90" s="36" t="n">
        <v>2.27303511524771</v>
      </c>
      <c r="N90" s="36" t="n">
        <v>2.24048056585718</v>
      </c>
      <c r="O90" s="36" t="n">
        <f aca="false">SQRT(M90^2+N90^2)</f>
        <v>3.19162056033183</v>
      </c>
      <c r="P90" s="40" t="n">
        <f aca="false">IF(J90="","",MAX(0,J90-1.96*O90/100))</f>
        <v>0.633369001907778</v>
      </c>
      <c r="Q90" s="40" t="n">
        <f aca="false">IF(J90="","",MIN(1,J90+1.96*O90/100))</f>
        <v>0.758480527872786</v>
      </c>
      <c r="R90" s="32" t="str">
        <f aca="false">IF(L90="","",IF(ABS(L90)&lt;=O90,"Yes","No"))</f>
        <v>Yes</v>
      </c>
      <c r="S90" s="32" t="str">
        <f aca="false">IF(L90="","",IF(ABS(L90)&lt;=1.96*O90,"Yes","No"))</f>
        <v>Yes</v>
      </c>
      <c r="T90" s="60" t="n">
        <f aca="false">IF(D90="","",ROUND(SQRT(((D90+G90)*O90/100)^2+(J90*(D90+G90)*0.06778)^2),0))</f>
        <v>36</v>
      </c>
      <c r="U90" s="32"/>
    </row>
    <row r="91" customFormat="false" ht="15" hidden="false" customHeight="false" outlineLevel="0" collapsed="false">
      <c r="A91" s="32" t="s">
        <v>233</v>
      </c>
      <c r="B91" s="32" t="s">
        <v>235</v>
      </c>
      <c r="C91" s="32" t="s">
        <v>275</v>
      </c>
      <c r="D91" s="60" t="n">
        <v>250</v>
      </c>
      <c r="E91" s="60" t="n">
        <v>254</v>
      </c>
      <c r="F91" s="69" t="n">
        <f aca="false">IF(E91="","",D91-E91)</f>
        <v>-4</v>
      </c>
      <c r="G91" s="60" t="n">
        <v>176</v>
      </c>
      <c r="H91" s="60" t="n">
        <v>167</v>
      </c>
      <c r="I91" s="69" t="n">
        <f aca="false">IF(H91="","",G91-H91)</f>
        <v>9</v>
      </c>
      <c r="J91" s="40" t="n">
        <f aca="false">IF(OR(D91="",D91+G91=0),"",D91/(D91+G91))</f>
        <v>0.586854460093897</v>
      </c>
      <c r="K91" s="40" t="n">
        <f aca="false">IF(E91="","",E91/(E91+H91))</f>
        <v>0.60332541567696</v>
      </c>
      <c r="L91" s="70" t="n">
        <f aca="false">IF(OR(K91="",J91=""),"",(J91-K91)*100)</f>
        <v>-1.64709555830629</v>
      </c>
      <c r="M91" s="36" t="n">
        <v>3.47908323004549</v>
      </c>
      <c r="N91" s="36" t="n">
        <v>2.24048056585718</v>
      </c>
      <c r="O91" s="36" t="n">
        <f aca="false">SQRT(M91^2+N91^2)</f>
        <v>4.13808811984079</v>
      </c>
      <c r="P91" s="40" t="n">
        <f aca="false">IF(J91="","",MAX(0,J91-1.96*O91/100))</f>
        <v>0.505747932945017</v>
      </c>
      <c r="Q91" s="40" t="n">
        <f aca="false">IF(J91="","",MIN(1,J91+1.96*O91/100))</f>
        <v>0.667960987242776</v>
      </c>
      <c r="R91" s="32" t="str">
        <f aca="false">IF(L91="","",IF(ABS(L91)&lt;=O91,"Yes","No"))</f>
        <v>Yes</v>
      </c>
      <c r="S91" s="32" t="str">
        <f aca="false">IF(L91="","",IF(ABS(L91)&lt;=1.96*O91,"Yes","No"))</f>
        <v>Yes</v>
      </c>
      <c r="T91" s="60" t="n">
        <f aca="false">IF(D91="","",ROUND(SQRT(((D91+G91)*O91/100)^2+(J91*(D91+G91)*0.08223)^2),0))</f>
        <v>27</v>
      </c>
      <c r="U91" s="32"/>
    </row>
    <row r="92" customFormat="false" ht="15" hidden="false" customHeight="false" outlineLevel="0" collapsed="false">
      <c r="A92" s="32" t="s">
        <v>233</v>
      </c>
      <c r="B92" s="32" t="s">
        <v>235</v>
      </c>
      <c r="C92" s="32" t="s">
        <v>276</v>
      </c>
      <c r="D92" s="60" t="n">
        <v>278</v>
      </c>
      <c r="E92" s="60" t="n">
        <v>265</v>
      </c>
      <c r="F92" s="69" t="n">
        <f aca="false">IF(E92="","",D92-E92)</f>
        <v>13</v>
      </c>
      <c r="G92" s="60" t="n">
        <v>129</v>
      </c>
      <c r="H92" s="60" t="n">
        <v>121</v>
      </c>
      <c r="I92" s="69" t="n">
        <f aca="false">IF(H92="","",G92-H92)</f>
        <v>8</v>
      </c>
      <c r="J92" s="40" t="n">
        <f aca="false">IF(OR(D92="",D92+G92=0),"",D92/(D92+G92))</f>
        <v>0.683046683046683</v>
      </c>
      <c r="K92" s="40" t="n">
        <f aca="false">IF(E92="","",E92/(E92+H92))</f>
        <v>0.686528497409326</v>
      </c>
      <c r="L92" s="70" t="n">
        <f aca="false">IF(OR(K92="",J92=""),"",(J92-K92)*100)</f>
        <v>-0.348181436264339</v>
      </c>
      <c r="M92" s="36" t="n">
        <v>3.47908323004549</v>
      </c>
      <c r="N92" s="36" t="n">
        <v>2.24048056585718</v>
      </c>
      <c r="O92" s="36" t="n">
        <f aca="false">SQRT(M92^2+N92^2)</f>
        <v>4.13808811984079</v>
      </c>
      <c r="P92" s="40" t="n">
        <f aca="false">IF(J92="","",MAX(0,J92-1.96*O92/100))</f>
        <v>0.601940155897804</v>
      </c>
      <c r="Q92" s="40" t="n">
        <f aca="false">IF(J92="","",MIN(1,J92+1.96*O92/100))</f>
        <v>0.764153210195563</v>
      </c>
      <c r="R92" s="32" t="str">
        <f aca="false">IF(L92="","",IF(ABS(L92)&lt;=O92,"Yes","No"))</f>
        <v>Yes</v>
      </c>
      <c r="S92" s="32" t="str">
        <f aca="false">IF(L92="","",IF(ABS(L92)&lt;=1.96*O92,"Yes","No"))</f>
        <v>Yes</v>
      </c>
      <c r="T92" s="60" t="n">
        <f aca="false">IF(D92="","",ROUND(SQRT(((D92+G92)*O92/100)^2+(J92*(D92+G92)*0.08223)^2),0))</f>
        <v>28</v>
      </c>
      <c r="U92" s="32"/>
    </row>
    <row r="93" customFormat="false" ht="15" hidden="false" customHeight="false" outlineLevel="0" collapsed="false">
      <c r="A93" s="32" t="s">
        <v>233</v>
      </c>
      <c r="B93" s="32" t="s">
        <v>235</v>
      </c>
      <c r="C93" s="32" t="s">
        <v>277</v>
      </c>
      <c r="D93" s="60" t="n">
        <v>198</v>
      </c>
      <c r="E93" s="60" t="n">
        <v>351</v>
      </c>
      <c r="F93" s="69" t="n">
        <f aca="false">IF(E93="","",D93-E93)</f>
        <v>-153</v>
      </c>
      <c r="G93" s="60" t="n">
        <v>137</v>
      </c>
      <c r="H93" s="60" t="n">
        <v>253</v>
      </c>
      <c r="I93" s="69" t="n">
        <f aca="false">IF(H93="","",G93-H93)</f>
        <v>-116</v>
      </c>
      <c r="J93" s="40" t="n">
        <f aca="false">IF(OR(D93="",D93+G93=0),"",D93/(D93+G93))</f>
        <v>0.591044776119403</v>
      </c>
      <c r="K93" s="40" t="n">
        <f aca="false">IF(E93="","",E93/(E93+H93))</f>
        <v>0.58112582781457</v>
      </c>
      <c r="L93" s="70" t="n">
        <f aca="false">IF(OR(K93="",J93=""),"",(J93-K93)*100)</f>
        <v>0.991894830483342</v>
      </c>
      <c r="M93" s="36" t="n">
        <v>3.47908323004549</v>
      </c>
      <c r="N93" s="36" t="n">
        <v>2.24048056585718</v>
      </c>
      <c r="O93" s="36" t="n">
        <f aca="false">SQRT(M93^2+N93^2)</f>
        <v>4.13808811984079</v>
      </c>
      <c r="P93" s="40" t="n">
        <f aca="false">IF(J93="","",MAX(0,J93-1.96*O93/100))</f>
        <v>0.509938248970524</v>
      </c>
      <c r="Q93" s="40" t="n">
        <f aca="false">IF(J93="","",MIN(1,J93+1.96*O93/100))</f>
        <v>0.672151303268282</v>
      </c>
      <c r="R93" s="32" t="str">
        <f aca="false">IF(L93="","",IF(ABS(L93)&lt;=O93,"Yes","No"))</f>
        <v>Yes</v>
      </c>
      <c r="S93" s="32" t="str">
        <f aca="false">IF(L93="","",IF(ABS(L93)&lt;=1.96*O93,"Yes","No"))</f>
        <v>Yes</v>
      </c>
      <c r="T93" s="60" t="n">
        <f aca="false">IF(D93="","",ROUND(SQRT(((D93+G93)*O93/100)^2+(J93*(D93+G93)*0.08223)^2),0))</f>
        <v>21</v>
      </c>
      <c r="U93" s="32"/>
    </row>
    <row r="94" customFormat="false" ht="15" hidden="false" customHeight="false" outlineLevel="0" collapsed="false">
      <c r="A94" s="32" t="s">
        <v>233</v>
      </c>
      <c r="B94" s="32" t="s">
        <v>235</v>
      </c>
      <c r="C94" s="32" t="s">
        <v>278</v>
      </c>
      <c r="D94" s="60" t="n">
        <v>2</v>
      </c>
      <c r="E94" s="60"/>
      <c r="F94" s="69" t="str">
        <f aca="false">IF(E94="","",D94-E94)</f>
        <v/>
      </c>
      <c r="G94" s="60" t="n">
        <v>1</v>
      </c>
      <c r="H94" s="60"/>
      <c r="I94" s="69" t="str">
        <f aca="false">IF(H94="","",G94-H94)</f>
        <v/>
      </c>
      <c r="J94" s="40" t="n">
        <f aca="false">IF(OR(D94="",D94+G94=0),"",D94/(D94+G94))</f>
        <v>0.666666666666667</v>
      </c>
      <c r="K94" s="40" t="str">
        <f aca="false">IF(E94="","",E94/(E94+H94))</f>
        <v/>
      </c>
      <c r="L94" s="70" t="str">
        <f aca="false">IF(OR(K94="",J94=""),"",(J94-K94)*100)</f>
        <v/>
      </c>
      <c r="M94" s="36" t="n">
        <v>3.47908323004549</v>
      </c>
      <c r="N94" s="36" t="n">
        <v>2.24048056585718</v>
      </c>
      <c r="O94" s="36" t="n">
        <f aca="false">SQRT(M94^2+N94^2)</f>
        <v>4.13808811984079</v>
      </c>
      <c r="P94" s="40" t="n">
        <f aca="false">IF(J94="","",MAX(0,J94-1.96*O94/100))</f>
        <v>0.585560139517787</v>
      </c>
      <c r="Q94" s="40" t="n">
        <f aca="false">IF(J94="","",MIN(1,J94+1.96*O94/100))</f>
        <v>0.747773193815546</v>
      </c>
      <c r="R94" s="32" t="str">
        <f aca="false">IF(L94="","",IF(ABS(L94)&lt;=O94,"Yes","No"))</f>
        <v/>
      </c>
      <c r="S94" s="32" t="str">
        <f aca="false">IF(L94="","",IF(ABS(L94)&lt;=1.96*O94,"Yes","No"))</f>
        <v/>
      </c>
      <c r="T94" s="60" t="n">
        <f aca="false">IF(D94="","",ROUND(SQRT(((D94+G94)*O94/100)^2+(J94*(D94+G94)*0.08223)^2),0))</f>
        <v>0</v>
      </c>
      <c r="U94" s="32" t="s">
        <v>771</v>
      </c>
    </row>
    <row r="95" customFormat="false" ht="15" hidden="false" customHeight="false" outlineLevel="0" collapsed="false">
      <c r="A95" s="32" t="s">
        <v>233</v>
      </c>
      <c r="B95" s="32" t="s">
        <v>235</v>
      </c>
      <c r="C95" s="32" t="s">
        <v>279</v>
      </c>
      <c r="D95" s="60" t="n">
        <v>579</v>
      </c>
      <c r="E95" s="60" t="n">
        <v>493</v>
      </c>
      <c r="F95" s="69" t="n">
        <f aca="false">IF(E95="","",D95-E95)</f>
        <v>86</v>
      </c>
      <c r="G95" s="60" t="n">
        <v>290</v>
      </c>
      <c r="H95" s="60" t="n">
        <v>277</v>
      </c>
      <c r="I95" s="69" t="n">
        <f aca="false">IF(H95="","",G95-H95)</f>
        <v>13</v>
      </c>
      <c r="J95" s="40" t="n">
        <f aca="false">IF(OR(D95="",D95+G95=0),"",D95/(D95+G95))</f>
        <v>0.666283084004603</v>
      </c>
      <c r="K95" s="40" t="n">
        <f aca="false">IF(E95="","",E95/(E95+H95))</f>
        <v>0.64025974025974</v>
      </c>
      <c r="L95" s="70" t="n">
        <f aca="false">IF(OR(K95="",J95=""),"",(J95-K95)*100)</f>
        <v>2.60233437448627</v>
      </c>
      <c r="M95" s="36" t="n">
        <v>1.83458616348768</v>
      </c>
      <c r="N95" s="36" t="n">
        <v>2.24048056585718</v>
      </c>
      <c r="O95" s="36" t="n">
        <f aca="false">SQRT(M95^2+N95^2)</f>
        <v>2.89576579806519</v>
      </c>
      <c r="P95" s="40" t="n">
        <f aca="false">IF(J95="","",MAX(0,J95-1.96*O95/100))</f>
        <v>0.609526074362525</v>
      </c>
      <c r="Q95" s="40" t="n">
        <f aca="false">IF(J95="","",MIN(1,J95+1.96*O95/100))</f>
        <v>0.723040093646681</v>
      </c>
      <c r="R95" s="32" t="str">
        <f aca="false">IF(L95="","",IF(ABS(L95)&lt;=O95,"Yes","No"))</f>
        <v>Yes</v>
      </c>
      <c r="S95" s="32" t="str">
        <f aca="false">IF(L95="","",IF(ABS(L95)&lt;=1.96*O95,"Yes","No"))</f>
        <v>Yes</v>
      </c>
      <c r="T95" s="60" t="n">
        <f aca="false">IF(D95="","",ROUND(SQRT(((D95+G95)*O95/100)^2+(J95*(D95+G95)*0.05273)^2),0))</f>
        <v>40</v>
      </c>
      <c r="U95" s="32"/>
    </row>
    <row r="96" customFormat="false" ht="15" hidden="false" customHeight="false" outlineLevel="0" collapsed="false">
      <c r="A96" s="32" t="s">
        <v>233</v>
      </c>
      <c r="B96" s="32" t="s">
        <v>235</v>
      </c>
      <c r="C96" s="32" t="s">
        <v>280</v>
      </c>
      <c r="D96" s="60" t="n">
        <v>289</v>
      </c>
      <c r="E96" s="60" t="n">
        <v>240</v>
      </c>
      <c r="F96" s="69" t="n">
        <f aca="false">IF(E96="","",D96-E96)</f>
        <v>49</v>
      </c>
      <c r="G96" s="60" t="n">
        <v>85</v>
      </c>
      <c r="H96" s="60" t="n">
        <v>63</v>
      </c>
      <c r="I96" s="69" t="n">
        <f aca="false">IF(H96="","",G96-H96)</f>
        <v>22</v>
      </c>
      <c r="J96" s="40" t="n">
        <f aca="false">IF(OR(D96="",D96+G96=0),"",D96/(D96+G96))</f>
        <v>0.772727272727273</v>
      </c>
      <c r="K96" s="40" t="n">
        <f aca="false">IF(E96="","",E96/(E96+H96))</f>
        <v>0.792079207920792</v>
      </c>
      <c r="L96" s="70" t="n">
        <f aca="false">IF(OR(K96="",J96=""),"",(J96-K96)*100)</f>
        <v>-1.93519351935194</v>
      </c>
      <c r="M96" s="36" t="n">
        <v>3.47908323004549</v>
      </c>
      <c r="N96" s="36" t="n">
        <v>2.24048056585718</v>
      </c>
      <c r="O96" s="36" t="n">
        <f aca="false">SQRT(M96^2+N96^2)</f>
        <v>4.13808811984079</v>
      </c>
      <c r="P96" s="40" t="n">
        <f aca="false">IF(J96="","",MAX(0,J96-1.96*O96/100))</f>
        <v>0.691620745578393</v>
      </c>
      <c r="Q96" s="40" t="n">
        <f aca="false">IF(J96="","",MIN(1,J96+1.96*O96/100))</f>
        <v>0.853833799876152</v>
      </c>
      <c r="R96" s="32" t="str">
        <f aca="false">IF(L96="","",IF(ABS(L96)&lt;=O96,"Yes","No"))</f>
        <v>Yes</v>
      </c>
      <c r="S96" s="32" t="str">
        <f aca="false">IF(L96="","",IF(ABS(L96)&lt;=1.96*O96,"Yes","No"))</f>
        <v>Yes</v>
      </c>
      <c r="T96" s="60" t="n">
        <f aca="false">IF(D96="","",ROUND(SQRT(((D96+G96)*O96/100)^2+(J96*(D96+G96)*0.08223)^2),0))</f>
        <v>28</v>
      </c>
      <c r="U96" s="32"/>
    </row>
    <row r="97" customFormat="false" ht="15" hidden="false" customHeight="false" outlineLevel="0" collapsed="false">
      <c r="A97" s="32" t="s">
        <v>233</v>
      </c>
      <c r="B97" s="32" t="s">
        <v>235</v>
      </c>
      <c r="C97" s="32" t="s">
        <v>281</v>
      </c>
      <c r="D97" s="60" t="n">
        <v>232</v>
      </c>
      <c r="E97" s="60" t="n">
        <v>236</v>
      </c>
      <c r="F97" s="69" t="n">
        <f aca="false">IF(E97="","",D97-E97)</f>
        <v>-4</v>
      </c>
      <c r="G97" s="60" t="n">
        <v>79</v>
      </c>
      <c r="H97" s="60" t="n">
        <v>68</v>
      </c>
      <c r="I97" s="69" t="n">
        <f aca="false">IF(H97="","",G97-H97)</f>
        <v>11</v>
      </c>
      <c r="J97" s="40" t="n">
        <f aca="false">IF(OR(D97="",D97+G97=0),"",D97/(D97+G97))</f>
        <v>0.745980707395498</v>
      </c>
      <c r="K97" s="40" t="n">
        <f aca="false">IF(E97="","",E97/(E97+H97))</f>
        <v>0.776315789473684</v>
      </c>
      <c r="L97" s="70" t="n">
        <f aca="false">IF(OR(K97="",J97=""),"",(J97-K97)*100)</f>
        <v>-3.03350820781858</v>
      </c>
      <c r="M97" s="36" t="n">
        <v>3.47908323004549</v>
      </c>
      <c r="N97" s="36" t="n">
        <v>2.24048056585718</v>
      </c>
      <c r="O97" s="36" t="n">
        <f aca="false">SQRT(M97^2+N97^2)</f>
        <v>4.13808811984079</v>
      </c>
      <c r="P97" s="40" t="n">
        <f aca="false">IF(J97="","",MAX(0,J97-1.96*O97/100))</f>
        <v>0.664874180246619</v>
      </c>
      <c r="Q97" s="40" t="n">
        <f aca="false">IF(J97="","",MIN(1,J97+1.96*O97/100))</f>
        <v>0.827087234544378</v>
      </c>
      <c r="R97" s="32" t="str">
        <f aca="false">IF(L97="","",IF(ABS(L97)&lt;=O97,"Yes","No"))</f>
        <v>Yes</v>
      </c>
      <c r="S97" s="32" t="str">
        <f aca="false">IF(L97="","",IF(ABS(L97)&lt;=1.96*O97,"Yes","No"))</f>
        <v>Yes</v>
      </c>
      <c r="T97" s="60" t="n">
        <f aca="false">IF(D97="","",ROUND(SQRT(((D97+G97)*O97/100)^2+(J97*(D97+G97)*0.08223)^2),0))</f>
        <v>23</v>
      </c>
      <c r="U97" s="32"/>
    </row>
    <row r="98" customFormat="false" ht="15" hidden="false" customHeight="false" outlineLevel="0" collapsed="false">
      <c r="A98" s="32" t="s">
        <v>233</v>
      </c>
      <c r="B98" s="32" t="s">
        <v>235</v>
      </c>
      <c r="C98" s="32" t="s">
        <v>282</v>
      </c>
      <c r="D98" s="60" t="n">
        <v>316</v>
      </c>
      <c r="E98" s="60" t="n">
        <v>365</v>
      </c>
      <c r="F98" s="69" t="n">
        <f aca="false">IF(E98="","",D98-E98)</f>
        <v>-49</v>
      </c>
      <c r="G98" s="60" t="n">
        <v>108</v>
      </c>
      <c r="H98" s="60" t="n">
        <v>72</v>
      </c>
      <c r="I98" s="69" t="n">
        <f aca="false">IF(H98="","",G98-H98)</f>
        <v>36</v>
      </c>
      <c r="J98" s="40" t="n">
        <f aca="false">IF(OR(D98="",D98+G98=0),"",D98/(D98+G98))</f>
        <v>0.745283018867925</v>
      </c>
      <c r="K98" s="40" t="n">
        <f aca="false">IF(E98="","",E98/(E98+H98))</f>
        <v>0.835240274599542</v>
      </c>
      <c r="L98" s="70" t="n">
        <f aca="false">IF(OR(K98="",J98=""),"",(J98-K98)*100)</f>
        <v>-8.99572557316178</v>
      </c>
      <c r="M98" s="36" t="n">
        <v>3.47908323004549</v>
      </c>
      <c r="N98" s="36" t="n">
        <v>2.24048056585718</v>
      </c>
      <c r="O98" s="36" t="n">
        <f aca="false">SQRT(M98^2+N98^2)</f>
        <v>4.13808811984079</v>
      </c>
      <c r="P98" s="40" t="n">
        <f aca="false">IF(J98="","",MAX(0,J98-1.96*O98/100))</f>
        <v>0.664176491719045</v>
      </c>
      <c r="Q98" s="40" t="n">
        <f aca="false">IF(J98="","",MIN(1,J98+1.96*O98/100))</f>
        <v>0.826389546016804</v>
      </c>
      <c r="R98" s="32" t="str">
        <f aca="false">IF(L98="","",IF(ABS(L98)&lt;=O98,"Yes","No"))</f>
        <v>No</v>
      </c>
      <c r="S98" s="32" t="str">
        <f aca="false">IF(L98="","",IF(ABS(L98)&lt;=1.96*O98,"Yes","No"))</f>
        <v>No</v>
      </c>
      <c r="T98" s="60" t="n">
        <f aca="false">IF(D98="","",ROUND(SQRT(((D98+G98)*O98/100)^2+(J98*(D98+G98)*0.08223)^2),0))</f>
        <v>31</v>
      </c>
      <c r="U98" s="32"/>
    </row>
    <row r="99" customFormat="false" ht="15" hidden="false" customHeight="false" outlineLevel="0" collapsed="false">
      <c r="A99" s="32" t="s">
        <v>233</v>
      </c>
      <c r="B99" s="32" t="s">
        <v>235</v>
      </c>
      <c r="C99" s="32" t="s">
        <v>283</v>
      </c>
      <c r="D99" s="60" t="n">
        <v>183</v>
      </c>
      <c r="E99" s="60" t="n">
        <v>173</v>
      </c>
      <c r="F99" s="69" t="n">
        <f aca="false">IF(E99="","",D99-E99)</f>
        <v>10</v>
      </c>
      <c r="G99" s="60" t="n">
        <v>62</v>
      </c>
      <c r="H99" s="60" t="n">
        <v>59</v>
      </c>
      <c r="I99" s="69" t="n">
        <f aca="false">IF(H99="","",G99-H99)</f>
        <v>3</v>
      </c>
      <c r="J99" s="40" t="n">
        <f aca="false">IF(OR(D99="",D99+G99=0),"",D99/(D99+G99))</f>
        <v>0.746938775510204</v>
      </c>
      <c r="K99" s="40" t="n">
        <f aca="false">IF(E99="","",E99/(E99+H99))</f>
        <v>0.745689655172414</v>
      </c>
      <c r="L99" s="70" t="n">
        <f aca="false">IF(OR(K99="",J99=""),"",(J99-K99)*100)</f>
        <v>0.124912033779023</v>
      </c>
      <c r="M99" s="36" t="n">
        <v>3.47908323004549</v>
      </c>
      <c r="N99" s="36" t="n">
        <v>2.24048056585718</v>
      </c>
      <c r="O99" s="36" t="n">
        <f aca="false">SQRT(M99^2+N99^2)</f>
        <v>4.13808811984079</v>
      </c>
      <c r="P99" s="40" t="n">
        <f aca="false">IF(J99="","",MAX(0,J99-1.96*O99/100))</f>
        <v>0.665832248361325</v>
      </c>
      <c r="Q99" s="40" t="n">
        <f aca="false">IF(J99="","",MIN(1,J99+1.96*O99/100))</f>
        <v>0.828045302659084</v>
      </c>
      <c r="R99" s="32" t="str">
        <f aca="false">IF(L99="","",IF(ABS(L99)&lt;=O99,"Yes","No"))</f>
        <v>Yes</v>
      </c>
      <c r="S99" s="32" t="str">
        <f aca="false">IF(L99="","",IF(ABS(L99)&lt;=1.96*O99,"Yes","No"))</f>
        <v>Yes</v>
      </c>
      <c r="T99" s="60" t="n">
        <f aca="false">IF(D99="","",ROUND(SQRT(((D99+G99)*O99/100)^2+(J99*(D99+G99)*0.08223)^2),0))</f>
        <v>18</v>
      </c>
      <c r="U99" s="32"/>
    </row>
    <row r="100" customFormat="false" ht="15" hidden="false" customHeight="false" outlineLevel="0" collapsed="false">
      <c r="A100" s="32" t="s">
        <v>233</v>
      </c>
      <c r="B100" s="32" t="s">
        <v>235</v>
      </c>
      <c r="C100" s="32" t="s">
        <v>284</v>
      </c>
      <c r="D100" s="60" t="n">
        <v>264</v>
      </c>
      <c r="E100" s="60" t="n">
        <v>224</v>
      </c>
      <c r="F100" s="69" t="n">
        <f aca="false">IF(E100="","",D100-E100)</f>
        <v>40</v>
      </c>
      <c r="G100" s="60" t="n">
        <v>78</v>
      </c>
      <c r="H100" s="60" t="n">
        <v>57</v>
      </c>
      <c r="I100" s="69" t="n">
        <f aca="false">IF(H100="","",G100-H100)</f>
        <v>21</v>
      </c>
      <c r="J100" s="40" t="n">
        <f aca="false">IF(OR(D100="",D100+G100=0),"",D100/(D100+G100))</f>
        <v>0.771929824561404</v>
      </c>
      <c r="K100" s="40" t="n">
        <f aca="false">IF(E100="","",E100/(E100+H100))</f>
        <v>0.797153024911032</v>
      </c>
      <c r="L100" s="70" t="n">
        <f aca="false">IF(OR(K100="",J100=""),"",(J100-K100)*100)</f>
        <v>-2.52232003496286</v>
      </c>
      <c r="M100" s="36" t="n">
        <v>3.47908323004549</v>
      </c>
      <c r="N100" s="36" t="n">
        <v>2.24048056585718</v>
      </c>
      <c r="O100" s="36" t="n">
        <f aca="false">SQRT(M100^2+N100^2)</f>
        <v>4.13808811984079</v>
      </c>
      <c r="P100" s="40" t="n">
        <f aca="false">IF(J100="","",MAX(0,J100-1.96*O100/100))</f>
        <v>0.690823297412524</v>
      </c>
      <c r="Q100" s="40" t="n">
        <f aca="false">IF(J100="","",MIN(1,J100+1.96*O100/100))</f>
        <v>0.853036351710283</v>
      </c>
      <c r="R100" s="32" t="str">
        <f aca="false">IF(L100="","",IF(ABS(L100)&lt;=O100,"Yes","No"))</f>
        <v>Yes</v>
      </c>
      <c r="S100" s="32" t="str">
        <f aca="false">IF(L100="","",IF(ABS(L100)&lt;=1.96*O100,"Yes","No"))</f>
        <v>Yes</v>
      </c>
      <c r="T100" s="60" t="n">
        <f aca="false">IF(D100="","",ROUND(SQRT(((D100+G100)*O100/100)^2+(J100*(D100+G100)*0.08223)^2),0))</f>
        <v>26</v>
      </c>
      <c r="U100" s="32"/>
    </row>
    <row r="101" customFormat="false" ht="15" hidden="false" customHeight="false" outlineLevel="0" collapsed="false">
      <c r="A101" s="32" t="s">
        <v>233</v>
      </c>
      <c r="B101" s="32" t="s">
        <v>235</v>
      </c>
      <c r="C101" s="32" t="s">
        <v>285</v>
      </c>
      <c r="D101" s="60" t="n">
        <v>139</v>
      </c>
      <c r="E101" s="60" t="n">
        <v>93</v>
      </c>
      <c r="F101" s="69" t="n">
        <f aca="false">IF(E101="","",D101-E101)</f>
        <v>46</v>
      </c>
      <c r="G101" s="60" t="n">
        <v>46</v>
      </c>
      <c r="H101" s="60" t="n">
        <v>30</v>
      </c>
      <c r="I101" s="69" t="n">
        <f aca="false">IF(H101="","",G101-H101)</f>
        <v>16</v>
      </c>
      <c r="J101" s="40" t="n">
        <f aca="false">IF(OR(D101="",D101+G101=0),"",D101/(D101+G101))</f>
        <v>0.751351351351351</v>
      </c>
      <c r="K101" s="40" t="n">
        <f aca="false">IF(E101="","",E101/(E101+H101))</f>
        <v>0.75609756097561</v>
      </c>
      <c r="L101" s="70" t="n">
        <f aca="false">IF(OR(K101="",J101=""),"",(J101-K101)*100)</f>
        <v>-0.474620962425842</v>
      </c>
      <c r="M101" s="36" t="n">
        <v>3.47908323004549</v>
      </c>
      <c r="N101" s="36" t="n">
        <v>2.24048056585718</v>
      </c>
      <c r="O101" s="36" t="n">
        <f aca="false">SQRT(M101^2+N101^2)</f>
        <v>4.13808811984079</v>
      </c>
      <c r="P101" s="40" t="n">
        <f aca="false">IF(J101="","",MAX(0,J101-1.96*O101/100))</f>
        <v>0.670244824202472</v>
      </c>
      <c r="Q101" s="40" t="n">
        <f aca="false">IF(J101="","",MIN(1,J101+1.96*O101/100))</f>
        <v>0.832457878500231</v>
      </c>
      <c r="R101" s="32" t="str">
        <f aca="false">IF(L101="","",IF(ABS(L101)&lt;=O101,"Yes","No"))</f>
        <v>Yes</v>
      </c>
      <c r="S101" s="32" t="str">
        <f aca="false">IF(L101="","",IF(ABS(L101)&lt;=1.96*O101,"Yes","No"))</f>
        <v>Yes</v>
      </c>
      <c r="T101" s="60" t="n">
        <f aca="false">IF(D101="","",ROUND(SQRT(((D101+G101)*O101/100)^2+(J101*(D101+G101)*0.08223)^2),0))</f>
        <v>14</v>
      </c>
      <c r="U101" s="32"/>
    </row>
    <row r="102" customFormat="false" ht="15" hidden="false" customHeight="false" outlineLevel="0" collapsed="false">
      <c r="A102" s="32" t="s">
        <v>233</v>
      </c>
      <c r="B102" s="32" t="s">
        <v>235</v>
      </c>
      <c r="C102" s="32" t="s">
        <v>286</v>
      </c>
      <c r="D102" s="60" t="n">
        <v>238</v>
      </c>
      <c r="E102" s="60" t="n">
        <v>206</v>
      </c>
      <c r="F102" s="69" t="n">
        <f aca="false">IF(E102="","",D102-E102)</f>
        <v>32</v>
      </c>
      <c r="G102" s="60" t="n">
        <v>99</v>
      </c>
      <c r="H102" s="60" t="n">
        <v>84</v>
      </c>
      <c r="I102" s="69" t="n">
        <f aca="false">IF(H102="","",G102-H102)</f>
        <v>15</v>
      </c>
      <c r="J102" s="40" t="n">
        <f aca="false">IF(OR(D102="",D102+G102=0),"",D102/(D102+G102))</f>
        <v>0.706231454005935</v>
      </c>
      <c r="K102" s="40" t="n">
        <f aca="false">IF(E102="","",E102/(E102+H102))</f>
        <v>0.710344827586207</v>
      </c>
      <c r="L102" s="70" t="n">
        <f aca="false">IF(OR(K102="",J102=""),"",(J102-K102)*100)</f>
        <v>-0.41133735802722</v>
      </c>
      <c r="M102" s="36" t="n">
        <v>3.47908323004549</v>
      </c>
      <c r="N102" s="36" t="n">
        <v>2.24048056585718</v>
      </c>
      <c r="O102" s="36" t="n">
        <f aca="false">SQRT(M102^2+N102^2)</f>
        <v>4.13808811984079</v>
      </c>
      <c r="P102" s="40" t="n">
        <f aca="false">IF(J102="","",MAX(0,J102-1.96*O102/100))</f>
        <v>0.625124926857055</v>
      </c>
      <c r="Q102" s="40" t="n">
        <f aca="false">IF(J102="","",MIN(1,J102+1.96*O102/100))</f>
        <v>0.787337981154814</v>
      </c>
      <c r="R102" s="32" t="str">
        <f aca="false">IF(L102="","",IF(ABS(L102)&lt;=O102,"Yes","No"))</f>
        <v>Yes</v>
      </c>
      <c r="S102" s="32" t="str">
        <f aca="false">IF(L102="","",IF(ABS(L102)&lt;=1.96*O102,"Yes","No"))</f>
        <v>Yes</v>
      </c>
      <c r="T102" s="60" t="n">
        <f aca="false">IF(D102="","",ROUND(SQRT(((D102+G102)*O102/100)^2+(J102*(D102+G102)*0.08223)^2),0))</f>
        <v>24</v>
      </c>
      <c r="U102" s="32"/>
    </row>
    <row r="103" customFormat="false" ht="15" hidden="false" customHeight="false" outlineLevel="0" collapsed="false">
      <c r="A103" s="32" t="s">
        <v>233</v>
      </c>
      <c r="B103" s="32" t="s">
        <v>235</v>
      </c>
      <c r="C103" s="32" t="s">
        <v>287</v>
      </c>
      <c r="D103" s="60" t="n">
        <v>333</v>
      </c>
      <c r="E103" s="60" t="n">
        <v>305</v>
      </c>
      <c r="F103" s="69" t="n">
        <f aca="false">IF(E103="","",D103-E103)</f>
        <v>28</v>
      </c>
      <c r="G103" s="60" t="n">
        <v>105</v>
      </c>
      <c r="H103" s="60" t="n">
        <v>94</v>
      </c>
      <c r="I103" s="69" t="n">
        <f aca="false">IF(H103="","",G103-H103)</f>
        <v>11</v>
      </c>
      <c r="J103" s="40" t="n">
        <f aca="false">IF(OR(D103="",D103+G103=0),"",D103/(D103+G103))</f>
        <v>0.76027397260274</v>
      </c>
      <c r="K103" s="40" t="n">
        <f aca="false">IF(E103="","",E103/(E103+H103))</f>
        <v>0.764411027568922</v>
      </c>
      <c r="L103" s="70" t="n">
        <f aca="false">IF(OR(K103="",J103=""),"",(J103-K103)*100)</f>
        <v>-0.413705496618255</v>
      </c>
      <c r="M103" s="36" t="n">
        <v>3.47908323004549</v>
      </c>
      <c r="N103" s="36" t="n">
        <v>2.24048056585718</v>
      </c>
      <c r="O103" s="36" t="n">
        <f aca="false">SQRT(M103^2+N103^2)</f>
        <v>4.13808811984079</v>
      </c>
      <c r="P103" s="40" t="n">
        <f aca="false">IF(J103="","",MAX(0,J103-1.96*O103/100))</f>
        <v>0.67916744545386</v>
      </c>
      <c r="Q103" s="40" t="n">
        <f aca="false">IF(J103="","",MIN(1,J103+1.96*O103/100))</f>
        <v>0.841380499751619</v>
      </c>
      <c r="R103" s="32" t="str">
        <f aca="false">IF(L103="","",IF(ABS(L103)&lt;=O103,"Yes","No"))</f>
        <v>Yes</v>
      </c>
      <c r="S103" s="32" t="str">
        <f aca="false">IF(L103="","",IF(ABS(L103)&lt;=1.96*O103,"Yes","No"))</f>
        <v>Yes</v>
      </c>
      <c r="T103" s="60" t="n">
        <f aca="false">IF(D103="","",ROUND(SQRT(((D103+G103)*O103/100)^2+(J103*(D103+G103)*0.08223)^2),0))</f>
        <v>33</v>
      </c>
      <c r="U103" s="32"/>
    </row>
    <row r="104" customFormat="false" ht="15" hidden="false" customHeight="false" outlineLevel="0" collapsed="false">
      <c r="A104" s="32" t="s">
        <v>233</v>
      </c>
      <c r="B104" s="32" t="s">
        <v>235</v>
      </c>
      <c r="C104" s="32" t="s">
        <v>288</v>
      </c>
      <c r="D104" s="60" t="n">
        <v>127</v>
      </c>
      <c r="E104" s="60" t="n">
        <v>116</v>
      </c>
      <c r="F104" s="69" t="n">
        <f aca="false">IF(E104="","",D104-E104)</f>
        <v>11</v>
      </c>
      <c r="G104" s="60" t="n">
        <v>50</v>
      </c>
      <c r="H104" s="60" t="n">
        <v>25</v>
      </c>
      <c r="I104" s="69" t="n">
        <f aca="false">IF(H104="","",G104-H104)</f>
        <v>25</v>
      </c>
      <c r="J104" s="40" t="n">
        <f aca="false">IF(OR(D104="",D104+G104=0),"",D104/(D104+G104))</f>
        <v>0.717514124293785</v>
      </c>
      <c r="K104" s="40" t="n">
        <f aca="false">IF(E104="","",E104/(E104+H104))</f>
        <v>0.822695035460993</v>
      </c>
      <c r="L104" s="70" t="n">
        <f aca="false">IF(OR(K104="",J104=""),"",(J104-K104)*100)</f>
        <v>-10.5180911167208</v>
      </c>
      <c r="M104" s="36" t="n">
        <v>3.47908323004549</v>
      </c>
      <c r="N104" s="36" t="n">
        <v>2.24048056585718</v>
      </c>
      <c r="O104" s="36" t="n">
        <f aca="false">SQRT(M104^2+N104^2)</f>
        <v>4.13808811984079</v>
      </c>
      <c r="P104" s="40" t="n">
        <f aca="false">IF(J104="","",MAX(0,J104-1.96*O104/100))</f>
        <v>0.636407597144906</v>
      </c>
      <c r="Q104" s="40" t="n">
        <f aca="false">IF(J104="","",MIN(1,J104+1.96*O104/100))</f>
        <v>0.798620651442665</v>
      </c>
      <c r="R104" s="32" t="str">
        <f aca="false">IF(L104="","",IF(ABS(L104)&lt;=O104,"Yes","No"))</f>
        <v>No</v>
      </c>
      <c r="S104" s="32" t="str">
        <f aca="false">IF(L104="","",IF(ABS(L104)&lt;=1.96*O104,"Yes","No"))</f>
        <v>No</v>
      </c>
      <c r="T104" s="60" t="n">
        <f aca="false">IF(D104="","",ROUND(SQRT(((D104+G104)*O104/100)^2+(J104*(D104+G104)*0.08223)^2),0))</f>
        <v>13</v>
      </c>
      <c r="U104" s="32"/>
    </row>
    <row r="105" customFormat="false" ht="15" hidden="false" customHeight="false" outlineLevel="0" collapsed="false">
      <c r="A105" s="32" t="s">
        <v>233</v>
      </c>
      <c r="B105" s="32" t="s">
        <v>235</v>
      </c>
      <c r="C105" s="32" t="s">
        <v>289</v>
      </c>
      <c r="D105" s="60" t="n">
        <v>160</v>
      </c>
      <c r="E105" s="60" t="n">
        <v>147</v>
      </c>
      <c r="F105" s="69" t="n">
        <f aca="false">IF(E105="","",D105-E105)</f>
        <v>13</v>
      </c>
      <c r="G105" s="60" t="n">
        <v>54</v>
      </c>
      <c r="H105" s="60" t="n">
        <v>26</v>
      </c>
      <c r="I105" s="69" t="n">
        <f aca="false">IF(H105="","",G105-H105)</f>
        <v>28</v>
      </c>
      <c r="J105" s="40" t="n">
        <f aca="false">IF(OR(D105="",D105+G105=0),"",D105/(D105+G105))</f>
        <v>0.747663551401869</v>
      </c>
      <c r="K105" s="40" t="n">
        <f aca="false">IF(E105="","",E105/(E105+H105))</f>
        <v>0.84971098265896</v>
      </c>
      <c r="L105" s="70" t="n">
        <f aca="false">IF(OR(K105="",J105=""),"",(J105-K105)*100)</f>
        <v>-10.204743125709</v>
      </c>
      <c r="M105" s="36" t="n">
        <v>3.47908323004549</v>
      </c>
      <c r="N105" s="36" t="n">
        <v>2.24048056585718</v>
      </c>
      <c r="O105" s="36" t="n">
        <f aca="false">SQRT(M105^2+N105^2)</f>
        <v>4.13808811984079</v>
      </c>
      <c r="P105" s="40" t="n">
        <f aca="false">IF(J105="","",MAX(0,J105-1.96*O105/100))</f>
        <v>0.66655702425299</v>
      </c>
      <c r="Q105" s="40" t="n">
        <f aca="false">IF(J105="","",MIN(1,J105+1.96*O105/100))</f>
        <v>0.828770078550749</v>
      </c>
      <c r="R105" s="32" t="str">
        <f aca="false">IF(L105="","",IF(ABS(L105)&lt;=O105,"Yes","No"))</f>
        <v>No</v>
      </c>
      <c r="S105" s="32" t="str">
        <f aca="false">IF(L105="","",IF(ABS(L105)&lt;=1.96*O105,"Yes","No"))</f>
        <v>No</v>
      </c>
      <c r="T105" s="60" t="n">
        <f aca="false">IF(D105="","",ROUND(SQRT(((D105+G105)*O105/100)^2+(J105*(D105+G105)*0.08223)^2),0))</f>
        <v>16</v>
      </c>
      <c r="U105" s="32"/>
    </row>
    <row r="106" customFormat="false" ht="15" hidden="false" customHeight="false" outlineLevel="0" collapsed="false">
      <c r="A106" s="32" t="s">
        <v>233</v>
      </c>
      <c r="B106" s="32" t="s">
        <v>235</v>
      </c>
      <c r="C106" s="32" t="s">
        <v>290</v>
      </c>
      <c r="D106" s="60" t="n">
        <v>231</v>
      </c>
      <c r="E106" s="60" t="n">
        <v>220</v>
      </c>
      <c r="F106" s="69" t="n">
        <f aca="false">IF(E106="","",D106-E106)</f>
        <v>11</v>
      </c>
      <c r="G106" s="60" t="n">
        <v>75</v>
      </c>
      <c r="H106" s="60" t="n">
        <v>55</v>
      </c>
      <c r="I106" s="69" t="n">
        <f aca="false">IF(H106="","",G106-H106)</f>
        <v>20</v>
      </c>
      <c r="J106" s="40" t="n">
        <f aca="false">IF(OR(D106="",D106+G106=0),"",D106/(D106+G106))</f>
        <v>0.754901960784314</v>
      </c>
      <c r="K106" s="40" t="n">
        <f aca="false">IF(E106="","",E106/(E106+H106))</f>
        <v>0.8</v>
      </c>
      <c r="L106" s="70" t="n">
        <f aca="false">IF(OR(K106="",J106=""),"",(J106-K106)*100)</f>
        <v>-4.50980392156863</v>
      </c>
      <c r="M106" s="36" t="n">
        <v>3.47908323004549</v>
      </c>
      <c r="N106" s="36" t="n">
        <v>2.24048056585718</v>
      </c>
      <c r="O106" s="36" t="n">
        <f aca="false">SQRT(M106^2+N106^2)</f>
        <v>4.13808811984079</v>
      </c>
      <c r="P106" s="40" t="n">
        <f aca="false">IF(J106="","",MAX(0,J106-1.96*O106/100))</f>
        <v>0.673795433635434</v>
      </c>
      <c r="Q106" s="40" t="n">
        <f aca="false">IF(J106="","",MIN(1,J106+1.96*O106/100))</f>
        <v>0.836008487933193</v>
      </c>
      <c r="R106" s="32" t="str">
        <f aca="false">IF(L106="","",IF(ABS(L106)&lt;=O106,"Yes","No"))</f>
        <v>No</v>
      </c>
      <c r="S106" s="32" t="str">
        <f aca="false">IF(L106="","",IF(ABS(L106)&lt;=1.96*O106,"Yes","No"))</f>
        <v>Yes</v>
      </c>
      <c r="T106" s="60" t="n">
        <f aca="false">IF(D106="","",ROUND(SQRT(((D106+G106)*O106/100)^2+(J106*(D106+G106)*0.08223)^2),0))</f>
        <v>23</v>
      </c>
      <c r="U106" s="32"/>
    </row>
    <row r="107" customFormat="false" ht="15" hidden="false" customHeight="false" outlineLevel="0" collapsed="false">
      <c r="A107" s="32" t="s">
        <v>233</v>
      </c>
      <c r="B107" s="32" t="s">
        <v>235</v>
      </c>
      <c r="C107" s="32" t="s">
        <v>291</v>
      </c>
      <c r="D107" s="60" t="n">
        <v>379</v>
      </c>
      <c r="E107" s="60" t="n">
        <v>338</v>
      </c>
      <c r="F107" s="69" t="n">
        <f aca="false">IF(E107="","",D107-E107)</f>
        <v>41</v>
      </c>
      <c r="G107" s="60" t="n">
        <v>168</v>
      </c>
      <c r="H107" s="60" t="n">
        <v>159</v>
      </c>
      <c r="I107" s="69" t="n">
        <f aca="false">IF(H107="","",G107-H107)</f>
        <v>9</v>
      </c>
      <c r="J107" s="40" t="n">
        <f aca="false">IF(OR(D107="",D107+G107=0),"",D107/(D107+G107))</f>
        <v>0.692870201096892</v>
      </c>
      <c r="K107" s="40" t="n">
        <f aca="false">IF(E107="","",E107/(E107+H107))</f>
        <v>0.680080482897384</v>
      </c>
      <c r="L107" s="70" t="n">
        <f aca="false">IF(OR(K107="",J107=""),"",(J107-K107)*100)</f>
        <v>1.27897181995078</v>
      </c>
      <c r="M107" s="36" t="n">
        <v>2.27303511524771</v>
      </c>
      <c r="N107" s="36" t="n">
        <v>2.24048056585718</v>
      </c>
      <c r="O107" s="36" t="n">
        <f aca="false">SQRT(M107^2+N107^2)</f>
        <v>3.19162056033183</v>
      </c>
      <c r="P107" s="40" t="n">
        <f aca="false">IF(J107="","",MAX(0,J107-1.96*O107/100))</f>
        <v>0.630314438114388</v>
      </c>
      <c r="Q107" s="40" t="n">
        <f aca="false">IF(J107="","",MIN(1,J107+1.96*O107/100))</f>
        <v>0.755425964079396</v>
      </c>
      <c r="R107" s="32" t="str">
        <f aca="false">IF(L107="","",IF(ABS(L107)&lt;=O107,"Yes","No"))</f>
        <v>Yes</v>
      </c>
      <c r="S107" s="32" t="str">
        <f aca="false">IF(L107="","",IF(ABS(L107)&lt;=1.96*O107,"Yes","No"))</f>
        <v>Yes</v>
      </c>
      <c r="T107" s="60" t="n">
        <f aca="false">IF(D107="","",ROUND(SQRT(((D107+G107)*O107/100)^2+(J107*(D107+G107)*0.06778)^2),0))</f>
        <v>31</v>
      </c>
      <c r="U107" s="32"/>
    </row>
    <row r="108" customFormat="false" ht="15" hidden="false" customHeight="false" outlineLevel="0" collapsed="false">
      <c r="A108" s="32" t="s">
        <v>233</v>
      </c>
      <c r="B108" s="32" t="s">
        <v>235</v>
      </c>
      <c r="C108" s="32" t="s">
        <v>292</v>
      </c>
      <c r="D108" s="60" t="n">
        <v>186</v>
      </c>
      <c r="E108" s="60" t="n">
        <v>158</v>
      </c>
      <c r="F108" s="69" t="n">
        <f aca="false">IF(E108="","",D108-E108)</f>
        <v>28</v>
      </c>
      <c r="G108" s="60" t="n">
        <v>75</v>
      </c>
      <c r="H108" s="60" t="n">
        <v>60</v>
      </c>
      <c r="I108" s="69" t="n">
        <f aca="false">IF(H108="","",G108-H108)</f>
        <v>15</v>
      </c>
      <c r="J108" s="40" t="n">
        <f aca="false">IF(OR(D108="",D108+G108=0),"",D108/(D108+G108))</f>
        <v>0.71264367816092</v>
      </c>
      <c r="K108" s="40" t="n">
        <f aca="false">IF(E108="","",E108/(E108+H108))</f>
        <v>0.724770642201835</v>
      </c>
      <c r="L108" s="70" t="n">
        <f aca="false">IF(OR(K108="",J108=""),"",(J108-K108)*100)</f>
        <v>-1.21269640409153</v>
      </c>
      <c r="M108" s="36" t="n">
        <v>3.47908323004549</v>
      </c>
      <c r="N108" s="36" t="n">
        <v>2.24048056585718</v>
      </c>
      <c r="O108" s="36" t="n">
        <f aca="false">SQRT(M108^2+N108^2)</f>
        <v>4.13808811984079</v>
      </c>
      <c r="P108" s="40" t="n">
        <f aca="false">IF(J108="","",MAX(0,J108-1.96*O108/100))</f>
        <v>0.63153715101204</v>
      </c>
      <c r="Q108" s="40" t="n">
        <f aca="false">IF(J108="","",MIN(1,J108+1.96*O108/100))</f>
        <v>0.793750205309799</v>
      </c>
      <c r="R108" s="32" t="str">
        <f aca="false">IF(L108="","",IF(ABS(L108)&lt;=O108,"Yes","No"))</f>
        <v>Yes</v>
      </c>
      <c r="S108" s="32" t="str">
        <f aca="false">IF(L108="","",IF(ABS(L108)&lt;=1.96*O108,"Yes","No"))</f>
        <v>Yes</v>
      </c>
      <c r="T108" s="60" t="n">
        <f aca="false">IF(D108="","",ROUND(SQRT(((D108+G108)*O108/100)^2+(J108*(D108+G108)*0.08223)^2),0))</f>
        <v>19</v>
      </c>
      <c r="U108" s="32"/>
    </row>
    <row r="109" customFormat="false" ht="15" hidden="false" customHeight="false" outlineLevel="0" collapsed="false">
      <c r="A109" s="32" t="s">
        <v>233</v>
      </c>
      <c r="B109" s="32" t="s">
        <v>235</v>
      </c>
      <c r="C109" s="32" t="s">
        <v>293</v>
      </c>
      <c r="D109" s="60" t="n">
        <v>231</v>
      </c>
      <c r="E109" s="60" t="n">
        <v>180</v>
      </c>
      <c r="F109" s="69" t="n">
        <f aca="false">IF(E109="","",D109-E109)</f>
        <v>51</v>
      </c>
      <c r="G109" s="60" t="n">
        <v>80</v>
      </c>
      <c r="H109" s="60" t="n">
        <v>58</v>
      </c>
      <c r="I109" s="69" t="n">
        <f aca="false">IF(H109="","",G109-H109)</f>
        <v>22</v>
      </c>
      <c r="J109" s="40" t="n">
        <f aca="false">IF(OR(D109="",D109+G109=0),"",D109/(D109+G109))</f>
        <v>0.742765273311897</v>
      </c>
      <c r="K109" s="40" t="n">
        <f aca="false">IF(E109="","",E109/(E109+H109))</f>
        <v>0.756302521008403</v>
      </c>
      <c r="L109" s="70" t="n">
        <f aca="false">IF(OR(K109="",J109=""),"",(J109-K109)*100)</f>
        <v>-1.35372476965062</v>
      </c>
      <c r="M109" s="36" t="n">
        <v>3.47908323004549</v>
      </c>
      <c r="N109" s="36" t="n">
        <v>2.24048056585718</v>
      </c>
      <c r="O109" s="36" t="n">
        <f aca="false">SQRT(M109^2+N109^2)</f>
        <v>4.13808811984079</v>
      </c>
      <c r="P109" s="40" t="n">
        <f aca="false">IF(J109="","",MAX(0,J109-1.96*O109/100))</f>
        <v>0.661658746163018</v>
      </c>
      <c r="Q109" s="40" t="n">
        <f aca="false">IF(J109="","",MIN(1,J109+1.96*O109/100))</f>
        <v>0.823871800460777</v>
      </c>
      <c r="R109" s="32" t="str">
        <f aca="false">IF(L109="","",IF(ABS(L109)&lt;=O109,"Yes","No"))</f>
        <v>Yes</v>
      </c>
      <c r="S109" s="32" t="str">
        <f aca="false">IF(L109="","",IF(ABS(L109)&lt;=1.96*O109,"Yes","No"))</f>
        <v>Yes</v>
      </c>
      <c r="T109" s="60" t="n">
        <f aca="false">IF(D109="","",ROUND(SQRT(((D109+G109)*O109/100)^2+(J109*(D109+G109)*0.08223)^2),0))</f>
        <v>23</v>
      </c>
      <c r="U109" s="32"/>
    </row>
    <row r="110" customFormat="false" ht="15" hidden="false" customHeight="false" outlineLevel="0" collapsed="false">
      <c r="A110" s="32" t="s">
        <v>233</v>
      </c>
      <c r="B110" s="32" t="s">
        <v>235</v>
      </c>
      <c r="C110" s="32" t="s">
        <v>294</v>
      </c>
      <c r="D110" s="60" t="n">
        <v>299</v>
      </c>
      <c r="E110" s="60" t="n">
        <v>275</v>
      </c>
      <c r="F110" s="69" t="n">
        <f aca="false">IF(E110="","",D110-E110)</f>
        <v>24</v>
      </c>
      <c r="G110" s="60" t="n">
        <v>177</v>
      </c>
      <c r="H110" s="60" t="n">
        <v>147</v>
      </c>
      <c r="I110" s="69" t="n">
        <f aca="false">IF(H110="","",G110-H110)</f>
        <v>30</v>
      </c>
      <c r="J110" s="40" t="n">
        <f aca="false">IF(OR(D110="",D110+G110=0),"",D110/(D110+G110))</f>
        <v>0.628151260504202</v>
      </c>
      <c r="K110" s="40" t="n">
        <f aca="false">IF(E110="","",E110/(E110+H110))</f>
        <v>0.651658767772512</v>
      </c>
      <c r="L110" s="70" t="n">
        <f aca="false">IF(OR(K110="",J110=""),"",(J110-K110)*100)</f>
        <v>-2.35075072683102</v>
      </c>
      <c r="M110" s="36" t="n">
        <v>3.47908323004549</v>
      </c>
      <c r="N110" s="36" t="n">
        <v>2.24048056585718</v>
      </c>
      <c r="O110" s="36" t="n">
        <f aca="false">SQRT(M110^2+N110^2)</f>
        <v>4.13808811984079</v>
      </c>
      <c r="P110" s="40" t="n">
        <f aca="false">IF(J110="","",MAX(0,J110-1.96*O110/100))</f>
        <v>0.547044733355322</v>
      </c>
      <c r="Q110" s="40" t="n">
        <f aca="false">IF(J110="","",MIN(1,J110+1.96*O110/100))</f>
        <v>0.709257787653081</v>
      </c>
      <c r="R110" s="32" t="str">
        <f aca="false">IF(L110="","",IF(ABS(L110)&lt;=O110,"Yes","No"))</f>
        <v>Yes</v>
      </c>
      <c r="S110" s="32" t="str">
        <f aca="false">IF(L110="","",IF(ABS(L110)&lt;=1.96*O110,"Yes","No"))</f>
        <v>Yes</v>
      </c>
      <c r="T110" s="60" t="n">
        <f aca="false">IF(D110="","",ROUND(SQRT(((D110+G110)*O110/100)^2+(J110*(D110+G110)*0.08223)^2),0))</f>
        <v>32</v>
      </c>
      <c r="U110" s="32"/>
    </row>
    <row r="111" customFormat="false" ht="15" hidden="false" customHeight="false" outlineLevel="0" collapsed="false">
      <c r="A111" s="32" t="s">
        <v>233</v>
      </c>
      <c r="B111" s="32" t="s">
        <v>235</v>
      </c>
      <c r="C111" s="32" t="s">
        <v>295</v>
      </c>
      <c r="D111" s="60" t="n">
        <v>260</v>
      </c>
      <c r="E111" s="60" t="n">
        <v>240</v>
      </c>
      <c r="F111" s="69" t="n">
        <f aca="false">IF(E111="","",D111-E111)</f>
        <v>20</v>
      </c>
      <c r="G111" s="60" t="n">
        <v>96</v>
      </c>
      <c r="H111" s="60" t="n">
        <v>61</v>
      </c>
      <c r="I111" s="69" t="n">
        <f aca="false">IF(H111="","",G111-H111)</f>
        <v>35</v>
      </c>
      <c r="J111" s="40" t="n">
        <f aca="false">IF(OR(D111="",D111+G111=0),"",D111/(D111+G111))</f>
        <v>0.730337078651685</v>
      </c>
      <c r="K111" s="40" t="n">
        <f aca="false">IF(E111="","",E111/(E111+H111))</f>
        <v>0.79734219269103</v>
      </c>
      <c r="L111" s="70" t="n">
        <f aca="false">IF(OR(K111="",J111=""),"",(J111-K111)*100)</f>
        <v>-6.70051140393445</v>
      </c>
      <c r="M111" s="36" t="n">
        <v>3.47908323004549</v>
      </c>
      <c r="N111" s="36" t="n">
        <v>2.24048056585718</v>
      </c>
      <c r="O111" s="36" t="n">
        <f aca="false">SQRT(M111^2+N111^2)</f>
        <v>4.13808811984079</v>
      </c>
      <c r="P111" s="40" t="n">
        <f aca="false">IF(J111="","",MAX(0,J111-1.96*O111/100))</f>
        <v>0.649230551502806</v>
      </c>
      <c r="Q111" s="40" t="n">
        <f aca="false">IF(J111="","",MIN(1,J111+1.96*O111/100))</f>
        <v>0.811443605800565</v>
      </c>
      <c r="R111" s="32" t="str">
        <f aca="false">IF(L111="","",IF(ABS(L111)&lt;=O111,"Yes","No"))</f>
        <v>No</v>
      </c>
      <c r="S111" s="32" t="str">
        <f aca="false">IF(L111="","",IF(ABS(L111)&lt;=1.96*O111,"Yes","No"))</f>
        <v>Yes</v>
      </c>
      <c r="T111" s="60" t="n">
        <f aca="false">IF(D111="","",ROUND(SQRT(((D111+G111)*O111/100)^2+(J111*(D111+G111)*0.08223)^2),0))</f>
        <v>26</v>
      </c>
      <c r="U111" s="32"/>
    </row>
    <row r="112" customFormat="false" ht="15" hidden="false" customHeight="false" outlineLevel="0" collapsed="false">
      <c r="A112" s="32" t="s">
        <v>233</v>
      </c>
      <c r="B112" s="32" t="s">
        <v>296</v>
      </c>
      <c r="C112" s="32" t="s">
        <v>297</v>
      </c>
      <c r="D112" s="60" t="n">
        <v>426</v>
      </c>
      <c r="E112" s="60" t="n">
        <v>472</v>
      </c>
      <c r="F112" s="69" t="n">
        <f aca="false">IF(E112="","",D112-E112)</f>
        <v>-46</v>
      </c>
      <c r="G112" s="60" t="n">
        <v>175</v>
      </c>
      <c r="H112" s="60" t="n">
        <v>160</v>
      </c>
      <c r="I112" s="69" t="n">
        <f aca="false">IF(H112="","",G112-H112)</f>
        <v>15</v>
      </c>
      <c r="J112" s="40" t="n">
        <f aca="false">IF(OR(D112="",D112+G112=0),"",D112/(D112+G112))</f>
        <v>0.708818635607321</v>
      </c>
      <c r="K112" s="40" t="n">
        <f aca="false">IF(E112="","",E112/(E112+H112))</f>
        <v>0.746835443037975</v>
      </c>
      <c r="L112" s="70" t="n">
        <f aca="false">IF(OR(K112="",J112=""),"",(J112-K112)*100)</f>
        <v>-3.80168074306535</v>
      </c>
      <c r="M112" s="36" t="n">
        <v>2.27303511524771</v>
      </c>
      <c r="N112" s="36" t="n">
        <v>2.24048056585718</v>
      </c>
      <c r="O112" s="36" t="n">
        <f aca="false">SQRT(M112^2+N112^2)</f>
        <v>3.19162056033183</v>
      </c>
      <c r="P112" s="40" t="n">
        <f aca="false">IF(J112="","",MAX(0,J112-1.96*O112/100))</f>
        <v>0.646262872624817</v>
      </c>
      <c r="Q112" s="40" t="n">
        <f aca="false">IF(J112="","",MIN(1,J112+1.96*O112/100))</f>
        <v>0.771374398589825</v>
      </c>
      <c r="R112" s="32" t="str">
        <f aca="false">IF(L112="","",IF(ABS(L112)&lt;=O112,"Yes","No"))</f>
        <v>No</v>
      </c>
      <c r="S112" s="32" t="str">
        <f aca="false">IF(L112="","",IF(ABS(L112)&lt;=1.96*O112,"Yes","No"))</f>
        <v>Yes</v>
      </c>
      <c r="T112" s="60" t="n">
        <f aca="false">IF(D112="","",ROUND(SQRT(((D112+G112)*O112/100)^2+(J112*(D112+G112)*0.06778)^2),0))</f>
        <v>35</v>
      </c>
      <c r="U112" s="32"/>
    </row>
    <row r="113" customFormat="false" ht="15" hidden="false" customHeight="false" outlineLevel="0" collapsed="false">
      <c r="A113" s="32" t="s">
        <v>233</v>
      </c>
      <c r="B113" s="32" t="s">
        <v>296</v>
      </c>
      <c r="C113" s="32" t="s">
        <v>298</v>
      </c>
      <c r="D113" s="60" t="n">
        <v>293</v>
      </c>
      <c r="E113" s="60" t="n">
        <v>324</v>
      </c>
      <c r="F113" s="69" t="n">
        <f aca="false">IF(E113="","",D113-E113)</f>
        <v>-31</v>
      </c>
      <c r="G113" s="60" t="n">
        <v>162</v>
      </c>
      <c r="H113" s="60" t="n">
        <v>138</v>
      </c>
      <c r="I113" s="69" t="n">
        <f aca="false">IF(H113="","",G113-H113)</f>
        <v>24</v>
      </c>
      <c r="J113" s="40" t="n">
        <f aca="false">IF(OR(D113="",D113+G113=0),"",D113/(D113+G113))</f>
        <v>0.643956043956044</v>
      </c>
      <c r="K113" s="40" t="n">
        <f aca="false">IF(E113="","",E113/(E113+H113))</f>
        <v>0.701298701298701</v>
      </c>
      <c r="L113" s="70" t="n">
        <f aca="false">IF(OR(K113="",J113=""),"",(J113-K113)*100)</f>
        <v>-5.73426573426573</v>
      </c>
      <c r="M113" s="36" t="n">
        <v>3.47908323004549</v>
      </c>
      <c r="N113" s="36" t="n">
        <v>2.24048056585718</v>
      </c>
      <c r="O113" s="36" t="n">
        <f aca="false">SQRT(M113^2+N113^2)</f>
        <v>4.13808811984079</v>
      </c>
      <c r="P113" s="40" t="n">
        <f aca="false">IF(J113="","",MAX(0,J113-1.96*O113/100))</f>
        <v>0.562849516807165</v>
      </c>
      <c r="Q113" s="40" t="n">
        <f aca="false">IF(J113="","",MIN(1,J113+1.96*O113/100))</f>
        <v>0.725062571104923</v>
      </c>
      <c r="R113" s="32" t="str">
        <f aca="false">IF(L113="","",IF(ABS(L113)&lt;=O113,"Yes","No"))</f>
        <v>No</v>
      </c>
      <c r="S113" s="32" t="str">
        <f aca="false">IF(L113="","",IF(ABS(L113)&lt;=1.96*O113,"Yes","No"))</f>
        <v>Yes</v>
      </c>
      <c r="T113" s="60" t="n">
        <f aca="false">IF(D113="","",ROUND(SQRT(((D113+G113)*O113/100)^2+(J113*(D113+G113)*0.08223)^2),0))</f>
        <v>31</v>
      </c>
      <c r="U113" s="32"/>
    </row>
    <row r="114" customFormat="false" ht="15" hidden="false" customHeight="false" outlineLevel="0" collapsed="false">
      <c r="A114" s="32" t="s">
        <v>233</v>
      </c>
      <c r="B114" s="32" t="s">
        <v>296</v>
      </c>
      <c r="C114" s="32" t="s">
        <v>299</v>
      </c>
      <c r="D114" s="60" t="n">
        <v>327</v>
      </c>
      <c r="E114" s="60" t="n">
        <v>366</v>
      </c>
      <c r="F114" s="69" t="n">
        <f aca="false">IF(E114="","",D114-E114)</f>
        <v>-39</v>
      </c>
      <c r="G114" s="60" t="n">
        <v>148</v>
      </c>
      <c r="H114" s="60" t="n">
        <v>124</v>
      </c>
      <c r="I114" s="69" t="n">
        <f aca="false">IF(H114="","",G114-H114)</f>
        <v>24</v>
      </c>
      <c r="J114" s="40" t="n">
        <f aca="false">IF(OR(D114="",D114+G114=0),"",D114/(D114+G114))</f>
        <v>0.688421052631579</v>
      </c>
      <c r="K114" s="40" t="n">
        <f aca="false">IF(E114="","",E114/(E114+H114))</f>
        <v>0.746938775510204</v>
      </c>
      <c r="L114" s="70" t="n">
        <f aca="false">IF(OR(K114="",J114=""),"",(J114-K114)*100)</f>
        <v>-5.85177228786251</v>
      </c>
      <c r="M114" s="36" t="n">
        <v>3.47908323004549</v>
      </c>
      <c r="N114" s="36" t="n">
        <v>2.24048056585718</v>
      </c>
      <c r="O114" s="36" t="n">
        <f aca="false">SQRT(M114^2+N114^2)</f>
        <v>4.13808811984079</v>
      </c>
      <c r="P114" s="40" t="n">
        <f aca="false">IF(J114="","",MAX(0,J114-1.96*O114/100))</f>
        <v>0.6073145254827</v>
      </c>
      <c r="Q114" s="40" t="n">
        <f aca="false">IF(J114="","",MIN(1,J114+1.96*O114/100))</f>
        <v>0.769527579780458</v>
      </c>
      <c r="R114" s="32" t="str">
        <f aca="false">IF(L114="","",IF(ABS(L114)&lt;=O114,"Yes","No"))</f>
        <v>No</v>
      </c>
      <c r="S114" s="32" t="str">
        <f aca="false">IF(L114="","",IF(ABS(L114)&lt;=1.96*O114,"Yes","No"))</f>
        <v>Yes</v>
      </c>
      <c r="T114" s="60" t="n">
        <f aca="false">IF(D114="","",ROUND(SQRT(((D114+G114)*O114/100)^2+(J114*(D114+G114)*0.08223)^2),0))</f>
        <v>33</v>
      </c>
      <c r="U114" s="32"/>
    </row>
    <row r="115" customFormat="false" ht="15" hidden="false" customHeight="false" outlineLevel="0" collapsed="false">
      <c r="A115" s="32" t="s">
        <v>233</v>
      </c>
      <c r="B115" s="32" t="s">
        <v>296</v>
      </c>
      <c r="C115" s="32" t="s">
        <v>300</v>
      </c>
      <c r="D115" s="60" t="n">
        <v>353</v>
      </c>
      <c r="E115" s="60" t="n">
        <v>415</v>
      </c>
      <c r="F115" s="69" t="n">
        <f aca="false">IF(E115="","",D115-E115)</f>
        <v>-62</v>
      </c>
      <c r="G115" s="60" t="n">
        <v>177</v>
      </c>
      <c r="H115" s="60" t="n">
        <v>166</v>
      </c>
      <c r="I115" s="69" t="n">
        <f aca="false">IF(H115="","",G115-H115)</f>
        <v>11</v>
      </c>
      <c r="J115" s="40" t="n">
        <f aca="false">IF(OR(D115="",D115+G115=0),"",D115/(D115+G115))</f>
        <v>0.666037735849057</v>
      </c>
      <c r="K115" s="40" t="n">
        <f aca="false">IF(E115="","",E115/(E115+H115))</f>
        <v>0.714285714285714</v>
      </c>
      <c r="L115" s="70" t="n">
        <f aca="false">IF(OR(K115="",J115=""),"",(J115-K115)*100)</f>
        <v>-4.82479784366577</v>
      </c>
      <c r="M115" s="36" t="n">
        <v>2.27303511524771</v>
      </c>
      <c r="N115" s="36" t="n">
        <v>2.24048056585718</v>
      </c>
      <c r="O115" s="36" t="n">
        <f aca="false">SQRT(M115^2+N115^2)</f>
        <v>3.19162056033183</v>
      </c>
      <c r="P115" s="40" t="n">
        <f aca="false">IF(J115="","",MAX(0,J115-1.96*O115/100))</f>
        <v>0.603481972866553</v>
      </c>
      <c r="Q115" s="40" t="n">
        <f aca="false">IF(J115="","",MIN(1,J115+1.96*O115/100))</f>
        <v>0.72859349883156</v>
      </c>
      <c r="R115" s="32" t="str">
        <f aca="false">IF(L115="","",IF(ABS(L115)&lt;=O115,"Yes","No"))</f>
        <v>No</v>
      </c>
      <c r="S115" s="32" t="str">
        <f aca="false">IF(L115="","",IF(ABS(L115)&lt;=1.96*O115,"Yes","No"))</f>
        <v>Yes</v>
      </c>
      <c r="T115" s="60" t="n">
        <f aca="false">IF(D115="","",ROUND(SQRT(((D115+G115)*O115/100)^2+(J115*(D115+G115)*0.06778)^2),0))</f>
        <v>29</v>
      </c>
      <c r="U115" s="32"/>
    </row>
    <row r="116" customFormat="false" ht="15" hidden="false" customHeight="false" outlineLevel="0" collapsed="false">
      <c r="A116" s="32" t="s">
        <v>233</v>
      </c>
      <c r="B116" s="32" t="s">
        <v>296</v>
      </c>
      <c r="C116" s="32" t="s">
        <v>301</v>
      </c>
      <c r="D116" s="60" t="n">
        <v>546</v>
      </c>
      <c r="E116" s="60" t="n">
        <v>571</v>
      </c>
      <c r="F116" s="69" t="n">
        <f aca="false">IF(E116="","",D116-E116)</f>
        <v>-25</v>
      </c>
      <c r="G116" s="60" t="n">
        <v>290</v>
      </c>
      <c r="H116" s="60" t="n">
        <v>293</v>
      </c>
      <c r="I116" s="69" t="n">
        <f aca="false">IF(H116="","",G116-H116)</f>
        <v>-3</v>
      </c>
      <c r="J116" s="40" t="n">
        <f aca="false">IF(OR(D116="",D116+G116=0),"",D116/(D116+G116))</f>
        <v>0.65311004784689</v>
      </c>
      <c r="K116" s="40" t="n">
        <f aca="false">IF(E116="","",E116/(E116+H116))</f>
        <v>0.66087962962963</v>
      </c>
      <c r="L116" s="70" t="n">
        <f aca="false">IF(OR(K116="",J116=""),"",(J116-K116)*100)</f>
        <v>-0.776958178273968</v>
      </c>
      <c r="M116" s="36" t="n">
        <v>1.83458616348768</v>
      </c>
      <c r="N116" s="36" t="n">
        <v>2.24048056585718</v>
      </c>
      <c r="O116" s="36" t="n">
        <f aca="false">SQRT(M116^2+N116^2)</f>
        <v>2.89576579806519</v>
      </c>
      <c r="P116" s="40" t="n">
        <f aca="false">IF(J116="","",MAX(0,J116-1.96*O116/100))</f>
        <v>0.596353038204812</v>
      </c>
      <c r="Q116" s="40" t="n">
        <f aca="false">IF(J116="","",MIN(1,J116+1.96*O116/100))</f>
        <v>0.709867057488968</v>
      </c>
      <c r="R116" s="32" t="str">
        <f aca="false">IF(L116="","",IF(ABS(L116)&lt;=O116,"Yes","No"))</f>
        <v>Yes</v>
      </c>
      <c r="S116" s="32" t="str">
        <f aca="false">IF(L116="","",IF(ABS(L116)&lt;=1.96*O116,"Yes","No"))</f>
        <v>Yes</v>
      </c>
      <c r="T116" s="60" t="n">
        <f aca="false">IF(D116="","",ROUND(SQRT(((D116+G116)*O116/100)^2+(J116*(D116+G116)*0.05273)^2),0))</f>
        <v>38</v>
      </c>
      <c r="U116" s="32"/>
    </row>
    <row r="117" customFormat="false" ht="15" hidden="false" customHeight="false" outlineLevel="0" collapsed="false">
      <c r="A117" s="32" t="s">
        <v>233</v>
      </c>
      <c r="B117" s="32" t="s">
        <v>296</v>
      </c>
      <c r="C117" s="32" t="s">
        <v>302</v>
      </c>
      <c r="D117" s="60" t="n">
        <v>364</v>
      </c>
      <c r="E117" s="60" t="n">
        <v>400</v>
      </c>
      <c r="F117" s="69" t="n">
        <f aca="false">IF(E117="","",D117-E117)</f>
        <v>-36</v>
      </c>
      <c r="G117" s="60" t="n">
        <v>226</v>
      </c>
      <c r="H117" s="60" t="n">
        <v>220</v>
      </c>
      <c r="I117" s="69" t="n">
        <f aca="false">IF(H117="","",G117-H117)</f>
        <v>6</v>
      </c>
      <c r="J117" s="40" t="n">
        <f aca="false">IF(OR(D117="",D117+G117=0),"",D117/(D117+G117))</f>
        <v>0.616949152542373</v>
      </c>
      <c r="K117" s="40" t="n">
        <f aca="false">IF(E117="","",E117/(E117+H117))</f>
        <v>0.645161290322581</v>
      </c>
      <c r="L117" s="70" t="n">
        <f aca="false">IF(OR(K117="",J117=""),"",(J117-K117)*100)</f>
        <v>-2.82121377802077</v>
      </c>
      <c r="M117" s="36" t="n">
        <v>2.27303511524771</v>
      </c>
      <c r="N117" s="36" t="n">
        <v>2.24048056585718</v>
      </c>
      <c r="O117" s="36" t="n">
        <f aca="false">SQRT(M117^2+N117^2)</f>
        <v>3.19162056033183</v>
      </c>
      <c r="P117" s="40" t="n">
        <f aca="false">IF(J117="","",MAX(0,J117-1.96*O117/100))</f>
        <v>0.554393389559869</v>
      </c>
      <c r="Q117" s="40" t="n">
        <f aca="false">IF(J117="","",MIN(1,J117+1.96*O117/100))</f>
        <v>0.679504915524877</v>
      </c>
      <c r="R117" s="32" t="str">
        <f aca="false">IF(L117="","",IF(ABS(L117)&lt;=O117,"Yes","No"))</f>
        <v>Yes</v>
      </c>
      <c r="S117" s="32" t="str">
        <f aca="false">IF(L117="","",IF(ABS(L117)&lt;=1.96*O117,"Yes","No"))</f>
        <v>Yes</v>
      </c>
      <c r="T117" s="60" t="n">
        <f aca="false">IF(D117="","",ROUND(SQRT(((D117+G117)*O117/100)^2+(J117*(D117+G117)*0.06778)^2),0))</f>
        <v>31</v>
      </c>
      <c r="U117" s="32"/>
    </row>
    <row r="118" customFormat="false" ht="15" hidden="false" customHeight="false" outlineLevel="0" collapsed="false">
      <c r="A118" s="32" t="s">
        <v>233</v>
      </c>
      <c r="B118" s="32" t="s">
        <v>296</v>
      </c>
      <c r="C118" s="32" t="s">
        <v>303</v>
      </c>
      <c r="D118" s="60" t="n">
        <v>417</v>
      </c>
      <c r="E118" s="60" t="n">
        <v>465</v>
      </c>
      <c r="F118" s="69" t="n">
        <f aca="false">IF(E118="","",D118-E118)</f>
        <v>-48</v>
      </c>
      <c r="G118" s="60" t="n">
        <v>308</v>
      </c>
      <c r="H118" s="60" t="n">
        <v>283</v>
      </c>
      <c r="I118" s="69" t="n">
        <f aca="false">IF(H118="","",G118-H118)</f>
        <v>25</v>
      </c>
      <c r="J118" s="40" t="n">
        <f aca="false">IF(OR(D118="",D118+G118=0),"",D118/(D118+G118))</f>
        <v>0.575172413793104</v>
      </c>
      <c r="K118" s="40" t="n">
        <f aca="false">IF(E118="","",E118/(E118+H118))</f>
        <v>0.621657754010695</v>
      </c>
      <c r="L118" s="70" t="n">
        <f aca="false">IF(OR(K118="",J118=""),"",(J118-K118)*100)</f>
        <v>-4.64853402175918</v>
      </c>
      <c r="M118" s="36" t="n">
        <v>2.27303511524771</v>
      </c>
      <c r="N118" s="36" t="n">
        <v>2.24048056585718</v>
      </c>
      <c r="O118" s="36" t="n">
        <f aca="false">SQRT(M118^2+N118^2)</f>
        <v>3.19162056033183</v>
      </c>
      <c r="P118" s="40" t="n">
        <f aca="false">IF(J118="","",MAX(0,J118-1.96*O118/100))</f>
        <v>0.5126166508106</v>
      </c>
      <c r="Q118" s="40" t="n">
        <f aca="false">IF(J118="","",MIN(1,J118+1.96*O118/100))</f>
        <v>0.637728176775607</v>
      </c>
      <c r="R118" s="32" t="str">
        <f aca="false">IF(L118="","",IF(ABS(L118)&lt;=O118,"Yes","No"))</f>
        <v>No</v>
      </c>
      <c r="S118" s="32" t="str">
        <f aca="false">IF(L118="","",IF(ABS(L118)&lt;=1.96*O118,"Yes","No"))</f>
        <v>Yes</v>
      </c>
      <c r="T118" s="60" t="n">
        <f aca="false">IF(D118="","",ROUND(SQRT(((D118+G118)*O118/100)^2+(J118*(D118+G118)*0.06778)^2),0))</f>
        <v>37</v>
      </c>
      <c r="U118" s="32"/>
    </row>
    <row r="119" customFormat="false" ht="15" hidden="false" customHeight="false" outlineLevel="0" collapsed="false">
      <c r="A119" s="32" t="s">
        <v>233</v>
      </c>
      <c r="B119" s="32" t="s">
        <v>296</v>
      </c>
      <c r="C119" s="32" t="s">
        <v>304</v>
      </c>
      <c r="D119" s="60" t="n">
        <v>485</v>
      </c>
      <c r="E119" s="60" t="n">
        <v>583</v>
      </c>
      <c r="F119" s="69" t="n">
        <f aca="false">IF(E119="","",D119-E119)</f>
        <v>-98</v>
      </c>
      <c r="G119" s="60" t="n">
        <v>358</v>
      </c>
      <c r="H119" s="60" t="n">
        <v>335</v>
      </c>
      <c r="I119" s="69" t="n">
        <f aca="false">IF(H119="","",G119-H119)</f>
        <v>23</v>
      </c>
      <c r="J119" s="40" t="n">
        <f aca="false">IF(OR(D119="",D119+G119=0),"",D119/(D119+G119))</f>
        <v>0.575326215895611</v>
      </c>
      <c r="K119" s="40" t="n">
        <f aca="false">IF(E119="","",E119/(E119+H119))</f>
        <v>0.635076252723312</v>
      </c>
      <c r="L119" s="70" t="n">
        <f aca="false">IF(OR(K119="",J119=""),"",(J119-K119)*100)</f>
        <v>-5.97500368277006</v>
      </c>
      <c r="M119" s="36" t="n">
        <v>1.83458616348768</v>
      </c>
      <c r="N119" s="36" t="n">
        <v>2.24048056585718</v>
      </c>
      <c r="O119" s="36" t="n">
        <f aca="false">SQRT(M119^2+N119^2)</f>
        <v>2.89576579806519</v>
      </c>
      <c r="P119" s="40" t="n">
        <f aca="false">IF(J119="","",MAX(0,J119-1.96*O119/100))</f>
        <v>0.518569206253533</v>
      </c>
      <c r="Q119" s="40" t="n">
        <f aca="false">IF(J119="","",MIN(1,J119+1.96*O119/100))</f>
        <v>0.632083225537689</v>
      </c>
      <c r="R119" s="32" t="str">
        <f aca="false">IF(L119="","",IF(ABS(L119)&lt;=O119,"Yes","No"))</f>
        <v>No</v>
      </c>
      <c r="S119" s="32" t="str">
        <f aca="false">IF(L119="","",IF(ABS(L119)&lt;=1.96*O119,"Yes","No"))</f>
        <v>No</v>
      </c>
      <c r="T119" s="60" t="n">
        <f aca="false">IF(D119="","",ROUND(SQRT(((D119+G119)*O119/100)^2+(J119*(D119+G119)*0.05273)^2),0))</f>
        <v>35</v>
      </c>
      <c r="U119" s="32"/>
    </row>
    <row r="120" customFormat="false" ht="15" hidden="false" customHeight="false" outlineLevel="0" collapsed="false">
      <c r="A120" s="32" t="s">
        <v>233</v>
      </c>
      <c r="B120" s="32" t="s">
        <v>296</v>
      </c>
      <c r="C120" s="32" t="s">
        <v>305</v>
      </c>
      <c r="D120" s="60" t="n">
        <v>398</v>
      </c>
      <c r="E120" s="60" t="n">
        <v>415</v>
      </c>
      <c r="F120" s="69" t="n">
        <f aca="false">IF(E120="","",D120-E120)</f>
        <v>-17</v>
      </c>
      <c r="G120" s="60" t="n">
        <v>248</v>
      </c>
      <c r="H120" s="60" t="n">
        <v>238</v>
      </c>
      <c r="I120" s="69" t="n">
        <f aca="false">IF(H120="","",G120-H120)</f>
        <v>10</v>
      </c>
      <c r="J120" s="40" t="n">
        <f aca="false">IF(OR(D120="",D120+G120=0),"",D120/(D120+G120))</f>
        <v>0.61609907120743</v>
      </c>
      <c r="K120" s="40" t="n">
        <f aca="false">IF(E120="","",E120/(E120+H120))</f>
        <v>0.635528330781011</v>
      </c>
      <c r="L120" s="70" t="n">
        <f aca="false">IF(OR(K120="",J120=""),"",(J120-K120)*100)</f>
        <v>-1.94292595735803</v>
      </c>
      <c r="M120" s="36" t="n">
        <v>2.27303511524771</v>
      </c>
      <c r="N120" s="36" t="n">
        <v>2.24048056585718</v>
      </c>
      <c r="O120" s="36" t="n">
        <f aca="false">SQRT(M120^2+N120^2)</f>
        <v>3.19162056033183</v>
      </c>
      <c r="P120" s="40" t="n">
        <f aca="false">IF(J120="","",MAX(0,J120-1.96*O120/100))</f>
        <v>0.553543308224927</v>
      </c>
      <c r="Q120" s="40" t="n">
        <f aca="false">IF(J120="","",MIN(1,J120+1.96*O120/100))</f>
        <v>0.678654834189934</v>
      </c>
      <c r="R120" s="32" t="str">
        <f aca="false">IF(L120="","",IF(ABS(L120)&lt;=O120,"Yes","No"))</f>
        <v>Yes</v>
      </c>
      <c r="S120" s="32" t="str">
        <f aca="false">IF(L120="","",IF(ABS(L120)&lt;=1.96*O120,"Yes","No"))</f>
        <v>Yes</v>
      </c>
      <c r="T120" s="60" t="n">
        <f aca="false">IF(D120="","",ROUND(SQRT(((D120+G120)*O120/100)^2+(J120*(D120+G120)*0.06778)^2),0))</f>
        <v>34</v>
      </c>
      <c r="U120" s="32"/>
    </row>
    <row r="121" customFormat="false" ht="15" hidden="false" customHeight="false" outlineLevel="0" collapsed="false">
      <c r="A121" s="32" t="s">
        <v>233</v>
      </c>
      <c r="B121" s="32" t="s">
        <v>296</v>
      </c>
      <c r="C121" s="32" t="s">
        <v>306</v>
      </c>
      <c r="D121" s="60" t="n">
        <v>291</v>
      </c>
      <c r="E121" s="60" t="n">
        <v>332</v>
      </c>
      <c r="F121" s="69" t="n">
        <f aca="false">IF(E121="","",D121-E121)</f>
        <v>-41</v>
      </c>
      <c r="G121" s="60" t="n">
        <v>232</v>
      </c>
      <c r="H121" s="60" t="n">
        <v>255</v>
      </c>
      <c r="I121" s="69" t="n">
        <f aca="false">IF(H121="","",G121-H121)</f>
        <v>-23</v>
      </c>
      <c r="J121" s="40" t="n">
        <f aca="false">IF(OR(D121="",D121+G121=0),"",D121/(D121+G121))</f>
        <v>0.55640535372849</v>
      </c>
      <c r="K121" s="40" t="n">
        <f aca="false">IF(E121="","",E121/(E121+H121))</f>
        <v>0.565587734241908</v>
      </c>
      <c r="L121" s="70" t="n">
        <f aca="false">IF(OR(K121="",J121=""),"",(J121-K121)*100)</f>
        <v>-0.918238051341846</v>
      </c>
      <c r="M121" s="36" t="n">
        <v>2.27303511524771</v>
      </c>
      <c r="N121" s="36" t="n">
        <v>2.24048056585718</v>
      </c>
      <c r="O121" s="36" t="n">
        <f aca="false">SQRT(M121^2+N121^2)</f>
        <v>3.19162056033183</v>
      </c>
      <c r="P121" s="40" t="n">
        <f aca="false">IF(J121="","",MAX(0,J121-1.96*O121/100))</f>
        <v>0.493849590745986</v>
      </c>
      <c r="Q121" s="40" t="n">
        <f aca="false">IF(J121="","",MIN(1,J121+1.96*O121/100))</f>
        <v>0.618961116710993</v>
      </c>
      <c r="R121" s="32" t="str">
        <f aca="false">IF(L121="","",IF(ABS(L121)&lt;=O121,"Yes","No"))</f>
        <v>Yes</v>
      </c>
      <c r="S121" s="32" t="str">
        <f aca="false">IF(L121="","",IF(ABS(L121)&lt;=1.96*O121,"Yes","No"))</f>
        <v>Yes</v>
      </c>
      <c r="T121" s="60" t="n">
        <f aca="false">IF(D121="","",ROUND(SQRT(((D121+G121)*O121/100)^2+(J121*(D121+G121)*0.06778)^2),0))</f>
        <v>26</v>
      </c>
      <c r="U121" s="32"/>
    </row>
    <row r="122" customFormat="false" ht="15" hidden="false" customHeight="false" outlineLevel="0" collapsed="false">
      <c r="A122" s="32" t="s">
        <v>233</v>
      </c>
      <c r="B122" s="32" t="s">
        <v>296</v>
      </c>
      <c r="C122" s="32" t="s">
        <v>307</v>
      </c>
      <c r="D122" s="60" t="n">
        <v>395</v>
      </c>
      <c r="E122" s="60" t="n">
        <v>418</v>
      </c>
      <c r="F122" s="69" t="n">
        <f aca="false">IF(E122="","",D122-E122)</f>
        <v>-23</v>
      </c>
      <c r="G122" s="60" t="n">
        <v>235</v>
      </c>
      <c r="H122" s="60" t="n">
        <v>222</v>
      </c>
      <c r="I122" s="69" t="n">
        <f aca="false">IF(H122="","",G122-H122)</f>
        <v>13</v>
      </c>
      <c r="J122" s="40" t="n">
        <f aca="false">IF(OR(D122="",D122+G122=0),"",D122/(D122+G122))</f>
        <v>0.626984126984127</v>
      </c>
      <c r="K122" s="40" t="n">
        <f aca="false">IF(E122="","",E122/(E122+H122))</f>
        <v>0.653125</v>
      </c>
      <c r="L122" s="70" t="n">
        <f aca="false">IF(OR(K122="",J122=""),"",(J122-K122)*100)</f>
        <v>-2.6140873015873</v>
      </c>
      <c r="M122" s="36" t="n">
        <v>2.27303511524771</v>
      </c>
      <c r="N122" s="36" t="n">
        <v>2.24048056585718</v>
      </c>
      <c r="O122" s="36" t="n">
        <f aca="false">SQRT(M122^2+N122^2)</f>
        <v>3.19162056033183</v>
      </c>
      <c r="P122" s="40" t="n">
        <f aca="false">IF(J122="","",MAX(0,J122-1.96*O122/100))</f>
        <v>0.564428364001623</v>
      </c>
      <c r="Q122" s="40" t="n">
        <f aca="false">IF(J122="","",MIN(1,J122+1.96*O122/100))</f>
        <v>0.689539889966631</v>
      </c>
      <c r="R122" s="32" t="str">
        <f aca="false">IF(L122="","",IF(ABS(L122)&lt;=O122,"Yes","No"))</f>
        <v>Yes</v>
      </c>
      <c r="S122" s="32" t="str">
        <f aca="false">IF(L122="","",IF(ABS(L122)&lt;=1.96*O122,"Yes","No"))</f>
        <v>Yes</v>
      </c>
      <c r="T122" s="60" t="n">
        <f aca="false">IF(D122="","",ROUND(SQRT(((D122+G122)*O122/100)^2+(J122*(D122+G122)*0.06778)^2),0))</f>
        <v>33</v>
      </c>
      <c r="U122" s="32"/>
    </row>
    <row r="123" customFormat="false" ht="15" hidden="false" customHeight="false" outlineLevel="0" collapsed="false">
      <c r="A123" s="32" t="s">
        <v>233</v>
      </c>
      <c r="B123" s="32" t="s">
        <v>296</v>
      </c>
      <c r="C123" s="32" t="s">
        <v>308</v>
      </c>
      <c r="D123" s="60" t="n">
        <v>378</v>
      </c>
      <c r="E123" s="60" t="n">
        <v>425</v>
      </c>
      <c r="F123" s="69" t="n">
        <f aca="false">IF(E123="","",D123-E123)</f>
        <v>-47</v>
      </c>
      <c r="G123" s="60" t="n">
        <v>278</v>
      </c>
      <c r="H123" s="60" t="n">
        <v>271</v>
      </c>
      <c r="I123" s="69" t="n">
        <f aca="false">IF(H123="","",G123-H123)</f>
        <v>7</v>
      </c>
      <c r="J123" s="40" t="n">
        <f aca="false">IF(OR(D123="",D123+G123=0),"",D123/(D123+G123))</f>
        <v>0.576219512195122</v>
      </c>
      <c r="K123" s="40" t="n">
        <f aca="false">IF(E123="","",E123/(E123+H123))</f>
        <v>0.610632183908046</v>
      </c>
      <c r="L123" s="70" t="n">
        <f aca="false">IF(OR(K123="",J123=""),"",(J123-K123)*100)</f>
        <v>-3.44126717129241</v>
      </c>
      <c r="M123" s="36" t="n">
        <v>2.27303511524771</v>
      </c>
      <c r="N123" s="36" t="n">
        <v>2.24048056585718</v>
      </c>
      <c r="O123" s="36" t="n">
        <f aca="false">SQRT(M123^2+N123^2)</f>
        <v>3.19162056033183</v>
      </c>
      <c r="P123" s="40" t="n">
        <f aca="false">IF(J123="","",MAX(0,J123-1.96*O123/100))</f>
        <v>0.513663749212618</v>
      </c>
      <c r="Q123" s="40" t="n">
        <f aca="false">IF(J123="","",MIN(1,J123+1.96*O123/100))</f>
        <v>0.638775275177626</v>
      </c>
      <c r="R123" s="32" t="str">
        <f aca="false">IF(L123="","",IF(ABS(L123)&lt;=O123,"Yes","No"))</f>
        <v>No</v>
      </c>
      <c r="S123" s="32" t="str">
        <f aca="false">IF(L123="","",IF(ABS(L123)&lt;=1.96*O123,"Yes","No"))</f>
        <v>Yes</v>
      </c>
      <c r="T123" s="60" t="n">
        <f aca="false">IF(D123="","",ROUND(SQRT(((D123+G123)*O123/100)^2+(J123*(D123+G123)*0.06778)^2),0))</f>
        <v>33</v>
      </c>
      <c r="U123" s="32"/>
    </row>
    <row r="124" customFormat="false" ht="15" hidden="false" customHeight="false" outlineLevel="0" collapsed="false">
      <c r="A124" s="32" t="s">
        <v>233</v>
      </c>
      <c r="B124" s="32" t="s">
        <v>309</v>
      </c>
      <c r="C124" s="32" t="s">
        <v>310</v>
      </c>
      <c r="D124" s="60" t="n">
        <v>356</v>
      </c>
      <c r="E124" s="60" t="n">
        <v>392</v>
      </c>
      <c r="F124" s="69" t="n">
        <f aca="false">IF(E124="","",D124-E124)</f>
        <v>-36</v>
      </c>
      <c r="G124" s="60" t="n">
        <v>274</v>
      </c>
      <c r="H124" s="60" t="n">
        <v>281</v>
      </c>
      <c r="I124" s="69" t="n">
        <f aca="false">IF(H124="","",G124-H124)</f>
        <v>-7</v>
      </c>
      <c r="J124" s="40" t="n">
        <f aca="false">IF(OR(D124="",D124+G124=0),"",D124/(D124+G124))</f>
        <v>0.565079365079365</v>
      </c>
      <c r="K124" s="40" t="n">
        <f aca="false">IF(E124="","",E124/(E124+H124))</f>
        <v>0.582466567607727</v>
      </c>
      <c r="L124" s="70" t="n">
        <f aca="false">IF(OR(K124="",J124=""),"",(J124-K124)*100)</f>
        <v>-1.73872025283616</v>
      </c>
      <c r="M124" s="36" t="n">
        <v>2.27303511524771</v>
      </c>
      <c r="N124" s="36" t="n">
        <v>2.24048056585718</v>
      </c>
      <c r="O124" s="36" t="n">
        <f aca="false">SQRT(M124^2+N124^2)</f>
        <v>3.19162056033183</v>
      </c>
      <c r="P124" s="40" t="n">
        <f aca="false">IF(J124="","",MAX(0,J124-1.96*O124/100))</f>
        <v>0.502523602096861</v>
      </c>
      <c r="Q124" s="40" t="n">
        <f aca="false">IF(J124="","",MIN(1,J124+1.96*O124/100))</f>
        <v>0.627635128061869</v>
      </c>
      <c r="R124" s="32" t="str">
        <f aca="false">IF(L124="","",IF(ABS(L124)&lt;=O124,"Yes","No"))</f>
        <v>Yes</v>
      </c>
      <c r="S124" s="32" t="str">
        <f aca="false">IF(L124="","",IF(ABS(L124)&lt;=1.96*O124,"Yes","No"))</f>
        <v>Yes</v>
      </c>
      <c r="T124" s="60" t="n">
        <f aca="false">IF(D124="","",ROUND(SQRT(((D124+G124)*O124/100)^2+(J124*(D124+G124)*0.06778)^2),0))</f>
        <v>31</v>
      </c>
      <c r="U124" s="32"/>
    </row>
    <row r="125" customFormat="false" ht="15" hidden="false" customHeight="false" outlineLevel="0" collapsed="false">
      <c r="A125" s="32" t="s">
        <v>233</v>
      </c>
      <c r="B125" s="32" t="s">
        <v>309</v>
      </c>
      <c r="C125" s="32" t="s">
        <v>311</v>
      </c>
      <c r="D125" s="60" t="n">
        <v>329</v>
      </c>
      <c r="E125" s="60" t="n">
        <v>334</v>
      </c>
      <c r="F125" s="69" t="n">
        <f aca="false">IF(E125="","",D125-E125)</f>
        <v>-5</v>
      </c>
      <c r="G125" s="60" t="n">
        <v>350</v>
      </c>
      <c r="H125" s="60" t="n">
        <v>333</v>
      </c>
      <c r="I125" s="69" t="n">
        <f aca="false">IF(H125="","",G125-H125)</f>
        <v>17</v>
      </c>
      <c r="J125" s="40" t="n">
        <f aca="false">IF(OR(D125="",D125+G125=0),"",D125/(D125+G125))</f>
        <v>0.484536082474227</v>
      </c>
      <c r="K125" s="40" t="n">
        <f aca="false">IF(E125="","",E125/(E125+H125))</f>
        <v>0.500749625187406</v>
      </c>
      <c r="L125" s="70" t="n">
        <f aca="false">IF(OR(K125="",J125=""),"",(J125-K125)*100)</f>
        <v>-1.62135427131795</v>
      </c>
      <c r="M125" s="36" t="n">
        <v>2.27303511524771</v>
      </c>
      <c r="N125" s="36" t="n">
        <v>2.24048056585718</v>
      </c>
      <c r="O125" s="36" t="n">
        <f aca="false">SQRT(M125^2+N125^2)</f>
        <v>3.19162056033183</v>
      </c>
      <c r="P125" s="40" t="n">
        <f aca="false">IF(J125="","",MAX(0,J125-1.96*O125/100))</f>
        <v>0.421980319491723</v>
      </c>
      <c r="Q125" s="40" t="n">
        <f aca="false">IF(J125="","",MIN(1,J125+1.96*O125/100))</f>
        <v>0.547091845456731</v>
      </c>
      <c r="R125" s="32" t="str">
        <f aca="false">IF(L125="","",IF(ABS(L125)&lt;=O125,"Yes","No"))</f>
        <v>Yes</v>
      </c>
      <c r="S125" s="32" t="str">
        <f aca="false">IF(L125="","",IF(ABS(L125)&lt;=1.96*O125,"Yes","No"))</f>
        <v>Yes</v>
      </c>
      <c r="T125" s="60" t="n">
        <f aca="false">IF(D125="","",ROUND(SQRT(((D125+G125)*O125/100)^2+(J125*(D125+G125)*0.06778)^2),0))</f>
        <v>31</v>
      </c>
      <c r="U125" s="32"/>
    </row>
    <row r="126" customFormat="false" ht="15" hidden="false" customHeight="false" outlineLevel="0" collapsed="false">
      <c r="A126" s="32" t="s">
        <v>233</v>
      </c>
      <c r="B126" s="32" t="s">
        <v>309</v>
      </c>
      <c r="C126" s="32" t="s">
        <v>312</v>
      </c>
      <c r="D126" s="60" t="n">
        <v>366</v>
      </c>
      <c r="E126" s="60" t="n">
        <v>409</v>
      </c>
      <c r="F126" s="69" t="n">
        <f aca="false">IF(E126="","",D126-E126)</f>
        <v>-43</v>
      </c>
      <c r="G126" s="60" t="n">
        <v>368</v>
      </c>
      <c r="H126" s="60" t="n">
        <v>361</v>
      </c>
      <c r="I126" s="69" t="n">
        <f aca="false">IF(H126="","",G126-H126)</f>
        <v>7</v>
      </c>
      <c r="J126" s="40" t="n">
        <f aca="false">IF(OR(D126="",D126+G126=0),"",D126/(D126+G126))</f>
        <v>0.498637602179837</v>
      </c>
      <c r="K126" s="40" t="n">
        <f aca="false">IF(E126="","",E126/(E126+H126))</f>
        <v>0.531168831168831</v>
      </c>
      <c r="L126" s="70" t="n">
        <f aca="false">IF(OR(K126="",J126=""),"",(J126-K126)*100)</f>
        <v>-3.25312289889947</v>
      </c>
      <c r="M126" s="36" t="n">
        <v>2.27303511524771</v>
      </c>
      <c r="N126" s="36" t="n">
        <v>2.24048056585718</v>
      </c>
      <c r="O126" s="36" t="n">
        <f aca="false">SQRT(M126^2+N126^2)</f>
        <v>3.19162056033183</v>
      </c>
      <c r="P126" s="40" t="n">
        <f aca="false">IF(J126="","",MAX(0,J126-1.96*O126/100))</f>
        <v>0.436081839197333</v>
      </c>
      <c r="Q126" s="40" t="n">
        <f aca="false">IF(J126="","",MIN(1,J126+1.96*O126/100))</f>
        <v>0.56119336516234</v>
      </c>
      <c r="R126" s="32" t="str">
        <f aca="false">IF(L126="","",IF(ABS(L126)&lt;=O126,"Yes","No"))</f>
        <v>No</v>
      </c>
      <c r="S126" s="32" t="str">
        <f aca="false">IF(L126="","",IF(ABS(L126)&lt;=1.96*O126,"Yes","No"))</f>
        <v>Yes</v>
      </c>
      <c r="T126" s="60" t="n">
        <f aca="false">IF(D126="","",ROUND(SQRT(((D126+G126)*O126/100)^2+(J126*(D126+G126)*0.06778)^2),0))</f>
        <v>34</v>
      </c>
      <c r="U126" s="32"/>
    </row>
    <row r="127" customFormat="false" ht="15" hidden="false" customHeight="false" outlineLevel="0" collapsed="false">
      <c r="A127" s="32" t="s">
        <v>233</v>
      </c>
      <c r="B127" s="32" t="s">
        <v>313</v>
      </c>
      <c r="C127" s="32" t="s">
        <v>313</v>
      </c>
      <c r="D127" s="60" t="n">
        <v>508</v>
      </c>
      <c r="E127" s="60" t="n">
        <v>621</v>
      </c>
      <c r="F127" s="69" t="n">
        <f aca="false">IF(E127="","",D127-E127)</f>
        <v>-113</v>
      </c>
      <c r="G127" s="60" t="n">
        <v>579</v>
      </c>
      <c r="H127" s="60" t="n">
        <v>598</v>
      </c>
      <c r="I127" s="69" t="n">
        <f aca="false">IF(H127="","",G127-H127)</f>
        <v>-19</v>
      </c>
      <c r="J127" s="40" t="n">
        <f aca="false">IF(OR(D127="",D127+G127=0),"",D127/(D127+G127))</f>
        <v>0.467341306347746</v>
      </c>
      <c r="K127" s="40" t="n">
        <f aca="false">IF(E127="","",E127/(E127+H127))</f>
        <v>0.509433962264151</v>
      </c>
      <c r="L127" s="70" t="n">
        <f aca="false">IF(OR(K127="",J127=""),"",(J127-K127)*100)</f>
        <v>-4.20926559164049</v>
      </c>
      <c r="M127" s="36" t="n">
        <v>1.83458616348768</v>
      </c>
      <c r="N127" s="36" t="n">
        <v>2.24048056585718</v>
      </c>
      <c r="O127" s="36" t="n">
        <f aca="false">SQRT(M127^2+N127^2)</f>
        <v>2.89576579806519</v>
      </c>
      <c r="P127" s="40" t="n">
        <f aca="false">IF(J127="","",MAX(0,J127-1.96*O127/100))</f>
        <v>0.410584296705668</v>
      </c>
      <c r="Q127" s="40" t="n">
        <f aca="false">IF(J127="","",MIN(1,J127+1.96*O127/100))</f>
        <v>0.524098315989824</v>
      </c>
      <c r="R127" s="32" t="str">
        <f aca="false">IF(L127="","",IF(ABS(L127)&lt;=O127,"Yes","No"))</f>
        <v>No</v>
      </c>
      <c r="S127" s="32" t="str">
        <f aca="false">IF(L127="","",IF(ABS(L127)&lt;=1.96*O127,"Yes","No"))</f>
        <v>Yes</v>
      </c>
      <c r="T127" s="60" t="n">
        <f aca="false">IF(D127="","",ROUND(SQRT(((D127+G127)*O127/100)^2+(J127*(D127+G127)*0.05273)^2),0))</f>
        <v>41</v>
      </c>
      <c r="U127" s="32"/>
    </row>
    <row r="128" customFormat="false" ht="15" hidden="false" customHeight="false" outlineLevel="0" collapsed="false">
      <c r="A128" s="32" t="s">
        <v>233</v>
      </c>
      <c r="B128" s="32" t="s">
        <v>314</v>
      </c>
      <c r="C128" s="32" t="s">
        <v>315</v>
      </c>
      <c r="D128" s="60" t="n">
        <v>267</v>
      </c>
      <c r="E128" s="60" t="n">
        <v>289</v>
      </c>
      <c r="F128" s="69" t="n">
        <f aca="false">IF(E128="","",D128-E128)</f>
        <v>-22</v>
      </c>
      <c r="G128" s="60" t="n">
        <v>269</v>
      </c>
      <c r="H128" s="60" t="n">
        <v>261</v>
      </c>
      <c r="I128" s="69" t="n">
        <f aca="false">IF(H128="","",G128-H128)</f>
        <v>8</v>
      </c>
      <c r="J128" s="40" t="n">
        <f aca="false">IF(OR(D128="",D128+G128=0),"",D128/(D128+G128))</f>
        <v>0.498134328358209</v>
      </c>
      <c r="K128" s="40" t="n">
        <f aca="false">IF(E128="","",E128/(E128+H128))</f>
        <v>0.525454545454546</v>
      </c>
      <c r="L128" s="70" t="n">
        <f aca="false">IF(OR(K128="",J128=""),"",(J128-K128)*100)</f>
        <v>-2.73202170963365</v>
      </c>
      <c r="M128" s="36" t="n">
        <v>2.27303511524771</v>
      </c>
      <c r="N128" s="36" t="n">
        <v>2.24048056585718</v>
      </c>
      <c r="O128" s="36" t="n">
        <f aca="false">SQRT(M128^2+N128^2)</f>
        <v>3.19162056033183</v>
      </c>
      <c r="P128" s="40" t="n">
        <f aca="false">IF(J128="","",MAX(0,J128-1.96*O128/100))</f>
        <v>0.435578565375705</v>
      </c>
      <c r="Q128" s="40" t="n">
        <f aca="false">IF(J128="","",MIN(1,J128+1.96*O128/100))</f>
        <v>0.560690091340713</v>
      </c>
      <c r="R128" s="32" t="str">
        <f aca="false">IF(L128="","",IF(ABS(L128)&lt;=O128,"Yes","No"))</f>
        <v>Yes</v>
      </c>
      <c r="S128" s="32" t="str">
        <f aca="false">IF(L128="","",IF(ABS(L128)&lt;=1.96*O128,"Yes","No"))</f>
        <v>Yes</v>
      </c>
      <c r="T128" s="60" t="n">
        <f aca="false">IF(D128="","",ROUND(SQRT(((D128+G128)*O128/100)^2+(J128*(D128+G128)*0.06778)^2),0))</f>
        <v>25</v>
      </c>
      <c r="U128" s="32"/>
    </row>
    <row r="129" customFormat="false" ht="15" hidden="false" customHeight="false" outlineLevel="0" collapsed="false">
      <c r="A129" s="32" t="s">
        <v>233</v>
      </c>
      <c r="B129" s="32" t="s">
        <v>314</v>
      </c>
      <c r="C129" s="32" t="s">
        <v>316</v>
      </c>
      <c r="D129" s="60" t="n">
        <v>368</v>
      </c>
      <c r="E129" s="60" t="n">
        <v>402</v>
      </c>
      <c r="F129" s="69" t="n">
        <f aca="false">IF(E129="","",D129-E129)</f>
        <v>-34</v>
      </c>
      <c r="G129" s="60" t="n">
        <v>354</v>
      </c>
      <c r="H129" s="60" t="n">
        <v>345</v>
      </c>
      <c r="I129" s="69" t="n">
        <f aca="false">IF(H129="","",G129-H129)</f>
        <v>9</v>
      </c>
      <c r="J129" s="40" t="n">
        <f aca="false">IF(OR(D129="",D129+G129=0),"",D129/(D129+G129))</f>
        <v>0.509695290858726</v>
      </c>
      <c r="K129" s="40" t="n">
        <f aca="false">IF(E129="","",E129/(E129+H129))</f>
        <v>0.538152610441767</v>
      </c>
      <c r="L129" s="70" t="n">
        <f aca="false">IF(OR(K129="",J129=""),"",(J129-K129)*100)</f>
        <v>-2.84573195830413</v>
      </c>
      <c r="M129" s="36" t="n">
        <v>2.27303511524771</v>
      </c>
      <c r="N129" s="36" t="n">
        <v>2.24048056585718</v>
      </c>
      <c r="O129" s="36" t="n">
        <f aca="false">SQRT(M129^2+N129^2)</f>
        <v>3.19162056033183</v>
      </c>
      <c r="P129" s="40" t="n">
        <f aca="false">IF(J129="","",MAX(0,J129-1.96*O129/100))</f>
        <v>0.447139527876222</v>
      </c>
      <c r="Q129" s="40" t="n">
        <f aca="false">IF(J129="","",MIN(1,J129+1.96*O129/100))</f>
        <v>0.57225105384123</v>
      </c>
      <c r="R129" s="32" t="str">
        <f aca="false">IF(L129="","",IF(ABS(L129)&lt;=O129,"Yes","No"))</f>
        <v>Yes</v>
      </c>
      <c r="S129" s="32" t="str">
        <f aca="false">IF(L129="","",IF(ABS(L129)&lt;=1.96*O129,"Yes","No"))</f>
        <v>Yes</v>
      </c>
      <c r="T129" s="60" t="n">
        <f aca="false">IF(D129="","",ROUND(SQRT(((D129+G129)*O129/100)^2+(J129*(D129+G129)*0.06778)^2),0))</f>
        <v>34</v>
      </c>
      <c r="U129" s="32"/>
    </row>
    <row r="130" customFormat="false" ht="15" hidden="false" customHeight="false" outlineLevel="0" collapsed="false">
      <c r="A130" s="32" t="s">
        <v>233</v>
      </c>
      <c r="B130" s="32" t="s">
        <v>317</v>
      </c>
      <c r="C130" s="32" t="s">
        <v>318</v>
      </c>
      <c r="D130" s="60" t="n">
        <v>399</v>
      </c>
      <c r="E130" s="60" t="n">
        <v>455</v>
      </c>
      <c r="F130" s="69" t="n">
        <f aca="false">IF(E130="","",D130-E130)</f>
        <v>-56</v>
      </c>
      <c r="G130" s="60" t="n">
        <v>344</v>
      </c>
      <c r="H130" s="60" t="n">
        <v>363</v>
      </c>
      <c r="I130" s="69" t="n">
        <f aca="false">IF(H130="","",G130-H130)</f>
        <v>-19</v>
      </c>
      <c r="J130" s="40" t="n">
        <f aca="false">IF(OR(D130="",D130+G130=0),"",D130/(D130+G130))</f>
        <v>0.537012113055182</v>
      </c>
      <c r="K130" s="40" t="n">
        <f aca="false">IF(E130="","",E130/(E130+H130))</f>
        <v>0.556234718826406</v>
      </c>
      <c r="L130" s="70" t="n">
        <f aca="false">IF(OR(K130="",J130=""),"",(J130-K130)*100)</f>
        <v>-1.92226057712241</v>
      </c>
      <c r="M130" s="36" t="n">
        <v>2.27303511524771</v>
      </c>
      <c r="N130" s="36" t="n">
        <v>2.24048056585718</v>
      </c>
      <c r="O130" s="36" t="n">
        <f aca="false">SQRT(M130^2+N130^2)</f>
        <v>3.19162056033183</v>
      </c>
      <c r="P130" s="40" t="n">
        <f aca="false">IF(J130="","",MAX(0,J130-1.96*O130/100))</f>
        <v>0.474456350072678</v>
      </c>
      <c r="Q130" s="40" t="n">
        <f aca="false">IF(J130="","",MIN(1,J130+1.96*O130/100))</f>
        <v>0.599567876037686</v>
      </c>
      <c r="R130" s="32" t="str">
        <f aca="false">IF(L130="","",IF(ABS(L130)&lt;=O130,"Yes","No"))</f>
        <v>Yes</v>
      </c>
      <c r="S130" s="32" t="str">
        <f aca="false">IF(L130="","",IF(ABS(L130)&lt;=1.96*O130,"Yes","No"))</f>
        <v>Yes</v>
      </c>
      <c r="T130" s="60" t="n">
        <f aca="false">IF(D130="","",ROUND(SQRT(((D130+G130)*O130/100)^2+(J130*(D130+G130)*0.06778)^2),0))</f>
        <v>36</v>
      </c>
      <c r="U130" s="32"/>
    </row>
    <row r="131" customFormat="false" ht="15" hidden="false" customHeight="false" outlineLevel="0" collapsed="false">
      <c r="A131" s="32" t="s">
        <v>233</v>
      </c>
      <c r="B131" s="32" t="s">
        <v>317</v>
      </c>
      <c r="C131" s="32" t="s">
        <v>319</v>
      </c>
      <c r="D131" s="60" t="n">
        <v>415</v>
      </c>
      <c r="E131" s="60" t="n">
        <v>447</v>
      </c>
      <c r="F131" s="69" t="n">
        <f aca="false">IF(E131="","",D131-E131)</f>
        <v>-32</v>
      </c>
      <c r="G131" s="60" t="n">
        <v>371</v>
      </c>
      <c r="H131" s="60" t="n">
        <v>358</v>
      </c>
      <c r="I131" s="69" t="n">
        <f aca="false">IF(H131="","",G131-H131)</f>
        <v>13</v>
      </c>
      <c r="J131" s="40" t="n">
        <f aca="false">IF(OR(D131="",D131+G131=0),"",D131/(D131+G131))</f>
        <v>0.527989821882952</v>
      </c>
      <c r="K131" s="40" t="n">
        <f aca="false">IF(E131="","",E131/(E131+H131))</f>
        <v>0.55527950310559</v>
      </c>
      <c r="L131" s="70" t="n">
        <f aca="false">IF(OR(K131="",J131=""),"",(J131-K131)*100)</f>
        <v>-2.72896812226384</v>
      </c>
      <c r="M131" s="36" t="n">
        <v>2.27303511524771</v>
      </c>
      <c r="N131" s="36" t="n">
        <v>2.24048056585718</v>
      </c>
      <c r="O131" s="36" t="n">
        <f aca="false">SQRT(M131^2+N131^2)</f>
        <v>3.19162056033183</v>
      </c>
      <c r="P131" s="40" t="n">
        <f aca="false">IF(J131="","",MAX(0,J131-1.96*O131/100))</f>
        <v>0.465434058900448</v>
      </c>
      <c r="Q131" s="40" t="n">
        <f aca="false">IF(J131="","",MIN(1,J131+1.96*O131/100))</f>
        <v>0.590545584865456</v>
      </c>
      <c r="R131" s="32" t="str">
        <f aca="false">IF(L131="","",IF(ABS(L131)&lt;=O131,"Yes","No"))</f>
        <v>Yes</v>
      </c>
      <c r="S131" s="32" t="str">
        <f aca="false">IF(L131="","",IF(ABS(L131)&lt;=1.96*O131,"Yes","No"))</f>
        <v>Yes</v>
      </c>
      <c r="T131" s="60" t="n">
        <f aca="false">IF(D131="","",ROUND(SQRT(((D131+G131)*O131/100)^2+(J131*(D131+G131)*0.06778)^2),0))</f>
        <v>38</v>
      </c>
      <c r="U131" s="32"/>
    </row>
    <row r="132" customFormat="false" ht="15" hidden="false" customHeight="false" outlineLevel="0" collapsed="false">
      <c r="A132" s="32" t="s">
        <v>233</v>
      </c>
      <c r="B132" s="32" t="s">
        <v>317</v>
      </c>
      <c r="C132" s="32" t="s">
        <v>320</v>
      </c>
      <c r="D132" s="60" t="n">
        <v>455</v>
      </c>
      <c r="E132" s="60" t="n">
        <v>528</v>
      </c>
      <c r="F132" s="69" t="n">
        <f aca="false">IF(E132="","",D132-E132)</f>
        <v>-73</v>
      </c>
      <c r="G132" s="60" t="n">
        <v>481</v>
      </c>
      <c r="H132" s="60" t="n">
        <v>494</v>
      </c>
      <c r="I132" s="69" t="n">
        <f aca="false">IF(H132="","",G132-H132)</f>
        <v>-13</v>
      </c>
      <c r="J132" s="40" t="n">
        <f aca="false">IF(OR(D132="",D132+G132=0),"",D132/(D132+G132))</f>
        <v>0.486111111111111</v>
      </c>
      <c r="K132" s="40" t="n">
        <f aca="false">IF(E132="","",E132/(E132+H132))</f>
        <v>0.516634050880626</v>
      </c>
      <c r="L132" s="70" t="n">
        <f aca="false">IF(OR(K132="",J132=""),"",(J132-K132)*100)</f>
        <v>-3.05229397695151</v>
      </c>
      <c r="M132" s="36" t="n">
        <v>1.83458616348768</v>
      </c>
      <c r="N132" s="36" t="n">
        <v>2.24048056585718</v>
      </c>
      <c r="O132" s="36" t="n">
        <f aca="false">SQRT(M132^2+N132^2)</f>
        <v>2.89576579806519</v>
      </c>
      <c r="P132" s="40" t="n">
        <f aca="false">IF(J132="","",MAX(0,J132-1.96*O132/100))</f>
        <v>0.429354101469033</v>
      </c>
      <c r="Q132" s="40" t="n">
        <f aca="false">IF(J132="","",MIN(1,J132+1.96*O132/100))</f>
        <v>0.542868120753189</v>
      </c>
      <c r="R132" s="32" t="str">
        <f aca="false">IF(L132="","",IF(ABS(L132)&lt;=O132,"Yes","No"))</f>
        <v>No</v>
      </c>
      <c r="S132" s="32" t="str">
        <f aca="false">IF(L132="","",IF(ABS(L132)&lt;=1.96*O132,"Yes","No"))</f>
        <v>Yes</v>
      </c>
      <c r="T132" s="60" t="n">
        <f aca="false">IF(D132="","",ROUND(SQRT(((D132+G132)*O132/100)^2+(J132*(D132+G132)*0.05273)^2),0))</f>
        <v>36</v>
      </c>
      <c r="U132" s="32"/>
    </row>
    <row r="133" customFormat="false" ht="15" hidden="false" customHeight="false" outlineLevel="0" collapsed="false">
      <c r="A133" s="32" t="s">
        <v>233</v>
      </c>
      <c r="B133" s="32" t="s">
        <v>317</v>
      </c>
      <c r="C133" s="32" t="s">
        <v>321</v>
      </c>
      <c r="D133" s="60" t="n">
        <v>434</v>
      </c>
      <c r="E133" s="60" t="n">
        <v>516</v>
      </c>
      <c r="F133" s="69" t="n">
        <f aca="false">IF(E133="","",D133-E133)</f>
        <v>-82</v>
      </c>
      <c r="G133" s="60" t="n">
        <v>355</v>
      </c>
      <c r="H133" s="60" t="n">
        <v>363</v>
      </c>
      <c r="I133" s="69" t="n">
        <f aca="false">IF(H133="","",G133-H133)</f>
        <v>-8</v>
      </c>
      <c r="J133" s="40" t="n">
        <f aca="false">IF(OR(D133="",D133+G133=0),"",D133/(D133+G133))</f>
        <v>0.550063371356147</v>
      </c>
      <c r="K133" s="40" t="n">
        <f aca="false">IF(E133="","",E133/(E133+H133))</f>
        <v>0.58703071672355</v>
      </c>
      <c r="L133" s="70" t="n">
        <f aca="false">IF(OR(K133="",J133=""),"",(J133-K133)*100)</f>
        <v>-3.69673453674024</v>
      </c>
      <c r="M133" s="36" t="n">
        <v>2.27303511524771</v>
      </c>
      <c r="N133" s="36" t="n">
        <v>2.24048056585718</v>
      </c>
      <c r="O133" s="36" t="n">
        <f aca="false">SQRT(M133^2+N133^2)</f>
        <v>3.19162056033183</v>
      </c>
      <c r="P133" s="40" t="n">
        <f aca="false">IF(J133="","",MAX(0,J133-1.96*O133/100))</f>
        <v>0.487507608373643</v>
      </c>
      <c r="Q133" s="40" t="n">
        <f aca="false">IF(J133="","",MIN(1,J133+1.96*O133/100))</f>
        <v>0.612619134338651</v>
      </c>
      <c r="R133" s="32" t="str">
        <f aca="false">IF(L133="","",IF(ABS(L133)&lt;=O133,"Yes","No"))</f>
        <v>No</v>
      </c>
      <c r="S133" s="32" t="str">
        <f aca="false">IF(L133="","",IF(ABS(L133)&lt;=1.96*O133,"Yes","No"))</f>
        <v>Yes</v>
      </c>
      <c r="T133" s="60" t="n">
        <f aca="false">IF(D133="","",ROUND(SQRT(((D133+G133)*O133/100)^2+(J133*(D133+G133)*0.06778)^2),0))</f>
        <v>39</v>
      </c>
      <c r="U133" s="32"/>
    </row>
    <row r="134" customFormat="false" ht="15" hidden="false" customHeight="false" outlineLevel="0" collapsed="false">
      <c r="A134" s="32" t="s">
        <v>233</v>
      </c>
      <c r="B134" s="32" t="s">
        <v>317</v>
      </c>
      <c r="C134" s="32" t="s">
        <v>322</v>
      </c>
      <c r="D134" s="60" t="n">
        <v>254</v>
      </c>
      <c r="E134" s="60" t="n">
        <v>294</v>
      </c>
      <c r="F134" s="69" t="n">
        <f aca="false">IF(E134="","",D134-E134)</f>
        <v>-40</v>
      </c>
      <c r="G134" s="60" t="n">
        <v>254</v>
      </c>
      <c r="H134" s="60" t="n">
        <v>260</v>
      </c>
      <c r="I134" s="69" t="n">
        <f aca="false">IF(H134="","",G134-H134)</f>
        <v>-6</v>
      </c>
      <c r="J134" s="40" t="n">
        <f aca="false">IF(OR(D134="",D134+G134=0),"",D134/(D134+G134))</f>
        <v>0.5</v>
      </c>
      <c r="K134" s="40" t="n">
        <f aca="false">IF(E134="","",E134/(E134+H134))</f>
        <v>0.530685920577617</v>
      </c>
      <c r="L134" s="70" t="n">
        <f aca="false">IF(OR(K134="",J134=""),"",(J134-K134)*100)</f>
        <v>-3.06859205776173</v>
      </c>
      <c r="M134" s="36" t="n">
        <v>3.47908323004549</v>
      </c>
      <c r="N134" s="36" t="n">
        <v>2.24048056585718</v>
      </c>
      <c r="O134" s="36" t="n">
        <f aca="false">SQRT(M134^2+N134^2)</f>
        <v>4.13808811984079</v>
      </c>
      <c r="P134" s="40" t="n">
        <f aca="false">IF(J134="","",MAX(0,J134-1.96*O134/100))</f>
        <v>0.418893472851121</v>
      </c>
      <c r="Q134" s="40" t="n">
        <f aca="false">IF(J134="","",MIN(1,J134+1.96*O134/100))</f>
        <v>0.581106527148879</v>
      </c>
      <c r="R134" s="32" t="str">
        <f aca="false">IF(L134="","",IF(ABS(L134)&lt;=O134,"Yes","No"))</f>
        <v>Yes</v>
      </c>
      <c r="S134" s="32" t="str">
        <f aca="false">IF(L134="","",IF(ABS(L134)&lt;=1.96*O134,"Yes","No"))</f>
        <v>Yes</v>
      </c>
      <c r="T134" s="60" t="n">
        <f aca="false">IF(D134="","",ROUND(SQRT(((D134+G134)*O134/100)^2+(J134*(D134+G134)*0.08223)^2),0))</f>
        <v>30</v>
      </c>
      <c r="U134" s="32"/>
    </row>
    <row r="135" customFormat="false" ht="15" hidden="false" customHeight="false" outlineLevel="0" collapsed="false">
      <c r="A135" s="32" t="s">
        <v>233</v>
      </c>
      <c r="B135" s="32" t="s">
        <v>317</v>
      </c>
      <c r="C135" s="32" t="s">
        <v>323</v>
      </c>
      <c r="D135" s="60" t="n">
        <v>495</v>
      </c>
      <c r="E135" s="60" t="n">
        <v>594</v>
      </c>
      <c r="F135" s="69" t="n">
        <f aca="false">IF(E135="","",D135-E135)</f>
        <v>-99</v>
      </c>
      <c r="G135" s="60" t="n">
        <v>446</v>
      </c>
      <c r="H135" s="60" t="n">
        <v>412</v>
      </c>
      <c r="I135" s="69" t="n">
        <f aca="false">IF(H135="","",G135-H135)</f>
        <v>34</v>
      </c>
      <c r="J135" s="40" t="n">
        <f aca="false">IF(OR(D135="",D135+G135=0),"",D135/(D135+G135))</f>
        <v>0.526036131774708</v>
      </c>
      <c r="K135" s="40" t="n">
        <f aca="false">IF(E135="","",E135/(E135+H135))</f>
        <v>0.590457256461233</v>
      </c>
      <c r="L135" s="70" t="n">
        <f aca="false">IF(OR(K135="",J135=""),"",(J135-K135)*100)</f>
        <v>-6.44211246865248</v>
      </c>
      <c r="M135" s="36" t="n">
        <v>1.83458616348768</v>
      </c>
      <c r="N135" s="36" t="n">
        <v>2.24048056585718</v>
      </c>
      <c r="O135" s="36" t="n">
        <f aca="false">SQRT(M135^2+N135^2)</f>
        <v>2.89576579806519</v>
      </c>
      <c r="P135" s="40" t="n">
        <f aca="false">IF(J135="","",MAX(0,J135-1.96*O135/100))</f>
        <v>0.46927912213263</v>
      </c>
      <c r="Q135" s="40" t="n">
        <f aca="false">IF(J135="","",MIN(1,J135+1.96*O135/100))</f>
        <v>0.582793141416786</v>
      </c>
      <c r="R135" s="32" t="str">
        <f aca="false">IF(L135="","",IF(ABS(L135)&lt;=O135,"Yes","No"))</f>
        <v>No</v>
      </c>
      <c r="S135" s="32" t="str">
        <f aca="false">IF(L135="","",IF(ABS(L135)&lt;=1.96*O135,"Yes","No"))</f>
        <v>No</v>
      </c>
      <c r="T135" s="60" t="n">
        <f aca="false">IF(D135="","",ROUND(SQRT(((D135+G135)*O135/100)^2+(J135*(D135+G135)*0.05273)^2),0))</f>
        <v>38</v>
      </c>
      <c r="U135" s="32"/>
    </row>
    <row r="136" customFormat="false" ht="15" hidden="false" customHeight="false" outlineLevel="0" collapsed="false">
      <c r="A136" s="32" t="s">
        <v>233</v>
      </c>
      <c r="B136" s="32" t="s">
        <v>324</v>
      </c>
      <c r="C136" s="32" t="s">
        <v>325</v>
      </c>
      <c r="D136" s="60" t="n">
        <v>411</v>
      </c>
      <c r="E136" s="60" t="n">
        <v>413</v>
      </c>
      <c r="F136" s="69" t="n">
        <f aca="false">IF(E136="","",D136-E136)</f>
        <v>-2</v>
      </c>
      <c r="G136" s="60" t="n">
        <v>185</v>
      </c>
      <c r="H136" s="60" t="n">
        <v>158</v>
      </c>
      <c r="I136" s="69" t="n">
        <f aca="false">IF(H136="","",G136-H136)</f>
        <v>27</v>
      </c>
      <c r="J136" s="40" t="n">
        <f aca="false">IF(OR(D136="",D136+G136=0),"",D136/(D136+G136))</f>
        <v>0.689597315436242</v>
      </c>
      <c r="K136" s="40" t="n">
        <f aca="false">IF(E136="","",E136/(E136+H136))</f>
        <v>0.723292469352014</v>
      </c>
      <c r="L136" s="70" t="n">
        <f aca="false">IF(OR(K136="",J136=""),"",(J136-K136)*100)</f>
        <v>-3.36951539157724</v>
      </c>
      <c r="M136" s="36" t="n">
        <v>2.27303511524771</v>
      </c>
      <c r="N136" s="36" t="n">
        <v>2.24048056585718</v>
      </c>
      <c r="O136" s="36" t="n">
        <f aca="false">SQRT(M136^2+N136^2)</f>
        <v>3.19162056033183</v>
      </c>
      <c r="P136" s="40" t="n">
        <f aca="false">IF(J136="","",MAX(0,J136-1.96*O136/100))</f>
        <v>0.627041552453738</v>
      </c>
      <c r="Q136" s="40" t="n">
        <f aca="false">IF(J136="","",MIN(1,J136+1.96*O136/100))</f>
        <v>0.752153078418746</v>
      </c>
      <c r="R136" s="32" t="str">
        <f aca="false">IF(L136="","",IF(ABS(L136)&lt;=O136,"Yes","No"))</f>
        <v>No</v>
      </c>
      <c r="S136" s="32" t="str">
        <f aca="false">IF(L136="","",IF(ABS(L136)&lt;=1.96*O136,"Yes","No"))</f>
        <v>Yes</v>
      </c>
      <c r="T136" s="60" t="n">
        <f aca="false">IF(D136="","",ROUND(SQRT(((D136+G136)*O136/100)^2+(J136*(D136+G136)*0.06778)^2),0))</f>
        <v>34</v>
      </c>
      <c r="U136" s="32"/>
    </row>
    <row r="137" customFormat="false" ht="15" hidden="false" customHeight="false" outlineLevel="0" collapsed="false">
      <c r="A137" s="32" t="s">
        <v>233</v>
      </c>
      <c r="B137" s="32" t="s">
        <v>324</v>
      </c>
      <c r="C137" s="32" t="s">
        <v>326</v>
      </c>
      <c r="D137" s="60" t="n">
        <v>335</v>
      </c>
      <c r="E137" s="60" t="n">
        <v>303</v>
      </c>
      <c r="F137" s="69" t="n">
        <f aca="false">IF(E137="","",D137-E137)</f>
        <v>32</v>
      </c>
      <c r="G137" s="60" t="n">
        <v>185</v>
      </c>
      <c r="H137" s="60" t="n">
        <v>169</v>
      </c>
      <c r="I137" s="69" t="n">
        <f aca="false">IF(H137="","",G137-H137)</f>
        <v>16</v>
      </c>
      <c r="J137" s="40" t="n">
        <f aca="false">IF(OR(D137="",D137+G137=0),"",D137/(D137+G137))</f>
        <v>0.644230769230769</v>
      </c>
      <c r="K137" s="40" t="n">
        <f aca="false">IF(E137="","",E137/(E137+H137))</f>
        <v>0.641949152542373</v>
      </c>
      <c r="L137" s="70" t="n">
        <f aca="false">IF(OR(K137="",J137=""),"",(J137-K137)*100)</f>
        <v>0.228161668839644</v>
      </c>
      <c r="M137" s="36" t="n">
        <v>3.47908323004549</v>
      </c>
      <c r="N137" s="36" t="n">
        <v>2.24048056585718</v>
      </c>
      <c r="O137" s="36" t="n">
        <f aca="false">SQRT(M137^2+N137^2)</f>
        <v>4.13808811984079</v>
      </c>
      <c r="P137" s="40" t="n">
        <f aca="false">IF(J137="","",MAX(0,J137-1.96*O137/100))</f>
        <v>0.56312424208189</v>
      </c>
      <c r="Q137" s="40" t="n">
        <f aca="false">IF(J137="","",MIN(1,J137+1.96*O137/100))</f>
        <v>0.725337296379649</v>
      </c>
      <c r="R137" s="32" t="str">
        <f aca="false">IF(L137="","",IF(ABS(L137)&lt;=O137,"Yes","No"))</f>
        <v>Yes</v>
      </c>
      <c r="S137" s="32" t="str">
        <f aca="false">IF(L137="","",IF(ABS(L137)&lt;=1.96*O137,"Yes","No"))</f>
        <v>Yes</v>
      </c>
      <c r="T137" s="60" t="n">
        <f aca="false">IF(D137="","",ROUND(SQRT(((D137+G137)*O137/100)^2+(J137*(D137+G137)*0.08223)^2),0))</f>
        <v>35</v>
      </c>
      <c r="U137" s="32"/>
    </row>
    <row r="138" customFormat="false" ht="15" hidden="false" customHeight="false" outlineLevel="0" collapsed="false">
      <c r="A138" s="32" t="s">
        <v>233</v>
      </c>
      <c r="B138" s="32" t="s">
        <v>324</v>
      </c>
      <c r="C138" s="32" t="s">
        <v>327</v>
      </c>
      <c r="D138" s="60" t="n">
        <v>320</v>
      </c>
      <c r="E138" s="60" t="n">
        <v>354</v>
      </c>
      <c r="F138" s="69" t="n">
        <f aca="false">IF(E138="","",D138-E138)</f>
        <v>-34</v>
      </c>
      <c r="G138" s="60" t="n">
        <v>179</v>
      </c>
      <c r="H138" s="60" t="n">
        <v>152</v>
      </c>
      <c r="I138" s="69" t="n">
        <f aca="false">IF(H138="","",G138-H138)</f>
        <v>27</v>
      </c>
      <c r="J138" s="40" t="n">
        <f aca="false">IF(OR(D138="",D138+G138=0),"",D138/(D138+G138))</f>
        <v>0.641282565130261</v>
      </c>
      <c r="K138" s="40" t="n">
        <f aca="false">IF(E138="","",E138/(E138+H138))</f>
        <v>0.699604743083004</v>
      </c>
      <c r="L138" s="70" t="n">
        <f aca="false">IF(OR(K138="",J138=""),"",(J138-K138)*100)</f>
        <v>-5.83221779527434</v>
      </c>
      <c r="M138" s="36" t="n">
        <v>3.47908323004549</v>
      </c>
      <c r="N138" s="36" t="n">
        <v>2.24048056585718</v>
      </c>
      <c r="O138" s="36" t="n">
        <f aca="false">SQRT(M138^2+N138^2)</f>
        <v>4.13808811984079</v>
      </c>
      <c r="P138" s="40" t="n">
        <f aca="false">IF(J138="","",MAX(0,J138-1.96*O138/100))</f>
        <v>0.560176037981381</v>
      </c>
      <c r="Q138" s="40" t="n">
        <f aca="false">IF(J138="","",MIN(1,J138+1.96*O138/100))</f>
        <v>0.72238909227914</v>
      </c>
      <c r="R138" s="32" t="str">
        <f aca="false">IF(L138="","",IF(ABS(L138)&lt;=O138,"Yes","No"))</f>
        <v>No</v>
      </c>
      <c r="S138" s="32" t="str">
        <f aca="false">IF(L138="","",IF(ABS(L138)&lt;=1.96*O138,"Yes","No"))</f>
        <v>Yes</v>
      </c>
      <c r="T138" s="60" t="n">
        <f aca="false">IF(D138="","",ROUND(SQRT(((D138+G138)*O138/100)^2+(J138*(D138+G138)*0.08223)^2),0))</f>
        <v>33</v>
      </c>
      <c r="U138" s="32"/>
    </row>
    <row r="139" customFormat="false" ht="15" hidden="false" customHeight="false" outlineLevel="0" collapsed="false">
      <c r="A139" s="32" t="s">
        <v>233</v>
      </c>
      <c r="B139" s="32" t="s">
        <v>328</v>
      </c>
      <c r="C139" s="32" t="s">
        <v>328</v>
      </c>
      <c r="D139" s="60" t="n">
        <v>278</v>
      </c>
      <c r="E139" s="60" t="n">
        <v>262</v>
      </c>
      <c r="F139" s="69" t="n">
        <f aca="false">IF(E139="","",D139-E139)</f>
        <v>16</v>
      </c>
      <c r="G139" s="60" t="n">
        <v>211</v>
      </c>
      <c r="H139" s="60" t="n">
        <v>205</v>
      </c>
      <c r="I139" s="69" t="n">
        <f aca="false">IF(H139="","",G139-H139)</f>
        <v>6</v>
      </c>
      <c r="J139" s="40" t="n">
        <f aca="false">IF(OR(D139="",D139+G139=0),"",D139/(D139+G139))</f>
        <v>0.568507157464213</v>
      </c>
      <c r="K139" s="40" t="n">
        <f aca="false">IF(E139="","",E139/(E139+H139))</f>
        <v>0.561027837259101</v>
      </c>
      <c r="L139" s="70" t="n">
        <f aca="false">IF(OR(K139="",J139=""),"",(J139-K139)*100)</f>
        <v>0.747932020511199</v>
      </c>
      <c r="M139" s="36" t="n">
        <v>3.47908323004549</v>
      </c>
      <c r="N139" s="36" t="n">
        <v>2.24048056585718</v>
      </c>
      <c r="O139" s="36" t="n">
        <f aca="false">SQRT(M139^2+N139^2)</f>
        <v>4.13808811984079</v>
      </c>
      <c r="P139" s="40" t="n">
        <f aca="false">IF(J139="","",MAX(0,J139-1.96*O139/100))</f>
        <v>0.487400630315333</v>
      </c>
      <c r="Q139" s="40" t="n">
        <f aca="false">IF(J139="","",MIN(1,J139+1.96*O139/100))</f>
        <v>0.649613684613092</v>
      </c>
      <c r="R139" s="32" t="str">
        <f aca="false">IF(L139="","",IF(ABS(L139)&lt;=O139,"Yes","No"))</f>
        <v>Yes</v>
      </c>
      <c r="S139" s="32" t="str">
        <f aca="false">IF(L139="","",IF(ABS(L139)&lt;=1.96*O139,"Yes","No"))</f>
        <v>Yes</v>
      </c>
      <c r="T139" s="60" t="n">
        <f aca="false">IF(D139="","",ROUND(SQRT(((D139+G139)*O139/100)^2+(J139*(D139+G139)*0.08223)^2),0))</f>
        <v>31</v>
      </c>
      <c r="U139" s="32"/>
    </row>
    <row r="140" customFormat="false" ht="15" hidden="false" customHeight="false" outlineLevel="0" collapsed="false">
      <c r="A140" s="32" t="s">
        <v>233</v>
      </c>
      <c r="B140" s="32" t="s">
        <v>329</v>
      </c>
      <c r="C140" s="32" t="s">
        <v>329</v>
      </c>
      <c r="D140" s="60" t="n">
        <v>453</v>
      </c>
      <c r="E140" s="60" t="n">
        <v>532</v>
      </c>
      <c r="F140" s="69" t="n">
        <f aca="false">IF(E140="","",D140-E140)</f>
        <v>-79</v>
      </c>
      <c r="G140" s="60" t="n">
        <v>1020</v>
      </c>
      <c r="H140" s="60" t="n">
        <v>1068</v>
      </c>
      <c r="I140" s="69" t="n">
        <f aca="false">IF(H140="","",G140-H140)</f>
        <v>-48</v>
      </c>
      <c r="J140" s="40" t="n">
        <f aca="false">IF(OR(D140="",D140+G140=0),"",D140/(D140+G140))</f>
        <v>0.307535641547862</v>
      </c>
      <c r="K140" s="40" t="n">
        <f aca="false">IF(E140="","",E140/(E140+H140))</f>
        <v>0.3325</v>
      </c>
      <c r="L140" s="70" t="n">
        <f aca="false">IF(OR(K140="",J140=""),"",(J140-K140)*100)</f>
        <v>-2.49643584521385</v>
      </c>
      <c r="M140" s="36" t="n">
        <v>1.83458616348768</v>
      </c>
      <c r="N140" s="36" t="n">
        <v>2.24048056585718</v>
      </c>
      <c r="O140" s="36" t="n">
        <f aca="false">SQRT(M140^2+N140^2)</f>
        <v>2.89576579806519</v>
      </c>
      <c r="P140" s="40" t="n">
        <f aca="false">IF(J140="","",MAX(0,J140-1.96*O140/100))</f>
        <v>0.250778631905784</v>
      </c>
      <c r="Q140" s="40" t="n">
        <f aca="false">IF(J140="","",MIN(1,J140+1.96*O140/100))</f>
        <v>0.364292651189939</v>
      </c>
      <c r="R140" s="32" t="str">
        <f aca="false">IF(L140="","",IF(ABS(L140)&lt;=O140,"Yes","No"))</f>
        <v>Yes</v>
      </c>
      <c r="S140" s="32" t="str">
        <f aca="false">IF(L140="","",IF(ABS(L140)&lt;=1.96*O140,"Yes","No"))</f>
        <v>Yes</v>
      </c>
      <c r="T140" s="60" t="n">
        <f aca="false">IF(D140="","",ROUND(SQRT(((D140+G140)*O140/100)^2+(J140*(D140+G140)*0.05273)^2),0))</f>
        <v>49</v>
      </c>
      <c r="U140" s="32"/>
    </row>
    <row r="141" customFormat="false" ht="15" hidden="false" customHeight="false" outlineLevel="0" collapsed="false">
      <c r="A141" s="32" t="s">
        <v>233</v>
      </c>
      <c r="B141" s="32" t="s">
        <v>330</v>
      </c>
      <c r="C141" s="32" t="s">
        <v>331</v>
      </c>
      <c r="D141" s="60" t="n">
        <v>672</v>
      </c>
      <c r="E141" s="60" t="n">
        <v>765</v>
      </c>
      <c r="F141" s="69" t="n">
        <f aca="false">IF(E141="","",D141-E141)</f>
        <v>-93</v>
      </c>
      <c r="G141" s="60" t="n">
        <v>727</v>
      </c>
      <c r="H141" s="60" t="n">
        <v>744</v>
      </c>
      <c r="I141" s="69" t="n">
        <f aca="false">IF(H141="","",G141-H141)</f>
        <v>-17</v>
      </c>
      <c r="J141" s="40" t="n">
        <f aca="false">IF(OR(D141="",D141+G141=0),"",D141/(D141+G141))</f>
        <v>0.480343102215868</v>
      </c>
      <c r="K141" s="40" t="n">
        <f aca="false">IF(E141="","",E141/(E141+H141))</f>
        <v>0.506958250497018</v>
      </c>
      <c r="L141" s="70" t="n">
        <f aca="false">IF(OR(K141="",J141=""),"",(J141-K141)*100)</f>
        <v>-2.66151482811495</v>
      </c>
      <c r="M141" s="36" t="n">
        <v>1.83458616348768</v>
      </c>
      <c r="N141" s="36" t="n">
        <v>2.24048056585718</v>
      </c>
      <c r="O141" s="36" t="n">
        <f aca="false">SQRT(M141^2+N141^2)</f>
        <v>2.89576579806519</v>
      </c>
      <c r="P141" s="40" t="n">
        <f aca="false">IF(J141="","",MAX(0,J141-1.96*O141/100))</f>
        <v>0.423586092573791</v>
      </c>
      <c r="Q141" s="40" t="n">
        <f aca="false">IF(J141="","",MIN(1,J141+1.96*O141/100))</f>
        <v>0.537100111857946</v>
      </c>
      <c r="R141" s="32" t="str">
        <f aca="false">IF(L141="","",IF(ABS(L141)&lt;=O141,"Yes","No"))</f>
        <v>Yes</v>
      </c>
      <c r="S141" s="32" t="str">
        <f aca="false">IF(L141="","",IF(ABS(L141)&lt;=1.96*O141,"Yes","No"))</f>
        <v>Yes</v>
      </c>
      <c r="T141" s="60" t="n">
        <f aca="false">IF(D141="","",ROUND(SQRT(((D141+G141)*O141/100)^2+(J141*(D141+G141)*0.05273)^2),0))</f>
        <v>54</v>
      </c>
      <c r="U141" s="32"/>
    </row>
    <row r="142" customFormat="false" ht="15" hidden="false" customHeight="false" outlineLevel="0" collapsed="false">
      <c r="A142" s="32" t="s">
        <v>233</v>
      </c>
      <c r="B142" s="32" t="s">
        <v>330</v>
      </c>
      <c r="C142" s="32" t="s">
        <v>332</v>
      </c>
      <c r="D142" s="60" t="n">
        <v>839</v>
      </c>
      <c r="E142" s="60" t="n">
        <v>879</v>
      </c>
      <c r="F142" s="69" t="n">
        <f aca="false">IF(E142="","",D142-E142)</f>
        <v>-40</v>
      </c>
      <c r="G142" s="60" t="n">
        <v>832</v>
      </c>
      <c r="H142" s="60" t="n">
        <v>809</v>
      </c>
      <c r="I142" s="69" t="n">
        <f aca="false">IF(H142="","",G142-H142)</f>
        <v>23</v>
      </c>
      <c r="J142" s="40" t="n">
        <f aca="false">IF(OR(D142="",D142+G142=0),"",D142/(D142+G142))</f>
        <v>0.502094554159186</v>
      </c>
      <c r="K142" s="40" t="n">
        <f aca="false">IF(E142="","",E142/(E142+H142))</f>
        <v>0.520734597156398</v>
      </c>
      <c r="L142" s="70" t="n">
        <f aca="false">IF(OR(K142="",J142=""),"",(J142-K142)*100)</f>
        <v>-1.8640042997212</v>
      </c>
      <c r="M142" s="36" t="n">
        <v>1.83458616348768</v>
      </c>
      <c r="N142" s="36" t="n">
        <v>2.24048056585718</v>
      </c>
      <c r="O142" s="36" t="n">
        <f aca="false">SQRT(M142^2+N142^2)</f>
        <v>2.89576579806519</v>
      </c>
      <c r="P142" s="40" t="n">
        <f aca="false">IF(J142="","",MAX(0,J142-1.96*O142/100))</f>
        <v>0.445337544517108</v>
      </c>
      <c r="Q142" s="40" t="n">
        <f aca="false">IF(J142="","",MIN(1,J142+1.96*O142/100))</f>
        <v>0.558851563801264</v>
      </c>
      <c r="R142" s="32" t="str">
        <f aca="false">IF(L142="","",IF(ABS(L142)&lt;=O142,"Yes","No"))</f>
        <v>Yes</v>
      </c>
      <c r="S142" s="32" t="str">
        <f aca="false">IF(L142="","",IF(ABS(L142)&lt;=1.96*O142,"Yes","No"))</f>
        <v>Yes</v>
      </c>
      <c r="T142" s="60" t="n">
        <f aca="false">IF(D142="","",ROUND(SQRT(((D142+G142)*O142/100)^2+(J142*(D142+G142)*0.05273)^2),0))</f>
        <v>66</v>
      </c>
      <c r="U142" s="32"/>
    </row>
    <row r="143" customFormat="false" ht="15" hidden="false" customHeight="false" outlineLevel="0" collapsed="false">
      <c r="A143" s="32" t="s">
        <v>233</v>
      </c>
      <c r="B143" s="32" t="s">
        <v>330</v>
      </c>
      <c r="C143" s="32" t="s">
        <v>333</v>
      </c>
      <c r="D143" s="60" t="n">
        <v>1392</v>
      </c>
      <c r="E143" s="60" t="n">
        <v>1520</v>
      </c>
      <c r="F143" s="69" t="n">
        <f aca="false">IF(E143="","",D143-E143)</f>
        <v>-128</v>
      </c>
      <c r="G143" s="60" t="n">
        <v>1389</v>
      </c>
      <c r="H143" s="60" t="n">
        <v>1428</v>
      </c>
      <c r="I143" s="69" t="n">
        <f aca="false">IF(H143="","",G143-H143)</f>
        <v>-39</v>
      </c>
      <c r="J143" s="40" t="n">
        <f aca="false">IF(OR(D143="",D143+G143=0),"",D143/(D143+G143))</f>
        <v>0.500539374325782</v>
      </c>
      <c r="K143" s="40" t="n">
        <f aca="false">IF(E143="","",E143/(E143+H143))</f>
        <v>0.515603799185889</v>
      </c>
      <c r="L143" s="70" t="n">
        <f aca="false">IF(OR(K143="",J143=""),"",(J143-K143)*100)</f>
        <v>-1.50644248601066</v>
      </c>
      <c r="M143" s="36" t="n">
        <v>1.83458616348768</v>
      </c>
      <c r="N143" s="36" t="n">
        <v>2.24048056585718</v>
      </c>
      <c r="O143" s="36" t="n">
        <f aca="false">SQRT(M143^2+N143^2)</f>
        <v>2.89576579806519</v>
      </c>
      <c r="P143" s="40" t="n">
        <f aca="false">IF(J143="","",MAX(0,J143-1.96*O143/100))</f>
        <v>0.443782364683704</v>
      </c>
      <c r="Q143" s="40" t="n">
        <f aca="false">IF(J143="","",MIN(1,J143+1.96*O143/100))</f>
        <v>0.55729638396786</v>
      </c>
      <c r="R143" s="32" t="str">
        <f aca="false">IF(L143="","",IF(ABS(L143)&lt;=O143,"Yes","No"))</f>
        <v>Yes</v>
      </c>
      <c r="S143" s="32" t="str">
        <f aca="false">IF(L143="","",IF(ABS(L143)&lt;=1.96*O143,"Yes","No"))</f>
        <v>Yes</v>
      </c>
      <c r="T143" s="60" t="n">
        <f aca="false">IF(D143="","",ROUND(SQRT(((D143+G143)*O143/100)^2+(J143*(D143+G143)*0.05273)^2),0))</f>
        <v>109</v>
      </c>
      <c r="U143" s="32"/>
    </row>
    <row r="144" customFormat="false" ht="15" hidden="false" customHeight="false" outlineLevel="0" collapsed="false">
      <c r="A144" s="32" t="s">
        <v>233</v>
      </c>
      <c r="B144" s="32" t="s">
        <v>330</v>
      </c>
      <c r="C144" s="32" t="s">
        <v>334</v>
      </c>
      <c r="D144" s="60" t="n">
        <v>676</v>
      </c>
      <c r="E144" s="60" t="n">
        <v>758</v>
      </c>
      <c r="F144" s="69" t="n">
        <f aca="false">IF(E144="","",D144-E144)</f>
        <v>-82</v>
      </c>
      <c r="G144" s="60" t="n">
        <v>720</v>
      </c>
      <c r="H144" s="60" t="n">
        <v>734</v>
      </c>
      <c r="I144" s="69" t="n">
        <f aca="false">IF(H144="","",G144-H144)</f>
        <v>-14</v>
      </c>
      <c r="J144" s="40" t="n">
        <f aca="false">IF(OR(D144="",D144+G144=0),"",D144/(D144+G144))</f>
        <v>0.484240687679083</v>
      </c>
      <c r="K144" s="40" t="n">
        <f aca="false">IF(E144="","",E144/(E144+H144))</f>
        <v>0.508042895442359</v>
      </c>
      <c r="L144" s="70" t="n">
        <f aca="false">IF(OR(K144="",J144=""),"",(J144-K144)*100)</f>
        <v>-2.38022077632762</v>
      </c>
      <c r="M144" s="36" t="n">
        <v>1.83458616348768</v>
      </c>
      <c r="N144" s="36" t="n">
        <v>2.24048056585718</v>
      </c>
      <c r="O144" s="36" t="n">
        <f aca="false">SQRT(M144^2+N144^2)</f>
        <v>2.89576579806519</v>
      </c>
      <c r="P144" s="40" t="n">
        <f aca="false">IF(J144="","",MAX(0,J144-1.96*O144/100))</f>
        <v>0.427483678037005</v>
      </c>
      <c r="Q144" s="40" t="n">
        <f aca="false">IF(J144="","",MIN(1,J144+1.96*O144/100))</f>
        <v>0.540997697321161</v>
      </c>
      <c r="R144" s="32" t="str">
        <f aca="false">IF(L144="","",IF(ABS(L144)&lt;=O144,"Yes","No"))</f>
        <v>Yes</v>
      </c>
      <c r="S144" s="32" t="str">
        <f aca="false">IF(L144="","",IF(ABS(L144)&lt;=1.96*O144,"Yes","No"))</f>
        <v>Yes</v>
      </c>
      <c r="T144" s="60" t="n">
        <f aca="false">IF(D144="","",ROUND(SQRT(((D144+G144)*O144/100)^2+(J144*(D144+G144)*0.05273)^2),0))</f>
        <v>54</v>
      </c>
      <c r="U144" s="32"/>
    </row>
    <row r="145" customFormat="false" ht="15" hidden="false" customHeight="false" outlineLevel="0" collapsed="false">
      <c r="A145" s="32" t="s">
        <v>233</v>
      </c>
      <c r="B145" s="32" t="s">
        <v>330</v>
      </c>
      <c r="C145" s="32" t="s">
        <v>335</v>
      </c>
      <c r="D145" s="60" t="n">
        <v>635</v>
      </c>
      <c r="E145" s="60" t="n">
        <v>686</v>
      </c>
      <c r="F145" s="69" t="n">
        <f aca="false">IF(E145="","",D145-E145)</f>
        <v>-51</v>
      </c>
      <c r="G145" s="60" t="n">
        <v>665</v>
      </c>
      <c r="H145" s="60" t="n">
        <v>669</v>
      </c>
      <c r="I145" s="69" t="n">
        <f aca="false">IF(H145="","",G145-H145)</f>
        <v>-4</v>
      </c>
      <c r="J145" s="40" t="n">
        <f aca="false">IF(OR(D145="",D145+G145=0),"",D145/(D145+G145))</f>
        <v>0.488461538461538</v>
      </c>
      <c r="K145" s="40" t="n">
        <f aca="false">IF(E145="","",E145/(E145+H145))</f>
        <v>0.506273062730627</v>
      </c>
      <c r="L145" s="70" t="n">
        <f aca="false">IF(OR(K145="",J145=""),"",(J145-K145)*100)</f>
        <v>-1.78115242690889</v>
      </c>
      <c r="M145" s="36" t="n">
        <v>1.83458616348768</v>
      </c>
      <c r="N145" s="36" t="n">
        <v>2.24048056585718</v>
      </c>
      <c r="O145" s="36" t="n">
        <f aca="false">SQRT(M145^2+N145^2)</f>
        <v>2.89576579806519</v>
      </c>
      <c r="P145" s="40" t="n">
        <f aca="false">IF(J145="","",MAX(0,J145-1.96*O145/100))</f>
        <v>0.431704528819461</v>
      </c>
      <c r="Q145" s="40" t="n">
        <f aca="false">IF(J145="","",MIN(1,J145+1.96*O145/100))</f>
        <v>0.545218548103616</v>
      </c>
      <c r="R145" s="32" t="str">
        <f aca="false">IF(L145="","",IF(ABS(L145)&lt;=O145,"Yes","No"))</f>
        <v>Yes</v>
      </c>
      <c r="S145" s="32" t="str">
        <f aca="false">IF(L145="","",IF(ABS(L145)&lt;=1.96*O145,"Yes","No"))</f>
        <v>Yes</v>
      </c>
      <c r="T145" s="60" t="n">
        <f aca="false">IF(D145="","",ROUND(SQRT(((D145+G145)*O145/100)^2+(J145*(D145+G145)*0.05273)^2),0))</f>
        <v>50</v>
      </c>
      <c r="U145" s="32"/>
    </row>
    <row r="146" customFormat="false" ht="15" hidden="false" customHeight="false" outlineLevel="0" collapsed="false">
      <c r="A146" s="32" t="s">
        <v>233</v>
      </c>
      <c r="B146" s="32" t="s">
        <v>330</v>
      </c>
      <c r="C146" s="32" t="s">
        <v>336</v>
      </c>
      <c r="D146" s="60" t="n">
        <v>556</v>
      </c>
      <c r="E146" s="60" t="n">
        <v>628</v>
      </c>
      <c r="F146" s="69" t="n">
        <f aca="false">IF(E146="","",D146-E146)</f>
        <v>-72</v>
      </c>
      <c r="G146" s="60" t="n">
        <v>582</v>
      </c>
      <c r="H146" s="60" t="n">
        <v>578</v>
      </c>
      <c r="I146" s="69" t="n">
        <f aca="false">IF(H146="","",G146-H146)</f>
        <v>4</v>
      </c>
      <c r="J146" s="40" t="n">
        <f aca="false">IF(OR(D146="",D146+G146=0),"",D146/(D146+G146))</f>
        <v>0.488576449912127</v>
      </c>
      <c r="K146" s="40" t="n">
        <f aca="false">IF(E146="","",E146/(E146+H146))</f>
        <v>0.520729684908789</v>
      </c>
      <c r="L146" s="70" t="n">
        <f aca="false">IF(OR(K146="",J146=""),"",(J146-K146)*100)</f>
        <v>-3.21532349966628</v>
      </c>
      <c r="M146" s="36" t="n">
        <v>1.83458616348768</v>
      </c>
      <c r="N146" s="36" t="n">
        <v>2.24048056585718</v>
      </c>
      <c r="O146" s="36" t="n">
        <f aca="false">SQRT(M146^2+N146^2)</f>
        <v>2.89576579806519</v>
      </c>
      <c r="P146" s="40" t="n">
        <f aca="false">IF(J146="","",MAX(0,J146-1.96*O146/100))</f>
        <v>0.431819440270049</v>
      </c>
      <c r="Q146" s="40" t="n">
        <f aca="false">IF(J146="","",MIN(1,J146+1.96*O146/100))</f>
        <v>0.545333459554204</v>
      </c>
      <c r="R146" s="32" t="str">
        <f aca="false">IF(L146="","",IF(ABS(L146)&lt;=O146,"Yes","No"))</f>
        <v>No</v>
      </c>
      <c r="S146" s="32" t="str">
        <f aca="false">IF(L146="","",IF(ABS(L146)&lt;=1.96*O146,"Yes","No"))</f>
        <v>Yes</v>
      </c>
      <c r="T146" s="60" t="n">
        <f aca="false">IF(D146="","",ROUND(SQRT(((D146+G146)*O146/100)^2+(J146*(D146+G146)*0.05273)^2),0))</f>
        <v>44</v>
      </c>
      <c r="U146" s="32"/>
    </row>
    <row r="147" customFormat="false" ht="15" hidden="false" customHeight="false" outlineLevel="0" collapsed="false">
      <c r="A147" s="32" t="s">
        <v>233</v>
      </c>
      <c r="B147" s="32" t="s">
        <v>330</v>
      </c>
      <c r="C147" s="32" t="s">
        <v>337</v>
      </c>
      <c r="D147" s="60" t="n">
        <v>1026</v>
      </c>
      <c r="E147" s="60" t="n">
        <v>1176</v>
      </c>
      <c r="F147" s="69" t="n">
        <f aca="false">IF(E147="","",D147-E147)</f>
        <v>-150</v>
      </c>
      <c r="G147" s="60" t="n">
        <v>1019</v>
      </c>
      <c r="H147" s="60" t="n">
        <v>1036</v>
      </c>
      <c r="I147" s="69" t="n">
        <f aca="false">IF(H147="","",G147-H147)</f>
        <v>-17</v>
      </c>
      <c r="J147" s="40" t="n">
        <f aca="false">IF(OR(D147="",D147+G147=0),"",D147/(D147+G147))</f>
        <v>0.501711491442543</v>
      </c>
      <c r="K147" s="40" t="n">
        <f aca="false">IF(E147="","",E147/(E147+H147))</f>
        <v>0.531645569620253</v>
      </c>
      <c r="L147" s="70" t="n">
        <f aca="false">IF(OR(K147="",J147=""),"",(J147-K147)*100)</f>
        <v>-2.99340781777103</v>
      </c>
      <c r="M147" s="36" t="n">
        <v>1.83458616348768</v>
      </c>
      <c r="N147" s="36" t="n">
        <v>2.24048056585718</v>
      </c>
      <c r="O147" s="36" t="n">
        <f aca="false">SQRT(M147^2+N147^2)</f>
        <v>2.89576579806519</v>
      </c>
      <c r="P147" s="40" t="n">
        <f aca="false">IF(J147="","",MAX(0,J147-1.96*O147/100))</f>
        <v>0.444954481800465</v>
      </c>
      <c r="Q147" s="40" t="n">
        <f aca="false">IF(J147="","",MIN(1,J147+1.96*O147/100))</f>
        <v>0.558468501084621</v>
      </c>
      <c r="R147" s="32" t="str">
        <f aca="false">IF(L147="","",IF(ABS(L147)&lt;=O147,"Yes","No"))</f>
        <v>No</v>
      </c>
      <c r="S147" s="32" t="str">
        <f aca="false">IF(L147="","",IF(ABS(L147)&lt;=1.96*O147,"Yes","No"))</f>
        <v>Yes</v>
      </c>
      <c r="T147" s="60" t="n">
        <f aca="false">IF(D147="","",ROUND(SQRT(((D147+G147)*O147/100)^2+(J147*(D147+G147)*0.05273)^2),0))</f>
        <v>80</v>
      </c>
      <c r="U147" s="32"/>
    </row>
    <row r="148" customFormat="false" ht="15" hidden="false" customHeight="false" outlineLevel="0" collapsed="false">
      <c r="A148" s="32" t="s">
        <v>233</v>
      </c>
      <c r="B148" s="32" t="s">
        <v>330</v>
      </c>
      <c r="C148" s="32" t="s">
        <v>338</v>
      </c>
      <c r="D148" s="60" t="n">
        <v>651</v>
      </c>
      <c r="E148" s="60" t="n">
        <v>741</v>
      </c>
      <c r="F148" s="69" t="n">
        <f aca="false">IF(E148="","",D148-E148)</f>
        <v>-90</v>
      </c>
      <c r="G148" s="60" t="n">
        <v>605</v>
      </c>
      <c r="H148" s="60" t="n">
        <v>575</v>
      </c>
      <c r="I148" s="69" t="n">
        <f aca="false">IF(H148="","",G148-H148)</f>
        <v>30</v>
      </c>
      <c r="J148" s="40" t="n">
        <f aca="false">IF(OR(D148="",D148+G148=0),"",D148/(D148+G148))</f>
        <v>0.518312101910828</v>
      </c>
      <c r="K148" s="40" t="n">
        <f aca="false">IF(E148="","",E148/(E148+H148))</f>
        <v>0.56306990881459</v>
      </c>
      <c r="L148" s="70" t="n">
        <f aca="false">IF(OR(K148="",J148=""),"",(J148-K148)*100)</f>
        <v>-4.47578069037616</v>
      </c>
      <c r="M148" s="36" t="n">
        <v>1.83458616348768</v>
      </c>
      <c r="N148" s="36" t="n">
        <v>2.24048056585718</v>
      </c>
      <c r="O148" s="36" t="n">
        <f aca="false">SQRT(M148^2+N148^2)</f>
        <v>2.89576579806519</v>
      </c>
      <c r="P148" s="40" t="n">
        <f aca="false">IF(J148="","",MAX(0,J148-1.96*O148/100))</f>
        <v>0.46155509226875</v>
      </c>
      <c r="Q148" s="40" t="n">
        <f aca="false">IF(J148="","",MIN(1,J148+1.96*O148/100))</f>
        <v>0.575069111552906</v>
      </c>
      <c r="R148" s="32" t="str">
        <f aca="false">IF(L148="","",IF(ABS(L148)&lt;=O148,"Yes","No"))</f>
        <v>No</v>
      </c>
      <c r="S148" s="32" t="str">
        <f aca="false">IF(L148="","",IF(ABS(L148)&lt;=1.96*O148,"Yes","No"))</f>
        <v>Yes</v>
      </c>
      <c r="T148" s="60" t="n">
        <f aca="false">IF(D148="","",ROUND(SQRT(((D148+G148)*O148/100)^2+(J148*(D148+G148)*0.05273)^2),0))</f>
        <v>50</v>
      </c>
      <c r="U148" s="32"/>
    </row>
    <row r="149" customFormat="false" ht="15" hidden="false" customHeight="false" outlineLevel="0" collapsed="false">
      <c r="A149" s="32" t="s">
        <v>233</v>
      </c>
      <c r="B149" s="32" t="s">
        <v>330</v>
      </c>
      <c r="C149" s="32" t="s">
        <v>339</v>
      </c>
      <c r="D149" s="60" t="n">
        <v>622</v>
      </c>
      <c r="E149" s="60" t="n">
        <v>714</v>
      </c>
      <c r="F149" s="69" t="n">
        <f aca="false">IF(E149="","",D149-E149)</f>
        <v>-92</v>
      </c>
      <c r="G149" s="60" t="n">
        <v>612</v>
      </c>
      <c r="H149" s="60" t="n">
        <v>619</v>
      </c>
      <c r="I149" s="69" t="n">
        <f aca="false">IF(H149="","",G149-H149)</f>
        <v>-7</v>
      </c>
      <c r="J149" s="40" t="n">
        <f aca="false">IF(OR(D149="",D149+G149=0),"",D149/(D149+G149))</f>
        <v>0.504051863857374</v>
      </c>
      <c r="K149" s="40" t="n">
        <f aca="false">IF(E149="","",E149/(E149+H149))</f>
        <v>0.535633908477119</v>
      </c>
      <c r="L149" s="70" t="n">
        <f aca="false">IF(OR(K149="",J149=""),"",(J149-K149)*100)</f>
        <v>-3.15820446197448</v>
      </c>
      <c r="M149" s="36" t="n">
        <v>1.83458616348768</v>
      </c>
      <c r="N149" s="36" t="n">
        <v>2.24048056585718</v>
      </c>
      <c r="O149" s="36" t="n">
        <f aca="false">SQRT(M149^2+N149^2)</f>
        <v>2.89576579806519</v>
      </c>
      <c r="P149" s="40" t="n">
        <f aca="false">IF(J149="","",MAX(0,J149-1.96*O149/100))</f>
        <v>0.447294854215297</v>
      </c>
      <c r="Q149" s="40" t="n">
        <f aca="false">IF(J149="","",MIN(1,J149+1.96*O149/100))</f>
        <v>0.560808873499452</v>
      </c>
      <c r="R149" s="32" t="str">
        <f aca="false">IF(L149="","",IF(ABS(L149)&lt;=O149,"Yes","No"))</f>
        <v>No</v>
      </c>
      <c r="S149" s="32" t="str">
        <f aca="false">IF(L149="","",IF(ABS(L149)&lt;=1.96*O149,"Yes","No"))</f>
        <v>Yes</v>
      </c>
      <c r="T149" s="60" t="n">
        <f aca="false">IF(D149="","",ROUND(SQRT(((D149+G149)*O149/100)^2+(J149*(D149+G149)*0.05273)^2),0))</f>
        <v>49</v>
      </c>
      <c r="U149" s="32"/>
    </row>
    <row r="150" customFormat="false" ht="15" hidden="false" customHeight="false" outlineLevel="0" collapsed="false">
      <c r="A150" s="32" t="s">
        <v>233</v>
      </c>
      <c r="B150" s="32" t="s">
        <v>330</v>
      </c>
      <c r="C150" s="32" t="s">
        <v>340</v>
      </c>
      <c r="D150" s="60" t="n">
        <v>417</v>
      </c>
      <c r="E150" s="60" t="n">
        <v>491</v>
      </c>
      <c r="F150" s="69" t="n">
        <f aca="false">IF(E150="","",D150-E150)</f>
        <v>-74</v>
      </c>
      <c r="G150" s="60" t="n">
        <v>416</v>
      </c>
      <c r="H150" s="60" t="n">
        <v>403</v>
      </c>
      <c r="I150" s="69" t="n">
        <f aca="false">IF(H150="","",G150-H150)</f>
        <v>13</v>
      </c>
      <c r="J150" s="40" t="n">
        <f aca="false">IF(OR(D150="",D150+G150=0),"",D150/(D150+G150))</f>
        <v>0.500600240096038</v>
      </c>
      <c r="K150" s="40" t="n">
        <f aca="false">IF(E150="","",E150/(E150+H150))</f>
        <v>0.549217002237136</v>
      </c>
      <c r="L150" s="70" t="n">
        <f aca="false">IF(OR(K150="",J150=""),"",(J150-K150)*100)</f>
        <v>-4.8616762141098</v>
      </c>
      <c r="M150" s="36" t="n">
        <v>1.83458616348768</v>
      </c>
      <c r="N150" s="36" t="n">
        <v>2.24048056585718</v>
      </c>
      <c r="O150" s="36" t="n">
        <f aca="false">SQRT(M150^2+N150^2)</f>
        <v>2.89576579806519</v>
      </c>
      <c r="P150" s="40" t="n">
        <f aca="false">IF(J150="","",MAX(0,J150-1.96*O150/100))</f>
        <v>0.443843230453961</v>
      </c>
      <c r="Q150" s="40" t="n">
        <f aca="false">IF(J150="","",MIN(1,J150+1.96*O150/100))</f>
        <v>0.557357249738116</v>
      </c>
      <c r="R150" s="32" t="str">
        <f aca="false">IF(L150="","",IF(ABS(L150)&lt;=O150,"Yes","No"))</f>
        <v>No</v>
      </c>
      <c r="S150" s="32" t="str">
        <f aca="false">IF(L150="","",IF(ABS(L150)&lt;=1.96*O150,"Yes","No"))</f>
        <v>Yes</v>
      </c>
      <c r="T150" s="60" t="n">
        <f aca="false">IF(D150="","",ROUND(SQRT(((D150+G150)*O150/100)^2+(J150*(D150+G150)*0.05273)^2),0))</f>
        <v>33</v>
      </c>
      <c r="U150" s="32"/>
    </row>
    <row r="151" customFormat="false" ht="15" hidden="false" customHeight="false" outlineLevel="0" collapsed="false">
      <c r="A151" s="32" t="s">
        <v>233</v>
      </c>
      <c r="B151" s="32" t="s">
        <v>341</v>
      </c>
      <c r="C151" s="32" t="s">
        <v>341</v>
      </c>
      <c r="D151" s="60" t="n">
        <v>739</v>
      </c>
      <c r="E151" s="60" t="n">
        <v>850</v>
      </c>
      <c r="F151" s="69" t="n">
        <f aca="false">IF(E151="","",D151-E151)</f>
        <v>-111</v>
      </c>
      <c r="G151" s="60" t="n">
        <v>1273</v>
      </c>
      <c r="H151" s="60" t="n">
        <v>1311</v>
      </c>
      <c r="I151" s="69" t="n">
        <f aca="false">IF(H151="","",G151-H151)</f>
        <v>-38</v>
      </c>
      <c r="J151" s="40" t="n">
        <f aca="false">IF(OR(D151="",D151+G151=0),"",D151/(D151+G151))</f>
        <v>0.367296222664016</v>
      </c>
      <c r="K151" s="40" t="n">
        <f aca="false">IF(E151="","",E151/(E151+H151))</f>
        <v>0.39333641832485</v>
      </c>
      <c r="L151" s="70" t="n">
        <f aca="false">IF(OR(K151="",J151=""),"",(J151-K151)*100)</f>
        <v>-2.60401956608337</v>
      </c>
      <c r="M151" s="36" t="n">
        <v>1.83458616348768</v>
      </c>
      <c r="N151" s="36" t="n">
        <v>2.24048056585718</v>
      </c>
      <c r="O151" s="36" t="n">
        <f aca="false">SQRT(M151^2+N151^2)</f>
        <v>2.89576579806519</v>
      </c>
      <c r="P151" s="40" t="n">
        <f aca="false">IF(J151="","",MAX(0,J151-1.96*O151/100))</f>
        <v>0.310539213021938</v>
      </c>
      <c r="Q151" s="40" t="n">
        <f aca="false">IF(J151="","",MIN(1,J151+1.96*O151/100))</f>
        <v>0.424053232306094</v>
      </c>
      <c r="R151" s="32" t="str">
        <f aca="false">IF(L151="","",IF(ABS(L151)&lt;=O151,"Yes","No"))</f>
        <v>Yes</v>
      </c>
      <c r="S151" s="32" t="str">
        <f aca="false">IF(L151="","",IF(ABS(L151)&lt;=1.96*O151,"Yes","No"))</f>
        <v>Yes</v>
      </c>
      <c r="T151" s="60" t="n">
        <f aca="false">IF(D151="","",ROUND(SQRT(((D151+G151)*O151/100)^2+(J151*(D151+G151)*0.05273)^2),0))</f>
        <v>70</v>
      </c>
      <c r="U151" s="32"/>
    </row>
    <row r="152" customFormat="false" ht="15" hidden="false" customHeight="false" outlineLevel="0" collapsed="false">
      <c r="A152" s="32" t="s">
        <v>233</v>
      </c>
      <c r="B152" s="32" t="s">
        <v>342</v>
      </c>
      <c r="C152" s="32" t="s">
        <v>342</v>
      </c>
      <c r="D152" s="60" t="n">
        <v>426</v>
      </c>
      <c r="E152" s="60" t="n">
        <v>457</v>
      </c>
      <c r="F152" s="69" t="n">
        <f aca="false">IF(E152="","",D152-E152)</f>
        <v>-31</v>
      </c>
      <c r="G152" s="60" t="n">
        <v>752</v>
      </c>
      <c r="H152" s="60" t="n">
        <v>760</v>
      </c>
      <c r="I152" s="69" t="n">
        <f aca="false">IF(H152="","",G152-H152)</f>
        <v>-8</v>
      </c>
      <c r="J152" s="40" t="n">
        <f aca="false">IF(OR(D152="",D152+G152=0),"",D152/(D152+G152))</f>
        <v>0.361629881154499</v>
      </c>
      <c r="K152" s="40" t="n">
        <f aca="false">IF(E152="","",E152/(E152+H152))</f>
        <v>0.375513557929334</v>
      </c>
      <c r="L152" s="70" t="n">
        <f aca="false">IF(OR(K152="",J152=""),"",(J152-K152)*100)</f>
        <v>-1.38836767748353</v>
      </c>
      <c r="M152" s="36" t="n">
        <v>1.83458616348768</v>
      </c>
      <c r="N152" s="36" t="n">
        <v>2.24048056585718</v>
      </c>
      <c r="O152" s="36" t="n">
        <f aca="false">SQRT(M152^2+N152^2)</f>
        <v>2.89576579806519</v>
      </c>
      <c r="P152" s="40" t="n">
        <f aca="false">IF(J152="","",MAX(0,J152-1.96*O152/100))</f>
        <v>0.304872871512421</v>
      </c>
      <c r="Q152" s="40" t="n">
        <f aca="false">IF(J152="","",MIN(1,J152+1.96*O152/100))</f>
        <v>0.418386890796577</v>
      </c>
      <c r="R152" s="32" t="str">
        <f aca="false">IF(L152="","",IF(ABS(L152)&lt;=O152,"Yes","No"))</f>
        <v>Yes</v>
      </c>
      <c r="S152" s="32" t="str">
        <f aca="false">IF(L152="","",IF(ABS(L152)&lt;=1.96*O152,"Yes","No"))</f>
        <v>Yes</v>
      </c>
      <c r="T152" s="60" t="n">
        <f aca="false">IF(D152="","",ROUND(SQRT(((D152+G152)*O152/100)^2+(J152*(D152+G152)*0.05273)^2),0))</f>
        <v>41</v>
      </c>
      <c r="U152" s="32"/>
    </row>
    <row r="153" customFormat="false" ht="15" hidden="false" customHeight="false" outlineLevel="0" collapsed="false">
      <c r="A153" s="32" t="s">
        <v>233</v>
      </c>
      <c r="B153" s="32" t="s">
        <v>343</v>
      </c>
      <c r="C153" s="32" t="s">
        <v>344</v>
      </c>
      <c r="D153" s="60" t="n">
        <v>131</v>
      </c>
      <c r="E153" s="60" t="n">
        <v>159</v>
      </c>
      <c r="F153" s="69" t="n">
        <f aca="false">IF(E153="","",D153-E153)</f>
        <v>-28</v>
      </c>
      <c r="G153" s="60" t="n">
        <v>344</v>
      </c>
      <c r="H153" s="60" t="n">
        <v>381</v>
      </c>
      <c r="I153" s="69" t="n">
        <f aca="false">IF(H153="","",G153-H153)</f>
        <v>-37</v>
      </c>
      <c r="J153" s="40" t="n">
        <f aca="false">IF(OR(D153="",D153+G153=0),"",D153/(D153+G153))</f>
        <v>0.275789473684211</v>
      </c>
      <c r="K153" s="40" t="n">
        <f aca="false">IF(E153="","",E153/(E153+H153))</f>
        <v>0.294444444444444</v>
      </c>
      <c r="L153" s="70" t="n">
        <f aca="false">IF(OR(K153="",J153=""),"",(J153-K153)*100)</f>
        <v>-1.86549707602339</v>
      </c>
      <c r="M153" s="36" t="n">
        <v>3.47908323004549</v>
      </c>
      <c r="N153" s="36" t="n">
        <v>2.24048056585718</v>
      </c>
      <c r="O153" s="36" t="n">
        <f aca="false">SQRT(M153^2+N153^2)</f>
        <v>4.13808811984079</v>
      </c>
      <c r="P153" s="40" t="n">
        <f aca="false">IF(J153="","",MAX(0,J153-1.96*O153/100))</f>
        <v>0.194682946535331</v>
      </c>
      <c r="Q153" s="40" t="n">
        <f aca="false">IF(J153="","",MIN(1,J153+1.96*O153/100))</f>
        <v>0.35689600083309</v>
      </c>
      <c r="R153" s="32" t="str">
        <f aca="false">IF(L153="","",IF(ABS(L153)&lt;=O153,"Yes","No"))</f>
        <v>Yes</v>
      </c>
      <c r="S153" s="32" t="str">
        <f aca="false">IF(L153="","",IF(ABS(L153)&lt;=1.96*O153,"Yes","No"))</f>
        <v>Yes</v>
      </c>
      <c r="T153" s="60" t="n">
        <f aca="false">IF(D153="","",ROUND(SQRT(((D153+G153)*O153/100)^2+(J153*(D153+G153)*0.08223)^2),0))</f>
        <v>22</v>
      </c>
      <c r="U153" s="32"/>
    </row>
    <row r="154" customFormat="false" ht="15" hidden="false" customHeight="false" outlineLevel="0" collapsed="false">
      <c r="A154" s="32" t="s">
        <v>233</v>
      </c>
      <c r="B154" s="32" t="s">
        <v>343</v>
      </c>
      <c r="C154" s="32" t="s">
        <v>345</v>
      </c>
      <c r="D154" s="60" t="n">
        <v>108</v>
      </c>
      <c r="E154" s="60" t="n">
        <v>116</v>
      </c>
      <c r="F154" s="69" t="n">
        <f aca="false">IF(E154="","",D154-E154)</f>
        <v>-8</v>
      </c>
      <c r="G154" s="60" t="n">
        <v>251</v>
      </c>
      <c r="H154" s="60" t="n">
        <v>244</v>
      </c>
      <c r="I154" s="69" t="n">
        <f aca="false">IF(H154="","",G154-H154)</f>
        <v>7</v>
      </c>
      <c r="J154" s="40" t="n">
        <f aca="false">IF(OR(D154="",D154+G154=0),"",D154/(D154+G154))</f>
        <v>0.3008356545961</v>
      </c>
      <c r="K154" s="40" t="n">
        <f aca="false">IF(E154="","",E154/(E154+H154))</f>
        <v>0.322222222222222</v>
      </c>
      <c r="L154" s="70" t="n">
        <f aca="false">IF(OR(K154="",J154=""),"",(J154-K154)*100)</f>
        <v>-2.1386567626122</v>
      </c>
      <c r="M154" s="36" t="n">
        <v>3.47908323004549</v>
      </c>
      <c r="N154" s="36" t="n">
        <v>2.24048056585718</v>
      </c>
      <c r="O154" s="36" t="n">
        <f aca="false">SQRT(M154^2+N154^2)</f>
        <v>4.13808811984079</v>
      </c>
      <c r="P154" s="40" t="n">
        <f aca="false">IF(J154="","",MAX(0,J154-1.96*O154/100))</f>
        <v>0.219729127447221</v>
      </c>
      <c r="Q154" s="40" t="n">
        <f aca="false">IF(J154="","",MIN(1,J154+1.96*O154/100))</f>
        <v>0.38194218174498</v>
      </c>
      <c r="R154" s="32" t="str">
        <f aca="false">IF(L154="","",IF(ABS(L154)&lt;=O154,"Yes","No"))</f>
        <v>Yes</v>
      </c>
      <c r="S154" s="32" t="str">
        <f aca="false">IF(L154="","",IF(ABS(L154)&lt;=1.96*O154,"Yes","No"))</f>
        <v>Yes</v>
      </c>
      <c r="T154" s="60" t="n">
        <f aca="false">IF(D154="","",ROUND(SQRT(((D154+G154)*O154/100)^2+(J154*(D154+G154)*0.08223)^2),0))</f>
        <v>17</v>
      </c>
      <c r="U154" s="32"/>
    </row>
    <row r="155" customFormat="false" ht="15" hidden="false" customHeight="false" outlineLevel="0" collapsed="false">
      <c r="A155" s="32" t="s">
        <v>233</v>
      </c>
      <c r="B155" s="32" t="s">
        <v>343</v>
      </c>
      <c r="C155" s="32" t="s">
        <v>346</v>
      </c>
      <c r="D155" s="60" t="n">
        <v>386</v>
      </c>
      <c r="E155" s="60" t="n">
        <v>444</v>
      </c>
      <c r="F155" s="69" t="n">
        <f aca="false">IF(E155="","",D155-E155)</f>
        <v>-58</v>
      </c>
      <c r="G155" s="60" t="n">
        <v>770</v>
      </c>
      <c r="H155" s="60" t="n">
        <v>809</v>
      </c>
      <c r="I155" s="69" t="n">
        <f aca="false">IF(H155="","",G155-H155)</f>
        <v>-39</v>
      </c>
      <c r="J155" s="40" t="n">
        <f aca="false">IF(OR(D155="",D155+G155=0),"",D155/(D155+G155))</f>
        <v>0.333910034602076</v>
      </c>
      <c r="K155" s="40" t="n">
        <f aca="false">IF(E155="","",E155/(E155+H155))</f>
        <v>0.354349561053472</v>
      </c>
      <c r="L155" s="70" t="n">
        <f aca="false">IF(OR(K155="",J155=""),"",(J155-K155)*100)</f>
        <v>-2.04395264513955</v>
      </c>
      <c r="M155" s="36" t="n">
        <v>1.83458616348768</v>
      </c>
      <c r="N155" s="36" t="n">
        <v>2.24048056585718</v>
      </c>
      <c r="O155" s="36" t="n">
        <f aca="false">SQRT(M155^2+N155^2)</f>
        <v>2.89576579806519</v>
      </c>
      <c r="P155" s="40" t="n">
        <f aca="false">IF(J155="","",MAX(0,J155-1.96*O155/100))</f>
        <v>0.277153024959998</v>
      </c>
      <c r="Q155" s="40" t="n">
        <f aca="false">IF(J155="","",MIN(1,J155+1.96*O155/100))</f>
        <v>0.390667044244154</v>
      </c>
      <c r="R155" s="32" t="str">
        <f aca="false">IF(L155="","",IF(ABS(L155)&lt;=O155,"Yes","No"))</f>
        <v>Yes</v>
      </c>
      <c r="S155" s="32" t="str">
        <f aca="false">IF(L155="","",IF(ABS(L155)&lt;=1.96*O155,"Yes","No"))</f>
        <v>Yes</v>
      </c>
      <c r="T155" s="60" t="n">
        <f aca="false">IF(D155="","",ROUND(SQRT(((D155+G155)*O155/100)^2+(J155*(D155+G155)*0.05273)^2),0))</f>
        <v>39</v>
      </c>
      <c r="U155" s="32"/>
    </row>
    <row r="156" customFormat="false" ht="15" hidden="false" customHeight="false" outlineLevel="0" collapsed="false">
      <c r="A156" s="32" t="s">
        <v>233</v>
      </c>
      <c r="B156" s="32" t="s">
        <v>347</v>
      </c>
      <c r="C156" s="32" t="s">
        <v>347</v>
      </c>
      <c r="D156" s="60" t="n">
        <v>699</v>
      </c>
      <c r="E156" s="60" t="n">
        <v>788</v>
      </c>
      <c r="F156" s="69" t="n">
        <f aca="false">IF(E156="","",D156-E156)</f>
        <v>-89</v>
      </c>
      <c r="G156" s="60" t="n">
        <v>646</v>
      </c>
      <c r="H156" s="60" t="n">
        <v>628</v>
      </c>
      <c r="I156" s="69" t="n">
        <f aca="false">IF(H156="","",G156-H156)</f>
        <v>18</v>
      </c>
      <c r="J156" s="40" t="n">
        <f aca="false">IF(OR(D156="",D156+G156=0),"",D156/(D156+G156))</f>
        <v>0.519702602230483</v>
      </c>
      <c r="K156" s="40" t="n">
        <f aca="false">IF(E156="","",E156/(E156+H156))</f>
        <v>0.556497175141243</v>
      </c>
      <c r="L156" s="70" t="n">
        <f aca="false">IF(OR(K156="",J156=""),"",(J156-K156)*100)</f>
        <v>-3.67945729107597</v>
      </c>
      <c r="M156" s="36" t="n">
        <v>1.83458616348768</v>
      </c>
      <c r="N156" s="36" t="n">
        <v>2.24048056585718</v>
      </c>
      <c r="O156" s="36" t="n">
        <f aca="false">SQRT(M156^2+N156^2)</f>
        <v>2.89576579806519</v>
      </c>
      <c r="P156" s="40" t="n">
        <f aca="false">IF(J156="","",MAX(0,J156-1.96*O156/100))</f>
        <v>0.462945592588405</v>
      </c>
      <c r="Q156" s="40" t="n">
        <f aca="false">IF(J156="","",MIN(1,J156+1.96*O156/100))</f>
        <v>0.576459611872561</v>
      </c>
      <c r="R156" s="32" t="str">
        <f aca="false">IF(L156="","",IF(ABS(L156)&lt;=O156,"Yes","No"))</f>
        <v>No</v>
      </c>
      <c r="S156" s="32" t="str">
        <f aca="false">IF(L156="","",IF(ABS(L156)&lt;=1.96*O156,"Yes","No"))</f>
        <v>Yes</v>
      </c>
      <c r="T156" s="60" t="n">
        <f aca="false">IF(D156="","",ROUND(SQRT(((D156+G156)*O156/100)^2+(J156*(D156+G156)*0.05273)^2),0))</f>
        <v>54</v>
      </c>
      <c r="U156" s="32"/>
    </row>
    <row r="157" customFormat="false" ht="15" hidden="false" customHeight="false" outlineLevel="0" collapsed="false">
      <c r="A157" s="32" t="s">
        <v>233</v>
      </c>
      <c r="B157" s="32" t="s">
        <v>348</v>
      </c>
      <c r="C157" s="32" t="s">
        <v>349</v>
      </c>
      <c r="D157" s="60" t="n">
        <v>693</v>
      </c>
      <c r="E157" s="60" t="n">
        <v>830</v>
      </c>
      <c r="F157" s="69" t="n">
        <f aca="false">IF(E157="","",D157-E157)</f>
        <v>-137</v>
      </c>
      <c r="G157" s="60" t="n">
        <v>1068</v>
      </c>
      <c r="H157" s="60" t="n">
        <v>1043</v>
      </c>
      <c r="I157" s="69" t="n">
        <f aca="false">IF(H157="","",G157-H157)</f>
        <v>25</v>
      </c>
      <c r="J157" s="40" t="n">
        <f aca="false">IF(OR(D157="",D157+G157=0),"",D157/(D157+G157))</f>
        <v>0.393526405451448</v>
      </c>
      <c r="K157" s="40" t="n">
        <f aca="false">IF(E157="","",E157/(E157+H157))</f>
        <v>0.443139348638548</v>
      </c>
      <c r="L157" s="70" t="n">
        <f aca="false">IF(OR(K157="",J157=""),"",(J157-K157)*100)</f>
        <v>-4.96129431870997</v>
      </c>
      <c r="M157" s="36" t="n">
        <v>1.83458616348768</v>
      </c>
      <c r="N157" s="36" t="n">
        <v>2.24048056585718</v>
      </c>
      <c r="O157" s="36" t="n">
        <f aca="false">SQRT(M157^2+N157^2)</f>
        <v>2.89576579806519</v>
      </c>
      <c r="P157" s="40" t="n">
        <f aca="false">IF(J157="","",MAX(0,J157-1.96*O157/100))</f>
        <v>0.33676939580937</v>
      </c>
      <c r="Q157" s="40" t="n">
        <f aca="false">IF(J157="","",MIN(1,J157+1.96*O157/100))</f>
        <v>0.450283415093526</v>
      </c>
      <c r="R157" s="32" t="str">
        <f aca="false">IF(L157="","",IF(ABS(L157)&lt;=O157,"Yes","No"))</f>
        <v>No</v>
      </c>
      <c r="S157" s="32" t="str">
        <f aca="false">IF(L157="","",IF(ABS(L157)&lt;=1.96*O157,"Yes","No"))</f>
        <v>Yes</v>
      </c>
      <c r="T157" s="60" t="n">
        <f aca="false">IF(D157="","",ROUND(SQRT(((D157+G157)*O157/100)^2+(J157*(D157+G157)*0.05273)^2),0))</f>
        <v>63</v>
      </c>
      <c r="U157" s="32"/>
    </row>
    <row r="158" customFormat="false" ht="15" hidden="false" customHeight="false" outlineLevel="0" collapsed="false">
      <c r="A158" s="32" t="s">
        <v>233</v>
      </c>
      <c r="B158" s="32" t="s">
        <v>348</v>
      </c>
      <c r="C158" s="32" t="s">
        <v>350</v>
      </c>
      <c r="D158" s="60" t="n">
        <v>583</v>
      </c>
      <c r="E158" s="60" t="n">
        <v>686</v>
      </c>
      <c r="F158" s="69" t="n">
        <f aca="false">IF(E158="","",D158-E158)</f>
        <v>-103</v>
      </c>
      <c r="G158" s="60" t="n">
        <v>901</v>
      </c>
      <c r="H158" s="60" t="n">
        <v>981</v>
      </c>
      <c r="I158" s="69" t="n">
        <f aca="false">IF(H158="","",G158-H158)</f>
        <v>-80</v>
      </c>
      <c r="J158" s="40" t="n">
        <f aca="false">IF(OR(D158="",D158+G158=0),"",D158/(D158+G158))</f>
        <v>0.392857142857143</v>
      </c>
      <c r="K158" s="40" t="n">
        <f aca="false">IF(E158="","",E158/(E158+H158))</f>
        <v>0.411517696460708</v>
      </c>
      <c r="L158" s="70" t="n">
        <f aca="false">IF(OR(K158="",J158=""),"",(J158-K158)*100)</f>
        <v>-1.8660553603565</v>
      </c>
      <c r="M158" s="36" t="n">
        <v>1.83458616348768</v>
      </c>
      <c r="N158" s="36" t="n">
        <v>2.24048056585718</v>
      </c>
      <c r="O158" s="36" t="n">
        <f aca="false">SQRT(M158^2+N158^2)</f>
        <v>2.89576579806519</v>
      </c>
      <c r="P158" s="40" t="n">
        <f aca="false">IF(J158="","",MAX(0,J158-1.96*O158/100))</f>
        <v>0.336100133215065</v>
      </c>
      <c r="Q158" s="40" t="n">
        <f aca="false">IF(J158="","",MIN(1,J158+1.96*O158/100))</f>
        <v>0.449614152499221</v>
      </c>
      <c r="R158" s="32" t="str">
        <f aca="false">IF(L158="","",IF(ABS(L158)&lt;=O158,"Yes","No"))</f>
        <v>Yes</v>
      </c>
      <c r="S158" s="32" t="str">
        <f aca="false">IF(L158="","",IF(ABS(L158)&lt;=1.96*O158,"Yes","No"))</f>
        <v>Yes</v>
      </c>
      <c r="T158" s="60" t="n">
        <f aca="false">IF(D158="","",ROUND(SQRT(((D158+G158)*O158/100)^2+(J158*(D158+G158)*0.05273)^2),0))</f>
        <v>53</v>
      </c>
      <c r="U158" s="32"/>
    </row>
    <row r="159" customFormat="false" ht="15" hidden="false" customHeight="false" outlineLevel="0" collapsed="false">
      <c r="A159" s="32" t="s">
        <v>233</v>
      </c>
      <c r="B159" s="32" t="s">
        <v>348</v>
      </c>
      <c r="C159" s="32" t="s">
        <v>351</v>
      </c>
      <c r="D159" s="60" t="n">
        <v>307</v>
      </c>
      <c r="E159" s="60" t="n">
        <v>370</v>
      </c>
      <c r="F159" s="69" t="n">
        <f aca="false">IF(E159="","",D159-E159)</f>
        <v>-63</v>
      </c>
      <c r="G159" s="60" t="n">
        <v>484</v>
      </c>
      <c r="H159" s="60" t="n">
        <v>519</v>
      </c>
      <c r="I159" s="69" t="n">
        <f aca="false">IF(H159="","",G159-H159)</f>
        <v>-35</v>
      </c>
      <c r="J159" s="40" t="n">
        <f aca="false">IF(OR(D159="",D159+G159=0),"",D159/(D159+G159))</f>
        <v>0.388116308470291</v>
      </c>
      <c r="K159" s="40" t="n">
        <f aca="false">IF(E159="","",E159/(E159+H159))</f>
        <v>0.416197975253093</v>
      </c>
      <c r="L159" s="70" t="n">
        <f aca="false">IF(OR(K159="",J159=""),"",(J159-K159)*100)</f>
        <v>-2.80816667828026</v>
      </c>
      <c r="M159" s="36" t="n">
        <v>2.27303511524771</v>
      </c>
      <c r="N159" s="36" t="n">
        <v>2.24048056585718</v>
      </c>
      <c r="O159" s="36" t="n">
        <f aca="false">SQRT(M159^2+N159^2)</f>
        <v>3.19162056033183</v>
      </c>
      <c r="P159" s="40" t="n">
        <f aca="false">IF(J159="","",MAX(0,J159-1.96*O159/100))</f>
        <v>0.325560545487787</v>
      </c>
      <c r="Q159" s="40" t="n">
        <f aca="false">IF(J159="","",MIN(1,J159+1.96*O159/100))</f>
        <v>0.450672071452795</v>
      </c>
      <c r="R159" s="32" t="str">
        <f aca="false">IF(L159="","",IF(ABS(L159)&lt;=O159,"Yes","No"))</f>
        <v>Yes</v>
      </c>
      <c r="S159" s="32" t="str">
        <f aca="false">IF(L159="","",IF(ABS(L159)&lt;=1.96*O159,"Yes","No"))</f>
        <v>Yes</v>
      </c>
      <c r="T159" s="60" t="n">
        <f aca="false">IF(D159="","",ROUND(SQRT(((D159+G159)*O159/100)^2+(J159*(D159+G159)*0.06778)^2),0))</f>
        <v>33</v>
      </c>
      <c r="U159" s="32"/>
    </row>
    <row r="160" customFormat="false" ht="15" hidden="false" customHeight="false" outlineLevel="0" collapsed="false">
      <c r="A160" s="32" t="s">
        <v>233</v>
      </c>
      <c r="B160" s="32" t="s">
        <v>348</v>
      </c>
      <c r="C160" s="32" t="s">
        <v>352</v>
      </c>
      <c r="D160" s="60" t="n">
        <v>462</v>
      </c>
      <c r="E160" s="60" t="n">
        <v>521</v>
      </c>
      <c r="F160" s="69" t="n">
        <f aca="false">IF(E160="","",D160-E160)</f>
        <v>-59</v>
      </c>
      <c r="G160" s="60" t="n">
        <v>700</v>
      </c>
      <c r="H160" s="60" t="n">
        <v>758</v>
      </c>
      <c r="I160" s="69" t="n">
        <f aca="false">IF(H160="","",G160-H160)</f>
        <v>-58</v>
      </c>
      <c r="J160" s="40" t="n">
        <f aca="false">IF(OR(D160="",D160+G160=0),"",D160/(D160+G160))</f>
        <v>0.397590361445783</v>
      </c>
      <c r="K160" s="40" t="n">
        <f aca="false">IF(E160="","",E160/(E160+H160))</f>
        <v>0.407349491790461</v>
      </c>
      <c r="L160" s="70" t="n">
        <f aca="false">IF(OR(K160="",J160=""),"",(J160-K160)*100)</f>
        <v>-0.975913034467818</v>
      </c>
      <c r="M160" s="36" t="n">
        <v>1.83458616348768</v>
      </c>
      <c r="N160" s="36" t="n">
        <v>2.24048056585718</v>
      </c>
      <c r="O160" s="36" t="n">
        <f aca="false">SQRT(M160^2+N160^2)</f>
        <v>2.89576579806519</v>
      </c>
      <c r="P160" s="40" t="n">
        <f aca="false">IF(J160="","",MAX(0,J160-1.96*O160/100))</f>
        <v>0.340833351803705</v>
      </c>
      <c r="Q160" s="40" t="n">
        <f aca="false">IF(J160="","",MIN(1,J160+1.96*O160/100))</f>
        <v>0.454347371087861</v>
      </c>
      <c r="R160" s="32" t="str">
        <f aca="false">IF(L160="","",IF(ABS(L160)&lt;=O160,"Yes","No"))</f>
        <v>Yes</v>
      </c>
      <c r="S160" s="32" t="str">
        <f aca="false">IF(L160="","",IF(ABS(L160)&lt;=1.96*O160,"Yes","No"))</f>
        <v>Yes</v>
      </c>
      <c r="T160" s="60" t="n">
        <f aca="false">IF(D160="","",ROUND(SQRT(((D160+G160)*O160/100)^2+(J160*(D160+G160)*0.05273)^2),0))</f>
        <v>42</v>
      </c>
      <c r="U160" s="32"/>
    </row>
    <row r="161" customFormat="false" ht="15" hidden="false" customHeight="false" outlineLevel="0" collapsed="false">
      <c r="A161" s="32" t="s">
        <v>233</v>
      </c>
      <c r="B161" s="32" t="s">
        <v>348</v>
      </c>
      <c r="C161" s="32" t="s">
        <v>353</v>
      </c>
      <c r="D161" s="60" t="n">
        <v>401</v>
      </c>
      <c r="E161" s="60" t="n">
        <v>474</v>
      </c>
      <c r="F161" s="69" t="n">
        <f aca="false">IF(E161="","",D161-E161)</f>
        <v>-73</v>
      </c>
      <c r="G161" s="60" t="n">
        <v>654</v>
      </c>
      <c r="H161" s="60" t="n">
        <v>704</v>
      </c>
      <c r="I161" s="69" t="n">
        <f aca="false">IF(H161="","",G161-H161)</f>
        <v>-50</v>
      </c>
      <c r="J161" s="40" t="n">
        <f aca="false">IF(OR(D161="",D161+G161=0),"",D161/(D161+G161))</f>
        <v>0.380094786729858</v>
      </c>
      <c r="K161" s="40" t="n">
        <f aca="false">IF(E161="","",E161/(E161+H161))</f>
        <v>0.402376910016978</v>
      </c>
      <c r="L161" s="70" t="n">
        <f aca="false">IF(OR(K161="",J161=""),"",(J161-K161)*100)</f>
        <v>-2.22821232871202</v>
      </c>
      <c r="M161" s="36" t="n">
        <v>1.83458616348768</v>
      </c>
      <c r="N161" s="36" t="n">
        <v>2.24048056585718</v>
      </c>
      <c r="O161" s="36" t="n">
        <f aca="false">SQRT(M161^2+N161^2)</f>
        <v>2.89576579806519</v>
      </c>
      <c r="P161" s="40" t="n">
        <f aca="false">IF(J161="","",MAX(0,J161-1.96*O161/100))</f>
        <v>0.32333777708778</v>
      </c>
      <c r="Q161" s="40" t="n">
        <f aca="false">IF(J161="","",MIN(1,J161+1.96*O161/100))</f>
        <v>0.436851796371936</v>
      </c>
      <c r="R161" s="32" t="str">
        <f aca="false">IF(L161="","",IF(ABS(L161)&lt;=O161,"Yes","No"))</f>
        <v>Yes</v>
      </c>
      <c r="S161" s="32" t="str">
        <f aca="false">IF(L161="","",IF(ABS(L161)&lt;=1.96*O161,"Yes","No"))</f>
        <v>Yes</v>
      </c>
      <c r="T161" s="60" t="n">
        <f aca="false">IF(D161="","",ROUND(SQRT(((D161+G161)*O161/100)^2+(J161*(D161+G161)*0.05273)^2),0))</f>
        <v>37</v>
      </c>
      <c r="U161" s="32"/>
    </row>
    <row r="162" customFormat="false" ht="15" hidden="false" customHeight="false" outlineLevel="0" collapsed="false">
      <c r="A162" s="32" t="s">
        <v>233</v>
      </c>
      <c r="B162" s="32" t="s">
        <v>348</v>
      </c>
      <c r="C162" s="32" t="s">
        <v>354</v>
      </c>
      <c r="D162" s="60" t="n">
        <v>312</v>
      </c>
      <c r="E162" s="60" t="n">
        <v>374</v>
      </c>
      <c r="F162" s="69" t="n">
        <f aca="false">IF(E162="","",D162-E162)</f>
        <v>-62</v>
      </c>
      <c r="G162" s="60" t="n">
        <v>457</v>
      </c>
      <c r="H162" s="60" t="n">
        <v>457</v>
      </c>
      <c r="I162" s="69" t="n">
        <f aca="false">IF(H162="","",G162-H162)</f>
        <v>0</v>
      </c>
      <c r="J162" s="40" t="n">
        <f aca="false">IF(OR(D162="",D162+G162=0),"",D162/(D162+G162))</f>
        <v>0.405721716514955</v>
      </c>
      <c r="K162" s="40" t="n">
        <f aca="false">IF(E162="","",E162/(E162+H162))</f>
        <v>0.450060168471721</v>
      </c>
      <c r="L162" s="70" t="n">
        <f aca="false">IF(OR(K162="",J162=""),"",(J162-K162)*100)</f>
        <v>-4.43384519567663</v>
      </c>
      <c r="M162" s="36" t="n">
        <v>2.27303511524771</v>
      </c>
      <c r="N162" s="36" t="n">
        <v>2.24048056585718</v>
      </c>
      <c r="O162" s="36" t="n">
        <f aca="false">SQRT(M162^2+N162^2)</f>
        <v>3.19162056033183</v>
      </c>
      <c r="P162" s="40" t="n">
        <f aca="false">IF(J162="","",MAX(0,J162-1.96*O162/100))</f>
        <v>0.343165953532451</v>
      </c>
      <c r="Q162" s="40" t="n">
        <f aca="false">IF(J162="","",MIN(1,J162+1.96*O162/100))</f>
        <v>0.468277479497458</v>
      </c>
      <c r="R162" s="32" t="str">
        <f aca="false">IF(L162="","",IF(ABS(L162)&lt;=O162,"Yes","No"))</f>
        <v>No</v>
      </c>
      <c r="S162" s="32" t="str">
        <f aca="false">IF(L162="","",IF(ABS(L162)&lt;=1.96*O162,"Yes","No"))</f>
        <v>Yes</v>
      </c>
      <c r="T162" s="60" t="n">
        <f aca="false">IF(D162="","",ROUND(SQRT(((D162+G162)*O162/100)^2+(J162*(D162+G162)*0.06778)^2),0))</f>
        <v>32</v>
      </c>
      <c r="U162" s="32"/>
    </row>
    <row r="163" customFormat="false" ht="15" hidden="false" customHeight="false" outlineLevel="0" collapsed="false">
      <c r="A163" s="32" t="s">
        <v>233</v>
      </c>
      <c r="B163" s="32" t="s">
        <v>355</v>
      </c>
      <c r="C163" s="32" t="s">
        <v>356</v>
      </c>
      <c r="D163" s="60" t="n">
        <v>491</v>
      </c>
      <c r="E163" s="60" t="n">
        <v>504</v>
      </c>
      <c r="F163" s="69" t="n">
        <f aca="false">IF(E163="","",D163-E163)</f>
        <v>-13</v>
      </c>
      <c r="G163" s="60" t="n">
        <v>474</v>
      </c>
      <c r="H163" s="60" t="n">
        <v>501</v>
      </c>
      <c r="I163" s="69" t="n">
        <f aca="false">IF(H163="","",G163-H163)</f>
        <v>-27</v>
      </c>
      <c r="J163" s="40" t="n">
        <f aca="false">IF(OR(D163="",D163+G163=0),"",D163/(D163+G163))</f>
        <v>0.50880829015544</v>
      </c>
      <c r="K163" s="40" t="n">
        <f aca="false">IF(E163="","",E163/(E163+H163))</f>
        <v>0.501492537313433</v>
      </c>
      <c r="L163" s="70" t="n">
        <f aca="false">IF(OR(K163="",J163=""),"",(J163-K163)*100)</f>
        <v>0.731575284200758</v>
      </c>
      <c r="M163" s="36" t="n">
        <v>1.83458616348768</v>
      </c>
      <c r="N163" s="36" t="n">
        <v>2.24048056585718</v>
      </c>
      <c r="O163" s="36" t="n">
        <f aca="false">SQRT(M163^2+N163^2)</f>
        <v>2.89576579806519</v>
      </c>
      <c r="P163" s="40" t="n">
        <f aca="false">IF(J163="","",MAX(0,J163-1.96*O163/100))</f>
        <v>0.452051280513363</v>
      </c>
      <c r="Q163" s="40" t="n">
        <f aca="false">IF(J163="","",MIN(1,J163+1.96*O163/100))</f>
        <v>0.565565299797518</v>
      </c>
      <c r="R163" s="32" t="str">
        <f aca="false">IF(L163="","",IF(ABS(L163)&lt;=O163,"Yes","No"))</f>
        <v>Yes</v>
      </c>
      <c r="S163" s="32" t="str">
        <f aca="false">IF(L163="","",IF(ABS(L163)&lt;=1.96*O163,"Yes","No"))</f>
        <v>Yes</v>
      </c>
      <c r="T163" s="60" t="n">
        <f aca="false">IF(D163="","",ROUND(SQRT(((D163+G163)*O163/100)^2+(J163*(D163+G163)*0.05273)^2),0))</f>
        <v>38</v>
      </c>
      <c r="U163" s="32"/>
    </row>
    <row r="164" customFormat="false" ht="15" hidden="false" customHeight="false" outlineLevel="0" collapsed="false">
      <c r="A164" s="32" t="s">
        <v>233</v>
      </c>
      <c r="B164" s="32" t="s">
        <v>355</v>
      </c>
      <c r="C164" s="32" t="s">
        <v>357</v>
      </c>
      <c r="D164" s="60" t="n">
        <v>556</v>
      </c>
      <c r="E164" s="60" t="n">
        <v>602</v>
      </c>
      <c r="F164" s="69" t="n">
        <f aca="false">IF(E164="","",D164-E164)</f>
        <v>-46</v>
      </c>
      <c r="G164" s="60" t="n">
        <v>538</v>
      </c>
      <c r="H164" s="60" t="n">
        <v>577</v>
      </c>
      <c r="I164" s="69" t="n">
        <f aca="false">IF(H164="","",G164-H164)</f>
        <v>-39</v>
      </c>
      <c r="J164" s="40" t="n">
        <f aca="false">IF(OR(D164="",D164+G164=0),"",D164/(D164+G164))</f>
        <v>0.508226691042048</v>
      </c>
      <c r="K164" s="40" t="n">
        <f aca="false">IF(E164="","",E164/(E164+H164))</f>
        <v>0.510602205258694</v>
      </c>
      <c r="L164" s="70" t="n">
        <f aca="false">IF(OR(K164="",J164=""),"",(J164-K164)*100)</f>
        <v>-0.237551421664628</v>
      </c>
      <c r="M164" s="36" t="n">
        <v>1.83458616348768</v>
      </c>
      <c r="N164" s="36" t="n">
        <v>2.24048056585718</v>
      </c>
      <c r="O164" s="36" t="n">
        <f aca="false">SQRT(M164^2+N164^2)</f>
        <v>2.89576579806519</v>
      </c>
      <c r="P164" s="40" t="n">
        <f aca="false">IF(J164="","",MAX(0,J164-1.96*O164/100))</f>
        <v>0.45146968139997</v>
      </c>
      <c r="Q164" s="40" t="n">
        <f aca="false">IF(J164="","",MIN(1,J164+1.96*O164/100))</f>
        <v>0.564983700684125</v>
      </c>
      <c r="R164" s="32" t="str">
        <f aca="false">IF(L164="","",IF(ABS(L164)&lt;=O164,"Yes","No"))</f>
        <v>Yes</v>
      </c>
      <c r="S164" s="32" t="str">
        <f aca="false">IF(L164="","",IF(ABS(L164)&lt;=1.96*O164,"Yes","No"))</f>
        <v>Yes</v>
      </c>
      <c r="T164" s="60" t="n">
        <f aca="false">IF(D164="","",ROUND(SQRT(((D164+G164)*O164/100)^2+(J164*(D164+G164)*0.05273)^2),0))</f>
        <v>43</v>
      </c>
      <c r="U164" s="32"/>
    </row>
    <row r="165" customFormat="false" ht="15" hidden="false" customHeight="false" outlineLevel="0" collapsed="false">
      <c r="A165" s="32" t="s">
        <v>233</v>
      </c>
      <c r="B165" s="32" t="s">
        <v>355</v>
      </c>
      <c r="C165" s="32" t="s">
        <v>358</v>
      </c>
      <c r="D165" s="60" t="n">
        <v>246</v>
      </c>
      <c r="E165" s="60" t="n">
        <v>292</v>
      </c>
      <c r="F165" s="69" t="n">
        <f aca="false">IF(E165="","",D165-E165)</f>
        <v>-46</v>
      </c>
      <c r="G165" s="60" t="n">
        <v>253</v>
      </c>
      <c r="H165" s="60" t="n">
        <v>268</v>
      </c>
      <c r="I165" s="69" t="n">
        <f aca="false">IF(H165="","",G165-H165)</f>
        <v>-15</v>
      </c>
      <c r="J165" s="40" t="n">
        <f aca="false">IF(OR(D165="",D165+G165=0),"",D165/(D165+G165))</f>
        <v>0.492985971943888</v>
      </c>
      <c r="K165" s="40" t="n">
        <f aca="false">IF(E165="","",E165/(E165+H165))</f>
        <v>0.521428571428572</v>
      </c>
      <c r="L165" s="70" t="n">
        <f aca="false">IF(OR(K165="",J165=""),"",(J165-K165)*100)</f>
        <v>-2.84425994846837</v>
      </c>
      <c r="M165" s="36" t="n">
        <v>3.47908323004549</v>
      </c>
      <c r="N165" s="36" t="n">
        <v>2.24048056585718</v>
      </c>
      <c r="O165" s="36" t="n">
        <f aca="false">SQRT(M165^2+N165^2)</f>
        <v>4.13808811984079</v>
      </c>
      <c r="P165" s="40" t="n">
        <f aca="false">IF(J165="","",MAX(0,J165-1.96*O165/100))</f>
        <v>0.411879444795008</v>
      </c>
      <c r="Q165" s="40" t="n">
        <f aca="false">IF(J165="","",MIN(1,J165+1.96*O165/100))</f>
        <v>0.574092499092767</v>
      </c>
      <c r="R165" s="32" t="str">
        <f aca="false">IF(L165="","",IF(ABS(L165)&lt;=O165,"Yes","No"))</f>
        <v>Yes</v>
      </c>
      <c r="S165" s="32" t="str">
        <f aca="false">IF(L165="","",IF(ABS(L165)&lt;=1.96*O165,"Yes","No"))</f>
        <v>Yes</v>
      </c>
      <c r="T165" s="60" t="n">
        <f aca="false">IF(D165="","",ROUND(SQRT(((D165+G165)*O165/100)^2+(J165*(D165+G165)*0.08223)^2),0))</f>
        <v>29</v>
      </c>
      <c r="U165" s="32"/>
    </row>
    <row r="166" customFormat="false" ht="15" hidden="false" customHeight="false" outlineLevel="0" collapsed="false">
      <c r="A166" s="32" t="s">
        <v>233</v>
      </c>
      <c r="B166" s="32" t="s">
        <v>355</v>
      </c>
      <c r="C166" s="32" t="s">
        <v>359</v>
      </c>
      <c r="D166" s="60" t="n">
        <v>281</v>
      </c>
      <c r="E166" s="60" t="n">
        <v>331</v>
      </c>
      <c r="F166" s="69" t="n">
        <f aca="false">IF(E166="","",D166-E166)</f>
        <v>-50</v>
      </c>
      <c r="G166" s="60" t="n">
        <v>270</v>
      </c>
      <c r="H166" s="60" t="n">
        <v>297</v>
      </c>
      <c r="I166" s="69" t="n">
        <f aca="false">IF(H166="","",G166-H166)</f>
        <v>-27</v>
      </c>
      <c r="J166" s="40" t="n">
        <f aca="false">IF(OR(D166="",D166+G166=0),"",D166/(D166+G166))</f>
        <v>0.509981851179673</v>
      </c>
      <c r="K166" s="40" t="n">
        <f aca="false">IF(E166="","",E166/(E166+H166))</f>
        <v>0.527070063694268</v>
      </c>
      <c r="L166" s="70" t="n">
        <f aca="false">IF(OR(K166="",J166=""),"",(J166-K166)*100)</f>
        <v>-1.70882125145942</v>
      </c>
      <c r="M166" s="36" t="n">
        <v>2.27303511524771</v>
      </c>
      <c r="N166" s="36" t="n">
        <v>2.24048056585718</v>
      </c>
      <c r="O166" s="36" t="n">
        <f aca="false">SQRT(M166^2+N166^2)</f>
        <v>3.19162056033183</v>
      </c>
      <c r="P166" s="40" t="n">
        <f aca="false">IF(J166="","",MAX(0,J166-1.96*O166/100))</f>
        <v>0.447426088197169</v>
      </c>
      <c r="Q166" s="40" t="n">
        <f aca="false">IF(J166="","",MIN(1,J166+1.96*O166/100))</f>
        <v>0.572537614162177</v>
      </c>
      <c r="R166" s="32" t="str">
        <f aca="false">IF(L166="","",IF(ABS(L166)&lt;=O166,"Yes","No"))</f>
        <v>Yes</v>
      </c>
      <c r="S166" s="32" t="str">
        <f aca="false">IF(L166="","",IF(ABS(L166)&lt;=1.96*O166,"Yes","No"))</f>
        <v>Yes</v>
      </c>
      <c r="T166" s="60" t="n">
        <f aca="false">IF(D166="","",ROUND(SQRT(((D166+G166)*O166/100)^2+(J166*(D166+G166)*0.06778)^2),0))</f>
        <v>26</v>
      </c>
      <c r="U166" s="32"/>
    </row>
    <row r="167" customFormat="false" ht="15" hidden="false" customHeight="false" outlineLevel="0" collapsed="false">
      <c r="A167" s="32" t="s">
        <v>233</v>
      </c>
      <c r="B167" s="32" t="s">
        <v>355</v>
      </c>
      <c r="C167" s="32" t="s">
        <v>360</v>
      </c>
      <c r="D167" s="60" t="n">
        <v>411</v>
      </c>
      <c r="E167" s="60" t="n">
        <v>418</v>
      </c>
      <c r="F167" s="69" t="n">
        <f aca="false">IF(E167="","",D167-E167)</f>
        <v>-7</v>
      </c>
      <c r="G167" s="60" t="n">
        <v>443</v>
      </c>
      <c r="H167" s="60" t="n">
        <v>445</v>
      </c>
      <c r="I167" s="69" t="n">
        <f aca="false">IF(H167="","",G167-H167)</f>
        <v>-2</v>
      </c>
      <c r="J167" s="40" t="n">
        <f aca="false">IF(OR(D167="",D167+G167=0),"",D167/(D167+G167))</f>
        <v>0.481264637002342</v>
      </c>
      <c r="K167" s="40" t="n">
        <f aca="false">IF(E167="","",E167/(E167+H167))</f>
        <v>0.484356894553882</v>
      </c>
      <c r="L167" s="70" t="n">
        <f aca="false">IF(OR(K167="",J167=""),"",(J167-K167)*100)</f>
        <v>-0.309225755153991</v>
      </c>
      <c r="M167" s="36" t="n">
        <v>1.83458616348768</v>
      </c>
      <c r="N167" s="36" t="n">
        <v>2.24048056585718</v>
      </c>
      <c r="O167" s="36" t="n">
        <f aca="false">SQRT(M167^2+N167^2)</f>
        <v>2.89576579806519</v>
      </c>
      <c r="P167" s="40" t="n">
        <f aca="false">IF(J167="","",MAX(0,J167-1.96*O167/100))</f>
        <v>0.424507627360264</v>
      </c>
      <c r="Q167" s="40" t="n">
        <f aca="false">IF(J167="","",MIN(1,J167+1.96*O167/100))</f>
        <v>0.53802164664442</v>
      </c>
      <c r="R167" s="32" t="str">
        <f aca="false">IF(L167="","",IF(ABS(L167)&lt;=O167,"Yes","No"))</f>
        <v>Yes</v>
      </c>
      <c r="S167" s="32" t="str">
        <f aca="false">IF(L167="","",IF(ABS(L167)&lt;=1.96*O167,"Yes","No"))</f>
        <v>Yes</v>
      </c>
      <c r="T167" s="60" t="n">
        <f aca="false">IF(D167="","",ROUND(SQRT(((D167+G167)*O167/100)^2+(J167*(D167+G167)*0.05273)^2),0))</f>
        <v>33</v>
      </c>
      <c r="U167" s="32"/>
    </row>
    <row r="168" customFormat="false" ht="15" hidden="false" customHeight="false" outlineLevel="0" collapsed="false">
      <c r="A168" s="32" t="s">
        <v>233</v>
      </c>
      <c r="B168" s="32" t="s">
        <v>355</v>
      </c>
      <c r="C168" s="32" t="s">
        <v>361</v>
      </c>
      <c r="D168" s="60" t="n">
        <v>255</v>
      </c>
      <c r="E168" s="60" t="n">
        <v>266</v>
      </c>
      <c r="F168" s="69" t="n">
        <f aca="false">IF(E168="","",D168-E168)</f>
        <v>-11</v>
      </c>
      <c r="G168" s="60" t="n">
        <v>274</v>
      </c>
      <c r="H168" s="60" t="n">
        <v>293</v>
      </c>
      <c r="I168" s="69" t="n">
        <f aca="false">IF(H168="","",G168-H168)</f>
        <v>-19</v>
      </c>
      <c r="J168" s="40" t="n">
        <f aca="false">IF(OR(D168="",D168+G168=0),"",D168/(D168+G168))</f>
        <v>0.482041587901701</v>
      </c>
      <c r="K168" s="40" t="n">
        <f aca="false">IF(E168="","",E168/(E168+H168))</f>
        <v>0.475849731663685</v>
      </c>
      <c r="L168" s="70" t="n">
        <f aca="false">IF(OR(K168="",J168=""),"",(J168-K168)*100)</f>
        <v>0.619185623801616</v>
      </c>
      <c r="M168" s="36" t="n">
        <v>2.27303511524771</v>
      </c>
      <c r="N168" s="36" t="n">
        <v>2.24048056585718</v>
      </c>
      <c r="O168" s="36" t="n">
        <f aca="false">SQRT(M168^2+N168^2)</f>
        <v>3.19162056033183</v>
      </c>
      <c r="P168" s="40" t="n">
        <f aca="false">IF(J168="","",MAX(0,J168-1.96*O168/100))</f>
        <v>0.419485824919197</v>
      </c>
      <c r="Q168" s="40" t="n">
        <f aca="false">IF(J168="","",MIN(1,J168+1.96*O168/100))</f>
        <v>0.544597350884205</v>
      </c>
      <c r="R168" s="32" t="str">
        <f aca="false">IF(L168="","",IF(ABS(L168)&lt;=O168,"Yes","No"))</f>
        <v>Yes</v>
      </c>
      <c r="S168" s="32" t="str">
        <f aca="false">IF(L168="","",IF(ABS(L168)&lt;=1.96*O168,"Yes","No"))</f>
        <v>Yes</v>
      </c>
      <c r="T168" s="60" t="n">
        <f aca="false">IF(D168="","",ROUND(SQRT(((D168+G168)*O168/100)^2+(J168*(D168+G168)*0.06778)^2),0))</f>
        <v>24</v>
      </c>
      <c r="U168" s="32"/>
    </row>
    <row r="169" customFormat="false" ht="15" hidden="false" customHeight="false" outlineLevel="0" collapsed="false">
      <c r="A169" s="32" t="s">
        <v>233</v>
      </c>
      <c r="B169" s="32" t="s">
        <v>355</v>
      </c>
      <c r="C169" s="32" t="s">
        <v>362</v>
      </c>
      <c r="D169" s="60" t="n">
        <v>306</v>
      </c>
      <c r="E169" s="60" t="n">
        <v>350</v>
      </c>
      <c r="F169" s="69" t="n">
        <f aca="false">IF(E169="","",D169-E169)</f>
        <v>-44</v>
      </c>
      <c r="G169" s="60" t="n">
        <v>307</v>
      </c>
      <c r="H169" s="60" t="n">
        <v>297</v>
      </c>
      <c r="I169" s="69" t="n">
        <f aca="false">IF(H169="","",G169-H169)</f>
        <v>10</v>
      </c>
      <c r="J169" s="40" t="n">
        <f aca="false">IF(OR(D169="",D169+G169=0),"",D169/(D169+G169))</f>
        <v>0.499184339314845</v>
      </c>
      <c r="K169" s="40" t="n">
        <f aca="false">IF(E169="","",E169/(E169+H169))</f>
        <v>0.540958268933539</v>
      </c>
      <c r="L169" s="70" t="n">
        <f aca="false">IF(OR(K169="",J169=""),"",(J169-K169)*100)</f>
        <v>-4.17739296186944</v>
      </c>
      <c r="M169" s="36" t="n">
        <v>2.27303511524771</v>
      </c>
      <c r="N169" s="36" t="n">
        <v>2.24048056585718</v>
      </c>
      <c r="O169" s="36" t="n">
        <f aca="false">SQRT(M169^2+N169^2)</f>
        <v>3.19162056033183</v>
      </c>
      <c r="P169" s="40" t="n">
        <f aca="false">IF(J169="","",MAX(0,J169-1.96*O169/100))</f>
        <v>0.436628576332341</v>
      </c>
      <c r="Q169" s="40" t="n">
        <f aca="false">IF(J169="","",MIN(1,J169+1.96*O169/100))</f>
        <v>0.561740102297349</v>
      </c>
      <c r="R169" s="32" t="str">
        <f aca="false">IF(L169="","",IF(ABS(L169)&lt;=O169,"Yes","No"))</f>
        <v>No</v>
      </c>
      <c r="S169" s="32" t="str">
        <f aca="false">IF(L169="","",IF(ABS(L169)&lt;=1.96*O169,"Yes","No"))</f>
        <v>Yes</v>
      </c>
      <c r="T169" s="60" t="n">
        <f aca="false">IF(D169="","",ROUND(SQRT(((D169+G169)*O169/100)^2+(J169*(D169+G169)*0.06778)^2),0))</f>
        <v>29</v>
      </c>
      <c r="U169" s="32"/>
    </row>
    <row r="170" customFormat="false" ht="15" hidden="false" customHeight="false" outlineLevel="0" collapsed="false">
      <c r="A170" s="32" t="s">
        <v>233</v>
      </c>
      <c r="B170" s="32" t="s">
        <v>355</v>
      </c>
      <c r="C170" s="32" t="s">
        <v>363</v>
      </c>
      <c r="D170" s="60" t="n">
        <v>455</v>
      </c>
      <c r="E170" s="60" t="n">
        <v>476</v>
      </c>
      <c r="F170" s="69" t="n">
        <f aca="false">IF(E170="","",D170-E170)</f>
        <v>-21</v>
      </c>
      <c r="G170" s="60" t="n">
        <v>461</v>
      </c>
      <c r="H170" s="60" t="n">
        <v>451</v>
      </c>
      <c r="I170" s="69" t="n">
        <f aca="false">IF(H170="","",G170-H170)</f>
        <v>10</v>
      </c>
      <c r="J170" s="40" t="n">
        <f aca="false">IF(OR(D170="",D170+G170=0),"",D170/(D170+G170))</f>
        <v>0.496724890829694</v>
      </c>
      <c r="K170" s="40" t="n">
        <f aca="false">IF(E170="","",E170/(E170+H170))</f>
        <v>0.513484358144552</v>
      </c>
      <c r="L170" s="70" t="n">
        <f aca="false">IF(OR(K170="",J170=""),"",(J170-K170)*100)</f>
        <v>-1.67594673148579</v>
      </c>
      <c r="M170" s="36" t="n">
        <v>1.83458616348768</v>
      </c>
      <c r="N170" s="36" t="n">
        <v>2.24048056585718</v>
      </c>
      <c r="O170" s="36" t="n">
        <f aca="false">SQRT(M170^2+N170^2)</f>
        <v>2.89576579806519</v>
      </c>
      <c r="P170" s="40" t="n">
        <f aca="false">IF(J170="","",MAX(0,J170-1.96*O170/100))</f>
        <v>0.439967881187617</v>
      </c>
      <c r="Q170" s="40" t="n">
        <f aca="false">IF(J170="","",MIN(1,J170+1.96*O170/100))</f>
        <v>0.553481900471772</v>
      </c>
      <c r="R170" s="32" t="str">
        <f aca="false">IF(L170="","",IF(ABS(L170)&lt;=O170,"Yes","No"))</f>
        <v>Yes</v>
      </c>
      <c r="S170" s="32" t="str">
        <f aca="false">IF(L170="","",IF(ABS(L170)&lt;=1.96*O170,"Yes","No"))</f>
        <v>Yes</v>
      </c>
      <c r="T170" s="60" t="n">
        <f aca="false">IF(D170="","",ROUND(SQRT(((D170+G170)*O170/100)^2+(J170*(D170+G170)*0.05273)^2),0))</f>
        <v>36</v>
      </c>
      <c r="U170" s="32"/>
    </row>
    <row r="171" customFormat="false" ht="15" hidden="false" customHeight="false" outlineLevel="0" collapsed="false">
      <c r="A171" s="32" t="s">
        <v>233</v>
      </c>
      <c r="B171" s="32" t="s">
        <v>364</v>
      </c>
      <c r="C171" s="32" t="s">
        <v>365</v>
      </c>
      <c r="D171" s="60" t="n">
        <v>161</v>
      </c>
      <c r="E171" s="60" t="n">
        <v>186</v>
      </c>
      <c r="F171" s="69" t="n">
        <f aca="false">IF(E171="","",D171-E171)</f>
        <v>-25</v>
      </c>
      <c r="G171" s="60" t="n">
        <v>217</v>
      </c>
      <c r="H171" s="60" t="n">
        <v>201</v>
      </c>
      <c r="I171" s="69" t="n">
        <f aca="false">IF(H171="","",G171-H171)</f>
        <v>16</v>
      </c>
      <c r="J171" s="40" t="n">
        <f aca="false">IF(OR(D171="",D171+G171=0),"",D171/(D171+G171))</f>
        <v>0.425925925925926</v>
      </c>
      <c r="K171" s="40" t="n">
        <f aca="false">IF(E171="","",E171/(E171+H171))</f>
        <v>0.48062015503876</v>
      </c>
      <c r="L171" s="70" t="n">
        <f aca="false">IF(OR(K171="",J171=""),"",(J171-K171)*100)</f>
        <v>-5.46942291128338</v>
      </c>
      <c r="M171" s="36" t="n">
        <v>3.47908323004549</v>
      </c>
      <c r="N171" s="36" t="n">
        <v>2.24048056585718</v>
      </c>
      <c r="O171" s="36" t="n">
        <f aca="false">SQRT(M171^2+N171^2)</f>
        <v>4.13808811984079</v>
      </c>
      <c r="P171" s="40" t="n">
        <f aca="false">IF(J171="","",MAX(0,J171-1.96*O171/100))</f>
        <v>0.344819398777047</v>
      </c>
      <c r="Q171" s="40" t="n">
        <f aca="false">IF(J171="","",MIN(1,J171+1.96*O171/100))</f>
        <v>0.507032453074805</v>
      </c>
      <c r="R171" s="32" t="str">
        <f aca="false">IF(L171="","",IF(ABS(L171)&lt;=O171,"Yes","No"))</f>
        <v>No</v>
      </c>
      <c r="S171" s="32" t="str">
        <f aca="false">IF(L171="","",IF(ABS(L171)&lt;=1.96*O171,"Yes","No"))</f>
        <v>Yes</v>
      </c>
      <c r="T171" s="60" t="n">
        <f aca="false">IF(D171="","",ROUND(SQRT(((D171+G171)*O171/100)^2+(J171*(D171+G171)*0.08223)^2),0))</f>
        <v>20</v>
      </c>
      <c r="U171" s="32"/>
    </row>
    <row r="172" customFormat="false" ht="15" hidden="false" customHeight="false" outlineLevel="0" collapsed="false">
      <c r="A172" s="32" t="s">
        <v>233</v>
      </c>
      <c r="B172" s="32" t="s">
        <v>364</v>
      </c>
      <c r="C172" s="32" t="s">
        <v>366</v>
      </c>
      <c r="D172" s="60" t="n">
        <v>126</v>
      </c>
      <c r="E172" s="60" t="n">
        <v>134</v>
      </c>
      <c r="F172" s="69" t="n">
        <f aca="false">IF(E172="","",D172-E172)</f>
        <v>-8</v>
      </c>
      <c r="G172" s="60" t="n">
        <v>187</v>
      </c>
      <c r="H172" s="60" t="n">
        <v>168</v>
      </c>
      <c r="I172" s="69" t="n">
        <f aca="false">IF(H172="","",G172-H172)</f>
        <v>19</v>
      </c>
      <c r="J172" s="40" t="n">
        <f aca="false">IF(OR(D172="",D172+G172=0),"",D172/(D172+G172))</f>
        <v>0.402555910543131</v>
      </c>
      <c r="K172" s="40" t="n">
        <f aca="false">IF(E172="","",E172/(E172+H172))</f>
        <v>0.443708609271523</v>
      </c>
      <c r="L172" s="70" t="n">
        <f aca="false">IF(OR(K172="",J172=""),"",(J172-K172)*100)</f>
        <v>-4.11526987283922</v>
      </c>
      <c r="M172" s="36" t="n">
        <v>3.47908323004549</v>
      </c>
      <c r="N172" s="36" t="n">
        <v>2.24048056585718</v>
      </c>
      <c r="O172" s="36" t="n">
        <f aca="false">SQRT(M172^2+N172^2)</f>
        <v>4.13808811984079</v>
      </c>
      <c r="P172" s="40" t="n">
        <f aca="false">IF(J172="","",MAX(0,J172-1.96*O172/100))</f>
        <v>0.321449383394252</v>
      </c>
      <c r="Q172" s="40" t="n">
        <f aca="false">IF(J172="","",MIN(1,J172+1.96*O172/100))</f>
        <v>0.48366243769201</v>
      </c>
      <c r="R172" s="32" t="str">
        <f aca="false">IF(L172="","",IF(ABS(L172)&lt;=O172,"Yes","No"))</f>
        <v>Yes</v>
      </c>
      <c r="S172" s="32" t="str">
        <f aca="false">IF(L172="","",IF(ABS(L172)&lt;=1.96*O172,"Yes","No"))</f>
        <v>Yes</v>
      </c>
      <c r="T172" s="60" t="n">
        <f aca="false">IF(D172="","",ROUND(SQRT(((D172+G172)*O172/100)^2+(J172*(D172+G172)*0.08223)^2),0))</f>
        <v>17</v>
      </c>
      <c r="U172" s="32"/>
    </row>
    <row r="173" customFormat="false" ht="15" hidden="false" customHeight="false" outlineLevel="0" collapsed="false">
      <c r="A173" s="32" t="s">
        <v>233</v>
      </c>
      <c r="B173" s="32" t="s">
        <v>364</v>
      </c>
      <c r="C173" s="32" t="s">
        <v>367</v>
      </c>
      <c r="D173" s="60" t="n">
        <v>254</v>
      </c>
      <c r="E173" s="60" t="n">
        <v>291</v>
      </c>
      <c r="F173" s="69" t="n">
        <f aca="false">IF(E173="","",D173-E173)</f>
        <v>-37</v>
      </c>
      <c r="G173" s="60" t="n">
        <v>366</v>
      </c>
      <c r="H173" s="60" t="n">
        <v>371</v>
      </c>
      <c r="I173" s="69" t="n">
        <f aca="false">IF(H173="","",G173-H173)</f>
        <v>-5</v>
      </c>
      <c r="J173" s="40" t="n">
        <f aca="false">IF(OR(D173="",D173+G173=0),"",D173/(D173+G173))</f>
        <v>0.409677419354839</v>
      </c>
      <c r="K173" s="40" t="n">
        <f aca="false">IF(E173="","",E173/(E173+H173))</f>
        <v>0.439577039274925</v>
      </c>
      <c r="L173" s="70" t="n">
        <f aca="false">IF(OR(K173="",J173=""),"",(J173-K173)*100)</f>
        <v>-2.98996199200858</v>
      </c>
      <c r="M173" s="36" t="n">
        <v>2.27303511524771</v>
      </c>
      <c r="N173" s="36" t="n">
        <v>2.24048056585718</v>
      </c>
      <c r="O173" s="36" t="n">
        <f aca="false">SQRT(M173^2+N173^2)</f>
        <v>3.19162056033183</v>
      </c>
      <c r="P173" s="40" t="n">
        <f aca="false">IF(J173="","",MAX(0,J173-1.96*O173/100))</f>
        <v>0.347121656372335</v>
      </c>
      <c r="Q173" s="40" t="n">
        <f aca="false">IF(J173="","",MIN(1,J173+1.96*O173/100))</f>
        <v>0.472233182337343</v>
      </c>
      <c r="R173" s="32" t="str">
        <f aca="false">IF(L173="","",IF(ABS(L173)&lt;=O173,"Yes","No"))</f>
        <v>Yes</v>
      </c>
      <c r="S173" s="32" t="str">
        <f aca="false">IF(L173="","",IF(ABS(L173)&lt;=1.96*O173,"Yes","No"))</f>
        <v>Yes</v>
      </c>
      <c r="T173" s="60" t="n">
        <f aca="false">IF(D173="","",ROUND(SQRT(((D173+G173)*O173/100)^2+(J173*(D173+G173)*0.06778)^2),0))</f>
        <v>26</v>
      </c>
      <c r="U173" s="32"/>
    </row>
    <row r="174" customFormat="false" ht="15" hidden="false" customHeight="false" outlineLevel="0" collapsed="false">
      <c r="A174" s="32" t="s">
        <v>233</v>
      </c>
      <c r="B174" s="32" t="s">
        <v>368</v>
      </c>
      <c r="C174" s="32" t="s">
        <v>369</v>
      </c>
      <c r="D174" s="60" t="n">
        <v>650</v>
      </c>
      <c r="E174" s="60" t="n">
        <v>745</v>
      </c>
      <c r="F174" s="69" t="n">
        <f aca="false">IF(E174="","",D174-E174)</f>
        <v>-95</v>
      </c>
      <c r="G174" s="60" t="n">
        <v>691</v>
      </c>
      <c r="H174" s="60" t="n">
        <v>675</v>
      </c>
      <c r="I174" s="69" t="n">
        <f aca="false">IF(H174="","",G174-H174)</f>
        <v>16</v>
      </c>
      <c r="J174" s="40" t="n">
        <f aca="false">IF(OR(D174="",D174+G174=0),"",D174/(D174+G174))</f>
        <v>0.484712900820283</v>
      </c>
      <c r="K174" s="40" t="n">
        <f aca="false">IF(E174="","",E174/(E174+H174))</f>
        <v>0.524647887323944</v>
      </c>
      <c r="L174" s="70" t="n">
        <f aca="false">IF(OR(K174="",J174=""),"",(J174-K174)*100)</f>
        <v>-3.99349865036603</v>
      </c>
      <c r="M174" s="36" t="n">
        <v>1.83458616348768</v>
      </c>
      <c r="N174" s="36" t="n">
        <v>2.24048056585718</v>
      </c>
      <c r="O174" s="36" t="n">
        <f aca="false">SQRT(M174^2+N174^2)</f>
        <v>2.89576579806519</v>
      </c>
      <c r="P174" s="40" t="n">
        <f aca="false">IF(J174="","",MAX(0,J174-1.96*O174/100))</f>
        <v>0.427955891178206</v>
      </c>
      <c r="Q174" s="40" t="n">
        <f aca="false">IF(J174="","",MIN(1,J174+1.96*O174/100))</f>
        <v>0.541469910462361</v>
      </c>
      <c r="R174" s="32" t="str">
        <f aca="false">IF(L174="","",IF(ABS(L174)&lt;=O174,"Yes","No"))</f>
        <v>No</v>
      </c>
      <c r="S174" s="32" t="str">
        <f aca="false">IF(L174="","",IF(ABS(L174)&lt;=1.96*O174,"Yes","No"))</f>
        <v>Yes</v>
      </c>
      <c r="T174" s="60" t="n">
        <f aca="false">IF(D174="","",ROUND(SQRT(((D174+G174)*O174/100)^2+(J174*(D174+G174)*0.05273)^2),0))</f>
        <v>52</v>
      </c>
      <c r="U174" s="32"/>
    </row>
    <row r="175" customFormat="false" ht="15" hidden="false" customHeight="false" outlineLevel="0" collapsed="false">
      <c r="A175" s="32" t="s">
        <v>233</v>
      </c>
      <c r="B175" s="32" t="s">
        <v>368</v>
      </c>
      <c r="C175" s="32" t="s">
        <v>370</v>
      </c>
      <c r="D175" s="60" t="n">
        <v>315</v>
      </c>
      <c r="E175" s="60" t="n">
        <v>346</v>
      </c>
      <c r="F175" s="69" t="n">
        <f aca="false">IF(E175="","",D175-E175)</f>
        <v>-31</v>
      </c>
      <c r="G175" s="60" t="n">
        <v>324</v>
      </c>
      <c r="H175" s="60" t="n">
        <v>303</v>
      </c>
      <c r="I175" s="69" t="n">
        <f aca="false">IF(H175="","",G175-H175)</f>
        <v>21</v>
      </c>
      <c r="J175" s="40" t="n">
        <f aca="false">IF(OR(D175="",D175+G175=0),"",D175/(D175+G175))</f>
        <v>0.492957746478873</v>
      </c>
      <c r="K175" s="40" t="n">
        <f aca="false">IF(E175="","",E175/(E175+H175))</f>
        <v>0.533127889060093</v>
      </c>
      <c r="L175" s="70" t="n">
        <f aca="false">IF(OR(K175="",J175=""),"",(J175-K175)*100)</f>
        <v>-4.01701425812192</v>
      </c>
      <c r="M175" s="36" t="n">
        <v>2.27303511524771</v>
      </c>
      <c r="N175" s="36" t="n">
        <v>2.24048056585718</v>
      </c>
      <c r="O175" s="36" t="n">
        <f aca="false">SQRT(M175^2+N175^2)</f>
        <v>3.19162056033183</v>
      </c>
      <c r="P175" s="40" t="n">
        <f aca="false">IF(J175="","",MAX(0,J175-1.96*O175/100))</f>
        <v>0.430401983496369</v>
      </c>
      <c r="Q175" s="40" t="n">
        <f aca="false">IF(J175="","",MIN(1,J175+1.96*O175/100))</f>
        <v>0.555513509461377</v>
      </c>
      <c r="R175" s="32" t="str">
        <f aca="false">IF(L175="","",IF(ABS(L175)&lt;=O175,"Yes","No"))</f>
        <v>No</v>
      </c>
      <c r="S175" s="32" t="str">
        <f aca="false">IF(L175="","",IF(ABS(L175)&lt;=1.96*O175,"Yes","No"))</f>
        <v>Yes</v>
      </c>
      <c r="T175" s="60" t="n">
        <f aca="false">IF(D175="","",ROUND(SQRT(((D175+G175)*O175/100)^2+(J175*(D175+G175)*0.06778)^2),0))</f>
        <v>30</v>
      </c>
      <c r="U175" s="32"/>
    </row>
    <row r="176" customFormat="false" ht="15" hidden="false" customHeight="false" outlineLevel="0" collapsed="false">
      <c r="A176" s="32" t="s">
        <v>233</v>
      </c>
      <c r="B176" s="32" t="s">
        <v>368</v>
      </c>
      <c r="C176" s="32" t="s">
        <v>371</v>
      </c>
      <c r="D176" s="60" t="n">
        <v>888</v>
      </c>
      <c r="E176" s="60" t="n">
        <v>935</v>
      </c>
      <c r="F176" s="69" t="n">
        <f aca="false">IF(E176="","",D176-E176)</f>
        <v>-47</v>
      </c>
      <c r="G176" s="60" t="n">
        <v>689</v>
      </c>
      <c r="H176" s="60" t="n">
        <v>631</v>
      </c>
      <c r="I176" s="69" t="n">
        <f aca="false">IF(H176="","",G176-H176)</f>
        <v>58</v>
      </c>
      <c r="J176" s="40" t="n">
        <f aca="false">IF(OR(D176="",D176+G176=0),"",D176/(D176+G176))</f>
        <v>0.563094483195942</v>
      </c>
      <c r="K176" s="40" t="n">
        <f aca="false">IF(E176="","",E176/(E176+H176))</f>
        <v>0.597062579821201</v>
      </c>
      <c r="L176" s="70" t="n">
        <f aca="false">IF(OR(K176="",J176=""),"",(J176-K176)*100)</f>
        <v>-3.39680966252588</v>
      </c>
      <c r="M176" s="36" t="n">
        <v>1.83458616348768</v>
      </c>
      <c r="N176" s="36" t="n">
        <v>2.24048056585718</v>
      </c>
      <c r="O176" s="36" t="n">
        <f aca="false">SQRT(M176^2+N176^2)</f>
        <v>2.89576579806519</v>
      </c>
      <c r="P176" s="40" t="n">
        <f aca="false">IF(J176="","",MAX(0,J176-1.96*O176/100))</f>
        <v>0.506337473553864</v>
      </c>
      <c r="Q176" s="40" t="n">
        <f aca="false">IF(J176="","",MIN(1,J176+1.96*O176/100))</f>
        <v>0.61985149283802</v>
      </c>
      <c r="R176" s="32" t="str">
        <f aca="false">IF(L176="","",IF(ABS(L176)&lt;=O176,"Yes","No"))</f>
        <v>No</v>
      </c>
      <c r="S176" s="32" t="str">
        <f aca="false">IF(L176="","",IF(ABS(L176)&lt;=1.96*O176,"Yes","No"))</f>
        <v>Yes</v>
      </c>
      <c r="T176" s="60" t="n">
        <f aca="false">IF(D176="","",ROUND(SQRT(((D176+G176)*O176/100)^2+(J176*(D176+G176)*0.05273)^2),0))</f>
        <v>65</v>
      </c>
      <c r="U176" s="32"/>
    </row>
    <row r="177" customFormat="false" ht="15" hidden="false" customHeight="false" outlineLevel="0" collapsed="false">
      <c r="A177" s="32" t="s">
        <v>233</v>
      </c>
      <c r="B177" s="32" t="s">
        <v>368</v>
      </c>
      <c r="C177" s="32" t="s">
        <v>372</v>
      </c>
      <c r="D177" s="60" t="n">
        <v>395</v>
      </c>
      <c r="E177" s="60" t="n">
        <v>424</v>
      </c>
      <c r="F177" s="69" t="n">
        <f aca="false">IF(E177="","",D177-E177)</f>
        <v>-29</v>
      </c>
      <c r="G177" s="60" t="n">
        <v>445</v>
      </c>
      <c r="H177" s="60" t="n">
        <v>437</v>
      </c>
      <c r="I177" s="69" t="n">
        <f aca="false">IF(H177="","",G177-H177)</f>
        <v>8</v>
      </c>
      <c r="J177" s="40" t="n">
        <f aca="false">IF(OR(D177="",D177+G177=0),"",D177/(D177+G177))</f>
        <v>0.470238095238095</v>
      </c>
      <c r="K177" s="40" t="n">
        <f aca="false">IF(E177="","",E177/(E177+H177))</f>
        <v>0.492450638792102</v>
      </c>
      <c r="L177" s="70" t="n">
        <f aca="false">IF(OR(K177="",J177=""),"",(J177-K177)*100)</f>
        <v>-2.2212543554007</v>
      </c>
      <c r="M177" s="36" t="n">
        <v>1.83458616348768</v>
      </c>
      <c r="N177" s="36" t="n">
        <v>2.24048056585718</v>
      </c>
      <c r="O177" s="36" t="n">
        <f aca="false">SQRT(M177^2+N177^2)</f>
        <v>2.89576579806519</v>
      </c>
      <c r="P177" s="40" t="n">
        <f aca="false">IF(J177="","",MAX(0,J177-1.96*O177/100))</f>
        <v>0.413481085596017</v>
      </c>
      <c r="Q177" s="40" t="n">
        <f aca="false">IF(J177="","",MIN(1,J177+1.96*O177/100))</f>
        <v>0.526995104880173</v>
      </c>
      <c r="R177" s="32" t="str">
        <f aca="false">IF(L177="","",IF(ABS(L177)&lt;=O177,"Yes","No"))</f>
        <v>Yes</v>
      </c>
      <c r="S177" s="32" t="str">
        <f aca="false">IF(L177="","",IF(ABS(L177)&lt;=1.96*O177,"Yes","No"))</f>
        <v>Yes</v>
      </c>
      <c r="T177" s="60" t="n">
        <f aca="false">IF(D177="","",ROUND(SQRT(((D177+G177)*O177/100)^2+(J177*(D177+G177)*0.05273)^2),0))</f>
        <v>32</v>
      </c>
      <c r="U177" s="32"/>
    </row>
    <row r="178" customFormat="false" ht="15" hidden="false" customHeight="false" outlineLevel="0" collapsed="false">
      <c r="A178" s="32" t="s">
        <v>233</v>
      </c>
      <c r="B178" s="32" t="s">
        <v>368</v>
      </c>
      <c r="C178" s="32" t="s">
        <v>373</v>
      </c>
      <c r="D178" s="60" t="n">
        <v>767</v>
      </c>
      <c r="E178" s="60" t="n">
        <v>872</v>
      </c>
      <c r="F178" s="69" t="n">
        <f aca="false">IF(E178="","",D178-E178)</f>
        <v>-105</v>
      </c>
      <c r="G178" s="60" t="n">
        <v>592</v>
      </c>
      <c r="H178" s="60" t="n">
        <v>544</v>
      </c>
      <c r="I178" s="69" t="n">
        <f aca="false">IF(H178="","",G178-H178)</f>
        <v>48</v>
      </c>
      <c r="J178" s="40" t="n">
        <f aca="false">IF(OR(D178="",D178+G178=0),"",D178/(D178+G178))</f>
        <v>0.564385577630611</v>
      </c>
      <c r="K178" s="40" t="n">
        <f aca="false">IF(E178="","",E178/(E178+H178))</f>
        <v>0.615819209039548</v>
      </c>
      <c r="L178" s="70" t="n">
        <f aca="false">IF(OR(K178="",J178=""),"",(J178-K178)*100)</f>
        <v>-5.14336314089373</v>
      </c>
      <c r="M178" s="36" t="n">
        <v>1.83458616348768</v>
      </c>
      <c r="N178" s="36" t="n">
        <v>2.24048056585718</v>
      </c>
      <c r="O178" s="36" t="n">
        <f aca="false">SQRT(M178^2+N178^2)</f>
        <v>2.89576579806519</v>
      </c>
      <c r="P178" s="40" t="n">
        <f aca="false">IF(J178="","",MAX(0,J178-1.96*O178/100))</f>
        <v>0.507628567988533</v>
      </c>
      <c r="Q178" s="40" t="n">
        <f aca="false">IF(J178="","",MIN(1,J178+1.96*O178/100))</f>
        <v>0.621142587272689</v>
      </c>
      <c r="R178" s="32" t="str">
        <f aca="false">IF(L178="","",IF(ABS(L178)&lt;=O178,"Yes","No"))</f>
        <v>No</v>
      </c>
      <c r="S178" s="32" t="str">
        <f aca="false">IF(L178="","",IF(ABS(L178)&lt;=1.96*O178,"Yes","No"))</f>
        <v>Yes</v>
      </c>
      <c r="T178" s="60" t="n">
        <f aca="false">IF(D178="","",ROUND(SQRT(((D178+G178)*O178/100)^2+(J178*(D178+G178)*0.05273)^2),0))</f>
        <v>56</v>
      </c>
      <c r="U178" s="32"/>
    </row>
    <row r="179" customFormat="false" ht="15" hidden="false" customHeight="false" outlineLevel="0" collapsed="false">
      <c r="A179" s="32" t="s">
        <v>233</v>
      </c>
      <c r="B179" s="32" t="s">
        <v>368</v>
      </c>
      <c r="C179" s="32" t="s">
        <v>374</v>
      </c>
      <c r="D179" s="60" t="n">
        <v>775</v>
      </c>
      <c r="E179" s="60" t="n">
        <v>891</v>
      </c>
      <c r="F179" s="69" t="n">
        <f aca="false">IF(E179="","",D179-E179)</f>
        <v>-116</v>
      </c>
      <c r="G179" s="60" t="n">
        <v>583</v>
      </c>
      <c r="H179" s="60" t="n">
        <v>525</v>
      </c>
      <c r="I179" s="69" t="n">
        <f aca="false">IF(H179="","",G179-H179)</f>
        <v>58</v>
      </c>
      <c r="J179" s="40" t="n">
        <f aca="false">IF(OR(D179="",D179+G179=0),"",D179/(D179+G179))</f>
        <v>0.570692194403535</v>
      </c>
      <c r="K179" s="40" t="n">
        <f aca="false">IF(E179="","",E179/(E179+H179))</f>
        <v>0.629237288135593</v>
      </c>
      <c r="L179" s="70" t="n">
        <f aca="false">IF(OR(K179="",J179=""),"",(J179-K179)*100)</f>
        <v>-5.85450937320586</v>
      </c>
      <c r="M179" s="36" t="n">
        <v>1.83458616348768</v>
      </c>
      <c r="N179" s="36" t="n">
        <v>2.24048056585718</v>
      </c>
      <c r="O179" s="36" t="n">
        <f aca="false">SQRT(M179^2+N179^2)</f>
        <v>2.89576579806519</v>
      </c>
      <c r="P179" s="40" t="n">
        <f aca="false">IF(J179="","",MAX(0,J179-1.96*O179/100))</f>
        <v>0.513935184761457</v>
      </c>
      <c r="Q179" s="40" t="n">
        <f aca="false">IF(J179="","",MIN(1,J179+1.96*O179/100))</f>
        <v>0.627449204045612</v>
      </c>
      <c r="R179" s="32" t="str">
        <f aca="false">IF(L179="","",IF(ABS(L179)&lt;=O179,"Yes","No"))</f>
        <v>No</v>
      </c>
      <c r="S179" s="32" t="str">
        <f aca="false">IF(L179="","",IF(ABS(L179)&lt;=1.96*O179,"Yes","No"))</f>
        <v>No</v>
      </c>
      <c r="T179" s="60" t="n">
        <f aca="false">IF(D179="","",ROUND(SQRT(((D179+G179)*O179/100)^2+(J179*(D179+G179)*0.05273)^2),0))</f>
        <v>57</v>
      </c>
      <c r="U179" s="32"/>
    </row>
    <row r="180" customFormat="false" ht="15" hidden="false" customHeight="false" outlineLevel="0" collapsed="false">
      <c r="A180" s="32" t="s">
        <v>233</v>
      </c>
      <c r="B180" s="32" t="s">
        <v>368</v>
      </c>
      <c r="C180" s="32" t="s">
        <v>375</v>
      </c>
      <c r="D180" s="60" t="n">
        <v>368</v>
      </c>
      <c r="E180" s="60" t="n">
        <v>424</v>
      </c>
      <c r="F180" s="69" t="n">
        <f aca="false">IF(E180="","",D180-E180)</f>
        <v>-56</v>
      </c>
      <c r="G180" s="60" t="n">
        <v>335</v>
      </c>
      <c r="H180" s="60" t="n">
        <v>334</v>
      </c>
      <c r="I180" s="69" t="n">
        <f aca="false">IF(H180="","",G180-H180)</f>
        <v>1</v>
      </c>
      <c r="J180" s="40" t="n">
        <f aca="false">IF(OR(D180="",D180+G180=0),"",D180/(D180+G180))</f>
        <v>0.523470839260313</v>
      </c>
      <c r="K180" s="40" t="n">
        <f aca="false">IF(E180="","",E180/(E180+H180))</f>
        <v>0.559366754617414</v>
      </c>
      <c r="L180" s="70" t="n">
        <f aca="false">IF(OR(K180="",J180=""),"",(J180-K180)*100)</f>
        <v>-3.58959153571014</v>
      </c>
      <c r="M180" s="36" t="n">
        <v>2.27303511524771</v>
      </c>
      <c r="N180" s="36" t="n">
        <v>2.24048056585718</v>
      </c>
      <c r="O180" s="36" t="n">
        <f aca="false">SQRT(M180^2+N180^2)</f>
        <v>3.19162056033183</v>
      </c>
      <c r="P180" s="40" t="n">
        <f aca="false">IF(J180="","",MAX(0,J180-1.96*O180/100))</f>
        <v>0.460915076277809</v>
      </c>
      <c r="Q180" s="40" t="n">
        <f aca="false">IF(J180="","",MIN(1,J180+1.96*O180/100))</f>
        <v>0.586026602242817</v>
      </c>
      <c r="R180" s="32" t="str">
        <f aca="false">IF(L180="","",IF(ABS(L180)&lt;=O180,"Yes","No"))</f>
        <v>No</v>
      </c>
      <c r="S180" s="32" t="str">
        <f aca="false">IF(L180="","",IF(ABS(L180)&lt;=1.96*O180,"Yes","No"))</f>
        <v>Yes</v>
      </c>
      <c r="T180" s="60" t="n">
        <f aca="false">IF(D180="","",ROUND(SQRT(((D180+G180)*O180/100)^2+(J180*(D180+G180)*0.06778)^2),0))</f>
        <v>34</v>
      </c>
      <c r="U180" s="32"/>
    </row>
    <row r="181" customFormat="false" ht="15" hidden="false" customHeight="false" outlineLevel="0" collapsed="false">
      <c r="A181" s="32" t="s">
        <v>233</v>
      </c>
      <c r="B181" s="32" t="s">
        <v>368</v>
      </c>
      <c r="C181" s="32" t="s">
        <v>376</v>
      </c>
      <c r="D181" s="60" t="n">
        <v>901</v>
      </c>
      <c r="E181" s="60" t="n">
        <v>1062</v>
      </c>
      <c r="F181" s="69" t="n">
        <f aca="false">IF(E181="","",D181-E181)</f>
        <v>-161</v>
      </c>
      <c r="G181" s="60" t="n">
        <v>939</v>
      </c>
      <c r="H181" s="60" t="n">
        <v>971</v>
      </c>
      <c r="I181" s="69" t="n">
        <f aca="false">IF(H181="","",G181-H181)</f>
        <v>-32</v>
      </c>
      <c r="J181" s="40" t="n">
        <f aca="false">IF(OR(D181="",D181+G181=0),"",D181/(D181+G181))</f>
        <v>0.489673913043478</v>
      </c>
      <c r="K181" s="40" t="n">
        <f aca="false">IF(E181="","",E181/(E181+H181))</f>
        <v>0.522380718150517</v>
      </c>
      <c r="L181" s="70" t="n">
        <f aca="false">IF(OR(K181="",J181=""),"",(J181-K181)*100)</f>
        <v>-3.27068051070382</v>
      </c>
      <c r="M181" s="36" t="n">
        <v>1.83458616348768</v>
      </c>
      <c r="N181" s="36" t="n">
        <v>2.24048056585718</v>
      </c>
      <c r="O181" s="36" t="n">
        <f aca="false">SQRT(M181^2+N181^2)</f>
        <v>2.89576579806519</v>
      </c>
      <c r="P181" s="40" t="n">
        <f aca="false">IF(J181="","",MAX(0,J181-1.96*O181/100))</f>
        <v>0.4329169034014</v>
      </c>
      <c r="Q181" s="40" t="n">
        <f aca="false">IF(J181="","",MIN(1,J181+1.96*O181/100))</f>
        <v>0.546430922685556</v>
      </c>
      <c r="R181" s="32" t="str">
        <f aca="false">IF(L181="","",IF(ABS(L181)&lt;=O181,"Yes","No"))</f>
        <v>No</v>
      </c>
      <c r="S181" s="32" t="str">
        <f aca="false">IF(L181="","",IF(ABS(L181)&lt;=1.96*O181,"Yes","No"))</f>
        <v>Yes</v>
      </c>
      <c r="T181" s="60" t="n">
        <f aca="false">IF(D181="","",ROUND(SQRT(((D181+G181)*O181/100)^2+(J181*(D181+G181)*0.05273)^2),0))</f>
        <v>71</v>
      </c>
      <c r="U181" s="32"/>
    </row>
    <row r="182" customFormat="false" ht="15" hidden="false" customHeight="false" outlineLevel="0" collapsed="false">
      <c r="A182" s="32" t="s">
        <v>233</v>
      </c>
      <c r="B182" s="32" t="s">
        <v>377</v>
      </c>
      <c r="C182" s="32" t="s">
        <v>378</v>
      </c>
      <c r="D182" s="60" t="n">
        <v>745</v>
      </c>
      <c r="E182" s="60" t="n">
        <v>812</v>
      </c>
      <c r="F182" s="69" t="n">
        <f aca="false">IF(E182="","",D182-E182)</f>
        <v>-67</v>
      </c>
      <c r="G182" s="60" t="n">
        <v>732</v>
      </c>
      <c r="H182" s="60" t="n">
        <v>703</v>
      </c>
      <c r="I182" s="69" t="n">
        <f aca="false">IF(H182="","",G182-H182)</f>
        <v>29</v>
      </c>
      <c r="J182" s="40" t="n">
        <f aca="false">IF(OR(D182="",D182+G182=0),"",D182/(D182+G182))</f>
        <v>0.504400812457685</v>
      </c>
      <c r="K182" s="40" t="n">
        <f aca="false">IF(E182="","",E182/(E182+H182))</f>
        <v>0.535973597359736</v>
      </c>
      <c r="L182" s="70" t="n">
        <f aca="false">IF(OR(K182="",J182=""),"",(J182-K182)*100)</f>
        <v>-3.15727849020514</v>
      </c>
      <c r="M182" s="36" t="n">
        <v>1.83458616348768</v>
      </c>
      <c r="N182" s="36" t="n">
        <v>2.24048056585718</v>
      </c>
      <c r="O182" s="36" t="n">
        <f aca="false">SQRT(M182^2+N182^2)</f>
        <v>2.89576579806519</v>
      </c>
      <c r="P182" s="40" t="n">
        <f aca="false">IF(J182="","",MAX(0,J182-1.96*O182/100))</f>
        <v>0.447643802815607</v>
      </c>
      <c r="Q182" s="40" t="n">
        <f aca="false">IF(J182="","",MIN(1,J182+1.96*O182/100))</f>
        <v>0.561157822099762</v>
      </c>
      <c r="R182" s="32" t="str">
        <f aca="false">IF(L182="","",IF(ABS(L182)&lt;=O182,"Yes","No"))</f>
        <v>No</v>
      </c>
      <c r="S182" s="32" t="str">
        <f aca="false">IF(L182="","",IF(ABS(L182)&lt;=1.96*O182,"Yes","No"))</f>
        <v>Yes</v>
      </c>
      <c r="T182" s="60" t="n">
        <f aca="false">IF(D182="","",ROUND(SQRT(((D182+G182)*O182/100)^2+(J182*(D182+G182)*0.05273)^2),0))</f>
        <v>58</v>
      </c>
      <c r="U182" s="32"/>
    </row>
    <row r="183" customFormat="false" ht="15" hidden="false" customHeight="false" outlineLevel="0" collapsed="false">
      <c r="A183" s="32" t="s">
        <v>233</v>
      </c>
      <c r="B183" s="32" t="s">
        <v>377</v>
      </c>
      <c r="C183" s="32" t="s">
        <v>379</v>
      </c>
      <c r="D183" s="60" t="n">
        <v>1013</v>
      </c>
      <c r="E183" s="60" t="n">
        <v>1089</v>
      </c>
      <c r="F183" s="69" t="n">
        <f aca="false">IF(E183="","",D183-E183)</f>
        <v>-76</v>
      </c>
      <c r="G183" s="60" t="n">
        <v>997</v>
      </c>
      <c r="H183" s="60" t="n">
        <v>1003</v>
      </c>
      <c r="I183" s="69" t="n">
        <f aca="false">IF(H183="","",G183-H183)</f>
        <v>-6</v>
      </c>
      <c r="J183" s="40" t="n">
        <f aca="false">IF(OR(D183="",D183+G183=0),"",D183/(D183+G183))</f>
        <v>0.503980099502488</v>
      </c>
      <c r="K183" s="40" t="n">
        <f aca="false">IF(E183="","",E183/(E183+H183))</f>
        <v>0.520554493307839</v>
      </c>
      <c r="L183" s="70" t="n">
        <f aca="false">IF(OR(K183="",J183=""),"",(J183-K183)*100)</f>
        <v>-1.65743938053519</v>
      </c>
      <c r="M183" s="36" t="n">
        <v>1.83458616348768</v>
      </c>
      <c r="N183" s="36" t="n">
        <v>2.24048056585718</v>
      </c>
      <c r="O183" s="36" t="n">
        <f aca="false">SQRT(M183^2+N183^2)</f>
        <v>2.89576579806519</v>
      </c>
      <c r="P183" s="40" t="n">
        <f aca="false">IF(J183="","",MAX(0,J183-1.96*O183/100))</f>
        <v>0.44722308986041</v>
      </c>
      <c r="Q183" s="40" t="n">
        <f aca="false">IF(J183="","",MIN(1,J183+1.96*O183/100))</f>
        <v>0.560737109144565</v>
      </c>
      <c r="R183" s="32" t="str">
        <f aca="false">IF(L183="","",IF(ABS(L183)&lt;=O183,"Yes","No"))</f>
        <v>Yes</v>
      </c>
      <c r="S183" s="32" t="str">
        <f aca="false">IF(L183="","",IF(ABS(L183)&lt;=1.96*O183,"Yes","No"))</f>
        <v>Yes</v>
      </c>
      <c r="T183" s="60" t="n">
        <f aca="false">IF(D183="","",ROUND(SQRT(((D183+G183)*O183/100)^2+(J183*(D183+G183)*0.05273)^2),0))</f>
        <v>79</v>
      </c>
      <c r="U183" s="32"/>
    </row>
    <row r="184" customFormat="false" ht="15" hidden="false" customHeight="false" outlineLevel="0" collapsed="false">
      <c r="A184" s="32" t="s">
        <v>233</v>
      </c>
      <c r="B184" s="32" t="s">
        <v>377</v>
      </c>
      <c r="C184" s="32" t="s">
        <v>380</v>
      </c>
      <c r="D184" s="60" t="n">
        <v>631</v>
      </c>
      <c r="E184" s="60" t="n">
        <v>658</v>
      </c>
      <c r="F184" s="69" t="n">
        <f aca="false">IF(E184="","",D184-E184)</f>
        <v>-27</v>
      </c>
      <c r="G184" s="60" t="n">
        <v>684</v>
      </c>
      <c r="H184" s="60" t="n">
        <v>705</v>
      </c>
      <c r="I184" s="69" t="n">
        <f aca="false">IF(H184="","",G184-H184)</f>
        <v>-21</v>
      </c>
      <c r="J184" s="40" t="n">
        <f aca="false">IF(OR(D184="",D184+G184=0),"",D184/(D184+G184))</f>
        <v>0.479847908745247</v>
      </c>
      <c r="K184" s="40" t="n">
        <f aca="false">IF(E184="","",E184/(E184+H184))</f>
        <v>0.482758620689655</v>
      </c>
      <c r="L184" s="70" t="n">
        <f aca="false">IF(OR(K184="",J184=""),"",(J184-K184)*100)</f>
        <v>-0.291071194440806</v>
      </c>
      <c r="M184" s="36" t="n">
        <v>1.83458616348768</v>
      </c>
      <c r="N184" s="36" t="n">
        <v>2.24048056585718</v>
      </c>
      <c r="O184" s="36" t="n">
        <f aca="false">SQRT(M184^2+N184^2)</f>
        <v>2.89576579806519</v>
      </c>
      <c r="P184" s="40" t="n">
        <f aca="false">IF(J184="","",MAX(0,J184-1.96*O184/100))</f>
        <v>0.423090899103169</v>
      </c>
      <c r="Q184" s="40" t="n">
        <f aca="false">IF(J184="","",MIN(1,J184+1.96*O184/100))</f>
        <v>0.536604918387325</v>
      </c>
      <c r="R184" s="32" t="str">
        <f aca="false">IF(L184="","",IF(ABS(L184)&lt;=O184,"Yes","No"))</f>
        <v>Yes</v>
      </c>
      <c r="S184" s="32" t="str">
        <f aca="false">IF(L184="","",IF(ABS(L184)&lt;=1.96*O184,"Yes","No"))</f>
        <v>Yes</v>
      </c>
      <c r="T184" s="60" t="n">
        <f aca="false">IF(D184="","",ROUND(SQRT(((D184+G184)*O184/100)^2+(J184*(D184+G184)*0.05273)^2),0))</f>
        <v>51</v>
      </c>
      <c r="U184" s="32"/>
    </row>
    <row r="185" customFormat="false" ht="15" hidden="false" customHeight="false" outlineLevel="0" collapsed="false">
      <c r="A185" s="32" t="s">
        <v>233</v>
      </c>
      <c r="B185" s="32" t="s">
        <v>377</v>
      </c>
      <c r="C185" s="32" t="s">
        <v>381</v>
      </c>
      <c r="D185" s="60" t="n">
        <v>477</v>
      </c>
      <c r="E185" s="60" t="n">
        <v>516</v>
      </c>
      <c r="F185" s="69" t="n">
        <f aca="false">IF(E185="","",D185-E185)</f>
        <v>-39</v>
      </c>
      <c r="G185" s="60" t="n">
        <v>384</v>
      </c>
      <c r="H185" s="60" t="n">
        <v>400</v>
      </c>
      <c r="I185" s="69" t="n">
        <f aca="false">IF(H185="","",G185-H185)</f>
        <v>-16</v>
      </c>
      <c r="J185" s="40" t="n">
        <f aca="false">IF(OR(D185="",D185+G185=0),"",D185/(D185+G185))</f>
        <v>0.554006968641115</v>
      </c>
      <c r="K185" s="40" t="n">
        <f aca="false">IF(E185="","",E185/(E185+H185))</f>
        <v>0.563318777292576</v>
      </c>
      <c r="L185" s="70" t="n">
        <f aca="false">IF(OR(K185="",J185=""),"",(J185-K185)*100)</f>
        <v>-0.931180865146142</v>
      </c>
      <c r="M185" s="36" t="n">
        <v>1.83458616348768</v>
      </c>
      <c r="N185" s="36" t="n">
        <v>2.24048056585718</v>
      </c>
      <c r="O185" s="36" t="n">
        <f aca="false">SQRT(M185^2+N185^2)</f>
        <v>2.89576579806519</v>
      </c>
      <c r="P185" s="40" t="n">
        <f aca="false">IF(J185="","",MAX(0,J185-1.96*O185/100))</f>
        <v>0.497249958999037</v>
      </c>
      <c r="Q185" s="40" t="n">
        <f aca="false">IF(J185="","",MIN(1,J185+1.96*O185/100))</f>
        <v>0.610763978283193</v>
      </c>
      <c r="R185" s="32" t="str">
        <f aca="false">IF(L185="","",IF(ABS(L185)&lt;=O185,"Yes","No"))</f>
        <v>Yes</v>
      </c>
      <c r="S185" s="32" t="str">
        <f aca="false">IF(L185="","",IF(ABS(L185)&lt;=1.96*O185,"Yes","No"))</f>
        <v>Yes</v>
      </c>
      <c r="T185" s="60" t="n">
        <f aca="false">IF(D185="","",ROUND(SQRT(((D185+G185)*O185/100)^2+(J185*(D185+G185)*0.05273)^2),0))</f>
        <v>35</v>
      </c>
      <c r="U185" s="32"/>
    </row>
    <row r="186" customFormat="false" ht="15" hidden="false" customHeight="false" outlineLevel="0" collapsed="false">
      <c r="A186" s="32" t="s">
        <v>233</v>
      </c>
      <c r="B186" s="32" t="s">
        <v>377</v>
      </c>
      <c r="C186" s="32" t="s">
        <v>382</v>
      </c>
      <c r="D186" s="60" t="n">
        <v>1294</v>
      </c>
      <c r="E186" s="60" t="n">
        <v>1409</v>
      </c>
      <c r="F186" s="69" t="n">
        <f aca="false">IF(E186="","",D186-E186)</f>
        <v>-115</v>
      </c>
      <c r="G186" s="60" t="n">
        <v>1195</v>
      </c>
      <c r="H186" s="60" t="n">
        <v>1142</v>
      </c>
      <c r="I186" s="69" t="n">
        <f aca="false">IF(H186="","",G186-H186)</f>
        <v>53</v>
      </c>
      <c r="J186" s="40" t="n">
        <f aca="false">IF(OR(D186="",D186+G186=0),"",D186/(D186+G186))</f>
        <v>0.519887505022097</v>
      </c>
      <c r="K186" s="40" t="n">
        <f aca="false">IF(E186="","",E186/(E186+H186))</f>
        <v>0.552332418659349</v>
      </c>
      <c r="L186" s="70" t="n">
        <f aca="false">IF(OR(K186="",J186=""),"",(J186-K186)*100)</f>
        <v>-3.2444913637252</v>
      </c>
      <c r="M186" s="36" t="n">
        <v>1.83458616348768</v>
      </c>
      <c r="N186" s="36" t="n">
        <v>2.24048056585718</v>
      </c>
      <c r="O186" s="36" t="n">
        <f aca="false">SQRT(M186^2+N186^2)</f>
        <v>2.89576579806519</v>
      </c>
      <c r="P186" s="40" t="n">
        <f aca="false">IF(J186="","",MAX(0,J186-1.96*O186/100))</f>
        <v>0.463130495380019</v>
      </c>
      <c r="Q186" s="40" t="n">
        <f aca="false">IF(J186="","",MIN(1,J186+1.96*O186/100))</f>
        <v>0.576644514664175</v>
      </c>
      <c r="R186" s="32" t="str">
        <f aca="false">IF(L186="","",IF(ABS(L186)&lt;=O186,"Yes","No"))</f>
        <v>No</v>
      </c>
      <c r="S186" s="32" t="str">
        <f aca="false">IF(L186="","",IF(ABS(L186)&lt;=1.96*O186,"Yes","No"))</f>
        <v>Yes</v>
      </c>
      <c r="T186" s="60" t="n">
        <f aca="false">IF(D186="","",ROUND(SQRT(((D186+G186)*O186/100)^2+(J186*(D186+G186)*0.05273)^2),0))</f>
        <v>99</v>
      </c>
      <c r="U186" s="32"/>
    </row>
    <row r="187" customFormat="false" ht="15" hidden="false" customHeight="false" outlineLevel="0" collapsed="false">
      <c r="A187" s="32" t="s">
        <v>233</v>
      </c>
      <c r="B187" s="32" t="s">
        <v>377</v>
      </c>
      <c r="C187" s="32" t="s">
        <v>383</v>
      </c>
      <c r="D187" s="60" t="n">
        <v>435</v>
      </c>
      <c r="E187" s="60" t="n">
        <v>513</v>
      </c>
      <c r="F187" s="69" t="n">
        <f aca="false">IF(E187="","",D187-E187)</f>
        <v>-78</v>
      </c>
      <c r="G187" s="60" t="n">
        <v>374</v>
      </c>
      <c r="H187" s="60" t="n">
        <v>429</v>
      </c>
      <c r="I187" s="69" t="n">
        <f aca="false">IF(H187="","",G187-H187)</f>
        <v>-55</v>
      </c>
      <c r="J187" s="40" t="n">
        <f aca="false">IF(OR(D187="",D187+G187=0),"",D187/(D187+G187))</f>
        <v>0.53770086526576</v>
      </c>
      <c r="K187" s="40" t="n">
        <f aca="false">IF(E187="","",E187/(E187+H187))</f>
        <v>0.544585987261147</v>
      </c>
      <c r="L187" s="70" t="n">
        <f aca="false">IF(OR(K187="",J187=""),"",(J187-K187)*100)</f>
        <v>-0.688512199538627</v>
      </c>
      <c r="M187" s="36" t="n">
        <v>2.27303511524771</v>
      </c>
      <c r="N187" s="36" t="n">
        <v>2.24048056585718</v>
      </c>
      <c r="O187" s="36" t="n">
        <f aca="false">SQRT(M187^2+N187^2)</f>
        <v>3.19162056033183</v>
      </c>
      <c r="P187" s="40" t="n">
        <f aca="false">IF(J187="","",MAX(0,J187-1.96*O187/100))</f>
        <v>0.475145102283256</v>
      </c>
      <c r="Q187" s="40" t="n">
        <f aca="false">IF(J187="","",MIN(1,J187+1.96*O187/100))</f>
        <v>0.600256628248264</v>
      </c>
      <c r="R187" s="32" t="str">
        <f aca="false">IF(L187="","",IF(ABS(L187)&lt;=O187,"Yes","No"))</f>
        <v>Yes</v>
      </c>
      <c r="S187" s="32" t="str">
        <f aca="false">IF(L187="","",IF(ABS(L187)&lt;=1.96*O187,"Yes","No"))</f>
        <v>Yes</v>
      </c>
      <c r="T187" s="60" t="n">
        <f aca="false">IF(D187="","",ROUND(SQRT(((D187+G187)*O187/100)^2+(J187*(D187+G187)*0.06778)^2),0))</f>
        <v>39</v>
      </c>
      <c r="U187" s="32"/>
    </row>
    <row r="188" customFormat="false" ht="15" hidden="false" customHeight="false" outlineLevel="0" collapsed="false">
      <c r="A188" s="32" t="s">
        <v>233</v>
      </c>
      <c r="B188" s="32" t="s">
        <v>377</v>
      </c>
      <c r="C188" s="32" t="s">
        <v>384</v>
      </c>
      <c r="D188" s="60" t="n">
        <v>457</v>
      </c>
      <c r="E188" s="60" t="n">
        <v>494</v>
      </c>
      <c r="F188" s="69" t="n">
        <f aca="false">IF(E188="","",D188-E188)</f>
        <v>-37</v>
      </c>
      <c r="G188" s="60" t="n">
        <v>404</v>
      </c>
      <c r="H188" s="60" t="n">
        <v>404</v>
      </c>
      <c r="I188" s="69" t="n">
        <f aca="false">IF(H188="","",G188-H188)</f>
        <v>0</v>
      </c>
      <c r="J188" s="40" t="n">
        <f aca="false">IF(OR(D188="",D188+G188=0),"",D188/(D188+G188))</f>
        <v>0.530778164924506</v>
      </c>
      <c r="K188" s="40" t="n">
        <f aca="false">IF(E188="","",E188/(E188+H188))</f>
        <v>0.55011135857461</v>
      </c>
      <c r="L188" s="70" t="n">
        <f aca="false">IF(OR(K188="",J188=""),"",(J188-K188)*100)</f>
        <v>-1.93331936501039</v>
      </c>
      <c r="M188" s="36" t="n">
        <v>1.83458616348768</v>
      </c>
      <c r="N188" s="36" t="n">
        <v>2.24048056585718</v>
      </c>
      <c r="O188" s="36" t="n">
        <f aca="false">SQRT(M188^2+N188^2)</f>
        <v>2.89576579806519</v>
      </c>
      <c r="P188" s="40" t="n">
        <f aca="false">IF(J188="","",MAX(0,J188-1.96*O188/100))</f>
        <v>0.474021155282429</v>
      </c>
      <c r="Q188" s="40" t="n">
        <f aca="false">IF(J188="","",MIN(1,J188+1.96*O188/100))</f>
        <v>0.587535174566584</v>
      </c>
      <c r="R188" s="32" t="str">
        <f aca="false">IF(L188="","",IF(ABS(L188)&lt;=O188,"Yes","No"))</f>
        <v>Yes</v>
      </c>
      <c r="S188" s="32" t="str">
        <f aca="false">IF(L188="","",IF(ABS(L188)&lt;=1.96*O188,"Yes","No"))</f>
        <v>Yes</v>
      </c>
      <c r="T188" s="60" t="n">
        <f aca="false">IF(D188="","",ROUND(SQRT(((D188+G188)*O188/100)^2+(J188*(D188+G188)*0.05273)^2),0))</f>
        <v>35</v>
      </c>
      <c r="U188" s="32"/>
    </row>
    <row r="189" customFormat="false" ht="15" hidden="false" customHeight="false" outlineLevel="0" collapsed="false">
      <c r="A189" s="32" t="s">
        <v>233</v>
      </c>
      <c r="B189" s="32" t="s">
        <v>377</v>
      </c>
      <c r="C189" s="32" t="s">
        <v>385</v>
      </c>
      <c r="D189" s="60" t="n">
        <v>514</v>
      </c>
      <c r="E189" s="60" t="n">
        <v>518</v>
      </c>
      <c r="F189" s="69" t="n">
        <f aca="false">IF(E189="","",D189-E189)</f>
        <v>-4</v>
      </c>
      <c r="G189" s="60" t="n">
        <v>463</v>
      </c>
      <c r="H189" s="60" t="n">
        <v>471</v>
      </c>
      <c r="I189" s="69" t="n">
        <f aca="false">IF(H189="","",G189-H189)</f>
        <v>-8</v>
      </c>
      <c r="J189" s="40" t="n">
        <f aca="false">IF(OR(D189="",D189+G189=0),"",D189/(D189+G189))</f>
        <v>0.526100307062436</v>
      </c>
      <c r="K189" s="40" t="n">
        <f aca="false">IF(E189="","",E189/(E189+H189))</f>
        <v>0.52376137512639</v>
      </c>
      <c r="L189" s="70" t="n">
        <f aca="false">IF(OR(K189="",J189=""),"",(J189-K189)*100)</f>
        <v>0.233893193604573</v>
      </c>
      <c r="M189" s="36" t="n">
        <v>1.83458616348768</v>
      </c>
      <c r="N189" s="36" t="n">
        <v>2.24048056585718</v>
      </c>
      <c r="O189" s="36" t="n">
        <f aca="false">SQRT(M189^2+N189^2)</f>
        <v>2.89576579806519</v>
      </c>
      <c r="P189" s="40" t="n">
        <f aca="false">IF(J189="","",MAX(0,J189-1.96*O189/100))</f>
        <v>0.469343297420358</v>
      </c>
      <c r="Q189" s="40" t="n">
        <f aca="false">IF(J189="","",MIN(1,J189+1.96*O189/100))</f>
        <v>0.582857316704514</v>
      </c>
      <c r="R189" s="32" t="str">
        <f aca="false">IF(L189="","",IF(ABS(L189)&lt;=O189,"Yes","No"))</f>
        <v>Yes</v>
      </c>
      <c r="S189" s="32" t="str">
        <f aca="false">IF(L189="","",IF(ABS(L189)&lt;=1.96*O189,"Yes","No"))</f>
        <v>Yes</v>
      </c>
      <c r="T189" s="60" t="n">
        <f aca="false">IF(D189="","",ROUND(SQRT(((D189+G189)*O189/100)^2+(J189*(D189+G189)*0.05273)^2),0))</f>
        <v>39</v>
      </c>
      <c r="U189" s="32"/>
    </row>
    <row r="190" customFormat="false" ht="15" hidden="false" customHeight="false" outlineLevel="0" collapsed="false">
      <c r="A190" s="32" t="s">
        <v>233</v>
      </c>
      <c r="B190" s="32" t="s">
        <v>386</v>
      </c>
      <c r="C190" s="32" t="s">
        <v>387</v>
      </c>
      <c r="D190" s="60" t="n">
        <v>1015</v>
      </c>
      <c r="E190" s="60" t="n">
        <v>1212</v>
      </c>
      <c r="F190" s="69" t="n">
        <f aca="false">IF(E190="","",D190-E190)</f>
        <v>-197</v>
      </c>
      <c r="G190" s="60" t="n">
        <v>1248</v>
      </c>
      <c r="H190" s="60" t="n">
        <v>1282</v>
      </c>
      <c r="I190" s="69" t="n">
        <f aca="false">IF(H190="","",G190-H190)</f>
        <v>-34</v>
      </c>
      <c r="J190" s="40" t="n">
        <f aca="false">IF(OR(D190="",D190+G190=0),"",D190/(D190+G190))</f>
        <v>0.448519664162616</v>
      </c>
      <c r="K190" s="40" t="n">
        <f aca="false">IF(E190="","",E190/(E190+H190))</f>
        <v>0.485966319165998</v>
      </c>
      <c r="L190" s="70" t="n">
        <f aca="false">IF(OR(K190="",J190=""),"",(J190-K190)*100)</f>
        <v>-3.74466550033824</v>
      </c>
      <c r="M190" s="36" t="n">
        <v>1.83458616348768</v>
      </c>
      <c r="N190" s="36" t="n">
        <v>2.24048056585718</v>
      </c>
      <c r="O190" s="36" t="n">
        <f aca="false">SQRT(M190^2+N190^2)</f>
        <v>2.89576579806519</v>
      </c>
      <c r="P190" s="40" t="n">
        <f aca="false">IF(J190="","",MAX(0,J190-1.96*O190/100))</f>
        <v>0.391762654520538</v>
      </c>
      <c r="Q190" s="40" t="n">
        <f aca="false">IF(J190="","",MIN(1,J190+1.96*O190/100))</f>
        <v>0.505276673804694</v>
      </c>
      <c r="R190" s="32" t="str">
        <f aca="false">IF(L190="","",IF(ABS(L190)&lt;=O190,"Yes","No"))</f>
        <v>No</v>
      </c>
      <c r="S190" s="32" t="str">
        <f aca="false">IF(L190="","",IF(ABS(L190)&lt;=1.96*O190,"Yes","No"))</f>
        <v>Yes</v>
      </c>
      <c r="T190" s="60" t="n">
        <f aca="false">IF(D190="","",ROUND(SQRT(((D190+G190)*O190/100)^2+(J190*(D190+G190)*0.05273)^2),0))</f>
        <v>85</v>
      </c>
      <c r="U190" s="32"/>
    </row>
    <row r="191" customFormat="false" ht="15" hidden="false" customHeight="false" outlineLevel="0" collapsed="false">
      <c r="A191" s="32" t="s">
        <v>233</v>
      </c>
      <c r="B191" s="32" t="s">
        <v>386</v>
      </c>
      <c r="C191" s="32" t="s">
        <v>388</v>
      </c>
      <c r="D191" s="60" t="n">
        <v>718</v>
      </c>
      <c r="E191" s="60" t="n">
        <v>820</v>
      </c>
      <c r="F191" s="69" t="n">
        <f aca="false">IF(E191="","",D191-E191)</f>
        <v>-102</v>
      </c>
      <c r="G191" s="60" t="n">
        <v>1149</v>
      </c>
      <c r="H191" s="60" t="n">
        <v>1168</v>
      </c>
      <c r="I191" s="69" t="n">
        <f aca="false">IF(H191="","",G191-H191)</f>
        <v>-19</v>
      </c>
      <c r="J191" s="40" t="n">
        <f aca="false">IF(OR(D191="",D191+G191=0),"",D191/(D191+G191))</f>
        <v>0.384574183181575</v>
      </c>
      <c r="K191" s="40" t="n">
        <f aca="false">IF(E191="","",E191/(E191+H191))</f>
        <v>0.412474849094567</v>
      </c>
      <c r="L191" s="70" t="n">
        <f aca="false">IF(OR(K191="",J191=""),"",(J191-K191)*100)</f>
        <v>-2.79006659129927</v>
      </c>
      <c r="M191" s="36" t="n">
        <v>1.83458616348768</v>
      </c>
      <c r="N191" s="36" t="n">
        <v>2.24048056585718</v>
      </c>
      <c r="O191" s="36" t="n">
        <f aca="false">SQRT(M191^2+N191^2)</f>
        <v>2.89576579806519</v>
      </c>
      <c r="P191" s="40" t="n">
        <f aca="false">IF(J191="","",MAX(0,J191-1.96*O191/100))</f>
        <v>0.327817173539497</v>
      </c>
      <c r="Q191" s="40" t="n">
        <f aca="false">IF(J191="","",MIN(1,J191+1.96*O191/100))</f>
        <v>0.441331192823653</v>
      </c>
      <c r="R191" s="32" t="str">
        <f aca="false">IF(L191="","",IF(ABS(L191)&lt;=O191,"Yes","No"))</f>
        <v>Yes</v>
      </c>
      <c r="S191" s="32" t="str">
        <f aca="false">IF(L191="","",IF(ABS(L191)&lt;=1.96*O191,"Yes","No"))</f>
        <v>Yes</v>
      </c>
      <c r="T191" s="60" t="n">
        <f aca="false">IF(D191="","",ROUND(SQRT(((D191+G191)*O191/100)^2+(J191*(D191+G191)*0.05273)^2),0))</f>
        <v>66</v>
      </c>
      <c r="U191" s="32"/>
    </row>
    <row r="192" customFormat="false" ht="15" hidden="false" customHeight="false" outlineLevel="0" collapsed="false">
      <c r="A192" s="32" t="s">
        <v>233</v>
      </c>
      <c r="B192" s="32" t="s">
        <v>389</v>
      </c>
      <c r="C192" s="32" t="s">
        <v>390</v>
      </c>
      <c r="D192" s="60" t="n">
        <v>793</v>
      </c>
      <c r="E192" s="60" t="n">
        <v>888</v>
      </c>
      <c r="F192" s="69" t="n">
        <f aca="false">IF(E192="","",D192-E192)</f>
        <v>-95</v>
      </c>
      <c r="G192" s="60" t="n">
        <v>848</v>
      </c>
      <c r="H192" s="60" t="n">
        <v>859</v>
      </c>
      <c r="I192" s="69" t="n">
        <f aca="false">IF(H192="","",G192-H192)</f>
        <v>-11</v>
      </c>
      <c r="J192" s="40" t="n">
        <f aca="false">IF(OR(D192="",D192+G192=0),"",D192/(D192+G192))</f>
        <v>0.483241925655088</v>
      </c>
      <c r="K192" s="40" t="n">
        <f aca="false">IF(E192="","",E192/(E192+H192))</f>
        <v>0.508299942759016</v>
      </c>
      <c r="L192" s="70" t="n">
        <f aca="false">IF(OR(K192="",J192=""),"",(J192-K192)*100)</f>
        <v>-2.50580171039271</v>
      </c>
      <c r="M192" s="36" t="n">
        <v>1.83458616348768</v>
      </c>
      <c r="N192" s="36" t="n">
        <v>2.24048056585718</v>
      </c>
      <c r="O192" s="36" t="n">
        <f aca="false">SQRT(M192^2+N192^2)</f>
        <v>2.89576579806519</v>
      </c>
      <c r="P192" s="40" t="n">
        <f aca="false">IF(J192="","",MAX(0,J192-1.96*O192/100))</f>
        <v>0.426484916013011</v>
      </c>
      <c r="Q192" s="40" t="n">
        <f aca="false">IF(J192="","",MIN(1,J192+1.96*O192/100))</f>
        <v>0.539998935297166</v>
      </c>
      <c r="R192" s="32" t="str">
        <f aca="false">IF(L192="","",IF(ABS(L192)&lt;=O192,"Yes","No"))</f>
        <v>Yes</v>
      </c>
      <c r="S192" s="32" t="str">
        <f aca="false">IF(L192="","",IF(ABS(L192)&lt;=1.96*O192,"Yes","No"))</f>
        <v>Yes</v>
      </c>
      <c r="T192" s="60" t="n">
        <f aca="false">IF(D192="","",ROUND(SQRT(((D192+G192)*O192/100)^2+(J192*(D192+G192)*0.05273)^2),0))</f>
        <v>63</v>
      </c>
      <c r="U192" s="32"/>
    </row>
    <row r="193" customFormat="false" ht="15" hidden="false" customHeight="false" outlineLevel="0" collapsed="false">
      <c r="A193" s="32" t="s">
        <v>233</v>
      </c>
      <c r="B193" s="32" t="s">
        <v>389</v>
      </c>
      <c r="C193" s="32" t="s">
        <v>391</v>
      </c>
      <c r="D193" s="60" t="n">
        <v>516</v>
      </c>
      <c r="E193" s="60" t="n">
        <v>590</v>
      </c>
      <c r="F193" s="69" t="n">
        <f aca="false">IF(E193="","",D193-E193)</f>
        <v>-74</v>
      </c>
      <c r="G193" s="60" t="n">
        <v>578</v>
      </c>
      <c r="H193" s="60" t="n">
        <v>646</v>
      </c>
      <c r="I193" s="69" t="n">
        <f aca="false">IF(H193="","",G193-H193)</f>
        <v>-68</v>
      </c>
      <c r="J193" s="40" t="n">
        <f aca="false">IF(OR(D193="",D193+G193=0),"",D193/(D193+G193))</f>
        <v>0.471663619744059</v>
      </c>
      <c r="K193" s="40" t="n">
        <f aca="false">IF(E193="","",E193/(E193+H193))</f>
        <v>0.477346278317152</v>
      </c>
      <c r="L193" s="70" t="n">
        <f aca="false">IF(OR(K193="",J193=""),"",(J193-K193)*100)</f>
        <v>-0.568265857309358</v>
      </c>
      <c r="M193" s="36" t="n">
        <v>1.83458616348768</v>
      </c>
      <c r="N193" s="36" t="n">
        <v>2.24048056585718</v>
      </c>
      <c r="O193" s="36" t="n">
        <f aca="false">SQRT(M193^2+N193^2)</f>
        <v>2.89576579806519</v>
      </c>
      <c r="P193" s="40" t="n">
        <f aca="false">IF(J193="","",MAX(0,J193-1.96*O193/100))</f>
        <v>0.414906610101981</v>
      </c>
      <c r="Q193" s="40" t="n">
        <f aca="false">IF(J193="","",MIN(1,J193+1.96*O193/100))</f>
        <v>0.528420629386136</v>
      </c>
      <c r="R193" s="32" t="str">
        <f aca="false">IF(L193="","",IF(ABS(L193)&lt;=O193,"Yes","No"))</f>
        <v>Yes</v>
      </c>
      <c r="S193" s="32" t="str">
        <f aca="false">IF(L193="","",IF(ABS(L193)&lt;=1.96*O193,"Yes","No"))</f>
        <v>Yes</v>
      </c>
      <c r="T193" s="60" t="n">
        <f aca="false">IF(D193="","",ROUND(SQRT(((D193+G193)*O193/100)^2+(J193*(D193+G193)*0.05273)^2),0))</f>
        <v>42</v>
      </c>
      <c r="U193" s="32"/>
    </row>
    <row r="194" customFormat="false" ht="15" hidden="false" customHeight="false" outlineLevel="0" collapsed="false">
      <c r="A194" s="32" t="s">
        <v>233</v>
      </c>
      <c r="B194" s="32" t="s">
        <v>389</v>
      </c>
      <c r="C194" s="32" t="s">
        <v>392</v>
      </c>
      <c r="D194" s="60" t="n">
        <v>417</v>
      </c>
      <c r="E194" s="60" t="n">
        <v>498</v>
      </c>
      <c r="F194" s="69" t="n">
        <f aca="false">IF(E194="","",D194-E194)</f>
        <v>-81</v>
      </c>
      <c r="G194" s="60" t="n">
        <v>464</v>
      </c>
      <c r="H194" s="60" t="n">
        <v>506</v>
      </c>
      <c r="I194" s="69" t="n">
        <f aca="false">IF(H194="","",G194-H194)</f>
        <v>-42</v>
      </c>
      <c r="J194" s="40" t="n">
        <f aca="false">IF(OR(D194="",D194+G194=0),"",D194/(D194+G194))</f>
        <v>0.473325766174801</v>
      </c>
      <c r="K194" s="40" t="n">
        <f aca="false">IF(E194="","",E194/(E194+H194))</f>
        <v>0.49601593625498</v>
      </c>
      <c r="L194" s="70" t="n">
        <f aca="false">IF(OR(K194="",J194=""),"",(J194-K194)*100)</f>
        <v>-2.26901700801787</v>
      </c>
      <c r="M194" s="36" t="n">
        <v>1.83458616348768</v>
      </c>
      <c r="N194" s="36" t="n">
        <v>2.24048056585718</v>
      </c>
      <c r="O194" s="36" t="n">
        <f aca="false">SQRT(M194^2+N194^2)</f>
        <v>2.89576579806519</v>
      </c>
      <c r="P194" s="40" t="n">
        <f aca="false">IF(J194="","",MAX(0,J194-1.96*O194/100))</f>
        <v>0.416568756532724</v>
      </c>
      <c r="Q194" s="40" t="n">
        <f aca="false">IF(J194="","",MIN(1,J194+1.96*O194/100))</f>
        <v>0.530082775816879</v>
      </c>
      <c r="R194" s="32" t="str">
        <f aca="false">IF(L194="","",IF(ABS(L194)&lt;=O194,"Yes","No"))</f>
        <v>Yes</v>
      </c>
      <c r="S194" s="32" t="str">
        <f aca="false">IF(L194="","",IF(ABS(L194)&lt;=1.96*O194,"Yes","No"))</f>
        <v>Yes</v>
      </c>
      <c r="T194" s="60" t="n">
        <f aca="false">IF(D194="","",ROUND(SQRT(((D194+G194)*O194/100)^2+(J194*(D194+G194)*0.05273)^2),0))</f>
        <v>34</v>
      </c>
      <c r="U194" s="32"/>
    </row>
    <row r="195" customFormat="false" ht="15" hidden="false" customHeight="false" outlineLevel="0" collapsed="false">
      <c r="A195" s="32" t="s">
        <v>233</v>
      </c>
      <c r="B195" s="32" t="s">
        <v>389</v>
      </c>
      <c r="C195" s="32" t="s">
        <v>393</v>
      </c>
      <c r="D195" s="60" t="n">
        <v>1163</v>
      </c>
      <c r="E195" s="60" t="n">
        <v>1289</v>
      </c>
      <c r="F195" s="69" t="n">
        <f aca="false">IF(E195="","",D195-E195)</f>
        <v>-126</v>
      </c>
      <c r="G195" s="60" t="n">
        <v>1284</v>
      </c>
      <c r="H195" s="60" t="n">
        <v>1351</v>
      </c>
      <c r="I195" s="69" t="n">
        <f aca="false">IF(H195="","",G195-H195)</f>
        <v>-67</v>
      </c>
      <c r="J195" s="40" t="n">
        <f aca="false">IF(OR(D195="",D195+G195=0),"",D195/(D195+G195))</f>
        <v>0.475275847977115</v>
      </c>
      <c r="K195" s="40" t="n">
        <f aca="false">IF(E195="","",E195/(E195+H195))</f>
        <v>0.488257575757576</v>
      </c>
      <c r="L195" s="70" t="n">
        <f aca="false">IF(OR(K195="",J195=""),"",(J195-K195)*100)</f>
        <v>-1.2981727780461</v>
      </c>
      <c r="M195" s="36" t="n">
        <v>1.83458616348768</v>
      </c>
      <c r="N195" s="36" t="n">
        <v>2.24048056585718</v>
      </c>
      <c r="O195" s="36" t="n">
        <f aca="false">SQRT(M195^2+N195^2)</f>
        <v>2.89576579806519</v>
      </c>
      <c r="P195" s="40" t="n">
        <f aca="false">IF(J195="","",MAX(0,J195-1.96*O195/100))</f>
        <v>0.418518838335037</v>
      </c>
      <c r="Q195" s="40" t="n">
        <f aca="false">IF(J195="","",MIN(1,J195+1.96*O195/100))</f>
        <v>0.532032857619193</v>
      </c>
      <c r="R195" s="32" t="str">
        <f aca="false">IF(L195="","",IF(ABS(L195)&lt;=O195,"Yes","No"))</f>
        <v>Yes</v>
      </c>
      <c r="S195" s="32" t="str">
        <f aca="false">IF(L195="","",IF(ABS(L195)&lt;=1.96*O195,"Yes","No"))</f>
        <v>Yes</v>
      </c>
      <c r="T195" s="60" t="n">
        <f aca="false">IF(D195="","",ROUND(SQRT(((D195+G195)*O195/100)^2+(J195*(D195+G195)*0.05273)^2),0))</f>
        <v>94</v>
      </c>
      <c r="U195" s="32"/>
    </row>
    <row r="196" customFormat="false" ht="15" hidden="false" customHeight="false" outlineLevel="0" collapsed="false">
      <c r="A196" s="32" t="s">
        <v>233</v>
      </c>
      <c r="B196" s="32" t="s">
        <v>389</v>
      </c>
      <c r="C196" s="32" t="s">
        <v>394</v>
      </c>
      <c r="D196" s="60" t="n">
        <v>499</v>
      </c>
      <c r="E196" s="60" t="n">
        <v>559</v>
      </c>
      <c r="F196" s="69" t="n">
        <f aca="false">IF(E196="","",D196-E196)</f>
        <v>-60</v>
      </c>
      <c r="G196" s="60" t="n">
        <v>536</v>
      </c>
      <c r="H196" s="60" t="n">
        <v>520</v>
      </c>
      <c r="I196" s="69" t="n">
        <f aca="false">IF(H196="","",G196-H196)</f>
        <v>16</v>
      </c>
      <c r="J196" s="40" t="n">
        <f aca="false">IF(OR(D196="",D196+G196=0),"",D196/(D196+G196))</f>
        <v>0.482125603864734</v>
      </c>
      <c r="K196" s="40" t="n">
        <f aca="false">IF(E196="","",E196/(E196+H196))</f>
        <v>0.518072289156627</v>
      </c>
      <c r="L196" s="70" t="n">
        <f aca="false">IF(OR(K196="",J196=""),"",(J196-K196)*100)</f>
        <v>-3.59466852918922</v>
      </c>
      <c r="M196" s="36" t="n">
        <v>1.83458616348768</v>
      </c>
      <c r="N196" s="36" t="n">
        <v>2.24048056585718</v>
      </c>
      <c r="O196" s="36" t="n">
        <f aca="false">SQRT(M196^2+N196^2)</f>
        <v>2.89576579806519</v>
      </c>
      <c r="P196" s="40" t="n">
        <f aca="false">IF(J196="","",MAX(0,J196-1.96*O196/100))</f>
        <v>0.425368594222657</v>
      </c>
      <c r="Q196" s="40" t="n">
        <f aca="false">IF(J196="","",MIN(1,J196+1.96*O196/100))</f>
        <v>0.538882613506812</v>
      </c>
      <c r="R196" s="32" t="str">
        <f aca="false">IF(L196="","",IF(ABS(L196)&lt;=O196,"Yes","No"))</f>
        <v>No</v>
      </c>
      <c r="S196" s="32" t="str">
        <f aca="false">IF(L196="","",IF(ABS(L196)&lt;=1.96*O196,"Yes","No"))</f>
        <v>Yes</v>
      </c>
      <c r="T196" s="60" t="n">
        <f aca="false">IF(D196="","",ROUND(SQRT(((D196+G196)*O196/100)^2+(J196*(D196+G196)*0.05273)^2),0))</f>
        <v>40</v>
      </c>
      <c r="U196" s="32"/>
    </row>
    <row r="197" customFormat="false" ht="15" hidden="false" customHeight="false" outlineLevel="0" collapsed="false">
      <c r="A197" s="32" t="s">
        <v>233</v>
      </c>
      <c r="B197" s="32" t="s">
        <v>389</v>
      </c>
      <c r="C197" s="32" t="s">
        <v>395</v>
      </c>
      <c r="D197" s="60" t="n">
        <v>491</v>
      </c>
      <c r="E197" s="60" t="n">
        <v>582</v>
      </c>
      <c r="F197" s="69" t="n">
        <f aca="false">IF(E197="","",D197-E197)</f>
        <v>-91</v>
      </c>
      <c r="G197" s="60" t="n">
        <v>490</v>
      </c>
      <c r="H197" s="60" t="n">
        <v>487</v>
      </c>
      <c r="I197" s="69" t="n">
        <f aca="false">IF(H197="","",G197-H197)</f>
        <v>3</v>
      </c>
      <c r="J197" s="40" t="n">
        <f aca="false">IF(OR(D197="",D197+G197=0),"",D197/(D197+G197))</f>
        <v>0.500509683995923</v>
      </c>
      <c r="K197" s="40" t="n">
        <f aca="false">IF(E197="","",E197/(E197+H197))</f>
        <v>0.5444340505145</v>
      </c>
      <c r="L197" s="70" t="n">
        <f aca="false">IF(OR(K197="",J197=""),"",(J197-K197)*100)</f>
        <v>-4.3924366518577</v>
      </c>
      <c r="M197" s="36" t="n">
        <v>1.83458616348768</v>
      </c>
      <c r="N197" s="36" t="n">
        <v>2.24048056585718</v>
      </c>
      <c r="O197" s="36" t="n">
        <f aca="false">SQRT(M197^2+N197^2)</f>
        <v>2.89576579806519</v>
      </c>
      <c r="P197" s="40" t="n">
        <f aca="false">IF(J197="","",MAX(0,J197-1.96*O197/100))</f>
        <v>0.443752674353845</v>
      </c>
      <c r="Q197" s="40" t="n">
        <f aca="false">IF(J197="","",MIN(1,J197+1.96*O197/100))</f>
        <v>0.557266693638</v>
      </c>
      <c r="R197" s="32" t="str">
        <f aca="false">IF(L197="","",IF(ABS(L197)&lt;=O197,"Yes","No"))</f>
        <v>No</v>
      </c>
      <c r="S197" s="32" t="str">
        <f aca="false">IF(L197="","",IF(ABS(L197)&lt;=1.96*O197,"Yes","No"))</f>
        <v>Yes</v>
      </c>
      <c r="T197" s="60" t="n">
        <f aca="false">IF(D197="","",ROUND(SQRT(((D197+G197)*O197/100)^2+(J197*(D197+G197)*0.05273)^2),0))</f>
        <v>38</v>
      </c>
      <c r="U197" s="32"/>
    </row>
    <row r="198" customFormat="false" ht="15" hidden="false" customHeight="false" outlineLevel="0" collapsed="false">
      <c r="A198" s="32" t="s">
        <v>233</v>
      </c>
      <c r="B198" s="32" t="s">
        <v>396</v>
      </c>
      <c r="C198" s="32" t="s">
        <v>397</v>
      </c>
      <c r="D198" s="60" t="n">
        <v>167</v>
      </c>
      <c r="E198" s="60" t="n">
        <v>188</v>
      </c>
      <c r="F198" s="69" t="n">
        <f aca="false">IF(E198="","",D198-E198)</f>
        <v>-21</v>
      </c>
      <c r="G198" s="60" t="n">
        <v>353</v>
      </c>
      <c r="H198" s="60" t="n">
        <v>395</v>
      </c>
      <c r="I198" s="69" t="n">
        <f aca="false">IF(H198="","",G198-H198)</f>
        <v>-42</v>
      </c>
      <c r="J198" s="40" t="n">
        <f aca="false">IF(OR(D198="",D198+G198=0),"",D198/(D198+G198))</f>
        <v>0.321153846153846</v>
      </c>
      <c r="K198" s="40" t="n">
        <f aca="false">IF(E198="","",E198/(E198+H198))</f>
        <v>0.322469982847341</v>
      </c>
      <c r="L198" s="70" t="n">
        <f aca="false">IF(OR(K198="",J198=""),"",(J198-K198)*100)</f>
        <v>-0.131613669349517</v>
      </c>
      <c r="M198" s="36" t="n">
        <v>3.47908323004549</v>
      </c>
      <c r="N198" s="36" t="n">
        <v>2.24048056585718</v>
      </c>
      <c r="O198" s="36" t="n">
        <f aca="false">SQRT(M198^2+N198^2)</f>
        <v>4.13808811984079</v>
      </c>
      <c r="P198" s="40" t="n">
        <f aca="false">IF(J198="","",MAX(0,J198-1.96*O198/100))</f>
        <v>0.240047319004967</v>
      </c>
      <c r="Q198" s="40" t="n">
        <f aca="false">IF(J198="","",MIN(1,J198+1.96*O198/100))</f>
        <v>0.402260373302726</v>
      </c>
      <c r="R198" s="32" t="str">
        <f aca="false">IF(L198="","",IF(ABS(L198)&lt;=O198,"Yes","No"))</f>
        <v>Yes</v>
      </c>
      <c r="S198" s="32" t="str">
        <f aca="false">IF(L198="","",IF(ABS(L198)&lt;=1.96*O198,"Yes","No"))</f>
        <v>Yes</v>
      </c>
      <c r="T198" s="60" t="n">
        <f aca="false">IF(D198="","",ROUND(SQRT(((D198+G198)*O198/100)^2+(J198*(D198+G198)*0.08223)^2),0))</f>
        <v>26</v>
      </c>
      <c r="U198" s="32"/>
    </row>
    <row r="199" customFormat="false" ht="15" hidden="false" customHeight="false" outlineLevel="0" collapsed="false">
      <c r="A199" s="32" t="s">
        <v>233</v>
      </c>
      <c r="B199" s="32" t="s">
        <v>396</v>
      </c>
      <c r="C199" s="32" t="s">
        <v>398</v>
      </c>
      <c r="D199" s="60" t="n">
        <v>561</v>
      </c>
      <c r="E199" s="60" t="n">
        <v>697</v>
      </c>
      <c r="F199" s="69" t="n">
        <f aca="false">IF(E199="","",D199-E199)</f>
        <v>-136</v>
      </c>
      <c r="G199" s="60" t="n">
        <v>1144</v>
      </c>
      <c r="H199" s="60" t="n">
        <v>1216</v>
      </c>
      <c r="I199" s="69" t="n">
        <f aca="false">IF(H199="","",G199-H199)</f>
        <v>-72</v>
      </c>
      <c r="J199" s="40" t="n">
        <f aca="false">IF(OR(D199="",D199+G199=0),"",D199/(D199+G199))</f>
        <v>0.329032258064516</v>
      </c>
      <c r="K199" s="40" t="n">
        <f aca="false">IF(E199="","",E199/(E199+H199))</f>
        <v>0.364349189754313</v>
      </c>
      <c r="L199" s="70" t="n">
        <f aca="false">IF(OR(K199="",J199=""),"",(J199-K199)*100)</f>
        <v>-3.53169316897964</v>
      </c>
      <c r="M199" s="36" t="n">
        <v>1.83458616348768</v>
      </c>
      <c r="N199" s="36" t="n">
        <v>2.24048056585718</v>
      </c>
      <c r="O199" s="36" t="n">
        <f aca="false">SQRT(M199^2+N199^2)</f>
        <v>2.89576579806519</v>
      </c>
      <c r="P199" s="40" t="n">
        <f aca="false">IF(J199="","",MAX(0,J199-1.96*O199/100))</f>
        <v>0.272275248422438</v>
      </c>
      <c r="Q199" s="40" t="n">
        <f aca="false">IF(J199="","",MIN(1,J199+1.96*O199/100))</f>
        <v>0.385789267706594</v>
      </c>
      <c r="R199" s="32" t="str">
        <f aca="false">IF(L199="","",IF(ABS(L199)&lt;=O199,"Yes","No"))</f>
        <v>No</v>
      </c>
      <c r="S199" s="32" t="str">
        <f aca="false">IF(L199="","",IF(ABS(L199)&lt;=1.96*O199,"Yes","No"))</f>
        <v>Yes</v>
      </c>
      <c r="T199" s="60" t="n">
        <f aca="false">IF(D199="","",ROUND(SQRT(((D199+G199)*O199/100)^2+(J199*(D199+G199)*0.05273)^2),0))</f>
        <v>58</v>
      </c>
      <c r="U199" s="32"/>
    </row>
    <row r="200" customFormat="false" ht="15" hidden="false" customHeight="false" outlineLevel="0" collapsed="false">
      <c r="A200" s="32" t="s">
        <v>233</v>
      </c>
      <c r="B200" s="32" t="s">
        <v>396</v>
      </c>
      <c r="C200" s="32" t="s">
        <v>399</v>
      </c>
      <c r="D200" s="60" t="n">
        <v>128</v>
      </c>
      <c r="E200" s="60" t="n">
        <v>169</v>
      </c>
      <c r="F200" s="69" t="n">
        <f aca="false">IF(E200="","",D200-E200)</f>
        <v>-41</v>
      </c>
      <c r="G200" s="60" t="n">
        <v>301</v>
      </c>
      <c r="H200" s="60" t="n">
        <v>341</v>
      </c>
      <c r="I200" s="69" t="n">
        <f aca="false">IF(H200="","",G200-H200)</f>
        <v>-40</v>
      </c>
      <c r="J200" s="40" t="n">
        <f aca="false">IF(OR(D200="",D200+G200=0),"",D200/(D200+G200))</f>
        <v>0.298368298368298</v>
      </c>
      <c r="K200" s="40" t="n">
        <f aca="false">IF(E200="","",E200/(E200+H200))</f>
        <v>0.331372549019608</v>
      </c>
      <c r="L200" s="70" t="n">
        <f aca="false">IF(OR(K200="",J200=""),"",(J200-K200)*100)</f>
        <v>-3.30042506513095</v>
      </c>
      <c r="M200" s="36" t="n">
        <v>3.47908323004549</v>
      </c>
      <c r="N200" s="36" t="n">
        <v>2.24048056585718</v>
      </c>
      <c r="O200" s="36" t="n">
        <f aca="false">SQRT(M200^2+N200^2)</f>
        <v>4.13808811984079</v>
      </c>
      <c r="P200" s="40" t="n">
        <f aca="false">IF(J200="","",MAX(0,J200-1.96*O200/100))</f>
        <v>0.217261771219419</v>
      </c>
      <c r="Q200" s="40" t="n">
        <f aca="false">IF(J200="","",MIN(1,J200+1.96*O200/100))</f>
        <v>0.379474825517178</v>
      </c>
      <c r="R200" s="32" t="str">
        <f aca="false">IF(L200="","",IF(ABS(L200)&lt;=O200,"Yes","No"))</f>
        <v>Yes</v>
      </c>
      <c r="S200" s="32" t="str">
        <f aca="false">IF(L200="","",IF(ABS(L200)&lt;=1.96*O200,"Yes","No"))</f>
        <v>Yes</v>
      </c>
      <c r="T200" s="60" t="n">
        <f aca="false">IF(D200="","",ROUND(SQRT(((D200+G200)*O200/100)^2+(J200*(D200+G200)*0.08223)^2),0))</f>
        <v>21</v>
      </c>
      <c r="U200" s="32"/>
    </row>
    <row r="201" customFormat="false" ht="15" hidden="false" customHeight="false" outlineLevel="0" collapsed="false">
      <c r="A201" s="32" t="s">
        <v>233</v>
      </c>
      <c r="B201" s="32" t="s">
        <v>400</v>
      </c>
      <c r="C201" s="32" t="s">
        <v>400</v>
      </c>
      <c r="D201" s="60" t="n">
        <v>851</v>
      </c>
      <c r="E201" s="60" t="n">
        <v>981</v>
      </c>
      <c r="F201" s="69" t="n">
        <f aca="false">IF(E201="","",D201-E201)</f>
        <v>-130</v>
      </c>
      <c r="G201" s="60" t="n">
        <v>1678</v>
      </c>
      <c r="H201" s="60" t="n">
        <v>1711</v>
      </c>
      <c r="I201" s="69" t="n">
        <f aca="false">IF(H201="","",G201-H201)</f>
        <v>-33</v>
      </c>
      <c r="J201" s="40" t="n">
        <f aca="false">IF(OR(D201="",D201+G201=0),"",D201/(D201+G201))</f>
        <v>0.336496638987742</v>
      </c>
      <c r="K201" s="40" t="n">
        <f aca="false">IF(E201="","",E201/(E201+H201))</f>
        <v>0.364413075780089</v>
      </c>
      <c r="L201" s="70" t="n">
        <f aca="false">IF(OR(K201="",J201=""),"",(J201-K201)*100)</f>
        <v>-2.7916436792347</v>
      </c>
      <c r="M201" s="36" t="n">
        <v>1.83458616348768</v>
      </c>
      <c r="N201" s="36" t="n">
        <v>2.24048056585718</v>
      </c>
      <c r="O201" s="36" t="n">
        <f aca="false">SQRT(M201^2+N201^2)</f>
        <v>2.89576579806519</v>
      </c>
      <c r="P201" s="40" t="n">
        <f aca="false">IF(J201="","",MAX(0,J201-1.96*O201/100))</f>
        <v>0.279739629345664</v>
      </c>
      <c r="Q201" s="40" t="n">
        <f aca="false">IF(J201="","",MIN(1,J201+1.96*O201/100))</f>
        <v>0.39325364862982</v>
      </c>
      <c r="R201" s="32" t="str">
        <f aca="false">IF(L201="","",IF(ABS(L201)&lt;=O201,"Yes","No"))</f>
        <v>Yes</v>
      </c>
      <c r="S201" s="32" t="str">
        <f aca="false">IF(L201="","",IF(ABS(L201)&lt;=1.96*O201,"Yes","No"))</f>
        <v>Yes</v>
      </c>
      <c r="T201" s="60" t="n">
        <f aca="false">IF(D201="","",ROUND(SQRT(((D201+G201)*O201/100)^2+(J201*(D201+G201)*0.05273)^2),0))</f>
        <v>86</v>
      </c>
      <c r="U201" s="32"/>
    </row>
    <row r="202" customFormat="false" ht="15" hidden="false" customHeight="false" outlineLevel="0" collapsed="false">
      <c r="A202" s="32" t="s">
        <v>233</v>
      </c>
      <c r="B202" s="32" t="s">
        <v>401</v>
      </c>
      <c r="C202" s="32" t="s">
        <v>402</v>
      </c>
      <c r="D202" s="60" t="n">
        <v>546</v>
      </c>
      <c r="E202" s="60" t="n">
        <v>616</v>
      </c>
      <c r="F202" s="69" t="n">
        <f aca="false">IF(E202="","",D202-E202)</f>
        <v>-70</v>
      </c>
      <c r="G202" s="60" t="n">
        <v>660</v>
      </c>
      <c r="H202" s="60" t="n">
        <v>685</v>
      </c>
      <c r="I202" s="69" t="n">
        <f aca="false">IF(H202="","",G202-H202)</f>
        <v>-25</v>
      </c>
      <c r="J202" s="40" t="n">
        <f aca="false">IF(OR(D202="",D202+G202=0),"",D202/(D202+G202))</f>
        <v>0.45273631840796</v>
      </c>
      <c r="K202" s="40" t="n">
        <f aca="false">IF(E202="","",E202/(E202+H202))</f>
        <v>0.47348193697156</v>
      </c>
      <c r="L202" s="70" t="n">
        <f aca="false">IF(OR(K202="",J202=""),"",(J202-K202)*100)</f>
        <v>-2.07456185636001</v>
      </c>
      <c r="M202" s="36" t="n">
        <v>1.83458616348768</v>
      </c>
      <c r="N202" s="36" t="n">
        <v>2.24048056585718</v>
      </c>
      <c r="O202" s="36" t="n">
        <f aca="false">SQRT(M202^2+N202^2)</f>
        <v>2.89576579806519</v>
      </c>
      <c r="P202" s="40" t="n">
        <f aca="false">IF(J202="","",MAX(0,J202-1.96*O202/100))</f>
        <v>0.395979308765882</v>
      </c>
      <c r="Q202" s="40" t="n">
        <f aca="false">IF(J202="","",MIN(1,J202+1.96*O202/100))</f>
        <v>0.509493328050038</v>
      </c>
      <c r="R202" s="32" t="str">
        <f aca="false">IF(L202="","",IF(ABS(L202)&lt;=O202,"Yes","No"))</f>
        <v>Yes</v>
      </c>
      <c r="S202" s="32" t="str">
        <f aca="false">IF(L202="","",IF(ABS(L202)&lt;=1.96*O202,"Yes","No"))</f>
        <v>Yes</v>
      </c>
      <c r="T202" s="60" t="n">
        <f aca="false">IF(D202="","",ROUND(SQRT(((D202+G202)*O202/100)^2+(J202*(D202+G202)*0.05273)^2),0))</f>
        <v>45</v>
      </c>
      <c r="U202" s="32"/>
    </row>
    <row r="203" customFormat="false" ht="15" hidden="false" customHeight="false" outlineLevel="0" collapsed="false">
      <c r="A203" s="32" t="s">
        <v>233</v>
      </c>
      <c r="B203" s="32" t="s">
        <v>401</v>
      </c>
      <c r="C203" s="32" t="s">
        <v>403</v>
      </c>
      <c r="D203" s="60" t="n">
        <v>396</v>
      </c>
      <c r="E203" s="60" t="n">
        <v>446</v>
      </c>
      <c r="F203" s="69" t="n">
        <f aca="false">IF(E203="","",D203-E203)</f>
        <v>-50</v>
      </c>
      <c r="G203" s="60" t="n">
        <v>433</v>
      </c>
      <c r="H203" s="60" t="n">
        <v>517</v>
      </c>
      <c r="I203" s="69" t="n">
        <f aca="false">IF(H203="","",G203-H203)</f>
        <v>-84</v>
      </c>
      <c r="J203" s="40" t="n">
        <f aca="false">IF(OR(D203="",D203+G203=0),"",D203/(D203+G203))</f>
        <v>0.477683956574186</v>
      </c>
      <c r="K203" s="40" t="n">
        <f aca="false">IF(E203="","",E203/(E203+H203))</f>
        <v>0.463136033229491</v>
      </c>
      <c r="L203" s="70" t="n">
        <f aca="false">IF(OR(K203="",J203=""),"",(J203-K203)*100)</f>
        <v>1.45479233446946</v>
      </c>
      <c r="M203" s="36" t="n">
        <v>2.27303511524771</v>
      </c>
      <c r="N203" s="36" t="n">
        <v>2.24048056585718</v>
      </c>
      <c r="O203" s="36" t="n">
        <f aca="false">SQRT(M203^2+N203^2)</f>
        <v>3.19162056033183</v>
      </c>
      <c r="P203" s="40" t="n">
        <f aca="false">IF(J203="","",MAX(0,J203-1.96*O203/100))</f>
        <v>0.415128193591682</v>
      </c>
      <c r="Q203" s="40" t="n">
        <f aca="false">IF(J203="","",MIN(1,J203+1.96*O203/100))</f>
        <v>0.54023971955669</v>
      </c>
      <c r="R203" s="32" t="str">
        <f aca="false">IF(L203="","",IF(ABS(L203)&lt;=O203,"Yes","No"))</f>
        <v>Yes</v>
      </c>
      <c r="S203" s="32" t="str">
        <f aca="false">IF(L203="","",IF(ABS(L203)&lt;=1.96*O203,"Yes","No"))</f>
        <v>Yes</v>
      </c>
      <c r="T203" s="60" t="n">
        <f aca="false">IF(D203="","",ROUND(SQRT(((D203+G203)*O203/100)^2+(J203*(D203+G203)*0.06778)^2),0))</f>
        <v>38</v>
      </c>
      <c r="U203" s="32"/>
    </row>
    <row r="204" customFormat="false" ht="15" hidden="false" customHeight="false" outlineLevel="0" collapsed="false">
      <c r="A204" s="32" t="s">
        <v>233</v>
      </c>
      <c r="B204" s="32" t="s">
        <v>401</v>
      </c>
      <c r="C204" s="32" t="s">
        <v>404</v>
      </c>
      <c r="D204" s="60" t="n">
        <v>523</v>
      </c>
      <c r="E204" s="60" t="n">
        <v>544</v>
      </c>
      <c r="F204" s="69" t="n">
        <f aca="false">IF(E204="","",D204-E204)</f>
        <v>-21</v>
      </c>
      <c r="G204" s="60" t="n">
        <v>380</v>
      </c>
      <c r="H204" s="60" t="n">
        <v>356</v>
      </c>
      <c r="I204" s="69" t="n">
        <f aca="false">IF(H204="","",G204-H204)</f>
        <v>24</v>
      </c>
      <c r="J204" s="40" t="n">
        <f aca="false">IF(OR(D204="",D204+G204=0),"",D204/(D204+G204))</f>
        <v>0.579180509413068</v>
      </c>
      <c r="K204" s="40" t="n">
        <f aca="false">IF(E204="","",E204/(E204+H204))</f>
        <v>0.604444444444445</v>
      </c>
      <c r="L204" s="70" t="n">
        <f aca="false">IF(OR(K204="",J204=""),"",(J204-K204)*100)</f>
        <v>-2.52639350313769</v>
      </c>
      <c r="M204" s="36" t="n">
        <v>1.83458616348768</v>
      </c>
      <c r="N204" s="36" t="n">
        <v>2.24048056585718</v>
      </c>
      <c r="O204" s="36" t="n">
        <f aca="false">SQRT(M204^2+N204^2)</f>
        <v>2.89576579806519</v>
      </c>
      <c r="P204" s="40" t="n">
        <f aca="false">IF(J204="","",MAX(0,J204-1.96*O204/100))</f>
        <v>0.52242349977099</v>
      </c>
      <c r="Q204" s="40" t="n">
        <f aca="false">IF(J204="","",MIN(1,J204+1.96*O204/100))</f>
        <v>0.635937519055145</v>
      </c>
      <c r="R204" s="32" t="str">
        <f aca="false">IF(L204="","",IF(ABS(L204)&lt;=O204,"Yes","No"))</f>
        <v>Yes</v>
      </c>
      <c r="S204" s="32" t="str">
        <f aca="false">IF(L204="","",IF(ABS(L204)&lt;=1.96*O204,"Yes","No"))</f>
        <v>Yes</v>
      </c>
      <c r="T204" s="60" t="n">
        <f aca="false">IF(D204="","",ROUND(SQRT(((D204+G204)*O204/100)^2+(J204*(D204+G204)*0.05273)^2),0))</f>
        <v>38</v>
      </c>
      <c r="U204" s="32"/>
    </row>
    <row r="205" customFormat="false" ht="15" hidden="false" customHeight="false" outlineLevel="0" collapsed="false">
      <c r="A205" s="32" t="s">
        <v>233</v>
      </c>
      <c r="B205" s="32" t="s">
        <v>401</v>
      </c>
      <c r="C205" s="32" t="s">
        <v>405</v>
      </c>
      <c r="D205" s="60" t="n">
        <v>614</v>
      </c>
      <c r="E205" s="60" t="n">
        <v>613</v>
      </c>
      <c r="F205" s="69" t="n">
        <f aca="false">IF(E205="","",D205-E205)</f>
        <v>1</v>
      </c>
      <c r="G205" s="60" t="n">
        <v>372</v>
      </c>
      <c r="H205" s="60" t="n">
        <v>381</v>
      </c>
      <c r="I205" s="69" t="n">
        <f aca="false">IF(H205="","",G205-H205)</f>
        <v>-9</v>
      </c>
      <c r="J205" s="40" t="n">
        <f aca="false">IF(OR(D205="",D205+G205=0),"",D205/(D205+G205))</f>
        <v>0.622718052738337</v>
      </c>
      <c r="K205" s="40" t="n">
        <f aca="false">IF(E205="","",E205/(E205+H205))</f>
        <v>0.616700201207243</v>
      </c>
      <c r="L205" s="70" t="n">
        <f aca="false">IF(OR(K205="",J205=""),"",(J205-K205)*100)</f>
        <v>0.601785153109324</v>
      </c>
      <c r="M205" s="36" t="n">
        <v>1.83458616348768</v>
      </c>
      <c r="N205" s="36" t="n">
        <v>2.24048056585718</v>
      </c>
      <c r="O205" s="36" t="n">
        <f aca="false">SQRT(M205^2+N205^2)</f>
        <v>2.89576579806519</v>
      </c>
      <c r="P205" s="40" t="n">
        <f aca="false">IF(J205="","",MAX(0,J205-1.96*O205/100))</f>
        <v>0.565961043096259</v>
      </c>
      <c r="Q205" s="40" t="n">
        <f aca="false">IF(J205="","",MIN(1,J205+1.96*O205/100))</f>
        <v>0.679475062380415</v>
      </c>
      <c r="R205" s="32" t="str">
        <f aca="false">IF(L205="","",IF(ABS(L205)&lt;=O205,"Yes","No"))</f>
        <v>Yes</v>
      </c>
      <c r="S205" s="32" t="str">
        <f aca="false">IF(L205="","",IF(ABS(L205)&lt;=1.96*O205,"Yes","No"))</f>
        <v>Yes</v>
      </c>
      <c r="T205" s="60" t="n">
        <f aca="false">IF(D205="","",ROUND(SQRT(((D205+G205)*O205/100)^2+(J205*(D205+G205)*0.05273)^2),0))</f>
        <v>43</v>
      </c>
      <c r="U205" s="32"/>
    </row>
    <row r="206" customFormat="false" ht="15" hidden="false" customHeight="false" outlineLevel="0" collapsed="false">
      <c r="A206" s="32" t="s">
        <v>233</v>
      </c>
      <c r="B206" s="32" t="s">
        <v>401</v>
      </c>
      <c r="C206" s="32" t="s">
        <v>406</v>
      </c>
      <c r="D206" s="60" t="n">
        <v>213</v>
      </c>
      <c r="E206" s="60" t="n">
        <v>219</v>
      </c>
      <c r="F206" s="69" t="n">
        <f aca="false">IF(E206="","",D206-E206)</f>
        <v>-6</v>
      </c>
      <c r="G206" s="60" t="n">
        <v>185</v>
      </c>
      <c r="H206" s="60" t="n">
        <v>164</v>
      </c>
      <c r="I206" s="69" t="n">
        <f aca="false">IF(H206="","",G206-H206)</f>
        <v>21</v>
      </c>
      <c r="J206" s="40" t="n">
        <f aca="false">IF(OR(D206="",D206+G206=0),"",D206/(D206+G206))</f>
        <v>0.535175879396985</v>
      </c>
      <c r="K206" s="40" t="n">
        <f aca="false">IF(E206="","",E206/(E206+H206))</f>
        <v>0.571801566579634</v>
      </c>
      <c r="L206" s="70" t="n">
        <f aca="false">IF(OR(K206="",J206=""),"",(J206-K206)*100)</f>
        <v>-3.66256871826495</v>
      </c>
      <c r="M206" s="36" t="n">
        <v>3.47908323004549</v>
      </c>
      <c r="N206" s="36" t="n">
        <v>2.24048056585718</v>
      </c>
      <c r="O206" s="36" t="n">
        <f aca="false">SQRT(M206^2+N206^2)</f>
        <v>4.13808811984079</v>
      </c>
      <c r="P206" s="40" t="n">
        <f aca="false">IF(J206="","",MAX(0,J206-1.96*O206/100))</f>
        <v>0.454069352248106</v>
      </c>
      <c r="Q206" s="40" t="n">
        <f aca="false">IF(J206="","",MIN(1,J206+1.96*O206/100))</f>
        <v>0.616282406545864</v>
      </c>
      <c r="R206" s="32" t="str">
        <f aca="false">IF(L206="","",IF(ABS(L206)&lt;=O206,"Yes","No"))</f>
        <v>Yes</v>
      </c>
      <c r="S206" s="32" t="str">
        <f aca="false">IF(L206="","",IF(ABS(L206)&lt;=1.96*O206,"Yes","No"))</f>
        <v>Yes</v>
      </c>
      <c r="T206" s="60" t="n">
        <f aca="false">IF(D206="","",ROUND(SQRT(((D206+G206)*O206/100)^2+(J206*(D206+G206)*0.08223)^2),0))</f>
        <v>24</v>
      </c>
      <c r="U206" s="32"/>
    </row>
    <row r="207" customFormat="false" ht="15" hidden="false" customHeight="false" outlineLevel="0" collapsed="false">
      <c r="A207" s="32" t="s">
        <v>233</v>
      </c>
      <c r="B207" s="32" t="s">
        <v>401</v>
      </c>
      <c r="C207" s="32" t="s">
        <v>407</v>
      </c>
      <c r="D207" s="60" t="n">
        <v>362</v>
      </c>
      <c r="E207" s="60" t="n">
        <v>356</v>
      </c>
      <c r="F207" s="69" t="n">
        <f aca="false">IF(E207="","",D207-E207)</f>
        <v>6</v>
      </c>
      <c r="G207" s="60" t="n">
        <v>173</v>
      </c>
      <c r="H207" s="60" t="n">
        <v>169</v>
      </c>
      <c r="I207" s="69" t="n">
        <f aca="false">IF(H207="","",G207-H207)</f>
        <v>4</v>
      </c>
      <c r="J207" s="40" t="n">
        <f aca="false">IF(OR(D207="",D207+G207=0),"",D207/(D207+G207))</f>
        <v>0.676635514018692</v>
      </c>
      <c r="K207" s="40" t="n">
        <f aca="false">IF(E207="","",E207/(E207+H207))</f>
        <v>0.678095238095238</v>
      </c>
      <c r="L207" s="70" t="n">
        <f aca="false">IF(OR(K207="",J207=""),"",(J207-K207)*100)</f>
        <v>-0.145972407654649</v>
      </c>
      <c r="M207" s="36" t="n">
        <v>2.27303511524771</v>
      </c>
      <c r="N207" s="36" t="n">
        <v>2.24048056585718</v>
      </c>
      <c r="O207" s="36" t="n">
        <f aca="false">SQRT(M207^2+N207^2)</f>
        <v>3.19162056033183</v>
      </c>
      <c r="P207" s="40" t="n">
        <f aca="false">IF(J207="","",MAX(0,J207-1.96*O207/100))</f>
        <v>0.614079751036188</v>
      </c>
      <c r="Q207" s="40" t="n">
        <f aca="false">IF(J207="","",MIN(1,J207+1.96*O207/100))</f>
        <v>0.739191277001196</v>
      </c>
      <c r="R207" s="32" t="str">
        <f aca="false">IF(L207="","",IF(ABS(L207)&lt;=O207,"Yes","No"))</f>
        <v>Yes</v>
      </c>
      <c r="S207" s="32" t="str">
        <f aca="false">IF(L207="","",IF(ABS(L207)&lt;=1.96*O207,"Yes","No"))</f>
        <v>Yes</v>
      </c>
      <c r="T207" s="60" t="n">
        <f aca="false">IF(D207="","",ROUND(SQRT(((D207+G207)*O207/100)^2+(J207*(D207+G207)*0.06778)^2),0))</f>
        <v>30</v>
      </c>
      <c r="U207" s="32"/>
    </row>
    <row r="208" customFormat="false" ht="15" hidden="false" customHeight="false" outlineLevel="0" collapsed="false">
      <c r="A208" s="32" t="s">
        <v>233</v>
      </c>
      <c r="B208" s="32" t="s">
        <v>401</v>
      </c>
      <c r="C208" s="32" t="s">
        <v>408</v>
      </c>
      <c r="D208" s="60" t="n">
        <v>347</v>
      </c>
      <c r="E208" s="60" t="n">
        <v>392</v>
      </c>
      <c r="F208" s="69" t="n">
        <f aca="false">IF(E208="","",D208-E208)</f>
        <v>-45</v>
      </c>
      <c r="G208" s="60" t="n">
        <v>314</v>
      </c>
      <c r="H208" s="60" t="n">
        <v>296</v>
      </c>
      <c r="I208" s="69" t="n">
        <f aca="false">IF(H208="","",G208-H208)</f>
        <v>18</v>
      </c>
      <c r="J208" s="40" t="n">
        <f aca="false">IF(OR(D208="",D208+G208=0),"",D208/(D208+G208))</f>
        <v>0.524962178517398</v>
      </c>
      <c r="K208" s="40" t="n">
        <f aca="false">IF(E208="","",E208/(E208+H208))</f>
        <v>0.569767441860465</v>
      </c>
      <c r="L208" s="70" t="n">
        <f aca="false">IF(OR(K208="",J208=""),"",(J208-K208)*100)</f>
        <v>-4.48052633430672</v>
      </c>
      <c r="M208" s="36" t="n">
        <v>2.27303511524771</v>
      </c>
      <c r="N208" s="36" t="n">
        <v>2.24048056585718</v>
      </c>
      <c r="O208" s="36" t="n">
        <f aca="false">SQRT(M208^2+N208^2)</f>
        <v>3.19162056033183</v>
      </c>
      <c r="P208" s="40" t="n">
        <f aca="false">IF(J208="","",MAX(0,J208-1.96*O208/100))</f>
        <v>0.462406415534894</v>
      </c>
      <c r="Q208" s="40" t="n">
        <f aca="false">IF(J208="","",MIN(1,J208+1.96*O208/100))</f>
        <v>0.587517941499902</v>
      </c>
      <c r="R208" s="32" t="str">
        <f aca="false">IF(L208="","",IF(ABS(L208)&lt;=O208,"Yes","No"))</f>
        <v>No</v>
      </c>
      <c r="S208" s="32" t="str">
        <f aca="false">IF(L208="","",IF(ABS(L208)&lt;=1.96*O208,"Yes","No"))</f>
        <v>Yes</v>
      </c>
      <c r="T208" s="60" t="n">
        <f aca="false">IF(D208="","",ROUND(SQRT(((D208+G208)*O208/100)^2+(J208*(D208+G208)*0.06778)^2),0))</f>
        <v>32</v>
      </c>
      <c r="U208" s="32"/>
    </row>
    <row r="209" customFormat="false" ht="15" hidden="false" customHeight="false" outlineLevel="0" collapsed="false">
      <c r="A209" s="32" t="s">
        <v>233</v>
      </c>
      <c r="B209" s="32" t="s">
        <v>401</v>
      </c>
      <c r="C209" s="32" t="s">
        <v>409</v>
      </c>
      <c r="D209" s="60" t="n">
        <v>193</v>
      </c>
      <c r="E209" s="60" t="n">
        <v>212</v>
      </c>
      <c r="F209" s="69" t="n">
        <f aca="false">IF(E209="","",D209-E209)</f>
        <v>-19</v>
      </c>
      <c r="G209" s="60" t="n">
        <v>217</v>
      </c>
      <c r="H209" s="60" t="n">
        <v>217</v>
      </c>
      <c r="I209" s="69" t="n">
        <f aca="false">IF(H209="","",G209-H209)</f>
        <v>0</v>
      </c>
      <c r="J209" s="40" t="n">
        <f aca="false">IF(OR(D209="",D209+G209=0),"",D209/(D209+G209))</f>
        <v>0.470731707317073</v>
      </c>
      <c r="K209" s="40" t="n">
        <f aca="false">IF(E209="","",E209/(E209+H209))</f>
        <v>0.494172494172494</v>
      </c>
      <c r="L209" s="70" t="n">
        <f aca="false">IF(OR(K209="",J209=""),"",(J209-K209)*100)</f>
        <v>-2.3440786855421</v>
      </c>
      <c r="M209" s="36" t="n">
        <v>3.47908323004549</v>
      </c>
      <c r="N209" s="36" t="n">
        <v>2.24048056585718</v>
      </c>
      <c r="O209" s="36" t="n">
        <f aca="false">SQRT(M209^2+N209^2)</f>
        <v>4.13808811984079</v>
      </c>
      <c r="P209" s="40" t="n">
        <f aca="false">IF(J209="","",MAX(0,J209-1.96*O209/100))</f>
        <v>0.389625180168194</v>
      </c>
      <c r="Q209" s="40" t="n">
        <f aca="false">IF(J209="","",MIN(1,J209+1.96*O209/100))</f>
        <v>0.551838234465953</v>
      </c>
      <c r="R209" s="32" t="str">
        <f aca="false">IF(L209="","",IF(ABS(L209)&lt;=O209,"Yes","No"))</f>
        <v>Yes</v>
      </c>
      <c r="S209" s="32" t="str">
        <f aca="false">IF(L209="","",IF(ABS(L209)&lt;=1.96*O209,"Yes","No"))</f>
        <v>Yes</v>
      </c>
      <c r="T209" s="60" t="n">
        <f aca="false">IF(D209="","",ROUND(SQRT(((D209+G209)*O209/100)^2+(J209*(D209+G209)*0.08223)^2),0))</f>
        <v>23</v>
      </c>
      <c r="U209" s="32"/>
    </row>
    <row r="210" customFormat="false" ht="15" hidden="false" customHeight="false" outlineLevel="0" collapsed="false">
      <c r="A210" s="32" t="s">
        <v>233</v>
      </c>
      <c r="B210" s="32" t="s">
        <v>401</v>
      </c>
      <c r="C210" s="32" t="s">
        <v>410</v>
      </c>
      <c r="D210" s="60" t="n">
        <v>391</v>
      </c>
      <c r="E210" s="60" t="n">
        <v>399</v>
      </c>
      <c r="F210" s="69" t="n">
        <f aca="false">IF(E210="","",D210-E210)</f>
        <v>-8</v>
      </c>
      <c r="G210" s="60" t="n">
        <v>331</v>
      </c>
      <c r="H210" s="60" t="n">
        <v>329</v>
      </c>
      <c r="I210" s="69" t="n">
        <f aca="false">IF(H210="","",G210-H210)</f>
        <v>2</v>
      </c>
      <c r="J210" s="40" t="n">
        <f aca="false">IF(OR(D210="",D210+G210=0),"",D210/(D210+G210))</f>
        <v>0.541551246537396</v>
      </c>
      <c r="K210" s="40" t="n">
        <f aca="false">IF(E210="","",E210/(E210+H210))</f>
        <v>0.548076923076923</v>
      </c>
      <c r="L210" s="70" t="n">
        <f aca="false">IF(OR(K210="",J210=""),"",(J210-K210)*100)</f>
        <v>-0.652567653952696</v>
      </c>
      <c r="M210" s="36" t="n">
        <v>2.27303511524771</v>
      </c>
      <c r="N210" s="36" t="n">
        <v>2.24048056585718</v>
      </c>
      <c r="O210" s="36" t="n">
        <f aca="false">SQRT(M210^2+N210^2)</f>
        <v>3.19162056033183</v>
      </c>
      <c r="P210" s="40" t="n">
        <f aca="false">IF(J210="","",MAX(0,J210-1.96*O210/100))</f>
        <v>0.478995483554892</v>
      </c>
      <c r="Q210" s="40" t="n">
        <f aca="false">IF(J210="","",MIN(1,J210+1.96*O210/100))</f>
        <v>0.6041070095199</v>
      </c>
      <c r="R210" s="32" t="str">
        <f aca="false">IF(L210="","",IF(ABS(L210)&lt;=O210,"Yes","No"))</f>
        <v>Yes</v>
      </c>
      <c r="S210" s="32" t="str">
        <f aca="false">IF(L210="","",IF(ABS(L210)&lt;=1.96*O210,"Yes","No"))</f>
        <v>Yes</v>
      </c>
      <c r="T210" s="60" t="n">
        <f aca="false">IF(D210="","",ROUND(SQRT(((D210+G210)*O210/100)^2+(J210*(D210+G210)*0.06778)^2),0))</f>
        <v>35</v>
      </c>
      <c r="U210" s="32"/>
    </row>
    <row r="211" customFormat="false" ht="15" hidden="false" customHeight="false" outlineLevel="0" collapsed="false">
      <c r="A211" s="32" t="s">
        <v>233</v>
      </c>
      <c r="B211" s="32" t="s">
        <v>401</v>
      </c>
      <c r="C211" s="32" t="s">
        <v>411</v>
      </c>
      <c r="D211" s="60" t="n">
        <v>603</v>
      </c>
      <c r="E211" s="60" t="n">
        <v>664</v>
      </c>
      <c r="F211" s="69" t="n">
        <f aca="false">IF(E211="","",D211-E211)</f>
        <v>-61</v>
      </c>
      <c r="G211" s="60" t="n">
        <v>683</v>
      </c>
      <c r="H211" s="60" t="n">
        <v>709</v>
      </c>
      <c r="I211" s="69" t="n">
        <f aca="false">IF(H211="","",G211-H211)</f>
        <v>-26</v>
      </c>
      <c r="J211" s="40" t="n">
        <f aca="false">IF(OR(D211="",D211+G211=0),"",D211/(D211+G211))</f>
        <v>0.468895800933126</v>
      </c>
      <c r="K211" s="40" t="n">
        <f aca="false">IF(E211="","",E211/(E211+H211))</f>
        <v>0.483612527312454</v>
      </c>
      <c r="L211" s="70" t="n">
        <f aca="false">IF(OR(K211="",J211=""),"",(J211-K211)*100)</f>
        <v>-1.47167263793285</v>
      </c>
      <c r="M211" s="36" t="n">
        <v>1.83458616348768</v>
      </c>
      <c r="N211" s="36" t="n">
        <v>2.24048056585718</v>
      </c>
      <c r="O211" s="36" t="n">
        <f aca="false">SQRT(M211^2+N211^2)</f>
        <v>2.89576579806519</v>
      </c>
      <c r="P211" s="40" t="n">
        <f aca="false">IF(J211="","",MAX(0,J211-1.96*O211/100))</f>
        <v>0.412138791291048</v>
      </c>
      <c r="Q211" s="40" t="n">
        <f aca="false">IF(J211="","",MIN(1,J211+1.96*O211/100))</f>
        <v>0.525652810575204</v>
      </c>
      <c r="R211" s="32" t="str">
        <f aca="false">IF(L211="","",IF(ABS(L211)&lt;=O211,"Yes","No"))</f>
        <v>Yes</v>
      </c>
      <c r="S211" s="32" t="str">
        <f aca="false">IF(L211="","",IF(ABS(L211)&lt;=1.96*O211,"Yes","No"))</f>
        <v>Yes</v>
      </c>
      <c r="T211" s="60" t="n">
        <f aca="false">IF(D211="","",ROUND(SQRT(((D211+G211)*O211/100)^2+(J211*(D211+G211)*0.05273)^2),0))</f>
        <v>49</v>
      </c>
      <c r="U211" s="32"/>
    </row>
    <row r="212" customFormat="false" ht="15" hidden="false" customHeight="false" outlineLevel="0" collapsed="false">
      <c r="A212" s="32" t="s">
        <v>233</v>
      </c>
      <c r="B212" s="32" t="s">
        <v>401</v>
      </c>
      <c r="C212" s="32" t="s">
        <v>412</v>
      </c>
      <c r="D212" s="60" t="n">
        <v>483</v>
      </c>
      <c r="E212" s="60" t="n">
        <v>577</v>
      </c>
      <c r="F212" s="69" t="n">
        <f aca="false">IF(E212="","",D212-E212)</f>
        <v>-94</v>
      </c>
      <c r="G212" s="60" t="n">
        <v>543</v>
      </c>
      <c r="H212" s="60" t="n">
        <v>567</v>
      </c>
      <c r="I212" s="69" t="n">
        <f aca="false">IF(H212="","",G212-H212)</f>
        <v>-24</v>
      </c>
      <c r="J212" s="40" t="n">
        <f aca="false">IF(OR(D212="",D212+G212=0),"",D212/(D212+G212))</f>
        <v>0.470760233918129</v>
      </c>
      <c r="K212" s="40" t="n">
        <f aca="false">IF(E212="","",E212/(E212+H212))</f>
        <v>0.504370629370629</v>
      </c>
      <c r="L212" s="70" t="n">
        <f aca="false">IF(OR(K212="",J212=""),"",(J212-K212)*100)</f>
        <v>-3.36103954525007</v>
      </c>
      <c r="M212" s="36" t="n">
        <v>1.83458616348768</v>
      </c>
      <c r="N212" s="36" t="n">
        <v>2.24048056585718</v>
      </c>
      <c r="O212" s="36" t="n">
        <f aca="false">SQRT(M212^2+N212^2)</f>
        <v>2.89576579806519</v>
      </c>
      <c r="P212" s="40" t="n">
        <f aca="false">IF(J212="","",MAX(0,J212-1.96*O212/100))</f>
        <v>0.414003224276051</v>
      </c>
      <c r="Q212" s="40" t="n">
        <f aca="false">IF(J212="","",MIN(1,J212+1.96*O212/100))</f>
        <v>0.527517243560207</v>
      </c>
      <c r="R212" s="32" t="str">
        <f aca="false">IF(L212="","",IF(ABS(L212)&lt;=O212,"Yes","No"))</f>
        <v>No</v>
      </c>
      <c r="S212" s="32" t="str">
        <f aca="false">IF(L212="","",IF(ABS(L212)&lt;=1.96*O212,"Yes","No"))</f>
        <v>Yes</v>
      </c>
      <c r="T212" s="60" t="n">
        <f aca="false">IF(D212="","",ROUND(SQRT(((D212+G212)*O212/100)^2+(J212*(D212+G212)*0.05273)^2),0))</f>
        <v>39</v>
      </c>
      <c r="U212" s="32"/>
    </row>
    <row r="213" customFormat="false" ht="15" hidden="false" customHeight="false" outlineLevel="0" collapsed="false">
      <c r="A213" s="32" t="s">
        <v>233</v>
      </c>
      <c r="B213" s="32" t="s">
        <v>401</v>
      </c>
      <c r="C213" s="32" t="s">
        <v>413</v>
      </c>
      <c r="D213" s="60" t="n">
        <v>463</v>
      </c>
      <c r="E213" s="60" t="n">
        <v>470</v>
      </c>
      <c r="F213" s="69" t="n">
        <f aca="false">IF(E213="","",D213-E213)</f>
        <v>-7</v>
      </c>
      <c r="G213" s="60" t="n">
        <v>441</v>
      </c>
      <c r="H213" s="60" t="n">
        <v>394</v>
      </c>
      <c r="I213" s="69" t="n">
        <f aca="false">IF(H213="","",G213-H213)</f>
        <v>47</v>
      </c>
      <c r="J213" s="40" t="n">
        <f aca="false">IF(OR(D213="",D213+G213=0),"",D213/(D213+G213))</f>
        <v>0.51216814159292</v>
      </c>
      <c r="K213" s="40" t="n">
        <f aca="false">IF(E213="","",E213/(E213+H213))</f>
        <v>0.543981481481482</v>
      </c>
      <c r="L213" s="70" t="n">
        <f aca="false">IF(OR(K213="",J213=""),"",(J213-K213)*100)</f>
        <v>-3.18133398885612</v>
      </c>
      <c r="M213" s="36" t="n">
        <v>1.83458616348768</v>
      </c>
      <c r="N213" s="36" t="n">
        <v>2.24048056585718</v>
      </c>
      <c r="O213" s="36" t="n">
        <f aca="false">SQRT(M213^2+N213^2)</f>
        <v>2.89576579806519</v>
      </c>
      <c r="P213" s="40" t="n">
        <f aca="false">IF(J213="","",MAX(0,J213-1.96*O213/100))</f>
        <v>0.455411131950843</v>
      </c>
      <c r="Q213" s="40" t="n">
        <f aca="false">IF(J213="","",MIN(1,J213+1.96*O213/100))</f>
        <v>0.568925151234998</v>
      </c>
      <c r="R213" s="32" t="str">
        <f aca="false">IF(L213="","",IF(ABS(L213)&lt;=O213,"Yes","No"))</f>
        <v>No</v>
      </c>
      <c r="S213" s="32" t="str">
        <f aca="false">IF(L213="","",IF(ABS(L213)&lt;=1.96*O213,"Yes","No"))</f>
        <v>Yes</v>
      </c>
      <c r="T213" s="60" t="n">
        <f aca="false">IF(D213="","",ROUND(SQRT(((D213+G213)*O213/100)^2+(J213*(D213+G213)*0.05273)^2),0))</f>
        <v>36</v>
      </c>
      <c r="U213" s="32"/>
    </row>
    <row r="214" customFormat="false" ht="15" hidden="false" customHeight="false" outlineLevel="0" collapsed="false">
      <c r="A214" s="32" t="s">
        <v>414</v>
      </c>
      <c r="B214" s="32" t="s">
        <v>415</v>
      </c>
      <c r="C214" s="32" t="s">
        <v>416</v>
      </c>
      <c r="D214" s="60" t="n">
        <v>342</v>
      </c>
      <c r="E214" s="60" t="n">
        <v>361</v>
      </c>
      <c r="F214" s="69" t="n">
        <f aca="false">IF(E214="","",D214-E214)</f>
        <v>-19</v>
      </c>
      <c r="G214" s="60" t="n">
        <v>706</v>
      </c>
      <c r="H214" s="60" t="n">
        <v>824</v>
      </c>
      <c r="I214" s="69" t="n">
        <f aca="false">IF(H214="","",G214-H214)</f>
        <v>-118</v>
      </c>
      <c r="J214" s="40" t="n">
        <f aca="false">IF(OR(D214="",D214+G214=0),"",D214/(D214+G214))</f>
        <v>0.326335877862595</v>
      </c>
      <c r="K214" s="40" t="n">
        <f aca="false">IF(E214="","",E214/(E214+H214))</f>
        <v>0.30464135021097</v>
      </c>
      <c r="L214" s="70" t="n">
        <f aca="false">IF(OR(K214="",J214=""),"",(J214-K214)*100)</f>
        <v>2.1694527651625</v>
      </c>
      <c r="M214" s="36" t="n">
        <v>1.83458616348768</v>
      </c>
      <c r="N214" s="36" t="n">
        <v>2.24048056585718</v>
      </c>
      <c r="O214" s="36" t="n">
        <f aca="false">SQRT(M214^2+N214^2)</f>
        <v>2.89576579806519</v>
      </c>
      <c r="P214" s="40" t="n">
        <f aca="false">IF(J214="","",MAX(0,J214-1.96*O214/100))</f>
        <v>0.269578868220518</v>
      </c>
      <c r="Q214" s="40" t="n">
        <f aca="false">IF(J214="","",MIN(1,J214+1.96*O214/100))</f>
        <v>0.383092887504673</v>
      </c>
      <c r="R214" s="32" t="str">
        <f aca="false">IF(L214="","",IF(ABS(L214)&lt;=O214,"Yes","No"))</f>
        <v>Yes</v>
      </c>
      <c r="S214" s="32" t="str">
        <f aca="false">IF(L214="","",IF(ABS(L214)&lt;=1.96*O214,"Yes","No"))</f>
        <v>Yes</v>
      </c>
      <c r="T214" s="60" t="n">
        <f aca="false">IF(D214="","",ROUND(SQRT(((D214+G214)*O214/100)^2+(J214*(D214+G214)*0.05273)^2),0))</f>
        <v>35</v>
      </c>
      <c r="U214" s="32"/>
    </row>
    <row r="215" customFormat="false" ht="15" hidden="false" customHeight="false" outlineLevel="0" collapsed="false">
      <c r="A215" s="32" t="s">
        <v>414</v>
      </c>
      <c r="B215" s="32" t="s">
        <v>417</v>
      </c>
      <c r="C215" s="32" t="s">
        <v>418</v>
      </c>
      <c r="D215" s="60" t="n">
        <v>1004</v>
      </c>
      <c r="E215" s="60" t="n">
        <v>1021</v>
      </c>
      <c r="F215" s="69" t="n">
        <f aca="false">IF(E215="","",D215-E215)</f>
        <v>-17</v>
      </c>
      <c r="G215" s="60" t="n">
        <v>1784</v>
      </c>
      <c r="H215" s="60" t="n">
        <v>1984</v>
      </c>
      <c r="I215" s="69" t="n">
        <f aca="false">IF(H215="","",G215-H215)</f>
        <v>-200</v>
      </c>
      <c r="J215" s="40" t="n">
        <f aca="false">IF(OR(D215="",D215+G215=0),"",D215/(D215+G215))</f>
        <v>0.360114777618364</v>
      </c>
      <c r="K215" s="40" t="n">
        <f aca="false">IF(E215="","",E215/(E215+H215))</f>
        <v>0.339767054908486</v>
      </c>
      <c r="L215" s="70" t="n">
        <f aca="false">IF(OR(K215="",J215=""),"",(J215-K215)*100)</f>
        <v>2.03477227098786</v>
      </c>
      <c r="M215" s="36" t="n">
        <v>1.83458616348768</v>
      </c>
      <c r="N215" s="36" t="n">
        <v>2.24048056585718</v>
      </c>
      <c r="O215" s="36" t="n">
        <f aca="false">SQRT(M215^2+N215^2)</f>
        <v>2.89576579806519</v>
      </c>
      <c r="P215" s="40" t="n">
        <f aca="false">IF(J215="","",MAX(0,J215-1.96*O215/100))</f>
        <v>0.303357767976287</v>
      </c>
      <c r="Q215" s="40" t="n">
        <f aca="false">IF(J215="","",MIN(1,J215+1.96*O215/100))</f>
        <v>0.416871787260442</v>
      </c>
      <c r="R215" s="32" t="str">
        <f aca="false">IF(L215="","",IF(ABS(L215)&lt;=O215,"Yes","No"))</f>
        <v>Yes</v>
      </c>
      <c r="S215" s="32" t="str">
        <f aca="false">IF(L215="","",IF(ABS(L215)&lt;=1.96*O215,"Yes","No"))</f>
        <v>Yes</v>
      </c>
      <c r="T215" s="60" t="n">
        <f aca="false">IF(D215="","",ROUND(SQRT(((D215+G215)*O215/100)^2+(J215*(D215+G215)*0.05273)^2),0))</f>
        <v>97</v>
      </c>
      <c r="U215" s="32"/>
    </row>
    <row r="216" customFormat="false" ht="15" hidden="false" customHeight="false" outlineLevel="0" collapsed="false">
      <c r="A216" s="32" t="s">
        <v>414</v>
      </c>
      <c r="B216" s="32" t="s">
        <v>419</v>
      </c>
      <c r="C216" s="32" t="s">
        <v>420</v>
      </c>
      <c r="D216" s="60" t="n">
        <v>331</v>
      </c>
      <c r="E216" s="60" t="n">
        <v>380</v>
      </c>
      <c r="F216" s="69" t="n">
        <f aca="false">IF(E216="","",D216-E216)</f>
        <v>-49</v>
      </c>
      <c r="G216" s="60" t="n">
        <v>559</v>
      </c>
      <c r="H216" s="60" t="n">
        <v>732</v>
      </c>
      <c r="I216" s="69" t="n">
        <f aca="false">IF(H216="","",G216-H216)</f>
        <v>-173</v>
      </c>
      <c r="J216" s="40" t="n">
        <f aca="false">IF(OR(D216="",D216+G216=0),"",D216/(D216+G216))</f>
        <v>0.371910112359551</v>
      </c>
      <c r="K216" s="40" t="n">
        <f aca="false">IF(E216="","",E216/(E216+H216))</f>
        <v>0.341726618705036</v>
      </c>
      <c r="L216" s="70" t="n">
        <f aca="false">IF(OR(K216="",J216=""),"",(J216-K216)*100)</f>
        <v>3.01834936545146</v>
      </c>
      <c r="M216" s="36" t="n">
        <v>1.83458616348768</v>
      </c>
      <c r="N216" s="36" t="n">
        <v>2.24048056585718</v>
      </c>
      <c r="O216" s="36" t="n">
        <f aca="false">SQRT(M216^2+N216^2)</f>
        <v>2.89576579806519</v>
      </c>
      <c r="P216" s="40" t="n">
        <f aca="false">IF(J216="","",MAX(0,J216-1.96*O216/100))</f>
        <v>0.315153102717473</v>
      </c>
      <c r="Q216" s="40" t="n">
        <f aca="false">IF(J216="","",MIN(1,J216+1.96*O216/100))</f>
        <v>0.428667122001628</v>
      </c>
      <c r="R216" s="32" t="str">
        <f aca="false">IF(L216="","",IF(ABS(L216)&lt;=O216,"Yes","No"))</f>
        <v>No</v>
      </c>
      <c r="S216" s="32" t="str">
        <f aca="false">IF(L216="","",IF(ABS(L216)&lt;=1.96*O216,"Yes","No"))</f>
        <v>Yes</v>
      </c>
      <c r="T216" s="60" t="n">
        <f aca="false">IF(D216="","",ROUND(SQRT(((D216+G216)*O216/100)^2+(J216*(D216+G216)*0.05273)^2),0))</f>
        <v>31</v>
      </c>
      <c r="U216" s="32"/>
    </row>
    <row r="217" customFormat="false" ht="15" hidden="false" customHeight="false" outlineLevel="0" collapsed="false">
      <c r="A217" s="32" t="s">
        <v>421</v>
      </c>
      <c r="B217" s="32" t="s">
        <v>422</v>
      </c>
      <c r="C217" s="32" t="s">
        <v>423</v>
      </c>
      <c r="D217" s="60" t="n">
        <v>215</v>
      </c>
      <c r="E217" s="60" t="n">
        <v>526</v>
      </c>
      <c r="F217" s="69" t="n">
        <f aca="false">IF(E217="","",D217-E217)</f>
        <v>-311</v>
      </c>
      <c r="G217" s="60" t="n">
        <v>332</v>
      </c>
      <c r="H217" s="60" t="n">
        <v>747</v>
      </c>
      <c r="I217" s="69" t="n">
        <f aca="false">IF(H217="","",G217-H217)</f>
        <v>-415</v>
      </c>
      <c r="J217" s="40" t="n">
        <f aca="false">IF(OR(D217="",D217+G217=0),"",D217/(D217+G217))</f>
        <v>0.393053016453382</v>
      </c>
      <c r="K217" s="40" t="n">
        <f aca="false">IF(E217="","",E217/(E217+H217))</f>
        <v>0.413197172034564</v>
      </c>
      <c r="L217" s="70" t="n">
        <f aca="false">IF(OR(K217="",J217=""),"",(J217-K217)*100)</f>
        <v>-2.01441555811819</v>
      </c>
      <c r="M217" s="36" t="n">
        <v>2.27303511524771</v>
      </c>
      <c r="N217" s="36" t="n">
        <v>2.24048056585718</v>
      </c>
      <c r="O217" s="36" t="n">
        <f aca="false">SQRT(M217^2+N217^2)</f>
        <v>3.19162056033183</v>
      </c>
      <c r="P217" s="40" t="n">
        <f aca="false">IF(J217="","",MAX(0,J217-1.96*O217/100))</f>
        <v>0.330497253470878</v>
      </c>
      <c r="Q217" s="40" t="n">
        <f aca="false">IF(J217="","",MIN(1,J217+1.96*O217/100))</f>
        <v>0.455608779435886</v>
      </c>
      <c r="R217" s="32" t="str">
        <f aca="false">IF(L217="","",IF(ABS(L217)&lt;=O217,"Yes","No"))</f>
        <v>Yes</v>
      </c>
      <c r="S217" s="32" t="str">
        <f aca="false">IF(L217="","",IF(ABS(L217)&lt;=1.96*O217,"Yes","No"))</f>
        <v>Yes</v>
      </c>
      <c r="T217" s="60" t="n">
        <f aca="false">IF(D217="","",ROUND(SQRT(((D217+G217)*O217/100)^2+(J217*(D217+G217)*0.06778)^2),0))</f>
        <v>23</v>
      </c>
      <c r="U217" s="32"/>
    </row>
    <row r="218" customFormat="false" ht="15" hidden="false" customHeight="false" outlineLevel="0" collapsed="false">
      <c r="A218" s="32" t="s">
        <v>421</v>
      </c>
      <c r="B218" s="32" t="s">
        <v>422</v>
      </c>
      <c r="C218" s="32" t="s">
        <v>424</v>
      </c>
      <c r="D218" s="60" t="n">
        <v>578</v>
      </c>
      <c r="E218" s="60" t="n">
        <v>648</v>
      </c>
      <c r="F218" s="69" t="n">
        <f aca="false">IF(E218="","",D218-E218)</f>
        <v>-70</v>
      </c>
      <c r="G218" s="60" t="n">
        <v>657</v>
      </c>
      <c r="H218" s="60" t="n">
        <v>679</v>
      </c>
      <c r="I218" s="69" t="n">
        <f aca="false">IF(H218="","",G218-H218)</f>
        <v>-22</v>
      </c>
      <c r="J218" s="40" t="n">
        <f aca="false">IF(OR(D218="",D218+G218=0),"",D218/(D218+G218))</f>
        <v>0.468016194331984</v>
      </c>
      <c r="K218" s="40" t="n">
        <f aca="false">IF(E218="","",E218/(E218+H218))</f>
        <v>0.488319517709118</v>
      </c>
      <c r="L218" s="70" t="n">
        <f aca="false">IF(OR(K218="",J218=""),"",(J218-K218)*100)</f>
        <v>-2.03033233771345</v>
      </c>
      <c r="M218" s="36" t="n">
        <v>1.83458616348768</v>
      </c>
      <c r="N218" s="36" t="n">
        <v>2.24048056585718</v>
      </c>
      <c r="O218" s="36" t="n">
        <f aca="false">SQRT(M218^2+N218^2)</f>
        <v>2.89576579806519</v>
      </c>
      <c r="P218" s="40" t="n">
        <f aca="false">IF(J218="","",MAX(0,J218-1.96*O218/100))</f>
        <v>0.411259184689906</v>
      </c>
      <c r="Q218" s="40" t="n">
        <f aca="false">IF(J218="","",MIN(1,J218+1.96*O218/100))</f>
        <v>0.524773203974062</v>
      </c>
      <c r="R218" s="32" t="str">
        <f aca="false">IF(L218="","",IF(ABS(L218)&lt;=O218,"Yes","No"))</f>
        <v>Yes</v>
      </c>
      <c r="S218" s="32" t="str">
        <f aca="false">IF(L218="","",IF(ABS(L218)&lt;=1.96*O218,"Yes","No"))</f>
        <v>Yes</v>
      </c>
      <c r="T218" s="60" t="n">
        <f aca="false">IF(D218="","",ROUND(SQRT(((D218+G218)*O218/100)^2+(J218*(D218+G218)*0.05273)^2),0))</f>
        <v>47</v>
      </c>
      <c r="U218" s="32"/>
    </row>
    <row r="219" customFormat="false" ht="15" hidden="false" customHeight="false" outlineLevel="0" collapsed="false">
      <c r="A219" s="32" t="s">
        <v>421</v>
      </c>
      <c r="B219" s="32" t="s">
        <v>425</v>
      </c>
      <c r="C219" s="32" t="s">
        <v>426</v>
      </c>
      <c r="D219" s="60" t="n">
        <v>165</v>
      </c>
      <c r="E219" s="60" t="n">
        <v>182</v>
      </c>
      <c r="F219" s="69" t="n">
        <f aca="false">IF(E219="","",D219-E219)</f>
        <v>-17</v>
      </c>
      <c r="G219" s="60" t="n">
        <v>227</v>
      </c>
      <c r="H219" s="60" t="n">
        <v>220</v>
      </c>
      <c r="I219" s="69" t="n">
        <f aca="false">IF(H219="","",G219-H219)</f>
        <v>7</v>
      </c>
      <c r="J219" s="40" t="n">
        <f aca="false">IF(OR(D219="",D219+G219=0),"",D219/(D219+G219))</f>
        <v>0.420918367346939</v>
      </c>
      <c r="K219" s="40" t="n">
        <f aca="false">IF(E219="","",E219/(E219+H219))</f>
        <v>0.45273631840796</v>
      </c>
      <c r="L219" s="70" t="n">
        <f aca="false">IF(OR(K219="",J219=""),"",(J219-K219)*100)</f>
        <v>-3.18179510610214</v>
      </c>
      <c r="M219" s="36" t="n">
        <v>3.47908323004549</v>
      </c>
      <c r="N219" s="36" t="n">
        <v>2.24048056585718</v>
      </c>
      <c r="O219" s="36" t="n">
        <f aca="false">SQRT(M219^2+N219^2)</f>
        <v>4.13808811984079</v>
      </c>
      <c r="P219" s="40" t="n">
        <f aca="false">IF(J219="","",MAX(0,J219-1.96*O219/100))</f>
        <v>0.339811840198059</v>
      </c>
      <c r="Q219" s="40" t="n">
        <f aca="false">IF(J219="","",MIN(1,J219+1.96*O219/100))</f>
        <v>0.502024894495818</v>
      </c>
      <c r="R219" s="32" t="str">
        <f aca="false">IF(L219="","",IF(ABS(L219)&lt;=O219,"Yes","No"))</f>
        <v>Yes</v>
      </c>
      <c r="S219" s="32" t="str">
        <f aca="false">IF(L219="","",IF(ABS(L219)&lt;=1.96*O219,"Yes","No"))</f>
        <v>Yes</v>
      </c>
      <c r="T219" s="60" t="n">
        <f aca="false">IF(D219="","",ROUND(SQRT(((D219+G219)*O219/100)^2+(J219*(D219+G219)*0.08223)^2),0))</f>
        <v>21</v>
      </c>
      <c r="U219" s="32"/>
    </row>
    <row r="220" customFormat="false" ht="15" hidden="false" customHeight="false" outlineLevel="0" collapsed="false">
      <c r="A220" s="32" t="s">
        <v>421</v>
      </c>
      <c r="B220" s="32" t="s">
        <v>425</v>
      </c>
      <c r="C220" s="32" t="s">
        <v>429</v>
      </c>
      <c r="D220" s="60" t="n">
        <v>146</v>
      </c>
      <c r="E220" s="60" t="n">
        <v>181</v>
      </c>
      <c r="F220" s="69" t="n">
        <f aca="false">IF(E220="","",D220-E220)</f>
        <v>-35</v>
      </c>
      <c r="G220" s="60" t="n">
        <v>214</v>
      </c>
      <c r="H220" s="60" t="n">
        <v>208</v>
      </c>
      <c r="I220" s="69" t="n">
        <f aca="false">IF(H220="","",G220-H220)</f>
        <v>6</v>
      </c>
      <c r="J220" s="40" t="n">
        <f aca="false">IF(OR(D220="",D220+G220=0),"",D220/(D220+G220))</f>
        <v>0.405555555555556</v>
      </c>
      <c r="K220" s="40" t="n">
        <f aca="false">IF(E220="","",E220/(E220+H220))</f>
        <v>0.465295629820051</v>
      </c>
      <c r="L220" s="70" t="n">
        <f aca="false">IF(OR(K220="",J220=""),"",(J220-K220)*100)</f>
        <v>-5.97400742644958</v>
      </c>
      <c r="M220" s="36" t="n">
        <v>3.47908323004549</v>
      </c>
      <c r="N220" s="36" t="n">
        <v>2.24048056585718</v>
      </c>
      <c r="O220" s="36" t="n">
        <f aca="false">SQRT(M220^2+N220^2)</f>
        <v>4.13808811984079</v>
      </c>
      <c r="P220" s="40" t="n">
        <f aca="false">IF(J220="","",MAX(0,J220-1.96*O220/100))</f>
        <v>0.324449028406676</v>
      </c>
      <c r="Q220" s="40" t="n">
        <f aca="false">IF(J220="","",MIN(1,J220+1.96*O220/100))</f>
        <v>0.486662082704435</v>
      </c>
      <c r="R220" s="32" t="str">
        <f aca="false">IF(L220="","",IF(ABS(L220)&lt;=O220,"Yes","No"))</f>
        <v>No</v>
      </c>
      <c r="S220" s="32" t="str">
        <f aca="false">IF(L220="","",IF(ABS(L220)&lt;=1.96*O220,"Yes","No"))</f>
        <v>Yes</v>
      </c>
      <c r="T220" s="60" t="n">
        <f aca="false">IF(D220="","",ROUND(SQRT(((D220+G220)*O220/100)^2+(J220*(D220+G220)*0.08223)^2),0))</f>
        <v>19</v>
      </c>
      <c r="U220" s="32"/>
    </row>
    <row r="221" customFormat="false" ht="15" hidden="false" customHeight="false" outlineLevel="0" collapsed="false">
      <c r="A221" s="32" t="s">
        <v>421</v>
      </c>
      <c r="B221" s="32" t="s">
        <v>425</v>
      </c>
      <c r="C221" s="32" t="s">
        <v>430</v>
      </c>
      <c r="D221" s="60" t="n">
        <v>172</v>
      </c>
      <c r="E221" s="60" t="n">
        <v>208</v>
      </c>
      <c r="F221" s="69" t="n">
        <f aca="false">IF(E221="","",D221-E221)</f>
        <v>-36</v>
      </c>
      <c r="G221" s="60" t="n">
        <v>245</v>
      </c>
      <c r="H221" s="60" t="n">
        <v>253</v>
      </c>
      <c r="I221" s="69" t="n">
        <f aca="false">IF(H221="","",G221-H221)</f>
        <v>-8</v>
      </c>
      <c r="J221" s="40" t="n">
        <f aca="false">IF(OR(D221="",D221+G221=0),"",D221/(D221+G221))</f>
        <v>0.412470023980815</v>
      </c>
      <c r="K221" s="40" t="n">
        <f aca="false">IF(E221="","",E221/(E221+H221))</f>
        <v>0.45119305856833</v>
      </c>
      <c r="L221" s="70" t="n">
        <f aca="false">IF(OR(K221="",J221=""),"",(J221-K221)*100)</f>
        <v>-3.87230345875144</v>
      </c>
      <c r="M221" s="36" t="n">
        <v>3.47908323004549</v>
      </c>
      <c r="N221" s="36" t="n">
        <v>2.24048056585718</v>
      </c>
      <c r="O221" s="36" t="n">
        <f aca="false">SQRT(M221^2+N221^2)</f>
        <v>4.13808811984079</v>
      </c>
      <c r="P221" s="40" t="n">
        <f aca="false">IF(J221="","",MAX(0,J221-1.96*O221/100))</f>
        <v>0.331363496831936</v>
      </c>
      <c r="Q221" s="40" t="n">
        <f aca="false">IF(J221="","",MIN(1,J221+1.96*O221/100))</f>
        <v>0.493576551129695</v>
      </c>
      <c r="R221" s="32" t="str">
        <f aca="false">IF(L221="","",IF(ABS(L221)&lt;=O221,"Yes","No"))</f>
        <v>Yes</v>
      </c>
      <c r="S221" s="32" t="str">
        <f aca="false">IF(L221="","",IF(ABS(L221)&lt;=1.96*O221,"Yes","No"))</f>
        <v>Yes</v>
      </c>
      <c r="T221" s="60" t="n">
        <f aca="false">IF(D221="","",ROUND(SQRT(((D221+G221)*O221/100)^2+(J221*(D221+G221)*0.08223)^2),0))</f>
        <v>22</v>
      </c>
      <c r="U221" s="32"/>
    </row>
    <row r="222" customFormat="false" ht="15" hidden="false" customHeight="false" outlineLevel="0" collapsed="false">
      <c r="A222" s="32" t="s">
        <v>421</v>
      </c>
      <c r="B222" s="32" t="s">
        <v>425</v>
      </c>
      <c r="C222" s="32" t="s">
        <v>431</v>
      </c>
      <c r="D222" s="60" t="n">
        <v>160</v>
      </c>
      <c r="E222" s="60" t="n">
        <v>158</v>
      </c>
      <c r="F222" s="69" t="n">
        <f aca="false">IF(E222="","",D222-E222)</f>
        <v>2</v>
      </c>
      <c r="G222" s="60" t="n">
        <v>244</v>
      </c>
      <c r="H222" s="60" t="n">
        <v>247</v>
      </c>
      <c r="I222" s="69" t="n">
        <f aca="false">IF(H222="","",G222-H222)</f>
        <v>-3</v>
      </c>
      <c r="J222" s="40" t="n">
        <f aca="false">IF(OR(D222="",D222+G222=0),"",D222/(D222+G222))</f>
        <v>0.396039603960396</v>
      </c>
      <c r="K222" s="40" t="n">
        <f aca="false">IF(E222="","",E222/(E222+H222))</f>
        <v>0.390123456790123</v>
      </c>
      <c r="L222" s="70" t="n">
        <f aca="false">IF(OR(K222="",J222=""),"",(J222-K222)*100)</f>
        <v>0.591614717027261</v>
      </c>
      <c r="M222" s="36" t="n">
        <v>3.47908323004549</v>
      </c>
      <c r="N222" s="36" t="n">
        <v>2.24048056585718</v>
      </c>
      <c r="O222" s="36" t="n">
        <f aca="false">SQRT(M222^2+N222^2)</f>
        <v>4.13808811984079</v>
      </c>
      <c r="P222" s="40" t="n">
        <f aca="false">IF(J222="","",MAX(0,J222-1.96*O222/100))</f>
        <v>0.314933076811517</v>
      </c>
      <c r="Q222" s="40" t="n">
        <f aca="false">IF(J222="","",MIN(1,J222+1.96*O222/100))</f>
        <v>0.477146131109275</v>
      </c>
      <c r="R222" s="32" t="str">
        <f aca="false">IF(L222="","",IF(ABS(L222)&lt;=O222,"Yes","No"))</f>
        <v>Yes</v>
      </c>
      <c r="S222" s="32" t="str">
        <f aca="false">IF(L222="","",IF(ABS(L222)&lt;=1.96*O222,"Yes","No"))</f>
        <v>Yes</v>
      </c>
      <c r="T222" s="60" t="n">
        <f aca="false">IF(D222="","",ROUND(SQRT(((D222+G222)*O222/100)^2+(J222*(D222+G222)*0.08223)^2),0))</f>
        <v>21</v>
      </c>
      <c r="U222" s="32"/>
    </row>
    <row r="223" customFormat="false" ht="15" hidden="false" customHeight="false" outlineLevel="0" collapsed="false">
      <c r="A223" s="32" t="s">
        <v>421</v>
      </c>
      <c r="B223" s="32" t="s">
        <v>432</v>
      </c>
      <c r="C223" s="32" t="s">
        <v>433</v>
      </c>
      <c r="D223" s="60" t="n">
        <v>404</v>
      </c>
      <c r="E223" s="60" t="n">
        <v>441</v>
      </c>
      <c r="F223" s="69" t="n">
        <f aca="false">IF(E223="","",D223-E223)</f>
        <v>-37</v>
      </c>
      <c r="G223" s="60" t="n">
        <v>470</v>
      </c>
      <c r="H223" s="60" t="n">
        <v>513</v>
      </c>
      <c r="I223" s="69" t="n">
        <f aca="false">IF(H223="","",G223-H223)</f>
        <v>-43</v>
      </c>
      <c r="J223" s="40" t="n">
        <f aca="false">IF(OR(D223="",D223+G223=0),"",D223/(D223+G223))</f>
        <v>0.462242562929062</v>
      </c>
      <c r="K223" s="40" t="n">
        <f aca="false">IF(E223="","",E223/(E223+H223))</f>
        <v>0.462264150943396</v>
      </c>
      <c r="L223" s="70" t="n">
        <f aca="false">IF(OR(K223="",J223=""),"",(J223-K223)*100)</f>
        <v>-0.00215880143344394</v>
      </c>
      <c r="M223" s="36" t="n">
        <v>1.83458616348768</v>
      </c>
      <c r="N223" s="36" t="n">
        <v>2.24048056585718</v>
      </c>
      <c r="O223" s="36" t="n">
        <f aca="false">SQRT(M223^2+N223^2)</f>
        <v>2.89576579806519</v>
      </c>
      <c r="P223" s="40" t="n">
        <f aca="false">IF(J223="","",MAX(0,J223-1.96*O223/100))</f>
        <v>0.405485553286984</v>
      </c>
      <c r="Q223" s="40" t="n">
        <f aca="false">IF(J223="","",MIN(1,J223+1.96*O223/100))</f>
        <v>0.51899957257114</v>
      </c>
      <c r="R223" s="32" t="str">
        <f aca="false">IF(L223="","",IF(ABS(L223)&lt;=O223,"Yes","No"))</f>
        <v>Yes</v>
      </c>
      <c r="S223" s="32" t="str">
        <f aca="false">IF(L223="","",IF(ABS(L223)&lt;=1.96*O223,"Yes","No"))</f>
        <v>Yes</v>
      </c>
      <c r="T223" s="60" t="n">
        <f aca="false">IF(D223="","",ROUND(SQRT(((D223+G223)*O223/100)^2+(J223*(D223+G223)*0.05273)^2),0))</f>
        <v>33</v>
      </c>
      <c r="U223" s="32"/>
    </row>
    <row r="224" customFormat="false" ht="15" hidden="false" customHeight="false" outlineLevel="0" collapsed="false">
      <c r="A224" s="32" t="s">
        <v>421</v>
      </c>
      <c r="B224" s="32" t="s">
        <v>296</v>
      </c>
      <c r="C224" s="32" t="s">
        <v>434</v>
      </c>
      <c r="D224" s="60" t="n">
        <v>535</v>
      </c>
      <c r="E224" s="60" t="n">
        <v>605</v>
      </c>
      <c r="F224" s="69" t="n">
        <f aca="false">IF(E224="","",D224-E224)</f>
        <v>-70</v>
      </c>
      <c r="G224" s="60" t="n">
        <v>373</v>
      </c>
      <c r="H224" s="60" t="n">
        <v>353</v>
      </c>
      <c r="I224" s="69" t="n">
        <f aca="false">IF(H224="","",G224-H224)</f>
        <v>20</v>
      </c>
      <c r="J224" s="40" t="n">
        <f aca="false">IF(OR(D224="",D224+G224=0),"",D224/(D224+G224))</f>
        <v>0.58920704845815</v>
      </c>
      <c r="K224" s="40" t="n">
        <f aca="false">IF(E224="","",E224/(E224+H224))</f>
        <v>0.631524008350731</v>
      </c>
      <c r="L224" s="70" t="n">
        <f aca="false">IF(OR(K224="",J224=""),"",(J224-K224)*100)</f>
        <v>-4.23169598925809</v>
      </c>
      <c r="M224" s="36" t="n">
        <v>1.83458616348768</v>
      </c>
      <c r="N224" s="36" t="n">
        <v>2.24048056585718</v>
      </c>
      <c r="O224" s="36" t="n">
        <f aca="false">SQRT(M224^2+N224^2)</f>
        <v>2.89576579806519</v>
      </c>
      <c r="P224" s="40" t="n">
        <f aca="false">IF(J224="","",MAX(0,J224-1.96*O224/100))</f>
        <v>0.532450038816072</v>
      </c>
      <c r="Q224" s="40" t="n">
        <f aca="false">IF(J224="","",MIN(1,J224+1.96*O224/100))</f>
        <v>0.645964058100228</v>
      </c>
      <c r="R224" s="32" t="str">
        <f aca="false">IF(L224="","",IF(ABS(L224)&lt;=O224,"Yes","No"))</f>
        <v>No</v>
      </c>
      <c r="S224" s="32" t="str">
        <f aca="false">IF(L224="","",IF(ABS(L224)&lt;=1.96*O224,"Yes","No"))</f>
        <v>Yes</v>
      </c>
      <c r="T224" s="60" t="n">
        <f aca="false">IF(D224="","",ROUND(SQRT(((D224+G224)*O224/100)^2+(J224*(D224+G224)*0.05273)^2),0))</f>
        <v>39</v>
      </c>
      <c r="U224" s="32"/>
    </row>
    <row r="225" customFormat="false" ht="15" hidden="false" customHeight="false" outlineLevel="0" collapsed="false">
      <c r="A225" s="32" t="s">
        <v>421</v>
      </c>
      <c r="B225" s="32" t="s">
        <v>296</v>
      </c>
      <c r="C225" s="32" t="s">
        <v>435</v>
      </c>
      <c r="D225" s="60" t="n">
        <v>728</v>
      </c>
      <c r="E225" s="60" t="n">
        <v>841</v>
      </c>
      <c r="F225" s="69" t="n">
        <f aca="false">IF(E225="","",D225-E225)</f>
        <v>-113</v>
      </c>
      <c r="G225" s="60" t="n">
        <v>533</v>
      </c>
      <c r="H225" s="60" t="n">
        <v>547</v>
      </c>
      <c r="I225" s="69" t="n">
        <f aca="false">IF(H225="","",G225-H225)</f>
        <v>-14</v>
      </c>
      <c r="J225" s="40" t="n">
        <f aca="false">IF(OR(D225="",D225+G225=0),"",D225/(D225+G225))</f>
        <v>0.577319587628866</v>
      </c>
      <c r="K225" s="40" t="n">
        <f aca="false">IF(E225="","",E225/(E225+H225))</f>
        <v>0.605907780979827</v>
      </c>
      <c r="L225" s="70" t="n">
        <f aca="false">IF(OR(K225="",J225=""),"",(J225-K225)*100)</f>
        <v>-2.85881933509612</v>
      </c>
      <c r="M225" s="36" t="n">
        <v>1.83458616348768</v>
      </c>
      <c r="N225" s="36" t="n">
        <v>2.24048056585718</v>
      </c>
      <c r="O225" s="36" t="n">
        <f aca="false">SQRT(M225^2+N225^2)</f>
        <v>2.89576579806519</v>
      </c>
      <c r="P225" s="40" t="n">
        <f aca="false">IF(J225="","",MAX(0,J225-1.96*O225/100))</f>
        <v>0.520562577986788</v>
      </c>
      <c r="Q225" s="40" t="n">
        <f aca="false">IF(J225="","",MIN(1,J225+1.96*O225/100))</f>
        <v>0.634076597270944</v>
      </c>
      <c r="R225" s="32" t="str">
        <f aca="false">IF(L225="","",IF(ABS(L225)&lt;=O225,"Yes","No"))</f>
        <v>Yes</v>
      </c>
      <c r="S225" s="32" t="str">
        <f aca="false">IF(L225="","",IF(ABS(L225)&lt;=1.96*O225,"Yes","No"))</f>
        <v>Yes</v>
      </c>
      <c r="T225" s="60" t="n">
        <f aca="false">IF(D225="","",ROUND(SQRT(((D225+G225)*O225/100)^2+(J225*(D225+G225)*0.05273)^2),0))</f>
        <v>53</v>
      </c>
      <c r="U225" s="32"/>
    </row>
    <row r="226" customFormat="false" ht="15" hidden="false" customHeight="false" outlineLevel="0" collapsed="false">
      <c r="A226" s="32" t="s">
        <v>421</v>
      </c>
      <c r="B226" s="32" t="s">
        <v>296</v>
      </c>
      <c r="C226" s="32" t="s">
        <v>436</v>
      </c>
      <c r="D226" s="60" t="n">
        <v>552</v>
      </c>
      <c r="E226" s="60" t="n">
        <v>630</v>
      </c>
      <c r="F226" s="69" t="n">
        <f aca="false">IF(E226="","",D226-E226)</f>
        <v>-78</v>
      </c>
      <c r="G226" s="60" t="n">
        <v>343</v>
      </c>
      <c r="H226" s="60" t="n">
        <v>301</v>
      </c>
      <c r="I226" s="69" t="n">
        <f aca="false">IF(H226="","",G226-H226)</f>
        <v>42</v>
      </c>
      <c r="J226" s="40" t="n">
        <f aca="false">IF(OR(D226="",D226+G226=0),"",D226/(D226+G226))</f>
        <v>0.616759776536313</v>
      </c>
      <c r="K226" s="40" t="n">
        <f aca="false">IF(E226="","",E226/(E226+H226))</f>
        <v>0.676691729323308</v>
      </c>
      <c r="L226" s="70" t="n">
        <f aca="false">IF(OR(K226="",J226=""),"",(J226-K226)*100)</f>
        <v>-5.99319527869954</v>
      </c>
      <c r="M226" s="36" t="n">
        <v>1.83458616348768</v>
      </c>
      <c r="N226" s="36" t="n">
        <v>2.24048056585718</v>
      </c>
      <c r="O226" s="36" t="n">
        <f aca="false">SQRT(M226^2+N226^2)</f>
        <v>2.89576579806519</v>
      </c>
      <c r="P226" s="40" t="n">
        <f aca="false">IF(J226="","",MAX(0,J226-1.96*O226/100))</f>
        <v>0.560002766894235</v>
      </c>
      <c r="Q226" s="40" t="n">
        <f aca="false">IF(J226="","",MIN(1,J226+1.96*O226/100))</f>
        <v>0.673516786178391</v>
      </c>
      <c r="R226" s="32" t="str">
        <f aca="false">IF(L226="","",IF(ABS(L226)&lt;=O226,"Yes","No"))</f>
        <v>No</v>
      </c>
      <c r="S226" s="32" t="str">
        <f aca="false">IF(L226="","",IF(ABS(L226)&lt;=1.96*O226,"Yes","No"))</f>
        <v>No</v>
      </c>
      <c r="T226" s="60" t="n">
        <f aca="false">IF(D226="","",ROUND(SQRT(((D226+G226)*O226/100)^2+(J226*(D226+G226)*0.05273)^2),0))</f>
        <v>39</v>
      </c>
      <c r="U226" s="32"/>
    </row>
    <row r="227" customFormat="false" ht="15" hidden="false" customHeight="false" outlineLevel="0" collapsed="false">
      <c r="A227" s="32" t="s">
        <v>421</v>
      </c>
      <c r="B227" s="32" t="s">
        <v>296</v>
      </c>
      <c r="C227" s="32" t="s">
        <v>437</v>
      </c>
      <c r="D227" s="60" t="n">
        <v>408</v>
      </c>
      <c r="E227" s="60" t="n">
        <v>463</v>
      </c>
      <c r="F227" s="69" t="n">
        <f aca="false">IF(E227="","",D227-E227)</f>
        <v>-55</v>
      </c>
      <c r="G227" s="60" t="n">
        <v>245</v>
      </c>
      <c r="H227" s="60" t="n">
        <v>238</v>
      </c>
      <c r="I227" s="69" t="n">
        <f aca="false">IF(H227="","",G227-H227)</f>
        <v>7</v>
      </c>
      <c r="J227" s="40" t="n">
        <f aca="false">IF(OR(D227="",D227+G227=0),"",D227/(D227+G227))</f>
        <v>0.624808575803982</v>
      </c>
      <c r="K227" s="40" t="n">
        <f aca="false">IF(E227="","",E227/(E227+H227))</f>
        <v>0.660485021398003</v>
      </c>
      <c r="L227" s="70" t="n">
        <f aca="false">IF(OR(K227="",J227=""),"",(J227-K227)*100)</f>
        <v>-3.56764455940212</v>
      </c>
      <c r="M227" s="36" t="n">
        <v>2.27303511524771</v>
      </c>
      <c r="N227" s="36" t="n">
        <v>2.24048056585718</v>
      </c>
      <c r="O227" s="36" t="n">
        <f aca="false">SQRT(M227^2+N227^2)</f>
        <v>3.19162056033183</v>
      </c>
      <c r="P227" s="40" t="n">
        <f aca="false">IF(J227="","",MAX(0,J227-1.96*O227/100))</f>
        <v>0.562252812821478</v>
      </c>
      <c r="Q227" s="40" t="n">
        <f aca="false">IF(J227="","",MIN(1,J227+1.96*O227/100))</f>
        <v>0.687364338786486</v>
      </c>
      <c r="R227" s="32" t="str">
        <f aca="false">IF(L227="","",IF(ABS(L227)&lt;=O227,"Yes","No"))</f>
        <v>No</v>
      </c>
      <c r="S227" s="32" t="str">
        <f aca="false">IF(L227="","",IF(ABS(L227)&lt;=1.96*O227,"Yes","No"))</f>
        <v>Yes</v>
      </c>
      <c r="T227" s="60" t="n">
        <f aca="false">IF(D227="","",ROUND(SQRT(((D227+G227)*O227/100)^2+(J227*(D227+G227)*0.06778)^2),0))</f>
        <v>35</v>
      </c>
      <c r="U227" s="32"/>
    </row>
    <row r="228" customFormat="false" ht="15" hidden="false" customHeight="false" outlineLevel="0" collapsed="false">
      <c r="A228" s="32" t="s">
        <v>421</v>
      </c>
      <c r="B228" s="32" t="s">
        <v>296</v>
      </c>
      <c r="C228" s="32" t="s">
        <v>438</v>
      </c>
      <c r="D228" s="60" t="n">
        <v>542</v>
      </c>
      <c r="E228" s="60" t="n">
        <v>594</v>
      </c>
      <c r="F228" s="69" t="n">
        <f aca="false">IF(E228="","",D228-E228)</f>
        <v>-52</v>
      </c>
      <c r="G228" s="60" t="n">
        <v>381</v>
      </c>
      <c r="H228" s="60" t="n">
        <v>383</v>
      </c>
      <c r="I228" s="69" t="n">
        <f aca="false">IF(H228="","",G228-H228)</f>
        <v>-2</v>
      </c>
      <c r="J228" s="40" t="n">
        <f aca="false">IF(OR(D228="",D228+G228=0),"",D228/(D228+G228))</f>
        <v>0.587215601300108</v>
      </c>
      <c r="K228" s="40" t="n">
        <f aca="false">IF(E228="","",E228/(E228+H228))</f>
        <v>0.607983623336745</v>
      </c>
      <c r="L228" s="70" t="n">
        <f aca="false">IF(OR(K228="",J228=""),"",(J228-K228)*100)</f>
        <v>-2.07680220366369</v>
      </c>
      <c r="M228" s="36" t="n">
        <v>1.83458616348768</v>
      </c>
      <c r="N228" s="36" t="n">
        <v>2.24048056585718</v>
      </c>
      <c r="O228" s="36" t="n">
        <f aca="false">SQRT(M228^2+N228^2)</f>
        <v>2.89576579806519</v>
      </c>
      <c r="P228" s="40" t="n">
        <f aca="false">IF(J228="","",MAX(0,J228-1.96*O228/100))</f>
        <v>0.53045859165803</v>
      </c>
      <c r="Q228" s="40" t="n">
        <f aca="false">IF(J228="","",MIN(1,J228+1.96*O228/100))</f>
        <v>0.643972610942186</v>
      </c>
      <c r="R228" s="32" t="str">
        <f aca="false">IF(L228="","",IF(ABS(L228)&lt;=O228,"Yes","No"))</f>
        <v>Yes</v>
      </c>
      <c r="S228" s="32" t="str">
        <f aca="false">IF(L228="","",IF(ABS(L228)&lt;=1.96*O228,"Yes","No"))</f>
        <v>Yes</v>
      </c>
      <c r="T228" s="60" t="n">
        <f aca="false">IF(D228="","",ROUND(SQRT(((D228+G228)*O228/100)^2+(J228*(D228+G228)*0.05273)^2),0))</f>
        <v>39</v>
      </c>
      <c r="U228" s="32"/>
    </row>
    <row r="229" customFormat="false" ht="15" hidden="false" customHeight="false" outlineLevel="0" collapsed="false">
      <c r="A229" s="32" t="s">
        <v>421</v>
      </c>
      <c r="B229" s="32" t="s">
        <v>296</v>
      </c>
      <c r="C229" s="32" t="s">
        <v>439</v>
      </c>
      <c r="D229" s="60" t="n">
        <v>715</v>
      </c>
      <c r="E229" s="60" t="n">
        <v>777</v>
      </c>
      <c r="F229" s="69" t="n">
        <f aca="false">IF(E229="","",D229-E229)</f>
        <v>-62</v>
      </c>
      <c r="G229" s="60" t="n">
        <v>422</v>
      </c>
      <c r="H229" s="60" t="n">
        <v>422</v>
      </c>
      <c r="I229" s="69" t="n">
        <f aca="false">IF(H229="","",G229-H229)</f>
        <v>0</v>
      </c>
      <c r="J229" s="40" t="n">
        <f aca="false">IF(OR(D229="",D229+G229=0),"",D229/(D229+G229))</f>
        <v>0.628847845206684</v>
      </c>
      <c r="K229" s="40" t="n">
        <f aca="false">IF(E229="","",E229/(E229+H229))</f>
        <v>0.648040033361134</v>
      </c>
      <c r="L229" s="70" t="n">
        <f aca="false">IF(OR(K229="",J229=""),"",(J229-K229)*100)</f>
        <v>-1.919218815445</v>
      </c>
      <c r="M229" s="36" t="n">
        <v>1.83458616348768</v>
      </c>
      <c r="N229" s="36" t="n">
        <v>2.24048056585718</v>
      </c>
      <c r="O229" s="36" t="n">
        <f aca="false">SQRT(M229^2+N229^2)</f>
        <v>2.89576579806519</v>
      </c>
      <c r="P229" s="40" t="n">
        <f aca="false">IF(J229="","",MAX(0,J229-1.96*O229/100))</f>
        <v>0.572090835564606</v>
      </c>
      <c r="Q229" s="40" t="n">
        <f aca="false">IF(J229="","",MIN(1,J229+1.96*O229/100))</f>
        <v>0.685604854848762</v>
      </c>
      <c r="R229" s="32" t="str">
        <f aca="false">IF(L229="","",IF(ABS(L229)&lt;=O229,"Yes","No"))</f>
        <v>Yes</v>
      </c>
      <c r="S229" s="32" t="str">
        <f aca="false">IF(L229="","",IF(ABS(L229)&lt;=1.96*O229,"Yes","No"))</f>
        <v>Yes</v>
      </c>
      <c r="T229" s="60" t="n">
        <f aca="false">IF(D229="","",ROUND(SQRT(((D229+G229)*O229/100)^2+(J229*(D229+G229)*0.05273)^2),0))</f>
        <v>50</v>
      </c>
      <c r="U229" s="32"/>
    </row>
    <row r="230" customFormat="false" ht="15" hidden="false" customHeight="false" outlineLevel="0" collapsed="false">
      <c r="A230" s="32" t="s">
        <v>421</v>
      </c>
      <c r="B230" s="32" t="s">
        <v>296</v>
      </c>
      <c r="C230" s="32" t="s">
        <v>440</v>
      </c>
      <c r="D230" s="60" t="n">
        <v>535</v>
      </c>
      <c r="E230" s="60" t="n">
        <v>611</v>
      </c>
      <c r="F230" s="69" t="n">
        <f aca="false">IF(E230="","",D230-E230)</f>
        <v>-76</v>
      </c>
      <c r="G230" s="60" t="n">
        <v>404</v>
      </c>
      <c r="H230" s="60" t="n">
        <v>412</v>
      </c>
      <c r="I230" s="69" t="n">
        <f aca="false">IF(H230="","",G230-H230)</f>
        <v>-8</v>
      </c>
      <c r="J230" s="40" t="n">
        <f aca="false">IF(OR(D230="",D230+G230=0),"",D230/(D230+G230))</f>
        <v>0.56975505857295</v>
      </c>
      <c r="K230" s="40" t="n">
        <f aca="false">IF(E230="","",E230/(E230+H230))</f>
        <v>0.597262952101662</v>
      </c>
      <c r="L230" s="70" t="n">
        <f aca="false">IF(OR(K230="",J230=""),"",(J230-K230)*100)</f>
        <v>-2.75078935287119</v>
      </c>
      <c r="M230" s="36" t="n">
        <v>1.83458616348768</v>
      </c>
      <c r="N230" s="36" t="n">
        <v>2.24048056585718</v>
      </c>
      <c r="O230" s="36" t="n">
        <f aca="false">SQRT(M230^2+N230^2)</f>
        <v>2.89576579806519</v>
      </c>
      <c r="P230" s="40" t="n">
        <f aca="false">IF(J230="","",MAX(0,J230-1.96*O230/100))</f>
        <v>0.512998048930872</v>
      </c>
      <c r="Q230" s="40" t="n">
        <f aca="false">IF(J230="","",MIN(1,J230+1.96*O230/100))</f>
        <v>0.626512068215028</v>
      </c>
      <c r="R230" s="32" t="str">
        <f aca="false">IF(L230="","",IF(ABS(L230)&lt;=O230,"Yes","No"))</f>
        <v>Yes</v>
      </c>
      <c r="S230" s="32" t="str">
        <f aca="false">IF(L230="","",IF(ABS(L230)&lt;=1.96*O230,"Yes","No"))</f>
        <v>Yes</v>
      </c>
      <c r="T230" s="60" t="n">
        <f aca="false">IF(D230="","",ROUND(SQRT(((D230+G230)*O230/100)^2+(J230*(D230+G230)*0.05273)^2),0))</f>
        <v>39</v>
      </c>
      <c r="U230" s="32"/>
    </row>
    <row r="231" customFormat="false" ht="15" hidden="false" customHeight="false" outlineLevel="0" collapsed="false">
      <c r="A231" s="32" t="s">
        <v>421</v>
      </c>
      <c r="B231" s="32" t="s">
        <v>296</v>
      </c>
      <c r="C231" s="32" t="s">
        <v>441</v>
      </c>
      <c r="D231" s="60" t="n">
        <v>412</v>
      </c>
      <c r="E231" s="60" t="n">
        <v>458</v>
      </c>
      <c r="F231" s="69" t="n">
        <f aca="false">IF(E231="","",D231-E231)</f>
        <v>-46</v>
      </c>
      <c r="G231" s="60" t="n">
        <v>262</v>
      </c>
      <c r="H231" s="60" t="n">
        <v>241</v>
      </c>
      <c r="I231" s="69" t="n">
        <f aca="false">IF(H231="","",G231-H231)</f>
        <v>21</v>
      </c>
      <c r="J231" s="40" t="n">
        <f aca="false">IF(OR(D231="",D231+G231=0),"",D231/(D231+G231))</f>
        <v>0.611275964391691</v>
      </c>
      <c r="K231" s="40" t="n">
        <f aca="false">IF(E231="","",E231/(E231+H231))</f>
        <v>0.655221745350501</v>
      </c>
      <c r="L231" s="70" t="n">
        <f aca="false">IF(OR(K231="",J231=""),"",(J231-K231)*100)</f>
        <v>-4.39457809588093</v>
      </c>
      <c r="M231" s="36" t="n">
        <v>2.27303511524771</v>
      </c>
      <c r="N231" s="36" t="n">
        <v>2.24048056585718</v>
      </c>
      <c r="O231" s="36" t="n">
        <f aca="false">SQRT(M231^2+N231^2)</f>
        <v>3.19162056033183</v>
      </c>
      <c r="P231" s="40" t="n">
        <f aca="false">IF(J231="","",MAX(0,J231-1.96*O231/100))</f>
        <v>0.548720201409188</v>
      </c>
      <c r="Q231" s="40" t="n">
        <f aca="false">IF(J231="","",MIN(1,J231+1.96*O231/100))</f>
        <v>0.673831727374195</v>
      </c>
      <c r="R231" s="32" t="str">
        <f aca="false">IF(L231="","",IF(ABS(L231)&lt;=O231,"Yes","No"))</f>
        <v>No</v>
      </c>
      <c r="S231" s="32" t="str">
        <f aca="false">IF(L231="","",IF(ABS(L231)&lt;=1.96*O231,"Yes","No"))</f>
        <v>Yes</v>
      </c>
      <c r="T231" s="60" t="n">
        <f aca="false">IF(D231="","",ROUND(SQRT(((D231+G231)*O231/100)^2+(J231*(D231+G231)*0.06778)^2),0))</f>
        <v>35</v>
      </c>
      <c r="U231" s="32"/>
    </row>
    <row r="232" customFormat="false" ht="15" hidden="false" customHeight="false" outlineLevel="0" collapsed="false">
      <c r="A232" s="32" t="s">
        <v>421</v>
      </c>
      <c r="B232" s="32" t="s">
        <v>296</v>
      </c>
      <c r="C232" s="32" t="s">
        <v>442</v>
      </c>
      <c r="D232" s="60" t="n">
        <v>480</v>
      </c>
      <c r="E232" s="60" t="n">
        <v>545</v>
      </c>
      <c r="F232" s="69" t="n">
        <f aca="false">IF(E232="","",D232-E232)</f>
        <v>-65</v>
      </c>
      <c r="G232" s="60" t="n">
        <v>285</v>
      </c>
      <c r="H232" s="60" t="n">
        <v>242</v>
      </c>
      <c r="I232" s="69" t="n">
        <f aca="false">IF(H232="","",G232-H232)</f>
        <v>43</v>
      </c>
      <c r="J232" s="40" t="n">
        <f aca="false">IF(OR(D232="",D232+G232=0),"",D232/(D232+G232))</f>
        <v>0.627450980392157</v>
      </c>
      <c r="K232" s="40" t="n">
        <f aca="false">IF(E232="","",E232/(E232+H232))</f>
        <v>0.692503176620076</v>
      </c>
      <c r="L232" s="70" t="n">
        <f aca="false">IF(OR(K232="",J232=""),"",(J232-K232)*100)</f>
        <v>-6.50521962279194</v>
      </c>
      <c r="M232" s="36" t="n">
        <v>2.27303511524771</v>
      </c>
      <c r="N232" s="36" t="n">
        <v>2.24048056585718</v>
      </c>
      <c r="O232" s="36" t="n">
        <f aca="false">SQRT(M232^2+N232^2)</f>
        <v>3.19162056033183</v>
      </c>
      <c r="P232" s="40" t="n">
        <f aca="false">IF(J232="","",MAX(0,J232-1.96*O232/100))</f>
        <v>0.564895217409653</v>
      </c>
      <c r="Q232" s="40" t="n">
        <f aca="false">IF(J232="","",MIN(1,J232+1.96*O232/100))</f>
        <v>0.690006743374661</v>
      </c>
      <c r="R232" s="32" t="str">
        <f aca="false">IF(L232="","",IF(ABS(L232)&lt;=O232,"Yes","No"))</f>
        <v>No</v>
      </c>
      <c r="S232" s="32" t="str">
        <f aca="false">IF(L232="","",IF(ABS(L232)&lt;=1.96*O232,"Yes","No"))</f>
        <v>No</v>
      </c>
      <c r="T232" s="60" t="n">
        <f aca="false">IF(D232="","",ROUND(SQRT(((D232+G232)*O232/100)^2+(J232*(D232+G232)*0.06778)^2),0))</f>
        <v>41</v>
      </c>
      <c r="U232" s="32"/>
    </row>
    <row r="233" customFormat="false" ht="15" hidden="false" customHeight="false" outlineLevel="0" collapsed="false">
      <c r="A233" s="32" t="s">
        <v>421</v>
      </c>
      <c r="B233" s="32" t="s">
        <v>296</v>
      </c>
      <c r="C233" s="32" t="s">
        <v>443</v>
      </c>
      <c r="D233" s="60" t="n">
        <v>674</v>
      </c>
      <c r="E233" s="60" t="n">
        <v>710</v>
      </c>
      <c r="F233" s="69" t="n">
        <f aca="false">IF(E233="","",D233-E233)</f>
        <v>-36</v>
      </c>
      <c r="G233" s="60" t="n">
        <v>409</v>
      </c>
      <c r="H233" s="60" t="n">
        <v>403</v>
      </c>
      <c r="I233" s="69" t="n">
        <f aca="false">IF(H233="","",G233-H233)</f>
        <v>6</v>
      </c>
      <c r="J233" s="40" t="n">
        <f aca="false">IF(OR(D233="",D233+G233=0),"",D233/(D233+G233))</f>
        <v>0.622345337026778</v>
      </c>
      <c r="K233" s="40" t="n">
        <f aca="false">IF(E233="","",E233/(E233+H233))</f>
        <v>0.637915543575921</v>
      </c>
      <c r="L233" s="70" t="n">
        <f aca="false">IF(OR(K233="",J233=""),"",(J233-K233)*100)</f>
        <v>-1.55702065491434</v>
      </c>
      <c r="M233" s="36" t="n">
        <v>1.83458616348768</v>
      </c>
      <c r="N233" s="36" t="n">
        <v>2.24048056585718</v>
      </c>
      <c r="O233" s="36" t="n">
        <f aca="false">SQRT(M233^2+N233^2)</f>
        <v>2.89576579806519</v>
      </c>
      <c r="P233" s="40" t="n">
        <f aca="false">IF(J233="","",MAX(0,J233-1.96*O233/100))</f>
        <v>0.5655883273847</v>
      </c>
      <c r="Q233" s="40" t="n">
        <f aca="false">IF(J233="","",MIN(1,J233+1.96*O233/100))</f>
        <v>0.679102346668855</v>
      </c>
      <c r="R233" s="32" t="str">
        <f aca="false">IF(L233="","",IF(ABS(L233)&lt;=O233,"Yes","No"))</f>
        <v>Yes</v>
      </c>
      <c r="S233" s="32" t="str">
        <f aca="false">IF(L233="","",IF(ABS(L233)&lt;=1.96*O233,"Yes","No"))</f>
        <v>Yes</v>
      </c>
      <c r="T233" s="60" t="n">
        <f aca="false">IF(D233="","",ROUND(SQRT(((D233+G233)*O233/100)^2+(J233*(D233+G233)*0.05273)^2),0))</f>
        <v>47</v>
      </c>
      <c r="U233" s="32"/>
    </row>
    <row r="234" customFormat="false" ht="15" hidden="false" customHeight="false" outlineLevel="0" collapsed="false">
      <c r="A234" s="32" t="s">
        <v>421</v>
      </c>
      <c r="B234" s="32" t="s">
        <v>296</v>
      </c>
      <c r="C234" s="32" t="s">
        <v>444</v>
      </c>
      <c r="D234" s="60" t="n">
        <v>628</v>
      </c>
      <c r="E234" s="60" t="n">
        <v>510</v>
      </c>
      <c r="F234" s="69" t="n">
        <f aca="false">IF(E234="","",D234-E234)</f>
        <v>118</v>
      </c>
      <c r="G234" s="60" t="n">
        <v>255</v>
      </c>
      <c r="H234" s="60" t="n">
        <v>227</v>
      </c>
      <c r="I234" s="69" t="n">
        <f aca="false">IF(H234="","",G234-H234)</f>
        <v>28</v>
      </c>
      <c r="J234" s="40" t="n">
        <f aca="false">IF(OR(D234="",D234+G234=0),"",D234/(D234+G234))</f>
        <v>0.711211778029445</v>
      </c>
      <c r="K234" s="40" t="n">
        <f aca="false">IF(E234="","",E234/(E234+H234))</f>
        <v>0.691994572591588</v>
      </c>
      <c r="L234" s="70" t="n">
        <f aca="false">IF(OR(K234="",J234=""),"",(J234-K234)*100)</f>
        <v>1.92172054378575</v>
      </c>
      <c r="M234" s="36" t="n">
        <v>1.83458616348768</v>
      </c>
      <c r="N234" s="36" t="n">
        <v>2.24048056585718</v>
      </c>
      <c r="O234" s="36" t="n">
        <f aca="false">SQRT(M234^2+N234^2)</f>
        <v>2.89576579806519</v>
      </c>
      <c r="P234" s="40" t="n">
        <f aca="false">IF(J234="","",MAX(0,J234-1.96*O234/100))</f>
        <v>0.654454768387367</v>
      </c>
      <c r="Q234" s="40" t="n">
        <f aca="false">IF(J234="","",MIN(1,J234+1.96*O234/100))</f>
        <v>0.767968787671523</v>
      </c>
      <c r="R234" s="32" t="str">
        <f aca="false">IF(L234="","",IF(ABS(L234)&lt;=O234,"Yes","No"))</f>
        <v>Yes</v>
      </c>
      <c r="S234" s="32" t="str">
        <f aca="false">IF(L234="","",IF(ABS(L234)&lt;=1.96*O234,"Yes","No"))</f>
        <v>Yes</v>
      </c>
      <c r="T234" s="60" t="n">
        <f aca="false">IF(D234="","",ROUND(SQRT(((D234+G234)*O234/100)^2+(J234*(D234+G234)*0.05273)^2),0))</f>
        <v>42</v>
      </c>
      <c r="U234" s="32"/>
    </row>
    <row r="235" customFormat="false" ht="15" hidden="false" customHeight="false" outlineLevel="0" collapsed="false">
      <c r="A235" s="32" t="s">
        <v>421</v>
      </c>
      <c r="B235" s="32" t="s">
        <v>296</v>
      </c>
      <c r="C235" s="32" t="s">
        <v>445</v>
      </c>
      <c r="D235" s="60" t="n">
        <v>499</v>
      </c>
      <c r="E235" s="60" t="n">
        <v>540</v>
      </c>
      <c r="F235" s="69" t="n">
        <f aca="false">IF(E235="","",D235-E235)</f>
        <v>-41</v>
      </c>
      <c r="G235" s="60" t="n">
        <v>313</v>
      </c>
      <c r="H235" s="60" t="n">
        <v>307</v>
      </c>
      <c r="I235" s="69" t="n">
        <f aca="false">IF(H235="","",G235-H235)</f>
        <v>6</v>
      </c>
      <c r="J235" s="40" t="n">
        <f aca="false">IF(OR(D235="",D235+G235=0),"",D235/(D235+G235))</f>
        <v>0.614532019704434</v>
      </c>
      <c r="K235" s="40" t="n">
        <f aca="false">IF(E235="","",E235/(E235+H235))</f>
        <v>0.63754427390791</v>
      </c>
      <c r="L235" s="70" t="n">
        <f aca="false">IF(OR(K235="",J235=""),"",(J235-K235)*100)</f>
        <v>-2.30122542034767</v>
      </c>
      <c r="M235" s="36" t="n">
        <v>2.27303511524771</v>
      </c>
      <c r="N235" s="36" t="n">
        <v>2.24048056585718</v>
      </c>
      <c r="O235" s="36" t="n">
        <f aca="false">SQRT(M235^2+N235^2)</f>
        <v>3.19162056033183</v>
      </c>
      <c r="P235" s="40" t="n">
        <f aca="false">IF(J235="","",MAX(0,J235-1.96*O235/100))</f>
        <v>0.55197625672193</v>
      </c>
      <c r="Q235" s="40" t="n">
        <f aca="false">IF(J235="","",MIN(1,J235+1.96*O235/100))</f>
        <v>0.677087782686937</v>
      </c>
      <c r="R235" s="32" t="str">
        <f aca="false">IF(L235="","",IF(ABS(L235)&lt;=O235,"Yes","No"))</f>
        <v>Yes</v>
      </c>
      <c r="S235" s="32" t="str">
        <f aca="false">IF(L235="","",IF(ABS(L235)&lt;=1.96*O235,"Yes","No"))</f>
        <v>Yes</v>
      </c>
      <c r="T235" s="60" t="n">
        <f aca="false">IF(D235="","",ROUND(SQRT(((D235+G235)*O235/100)^2+(J235*(D235+G235)*0.06778)^2),0))</f>
        <v>43</v>
      </c>
      <c r="U235" s="32"/>
    </row>
    <row r="236" customFormat="false" ht="15" hidden="false" customHeight="false" outlineLevel="0" collapsed="false">
      <c r="A236" s="32" t="s">
        <v>421</v>
      </c>
      <c r="B236" s="32" t="s">
        <v>296</v>
      </c>
      <c r="C236" s="32" t="s">
        <v>446</v>
      </c>
      <c r="D236" s="60" t="n">
        <v>179</v>
      </c>
      <c r="E236" s="60" t="n">
        <v>156</v>
      </c>
      <c r="F236" s="69" t="n">
        <f aca="false">IF(E236="","",D236-E236)</f>
        <v>23</v>
      </c>
      <c r="G236" s="60" t="n">
        <v>55</v>
      </c>
      <c r="H236" s="60" t="n">
        <v>54</v>
      </c>
      <c r="I236" s="69" t="n">
        <f aca="false">IF(H236="","",G236-H236)</f>
        <v>1</v>
      </c>
      <c r="J236" s="40" t="n">
        <f aca="false">IF(OR(D236="",D236+G236=0),"",D236/(D236+G236))</f>
        <v>0.764957264957265</v>
      </c>
      <c r="K236" s="40" t="n">
        <f aca="false">IF(E236="","",E236/(E236+H236))</f>
        <v>0.742857142857143</v>
      </c>
      <c r="L236" s="70" t="n">
        <f aca="false">IF(OR(K236="",J236=""),"",(J236-K236)*100)</f>
        <v>2.2100122100122</v>
      </c>
      <c r="M236" s="36" t="n">
        <v>3.47908323004549</v>
      </c>
      <c r="N236" s="36" t="n">
        <v>2.24048056585718</v>
      </c>
      <c r="O236" s="36" t="n">
        <f aca="false">SQRT(M236^2+N236^2)</f>
        <v>4.13808811984079</v>
      </c>
      <c r="P236" s="40" t="n">
        <f aca="false">IF(J236="","",MAX(0,J236-1.96*O236/100))</f>
        <v>0.683850737808386</v>
      </c>
      <c r="Q236" s="40" t="n">
        <f aca="false">IF(J236="","",MIN(1,J236+1.96*O236/100))</f>
        <v>0.846063792106144</v>
      </c>
      <c r="R236" s="32" t="str">
        <f aca="false">IF(L236="","",IF(ABS(L236)&lt;=O236,"Yes","No"))</f>
        <v>Yes</v>
      </c>
      <c r="S236" s="32" t="str">
        <f aca="false">IF(L236="","",IF(ABS(L236)&lt;=1.96*O236,"Yes","No"))</f>
        <v>Yes</v>
      </c>
      <c r="T236" s="60" t="n">
        <f aca="false">IF(D236="","",ROUND(SQRT(((D236+G236)*O236/100)^2+(J236*(D236+G236)*0.08223)^2),0))</f>
        <v>18</v>
      </c>
      <c r="U236" s="32"/>
    </row>
    <row r="237" customFormat="false" ht="15" hidden="false" customHeight="false" outlineLevel="0" collapsed="false">
      <c r="A237" s="32" t="s">
        <v>421</v>
      </c>
      <c r="B237" s="32" t="s">
        <v>296</v>
      </c>
      <c r="C237" s="32" t="s">
        <v>447</v>
      </c>
      <c r="D237" s="60" t="n">
        <v>323</v>
      </c>
      <c r="E237" s="60" t="n">
        <v>353</v>
      </c>
      <c r="F237" s="69" t="n">
        <f aca="false">IF(E237="","",D237-E237)</f>
        <v>-30</v>
      </c>
      <c r="G237" s="60" t="n">
        <v>112</v>
      </c>
      <c r="H237" s="60" t="n">
        <v>92</v>
      </c>
      <c r="I237" s="69" t="n">
        <f aca="false">IF(H237="","",G237-H237)</f>
        <v>20</v>
      </c>
      <c r="J237" s="40" t="n">
        <f aca="false">IF(OR(D237="",D237+G237=0),"",D237/(D237+G237))</f>
        <v>0.742528735632184</v>
      </c>
      <c r="K237" s="40" t="n">
        <f aca="false">IF(E237="","",E237/(E237+H237))</f>
        <v>0.793258426966292</v>
      </c>
      <c r="L237" s="70" t="n">
        <f aca="false">IF(OR(K237="",J237=""),"",(J237-K237)*100)</f>
        <v>-5.07296913341082</v>
      </c>
      <c r="M237" s="36" t="n">
        <v>3.47908323004549</v>
      </c>
      <c r="N237" s="36" t="n">
        <v>2.24048056585718</v>
      </c>
      <c r="O237" s="36" t="n">
        <f aca="false">SQRT(M237^2+N237^2)</f>
        <v>4.13808811984079</v>
      </c>
      <c r="P237" s="40" t="n">
        <f aca="false">IF(J237="","",MAX(0,J237-1.96*O237/100))</f>
        <v>0.661422208483305</v>
      </c>
      <c r="Q237" s="40" t="n">
        <f aca="false">IF(J237="","",MIN(1,J237+1.96*O237/100))</f>
        <v>0.823635262781063</v>
      </c>
      <c r="R237" s="32" t="str">
        <f aca="false">IF(L237="","",IF(ABS(L237)&lt;=O237,"Yes","No"))</f>
        <v>No</v>
      </c>
      <c r="S237" s="32" t="str">
        <f aca="false">IF(L237="","",IF(ABS(L237)&lt;=1.96*O237,"Yes","No"))</f>
        <v>Yes</v>
      </c>
      <c r="T237" s="60" t="n">
        <f aca="false">IF(D237="","",ROUND(SQRT(((D237+G237)*O237/100)^2+(J237*(D237+G237)*0.08223)^2),0))</f>
        <v>32</v>
      </c>
      <c r="U237" s="32"/>
    </row>
    <row r="238" customFormat="false" ht="15" hidden="false" customHeight="false" outlineLevel="0" collapsed="false">
      <c r="A238" s="32" t="s">
        <v>421</v>
      </c>
      <c r="B238" s="32" t="s">
        <v>296</v>
      </c>
      <c r="C238" s="32" t="s">
        <v>448</v>
      </c>
      <c r="D238" s="60" t="n">
        <v>278</v>
      </c>
      <c r="E238" s="60" t="n">
        <v>266</v>
      </c>
      <c r="F238" s="69" t="n">
        <f aca="false">IF(E238="","",D238-E238)</f>
        <v>12</v>
      </c>
      <c r="G238" s="60" t="n">
        <v>92</v>
      </c>
      <c r="H238" s="60" t="n">
        <v>88</v>
      </c>
      <c r="I238" s="69" t="n">
        <f aca="false">IF(H238="","",G238-H238)</f>
        <v>4</v>
      </c>
      <c r="J238" s="40" t="n">
        <f aca="false">IF(OR(D238="",D238+G238=0),"",D238/(D238+G238))</f>
        <v>0.751351351351351</v>
      </c>
      <c r="K238" s="40" t="n">
        <f aca="false">IF(E238="","",E238/(E238+H238))</f>
        <v>0.751412429378531</v>
      </c>
      <c r="L238" s="70" t="n">
        <f aca="false">IF(OR(K238="",J238=""),"",(J238-K238)*100)</f>
        <v>-0.00610780271796951</v>
      </c>
      <c r="M238" s="36" t="n">
        <v>3.47908323004549</v>
      </c>
      <c r="N238" s="36" t="n">
        <v>2.24048056585718</v>
      </c>
      <c r="O238" s="36" t="n">
        <f aca="false">SQRT(M238^2+N238^2)</f>
        <v>4.13808811984079</v>
      </c>
      <c r="P238" s="40" t="n">
        <f aca="false">IF(J238="","",MAX(0,J238-1.96*O238/100))</f>
        <v>0.670244824202472</v>
      </c>
      <c r="Q238" s="40" t="n">
        <f aca="false">IF(J238="","",MIN(1,J238+1.96*O238/100))</f>
        <v>0.832457878500231</v>
      </c>
      <c r="R238" s="32" t="str">
        <f aca="false">IF(L238="","",IF(ABS(L238)&lt;=O238,"Yes","No"))</f>
        <v>Yes</v>
      </c>
      <c r="S238" s="32" t="str">
        <f aca="false">IF(L238="","",IF(ABS(L238)&lt;=1.96*O238,"Yes","No"))</f>
        <v>Yes</v>
      </c>
      <c r="T238" s="60" t="n">
        <f aca="false">IF(D238="","",ROUND(SQRT(((D238+G238)*O238/100)^2+(J238*(D238+G238)*0.08223)^2),0))</f>
        <v>28</v>
      </c>
      <c r="U238" s="32"/>
    </row>
    <row r="239" customFormat="false" ht="15" hidden="false" customHeight="false" outlineLevel="0" collapsed="false">
      <c r="A239" s="32" t="s">
        <v>421</v>
      </c>
      <c r="B239" s="32" t="s">
        <v>296</v>
      </c>
      <c r="C239" s="32" t="s">
        <v>449</v>
      </c>
      <c r="D239" s="60" t="n">
        <v>356</v>
      </c>
      <c r="E239" s="60" t="n">
        <v>353</v>
      </c>
      <c r="F239" s="69" t="n">
        <f aca="false">IF(E239="","",D239-E239)</f>
        <v>3</v>
      </c>
      <c r="G239" s="60" t="n">
        <v>107</v>
      </c>
      <c r="H239" s="60" t="n">
        <v>88</v>
      </c>
      <c r="I239" s="69" t="n">
        <f aca="false">IF(H239="","",G239-H239)</f>
        <v>19</v>
      </c>
      <c r="J239" s="40" t="n">
        <f aca="false">IF(OR(D239="",D239+G239=0),"",D239/(D239+G239))</f>
        <v>0.76889848812095</v>
      </c>
      <c r="K239" s="40" t="n">
        <f aca="false">IF(E239="","",E239/(E239+H239))</f>
        <v>0.800453514739229</v>
      </c>
      <c r="L239" s="70" t="n">
        <f aca="false">IF(OR(K239="",J239=""),"",(J239-K239)*100)</f>
        <v>-3.15550266182787</v>
      </c>
      <c r="M239" s="36" t="n">
        <v>3.47908323004549</v>
      </c>
      <c r="N239" s="36" t="n">
        <v>2.24048056585718</v>
      </c>
      <c r="O239" s="36" t="n">
        <f aca="false">SQRT(M239^2+N239^2)</f>
        <v>4.13808811984079</v>
      </c>
      <c r="P239" s="40" t="n">
        <f aca="false">IF(J239="","",MAX(0,J239-1.96*O239/100))</f>
        <v>0.687791960972071</v>
      </c>
      <c r="Q239" s="40" t="n">
        <f aca="false">IF(J239="","",MIN(1,J239+1.96*O239/100))</f>
        <v>0.85000501526983</v>
      </c>
      <c r="R239" s="32" t="str">
        <f aca="false">IF(L239="","",IF(ABS(L239)&lt;=O239,"Yes","No"))</f>
        <v>Yes</v>
      </c>
      <c r="S239" s="32" t="str">
        <f aca="false">IF(L239="","",IF(ABS(L239)&lt;=1.96*O239,"Yes","No"))</f>
        <v>Yes</v>
      </c>
      <c r="T239" s="60" t="n">
        <f aca="false">IF(D239="","",ROUND(SQRT(((D239+G239)*O239/100)^2+(J239*(D239+G239)*0.08223)^2),0))</f>
        <v>35</v>
      </c>
      <c r="U239" s="32"/>
    </row>
    <row r="240" customFormat="false" ht="15" hidden="false" customHeight="false" outlineLevel="0" collapsed="false">
      <c r="A240" s="32" t="s">
        <v>421</v>
      </c>
      <c r="B240" s="32" t="s">
        <v>296</v>
      </c>
      <c r="C240" s="32" t="s">
        <v>450</v>
      </c>
      <c r="D240" s="60" t="n">
        <v>694</v>
      </c>
      <c r="E240" s="60" t="n">
        <v>691</v>
      </c>
      <c r="F240" s="69" t="n">
        <f aca="false">IF(E240="","",D240-E240)</f>
        <v>3</v>
      </c>
      <c r="G240" s="60" t="n">
        <v>187</v>
      </c>
      <c r="H240" s="60" t="n">
        <v>98</v>
      </c>
      <c r="I240" s="69" t="n">
        <f aca="false">IF(H240="","",G240-H240)</f>
        <v>89</v>
      </c>
      <c r="J240" s="40" t="n">
        <f aca="false">IF(OR(D240="",D240+G240=0),"",D240/(D240+G240))</f>
        <v>0.787741203178207</v>
      </c>
      <c r="K240" s="40" t="n">
        <f aca="false">IF(E240="","",E240/(E240+H240))</f>
        <v>0.875792141951838</v>
      </c>
      <c r="L240" s="70" t="n">
        <f aca="false">IF(OR(K240="",J240=""),"",(J240-K240)*100)</f>
        <v>-8.80509387736311</v>
      </c>
      <c r="M240" s="36" t="n">
        <v>1.83458616348768</v>
      </c>
      <c r="N240" s="36" t="n">
        <v>2.24048056585718</v>
      </c>
      <c r="O240" s="36" t="n">
        <f aca="false">SQRT(M240^2+N240^2)</f>
        <v>2.89576579806519</v>
      </c>
      <c r="P240" s="40" t="n">
        <f aca="false">IF(J240="","",MAX(0,J240-1.96*O240/100))</f>
        <v>0.730984193536129</v>
      </c>
      <c r="Q240" s="40" t="n">
        <f aca="false">IF(J240="","",MIN(1,J240+1.96*O240/100))</f>
        <v>0.844498212820285</v>
      </c>
      <c r="R240" s="32" t="str">
        <f aca="false">IF(L240="","",IF(ABS(L240)&lt;=O240,"Yes","No"))</f>
        <v>No</v>
      </c>
      <c r="S240" s="32" t="str">
        <f aca="false">IF(L240="","",IF(ABS(L240)&lt;=1.96*O240,"Yes","No"))</f>
        <v>No</v>
      </c>
      <c r="T240" s="60" t="n">
        <f aca="false">IF(D240="","",ROUND(SQRT(((D240+G240)*O240/100)^2+(J240*(D240+G240)*0.05273)^2),0))</f>
        <v>45</v>
      </c>
      <c r="U240" s="32"/>
    </row>
    <row r="241" customFormat="false" ht="15" hidden="false" customHeight="false" outlineLevel="0" collapsed="false">
      <c r="A241" s="32" t="s">
        <v>421</v>
      </c>
      <c r="B241" s="32" t="s">
        <v>296</v>
      </c>
      <c r="C241" s="32" t="s">
        <v>451</v>
      </c>
      <c r="D241" s="60" t="n">
        <v>370</v>
      </c>
      <c r="E241" s="60" t="n">
        <v>370</v>
      </c>
      <c r="F241" s="69" t="n">
        <f aca="false">IF(E241="","",D241-E241)</f>
        <v>0</v>
      </c>
      <c r="G241" s="60" t="n">
        <v>114</v>
      </c>
      <c r="H241" s="60" t="n">
        <v>96</v>
      </c>
      <c r="I241" s="69" t="n">
        <f aca="false">IF(H241="","",G241-H241)</f>
        <v>18</v>
      </c>
      <c r="J241" s="40" t="n">
        <f aca="false">IF(OR(D241="",D241+G241=0),"",D241/(D241+G241))</f>
        <v>0.764462809917355</v>
      </c>
      <c r="K241" s="40" t="n">
        <f aca="false">IF(E241="","",E241/(E241+H241))</f>
        <v>0.793991416309013</v>
      </c>
      <c r="L241" s="70" t="n">
        <f aca="false">IF(OR(K241="",J241=""),"",(J241-K241)*100)</f>
        <v>-2.95286063916574</v>
      </c>
      <c r="M241" s="36" t="n">
        <v>3.47908323004549</v>
      </c>
      <c r="N241" s="36" t="n">
        <v>2.24048056585718</v>
      </c>
      <c r="O241" s="36" t="n">
        <f aca="false">SQRT(M241^2+N241^2)</f>
        <v>4.13808811984079</v>
      </c>
      <c r="P241" s="40" t="n">
        <f aca="false">IF(J241="","",MAX(0,J241-1.96*O241/100))</f>
        <v>0.683356282768476</v>
      </c>
      <c r="Q241" s="40" t="n">
        <f aca="false">IF(J241="","",MIN(1,J241+1.96*O241/100))</f>
        <v>0.845569337066235</v>
      </c>
      <c r="R241" s="32" t="str">
        <f aca="false">IF(L241="","",IF(ABS(L241)&lt;=O241,"Yes","No"))</f>
        <v>Yes</v>
      </c>
      <c r="S241" s="32" t="str">
        <f aca="false">IF(L241="","",IF(ABS(L241)&lt;=1.96*O241,"Yes","No"))</f>
        <v>Yes</v>
      </c>
      <c r="T241" s="60" t="n">
        <f aca="false">IF(D241="","",ROUND(SQRT(((D241+G241)*O241/100)^2+(J241*(D241+G241)*0.08223)^2),0))</f>
        <v>36</v>
      </c>
      <c r="U241" s="32"/>
    </row>
    <row r="242" customFormat="false" ht="15" hidden="false" customHeight="false" outlineLevel="0" collapsed="false">
      <c r="A242" s="32" t="s">
        <v>421</v>
      </c>
      <c r="B242" s="32" t="s">
        <v>296</v>
      </c>
      <c r="C242" s="32" t="s">
        <v>452</v>
      </c>
      <c r="D242" s="60" t="n">
        <v>403</v>
      </c>
      <c r="E242" s="60" t="n">
        <v>378</v>
      </c>
      <c r="F242" s="69" t="n">
        <f aca="false">IF(E242="","",D242-E242)</f>
        <v>25</v>
      </c>
      <c r="G242" s="60" t="n">
        <v>150</v>
      </c>
      <c r="H242" s="60" t="n">
        <v>119</v>
      </c>
      <c r="I242" s="69" t="n">
        <f aca="false">IF(H242="","",G242-H242)</f>
        <v>31</v>
      </c>
      <c r="J242" s="40" t="n">
        <f aca="false">IF(OR(D242="",D242+G242=0),"",D242/(D242+G242))</f>
        <v>0.72875226039783</v>
      </c>
      <c r="K242" s="40" t="n">
        <f aca="false">IF(E242="","",E242/(E242+H242))</f>
        <v>0.76056338028169</v>
      </c>
      <c r="L242" s="70" t="n">
        <f aca="false">IF(OR(K242="",J242=""),"",(J242-K242)*100)</f>
        <v>-3.18111198838601</v>
      </c>
      <c r="M242" s="36" t="n">
        <v>2.27303511524771</v>
      </c>
      <c r="N242" s="36" t="n">
        <v>2.24048056585718</v>
      </c>
      <c r="O242" s="36" t="n">
        <f aca="false">SQRT(M242^2+N242^2)</f>
        <v>3.19162056033183</v>
      </c>
      <c r="P242" s="40" t="n">
        <f aca="false">IF(J242="","",MAX(0,J242-1.96*O242/100))</f>
        <v>0.666196497415326</v>
      </c>
      <c r="Q242" s="40" t="n">
        <f aca="false">IF(J242="","",MIN(1,J242+1.96*O242/100))</f>
        <v>0.791308023380334</v>
      </c>
      <c r="R242" s="32" t="str">
        <f aca="false">IF(L242="","",IF(ABS(L242)&lt;=O242,"Yes","No"))</f>
        <v>Yes</v>
      </c>
      <c r="S242" s="32" t="str">
        <f aca="false">IF(L242="","",IF(ABS(L242)&lt;=1.96*O242,"Yes","No"))</f>
        <v>Yes</v>
      </c>
      <c r="T242" s="60" t="n">
        <f aca="false">IF(D242="","",ROUND(SQRT(((D242+G242)*O242/100)^2+(J242*(D242+G242)*0.06778)^2),0))</f>
        <v>33</v>
      </c>
      <c r="U242" s="32"/>
    </row>
    <row r="243" customFormat="false" ht="15" hidden="false" customHeight="false" outlineLevel="0" collapsed="false">
      <c r="A243" s="32" t="s">
        <v>421</v>
      </c>
      <c r="B243" s="32" t="s">
        <v>296</v>
      </c>
      <c r="C243" s="32" t="s">
        <v>453</v>
      </c>
      <c r="D243" s="60" t="n">
        <v>356</v>
      </c>
      <c r="E243" s="60" t="n">
        <v>412</v>
      </c>
      <c r="F243" s="69" t="n">
        <f aca="false">IF(E243="","",D243-E243)</f>
        <v>-56</v>
      </c>
      <c r="G243" s="60" t="n">
        <v>162</v>
      </c>
      <c r="H243" s="60" t="n">
        <v>152</v>
      </c>
      <c r="I243" s="69" t="n">
        <f aca="false">IF(H243="","",G243-H243)</f>
        <v>10</v>
      </c>
      <c r="J243" s="40" t="n">
        <f aca="false">IF(OR(D243="",D243+G243=0),"",D243/(D243+G243))</f>
        <v>0.687258687258687</v>
      </c>
      <c r="K243" s="40" t="n">
        <f aca="false">IF(E243="","",E243/(E243+H243))</f>
        <v>0.730496453900709</v>
      </c>
      <c r="L243" s="70" t="n">
        <f aca="false">IF(OR(K243="",J243=""),"",(J243-K243)*100)</f>
        <v>-4.32377666420221</v>
      </c>
      <c r="M243" s="36" t="n">
        <v>3.47908323004549</v>
      </c>
      <c r="N243" s="36" t="n">
        <v>2.24048056585718</v>
      </c>
      <c r="O243" s="36" t="n">
        <f aca="false">SQRT(M243^2+N243^2)</f>
        <v>4.13808811984079</v>
      </c>
      <c r="P243" s="40" t="n">
        <f aca="false">IF(J243="","",MAX(0,J243-1.96*O243/100))</f>
        <v>0.606152160109808</v>
      </c>
      <c r="Q243" s="40" t="n">
        <f aca="false">IF(J243="","",MIN(1,J243+1.96*O243/100))</f>
        <v>0.768365214407567</v>
      </c>
      <c r="R243" s="32" t="str">
        <f aca="false">IF(L243="","",IF(ABS(L243)&lt;=O243,"Yes","No"))</f>
        <v>No</v>
      </c>
      <c r="S243" s="32" t="str">
        <f aca="false">IF(L243="","",IF(ABS(L243)&lt;=1.96*O243,"Yes","No"))</f>
        <v>Yes</v>
      </c>
      <c r="T243" s="60" t="n">
        <f aca="false">IF(D243="","",ROUND(SQRT(((D243+G243)*O243/100)^2+(J243*(D243+G243)*0.08223)^2),0))</f>
        <v>36</v>
      </c>
      <c r="U243" s="32"/>
    </row>
    <row r="244" customFormat="false" ht="15" hidden="false" customHeight="false" outlineLevel="0" collapsed="false">
      <c r="A244" s="32" t="s">
        <v>421</v>
      </c>
      <c r="B244" s="32" t="s">
        <v>296</v>
      </c>
      <c r="C244" s="32" t="s">
        <v>454</v>
      </c>
      <c r="D244" s="60" t="n">
        <v>487</v>
      </c>
      <c r="E244" s="60" t="n">
        <v>546</v>
      </c>
      <c r="F244" s="69" t="n">
        <f aca="false">IF(E244="","",D244-E244)</f>
        <v>-59</v>
      </c>
      <c r="G244" s="60" t="n">
        <v>211</v>
      </c>
      <c r="H244" s="60" t="n">
        <v>190</v>
      </c>
      <c r="I244" s="69" t="n">
        <f aca="false">IF(H244="","",G244-H244)</f>
        <v>21</v>
      </c>
      <c r="J244" s="40" t="n">
        <f aca="false">IF(OR(D244="",D244+G244=0),"",D244/(D244+G244))</f>
        <v>0.697707736389685</v>
      </c>
      <c r="K244" s="40" t="n">
        <f aca="false">IF(E244="","",E244/(E244+H244))</f>
        <v>0.741847826086957</v>
      </c>
      <c r="L244" s="70" t="n">
        <f aca="false">IF(OR(K244="",J244=""),"",(J244-K244)*100)</f>
        <v>-4.41400896972717</v>
      </c>
      <c r="M244" s="36" t="n">
        <v>2.27303511524771</v>
      </c>
      <c r="N244" s="36" t="n">
        <v>2.24048056585718</v>
      </c>
      <c r="O244" s="36" t="n">
        <f aca="false">SQRT(M244^2+N244^2)</f>
        <v>3.19162056033183</v>
      </c>
      <c r="P244" s="40" t="n">
        <f aca="false">IF(J244="","",MAX(0,J244-1.96*O244/100))</f>
        <v>0.635151973407181</v>
      </c>
      <c r="Q244" s="40" t="n">
        <f aca="false">IF(J244="","",MIN(1,J244+1.96*O244/100))</f>
        <v>0.760263499372189</v>
      </c>
      <c r="R244" s="32" t="str">
        <f aca="false">IF(L244="","",IF(ABS(L244)&lt;=O244,"Yes","No"))</f>
        <v>No</v>
      </c>
      <c r="S244" s="32" t="str">
        <f aca="false">IF(L244="","",IF(ABS(L244)&lt;=1.96*O244,"Yes","No"))</f>
        <v>Yes</v>
      </c>
      <c r="T244" s="60" t="n">
        <f aca="false">IF(D244="","",ROUND(SQRT(((D244+G244)*O244/100)^2+(J244*(D244+G244)*0.06778)^2),0))</f>
        <v>40</v>
      </c>
      <c r="U244" s="32"/>
    </row>
    <row r="245" customFormat="false" ht="15" hidden="false" customHeight="false" outlineLevel="0" collapsed="false">
      <c r="A245" s="32" t="s">
        <v>421</v>
      </c>
      <c r="B245" s="32" t="s">
        <v>296</v>
      </c>
      <c r="C245" s="32" t="s">
        <v>455</v>
      </c>
      <c r="D245" s="60" t="n">
        <v>432</v>
      </c>
      <c r="E245" s="60" t="n">
        <v>483</v>
      </c>
      <c r="F245" s="69" t="n">
        <f aca="false">IF(E245="","",D245-E245)</f>
        <v>-51</v>
      </c>
      <c r="G245" s="60" t="n">
        <v>196</v>
      </c>
      <c r="H245" s="60" t="n">
        <v>192</v>
      </c>
      <c r="I245" s="69" t="n">
        <f aca="false">IF(H245="","",G245-H245)</f>
        <v>4</v>
      </c>
      <c r="J245" s="40" t="n">
        <f aca="false">IF(OR(D245="",D245+G245=0),"",D245/(D245+G245))</f>
        <v>0.687898089171975</v>
      </c>
      <c r="K245" s="40" t="n">
        <f aca="false">IF(E245="","",E245/(E245+H245))</f>
        <v>0.715555555555556</v>
      </c>
      <c r="L245" s="70" t="n">
        <f aca="false">IF(OR(K245="",J245=""),"",(J245-K245)*100)</f>
        <v>-2.7657466383581</v>
      </c>
      <c r="M245" s="36" t="n">
        <v>2.27303511524771</v>
      </c>
      <c r="N245" s="36" t="n">
        <v>2.24048056585718</v>
      </c>
      <c r="O245" s="36" t="n">
        <f aca="false">SQRT(M245^2+N245^2)</f>
        <v>3.19162056033183</v>
      </c>
      <c r="P245" s="40" t="n">
        <f aca="false">IF(J245="","",MAX(0,J245-1.96*O245/100))</f>
        <v>0.625342326189471</v>
      </c>
      <c r="Q245" s="40" t="n">
        <f aca="false">IF(J245="","",MIN(1,J245+1.96*O245/100))</f>
        <v>0.750453852154478</v>
      </c>
      <c r="R245" s="32" t="str">
        <f aca="false">IF(L245="","",IF(ABS(L245)&lt;=O245,"Yes","No"))</f>
        <v>Yes</v>
      </c>
      <c r="S245" s="32" t="str">
        <f aca="false">IF(L245="","",IF(ABS(L245)&lt;=1.96*O245,"Yes","No"))</f>
        <v>Yes</v>
      </c>
      <c r="T245" s="60" t="n">
        <f aca="false">IF(D245="","",ROUND(SQRT(((D245+G245)*O245/100)^2+(J245*(D245+G245)*0.06778)^2),0))</f>
        <v>35</v>
      </c>
      <c r="U245" s="32"/>
    </row>
    <row r="246" customFormat="false" ht="15" hidden="false" customHeight="false" outlineLevel="0" collapsed="false">
      <c r="A246" s="32" t="s">
        <v>421</v>
      </c>
      <c r="B246" s="32" t="s">
        <v>296</v>
      </c>
      <c r="C246" s="32" t="s">
        <v>456</v>
      </c>
      <c r="D246" s="60" t="n">
        <v>466</v>
      </c>
      <c r="E246" s="60" t="n">
        <v>563</v>
      </c>
      <c r="F246" s="69" t="n">
        <f aca="false">IF(E246="","",D246-E246)</f>
        <v>-97</v>
      </c>
      <c r="G246" s="60" t="n">
        <v>252</v>
      </c>
      <c r="H246" s="60" t="n">
        <v>231</v>
      </c>
      <c r="I246" s="69" t="n">
        <f aca="false">IF(H246="","",G246-H246)</f>
        <v>21</v>
      </c>
      <c r="J246" s="40" t="n">
        <f aca="false">IF(OR(D246="",D246+G246=0),"",D246/(D246+G246))</f>
        <v>0.649025069637883</v>
      </c>
      <c r="K246" s="40" t="n">
        <f aca="false">IF(E246="","",E246/(E246+H246))</f>
        <v>0.709068010075567</v>
      </c>
      <c r="L246" s="70" t="n">
        <f aca="false">IF(OR(K246="",J246=""),"",(J246-K246)*100)</f>
        <v>-6.00429404376838</v>
      </c>
      <c r="M246" s="36" t="n">
        <v>2.27303511524771</v>
      </c>
      <c r="N246" s="36" t="n">
        <v>2.24048056585718</v>
      </c>
      <c r="O246" s="36" t="n">
        <f aca="false">SQRT(M246^2+N246^2)</f>
        <v>3.19162056033183</v>
      </c>
      <c r="P246" s="40" t="n">
        <f aca="false">IF(J246="","",MAX(0,J246-1.96*O246/100))</f>
        <v>0.586469306655379</v>
      </c>
      <c r="Q246" s="40" t="n">
        <f aca="false">IF(J246="","",MIN(1,J246+1.96*O246/100))</f>
        <v>0.711580832620387</v>
      </c>
      <c r="R246" s="32" t="str">
        <f aca="false">IF(L246="","",IF(ABS(L246)&lt;=O246,"Yes","No"))</f>
        <v>No</v>
      </c>
      <c r="S246" s="32" t="str">
        <f aca="false">IF(L246="","",IF(ABS(L246)&lt;=1.96*O246,"Yes","No"))</f>
        <v>Yes</v>
      </c>
      <c r="T246" s="60" t="n">
        <f aca="false">IF(D246="","",ROUND(SQRT(((D246+G246)*O246/100)^2+(J246*(D246+G246)*0.06778)^2),0))</f>
        <v>39</v>
      </c>
      <c r="U246" s="32"/>
    </row>
    <row r="247" customFormat="false" ht="15" hidden="false" customHeight="false" outlineLevel="0" collapsed="false">
      <c r="A247" s="32" t="s">
        <v>421</v>
      </c>
      <c r="B247" s="32" t="s">
        <v>296</v>
      </c>
      <c r="C247" s="32" t="s">
        <v>457</v>
      </c>
      <c r="D247" s="60" t="n">
        <v>425</v>
      </c>
      <c r="E247" s="60"/>
      <c r="F247" s="69" t="str">
        <f aca="false">IF(E247="","",D247-E247)</f>
        <v/>
      </c>
      <c r="G247" s="60" t="n">
        <v>214</v>
      </c>
      <c r="H247" s="60"/>
      <c r="I247" s="69" t="str">
        <f aca="false">IF(H247="","",G247-H247)</f>
        <v/>
      </c>
      <c r="J247" s="40" t="n">
        <f aca="false">IF(OR(D247="",D247+G247=0),"",D247/(D247+G247))</f>
        <v>0.66510172143975</v>
      </c>
      <c r="K247" s="40" t="str">
        <f aca="false">IF(E247="","",E247/(E247+H247))</f>
        <v/>
      </c>
      <c r="L247" s="70" t="str">
        <f aca="false">IF(OR(K247="",J247=""),"",(J247-K247)*100)</f>
        <v/>
      </c>
      <c r="M247" s="36" t="n">
        <v>2.27303511524771</v>
      </c>
      <c r="N247" s="36" t="n">
        <v>2.24048056585718</v>
      </c>
      <c r="O247" s="36" t="n">
        <f aca="false">SQRT(M247^2+N247^2)</f>
        <v>3.19162056033183</v>
      </c>
      <c r="P247" s="40" t="n">
        <f aca="false">IF(J247="","",MAX(0,J247-1.96*O247/100))</f>
        <v>0.602545958457246</v>
      </c>
      <c r="Q247" s="40" t="n">
        <f aca="false">IF(J247="","",MIN(1,J247+1.96*O247/100))</f>
        <v>0.727657484422254</v>
      </c>
      <c r="R247" s="32" t="str">
        <f aca="false">IF(L247="","",IF(ABS(L247)&lt;=O247,"Yes","No"))</f>
        <v/>
      </c>
      <c r="S247" s="32" t="str">
        <f aca="false">IF(L247="","",IF(ABS(L247)&lt;=1.96*O247,"Yes","No"))</f>
        <v/>
      </c>
      <c r="T247" s="60" t="n">
        <f aca="false">IF(D247="","",ROUND(SQRT(((D247+G247)*O247/100)^2+(J247*(D247+G247)*0.06778)^2),0))</f>
        <v>35</v>
      </c>
      <c r="U247" s="32" t="s">
        <v>771</v>
      </c>
    </row>
    <row r="248" customFormat="false" ht="15" hidden="false" customHeight="false" outlineLevel="0" collapsed="false">
      <c r="A248" s="32" t="s">
        <v>421</v>
      </c>
      <c r="B248" s="32" t="s">
        <v>458</v>
      </c>
      <c r="C248" s="32" t="s">
        <v>459</v>
      </c>
      <c r="D248" s="60" t="n">
        <v>336</v>
      </c>
      <c r="E248" s="60" t="n">
        <v>374</v>
      </c>
      <c r="F248" s="69" t="n">
        <f aca="false">IF(E248="","",D248-E248)</f>
        <v>-38</v>
      </c>
      <c r="G248" s="60" t="n">
        <v>322</v>
      </c>
      <c r="H248" s="60" t="n">
        <v>338</v>
      </c>
      <c r="I248" s="69" t="n">
        <f aca="false">IF(H248="","",G248-H248)</f>
        <v>-16</v>
      </c>
      <c r="J248" s="40" t="n">
        <f aca="false">IF(OR(D248="",D248+G248=0),"",D248/(D248+G248))</f>
        <v>0.51063829787234</v>
      </c>
      <c r="K248" s="40" t="n">
        <f aca="false">IF(E248="","",E248/(E248+H248))</f>
        <v>0.525280898876405</v>
      </c>
      <c r="L248" s="70" t="n">
        <f aca="false">IF(OR(K248="",J248=""),"",(J248-K248)*100)</f>
        <v>-1.46426010040641</v>
      </c>
      <c r="M248" s="36" t="n">
        <v>2.27303511524771</v>
      </c>
      <c r="N248" s="36" t="n">
        <v>2.24048056585718</v>
      </c>
      <c r="O248" s="36" t="n">
        <f aca="false">SQRT(M248^2+N248^2)</f>
        <v>3.19162056033183</v>
      </c>
      <c r="P248" s="40" t="n">
        <f aca="false">IF(J248="","",MAX(0,J248-1.96*O248/100))</f>
        <v>0.448082534889837</v>
      </c>
      <c r="Q248" s="40" t="n">
        <f aca="false">IF(J248="","",MIN(1,J248+1.96*O248/100))</f>
        <v>0.573194060854844</v>
      </c>
      <c r="R248" s="32" t="str">
        <f aca="false">IF(L248="","",IF(ABS(L248)&lt;=O248,"Yes","No"))</f>
        <v>Yes</v>
      </c>
      <c r="S248" s="32" t="str">
        <f aca="false">IF(L248="","",IF(ABS(L248)&lt;=1.96*O248,"Yes","No"))</f>
        <v>Yes</v>
      </c>
      <c r="T248" s="60" t="n">
        <f aca="false">IF(D248="","",ROUND(SQRT(((D248+G248)*O248/100)^2+(J248*(D248+G248)*0.06778)^2),0))</f>
        <v>31</v>
      </c>
      <c r="U248" s="32"/>
    </row>
    <row r="249" customFormat="false" ht="15" hidden="false" customHeight="false" outlineLevel="0" collapsed="false">
      <c r="A249" s="32" t="s">
        <v>421</v>
      </c>
      <c r="B249" s="32" t="s">
        <v>458</v>
      </c>
      <c r="C249" s="32" t="s">
        <v>460</v>
      </c>
      <c r="D249" s="60" t="n">
        <v>432</v>
      </c>
      <c r="E249" s="60" t="n">
        <v>485</v>
      </c>
      <c r="F249" s="69" t="n">
        <f aca="false">IF(E249="","",D249-E249)</f>
        <v>-53</v>
      </c>
      <c r="G249" s="60" t="n">
        <v>415</v>
      </c>
      <c r="H249" s="60" t="n">
        <v>421</v>
      </c>
      <c r="I249" s="69" t="n">
        <f aca="false">IF(H249="","",G249-H249)</f>
        <v>-6</v>
      </c>
      <c r="J249" s="40" t="n">
        <f aca="false">IF(OR(D249="",D249+G249=0),"",D249/(D249+G249))</f>
        <v>0.510035419126328</v>
      </c>
      <c r="K249" s="40" t="n">
        <f aca="false">IF(E249="","",E249/(E249+H249))</f>
        <v>0.535320088300221</v>
      </c>
      <c r="L249" s="70" t="n">
        <f aca="false">IF(OR(K249="",J249=""),"",(J249-K249)*100)</f>
        <v>-2.52846691738925</v>
      </c>
      <c r="M249" s="36" t="n">
        <v>1.83458616348768</v>
      </c>
      <c r="N249" s="36" t="n">
        <v>2.24048056585718</v>
      </c>
      <c r="O249" s="36" t="n">
        <f aca="false">SQRT(M249^2+N249^2)</f>
        <v>2.89576579806519</v>
      </c>
      <c r="P249" s="40" t="n">
        <f aca="false">IF(J249="","",MAX(0,J249-1.96*O249/100))</f>
        <v>0.45327840948425</v>
      </c>
      <c r="Q249" s="40" t="n">
        <f aca="false">IF(J249="","",MIN(1,J249+1.96*O249/100))</f>
        <v>0.566792428768406</v>
      </c>
      <c r="R249" s="32" t="str">
        <f aca="false">IF(L249="","",IF(ABS(L249)&lt;=O249,"Yes","No"))</f>
        <v>Yes</v>
      </c>
      <c r="S249" s="32" t="str">
        <f aca="false">IF(L249="","",IF(ABS(L249)&lt;=1.96*O249,"Yes","No"))</f>
        <v>Yes</v>
      </c>
      <c r="T249" s="60" t="n">
        <f aca="false">IF(D249="","",ROUND(SQRT(((D249+G249)*O249/100)^2+(J249*(D249+G249)*0.05273)^2),0))</f>
        <v>33</v>
      </c>
      <c r="U249" s="32"/>
    </row>
    <row r="250" customFormat="false" ht="15" hidden="false" customHeight="false" outlineLevel="0" collapsed="false">
      <c r="A250" s="32" t="s">
        <v>421</v>
      </c>
      <c r="B250" s="32" t="s">
        <v>458</v>
      </c>
      <c r="C250" s="32" t="s">
        <v>461</v>
      </c>
      <c r="D250" s="60" t="n">
        <v>444</v>
      </c>
      <c r="E250" s="60" t="n">
        <v>523</v>
      </c>
      <c r="F250" s="69" t="n">
        <f aca="false">IF(E250="","",D250-E250)</f>
        <v>-79</v>
      </c>
      <c r="G250" s="60" t="n">
        <v>365</v>
      </c>
      <c r="H250" s="60" t="n">
        <v>389</v>
      </c>
      <c r="I250" s="69" t="n">
        <f aca="false">IF(H250="","",G250-H250)</f>
        <v>-24</v>
      </c>
      <c r="J250" s="40" t="n">
        <f aca="false">IF(OR(D250="",D250+G250=0),"",D250/(D250+G250))</f>
        <v>0.548825710754017</v>
      </c>
      <c r="K250" s="40" t="n">
        <f aca="false">IF(E250="","",E250/(E250+H250))</f>
        <v>0.573464912280702</v>
      </c>
      <c r="L250" s="70" t="n">
        <f aca="false">IF(OR(K250="",J250=""),"",(J250-K250)*100)</f>
        <v>-2.46392015266844</v>
      </c>
      <c r="M250" s="36" t="n">
        <v>2.27303511524771</v>
      </c>
      <c r="N250" s="36" t="n">
        <v>2.24048056585718</v>
      </c>
      <c r="O250" s="36" t="n">
        <f aca="false">SQRT(M250^2+N250^2)</f>
        <v>3.19162056033183</v>
      </c>
      <c r="P250" s="40" t="n">
        <f aca="false">IF(J250="","",MAX(0,J250-1.96*O250/100))</f>
        <v>0.486269947771513</v>
      </c>
      <c r="Q250" s="40" t="n">
        <f aca="false">IF(J250="","",MIN(1,J250+1.96*O250/100))</f>
        <v>0.611381473736521</v>
      </c>
      <c r="R250" s="32" t="str">
        <f aca="false">IF(L250="","",IF(ABS(L250)&lt;=O250,"Yes","No"))</f>
        <v>Yes</v>
      </c>
      <c r="S250" s="32" t="str">
        <f aca="false">IF(L250="","",IF(ABS(L250)&lt;=1.96*O250,"Yes","No"))</f>
        <v>Yes</v>
      </c>
      <c r="T250" s="60" t="n">
        <f aca="false">IF(D250="","",ROUND(SQRT(((D250+G250)*O250/100)^2+(J250*(D250+G250)*0.06778)^2),0))</f>
        <v>40</v>
      </c>
      <c r="U250" s="32"/>
    </row>
    <row r="251" customFormat="false" ht="15" hidden="false" customHeight="false" outlineLevel="0" collapsed="false">
      <c r="A251" s="32" t="s">
        <v>421</v>
      </c>
      <c r="B251" s="32" t="s">
        <v>458</v>
      </c>
      <c r="C251" s="32" t="s">
        <v>462</v>
      </c>
      <c r="D251" s="60" t="n">
        <v>188</v>
      </c>
      <c r="E251" s="60" t="n">
        <v>232</v>
      </c>
      <c r="F251" s="69" t="n">
        <f aca="false">IF(E251="","",D251-E251)</f>
        <v>-44</v>
      </c>
      <c r="G251" s="60" t="n">
        <v>207</v>
      </c>
      <c r="H251" s="60" t="n">
        <v>250</v>
      </c>
      <c r="I251" s="69" t="n">
        <f aca="false">IF(H251="","",G251-H251)</f>
        <v>-43</v>
      </c>
      <c r="J251" s="40" t="n">
        <f aca="false">IF(OR(D251="",D251+G251=0),"",D251/(D251+G251))</f>
        <v>0.475949367088608</v>
      </c>
      <c r="K251" s="40" t="n">
        <f aca="false">IF(E251="","",E251/(E251+H251))</f>
        <v>0.481327800829876</v>
      </c>
      <c r="L251" s="70" t="n">
        <f aca="false">IF(OR(K251="",J251=""),"",(J251-K251)*100)</f>
        <v>-0.537843374126795</v>
      </c>
      <c r="M251" s="36" t="n">
        <v>3.47908323004549</v>
      </c>
      <c r="N251" s="36" t="n">
        <v>2.24048056585718</v>
      </c>
      <c r="O251" s="36" t="n">
        <f aca="false">SQRT(M251^2+N251^2)</f>
        <v>4.13808811984079</v>
      </c>
      <c r="P251" s="40" t="n">
        <f aca="false">IF(J251="","",MAX(0,J251-1.96*O251/100))</f>
        <v>0.394842839939728</v>
      </c>
      <c r="Q251" s="40" t="n">
        <f aca="false">IF(J251="","",MIN(1,J251+1.96*O251/100))</f>
        <v>0.557055894237487</v>
      </c>
      <c r="R251" s="32" t="str">
        <f aca="false">IF(L251="","",IF(ABS(L251)&lt;=O251,"Yes","No"))</f>
        <v>Yes</v>
      </c>
      <c r="S251" s="32" t="str">
        <f aca="false">IF(L251="","",IF(ABS(L251)&lt;=1.96*O251,"Yes","No"))</f>
        <v>Yes</v>
      </c>
      <c r="T251" s="60" t="n">
        <f aca="false">IF(D251="","",ROUND(SQRT(((D251+G251)*O251/100)^2+(J251*(D251+G251)*0.08223)^2),0))</f>
        <v>22</v>
      </c>
      <c r="U251" s="32"/>
    </row>
    <row r="252" customFormat="false" ht="15" hidden="false" customHeight="false" outlineLevel="0" collapsed="false">
      <c r="A252" s="32" t="s">
        <v>421</v>
      </c>
      <c r="B252" s="32" t="s">
        <v>458</v>
      </c>
      <c r="C252" s="32" t="s">
        <v>463</v>
      </c>
      <c r="D252" s="60" t="n">
        <v>379</v>
      </c>
      <c r="E252" s="60" t="n">
        <v>435</v>
      </c>
      <c r="F252" s="69" t="n">
        <f aca="false">IF(E252="","",D252-E252)</f>
        <v>-56</v>
      </c>
      <c r="G252" s="60" t="n">
        <v>321</v>
      </c>
      <c r="H252" s="60" t="n">
        <v>317</v>
      </c>
      <c r="I252" s="69" t="n">
        <f aca="false">IF(H252="","",G252-H252)</f>
        <v>4</v>
      </c>
      <c r="J252" s="40" t="n">
        <f aca="false">IF(OR(D252="",D252+G252=0),"",D252/(D252+G252))</f>
        <v>0.541428571428572</v>
      </c>
      <c r="K252" s="40" t="n">
        <f aca="false">IF(E252="","",E252/(E252+H252))</f>
        <v>0.578457446808511</v>
      </c>
      <c r="L252" s="70" t="n">
        <f aca="false">IF(OR(K252="",J252=""),"",(J252-K252)*100)</f>
        <v>-3.70288753799392</v>
      </c>
      <c r="M252" s="36" t="n">
        <v>2.27303511524771</v>
      </c>
      <c r="N252" s="36" t="n">
        <v>2.24048056585718</v>
      </c>
      <c r="O252" s="36" t="n">
        <f aca="false">SQRT(M252^2+N252^2)</f>
        <v>3.19162056033183</v>
      </c>
      <c r="P252" s="40" t="n">
        <f aca="false">IF(J252="","",MAX(0,J252-1.96*O252/100))</f>
        <v>0.478872808446068</v>
      </c>
      <c r="Q252" s="40" t="n">
        <f aca="false">IF(J252="","",MIN(1,J252+1.96*O252/100))</f>
        <v>0.603984334411075</v>
      </c>
      <c r="R252" s="32" t="str">
        <f aca="false">IF(L252="","",IF(ABS(L252)&lt;=O252,"Yes","No"))</f>
        <v>No</v>
      </c>
      <c r="S252" s="32" t="str">
        <f aca="false">IF(L252="","",IF(ABS(L252)&lt;=1.96*O252,"Yes","No"))</f>
        <v>Yes</v>
      </c>
      <c r="T252" s="60" t="n">
        <f aca="false">IF(D252="","",ROUND(SQRT(((D252+G252)*O252/100)^2+(J252*(D252+G252)*0.06778)^2),0))</f>
        <v>34</v>
      </c>
      <c r="U252" s="32"/>
    </row>
    <row r="253" customFormat="false" ht="15" hidden="false" customHeight="false" outlineLevel="0" collapsed="false">
      <c r="A253" s="32" t="s">
        <v>421</v>
      </c>
      <c r="B253" s="32" t="s">
        <v>458</v>
      </c>
      <c r="C253" s="32" t="s">
        <v>464</v>
      </c>
      <c r="D253" s="60" t="n">
        <v>372</v>
      </c>
      <c r="E253" s="60" t="n">
        <v>437</v>
      </c>
      <c r="F253" s="69" t="n">
        <f aca="false">IF(E253="","",D253-E253)</f>
        <v>-65</v>
      </c>
      <c r="G253" s="60" t="n">
        <v>347</v>
      </c>
      <c r="H253" s="60" t="n">
        <v>364</v>
      </c>
      <c r="I253" s="69" t="n">
        <f aca="false">IF(H253="","",G253-H253)</f>
        <v>-17</v>
      </c>
      <c r="J253" s="40" t="n">
        <f aca="false">IF(OR(D253="",D253+G253=0),"",D253/(D253+G253))</f>
        <v>0.517385257301808</v>
      </c>
      <c r="K253" s="40" t="n">
        <f aca="false">IF(E253="","",E253/(E253+H253))</f>
        <v>0.545568039950062</v>
      </c>
      <c r="L253" s="70" t="n">
        <f aca="false">IF(OR(K253="",J253=""),"",(J253-K253)*100)</f>
        <v>-2.81827826482544</v>
      </c>
      <c r="M253" s="36" t="n">
        <v>2.27303511524771</v>
      </c>
      <c r="N253" s="36" t="n">
        <v>2.24048056585718</v>
      </c>
      <c r="O253" s="36" t="n">
        <f aca="false">SQRT(M253^2+N253^2)</f>
        <v>3.19162056033183</v>
      </c>
      <c r="P253" s="40" t="n">
        <f aca="false">IF(J253="","",MAX(0,J253-1.96*O253/100))</f>
        <v>0.454829494319304</v>
      </c>
      <c r="Q253" s="40" t="n">
        <f aca="false">IF(J253="","",MIN(1,J253+1.96*O253/100))</f>
        <v>0.579941020284312</v>
      </c>
      <c r="R253" s="32" t="str">
        <f aca="false">IF(L253="","",IF(ABS(L253)&lt;=O253,"Yes","No"))</f>
        <v>Yes</v>
      </c>
      <c r="S253" s="32" t="str">
        <f aca="false">IF(L253="","",IF(ABS(L253)&lt;=1.96*O253,"Yes","No"))</f>
        <v>Yes</v>
      </c>
      <c r="T253" s="60" t="n">
        <f aca="false">IF(D253="","",ROUND(SQRT(((D253+G253)*O253/100)^2+(J253*(D253+G253)*0.06778)^2),0))</f>
        <v>34</v>
      </c>
      <c r="U253" s="32"/>
    </row>
    <row r="254" customFormat="false" ht="15" hidden="false" customHeight="false" outlineLevel="0" collapsed="false">
      <c r="A254" s="32" t="s">
        <v>421</v>
      </c>
      <c r="B254" s="32" t="s">
        <v>458</v>
      </c>
      <c r="C254" s="32" t="s">
        <v>465</v>
      </c>
      <c r="D254" s="60" t="n">
        <v>220</v>
      </c>
      <c r="E254" s="60" t="n">
        <v>279</v>
      </c>
      <c r="F254" s="69" t="n">
        <f aca="false">IF(E254="","",D254-E254)</f>
        <v>-59</v>
      </c>
      <c r="G254" s="60" t="n">
        <v>217</v>
      </c>
      <c r="H254" s="60" t="n">
        <v>214</v>
      </c>
      <c r="I254" s="69" t="n">
        <f aca="false">IF(H254="","",G254-H254)</f>
        <v>3</v>
      </c>
      <c r="J254" s="40" t="n">
        <f aca="false">IF(OR(D254="",D254+G254=0),"",D254/(D254+G254))</f>
        <v>0.503432494279176</v>
      </c>
      <c r="K254" s="40" t="n">
        <f aca="false">IF(E254="","",E254/(E254+H254))</f>
        <v>0.565922920892495</v>
      </c>
      <c r="L254" s="70" t="n">
        <f aca="false">IF(OR(K254="",J254=""),"",(J254-K254)*100)</f>
        <v>-6.24904266133187</v>
      </c>
      <c r="M254" s="36" t="n">
        <v>3.47908323004549</v>
      </c>
      <c r="N254" s="36" t="n">
        <v>2.24048056585718</v>
      </c>
      <c r="O254" s="36" t="n">
        <f aca="false">SQRT(M254^2+N254^2)</f>
        <v>4.13808811984079</v>
      </c>
      <c r="P254" s="40" t="n">
        <f aca="false">IF(J254="","",MAX(0,J254-1.96*O254/100))</f>
        <v>0.422325967130297</v>
      </c>
      <c r="Q254" s="40" t="n">
        <f aca="false">IF(J254="","",MIN(1,J254+1.96*O254/100))</f>
        <v>0.584539021428056</v>
      </c>
      <c r="R254" s="32" t="str">
        <f aca="false">IF(L254="","",IF(ABS(L254)&lt;=O254,"Yes","No"))</f>
        <v>No</v>
      </c>
      <c r="S254" s="32" t="str">
        <f aca="false">IF(L254="","",IF(ABS(L254)&lt;=1.96*O254,"Yes","No"))</f>
        <v>Yes</v>
      </c>
      <c r="T254" s="60" t="n">
        <f aca="false">IF(D254="","",ROUND(SQRT(((D254+G254)*O254/100)^2+(J254*(D254+G254)*0.08223)^2),0))</f>
        <v>26</v>
      </c>
      <c r="U254" s="32"/>
    </row>
    <row r="255" customFormat="false" ht="15" hidden="false" customHeight="false" outlineLevel="0" collapsed="false">
      <c r="A255" s="32" t="s">
        <v>421</v>
      </c>
      <c r="B255" s="32" t="s">
        <v>458</v>
      </c>
      <c r="C255" s="32" t="s">
        <v>466</v>
      </c>
      <c r="D255" s="60" t="n">
        <v>346</v>
      </c>
      <c r="E255" s="60" t="n">
        <v>374</v>
      </c>
      <c r="F255" s="69" t="n">
        <f aca="false">IF(E255="","",D255-E255)</f>
        <v>-28</v>
      </c>
      <c r="G255" s="60" t="n">
        <v>271</v>
      </c>
      <c r="H255" s="60" t="n">
        <v>251</v>
      </c>
      <c r="I255" s="69" t="n">
        <f aca="false">IF(H255="","",G255-H255)</f>
        <v>20</v>
      </c>
      <c r="J255" s="40" t="n">
        <f aca="false">IF(OR(D255="",D255+G255=0),"",D255/(D255+G255))</f>
        <v>0.560777957860616</v>
      </c>
      <c r="K255" s="40" t="n">
        <f aca="false">IF(E255="","",E255/(E255+H255))</f>
        <v>0.5984</v>
      </c>
      <c r="L255" s="70" t="n">
        <f aca="false">IF(OR(K255="",J255=""),"",(J255-K255)*100)</f>
        <v>-3.76220421393841</v>
      </c>
      <c r="M255" s="36" t="n">
        <v>2.27303511524771</v>
      </c>
      <c r="N255" s="36" t="n">
        <v>2.24048056585718</v>
      </c>
      <c r="O255" s="36" t="n">
        <f aca="false">SQRT(M255^2+N255^2)</f>
        <v>3.19162056033183</v>
      </c>
      <c r="P255" s="40" t="n">
        <f aca="false">IF(J255="","",MAX(0,J255-1.96*O255/100))</f>
        <v>0.498222194878112</v>
      </c>
      <c r="Q255" s="40" t="n">
        <f aca="false">IF(J255="","",MIN(1,J255+1.96*O255/100))</f>
        <v>0.62333372084312</v>
      </c>
      <c r="R255" s="32" t="str">
        <f aca="false">IF(L255="","",IF(ABS(L255)&lt;=O255,"Yes","No"))</f>
        <v>No</v>
      </c>
      <c r="S255" s="32" t="str">
        <f aca="false">IF(L255="","",IF(ABS(L255)&lt;=1.96*O255,"Yes","No"))</f>
        <v>Yes</v>
      </c>
      <c r="T255" s="60" t="n">
        <f aca="false">IF(D255="","",ROUND(SQRT(((D255+G255)*O255/100)^2+(J255*(D255+G255)*0.06778)^2),0))</f>
        <v>31</v>
      </c>
      <c r="U255" s="32"/>
    </row>
    <row r="256" customFormat="false" ht="15" hidden="false" customHeight="false" outlineLevel="0" collapsed="false">
      <c r="A256" s="32" t="s">
        <v>421</v>
      </c>
      <c r="B256" s="32" t="s">
        <v>458</v>
      </c>
      <c r="C256" s="32" t="s">
        <v>467</v>
      </c>
      <c r="D256" s="60" t="n">
        <v>225</v>
      </c>
      <c r="E256" s="60" t="n">
        <v>245</v>
      </c>
      <c r="F256" s="69" t="n">
        <f aca="false">IF(E256="","",D256-E256)</f>
        <v>-20</v>
      </c>
      <c r="G256" s="60" t="n">
        <v>170</v>
      </c>
      <c r="H256" s="60" t="n">
        <v>160</v>
      </c>
      <c r="I256" s="69" t="n">
        <f aca="false">IF(H256="","",G256-H256)</f>
        <v>10</v>
      </c>
      <c r="J256" s="40" t="n">
        <f aca="false">IF(OR(D256="",D256+G256=0),"",D256/(D256+G256))</f>
        <v>0.569620253164557</v>
      </c>
      <c r="K256" s="40" t="n">
        <f aca="false">IF(E256="","",E256/(E256+H256))</f>
        <v>0.604938271604938</v>
      </c>
      <c r="L256" s="70" t="n">
        <f aca="false">IF(OR(K256="",J256=""),"",(J256-K256)*100)</f>
        <v>-3.53180184403813</v>
      </c>
      <c r="M256" s="36" t="n">
        <v>3.47908323004549</v>
      </c>
      <c r="N256" s="36" t="n">
        <v>2.24048056585718</v>
      </c>
      <c r="O256" s="36" t="n">
        <f aca="false">SQRT(M256^2+N256^2)</f>
        <v>4.13808811984079</v>
      </c>
      <c r="P256" s="40" t="n">
        <f aca="false">IF(J256="","",MAX(0,J256-1.96*O256/100))</f>
        <v>0.488513726015678</v>
      </c>
      <c r="Q256" s="40" t="n">
        <f aca="false">IF(J256="","",MIN(1,J256+1.96*O256/100))</f>
        <v>0.650726780313436</v>
      </c>
      <c r="R256" s="32" t="str">
        <f aca="false">IF(L256="","",IF(ABS(L256)&lt;=O256,"Yes","No"))</f>
        <v>Yes</v>
      </c>
      <c r="S256" s="32" t="str">
        <f aca="false">IF(L256="","",IF(ABS(L256)&lt;=1.96*O256,"Yes","No"))</f>
        <v>Yes</v>
      </c>
      <c r="T256" s="60" t="n">
        <f aca="false">IF(D256="","",ROUND(SQRT(((D256+G256)*O256/100)^2+(J256*(D256+G256)*0.08223)^2),0))</f>
        <v>25</v>
      </c>
      <c r="U256" s="32"/>
    </row>
    <row r="257" customFormat="false" ht="15" hidden="false" customHeight="false" outlineLevel="0" collapsed="false">
      <c r="A257" s="32" t="s">
        <v>421</v>
      </c>
      <c r="B257" s="32" t="s">
        <v>458</v>
      </c>
      <c r="C257" s="32" t="s">
        <v>468</v>
      </c>
      <c r="D257" s="60" t="n">
        <v>241</v>
      </c>
      <c r="E257" s="60" t="n">
        <v>276</v>
      </c>
      <c r="F257" s="69" t="n">
        <f aca="false">IF(E257="","",D257-E257)</f>
        <v>-35</v>
      </c>
      <c r="G257" s="60" t="n">
        <v>259</v>
      </c>
      <c r="H257" s="60" t="n">
        <v>276</v>
      </c>
      <c r="I257" s="69" t="n">
        <f aca="false">IF(H257="","",G257-H257)</f>
        <v>-17</v>
      </c>
      <c r="J257" s="40" t="n">
        <f aca="false">IF(OR(D257="",D257+G257=0),"",D257/(D257+G257))</f>
        <v>0.482</v>
      </c>
      <c r="K257" s="40" t="n">
        <f aca="false">IF(E257="","",E257/(E257+H257))</f>
        <v>0.5</v>
      </c>
      <c r="L257" s="70" t="n">
        <f aca="false">IF(OR(K257="",J257=""),"",(J257-K257)*100)</f>
        <v>-1.8</v>
      </c>
      <c r="M257" s="36" t="n">
        <v>3.47908323004549</v>
      </c>
      <c r="N257" s="36" t="n">
        <v>2.24048056585718</v>
      </c>
      <c r="O257" s="36" t="n">
        <f aca="false">SQRT(M257^2+N257^2)</f>
        <v>4.13808811984079</v>
      </c>
      <c r="P257" s="40" t="n">
        <f aca="false">IF(J257="","",MAX(0,J257-1.96*O257/100))</f>
        <v>0.400893472851121</v>
      </c>
      <c r="Q257" s="40" t="n">
        <f aca="false">IF(J257="","",MIN(1,J257+1.96*O257/100))</f>
        <v>0.563106527148879</v>
      </c>
      <c r="R257" s="32" t="str">
        <f aca="false">IF(L257="","",IF(ABS(L257)&lt;=O257,"Yes","No"))</f>
        <v>Yes</v>
      </c>
      <c r="S257" s="32" t="str">
        <f aca="false">IF(L257="","",IF(ABS(L257)&lt;=1.96*O257,"Yes","No"))</f>
        <v>Yes</v>
      </c>
      <c r="T257" s="60" t="n">
        <f aca="false">IF(D257="","",ROUND(SQRT(((D257+G257)*O257/100)^2+(J257*(D257+G257)*0.08223)^2),0))</f>
        <v>29</v>
      </c>
      <c r="U257" s="32"/>
    </row>
    <row r="258" customFormat="false" ht="15" hidden="false" customHeight="false" outlineLevel="0" collapsed="false">
      <c r="A258" s="32" t="s">
        <v>421</v>
      </c>
      <c r="B258" s="32" t="s">
        <v>458</v>
      </c>
      <c r="C258" s="32" t="s">
        <v>469</v>
      </c>
      <c r="D258" s="60" t="n">
        <v>287</v>
      </c>
      <c r="E258" s="60" t="n">
        <v>353</v>
      </c>
      <c r="F258" s="69" t="n">
        <f aca="false">IF(E258="","",D258-E258)</f>
        <v>-66</v>
      </c>
      <c r="G258" s="60" t="n">
        <v>266</v>
      </c>
      <c r="H258" s="60" t="n">
        <v>293</v>
      </c>
      <c r="I258" s="69" t="n">
        <f aca="false">IF(H258="","",G258-H258)</f>
        <v>-27</v>
      </c>
      <c r="J258" s="40" t="n">
        <f aca="false">IF(OR(D258="",D258+G258=0),"",D258/(D258+G258))</f>
        <v>0.518987341772152</v>
      </c>
      <c r="K258" s="40" t="n">
        <f aca="false">IF(E258="","",E258/(E258+H258))</f>
        <v>0.546439628482972</v>
      </c>
      <c r="L258" s="70" t="n">
        <f aca="false">IF(OR(K258="",J258=""),"",(J258-K258)*100)</f>
        <v>-2.74522867108202</v>
      </c>
      <c r="M258" s="36" t="n">
        <v>2.27303511524771</v>
      </c>
      <c r="N258" s="36" t="n">
        <v>2.24048056585718</v>
      </c>
      <c r="O258" s="36" t="n">
        <f aca="false">SQRT(M258^2+N258^2)</f>
        <v>3.19162056033183</v>
      </c>
      <c r="P258" s="40" t="n">
        <f aca="false">IF(J258="","",MAX(0,J258-1.96*O258/100))</f>
        <v>0.456431578789648</v>
      </c>
      <c r="Q258" s="40" t="n">
        <f aca="false">IF(J258="","",MIN(1,J258+1.96*O258/100))</f>
        <v>0.581543104754656</v>
      </c>
      <c r="R258" s="32" t="str">
        <f aca="false">IF(L258="","",IF(ABS(L258)&lt;=O258,"Yes","No"))</f>
        <v>Yes</v>
      </c>
      <c r="S258" s="32" t="str">
        <f aca="false">IF(L258="","",IF(ABS(L258)&lt;=1.96*O258,"Yes","No"))</f>
        <v>Yes</v>
      </c>
      <c r="T258" s="60" t="n">
        <f aca="false">IF(D258="","",ROUND(SQRT(((D258+G258)*O258/100)^2+(J258*(D258+G258)*0.06778)^2),0))</f>
        <v>26</v>
      </c>
      <c r="U258" s="32"/>
    </row>
    <row r="259" customFormat="false" ht="15" hidden="false" customHeight="false" outlineLevel="0" collapsed="false">
      <c r="A259" s="32" t="s">
        <v>421</v>
      </c>
      <c r="B259" s="32" t="s">
        <v>458</v>
      </c>
      <c r="C259" s="32" t="s">
        <v>470</v>
      </c>
      <c r="D259" s="60" t="n">
        <v>359</v>
      </c>
      <c r="E259" s="60" t="n">
        <v>400</v>
      </c>
      <c r="F259" s="69" t="n">
        <f aca="false">IF(E259="","",D259-E259)</f>
        <v>-41</v>
      </c>
      <c r="G259" s="60" t="n">
        <v>287</v>
      </c>
      <c r="H259" s="60" t="n">
        <v>303</v>
      </c>
      <c r="I259" s="69" t="n">
        <f aca="false">IF(H259="","",G259-H259)</f>
        <v>-16</v>
      </c>
      <c r="J259" s="40" t="n">
        <f aca="false">IF(OR(D259="",D259+G259=0),"",D259/(D259+G259))</f>
        <v>0.555727554179567</v>
      </c>
      <c r="K259" s="40" t="n">
        <f aca="false">IF(E259="","",E259/(E259+H259))</f>
        <v>0.568990042674253</v>
      </c>
      <c r="L259" s="70" t="n">
        <f aca="false">IF(OR(K259="",J259=""),"",(J259-K259)*100)</f>
        <v>-1.32624884946867</v>
      </c>
      <c r="M259" s="36" t="n">
        <v>2.27303511524771</v>
      </c>
      <c r="N259" s="36" t="n">
        <v>2.24048056585718</v>
      </c>
      <c r="O259" s="36" t="n">
        <f aca="false">SQRT(M259^2+N259^2)</f>
        <v>3.19162056033183</v>
      </c>
      <c r="P259" s="40" t="n">
        <f aca="false">IF(J259="","",MAX(0,J259-1.96*O259/100))</f>
        <v>0.493171791197063</v>
      </c>
      <c r="Q259" s="40" t="n">
        <f aca="false">IF(J259="","",MIN(1,J259+1.96*O259/100))</f>
        <v>0.61828331716207</v>
      </c>
      <c r="R259" s="32" t="str">
        <f aca="false">IF(L259="","",IF(ABS(L259)&lt;=O259,"Yes","No"))</f>
        <v>Yes</v>
      </c>
      <c r="S259" s="32" t="str">
        <f aca="false">IF(L259="","",IF(ABS(L259)&lt;=1.96*O259,"Yes","No"))</f>
        <v>Yes</v>
      </c>
      <c r="T259" s="60" t="n">
        <f aca="false">IF(D259="","",ROUND(SQRT(((D259+G259)*O259/100)^2+(J259*(D259+G259)*0.06778)^2),0))</f>
        <v>32</v>
      </c>
      <c r="U259" s="32"/>
    </row>
    <row r="260" customFormat="false" ht="15" hidden="false" customHeight="false" outlineLevel="0" collapsed="false">
      <c r="A260" s="32" t="s">
        <v>421</v>
      </c>
      <c r="B260" s="32" t="s">
        <v>458</v>
      </c>
      <c r="C260" s="32" t="s">
        <v>471</v>
      </c>
      <c r="D260" s="60" t="n">
        <v>310</v>
      </c>
      <c r="E260" s="60" t="n">
        <v>356</v>
      </c>
      <c r="F260" s="69" t="n">
        <f aca="false">IF(E260="","",D260-E260)</f>
        <v>-46</v>
      </c>
      <c r="G260" s="60" t="n">
        <v>316</v>
      </c>
      <c r="H260" s="60" t="n">
        <v>330</v>
      </c>
      <c r="I260" s="69" t="n">
        <f aca="false">IF(H260="","",G260-H260)</f>
        <v>-14</v>
      </c>
      <c r="J260" s="40" t="n">
        <f aca="false">IF(OR(D260="",D260+G260=0),"",D260/(D260+G260))</f>
        <v>0.495207667731629</v>
      </c>
      <c r="K260" s="40" t="n">
        <f aca="false">IF(E260="","",E260/(E260+H260))</f>
        <v>0.518950437317784</v>
      </c>
      <c r="L260" s="70" t="n">
        <f aca="false">IF(OR(K260="",J260=""),"",(J260-K260)*100)</f>
        <v>-2.37427695861548</v>
      </c>
      <c r="M260" s="36" t="n">
        <v>2.27303511524771</v>
      </c>
      <c r="N260" s="36" t="n">
        <v>2.24048056585718</v>
      </c>
      <c r="O260" s="36" t="n">
        <f aca="false">SQRT(M260^2+N260^2)</f>
        <v>3.19162056033183</v>
      </c>
      <c r="P260" s="40" t="n">
        <f aca="false">IF(J260="","",MAX(0,J260-1.96*O260/100))</f>
        <v>0.432651904749126</v>
      </c>
      <c r="Q260" s="40" t="n">
        <f aca="false">IF(J260="","",MIN(1,J260+1.96*O260/100))</f>
        <v>0.557763430714133</v>
      </c>
      <c r="R260" s="32" t="str">
        <f aca="false">IF(L260="","",IF(ABS(L260)&lt;=O260,"Yes","No"))</f>
        <v>Yes</v>
      </c>
      <c r="S260" s="32" t="str">
        <f aca="false">IF(L260="","",IF(ABS(L260)&lt;=1.96*O260,"Yes","No"))</f>
        <v>Yes</v>
      </c>
      <c r="T260" s="60" t="n">
        <f aca="false">IF(D260="","",ROUND(SQRT(((D260+G260)*O260/100)^2+(J260*(D260+G260)*0.06778)^2),0))</f>
        <v>29</v>
      </c>
      <c r="U260" s="32"/>
    </row>
    <row r="261" customFormat="false" ht="15" hidden="false" customHeight="false" outlineLevel="0" collapsed="false">
      <c r="A261" s="32" t="s">
        <v>421</v>
      </c>
      <c r="B261" s="32" t="s">
        <v>458</v>
      </c>
      <c r="C261" s="32" t="s">
        <v>472</v>
      </c>
      <c r="D261" s="60" t="n">
        <v>699</v>
      </c>
      <c r="E261" s="60" t="n">
        <v>719</v>
      </c>
      <c r="F261" s="69" t="n">
        <f aca="false">IF(E261="","",D261-E261)</f>
        <v>-20</v>
      </c>
      <c r="G261" s="60" t="n">
        <v>555</v>
      </c>
      <c r="H261" s="60" t="n">
        <v>538</v>
      </c>
      <c r="I261" s="69" t="n">
        <f aca="false">IF(H261="","",G261-H261)</f>
        <v>17</v>
      </c>
      <c r="J261" s="40" t="n">
        <f aca="false">IF(OR(D261="",D261+G261=0),"",D261/(D261+G261))</f>
        <v>0.557416267942584</v>
      </c>
      <c r="K261" s="40" t="n">
        <f aca="false">IF(E261="","",E261/(E261+H261))</f>
        <v>0.571996817820207</v>
      </c>
      <c r="L261" s="70" t="n">
        <f aca="false">IF(OR(K261="",J261=""),"",(J261-K261)*100)</f>
        <v>-1.45805498776231</v>
      </c>
      <c r="M261" s="36" t="n">
        <v>1.83458616348768</v>
      </c>
      <c r="N261" s="36" t="n">
        <v>2.24048056585718</v>
      </c>
      <c r="O261" s="36" t="n">
        <f aca="false">SQRT(M261^2+N261^2)</f>
        <v>2.89576579806519</v>
      </c>
      <c r="P261" s="40" t="n">
        <f aca="false">IF(J261="","",MAX(0,J261-1.96*O261/100))</f>
        <v>0.500659258300506</v>
      </c>
      <c r="Q261" s="40" t="n">
        <f aca="false">IF(J261="","",MIN(1,J261+1.96*O261/100))</f>
        <v>0.614173277584662</v>
      </c>
      <c r="R261" s="32" t="str">
        <f aca="false">IF(L261="","",IF(ABS(L261)&lt;=O261,"Yes","No"))</f>
        <v>Yes</v>
      </c>
      <c r="S261" s="32" t="str">
        <f aca="false">IF(L261="","",IF(ABS(L261)&lt;=1.96*O261,"Yes","No"))</f>
        <v>Yes</v>
      </c>
      <c r="T261" s="60" t="n">
        <f aca="false">IF(D261="","",ROUND(SQRT(((D261+G261)*O261/100)^2+(J261*(D261+G261)*0.05273)^2),0))</f>
        <v>52</v>
      </c>
      <c r="U261" s="32"/>
    </row>
    <row r="262" customFormat="false" ht="15" hidden="false" customHeight="false" outlineLevel="0" collapsed="false">
      <c r="A262" s="32" t="s">
        <v>421</v>
      </c>
      <c r="B262" s="32" t="s">
        <v>458</v>
      </c>
      <c r="C262" s="32" t="s">
        <v>473</v>
      </c>
      <c r="D262" s="60" t="n">
        <v>328</v>
      </c>
      <c r="E262" s="60" t="n">
        <v>391</v>
      </c>
      <c r="F262" s="69" t="n">
        <f aca="false">IF(E262="","",D262-E262)</f>
        <v>-63</v>
      </c>
      <c r="G262" s="60" t="n">
        <v>352</v>
      </c>
      <c r="H262" s="60" t="n">
        <v>384</v>
      </c>
      <c r="I262" s="69" t="n">
        <f aca="false">IF(H262="","",G262-H262)</f>
        <v>-32</v>
      </c>
      <c r="J262" s="40" t="n">
        <f aca="false">IF(OR(D262="",D262+G262=0),"",D262/(D262+G262))</f>
        <v>0.482352941176471</v>
      </c>
      <c r="K262" s="40" t="n">
        <f aca="false">IF(E262="","",E262/(E262+H262))</f>
        <v>0.504516129032258</v>
      </c>
      <c r="L262" s="70" t="n">
        <f aca="false">IF(OR(K262="",J262=""),"",(J262-K262)*100)</f>
        <v>-2.21631878557875</v>
      </c>
      <c r="M262" s="36" t="n">
        <v>2.27303511524771</v>
      </c>
      <c r="N262" s="36" t="n">
        <v>2.24048056585718</v>
      </c>
      <c r="O262" s="36" t="n">
        <f aca="false">SQRT(M262^2+N262^2)</f>
        <v>3.19162056033183</v>
      </c>
      <c r="P262" s="40" t="n">
        <f aca="false">IF(J262="","",MAX(0,J262-1.96*O262/100))</f>
        <v>0.419797178193967</v>
      </c>
      <c r="Q262" s="40" t="n">
        <f aca="false">IF(J262="","",MIN(1,J262+1.96*O262/100))</f>
        <v>0.544908704158975</v>
      </c>
      <c r="R262" s="32" t="str">
        <f aca="false">IF(L262="","",IF(ABS(L262)&lt;=O262,"Yes","No"))</f>
        <v>Yes</v>
      </c>
      <c r="S262" s="32" t="str">
        <f aca="false">IF(L262="","",IF(ABS(L262)&lt;=1.96*O262,"Yes","No"))</f>
        <v>Yes</v>
      </c>
      <c r="T262" s="60" t="n">
        <f aca="false">IF(D262="","",ROUND(SQRT(((D262+G262)*O262/100)^2+(J262*(D262+G262)*0.06778)^2),0))</f>
        <v>31</v>
      </c>
      <c r="U262" s="32"/>
    </row>
    <row r="263" customFormat="false" ht="15" hidden="false" customHeight="false" outlineLevel="0" collapsed="false">
      <c r="A263" s="32" t="s">
        <v>421</v>
      </c>
      <c r="B263" s="32" t="s">
        <v>458</v>
      </c>
      <c r="C263" s="32" t="s">
        <v>474</v>
      </c>
      <c r="D263" s="60" t="n">
        <v>365</v>
      </c>
      <c r="E263" s="60" t="n">
        <v>395</v>
      </c>
      <c r="F263" s="69" t="n">
        <f aca="false">IF(E263="","",D263-E263)</f>
        <v>-30</v>
      </c>
      <c r="G263" s="60" t="n">
        <v>352</v>
      </c>
      <c r="H263" s="60" t="n">
        <v>387</v>
      </c>
      <c r="I263" s="69" t="n">
        <f aca="false">IF(H263="","",G263-H263)</f>
        <v>-35</v>
      </c>
      <c r="J263" s="40" t="n">
        <f aca="false">IF(OR(D263="",D263+G263=0),"",D263/(D263+G263))</f>
        <v>0.509065550906555</v>
      </c>
      <c r="K263" s="40" t="n">
        <f aca="false">IF(E263="","",E263/(E263+H263))</f>
        <v>0.505115089514067</v>
      </c>
      <c r="L263" s="70" t="n">
        <f aca="false">IF(OR(K263="",J263=""),"",(J263-K263)*100)</f>
        <v>0.395046139248867</v>
      </c>
      <c r="M263" s="36" t="n">
        <v>2.27303511524771</v>
      </c>
      <c r="N263" s="36" t="n">
        <v>2.24048056585718</v>
      </c>
      <c r="O263" s="36" t="n">
        <f aca="false">SQRT(M263^2+N263^2)</f>
        <v>3.19162056033183</v>
      </c>
      <c r="P263" s="40" t="n">
        <f aca="false">IF(J263="","",MAX(0,J263-1.96*O263/100))</f>
        <v>0.446509787924051</v>
      </c>
      <c r="Q263" s="40" t="n">
        <f aca="false">IF(J263="","",MIN(1,J263+1.96*O263/100))</f>
        <v>0.571621313889059</v>
      </c>
      <c r="R263" s="32" t="str">
        <f aca="false">IF(L263="","",IF(ABS(L263)&lt;=O263,"Yes","No"))</f>
        <v>Yes</v>
      </c>
      <c r="S263" s="32" t="str">
        <f aca="false">IF(L263="","",IF(ABS(L263)&lt;=1.96*O263,"Yes","No"))</f>
        <v>Yes</v>
      </c>
      <c r="T263" s="60" t="n">
        <f aca="false">IF(D263="","",ROUND(SQRT(((D263+G263)*O263/100)^2+(J263*(D263+G263)*0.06778)^2),0))</f>
        <v>34</v>
      </c>
      <c r="U263" s="32"/>
    </row>
    <row r="264" customFormat="false" ht="15" hidden="false" customHeight="false" outlineLevel="0" collapsed="false">
      <c r="A264" s="32" t="s">
        <v>421</v>
      </c>
      <c r="B264" s="32" t="s">
        <v>458</v>
      </c>
      <c r="C264" s="32" t="s">
        <v>475</v>
      </c>
      <c r="D264" s="60" t="n">
        <v>350</v>
      </c>
      <c r="E264" s="60" t="n">
        <v>407</v>
      </c>
      <c r="F264" s="69" t="n">
        <f aca="false">IF(E264="","",D264-E264)</f>
        <v>-57</v>
      </c>
      <c r="G264" s="60" t="n">
        <v>333</v>
      </c>
      <c r="H264" s="60" t="n">
        <v>347</v>
      </c>
      <c r="I264" s="69" t="n">
        <f aca="false">IF(H264="","",G264-H264)</f>
        <v>-14</v>
      </c>
      <c r="J264" s="40" t="n">
        <f aca="false">IF(OR(D264="",D264+G264=0),"",D264/(D264+G264))</f>
        <v>0.512445095168375</v>
      </c>
      <c r="K264" s="40" t="n">
        <f aca="false">IF(E264="","",E264/(E264+H264))</f>
        <v>0.539787798408488</v>
      </c>
      <c r="L264" s="70" t="n">
        <f aca="false">IF(OR(K264="",J264=""),"",(J264-K264)*100)</f>
        <v>-2.73427032401133</v>
      </c>
      <c r="M264" s="36" t="n">
        <v>2.27303511524771</v>
      </c>
      <c r="N264" s="36" t="n">
        <v>2.24048056585718</v>
      </c>
      <c r="O264" s="36" t="n">
        <f aca="false">SQRT(M264^2+N264^2)</f>
        <v>3.19162056033183</v>
      </c>
      <c r="P264" s="40" t="n">
        <f aca="false">IF(J264="","",MAX(0,J264-1.96*O264/100))</f>
        <v>0.449889332185871</v>
      </c>
      <c r="Q264" s="40" t="n">
        <f aca="false">IF(J264="","",MIN(1,J264+1.96*O264/100))</f>
        <v>0.575000858150879</v>
      </c>
      <c r="R264" s="32" t="str">
        <f aca="false">IF(L264="","",IF(ABS(L264)&lt;=O264,"Yes","No"))</f>
        <v>Yes</v>
      </c>
      <c r="S264" s="32" t="str">
        <f aca="false">IF(L264="","",IF(ABS(L264)&lt;=1.96*O264,"Yes","No"))</f>
        <v>Yes</v>
      </c>
      <c r="T264" s="60" t="n">
        <f aca="false">IF(D264="","",ROUND(SQRT(((D264+G264)*O264/100)^2+(J264*(D264+G264)*0.06778)^2),0))</f>
        <v>32</v>
      </c>
      <c r="U264" s="32"/>
    </row>
    <row r="265" customFormat="false" ht="15" hidden="false" customHeight="false" outlineLevel="0" collapsed="false">
      <c r="A265" s="32" t="s">
        <v>421</v>
      </c>
      <c r="B265" s="32" t="s">
        <v>476</v>
      </c>
      <c r="C265" s="32" t="s">
        <v>477</v>
      </c>
      <c r="D265" s="60" t="n">
        <v>608</v>
      </c>
      <c r="E265" s="60" t="n">
        <v>730</v>
      </c>
      <c r="F265" s="69" t="n">
        <f aca="false">IF(E265="","",D265-E265)</f>
        <v>-122</v>
      </c>
      <c r="G265" s="60" t="n">
        <v>1030</v>
      </c>
      <c r="H265" s="60" t="n">
        <v>1145</v>
      </c>
      <c r="I265" s="69" t="n">
        <f aca="false">IF(H265="","",G265-H265)</f>
        <v>-115</v>
      </c>
      <c r="J265" s="40" t="n">
        <f aca="false">IF(OR(D265="",D265+G265=0),"",D265/(D265+G265))</f>
        <v>0.371184371184371</v>
      </c>
      <c r="K265" s="40" t="n">
        <f aca="false">IF(E265="","",E265/(E265+H265))</f>
        <v>0.389333333333333</v>
      </c>
      <c r="L265" s="70" t="n">
        <f aca="false">IF(OR(K265="",J265=""),"",(J265-K265)*100)</f>
        <v>-1.81489621489621</v>
      </c>
      <c r="M265" s="36" t="n">
        <v>1.83458616348768</v>
      </c>
      <c r="N265" s="36" t="n">
        <v>2.24048056585718</v>
      </c>
      <c r="O265" s="36" t="n">
        <f aca="false">SQRT(M265^2+N265^2)</f>
        <v>2.89576579806519</v>
      </c>
      <c r="P265" s="40" t="n">
        <f aca="false">IF(J265="","",MAX(0,J265-1.96*O265/100))</f>
        <v>0.314427361542293</v>
      </c>
      <c r="Q265" s="40" t="n">
        <f aca="false">IF(J265="","",MIN(1,J265+1.96*O265/100))</f>
        <v>0.427941380826449</v>
      </c>
      <c r="R265" s="32" t="str">
        <f aca="false">IF(L265="","",IF(ABS(L265)&lt;=O265,"Yes","No"))</f>
        <v>Yes</v>
      </c>
      <c r="S265" s="32" t="str">
        <f aca="false">IF(L265="","",IF(ABS(L265)&lt;=1.96*O265,"Yes","No"))</f>
        <v>Yes</v>
      </c>
      <c r="T265" s="60" t="n">
        <f aca="false">IF(D265="","",ROUND(SQRT(((D265+G265)*O265/100)^2+(J265*(D265+G265)*0.05273)^2),0))</f>
        <v>57</v>
      </c>
      <c r="U265" s="32"/>
    </row>
    <row r="266" customFormat="false" ht="15" hidden="false" customHeight="false" outlineLevel="0" collapsed="false">
      <c r="A266" s="32" t="s">
        <v>421</v>
      </c>
      <c r="B266" s="32" t="s">
        <v>476</v>
      </c>
      <c r="C266" s="32" t="s">
        <v>478</v>
      </c>
      <c r="D266" s="60" t="n">
        <v>539</v>
      </c>
      <c r="E266" s="60" t="n">
        <v>692</v>
      </c>
      <c r="F266" s="69" t="n">
        <f aca="false">IF(E266="","",D266-E266)</f>
        <v>-153</v>
      </c>
      <c r="G266" s="60" t="n">
        <v>854</v>
      </c>
      <c r="H266" s="60" t="n">
        <v>909</v>
      </c>
      <c r="I266" s="69" t="n">
        <f aca="false">IF(H266="","",G266-H266)</f>
        <v>-55</v>
      </c>
      <c r="J266" s="40" t="n">
        <f aca="false">IF(OR(D266="",D266+G266=0),"",D266/(D266+G266))</f>
        <v>0.386934673366834</v>
      </c>
      <c r="K266" s="40" t="n">
        <f aca="false">IF(E266="","",E266/(E266+H266))</f>
        <v>0.432229856339788</v>
      </c>
      <c r="L266" s="70" t="n">
        <f aca="false">IF(OR(K266="",J266=""),"",(J266-K266)*100)</f>
        <v>-4.52951829729534</v>
      </c>
      <c r="M266" s="36" t="n">
        <v>1.83458616348768</v>
      </c>
      <c r="N266" s="36" t="n">
        <v>2.24048056585718</v>
      </c>
      <c r="O266" s="36" t="n">
        <f aca="false">SQRT(M266^2+N266^2)</f>
        <v>2.89576579806519</v>
      </c>
      <c r="P266" s="40" t="n">
        <f aca="false">IF(J266="","",MAX(0,J266-1.96*O266/100))</f>
        <v>0.330177663724756</v>
      </c>
      <c r="Q266" s="40" t="n">
        <f aca="false">IF(J266="","",MIN(1,J266+1.96*O266/100))</f>
        <v>0.443691683008912</v>
      </c>
      <c r="R266" s="32" t="str">
        <f aca="false">IF(L266="","",IF(ABS(L266)&lt;=O266,"Yes","No"))</f>
        <v>No</v>
      </c>
      <c r="S266" s="32" t="str">
        <f aca="false">IF(L266="","",IF(ABS(L266)&lt;=1.96*O266,"Yes","No"))</f>
        <v>Yes</v>
      </c>
      <c r="T266" s="60" t="n">
        <f aca="false">IF(D266="","",ROUND(SQRT(((D266+G266)*O266/100)^2+(J266*(D266+G266)*0.05273)^2),0))</f>
        <v>49</v>
      </c>
      <c r="U266" s="32"/>
    </row>
    <row r="267" customFormat="false" ht="15" hidden="false" customHeight="false" outlineLevel="0" collapsed="false">
      <c r="A267" s="32" t="s">
        <v>421</v>
      </c>
      <c r="B267" s="32" t="s">
        <v>476</v>
      </c>
      <c r="C267" s="32" t="s">
        <v>479</v>
      </c>
      <c r="D267" s="60" t="n">
        <v>274</v>
      </c>
      <c r="E267" s="60" t="n">
        <v>315</v>
      </c>
      <c r="F267" s="69" t="n">
        <f aca="false">IF(E267="","",D267-E267)</f>
        <v>-41</v>
      </c>
      <c r="G267" s="60" t="n">
        <v>537</v>
      </c>
      <c r="H267" s="60" t="n">
        <v>608</v>
      </c>
      <c r="I267" s="69" t="n">
        <f aca="false">IF(H267="","",G267-H267)</f>
        <v>-71</v>
      </c>
      <c r="J267" s="40" t="n">
        <f aca="false">IF(OR(D267="",D267+G267=0),"",D267/(D267+G267))</f>
        <v>0.337854500616523</v>
      </c>
      <c r="K267" s="40" t="n">
        <f aca="false">IF(E267="","",E267/(E267+H267))</f>
        <v>0.341278439869989</v>
      </c>
      <c r="L267" s="70" t="n">
        <f aca="false">IF(OR(K267="",J267=""),"",(J267-K267)*100)</f>
        <v>-0.342393925346635</v>
      </c>
      <c r="M267" s="36" t="n">
        <v>2.27303511524771</v>
      </c>
      <c r="N267" s="36" t="n">
        <v>2.24048056585718</v>
      </c>
      <c r="O267" s="36" t="n">
        <f aca="false">SQRT(M267^2+N267^2)</f>
        <v>3.19162056033183</v>
      </c>
      <c r="P267" s="40" t="n">
        <f aca="false">IF(J267="","",MAX(0,J267-1.96*O267/100))</f>
        <v>0.275298737634019</v>
      </c>
      <c r="Q267" s="40" t="n">
        <f aca="false">IF(J267="","",MIN(1,J267+1.96*O267/100))</f>
        <v>0.400410263599027</v>
      </c>
      <c r="R267" s="32" t="str">
        <f aca="false">IF(L267="","",IF(ABS(L267)&lt;=O267,"Yes","No"))</f>
        <v>Yes</v>
      </c>
      <c r="S267" s="32" t="str">
        <f aca="false">IF(L267="","",IF(ABS(L267)&lt;=1.96*O267,"Yes","No"))</f>
        <v>Yes</v>
      </c>
      <c r="T267" s="60" t="n">
        <f aca="false">IF(D267="","",ROUND(SQRT(((D267+G267)*O267/100)^2+(J267*(D267+G267)*0.06778)^2),0))</f>
        <v>32</v>
      </c>
      <c r="U267" s="32"/>
    </row>
    <row r="268" customFormat="false" ht="15" hidden="false" customHeight="false" outlineLevel="0" collapsed="false">
      <c r="A268" s="32" t="s">
        <v>421</v>
      </c>
      <c r="B268" s="32" t="s">
        <v>480</v>
      </c>
      <c r="C268" s="32" t="s">
        <v>480</v>
      </c>
      <c r="D268" s="60" t="n">
        <v>22</v>
      </c>
      <c r="E268" s="60" t="n">
        <v>31</v>
      </c>
      <c r="F268" s="69" t="n">
        <f aca="false">IF(E268="","",D268-E268)</f>
        <v>-9</v>
      </c>
      <c r="G268" s="60" t="n">
        <v>47</v>
      </c>
      <c r="H268" s="60" t="n">
        <v>55</v>
      </c>
      <c r="I268" s="69" t="n">
        <f aca="false">IF(H268="","",G268-H268)</f>
        <v>-8</v>
      </c>
      <c r="J268" s="40" t="n">
        <f aca="false">IF(OR(D268="",D268+G268=0),"",D268/(D268+G268))</f>
        <v>0.318840579710145</v>
      </c>
      <c r="K268" s="40" t="n">
        <f aca="false">IF(E268="","",E268/(E268+H268))</f>
        <v>0.36046511627907</v>
      </c>
      <c r="L268" s="70" t="n">
        <f aca="false">IF(OR(K268="",J268=""),"",(J268-K268)*100)</f>
        <v>-4.16245365689249</v>
      </c>
      <c r="M268" s="36" t="n">
        <v>3.47908323004549</v>
      </c>
      <c r="N268" s="36" t="n">
        <v>2.24048056585718</v>
      </c>
      <c r="O268" s="36" t="n">
        <f aca="false">SQRT(M268^2+N268^2)</f>
        <v>4.13808811984079</v>
      </c>
      <c r="P268" s="40" t="n">
        <f aca="false">IF(J268="","",MAX(0,J268-1.96*O268/100))</f>
        <v>0.237734052561266</v>
      </c>
      <c r="Q268" s="40" t="n">
        <f aca="false">IF(J268="","",MIN(1,J268+1.96*O268/100))</f>
        <v>0.399947106859024</v>
      </c>
      <c r="R268" s="32" t="str">
        <f aca="false">IF(L268="","",IF(ABS(L268)&lt;=O268,"Yes","No"))</f>
        <v>No</v>
      </c>
      <c r="S268" s="32" t="str">
        <f aca="false">IF(L268="","",IF(ABS(L268)&lt;=1.96*O268,"Yes","No"))</f>
        <v>Yes</v>
      </c>
      <c r="T268" s="60" t="n">
        <f aca="false">IF(D268="","",ROUND(SQRT(((D268+G268)*O268/100)^2+(J268*(D268+G268)*0.08223)^2),0))</f>
        <v>3</v>
      </c>
      <c r="U268" s="32"/>
    </row>
    <row r="269" customFormat="false" ht="15" hidden="false" customHeight="false" outlineLevel="0" collapsed="false">
      <c r="A269" s="32" t="s">
        <v>421</v>
      </c>
      <c r="B269" s="32" t="s">
        <v>481</v>
      </c>
      <c r="C269" s="32" t="s">
        <v>482</v>
      </c>
      <c r="D269" s="60" t="n">
        <v>423</v>
      </c>
      <c r="E269" s="60" t="n">
        <v>551</v>
      </c>
      <c r="F269" s="69" t="n">
        <f aca="false">IF(E269="","",D269-E269)</f>
        <v>-128</v>
      </c>
      <c r="G269" s="60" t="n">
        <v>672</v>
      </c>
      <c r="H269" s="60" t="n">
        <v>740</v>
      </c>
      <c r="I269" s="69" t="n">
        <f aca="false">IF(H269="","",G269-H269)</f>
        <v>-68</v>
      </c>
      <c r="J269" s="40" t="n">
        <f aca="false">IF(OR(D269="",D269+G269=0),"",D269/(D269+G269))</f>
        <v>0.386301369863014</v>
      </c>
      <c r="K269" s="40" t="n">
        <f aca="false">IF(E269="","",E269/(E269+H269))</f>
        <v>0.426800929512006</v>
      </c>
      <c r="L269" s="70" t="n">
        <f aca="false">IF(OR(K269="",J269=""),"",(J269-K269)*100)</f>
        <v>-4.04995596489925</v>
      </c>
      <c r="M269" s="36" t="n">
        <v>1.83458616348768</v>
      </c>
      <c r="N269" s="36" t="n">
        <v>2.24048056585718</v>
      </c>
      <c r="O269" s="36" t="n">
        <f aca="false">SQRT(M269^2+N269^2)</f>
        <v>2.89576579806519</v>
      </c>
      <c r="P269" s="40" t="n">
        <f aca="false">IF(J269="","",MAX(0,J269-1.96*O269/100))</f>
        <v>0.329544360220936</v>
      </c>
      <c r="Q269" s="40" t="n">
        <f aca="false">IF(J269="","",MIN(1,J269+1.96*O269/100))</f>
        <v>0.443058379505092</v>
      </c>
      <c r="R269" s="32" t="str">
        <f aca="false">IF(L269="","",IF(ABS(L269)&lt;=O269,"Yes","No"))</f>
        <v>No</v>
      </c>
      <c r="S269" s="32" t="str">
        <f aca="false">IF(L269="","",IF(ABS(L269)&lt;=1.96*O269,"Yes","No"))</f>
        <v>Yes</v>
      </c>
      <c r="T269" s="60" t="n">
        <f aca="false">IF(D269="","",ROUND(SQRT(((D269+G269)*O269/100)^2+(J269*(D269+G269)*0.05273)^2),0))</f>
        <v>39</v>
      </c>
      <c r="U269" s="32"/>
    </row>
    <row r="270" customFormat="false" ht="15" hidden="false" customHeight="false" outlineLevel="0" collapsed="false">
      <c r="A270" s="32" t="s">
        <v>421</v>
      </c>
      <c r="B270" s="32" t="s">
        <v>481</v>
      </c>
      <c r="C270" s="32" t="s">
        <v>483</v>
      </c>
      <c r="D270" s="60" t="n">
        <v>506</v>
      </c>
      <c r="E270" s="60" t="n">
        <v>558</v>
      </c>
      <c r="F270" s="69" t="n">
        <f aca="false">IF(E270="","",D270-E270)</f>
        <v>-52</v>
      </c>
      <c r="G270" s="60" t="n">
        <v>656</v>
      </c>
      <c r="H270" s="60" t="n">
        <v>668</v>
      </c>
      <c r="I270" s="69" t="n">
        <f aca="false">IF(H270="","",G270-H270)</f>
        <v>-12</v>
      </c>
      <c r="J270" s="40" t="n">
        <f aca="false">IF(OR(D270="",D270+G270=0),"",D270/(D270+G270))</f>
        <v>0.435456110154905</v>
      </c>
      <c r="K270" s="40" t="n">
        <f aca="false">IF(E270="","",E270/(E270+H270))</f>
        <v>0.455138662316476</v>
      </c>
      <c r="L270" s="70" t="n">
        <f aca="false">IF(OR(K270="",J270=""),"",(J270-K270)*100)</f>
        <v>-1.96825521615711</v>
      </c>
      <c r="M270" s="36" t="n">
        <v>1.83458616348768</v>
      </c>
      <c r="N270" s="36" t="n">
        <v>2.24048056585718</v>
      </c>
      <c r="O270" s="36" t="n">
        <f aca="false">SQRT(M270^2+N270^2)</f>
        <v>2.89576579806519</v>
      </c>
      <c r="P270" s="40" t="n">
        <f aca="false">IF(J270="","",MAX(0,J270-1.96*O270/100))</f>
        <v>0.378699100512828</v>
      </c>
      <c r="Q270" s="40" t="n">
        <f aca="false">IF(J270="","",MIN(1,J270+1.96*O270/100))</f>
        <v>0.492213119796983</v>
      </c>
      <c r="R270" s="32" t="str">
        <f aca="false">IF(L270="","",IF(ABS(L270)&lt;=O270,"Yes","No"))</f>
        <v>Yes</v>
      </c>
      <c r="S270" s="32" t="str">
        <f aca="false">IF(L270="","",IF(ABS(L270)&lt;=1.96*O270,"Yes","No"))</f>
        <v>Yes</v>
      </c>
      <c r="T270" s="60" t="n">
        <f aca="false">IF(D270="","",ROUND(SQRT(((D270+G270)*O270/100)^2+(J270*(D270+G270)*0.05273)^2),0))</f>
        <v>43</v>
      </c>
      <c r="U270" s="32"/>
    </row>
    <row r="271" customFormat="false" ht="15" hidden="false" customHeight="false" outlineLevel="0" collapsed="false">
      <c r="A271" s="32" t="s">
        <v>421</v>
      </c>
      <c r="B271" s="32" t="s">
        <v>484</v>
      </c>
      <c r="C271" s="32" t="s">
        <v>484</v>
      </c>
      <c r="D271" s="60" t="n">
        <v>123</v>
      </c>
      <c r="E271" s="60" t="n">
        <v>137</v>
      </c>
      <c r="F271" s="69" t="n">
        <f aca="false">IF(E271="","",D271-E271)</f>
        <v>-14</v>
      </c>
      <c r="G271" s="60" t="n">
        <v>225</v>
      </c>
      <c r="H271" s="60" t="n">
        <v>214</v>
      </c>
      <c r="I271" s="69" t="n">
        <f aca="false">IF(H271="","",G271-H271)</f>
        <v>11</v>
      </c>
      <c r="J271" s="40" t="n">
        <f aca="false">IF(OR(D271="",D271+G271=0),"",D271/(D271+G271))</f>
        <v>0.353448275862069</v>
      </c>
      <c r="K271" s="40" t="n">
        <f aca="false">IF(E271="","",E271/(E271+H271))</f>
        <v>0.39031339031339</v>
      </c>
      <c r="L271" s="70" t="n">
        <f aca="false">IF(OR(K271="",J271=""),"",(J271-K271)*100)</f>
        <v>-3.68651144513213</v>
      </c>
      <c r="M271" s="36" t="n">
        <v>3.47908323004549</v>
      </c>
      <c r="N271" s="36" t="n">
        <v>2.24048056585718</v>
      </c>
      <c r="O271" s="36" t="n">
        <f aca="false">SQRT(M271^2+N271^2)</f>
        <v>4.13808811984079</v>
      </c>
      <c r="P271" s="40" t="n">
        <f aca="false">IF(J271="","",MAX(0,J271-1.96*O271/100))</f>
        <v>0.27234174871319</v>
      </c>
      <c r="Q271" s="40" t="n">
        <f aca="false">IF(J271="","",MIN(1,J271+1.96*O271/100))</f>
        <v>0.434554803010948</v>
      </c>
      <c r="R271" s="32" t="str">
        <f aca="false">IF(L271="","",IF(ABS(L271)&lt;=O271,"Yes","No"))</f>
        <v>Yes</v>
      </c>
      <c r="S271" s="32" t="str">
        <f aca="false">IF(L271="","",IF(ABS(L271)&lt;=1.96*O271,"Yes","No"))</f>
        <v>Yes</v>
      </c>
      <c r="T271" s="60" t="n">
        <f aca="false">IF(D271="","",ROUND(SQRT(((D271+G271)*O271/100)^2+(J271*(D271+G271)*0.08223)^2),0))</f>
        <v>18</v>
      </c>
      <c r="U271" s="32"/>
    </row>
    <row r="272" customFormat="false" ht="15" hidden="false" customHeight="false" outlineLevel="0" collapsed="false">
      <c r="A272" s="32" t="s">
        <v>421</v>
      </c>
      <c r="B272" s="32" t="s">
        <v>485</v>
      </c>
      <c r="C272" s="32" t="s">
        <v>486</v>
      </c>
      <c r="D272" s="60" t="n">
        <v>208</v>
      </c>
      <c r="E272" s="60"/>
      <c r="F272" s="69" t="str">
        <f aca="false">IF(E272="","",D272-E272)</f>
        <v/>
      </c>
      <c r="G272" s="60" t="n">
        <v>96</v>
      </c>
      <c r="H272" s="60"/>
      <c r="I272" s="69" t="str">
        <f aca="false">IF(H272="","",G272-H272)</f>
        <v/>
      </c>
      <c r="J272" s="40" t="n">
        <f aca="false">IF(OR(D272="",D272+G272=0),"",D272/(D272+G272))</f>
        <v>0.68421052631579</v>
      </c>
      <c r="K272" s="40" t="str">
        <f aca="false">IF(E272="","",E272/(E272+H272))</f>
        <v/>
      </c>
      <c r="L272" s="70" t="str">
        <f aca="false">IF(OR(K272="",J272=""),"",(J272-K272)*100)</f>
        <v/>
      </c>
      <c r="M272" s="36" t="n">
        <v>3.47908323004549</v>
      </c>
      <c r="N272" s="36" t="n">
        <v>2.24048056585718</v>
      </c>
      <c r="O272" s="36" t="n">
        <f aca="false">SQRT(M272^2+N272^2)</f>
        <v>4.13808811984079</v>
      </c>
      <c r="P272" s="40" t="n">
        <f aca="false">IF(J272="","",MAX(0,J272-1.96*O272/100))</f>
        <v>0.60310399916691</v>
      </c>
      <c r="Q272" s="40" t="n">
        <f aca="false">IF(J272="","",MIN(1,J272+1.96*O272/100))</f>
        <v>0.765317053464669</v>
      </c>
      <c r="R272" s="32" t="str">
        <f aca="false">IF(L272="","",IF(ABS(L272)&lt;=O272,"Yes","No"))</f>
        <v/>
      </c>
      <c r="S272" s="32" t="str">
        <f aca="false">IF(L272="","",IF(ABS(L272)&lt;=1.96*O272,"Yes","No"))</f>
        <v/>
      </c>
      <c r="T272" s="60" t="n">
        <f aca="false">IF(D272="","",ROUND(SQRT(((D272+G272)*O272/100)^2+(J272*(D272+G272)*0.08223)^2),0))</f>
        <v>21</v>
      </c>
      <c r="U272" s="32" t="s">
        <v>771</v>
      </c>
    </row>
    <row r="273" customFormat="false" ht="15" hidden="false" customHeight="false" outlineLevel="0" collapsed="false">
      <c r="A273" s="32" t="s">
        <v>421</v>
      </c>
      <c r="B273" s="32" t="s">
        <v>485</v>
      </c>
      <c r="C273" s="32" t="s">
        <v>487</v>
      </c>
      <c r="D273" s="60" t="n">
        <v>323</v>
      </c>
      <c r="E273" s="60" t="n">
        <v>329</v>
      </c>
      <c r="F273" s="69" t="n">
        <f aca="false">IF(E273="","",D273-E273)</f>
        <v>-6</v>
      </c>
      <c r="G273" s="60" t="n">
        <v>149</v>
      </c>
      <c r="H273" s="60" t="n">
        <v>127</v>
      </c>
      <c r="I273" s="69" t="n">
        <f aca="false">IF(H273="","",G273-H273)</f>
        <v>22</v>
      </c>
      <c r="J273" s="40" t="n">
        <f aca="false">IF(OR(D273="",D273+G273=0),"",D273/(D273+G273))</f>
        <v>0.684322033898305</v>
      </c>
      <c r="K273" s="40" t="n">
        <f aca="false">IF(E273="","",E273/(E273+H273))</f>
        <v>0.721491228070175</v>
      </c>
      <c r="L273" s="70" t="n">
        <f aca="false">IF(OR(K273="",J273=""),"",(J273-K273)*100)</f>
        <v>-3.71691941718704</v>
      </c>
      <c r="M273" s="36" t="n">
        <v>3.47908323004549</v>
      </c>
      <c r="N273" s="36" t="n">
        <v>2.24048056585718</v>
      </c>
      <c r="O273" s="36" t="n">
        <f aca="false">SQRT(M273^2+N273^2)</f>
        <v>4.13808811984079</v>
      </c>
      <c r="P273" s="40" t="n">
        <f aca="false">IF(J273="","",MAX(0,J273-1.96*O273/100))</f>
        <v>0.603215506749426</v>
      </c>
      <c r="Q273" s="40" t="n">
        <f aca="false">IF(J273="","",MIN(1,J273+1.96*O273/100))</f>
        <v>0.765428561047185</v>
      </c>
      <c r="R273" s="32" t="str">
        <f aca="false">IF(L273="","",IF(ABS(L273)&lt;=O273,"Yes","No"))</f>
        <v>Yes</v>
      </c>
      <c r="S273" s="32" t="str">
        <f aca="false">IF(L273="","",IF(ABS(L273)&lt;=1.96*O273,"Yes","No"))</f>
        <v>Yes</v>
      </c>
      <c r="T273" s="60" t="n">
        <f aca="false">IF(D273="","",ROUND(SQRT(((D273+G273)*O273/100)^2+(J273*(D273+G273)*0.08223)^2),0))</f>
        <v>33</v>
      </c>
      <c r="U273" s="32"/>
    </row>
    <row r="274" customFormat="false" ht="15" hidden="false" customHeight="false" outlineLevel="0" collapsed="false">
      <c r="A274" s="32" t="s">
        <v>421</v>
      </c>
      <c r="B274" s="32" t="s">
        <v>485</v>
      </c>
      <c r="C274" s="32" t="s">
        <v>488</v>
      </c>
      <c r="D274" s="60" t="n">
        <v>335</v>
      </c>
      <c r="E274" s="60" t="n">
        <v>372</v>
      </c>
      <c r="F274" s="69" t="n">
        <f aca="false">IF(E274="","",D274-E274)</f>
        <v>-37</v>
      </c>
      <c r="G274" s="60" t="n">
        <v>132</v>
      </c>
      <c r="H274" s="60" t="n">
        <v>118</v>
      </c>
      <c r="I274" s="69" t="n">
        <f aca="false">IF(H274="","",G274-H274)</f>
        <v>14</v>
      </c>
      <c r="J274" s="40" t="n">
        <f aca="false">IF(OR(D274="",D274+G274=0),"",D274/(D274+G274))</f>
        <v>0.717344753747323</v>
      </c>
      <c r="K274" s="40" t="n">
        <f aca="false">IF(E274="","",E274/(E274+H274))</f>
        <v>0.759183673469388</v>
      </c>
      <c r="L274" s="70" t="n">
        <f aca="false">IF(OR(K274="",J274=""),"",(J274-K274)*100)</f>
        <v>-4.18389197220644</v>
      </c>
      <c r="M274" s="36" t="n">
        <v>3.47908323004549</v>
      </c>
      <c r="N274" s="36" t="n">
        <v>2.24048056585718</v>
      </c>
      <c r="O274" s="36" t="n">
        <f aca="false">SQRT(M274^2+N274^2)</f>
        <v>4.13808811984079</v>
      </c>
      <c r="P274" s="40" t="n">
        <f aca="false">IF(J274="","",MAX(0,J274-1.96*O274/100))</f>
        <v>0.636238226598444</v>
      </c>
      <c r="Q274" s="40" t="n">
        <f aca="false">IF(J274="","",MIN(1,J274+1.96*O274/100))</f>
        <v>0.798451280896203</v>
      </c>
      <c r="R274" s="32" t="str">
        <f aca="false">IF(L274="","",IF(ABS(L274)&lt;=O274,"Yes","No"))</f>
        <v>No</v>
      </c>
      <c r="S274" s="32" t="str">
        <f aca="false">IF(L274="","",IF(ABS(L274)&lt;=1.96*O274,"Yes","No"))</f>
        <v>Yes</v>
      </c>
      <c r="T274" s="60" t="n">
        <f aca="false">IF(D274="","",ROUND(SQRT(((D274+G274)*O274/100)^2+(J274*(D274+G274)*0.08223)^2),0))</f>
        <v>34</v>
      </c>
      <c r="U274" s="32"/>
    </row>
    <row r="275" customFormat="false" ht="15" hidden="false" customHeight="false" outlineLevel="0" collapsed="false">
      <c r="A275" s="32" t="s">
        <v>421</v>
      </c>
      <c r="B275" s="32" t="s">
        <v>485</v>
      </c>
      <c r="C275" s="32" t="s">
        <v>489</v>
      </c>
      <c r="D275" s="60" t="n">
        <v>571</v>
      </c>
      <c r="E275" s="60" t="n">
        <v>665</v>
      </c>
      <c r="F275" s="69" t="n">
        <f aca="false">IF(E275="","",D275-E275)</f>
        <v>-94</v>
      </c>
      <c r="G275" s="60" t="n">
        <v>248</v>
      </c>
      <c r="H275" s="60" t="n">
        <v>201</v>
      </c>
      <c r="I275" s="69" t="n">
        <f aca="false">IF(H275="","",G275-H275)</f>
        <v>47</v>
      </c>
      <c r="J275" s="40" t="n">
        <f aca="false">IF(OR(D275="",D275+G275=0),"",D275/(D275+G275))</f>
        <v>0.697191697191697</v>
      </c>
      <c r="K275" s="40" t="n">
        <f aca="false">IF(E275="","",E275/(E275+H275))</f>
        <v>0.767898383371825</v>
      </c>
      <c r="L275" s="70" t="n">
        <f aca="false">IF(OR(K275="",J275=""),"",(J275-K275)*100)</f>
        <v>-7.07066861801273</v>
      </c>
      <c r="M275" s="36" t="n">
        <v>2.27303511524771</v>
      </c>
      <c r="N275" s="36" t="n">
        <v>2.24048056585718</v>
      </c>
      <c r="O275" s="36" t="n">
        <f aca="false">SQRT(M275^2+N275^2)</f>
        <v>3.19162056033183</v>
      </c>
      <c r="P275" s="40" t="n">
        <f aca="false">IF(J275="","",MAX(0,J275-1.96*O275/100))</f>
        <v>0.634635934209193</v>
      </c>
      <c r="Q275" s="40" t="n">
        <f aca="false">IF(J275="","",MIN(1,J275+1.96*O275/100))</f>
        <v>0.759747460174201</v>
      </c>
      <c r="R275" s="32" t="str">
        <f aca="false">IF(L275="","",IF(ABS(L275)&lt;=O275,"Yes","No"))</f>
        <v>No</v>
      </c>
      <c r="S275" s="32" t="str">
        <f aca="false">IF(L275="","",IF(ABS(L275)&lt;=1.96*O275,"Yes","No"))</f>
        <v>No</v>
      </c>
      <c r="T275" s="60" t="n">
        <f aca="false">IF(D275="","",ROUND(SQRT(((D275+G275)*O275/100)^2+(J275*(D275+G275)*0.06778)^2),0))</f>
        <v>47</v>
      </c>
      <c r="U275" s="32"/>
    </row>
    <row r="276" customFormat="false" ht="15" hidden="false" customHeight="false" outlineLevel="0" collapsed="false">
      <c r="A276" s="32" t="s">
        <v>421</v>
      </c>
      <c r="B276" s="32" t="s">
        <v>485</v>
      </c>
      <c r="C276" s="32" t="s">
        <v>490</v>
      </c>
      <c r="D276" s="60" t="n">
        <v>181</v>
      </c>
      <c r="E276" s="60" t="n">
        <v>460</v>
      </c>
      <c r="F276" s="69" t="n">
        <f aca="false">IF(E276="","",D276-E276)</f>
        <v>-279</v>
      </c>
      <c r="G276" s="60" t="n">
        <v>56</v>
      </c>
      <c r="H276" s="60" t="n">
        <v>76</v>
      </c>
      <c r="I276" s="69" t="n">
        <f aca="false">IF(H276="","",G276-H276)</f>
        <v>-20</v>
      </c>
      <c r="J276" s="40" t="n">
        <f aca="false">IF(OR(D276="",D276+G276=0),"",D276/(D276+G276))</f>
        <v>0.763713080168776</v>
      </c>
      <c r="K276" s="40" t="n">
        <f aca="false">IF(E276="","",E276/(E276+H276))</f>
        <v>0.858208955223881</v>
      </c>
      <c r="L276" s="70" t="n">
        <f aca="false">IF(OR(K276="",J276=""),"",(J276-K276)*100)</f>
        <v>-9.44958750551043</v>
      </c>
      <c r="M276" s="36" t="n">
        <v>3.47908323004549</v>
      </c>
      <c r="N276" s="36" t="n">
        <v>2.24048056585718</v>
      </c>
      <c r="O276" s="36" t="n">
        <f aca="false">SQRT(M276^2+N276^2)</f>
        <v>4.13808811984079</v>
      </c>
      <c r="P276" s="40" t="n">
        <f aca="false">IF(J276="","",MAX(0,J276-1.96*O276/100))</f>
        <v>0.682606553019897</v>
      </c>
      <c r="Q276" s="40" t="n">
        <f aca="false">IF(J276="","",MIN(1,J276+1.96*O276/100))</f>
        <v>0.844819607317656</v>
      </c>
      <c r="R276" s="32" t="str">
        <f aca="false">IF(L276="","",IF(ABS(L276)&lt;=O276,"Yes","No"))</f>
        <v>No</v>
      </c>
      <c r="S276" s="32" t="str">
        <f aca="false">IF(L276="","",IF(ABS(L276)&lt;=1.96*O276,"Yes","No"))</f>
        <v>No</v>
      </c>
      <c r="T276" s="60" t="n">
        <f aca="false">IF(D276="","",ROUND(SQRT(((D276+G276)*O276/100)^2+(J276*(D276+G276)*0.08223)^2),0))</f>
        <v>18</v>
      </c>
      <c r="U276" s="32"/>
    </row>
    <row r="277" customFormat="false" ht="15" hidden="false" customHeight="false" outlineLevel="0" collapsed="false">
      <c r="A277" s="32" t="s">
        <v>421</v>
      </c>
      <c r="B277" s="32" t="s">
        <v>485</v>
      </c>
      <c r="C277" s="32" t="s">
        <v>491</v>
      </c>
      <c r="D277" s="60" t="n">
        <v>451</v>
      </c>
      <c r="E277" s="60" t="n">
        <v>507</v>
      </c>
      <c r="F277" s="69" t="n">
        <f aca="false">IF(E277="","",D277-E277)</f>
        <v>-56</v>
      </c>
      <c r="G277" s="60" t="n">
        <v>209</v>
      </c>
      <c r="H277" s="60" t="n">
        <v>172</v>
      </c>
      <c r="I277" s="69" t="n">
        <f aca="false">IF(H277="","",G277-H277)</f>
        <v>37</v>
      </c>
      <c r="J277" s="40" t="n">
        <f aca="false">IF(OR(D277="",D277+G277=0),"",D277/(D277+G277))</f>
        <v>0.683333333333333</v>
      </c>
      <c r="K277" s="40" t="n">
        <f aca="false">IF(E277="","",E277/(E277+H277))</f>
        <v>0.746686303387334</v>
      </c>
      <c r="L277" s="70" t="n">
        <f aca="false">IF(OR(K277="",J277=""),"",(J277-K277)*100)</f>
        <v>-6.3352970054001</v>
      </c>
      <c r="M277" s="36" t="n">
        <v>2.27303511524771</v>
      </c>
      <c r="N277" s="36" t="n">
        <v>2.24048056585718</v>
      </c>
      <c r="O277" s="36" t="n">
        <f aca="false">SQRT(M277^2+N277^2)</f>
        <v>3.19162056033183</v>
      </c>
      <c r="P277" s="40" t="n">
        <f aca="false">IF(J277="","",MAX(0,J277-1.96*O277/100))</f>
        <v>0.62077757035083</v>
      </c>
      <c r="Q277" s="40" t="n">
        <f aca="false">IF(J277="","",MIN(1,J277+1.96*O277/100))</f>
        <v>0.745889096315837</v>
      </c>
      <c r="R277" s="32" t="str">
        <f aca="false">IF(L277="","",IF(ABS(L277)&lt;=O277,"Yes","No"))</f>
        <v>No</v>
      </c>
      <c r="S277" s="32" t="str">
        <f aca="false">IF(L277="","",IF(ABS(L277)&lt;=1.96*O277,"Yes","No"))</f>
        <v>No</v>
      </c>
      <c r="T277" s="60" t="n">
        <f aca="false">IF(D277="","",ROUND(SQRT(((D277+G277)*O277/100)^2+(J277*(D277+G277)*0.06778)^2),0))</f>
        <v>37</v>
      </c>
      <c r="U277" s="32"/>
    </row>
    <row r="278" customFormat="false" ht="15" hidden="false" customHeight="false" outlineLevel="0" collapsed="false">
      <c r="A278" s="32" t="s">
        <v>421</v>
      </c>
      <c r="B278" s="32" t="s">
        <v>485</v>
      </c>
      <c r="C278" s="32" t="s">
        <v>492</v>
      </c>
      <c r="D278" s="60" t="n">
        <v>326</v>
      </c>
      <c r="E278" s="60" t="n">
        <v>364</v>
      </c>
      <c r="F278" s="69" t="n">
        <f aca="false">IF(E278="","",D278-E278)</f>
        <v>-38</v>
      </c>
      <c r="G278" s="60" t="n">
        <v>163</v>
      </c>
      <c r="H278" s="60" t="n">
        <v>155</v>
      </c>
      <c r="I278" s="69" t="n">
        <f aca="false">IF(H278="","",G278-H278)</f>
        <v>8</v>
      </c>
      <c r="J278" s="40" t="n">
        <f aca="false">IF(OR(D278="",D278+G278=0),"",D278/(D278+G278))</f>
        <v>0.666666666666667</v>
      </c>
      <c r="K278" s="40" t="n">
        <f aca="false">IF(E278="","",E278/(E278+H278))</f>
        <v>0.701348747591522</v>
      </c>
      <c r="L278" s="70" t="n">
        <f aca="false">IF(OR(K278="",J278=""),"",(J278-K278)*100)</f>
        <v>-3.46820809248555</v>
      </c>
      <c r="M278" s="36" t="n">
        <v>3.47908323004549</v>
      </c>
      <c r="N278" s="36" t="n">
        <v>2.24048056585718</v>
      </c>
      <c r="O278" s="36" t="n">
        <f aca="false">SQRT(M278^2+N278^2)</f>
        <v>4.13808811984079</v>
      </c>
      <c r="P278" s="40" t="n">
        <f aca="false">IF(J278="","",MAX(0,J278-1.96*O278/100))</f>
        <v>0.585560139517787</v>
      </c>
      <c r="Q278" s="40" t="n">
        <f aca="false">IF(J278="","",MIN(1,J278+1.96*O278/100))</f>
        <v>0.747773193815546</v>
      </c>
      <c r="R278" s="32" t="str">
        <f aca="false">IF(L278="","",IF(ABS(L278)&lt;=O278,"Yes","No"))</f>
        <v>Yes</v>
      </c>
      <c r="S278" s="32" t="str">
        <f aca="false">IF(L278="","",IF(ABS(L278)&lt;=1.96*O278,"Yes","No"))</f>
        <v>Yes</v>
      </c>
      <c r="T278" s="60" t="n">
        <f aca="false">IF(D278="","",ROUND(SQRT(((D278+G278)*O278/100)^2+(J278*(D278+G278)*0.08223)^2),0))</f>
        <v>34</v>
      </c>
      <c r="U278" s="32"/>
    </row>
    <row r="279" customFormat="false" ht="15" hidden="false" customHeight="false" outlineLevel="0" collapsed="false">
      <c r="A279" s="32" t="s">
        <v>421</v>
      </c>
      <c r="B279" s="32" t="s">
        <v>485</v>
      </c>
      <c r="C279" s="32" t="s">
        <v>493</v>
      </c>
      <c r="D279" s="60" t="n">
        <v>163</v>
      </c>
      <c r="E279" s="60" t="n">
        <v>154</v>
      </c>
      <c r="F279" s="69" t="n">
        <f aca="false">IF(E279="","",D279-E279)</f>
        <v>9</v>
      </c>
      <c r="G279" s="60" t="n">
        <v>67</v>
      </c>
      <c r="H279" s="60" t="n">
        <v>58</v>
      </c>
      <c r="I279" s="69" t="n">
        <f aca="false">IF(H279="","",G279-H279)</f>
        <v>9</v>
      </c>
      <c r="J279" s="40" t="n">
        <f aca="false">IF(OR(D279="",D279+G279=0),"",D279/(D279+G279))</f>
        <v>0.708695652173913</v>
      </c>
      <c r="K279" s="40" t="n">
        <f aca="false">IF(E279="","",E279/(E279+H279))</f>
        <v>0.726415094339623</v>
      </c>
      <c r="L279" s="70" t="n">
        <f aca="false">IF(OR(K279="",J279=""),"",(J279-K279)*100)</f>
        <v>-1.77194421657095</v>
      </c>
      <c r="M279" s="36" t="n">
        <v>3.47908323004549</v>
      </c>
      <c r="N279" s="36" t="n">
        <v>2.24048056585718</v>
      </c>
      <c r="O279" s="36" t="n">
        <f aca="false">SQRT(M279^2+N279^2)</f>
        <v>4.13808811984079</v>
      </c>
      <c r="P279" s="40" t="n">
        <f aca="false">IF(J279="","",MAX(0,J279-1.96*O279/100))</f>
        <v>0.627589125025034</v>
      </c>
      <c r="Q279" s="40" t="n">
        <f aca="false">IF(J279="","",MIN(1,J279+1.96*O279/100))</f>
        <v>0.789802179322793</v>
      </c>
      <c r="R279" s="32" t="str">
        <f aca="false">IF(L279="","",IF(ABS(L279)&lt;=O279,"Yes","No"))</f>
        <v>Yes</v>
      </c>
      <c r="S279" s="32" t="str">
        <f aca="false">IF(L279="","",IF(ABS(L279)&lt;=1.96*O279,"Yes","No"))</f>
        <v>Yes</v>
      </c>
      <c r="T279" s="60" t="n">
        <f aca="false">IF(D279="","",ROUND(SQRT(((D279+G279)*O279/100)^2+(J279*(D279+G279)*0.08223)^2),0))</f>
        <v>16</v>
      </c>
      <c r="U279" s="32"/>
    </row>
    <row r="280" customFormat="false" ht="15" hidden="false" customHeight="false" outlineLevel="0" collapsed="false">
      <c r="A280" s="32" t="s">
        <v>421</v>
      </c>
      <c r="B280" s="32" t="s">
        <v>485</v>
      </c>
      <c r="C280" s="32" t="s">
        <v>494</v>
      </c>
      <c r="D280" s="60" t="n">
        <v>228</v>
      </c>
      <c r="E280" s="60" t="n">
        <v>245</v>
      </c>
      <c r="F280" s="69" t="n">
        <f aca="false">IF(E280="","",D280-E280)</f>
        <v>-17</v>
      </c>
      <c r="G280" s="60" t="n">
        <v>84</v>
      </c>
      <c r="H280" s="60" t="n">
        <v>79</v>
      </c>
      <c r="I280" s="69" t="n">
        <f aca="false">IF(H280="","",G280-H280)</f>
        <v>5</v>
      </c>
      <c r="J280" s="40" t="n">
        <f aca="false">IF(OR(D280="",D280+G280=0),"",D280/(D280+G280))</f>
        <v>0.730769230769231</v>
      </c>
      <c r="K280" s="40" t="n">
        <f aca="false">IF(E280="","",E280/(E280+H280))</f>
        <v>0.756172839506173</v>
      </c>
      <c r="L280" s="70" t="n">
        <f aca="false">IF(OR(K280="",J280=""),"",(J280-K280)*100)</f>
        <v>-2.54036087369421</v>
      </c>
      <c r="M280" s="36" t="n">
        <v>3.47908323004549</v>
      </c>
      <c r="N280" s="36" t="n">
        <v>2.24048056585718</v>
      </c>
      <c r="O280" s="36" t="n">
        <f aca="false">SQRT(M280^2+N280^2)</f>
        <v>4.13808811984079</v>
      </c>
      <c r="P280" s="40" t="n">
        <f aca="false">IF(J280="","",MAX(0,J280-1.96*O280/100))</f>
        <v>0.649662703620351</v>
      </c>
      <c r="Q280" s="40" t="n">
        <f aca="false">IF(J280="","",MIN(1,J280+1.96*O280/100))</f>
        <v>0.81187575791811</v>
      </c>
      <c r="R280" s="32" t="str">
        <f aca="false">IF(L280="","",IF(ABS(L280)&lt;=O280,"Yes","No"))</f>
        <v>Yes</v>
      </c>
      <c r="S280" s="32" t="str">
        <f aca="false">IF(L280="","",IF(ABS(L280)&lt;=1.96*O280,"Yes","No"))</f>
        <v>Yes</v>
      </c>
      <c r="T280" s="60" t="n">
        <f aca="false">IF(D280="","",ROUND(SQRT(((D280+G280)*O280/100)^2+(J280*(D280+G280)*0.08223)^2),0))</f>
        <v>23</v>
      </c>
      <c r="U280" s="32"/>
    </row>
    <row r="281" customFormat="false" ht="15" hidden="false" customHeight="false" outlineLevel="0" collapsed="false">
      <c r="A281" s="32" t="s">
        <v>421</v>
      </c>
      <c r="B281" s="32" t="s">
        <v>485</v>
      </c>
      <c r="C281" s="32" t="s">
        <v>495</v>
      </c>
      <c r="D281" s="60" t="n">
        <v>248</v>
      </c>
      <c r="E281" s="60" t="n">
        <v>262</v>
      </c>
      <c r="F281" s="69" t="n">
        <f aca="false">IF(E281="","",D281-E281)</f>
        <v>-14</v>
      </c>
      <c r="G281" s="60" t="n">
        <v>99</v>
      </c>
      <c r="H281" s="60" t="n">
        <v>82</v>
      </c>
      <c r="I281" s="69" t="n">
        <f aca="false">IF(H281="","",G281-H281)</f>
        <v>17</v>
      </c>
      <c r="J281" s="40" t="n">
        <f aca="false">IF(OR(D281="",D281+G281=0),"",D281/(D281+G281))</f>
        <v>0.714697406340058</v>
      </c>
      <c r="K281" s="40" t="n">
        <f aca="false">IF(E281="","",E281/(E281+H281))</f>
        <v>0.761627906976744</v>
      </c>
      <c r="L281" s="70" t="n">
        <f aca="false">IF(OR(K281="",J281=""),"",(J281-K281)*100)</f>
        <v>-4.69305006366866</v>
      </c>
      <c r="M281" s="36" t="n">
        <v>3.47908323004549</v>
      </c>
      <c r="N281" s="36" t="n">
        <v>2.24048056585718</v>
      </c>
      <c r="O281" s="36" t="n">
        <f aca="false">SQRT(M281^2+N281^2)</f>
        <v>4.13808811984079</v>
      </c>
      <c r="P281" s="40" t="n">
        <f aca="false">IF(J281="","",MAX(0,J281-1.96*O281/100))</f>
        <v>0.633590879191178</v>
      </c>
      <c r="Q281" s="40" t="n">
        <f aca="false">IF(J281="","",MIN(1,J281+1.96*O281/100))</f>
        <v>0.795803933488937</v>
      </c>
      <c r="R281" s="32" t="str">
        <f aca="false">IF(L281="","",IF(ABS(L281)&lt;=O281,"Yes","No"))</f>
        <v>No</v>
      </c>
      <c r="S281" s="32" t="str">
        <f aca="false">IF(L281="","",IF(ABS(L281)&lt;=1.96*O281,"Yes","No"))</f>
        <v>Yes</v>
      </c>
      <c r="T281" s="60" t="n">
        <f aca="false">IF(D281="","",ROUND(SQRT(((D281+G281)*O281/100)^2+(J281*(D281+G281)*0.08223)^2),0))</f>
        <v>25</v>
      </c>
      <c r="U281" s="32"/>
    </row>
    <row r="282" customFormat="false" ht="15" hidden="false" customHeight="false" outlineLevel="0" collapsed="false">
      <c r="A282" s="32" t="s">
        <v>421</v>
      </c>
      <c r="B282" s="32" t="s">
        <v>485</v>
      </c>
      <c r="C282" s="32" t="s">
        <v>496</v>
      </c>
      <c r="D282" s="60" t="n">
        <v>491</v>
      </c>
      <c r="E282" s="60"/>
      <c r="F282" s="69" t="str">
        <f aca="false">IF(E282="","",D282-E282)</f>
        <v/>
      </c>
      <c r="G282" s="60" t="n">
        <v>227</v>
      </c>
      <c r="H282" s="60"/>
      <c r="I282" s="69" t="str">
        <f aca="false">IF(H282="","",G282-H282)</f>
        <v/>
      </c>
      <c r="J282" s="40" t="n">
        <f aca="false">IF(OR(D282="",D282+G282=0),"",D282/(D282+G282))</f>
        <v>0.683844011142061</v>
      </c>
      <c r="K282" s="40" t="str">
        <f aca="false">IF(E282="","",E282/(E282+H282))</f>
        <v/>
      </c>
      <c r="L282" s="70" t="str">
        <f aca="false">IF(OR(K282="",J282=""),"",(J282-K282)*100)</f>
        <v/>
      </c>
      <c r="M282" s="36" t="n">
        <v>2.27303511524771</v>
      </c>
      <c r="N282" s="36" t="n">
        <v>2.24048056585718</v>
      </c>
      <c r="O282" s="36" t="n">
        <f aca="false">SQRT(M282^2+N282^2)</f>
        <v>3.19162056033183</v>
      </c>
      <c r="P282" s="40" t="n">
        <f aca="false">IF(J282="","",MAX(0,J282-1.96*O282/100))</f>
        <v>0.621288248159557</v>
      </c>
      <c r="Q282" s="40" t="n">
        <f aca="false">IF(J282="","",MIN(1,J282+1.96*O282/100))</f>
        <v>0.746399774124565</v>
      </c>
      <c r="R282" s="32" t="str">
        <f aca="false">IF(L282="","",IF(ABS(L282)&lt;=O282,"Yes","No"))</f>
        <v/>
      </c>
      <c r="S282" s="32" t="str">
        <f aca="false">IF(L282="","",IF(ABS(L282)&lt;=1.96*O282,"Yes","No"))</f>
        <v/>
      </c>
      <c r="T282" s="60" t="n">
        <f aca="false">IF(D282="","",ROUND(SQRT(((D282+G282)*O282/100)^2+(J282*(D282+G282)*0.06778)^2),0))</f>
        <v>40</v>
      </c>
      <c r="U282" s="32" t="s">
        <v>771</v>
      </c>
    </row>
    <row r="283" customFormat="false" ht="15" hidden="false" customHeight="false" outlineLevel="0" collapsed="false">
      <c r="A283" s="32" t="s">
        <v>421</v>
      </c>
      <c r="B283" s="32" t="s">
        <v>485</v>
      </c>
      <c r="C283" s="32" t="s">
        <v>497</v>
      </c>
      <c r="D283" s="60" t="n">
        <v>652</v>
      </c>
      <c r="E283" s="60" t="n">
        <v>643</v>
      </c>
      <c r="F283" s="69" t="n">
        <f aca="false">IF(E283="","",D283-E283)</f>
        <v>9</v>
      </c>
      <c r="G283" s="60" t="n">
        <v>281</v>
      </c>
      <c r="H283" s="60" t="n">
        <v>261</v>
      </c>
      <c r="I283" s="69" t="n">
        <f aca="false">IF(H283="","",G283-H283)</f>
        <v>20</v>
      </c>
      <c r="J283" s="40" t="n">
        <f aca="false">IF(OR(D283="",D283+G283=0),"",D283/(D283+G283))</f>
        <v>0.69882100750268</v>
      </c>
      <c r="K283" s="40" t="n">
        <f aca="false">IF(E283="","",E283/(E283+H283))</f>
        <v>0.711283185840708</v>
      </c>
      <c r="L283" s="70" t="n">
        <f aca="false">IF(OR(K283="",J283=""),"",(J283-K283)*100)</f>
        <v>-1.24621783380284</v>
      </c>
      <c r="M283" s="36" t="n">
        <v>1.83458616348768</v>
      </c>
      <c r="N283" s="36" t="n">
        <v>2.24048056585718</v>
      </c>
      <c r="O283" s="36" t="n">
        <f aca="false">SQRT(M283^2+N283^2)</f>
        <v>2.89576579806519</v>
      </c>
      <c r="P283" s="40" t="n">
        <f aca="false">IF(J283="","",MAX(0,J283-1.96*O283/100))</f>
        <v>0.642063997860602</v>
      </c>
      <c r="Q283" s="40" t="n">
        <f aca="false">IF(J283="","",MIN(1,J283+1.96*O283/100))</f>
        <v>0.755578017144757</v>
      </c>
      <c r="R283" s="32" t="str">
        <f aca="false">IF(L283="","",IF(ABS(L283)&lt;=O283,"Yes","No"))</f>
        <v>Yes</v>
      </c>
      <c r="S283" s="32" t="str">
        <f aca="false">IF(L283="","",IF(ABS(L283)&lt;=1.96*O283,"Yes","No"))</f>
        <v>Yes</v>
      </c>
      <c r="T283" s="60" t="n">
        <f aca="false">IF(D283="","",ROUND(SQRT(((D283+G283)*O283/100)^2+(J283*(D283+G283)*0.05273)^2),0))</f>
        <v>44</v>
      </c>
      <c r="U283" s="32"/>
    </row>
    <row r="284" customFormat="false" ht="15" hidden="false" customHeight="false" outlineLevel="0" collapsed="false">
      <c r="A284" s="32" t="s">
        <v>421</v>
      </c>
      <c r="B284" s="32" t="s">
        <v>498</v>
      </c>
      <c r="C284" s="32" t="s">
        <v>499</v>
      </c>
      <c r="D284" s="60" t="n">
        <v>1003</v>
      </c>
      <c r="E284" s="60" t="n">
        <v>1089</v>
      </c>
      <c r="F284" s="69" t="n">
        <f aca="false">IF(E284="","",D284-E284)</f>
        <v>-86</v>
      </c>
      <c r="G284" s="60" t="n">
        <v>1018</v>
      </c>
      <c r="H284" s="60" t="n">
        <v>1068</v>
      </c>
      <c r="I284" s="69" t="n">
        <f aca="false">IF(H284="","",G284-H284)</f>
        <v>-50</v>
      </c>
      <c r="J284" s="40" t="n">
        <f aca="false">IF(OR(D284="",D284+G284=0),"",D284/(D284+G284))</f>
        <v>0.496288965858486</v>
      </c>
      <c r="K284" s="40" t="n">
        <f aca="false">IF(E284="","",E284/(E284+H284))</f>
        <v>0.504867872044506</v>
      </c>
      <c r="L284" s="70" t="n">
        <f aca="false">IF(OR(K284="",J284=""),"",(J284-K284)*100)</f>
        <v>-0.857890618602031</v>
      </c>
      <c r="M284" s="36" t="n">
        <v>1.83458616348768</v>
      </c>
      <c r="N284" s="36" t="n">
        <v>2.24048056585718</v>
      </c>
      <c r="O284" s="36" t="n">
        <f aca="false">SQRT(M284^2+N284^2)</f>
        <v>2.89576579806519</v>
      </c>
      <c r="P284" s="40" t="n">
        <f aca="false">IF(J284="","",MAX(0,J284-1.96*O284/100))</f>
        <v>0.439531956216408</v>
      </c>
      <c r="Q284" s="40" t="n">
        <f aca="false">IF(J284="","",MIN(1,J284+1.96*O284/100))</f>
        <v>0.553045975500564</v>
      </c>
      <c r="R284" s="32" t="str">
        <f aca="false">IF(L284="","",IF(ABS(L284)&lt;=O284,"Yes","No"))</f>
        <v>Yes</v>
      </c>
      <c r="S284" s="32" t="str">
        <f aca="false">IF(L284="","",IF(ABS(L284)&lt;=1.96*O284,"Yes","No"))</f>
        <v>Yes</v>
      </c>
      <c r="T284" s="60" t="n">
        <f aca="false">IF(D284="","",ROUND(SQRT(((D284+G284)*O284/100)^2+(J284*(D284+G284)*0.05273)^2),0))</f>
        <v>79</v>
      </c>
      <c r="U284" s="32"/>
    </row>
    <row r="285" customFormat="false" ht="15" hidden="false" customHeight="false" outlineLevel="0" collapsed="false">
      <c r="A285" s="32" t="s">
        <v>421</v>
      </c>
      <c r="B285" s="32" t="s">
        <v>498</v>
      </c>
      <c r="C285" s="32" t="s">
        <v>500</v>
      </c>
      <c r="D285" s="60" t="n">
        <v>1137</v>
      </c>
      <c r="E285" s="60" t="n">
        <v>1273</v>
      </c>
      <c r="F285" s="69" t="n">
        <f aca="false">IF(E285="","",D285-E285)</f>
        <v>-136</v>
      </c>
      <c r="G285" s="60" t="n">
        <v>1054</v>
      </c>
      <c r="H285" s="60" t="n">
        <v>1133</v>
      </c>
      <c r="I285" s="69" t="n">
        <f aca="false">IF(H285="","",G285-H285)</f>
        <v>-79</v>
      </c>
      <c r="J285" s="40" t="n">
        <f aca="false">IF(OR(D285="",D285+G285=0),"",D285/(D285+G285))</f>
        <v>0.518941122774989</v>
      </c>
      <c r="K285" s="40" t="n">
        <f aca="false">IF(E285="","",E285/(E285+H285))</f>
        <v>0.529093931837074</v>
      </c>
      <c r="L285" s="70" t="n">
        <f aca="false">IF(OR(K285="",J285=""),"",(J285-K285)*100)</f>
        <v>-1.01528090620854</v>
      </c>
      <c r="M285" s="36" t="n">
        <v>1.83458616348768</v>
      </c>
      <c r="N285" s="36" t="n">
        <v>2.24048056585718</v>
      </c>
      <c r="O285" s="36" t="n">
        <f aca="false">SQRT(M285^2+N285^2)</f>
        <v>2.89576579806519</v>
      </c>
      <c r="P285" s="40" t="n">
        <f aca="false">IF(J285="","",MAX(0,J285-1.96*O285/100))</f>
        <v>0.462184113132911</v>
      </c>
      <c r="Q285" s="40" t="n">
        <f aca="false">IF(J285="","",MIN(1,J285+1.96*O285/100))</f>
        <v>0.575698132417067</v>
      </c>
      <c r="R285" s="32" t="str">
        <f aca="false">IF(L285="","",IF(ABS(L285)&lt;=O285,"Yes","No"))</f>
        <v>Yes</v>
      </c>
      <c r="S285" s="32" t="str">
        <f aca="false">IF(L285="","",IF(ABS(L285)&lt;=1.96*O285,"Yes","No"))</f>
        <v>Yes</v>
      </c>
      <c r="T285" s="60" t="n">
        <f aca="false">IF(D285="","",ROUND(SQRT(((D285+G285)*O285/100)^2+(J285*(D285+G285)*0.05273)^2),0))</f>
        <v>87</v>
      </c>
      <c r="U285" s="32"/>
    </row>
    <row r="286" customFormat="false" ht="15" hidden="false" customHeight="false" outlineLevel="0" collapsed="false">
      <c r="A286" s="32" t="s">
        <v>421</v>
      </c>
      <c r="B286" s="32" t="s">
        <v>498</v>
      </c>
      <c r="C286" s="32" t="s">
        <v>501</v>
      </c>
      <c r="D286" s="60" t="n">
        <v>687</v>
      </c>
      <c r="E286" s="60" t="n">
        <v>796</v>
      </c>
      <c r="F286" s="69" t="n">
        <f aca="false">IF(E286="","",D286-E286)</f>
        <v>-109</v>
      </c>
      <c r="G286" s="60" t="n">
        <v>629</v>
      </c>
      <c r="H286" s="60" t="n">
        <v>678</v>
      </c>
      <c r="I286" s="69" t="n">
        <f aca="false">IF(H286="","",G286-H286)</f>
        <v>-49</v>
      </c>
      <c r="J286" s="40" t="n">
        <f aca="false">IF(OR(D286="",D286+G286=0),"",D286/(D286+G286))</f>
        <v>0.522036474164134</v>
      </c>
      <c r="K286" s="40" t="n">
        <f aca="false">IF(E286="","",E286/(E286+H286))</f>
        <v>0.540027137042062</v>
      </c>
      <c r="L286" s="70" t="n">
        <f aca="false">IF(OR(K286="",J286=""),"",(J286-K286)*100)</f>
        <v>-1.79906628779286</v>
      </c>
      <c r="M286" s="36" t="n">
        <v>1.83458616348768</v>
      </c>
      <c r="N286" s="36" t="n">
        <v>2.24048056585718</v>
      </c>
      <c r="O286" s="36" t="n">
        <f aca="false">SQRT(M286^2+N286^2)</f>
        <v>2.89576579806519</v>
      </c>
      <c r="P286" s="40" t="n">
        <f aca="false">IF(J286="","",MAX(0,J286-1.96*O286/100))</f>
        <v>0.465279464522056</v>
      </c>
      <c r="Q286" s="40" t="n">
        <f aca="false">IF(J286="","",MIN(1,J286+1.96*O286/100))</f>
        <v>0.578793483806212</v>
      </c>
      <c r="R286" s="32" t="str">
        <f aca="false">IF(L286="","",IF(ABS(L286)&lt;=O286,"Yes","No"))</f>
        <v>Yes</v>
      </c>
      <c r="S286" s="32" t="str">
        <f aca="false">IF(L286="","",IF(ABS(L286)&lt;=1.96*O286,"Yes","No"))</f>
        <v>Yes</v>
      </c>
      <c r="T286" s="60" t="n">
        <f aca="false">IF(D286="","",ROUND(SQRT(((D286+G286)*O286/100)^2+(J286*(D286+G286)*0.05273)^2),0))</f>
        <v>53</v>
      </c>
      <c r="U286" s="32"/>
    </row>
    <row r="287" customFormat="false" ht="15" hidden="false" customHeight="false" outlineLevel="0" collapsed="false">
      <c r="A287" s="32" t="s">
        <v>421</v>
      </c>
      <c r="B287" s="32" t="s">
        <v>498</v>
      </c>
      <c r="C287" s="32" t="s">
        <v>502</v>
      </c>
      <c r="D287" s="60" t="n">
        <v>889</v>
      </c>
      <c r="E287" s="60" t="n">
        <v>1000</v>
      </c>
      <c r="F287" s="69" t="n">
        <f aca="false">IF(E287="","",D287-E287)</f>
        <v>-111</v>
      </c>
      <c r="G287" s="60" t="n">
        <v>848</v>
      </c>
      <c r="H287" s="60" t="n">
        <v>903</v>
      </c>
      <c r="I287" s="69" t="n">
        <f aca="false">IF(H287="","",G287-H287)</f>
        <v>-55</v>
      </c>
      <c r="J287" s="40" t="n">
        <f aca="false">IF(OR(D287="",D287+G287=0),"",D287/(D287+G287))</f>
        <v>0.511801957397812</v>
      </c>
      <c r="K287" s="40" t="n">
        <f aca="false">IF(E287="","",E287/(E287+H287))</f>
        <v>0.525486074619023</v>
      </c>
      <c r="L287" s="70" t="n">
        <f aca="false">IF(OR(K287="",J287=""),"",(J287-K287)*100)</f>
        <v>-1.36841172212103</v>
      </c>
      <c r="M287" s="36" t="n">
        <v>1.83458616348768</v>
      </c>
      <c r="N287" s="36" t="n">
        <v>2.24048056585718</v>
      </c>
      <c r="O287" s="36" t="n">
        <f aca="false">SQRT(M287^2+N287^2)</f>
        <v>2.89576579806519</v>
      </c>
      <c r="P287" s="40" t="n">
        <f aca="false">IF(J287="","",MAX(0,J287-1.96*O287/100))</f>
        <v>0.455044947755735</v>
      </c>
      <c r="Q287" s="40" t="n">
        <f aca="false">IF(J287="","",MIN(1,J287+1.96*O287/100))</f>
        <v>0.56855896703989</v>
      </c>
      <c r="R287" s="32" t="str">
        <f aca="false">IF(L287="","",IF(ABS(L287)&lt;=O287,"Yes","No"))</f>
        <v>Yes</v>
      </c>
      <c r="S287" s="32" t="str">
        <f aca="false">IF(L287="","",IF(ABS(L287)&lt;=1.96*O287,"Yes","No"))</f>
        <v>Yes</v>
      </c>
      <c r="T287" s="60" t="n">
        <f aca="false">IF(D287="","",ROUND(SQRT(((D287+G287)*O287/100)^2+(J287*(D287+G287)*0.05273)^2),0))</f>
        <v>69</v>
      </c>
      <c r="U287" s="32"/>
    </row>
    <row r="288" customFormat="false" ht="15" hidden="false" customHeight="false" outlineLevel="0" collapsed="false">
      <c r="A288" s="32" t="s">
        <v>421</v>
      </c>
      <c r="B288" s="32" t="s">
        <v>503</v>
      </c>
      <c r="C288" s="32" t="s">
        <v>503</v>
      </c>
      <c r="D288" s="60" t="n">
        <v>523</v>
      </c>
      <c r="E288" s="60" t="n">
        <v>480</v>
      </c>
      <c r="F288" s="69" t="n">
        <f aca="false">IF(E288="","",D288-E288)</f>
        <v>43</v>
      </c>
      <c r="G288" s="60" t="n">
        <v>308</v>
      </c>
      <c r="H288" s="60" t="n">
        <v>330</v>
      </c>
      <c r="I288" s="69" t="n">
        <f aca="false">IF(H288="","",G288-H288)</f>
        <v>-22</v>
      </c>
      <c r="J288" s="40" t="n">
        <f aca="false">IF(OR(D288="",D288+G288=0),"",D288/(D288+G288))</f>
        <v>0.629362214199759</v>
      </c>
      <c r="K288" s="40" t="n">
        <f aca="false">IF(E288="","",E288/(E288+H288))</f>
        <v>0.592592592592593</v>
      </c>
      <c r="L288" s="70" t="n">
        <f aca="false">IF(OR(K288="",J288=""),"",(J288-K288)*100)</f>
        <v>3.67696216071668</v>
      </c>
      <c r="M288" s="36" t="n">
        <v>2.27303511524771</v>
      </c>
      <c r="N288" s="36" t="n">
        <v>2.24048056585718</v>
      </c>
      <c r="O288" s="36" t="n">
        <f aca="false">SQRT(M288^2+N288^2)</f>
        <v>3.19162056033183</v>
      </c>
      <c r="P288" s="40" t="n">
        <f aca="false">IF(J288="","",MAX(0,J288-1.96*O288/100))</f>
        <v>0.566806451217256</v>
      </c>
      <c r="Q288" s="40" t="n">
        <f aca="false">IF(J288="","",MIN(1,J288+1.96*O288/100))</f>
        <v>0.691917977182263</v>
      </c>
      <c r="R288" s="32" t="str">
        <f aca="false">IF(L288="","",IF(ABS(L288)&lt;=O288,"Yes","No"))</f>
        <v>No</v>
      </c>
      <c r="S288" s="32" t="str">
        <f aca="false">IF(L288="","",IF(ABS(L288)&lt;=1.96*O288,"Yes","No"))</f>
        <v>Yes</v>
      </c>
      <c r="T288" s="60" t="n">
        <f aca="false">IF(D288="","",ROUND(SQRT(((D288+G288)*O288/100)^2+(J288*(D288+G288)*0.06778)^2),0))</f>
        <v>44</v>
      </c>
      <c r="U288" s="32"/>
    </row>
    <row r="289" customFormat="false" ht="15" hidden="false" customHeight="false" outlineLevel="0" collapsed="false">
      <c r="A289" s="32" t="s">
        <v>421</v>
      </c>
      <c r="B289" s="32" t="s">
        <v>504</v>
      </c>
      <c r="C289" s="32" t="s">
        <v>504</v>
      </c>
      <c r="D289" s="60" t="n">
        <v>64</v>
      </c>
      <c r="E289" s="60" t="n">
        <v>72</v>
      </c>
      <c r="F289" s="69" t="n">
        <f aca="false">IF(E289="","",D289-E289)</f>
        <v>-8</v>
      </c>
      <c r="G289" s="60" t="n">
        <v>64</v>
      </c>
      <c r="H289" s="60" t="n">
        <v>69</v>
      </c>
      <c r="I289" s="69" t="n">
        <f aca="false">IF(H289="","",G289-H289)</f>
        <v>-5</v>
      </c>
      <c r="J289" s="40" t="n">
        <f aca="false">IF(OR(D289="",D289+G289=0),"",D289/(D289+G289))</f>
        <v>0.5</v>
      </c>
      <c r="K289" s="40" t="n">
        <f aca="false">IF(E289="","",E289/(E289+H289))</f>
        <v>0.51063829787234</v>
      </c>
      <c r="L289" s="70" t="n">
        <f aca="false">IF(OR(K289="",J289=""),"",(J289-K289)*100)</f>
        <v>-1.06382978723404</v>
      </c>
      <c r="M289" s="36" t="n">
        <v>3.47908323004549</v>
      </c>
      <c r="N289" s="36" t="n">
        <v>2.24048056585718</v>
      </c>
      <c r="O289" s="36" t="n">
        <f aca="false">SQRT(M289^2+N289^2)</f>
        <v>4.13808811984079</v>
      </c>
      <c r="P289" s="40" t="n">
        <f aca="false">IF(J289="","",MAX(0,J289-1.96*O289/100))</f>
        <v>0.418893472851121</v>
      </c>
      <c r="Q289" s="40" t="n">
        <f aca="false">IF(J289="","",MIN(1,J289+1.96*O289/100))</f>
        <v>0.581106527148879</v>
      </c>
      <c r="R289" s="32" t="str">
        <f aca="false">IF(L289="","",IF(ABS(L289)&lt;=O289,"Yes","No"))</f>
        <v>Yes</v>
      </c>
      <c r="S289" s="32" t="str">
        <f aca="false">IF(L289="","",IF(ABS(L289)&lt;=1.96*O289,"Yes","No"))</f>
        <v>Yes</v>
      </c>
      <c r="T289" s="60" t="n">
        <f aca="false">IF(D289="","",ROUND(SQRT(((D289+G289)*O289/100)^2+(J289*(D289+G289)*0.08223)^2),0))</f>
        <v>7</v>
      </c>
      <c r="U289" s="32"/>
    </row>
    <row r="290" customFormat="false" ht="15" hidden="false" customHeight="false" outlineLevel="0" collapsed="false">
      <c r="A290" s="32" t="s">
        <v>421</v>
      </c>
      <c r="B290" s="32" t="s">
        <v>328</v>
      </c>
      <c r="C290" s="32" t="s">
        <v>505</v>
      </c>
      <c r="D290" s="60" t="n">
        <v>720</v>
      </c>
      <c r="E290" s="60" t="n">
        <v>770</v>
      </c>
      <c r="F290" s="69" t="n">
        <f aca="false">IF(E290="","",D290-E290)</f>
        <v>-50</v>
      </c>
      <c r="G290" s="60" t="n">
        <v>568</v>
      </c>
      <c r="H290" s="60" t="n">
        <v>546</v>
      </c>
      <c r="I290" s="69" t="n">
        <f aca="false">IF(H290="","",G290-H290)</f>
        <v>22</v>
      </c>
      <c r="J290" s="40" t="n">
        <f aca="false">IF(OR(D290="",D290+G290=0),"",D290/(D290+G290))</f>
        <v>0.559006211180124</v>
      </c>
      <c r="K290" s="40" t="n">
        <f aca="false">IF(E290="","",E290/(E290+H290))</f>
        <v>0.585106382978723</v>
      </c>
      <c r="L290" s="70" t="n">
        <f aca="false">IF(OR(K290="",J290=""),"",(J290-K290)*100)</f>
        <v>-2.61001717985992</v>
      </c>
      <c r="M290" s="36" t="n">
        <v>1.83458616348768</v>
      </c>
      <c r="N290" s="36" t="n">
        <v>2.24048056585718</v>
      </c>
      <c r="O290" s="36" t="n">
        <f aca="false">SQRT(M290^2+N290^2)</f>
        <v>2.89576579806519</v>
      </c>
      <c r="P290" s="40" t="n">
        <f aca="false">IF(J290="","",MAX(0,J290-1.96*O290/100))</f>
        <v>0.502249201538046</v>
      </c>
      <c r="Q290" s="40" t="n">
        <f aca="false">IF(J290="","",MIN(1,J290+1.96*O290/100))</f>
        <v>0.615763220822202</v>
      </c>
      <c r="R290" s="32" t="str">
        <f aca="false">IF(L290="","",IF(ABS(L290)&lt;=O290,"Yes","No"))</f>
        <v>Yes</v>
      </c>
      <c r="S290" s="32" t="str">
        <f aca="false">IF(L290="","",IF(ABS(L290)&lt;=1.96*O290,"Yes","No"))</f>
        <v>Yes</v>
      </c>
      <c r="T290" s="60" t="n">
        <f aca="false">IF(D290="","",ROUND(SQRT(((D290+G290)*O290/100)^2+(J290*(D290+G290)*0.05273)^2),0))</f>
        <v>53</v>
      </c>
      <c r="U290" s="32"/>
    </row>
    <row r="291" customFormat="false" ht="15" hidden="false" customHeight="false" outlineLevel="0" collapsed="false">
      <c r="A291" s="32" t="s">
        <v>421</v>
      </c>
      <c r="B291" s="32" t="s">
        <v>328</v>
      </c>
      <c r="C291" s="32" t="s">
        <v>506</v>
      </c>
      <c r="D291" s="60" t="n">
        <v>665</v>
      </c>
      <c r="E291" s="60" t="n">
        <v>731</v>
      </c>
      <c r="F291" s="69" t="n">
        <f aca="false">IF(E291="","",D291-E291)</f>
        <v>-66</v>
      </c>
      <c r="G291" s="60" t="n">
        <v>607</v>
      </c>
      <c r="H291" s="60" t="n">
        <v>608</v>
      </c>
      <c r="I291" s="69" t="n">
        <f aca="false">IF(H291="","",G291-H291)</f>
        <v>-1</v>
      </c>
      <c r="J291" s="40" t="n">
        <f aca="false">IF(OR(D291="",D291+G291=0),"",D291/(D291+G291))</f>
        <v>0.522798742138365</v>
      </c>
      <c r="K291" s="40" t="n">
        <f aca="false">IF(E291="","",E291/(E291+H291))</f>
        <v>0.545929798356983</v>
      </c>
      <c r="L291" s="70" t="n">
        <f aca="false">IF(OR(K291="",J291=""),"",(J291-K291)*100)</f>
        <v>-2.31310562186181</v>
      </c>
      <c r="M291" s="36" t="n">
        <v>1.83458616348768</v>
      </c>
      <c r="N291" s="36" t="n">
        <v>2.24048056585718</v>
      </c>
      <c r="O291" s="36" t="n">
        <f aca="false">SQRT(M291^2+N291^2)</f>
        <v>2.89576579806519</v>
      </c>
      <c r="P291" s="40" t="n">
        <f aca="false">IF(J291="","",MAX(0,J291-1.96*O291/100))</f>
        <v>0.466041732496287</v>
      </c>
      <c r="Q291" s="40" t="n">
        <f aca="false">IF(J291="","",MIN(1,J291+1.96*O291/100))</f>
        <v>0.579555751780443</v>
      </c>
      <c r="R291" s="32" t="str">
        <f aca="false">IF(L291="","",IF(ABS(L291)&lt;=O291,"Yes","No"))</f>
        <v>Yes</v>
      </c>
      <c r="S291" s="32" t="str">
        <f aca="false">IF(L291="","",IF(ABS(L291)&lt;=1.96*O291,"Yes","No"))</f>
        <v>Yes</v>
      </c>
      <c r="T291" s="60" t="n">
        <f aca="false">IF(D291="","",ROUND(SQRT(((D291+G291)*O291/100)^2+(J291*(D291+G291)*0.05273)^2),0))</f>
        <v>51</v>
      </c>
      <c r="U291" s="32"/>
    </row>
    <row r="292" customFormat="false" ht="15" hidden="false" customHeight="false" outlineLevel="0" collapsed="false">
      <c r="A292" s="32" t="s">
        <v>421</v>
      </c>
      <c r="B292" s="32" t="s">
        <v>328</v>
      </c>
      <c r="C292" s="32" t="s">
        <v>507</v>
      </c>
      <c r="D292" s="60" t="n">
        <v>334</v>
      </c>
      <c r="E292" s="60" t="n">
        <v>388</v>
      </c>
      <c r="F292" s="69" t="n">
        <f aca="false">IF(E292="","",D292-E292)</f>
        <v>-54</v>
      </c>
      <c r="G292" s="60" t="n">
        <v>325</v>
      </c>
      <c r="H292" s="60" t="n">
        <v>338</v>
      </c>
      <c r="I292" s="69" t="n">
        <f aca="false">IF(H292="","",G292-H292)</f>
        <v>-13</v>
      </c>
      <c r="J292" s="40" t="n">
        <f aca="false">IF(OR(D292="",D292+G292=0),"",D292/(D292+G292))</f>
        <v>0.506828528072838</v>
      </c>
      <c r="K292" s="40" t="n">
        <f aca="false">IF(E292="","",E292/(E292+H292))</f>
        <v>0.534435261707989</v>
      </c>
      <c r="L292" s="70" t="n">
        <f aca="false">IF(OR(K292="",J292=""),"",(J292-K292)*100)</f>
        <v>-2.76067336351513</v>
      </c>
      <c r="M292" s="36" t="n">
        <v>2.27303511524771</v>
      </c>
      <c r="N292" s="36" t="n">
        <v>2.24048056585718</v>
      </c>
      <c r="O292" s="36" t="n">
        <f aca="false">SQRT(M292^2+N292^2)</f>
        <v>3.19162056033183</v>
      </c>
      <c r="P292" s="40" t="n">
        <f aca="false">IF(J292="","",MAX(0,J292-1.96*O292/100))</f>
        <v>0.444272765090334</v>
      </c>
      <c r="Q292" s="40" t="n">
        <f aca="false">IF(J292="","",MIN(1,J292+1.96*O292/100))</f>
        <v>0.569384291055342</v>
      </c>
      <c r="R292" s="32" t="str">
        <f aca="false">IF(L292="","",IF(ABS(L292)&lt;=O292,"Yes","No"))</f>
        <v>Yes</v>
      </c>
      <c r="S292" s="32" t="str">
        <f aca="false">IF(L292="","",IF(ABS(L292)&lt;=1.96*O292,"Yes","No"))</f>
        <v>Yes</v>
      </c>
      <c r="T292" s="60" t="n">
        <f aca="false">IF(D292="","",ROUND(SQRT(((D292+G292)*O292/100)^2+(J292*(D292+G292)*0.06778)^2),0))</f>
        <v>31</v>
      </c>
      <c r="U292" s="32"/>
    </row>
    <row r="293" customFormat="false" ht="15" hidden="false" customHeight="false" outlineLevel="0" collapsed="false">
      <c r="A293" s="32" t="s">
        <v>421</v>
      </c>
      <c r="B293" s="32" t="s">
        <v>328</v>
      </c>
      <c r="C293" s="32" t="s">
        <v>508</v>
      </c>
      <c r="D293" s="60" t="n">
        <v>525</v>
      </c>
      <c r="E293" s="60" t="n">
        <v>603</v>
      </c>
      <c r="F293" s="69" t="n">
        <f aca="false">IF(E293="","",D293-E293)</f>
        <v>-78</v>
      </c>
      <c r="G293" s="60" t="n">
        <v>493</v>
      </c>
      <c r="H293" s="60" t="n">
        <v>543</v>
      </c>
      <c r="I293" s="69" t="n">
        <f aca="false">IF(H293="","",G293-H293)</f>
        <v>-50</v>
      </c>
      <c r="J293" s="40" t="n">
        <f aca="false">IF(OR(D293="",D293+G293=0),"",D293/(D293+G293))</f>
        <v>0.515717092337918</v>
      </c>
      <c r="K293" s="40" t="n">
        <f aca="false">IF(E293="","",E293/(E293+H293))</f>
        <v>0.526178010471204</v>
      </c>
      <c r="L293" s="70" t="n">
        <f aca="false">IF(OR(K293="",J293=""),"",(J293-K293)*100)</f>
        <v>-1.04609181332866</v>
      </c>
      <c r="M293" s="36" t="n">
        <v>1.83458616348768</v>
      </c>
      <c r="N293" s="36" t="n">
        <v>2.24048056585718</v>
      </c>
      <c r="O293" s="36" t="n">
        <f aca="false">SQRT(M293^2+N293^2)</f>
        <v>2.89576579806519</v>
      </c>
      <c r="P293" s="40" t="n">
        <f aca="false">IF(J293="","",MAX(0,J293-1.96*O293/100))</f>
        <v>0.45896008269584</v>
      </c>
      <c r="Q293" s="40" t="n">
        <f aca="false">IF(J293="","",MIN(1,J293+1.96*O293/100))</f>
        <v>0.572474101979995</v>
      </c>
      <c r="R293" s="32" t="str">
        <f aca="false">IF(L293="","",IF(ABS(L293)&lt;=O293,"Yes","No"))</f>
        <v>Yes</v>
      </c>
      <c r="S293" s="32" t="str">
        <f aca="false">IF(L293="","",IF(ABS(L293)&lt;=1.96*O293,"Yes","No"))</f>
        <v>Yes</v>
      </c>
      <c r="T293" s="60" t="n">
        <f aca="false">IF(D293="","",ROUND(SQRT(((D293+G293)*O293/100)^2+(J293*(D293+G293)*0.05273)^2),0))</f>
        <v>40</v>
      </c>
      <c r="U293" s="32"/>
    </row>
    <row r="294" customFormat="false" ht="15" hidden="false" customHeight="false" outlineLevel="0" collapsed="false">
      <c r="A294" s="32" t="s">
        <v>421</v>
      </c>
      <c r="B294" s="32" t="s">
        <v>328</v>
      </c>
      <c r="C294" s="32" t="s">
        <v>509</v>
      </c>
      <c r="D294" s="60" t="n">
        <v>568</v>
      </c>
      <c r="E294" s="60" t="n">
        <v>656</v>
      </c>
      <c r="F294" s="69" t="n">
        <f aca="false">IF(E294="","",D294-E294)</f>
        <v>-88</v>
      </c>
      <c r="G294" s="60" t="n">
        <v>467</v>
      </c>
      <c r="H294" s="60" t="n">
        <v>499</v>
      </c>
      <c r="I294" s="69" t="n">
        <f aca="false">IF(H294="","",G294-H294)</f>
        <v>-32</v>
      </c>
      <c r="J294" s="40" t="n">
        <f aca="false">IF(OR(D294="",D294+G294=0),"",D294/(D294+G294))</f>
        <v>0.548792270531401</v>
      </c>
      <c r="K294" s="40" t="n">
        <f aca="false">IF(E294="","",E294/(E294+H294))</f>
        <v>0.567965367965368</v>
      </c>
      <c r="L294" s="70" t="n">
        <f aca="false">IF(OR(K294="",J294=""),"",(J294-K294)*100)</f>
        <v>-1.9173097433967</v>
      </c>
      <c r="M294" s="36" t="n">
        <v>1.83458616348768</v>
      </c>
      <c r="N294" s="36" t="n">
        <v>2.24048056585718</v>
      </c>
      <c r="O294" s="36" t="n">
        <f aca="false">SQRT(M294^2+N294^2)</f>
        <v>2.89576579806519</v>
      </c>
      <c r="P294" s="40" t="n">
        <f aca="false">IF(J294="","",MAX(0,J294-1.96*O294/100))</f>
        <v>0.492035260889323</v>
      </c>
      <c r="Q294" s="40" t="n">
        <f aca="false">IF(J294="","",MIN(1,J294+1.96*O294/100))</f>
        <v>0.605549280173479</v>
      </c>
      <c r="R294" s="32" t="str">
        <f aca="false">IF(L294="","",IF(ABS(L294)&lt;=O294,"Yes","No"))</f>
        <v>Yes</v>
      </c>
      <c r="S294" s="32" t="str">
        <f aca="false">IF(L294="","",IF(ABS(L294)&lt;=1.96*O294,"Yes","No"))</f>
        <v>Yes</v>
      </c>
      <c r="T294" s="60" t="n">
        <f aca="false">IF(D294="","",ROUND(SQRT(((D294+G294)*O294/100)^2+(J294*(D294+G294)*0.05273)^2),0))</f>
        <v>42</v>
      </c>
      <c r="U294" s="32"/>
    </row>
    <row r="295" customFormat="false" ht="15" hidden="false" customHeight="false" outlineLevel="0" collapsed="false">
      <c r="A295" s="32" t="s">
        <v>421</v>
      </c>
      <c r="B295" s="32" t="s">
        <v>328</v>
      </c>
      <c r="C295" s="32" t="s">
        <v>510</v>
      </c>
      <c r="D295" s="60" t="n">
        <v>381</v>
      </c>
      <c r="E295" s="60" t="n">
        <v>422</v>
      </c>
      <c r="F295" s="69" t="n">
        <f aca="false">IF(E295="","",D295-E295)</f>
        <v>-41</v>
      </c>
      <c r="G295" s="60" t="n">
        <v>356</v>
      </c>
      <c r="H295" s="60" t="n">
        <v>349</v>
      </c>
      <c r="I295" s="69" t="n">
        <f aca="false">IF(H295="","",G295-H295)</f>
        <v>7</v>
      </c>
      <c r="J295" s="40" t="n">
        <f aca="false">IF(OR(D295="",D295+G295=0),"",D295/(D295+G295))</f>
        <v>0.51696065128901</v>
      </c>
      <c r="K295" s="40" t="n">
        <f aca="false">IF(E295="","",E295/(E295+H295))</f>
        <v>0.547341115434501</v>
      </c>
      <c r="L295" s="70" t="n">
        <f aca="false">IF(OR(K295="",J295=""),"",(J295-K295)*100)</f>
        <v>-3.03804641454912</v>
      </c>
      <c r="M295" s="36" t="n">
        <v>2.27303511524771</v>
      </c>
      <c r="N295" s="36" t="n">
        <v>2.24048056585718</v>
      </c>
      <c r="O295" s="36" t="n">
        <f aca="false">SQRT(M295^2+N295^2)</f>
        <v>3.19162056033183</v>
      </c>
      <c r="P295" s="40" t="n">
        <f aca="false">IF(J295="","",MAX(0,J295-1.96*O295/100))</f>
        <v>0.454404888306506</v>
      </c>
      <c r="Q295" s="40" t="n">
        <f aca="false">IF(J295="","",MIN(1,J295+1.96*O295/100))</f>
        <v>0.579516414271513</v>
      </c>
      <c r="R295" s="32" t="str">
        <f aca="false">IF(L295="","",IF(ABS(L295)&lt;=O295,"Yes","No"))</f>
        <v>Yes</v>
      </c>
      <c r="S295" s="32" t="str">
        <f aca="false">IF(L295="","",IF(ABS(L295)&lt;=1.96*O295,"Yes","No"))</f>
        <v>Yes</v>
      </c>
      <c r="T295" s="60" t="n">
        <f aca="false">IF(D295="","",ROUND(SQRT(((D295+G295)*O295/100)^2+(J295*(D295+G295)*0.06778)^2),0))</f>
        <v>35</v>
      </c>
      <c r="U295" s="32"/>
    </row>
    <row r="296" customFormat="false" ht="15" hidden="false" customHeight="false" outlineLevel="0" collapsed="false">
      <c r="A296" s="32" t="s">
        <v>421</v>
      </c>
      <c r="B296" s="32" t="s">
        <v>511</v>
      </c>
      <c r="C296" s="32" t="s">
        <v>512</v>
      </c>
      <c r="D296" s="60" t="n">
        <v>403</v>
      </c>
      <c r="E296" s="60" t="n">
        <v>430</v>
      </c>
      <c r="F296" s="69" t="n">
        <f aca="false">IF(E296="","",D296-E296)</f>
        <v>-27</v>
      </c>
      <c r="G296" s="60" t="n">
        <v>423</v>
      </c>
      <c r="H296" s="60" t="n">
        <v>446</v>
      </c>
      <c r="I296" s="69" t="n">
        <f aca="false">IF(H296="","",G296-H296)</f>
        <v>-23</v>
      </c>
      <c r="J296" s="40" t="n">
        <f aca="false">IF(OR(D296="",D296+G296=0),"",D296/(D296+G296))</f>
        <v>0.487893462469734</v>
      </c>
      <c r="K296" s="40" t="n">
        <f aca="false">IF(E296="","",E296/(E296+H296))</f>
        <v>0.490867579908676</v>
      </c>
      <c r="L296" s="70" t="n">
        <f aca="false">IF(OR(K296="",J296=""),"",(J296-K296)*100)</f>
        <v>-0.297411743894216</v>
      </c>
      <c r="M296" s="36" t="n">
        <v>2.27303511524771</v>
      </c>
      <c r="N296" s="36" t="n">
        <v>2.24048056585718</v>
      </c>
      <c r="O296" s="36" t="n">
        <f aca="false">SQRT(M296^2+N296^2)</f>
        <v>3.19162056033183</v>
      </c>
      <c r="P296" s="40" t="n">
        <f aca="false">IF(J296="","",MAX(0,J296-1.96*O296/100))</f>
        <v>0.42533769948723</v>
      </c>
      <c r="Q296" s="40" t="n">
        <f aca="false">IF(J296="","",MIN(1,J296+1.96*O296/100))</f>
        <v>0.550449225452238</v>
      </c>
      <c r="R296" s="32" t="str">
        <f aca="false">IF(L296="","",IF(ABS(L296)&lt;=O296,"Yes","No"))</f>
        <v>Yes</v>
      </c>
      <c r="S296" s="32" t="str">
        <f aca="false">IF(L296="","",IF(ABS(L296)&lt;=1.96*O296,"Yes","No"))</f>
        <v>Yes</v>
      </c>
      <c r="T296" s="60" t="n">
        <f aca="false">IF(D296="","",ROUND(SQRT(((D296+G296)*O296/100)^2+(J296*(D296+G296)*0.06778)^2),0))</f>
        <v>38</v>
      </c>
      <c r="U296" s="32"/>
    </row>
    <row r="297" customFormat="false" ht="15" hidden="false" customHeight="false" outlineLevel="0" collapsed="false">
      <c r="A297" s="32" t="s">
        <v>421</v>
      </c>
      <c r="B297" s="32" t="s">
        <v>511</v>
      </c>
      <c r="C297" s="32" t="s">
        <v>513</v>
      </c>
      <c r="D297" s="60" t="n">
        <v>314</v>
      </c>
      <c r="E297" s="60" t="n">
        <v>363</v>
      </c>
      <c r="F297" s="69" t="n">
        <f aca="false">IF(E297="","",D297-E297)</f>
        <v>-49</v>
      </c>
      <c r="G297" s="60" t="n">
        <v>310</v>
      </c>
      <c r="H297" s="60" t="n">
        <v>318</v>
      </c>
      <c r="I297" s="69" t="n">
        <f aca="false">IF(H297="","",G297-H297)</f>
        <v>-8</v>
      </c>
      <c r="J297" s="40" t="n">
        <f aca="false">IF(OR(D297="",D297+G297=0),"",D297/(D297+G297))</f>
        <v>0.503205128205128</v>
      </c>
      <c r="K297" s="40" t="n">
        <f aca="false">IF(E297="","",E297/(E297+H297))</f>
        <v>0.533039647577093</v>
      </c>
      <c r="L297" s="70" t="n">
        <f aca="false">IF(OR(K297="",J297=""),"",(J297-K297)*100)</f>
        <v>-2.98345193719644</v>
      </c>
      <c r="M297" s="36" t="n">
        <v>2.27303511524771</v>
      </c>
      <c r="N297" s="36" t="n">
        <v>2.24048056585718</v>
      </c>
      <c r="O297" s="36" t="n">
        <f aca="false">SQRT(M297^2+N297^2)</f>
        <v>3.19162056033183</v>
      </c>
      <c r="P297" s="40" t="n">
        <f aca="false">IF(J297="","",MAX(0,J297-1.96*O297/100))</f>
        <v>0.440649365222624</v>
      </c>
      <c r="Q297" s="40" t="n">
        <f aca="false">IF(J297="","",MIN(1,J297+1.96*O297/100))</f>
        <v>0.565760891187632</v>
      </c>
      <c r="R297" s="32" t="str">
        <f aca="false">IF(L297="","",IF(ABS(L297)&lt;=O297,"Yes","No"))</f>
        <v>Yes</v>
      </c>
      <c r="S297" s="32" t="str">
        <f aca="false">IF(L297="","",IF(ABS(L297)&lt;=1.96*O297,"Yes","No"))</f>
        <v>Yes</v>
      </c>
      <c r="T297" s="60" t="n">
        <f aca="false">IF(D297="","",ROUND(SQRT(((D297+G297)*O297/100)^2+(J297*(D297+G297)*0.06778)^2),0))</f>
        <v>29</v>
      </c>
      <c r="U297" s="32"/>
    </row>
    <row r="298" customFormat="false" ht="15" hidden="false" customHeight="false" outlineLevel="0" collapsed="false">
      <c r="A298" s="32" t="s">
        <v>421</v>
      </c>
      <c r="B298" s="32" t="s">
        <v>511</v>
      </c>
      <c r="C298" s="32" t="s">
        <v>514</v>
      </c>
      <c r="D298" s="60" t="n">
        <v>491</v>
      </c>
      <c r="E298" s="60" t="n">
        <v>579</v>
      </c>
      <c r="F298" s="69" t="n">
        <f aca="false">IF(E298="","",D298-E298)</f>
        <v>-88</v>
      </c>
      <c r="G298" s="60" t="n">
        <v>482</v>
      </c>
      <c r="H298" s="60" t="n">
        <v>437</v>
      </c>
      <c r="I298" s="69" t="n">
        <f aca="false">IF(H298="","",G298-H298)</f>
        <v>45</v>
      </c>
      <c r="J298" s="40" t="n">
        <f aca="false">IF(OR(D298="",D298+G298=0),"",D298/(D298+G298))</f>
        <v>0.504624871531346</v>
      </c>
      <c r="K298" s="40" t="n">
        <f aca="false">IF(E298="","",E298/(E298+H298))</f>
        <v>0.56988188976378</v>
      </c>
      <c r="L298" s="70" t="n">
        <f aca="false">IF(OR(K298="",J298=""),"",(J298-K298)*100)</f>
        <v>-6.52570182324331</v>
      </c>
      <c r="M298" s="36" t="n">
        <v>1.83458616348768</v>
      </c>
      <c r="N298" s="36" t="n">
        <v>2.24048056585718</v>
      </c>
      <c r="O298" s="36" t="n">
        <f aca="false">SQRT(M298^2+N298^2)</f>
        <v>2.89576579806519</v>
      </c>
      <c r="P298" s="40" t="n">
        <f aca="false">IF(J298="","",MAX(0,J298-1.96*O298/100))</f>
        <v>0.447867861889269</v>
      </c>
      <c r="Q298" s="40" t="n">
        <f aca="false">IF(J298="","",MIN(1,J298+1.96*O298/100))</f>
        <v>0.561381881173424</v>
      </c>
      <c r="R298" s="32" t="str">
        <f aca="false">IF(L298="","",IF(ABS(L298)&lt;=O298,"Yes","No"))</f>
        <v>No</v>
      </c>
      <c r="S298" s="32" t="str">
        <f aca="false">IF(L298="","",IF(ABS(L298)&lt;=1.96*O298,"Yes","No"))</f>
        <v>No</v>
      </c>
      <c r="T298" s="60" t="n">
        <f aca="false">IF(D298="","",ROUND(SQRT(((D298+G298)*O298/100)^2+(J298*(D298+G298)*0.05273)^2),0))</f>
        <v>38</v>
      </c>
      <c r="U298" s="32"/>
    </row>
    <row r="299" customFormat="false" ht="15" hidden="false" customHeight="false" outlineLevel="0" collapsed="false">
      <c r="A299" s="32" t="s">
        <v>421</v>
      </c>
      <c r="B299" s="32" t="s">
        <v>515</v>
      </c>
      <c r="C299" s="32" t="s">
        <v>516</v>
      </c>
      <c r="D299" s="60" t="n">
        <v>402</v>
      </c>
      <c r="E299" s="60" t="n">
        <v>454</v>
      </c>
      <c r="F299" s="69" t="n">
        <f aca="false">IF(E299="","",D299-E299)</f>
        <v>-52</v>
      </c>
      <c r="G299" s="60" t="n">
        <v>759</v>
      </c>
      <c r="H299" s="60" t="n">
        <v>825</v>
      </c>
      <c r="I299" s="69" t="n">
        <f aca="false">IF(H299="","",G299-H299)</f>
        <v>-66</v>
      </c>
      <c r="J299" s="40" t="n">
        <f aca="false">IF(OR(D299="",D299+G299=0),"",D299/(D299+G299))</f>
        <v>0.34625322997416</v>
      </c>
      <c r="K299" s="40" t="n">
        <f aca="false">IF(E299="","",E299/(E299+H299))</f>
        <v>0.354964816262705</v>
      </c>
      <c r="L299" s="70" t="n">
        <f aca="false">IF(OR(K299="",J299=""),"",(J299-K299)*100)</f>
        <v>-0.871158628854507</v>
      </c>
      <c r="M299" s="36" t="n">
        <v>1.83458616348768</v>
      </c>
      <c r="N299" s="36" t="n">
        <v>2.24048056585718</v>
      </c>
      <c r="O299" s="36" t="n">
        <f aca="false">SQRT(M299^2+N299^2)</f>
        <v>2.89576579806519</v>
      </c>
      <c r="P299" s="40" t="n">
        <f aca="false">IF(J299="","",MAX(0,J299-1.96*O299/100))</f>
        <v>0.289496220332082</v>
      </c>
      <c r="Q299" s="40" t="n">
        <f aca="false">IF(J299="","",MIN(1,J299+1.96*O299/100))</f>
        <v>0.403010239616238</v>
      </c>
      <c r="R299" s="32" t="str">
        <f aca="false">IF(L299="","",IF(ABS(L299)&lt;=O299,"Yes","No"))</f>
        <v>Yes</v>
      </c>
      <c r="S299" s="32" t="str">
        <f aca="false">IF(L299="","",IF(ABS(L299)&lt;=1.96*O299,"Yes","No"))</f>
        <v>Yes</v>
      </c>
      <c r="T299" s="60" t="n">
        <f aca="false">IF(D299="","",ROUND(SQRT(((D299+G299)*O299/100)^2+(J299*(D299+G299)*0.05273)^2),0))</f>
        <v>40</v>
      </c>
      <c r="U299" s="32"/>
    </row>
    <row r="300" customFormat="false" ht="15" hidden="false" customHeight="false" outlineLevel="0" collapsed="false">
      <c r="A300" s="32" t="s">
        <v>421</v>
      </c>
      <c r="B300" s="32" t="s">
        <v>515</v>
      </c>
      <c r="C300" s="32" t="s">
        <v>517</v>
      </c>
      <c r="D300" s="60" t="n">
        <v>420</v>
      </c>
      <c r="E300" s="60" t="n">
        <v>529</v>
      </c>
      <c r="F300" s="69" t="n">
        <f aca="false">IF(E300="","",D300-E300)</f>
        <v>-109</v>
      </c>
      <c r="G300" s="60" t="n">
        <v>836</v>
      </c>
      <c r="H300" s="60" t="n">
        <v>916</v>
      </c>
      <c r="I300" s="69" t="n">
        <f aca="false">IF(H300="","",G300-H300)</f>
        <v>-80</v>
      </c>
      <c r="J300" s="40" t="n">
        <f aca="false">IF(OR(D300="",D300+G300=0),"",D300/(D300+G300))</f>
        <v>0.334394904458599</v>
      </c>
      <c r="K300" s="40" t="n">
        <f aca="false">IF(E300="","",E300/(E300+H300))</f>
        <v>0.366089965397924</v>
      </c>
      <c r="L300" s="70" t="n">
        <f aca="false">IF(OR(K300="",J300=""),"",(J300-K300)*100)</f>
        <v>-3.16950609393252</v>
      </c>
      <c r="M300" s="36" t="n">
        <v>1.83458616348768</v>
      </c>
      <c r="N300" s="36" t="n">
        <v>2.24048056585718</v>
      </c>
      <c r="O300" s="36" t="n">
        <f aca="false">SQRT(M300^2+N300^2)</f>
        <v>2.89576579806519</v>
      </c>
      <c r="P300" s="40" t="n">
        <f aca="false">IF(J300="","",MAX(0,J300-1.96*O300/100))</f>
        <v>0.277637894816521</v>
      </c>
      <c r="Q300" s="40" t="n">
        <f aca="false">IF(J300="","",MIN(1,J300+1.96*O300/100))</f>
        <v>0.391151914100677</v>
      </c>
      <c r="R300" s="32" t="str">
        <f aca="false">IF(L300="","",IF(ABS(L300)&lt;=O300,"Yes","No"))</f>
        <v>No</v>
      </c>
      <c r="S300" s="32" t="str">
        <f aca="false">IF(L300="","",IF(ABS(L300)&lt;=1.96*O300,"Yes","No"))</f>
        <v>Yes</v>
      </c>
      <c r="T300" s="60" t="n">
        <f aca="false">IF(D300="","",ROUND(SQRT(((D300+G300)*O300/100)^2+(J300*(D300+G300)*0.05273)^2),0))</f>
        <v>43</v>
      </c>
      <c r="U300" s="32"/>
    </row>
    <row r="301" customFormat="false" ht="15" hidden="false" customHeight="false" outlineLevel="0" collapsed="false">
      <c r="A301" s="32" t="s">
        <v>421</v>
      </c>
      <c r="B301" s="32" t="s">
        <v>515</v>
      </c>
      <c r="C301" s="32" t="s">
        <v>518</v>
      </c>
      <c r="D301" s="60" t="n">
        <v>156</v>
      </c>
      <c r="E301" s="60" t="n">
        <v>142</v>
      </c>
      <c r="F301" s="69" t="n">
        <f aca="false">IF(E301="","",D301-E301)</f>
        <v>14</v>
      </c>
      <c r="G301" s="60" t="n">
        <v>322</v>
      </c>
      <c r="H301" s="60" t="n">
        <v>349</v>
      </c>
      <c r="I301" s="69" t="n">
        <f aca="false">IF(H301="","",G301-H301)</f>
        <v>-27</v>
      </c>
      <c r="J301" s="40" t="n">
        <f aca="false">IF(OR(D301="",D301+G301=0),"",D301/(D301+G301))</f>
        <v>0.326359832635983</v>
      </c>
      <c r="K301" s="40" t="n">
        <f aca="false">IF(E301="","",E301/(E301+H301))</f>
        <v>0.289205702647658</v>
      </c>
      <c r="L301" s="70" t="n">
        <f aca="false">IF(OR(K301="",J301=""),"",(J301-K301)*100)</f>
        <v>3.71541299883255</v>
      </c>
      <c r="M301" s="36" t="n">
        <v>3.47908323004549</v>
      </c>
      <c r="N301" s="36" t="n">
        <v>2.24048056585718</v>
      </c>
      <c r="O301" s="36" t="n">
        <f aca="false">SQRT(M301^2+N301^2)</f>
        <v>4.13808811984079</v>
      </c>
      <c r="P301" s="40" t="n">
        <f aca="false">IF(J301="","",MAX(0,J301-1.96*O301/100))</f>
        <v>0.245253305487104</v>
      </c>
      <c r="Q301" s="40" t="n">
        <f aca="false">IF(J301="","",MIN(1,J301+1.96*O301/100))</f>
        <v>0.407466359784863</v>
      </c>
      <c r="R301" s="32" t="str">
        <f aca="false">IF(L301="","",IF(ABS(L301)&lt;=O301,"Yes","No"))</f>
        <v>Yes</v>
      </c>
      <c r="S301" s="32" t="str">
        <f aca="false">IF(L301="","",IF(ABS(L301)&lt;=1.96*O301,"Yes","No"))</f>
        <v>Yes</v>
      </c>
      <c r="T301" s="60" t="n">
        <f aca="false">IF(D301="","",ROUND(SQRT(((D301+G301)*O301/100)^2+(J301*(D301+G301)*0.08223)^2),0))</f>
        <v>24</v>
      </c>
      <c r="U301" s="32"/>
    </row>
    <row r="302" customFormat="false" ht="15" hidden="false" customHeight="false" outlineLevel="0" collapsed="false">
      <c r="A302" s="32" t="s">
        <v>421</v>
      </c>
      <c r="B302" s="32" t="s">
        <v>515</v>
      </c>
      <c r="C302" s="32" t="s">
        <v>519</v>
      </c>
      <c r="D302" s="60" t="n">
        <v>333</v>
      </c>
      <c r="E302" s="60" t="n">
        <v>400</v>
      </c>
      <c r="F302" s="69" t="n">
        <f aca="false">IF(E302="","",D302-E302)</f>
        <v>-67</v>
      </c>
      <c r="G302" s="60" t="n">
        <v>655</v>
      </c>
      <c r="H302" s="60" t="n">
        <v>731</v>
      </c>
      <c r="I302" s="69" t="n">
        <f aca="false">IF(H302="","",G302-H302)</f>
        <v>-76</v>
      </c>
      <c r="J302" s="40" t="n">
        <f aca="false">IF(OR(D302="",D302+G302=0),"",D302/(D302+G302))</f>
        <v>0.337044534412955</v>
      </c>
      <c r="K302" s="40" t="n">
        <f aca="false">IF(E302="","",E302/(E302+H302))</f>
        <v>0.353669319186561</v>
      </c>
      <c r="L302" s="70" t="n">
        <f aca="false">IF(OR(K302="",J302=""),"",(J302-K302)*100)</f>
        <v>-1.66247847736051</v>
      </c>
      <c r="M302" s="36" t="n">
        <v>1.83458616348768</v>
      </c>
      <c r="N302" s="36" t="n">
        <v>2.24048056585718</v>
      </c>
      <c r="O302" s="36" t="n">
        <f aca="false">SQRT(M302^2+N302^2)</f>
        <v>2.89576579806519</v>
      </c>
      <c r="P302" s="40" t="n">
        <f aca="false">IF(J302="","",MAX(0,J302-1.96*O302/100))</f>
        <v>0.280287524770878</v>
      </c>
      <c r="Q302" s="40" t="n">
        <f aca="false">IF(J302="","",MIN(1,J302+1.96*O302/100))</f>
        <v>0.393801544055033</v>
      </c>
      <c r="R302" s="32" t="str">
        <f aca="false">IF(L302="","",IF(ABS(L302)&lt;=O302,"Yes","No"))</f>
        <v>Yes</v>
      </c>
      <c r="S302" s="32" t="str">
        <f aca="false">IF(L302="","",IF(ABS(L302)&lt;=1.96*O302,"Yes","No"))</f>
        <v>Yes</v>
      </c>
      <c r="T302" s="60" t="n">
        <f aca="false">IF(D302="","",ROUND(SQRT(((D302+G302)*O302/100)^2+(J302*(D302+G302)*0.05273)^2),0))</f>
        <v>34</v>
      </c>
      <c r="U302" s="32"/>
    </row>
    <row r="303" customFormat="false" ht="15" hidden="false" customHeight="false" outlineLevel="0" collapsed="false">
      <c r="A303" s="32" t="s">
        <v>421</v>
      </c>
      <c r="B303" s="32" t="s">
        <v>515</v>
      </c>
      <c r="C303" s="32" t="s">
        <v>520</v>
      </c>
      <c r="D303" s="60" t="n">
        <v>236</v>
      </c>
      <c r="E303" s="60" t="n">
        <v>278</v>
      </c>
      <c r="F303" s="69" t="n">
        <f aca="false">IF(E303="","",D303-E303)</f>
        <v>-42</v>
      </c>
      <c r="G303" s="60" t="n">
        <v>468</v>
      </c>
      <c r="H303" s="60" t="n">
        <v>482</v>
      </c>
      <c r="I303" s="69" t="n">
        <f aca="false">IF(H303="","",G303-H303)</f>
        <v>-14</v>
      </c>
      <c r="J303" s="40" t="n">
        <f aca="false">IF(OR(D303="",D303+G303=0),"",D303/(D303+G303))</f>
        <v>0.335227272727273</v>
      </c>
      <c r="K303" s="40" t="n">
        <f aca="false">IF(E303="","",E303/(E303+H303))</f>
        <v>0.365789473684211</v>
      </c>
      <c r="L303" s="70" t="n">
        <f aca="false">IF(OR(K303="",J303=""),"",(J303-K303)*100)</f>
        <v>-3.05622009569378</v>
      </c>
      <c r="M303" s="36" t="n">
        <v>2.27303511524771</v>
      </c>
      <c r="N303" s="36" t="n">
        <v>2.24048056585718</v>
      </c>
      <c r="O303" s="36" t="n">
        <f aca="false">SQRT(M303^2+N303^2)</f>
        <v>3.19162056033183</v>
      </c>
      <c r="P303" s="40" t="n">
        <f aca="false">IF(J303="","",MAX(0,J303-1.96*O303/100))</f>
        <v>0.272671509744769</v>
      </c>
      <c r="Q303" s="40" t="n">
        <f aca="false">IF(J303="","",MIN(1,J303+1.96*O303/100))</f>
        <v>0.397783035709777</v>
      </c>
      <c r="R303" s="32" t="str">
        <f aca="false">IF(L303="","",IF(ABS(L303)&lt;=O303,"Yes","No"))</f>
        <v>Yes</v>
      </c>
      <c r="S303" s="32" t="str">
        <f aca="false">IF(L303="","",IF(ABS(L303)&lt;=1.96*O303,"Yes","No"))</f>
        <v>Yes</v>
      </c>
      <c r="T303" s="60" t="n">
        <f aca="false">IF(D303="","",ROUND(SQRT(((D303+G303)*O303/100)^2+(J303*(D303+G303)*0.06778)^2),0))</f>
        <v>28</v>
      </c>
      <c r="U303" s="32"/>
    </row>
    <row r="304" customFormat="false" ht="15" hidden="false" customHeight="false" outlineLevel="0" collapsed="false">
      <c r="A304" s="32" t="s">
        <v>421</v>
      </c>
      <c r="B304" s="32" t="s">
        <v>521</v>
      </c>
      <c r="C304" s="32" t="s">
        <v>522</v>
      </c>
      <c r="D304" s="60" t="n">
        <v>43</v>
      </c>
      <c r="E304" s="60" t="n">
        <v>203</v>
      </c>
      <c r="F304" s="69" t="n">
        <f aca="false">IF(E304="","",D304-E304)</f>
        <v>-160</v>
      </c>
      <c r="G304" s="60" t="n">
        <v>81</v>
      </c>
      <c r="H304" s="60" t="n">
        <v>331</v>
      </c>
      <c r="I304" s="69" t="n">
        <f aca="false">IF(H304="","",G304-H304)</f>
        <v>-250</v>
      </c>
      <c r="J304" s="40" t="n">
        <f aca="false">IF(OR(D304="",D304+G304=0),"",D304/(D304+G304))</f>
        <v>0.346774193548387</v>
      </c>
      <c r="K304" s="40" t="n">
        <f aca="false">IF(E304="","",E304/(E304+H304))</f>
        <v>0.380149812734082</v>
      </c>
      <c r="L304" s="70" t="n">
        <f aca="false">IF(OR(K304="",J304=""),"",(J304-K304)*100)</f>
        <v>-3.33756191856953</v>
      </c>
      <c r="M304" s="36" t="n">
        <v>3.47908323004549</v>
      </c>
      <c r="N304" s="36" t="n">
        <v>2.24048056585718</v>
      </c>
      <c r="O304" s="36" t="n">
        <f aca="false">SQRT(M304^2+N304^2)</f>
        <v>4.13808811984079</v>
      </c>
      <c r="P304" s="40" t="n">
        <f aca="false">IF(J304="","",MAX(0,J304-1.96*O304/100))</f>
        <v>0.265667666399508</v>
      </c>
      <c r="Q304" s="40" t="n">
        <f aca="false">IF(J304="","",MIN(1,J304+1.96*O304/100))</f>
        <v>0.427880720697267</v>
      </c>
      <c r="R304" s="32" t="str">
        <f aca="false">IF(L304="","",IF(ABS(L304)&lt;=O304,"Yes","No"))</f>
        <v>Yes</v>
      </c>
      <c r="S304" s="32" t="str">
        <f aca="false">IF(L304="","",IF(ABS(L304)&lt;=1.96*O304,"Yes","No"))</f>
        <v>Yes</v>
      </c>
      <c r="T304" s="60" t="n">
        <f aca="false">IF(D304="","",ROUND(SQRT(((D304+G304)*O304/100)^2+(J304*(D304+G304)*0.08223)^2),0))</f>
        <v>6</v>
      </c>
      <c r="U304" s="32"/>
    </row>
    <row r="305" customFormat="false" ht="15" hidden="false" customHeight="false" outlineLevel="0" collapsed="false">
      <c r="A305" s="32" t="s">
        <v>421</v>
      </c>
      <c r="B305" s="32" t="s">
        <v>521</v>
      </c>
      <c r="C305" s="32" t="s">
        <v>523</v>
      </c>
      <c r="D305" s="60" t="n">
        <v>238</v>
      </c>
      <c r="E305" s="60" t="n">
        <v>308</v>
      </c>
      <c r="F305" s="69" t="n">
        <f aca="false">IF(E305="","",D305-E305)</f>
        <v>-70</v>
      </c>
      <c r="G305" s="60" t="n">
        <v>497</v>
      </c>
      <c r="H305" s="60" t="n">
        <v>558</v>
      </c>
      <c r="I305" s="69" t="n">
        <f aca="false">IF(H305="","",G305-H305)</f>
        <v>-61</v>
      </c>
      <c r="J305" s="40" t="n">
        <f aca="false">IF(OR(D305="",D305+G305=0),"",D305/(D305+G305))</f>
        <v>0.323809523809524</v>
      </c>
      <c r="K305" s="40" t="n">
        <f aca="false">IF(E305="","",E305/(E305+H305))</f>
        <v>0.355658198614319</v>
      </c>
      <c r="L305" s="70" t="n">
        <f aca="false">IF(OR(K305="",J305=""),"",(J305-K305)*100)</f>
        <v>-3.18486748047949</v>
      </c>
      <c r="M305" s="36" t="n">
        <v>2.27303511524771</v>
      </c>
      <c r="N305" s="36" t="n">
        <v>2.24048056585718</v>
      </c>
      <c r="O305" s="36" t="n">
        <f aca="false">SQRT(M305^2+N305^2)</f>
        <v>3.19162056033183</v>
      </c>
      <c r="P305" s="40" t="n">
        <f aca="false">IF(J305="","",MAX(0,J305-1.96*O305/100))</f>
        <v>0.26125376082702</v>
      </c>
      <c r="Q305" s="40" t="n">
        <f aca="false">IF(J305="","",MIN(1,J305+1.96*O305/100))</f>
        <v>0.386365286792028</v>
      </c>
      <c r="R305" s="32" t="str">
        <f aca="false">IF(L305="","",IF(ABS(L305)&lt;=O305,"Yes","No"))</f>
        <v>Yes</v>
      </c>
      <c r="S305" s="32" t="str">
        <f aca="false">IF(L305="","",IF(ABS(L305)&lt;=1.96*O305,"Yes","No"))</f>
        <v>Yes</v>
      </c>
      <c r="T305" s="60" t="n">
        <f aca="false">IF(D305="","",ROUND(SQRT(((D305+G305)*O305/100)^2+(J305*(D305+G305)*0.06778)^2),0))</f>
        <v>28</v>
      </c>
      <c r="U305" s="32"/>
    </row>
    <row r="306" customFormat="false" ht="15" hidden="false" customHeight="false" outlineLevel="0" collapsed="false">
      <c r="A306" s="32" t="s">
        <v>421</v>
      </c>
      <c r="B306" s="32" t="s">
        <v>524</v>
      </c>
      <c r="C306" s="32" t="s">
        <v>525</v>
      </c>
      <c r="D306" s="60" t="n">
        <v>1005</v>
      </c>
      <c r="E306" s="60" t="n">
        <v>1136</v>
      </c>
      <c r="F306" s="69" t="n">
        <f aca="false">IF(E306="","",D306-E306)</f>
        <v>-131</v>
      </c>
      <c r="G306" s="60" t="n">
        <v>1292</v>
      </c>
      <c r="H306" s="60" t="n">
        <v>1415</v>
      </c>
      <c r="I306" s="69" t="n">
        <f aca="false">IF(H306="","",G306-H306)</f>
        <v>-123</v>
      </c>
      <c r="J306" s="40" t="n">
        <f aca="false">IF(OR(D306="",D306+G306=0),"",D306/(D306+G306))</f>
        <v>0.43752720940357</v>
      </c>
      <c r="K306" s="40" t="n">
        <f aca="false">IF(E306="","",E306/(E306+H306))</f>
        <v>0.4453155625245</v>
      </c>
      <c r="L306" s="70" t="n">
        <f aca="false">IF(OR(K306="",J306=""),"",(J306-K306)*100)</f>
        <v>-0.778835312093035</v>
      </c>
      <c r="M306" s="36" t="n">
        <v>1.83458616348768</v>
      </c>
      <c r="N306" s="36" t="n">
        <v>2.24048056585718</v>
      </c>
      <c r="O306" s="36" t="n">
        <f aca="false">SQRT(M306^2+N306^2)</f>
        <v>2.89576579806519</v>
      </c>
      <c r="P306" s="40" t="n">
        <f aca="false">IF(J306="","",MAX(0,J306-1.96*O306/100))</f>
        <v>0.380770199761492</v>
      </c>
      <c r="Q306" s="40" t="n">
        <f aca="false">IF(J306="","",MIN(1,J306+1.96*O306/100))</f>
        <v>0.494284219045648</v>
      </c>
      <c r="R306" s="32" t="str">
        <f aca="false">IF(L306="","",IF(ABS(L306)&lt;=O306,"Yes","No"))</f>
        <v>Yes</v>
      </c>
      <c r="S306" s="32" t="str">
        <f aca="false">IF(L306="","",IF(ABS(L306)&lt;=1.96*O306,"Yes","No"))</f>
        <v>Yes</v>
      </c>
      <c r="T306" s="60" t="n">
        <f aca="false">IF(D306="","",ROUND(SQRT(((D306+G306)*O306/100)^2+(J306*(D306+G306)*0.05273)^2),0))</f>
        <v>85</v>
      </c>
      <c r="U306" s="32"/>
    </row>
    <row r="307" customFormat="false" ht="15" hidden="false" customHeight="false" outlineLevel="0" collapsed="false">
      <c r="A307" s="32" t="s">
        <v>421</v>
      </c>
      <c r="B307" s="32" t="s">
        <v>524</v>
      </c>
      <c r="C307" s="32" t="s">
        <v>526</v>
      </c>
      <c r="D307" s="60" t="n">
        <v>427</v>
      </c>
      <c r="E307" s="60" t="n">
        <v>496</v>
      </c>
      <c r="F307" s="69" t="n">
        <f aca="false">IF(E307="","",D307-E307)</f>
        <v>-69</v>
      </c>
      <c r="G307" s="60" t="n">
        <v>623</v>
      </c>
      <c r="H307" s="60" t="n">
        <v>652</v>
      </c>
      <c r="I307" s="69" t="n">
        <f aca="false">IF(H307="","",G307-H307)</f>
        <v>-29</v>
      </c>
      <c r="J307" s="40" t="n">
        <f aca="false">IF(OR(D307="",D307+G307=0),"",D307/(D307+G307))</f>
        <v>0.406666666666667</v>
      </c>
      <c r="K307" s="40" t="n">
        <f aca="false">IF(E307="","",E307/(E307+H307))</f>
        <v>0.43205574912892</v>
      </c>
      <c r="L307" s="70" t="n">
        <f aca="false">IF(OR(K307="",J307=""),"",(J307-K307)*100)</f>
        <v>-2.53890824622532</v>
      </c>
      <c r="M307" s="36" t="n">
        <v>1.83458616348768</v>
      </c>
      <c r="N307" s="36" t="n">
        <v>2.24048056585718</v>
      </c>
      <c r="O307" s="36" t="n">
        <f aca="false">SQRT(M307^2+N307^2)</f>
        <v>2.89576579806519</v>
      </c>
      <c r="P307" s="40" t="n">
        <f aca="false">IF(J307="","",MAX(0,J307-1.96*O307/100))</f>
        <v>0.349909657024589</v>
      </c>
      <c r="Q307" s="40" t="n">
        <f aca="false">IF(J307="","",MIN(1,J307+1.96*O307/100))</f>
        <v>0.463423676308745</v>
      </c>
      <c r="R307" s="32" t="str">
        <f aca="false">IF(L307="","",IF(ABS(L307)&lt;=O307,"Yes","No"))</f>
        <v>Yes</v>
      </c>
      <c r="S307" s="32" t="str">
        <f aca="false">IF(L307="","",IF(ABS(L307)&lt;=1.96*O307,"Yes","No"))</f>
        <v>Yes</v>
      </c>
      <c r="T307" s="60" t="n">
        <f aca="false">IF(D307="","",ROUND(SQRT(((D307+G307)*O307/100)^2+(J307*(D307+G307)*0.05273)^2),0))</f>
        <v>38</v>
      </c>
      <c r="U307" s="32"/>
    </row>
    <row r="308" customFormat="false" ht="15" hidden="false" customHeight="false" outlineLevel="0" collapsed="false">
      <c r="A308" s="32" t="s">
        <v>421</v>
      </c>
      <c r="B308" s="32" t="s">
        <v>527</v>
      </c>
      <c r="C308" s="32" t="s">
        <v>528</v>
      </c>
      <c r="D308" s="60" t="n">
        <v>449</v>
      </c>
      <c r="E308" s="60" t="n">
        <v>508</v>
      </c>
      <c r="F308" s="69" t="n">
        <f aca="false">IF(E308="","",D308-E308)</f>
        <v>-59</v>
      </c>
      <c r="G308" s="60" t="n">
        <v>455</v>
      </c>
      <c r="H308" s="60" t="n">
        <v>437</v>
      </c>
      <c r="I308" s="69" t="n">
        <f aca="false">IF(H308="","",G308-H308)</f>
        <v>18</v>
      </c>
      <c r="J308" s="40" t="n">
        <f aca="false">IF(OR(D308="",D308+G308=0),"",D308/(D308+G308))</f>
        <v>0.496681415929204</v>
      </c>
      <c r="K308" s="40" t="n">
        <f aca="false">IF(E308="","",E308/(E308+H308))</f>
        <v>0.537566137566138</v>
      </c>
      <c r="L308" s="70" t="n">
        <f aca="false">IF(OR(K308="",J308=""),"",(J308-K308)*100)</f>
        <v>-4.0884721636934</v>
      </c>
      <c r="M308" s="36" t="n">
        <v>1.83458616348768</v>
      </c>
      <c r="N308" s="36" t="n">
        <v>2.24048056585718</v>
      </c>
      <c r="O308" s="36" t="n">
        <f aca="false">SQRT(M308^2+N308^2)</f>
        <v>2.89576579806519</v>
      </c>
      <c r="P308" s="40" t="n">
        <f aca="false">IF(J308="","",MAX(0,J308-1.96*O308/100))</f>
        <v>0.439924406287126</v>
      </c>
      <c r="Q308" s="40" t="n">
        <f aca="false">IF(J308="","",MIN(1,J308+1.96*O308/100))</f>
        <v>0.553438425571281</v>
      </c>
      <c r="R308" s="32" t="str">
        <f aca="false">IF(L308="","",IF(ABS(L308)&lt;=O308,"Yes","No"))</f>
        <v>No</v>
      </c>
      <c r="S308" s="32" t="str">
        <f aca="false">IF(L308="","",IF(ABS(L308)&lt;=1.96*O308,"Yes","No"))</f>
        <v>Yes</v>
      </c>
      <c r="T308" s="60" t="n">
        <f aca="false">IF(D308="","",ROUND(SQRT(((D308+G308)*O308/100)^2+(J308*(D308+G308)*0.05273)^2),0))</f>
        <v>35</v>
      </c>
      <c r="U308" s="32"/>
    </row>
    <row r="309" customFormat="false" ht="15" hidden="false" customHeight="false" outlineLevel="0" collapsed="false">
      <c r="A309" s="32" t="s">
        <v>421</v>
      </c>
      <c r="B309" s="32" t="s">
        <v>527</v>
      </c>
      <c r="C309" s="32" t="s">
        <v>529</v>
      </c>
      <c r="D309" s="60" t="n">
        <v>487</v>
      </c>
      <c r="E309" s="60" t="n">
        <v>524</v>
      </c>
      <c r="F309" s="69" t="n">
        <f aca="false">IF(E309="","",D309-E309)</f>
        <v>-37</v>
      </c>
      <c r="G309" s="60" t="n">
        <v>602</v>
      </c>
      <c r="H309" s="60" t="n">
        <v>659</v>
      </c>
      <c r="I309" s="69" t="n">
        <f aca="false">IF(H309="","",G309-H309)</f>
        <v>-57</v>
      </c>
      <c r="J309" s="40" t="n">
        <f aca="false">IF(OR(D309="",D309+G309=0),"",D309/(D309+G309))</f>
        <v>0.447199265381084</v>
      </c>
      <c r="K309" s="40" t="n">
        <f aca="false">IF(E309="","",E309/(E309+H309))</f>
        <v>0.442941673710905</v>
      </c>
      <c r="L309" s="70" t="n">
        <f aca="false">IF(OR(K309="",J309=""),"",(J309-K309)*100)</f>
        <v>0.425759167017908</v>
      </c>
      <c r="M309" s="36" t="n">
        <v>1.83458616348768</v>
      </c>
      <c r="N309" s="36" t="n">
        <v>2.24048056585718</v>
      </c>
      <c r="O309" s="36" t="n">
        <f aca="false">SQRT(M309^2+N309^2)</f>
        <v>2.89576579806519</v>
      </c>
      <c r="P309" s="40" t="n">
        <f aca="false">IF(J309="","",MAX(0,J309-1.96*O309/100))</f>
        <v>0.390442255739006</v>
      </c>
      <c r="Q309" s="40" t="n">
        <f aca="false">IF(J309="","",MIN(1,J309+1.96*O309/100))</f>
        <v>0.503956275023161</v>
      </c>
      <c r="R309" s="32" t="str">
        <f aca="false">IF(L309="","",IF(ABS(L309)&lt;=O309,"Yes","No"))</f>
        <v>Yes</v>
      </c>
      <c r="S309" s="32" t="str">
        <f aca="false">IF(L309="","",IF(ABS(L309)&lt;=1.96*O309,"Yes","No"))</f>
        <v>Yes</v>
      </c>
      <c r="T309" s="60" t="n">
        <f aca="false">IF(D309="","",ROUND(SQRT(((D309+G309)*O309/100)^2+(J309*(D309+G309)*0.05273)^2),0))</f>
        <v>41</v>
      </c>
      <c r="U309" s="32"/>
    </row>
    <row r="310" customFormat="false" ht="15" hidden="false" customHeight="false" outlineLevel="0" collapsed="false">
      <c r="A310" s="32" t="s">
        <v>421</v>
      </c>
      <c r="B310" s="32" t="s">
        <v>527</v>
      </c>
      <c r="C310" s="32" t="s">
        <v>530</v>
      </c>
      <c r="D310" s="60" t="n">
        <v>187</v>
      </c>
      <c r="E310" s="60" t="n">
        <v>186</v>
      </c>
      <c r="F310" s="69" t="n">
        <f aca="false">IF(E310="","",D310-E310)</f>
        <v>1</v>
      </c>
      <c r="G310" s="60" t="n">
        <v>221</v>
      </c>
      <c r="H310" s="60" t="n">
        <v>236</v>
      </c>
      <c r="I310" s="69" t="n">
        <f aca="false">IF(H310="","",G310-H310)</f>
        <v>-15</v>
      </c>
      <c r="J310" s="40" t="n">
        <f aca="false">IF(OR(D310="",D310+G310=0),"",D310/(D310+G310))</f>
        <v>0.458333333333333</v>
      </c>
      <c r="K310" s="40" t="n">
        <f aca="false">IF(E310="","",E310/(E310+H310))</f>
        <v>0.440758293838863</v>
      </c>
      <c r="L310" s="70" t="n">
        <f aca="false">IF(OR(K310="",J310=""),"",(J310-K310)*100)</f>
        <v>1.75750394944708</v>
      </c>
      <c r="M310" s="36" t="n">
        <v>3.47908323004549</v>
      </c>
      <c r="N310" s="36" t="n">
        <v>2.24048056585718</v>
      </c>
      <c r="O310" s="36" t="n">
        <f aca="false">SQRT(M310^2+N310^2)</f>
        <v>4.13808811984079</v>
      </c>
      <c r="P310" s="40" t="n">
        <f aca="false">IF(J310="","",MAX(0,J310-1.96*O310/100))</f>
        <v>0.377226806184454</v>
      </c>
      <c r="Q310" s="40" t="n">
        <f aca="false">IF(J310="","",MIN(1,J310+1.96*O310/100))</f>
        <v>0.539439860482213</v>
      </c>
      <c r="R310" s="32" t="str">
        <f aca="false">IF(L310="","",IF(ABS(L310)&lt;=O310,"Yes","No"))</f>
        <v>Yes</v>
      </c>
      <c r="S310" s="32" t="str">
        <f aca="false">IF(L310="","",IF(ABS(L310)&lt;=1.96*O310,"Yes","No"))</f>
        <v>Yes</v>
      </c>
      <c r="T310" s="60" t="n">
        <f aca="false">IF(D310="","",ROUND(SQRT(((D310+G310)*O310/100)^2+(J310*(D310+G310)*0.08223)^2),0))</f>
        <v>23</v>
      </c>
      <c r="U310" s="32"/>
    </row>
    <row r="311" customFormat="false" ht="15" hidden="false" customHeight="false" outlineLevel="0" collapsed="false">
      <c r="A311" s="32" t="s">
        <v>421</v>
      </c>
      <c r="B311" s="32" t="s">
        <v>527</v>
      </c>
      <c r="C311" s="32" t="s">
        <v>531</v>
      </c>
      <c r="D311" s="60" t="n">
        <v>354</v>
      </c>
      <c r="E311" s="60" t="n">
        <v>394</v>
      </c>
      <c r="F311" s="69" t="n">
        <f aca="false">IF(E311="","",D311-E311)</f>
        <v>-40</v>
      </c>
      <c r="G311" s="60" t="n">
        <v>369</v>
      </c>
      <c r="H311" s="60" t="n">
        <v>360</v>
      </c>
      <c r="I311" s="69" t="n">
        <f aca="false">IF(H311="","",G311-H311)</f>
        <v>9</v>
      </c>
      <c r="J311" s="40" t="n">
        <f aca="false">IF(OR(D311="",D311+G311=0),"",D311/(D311+G311))</f>
        <v>0.489626556016598</v>
      </c>
      <c r="K311" s="40" t="n">
        <f aca="false">IF(E311="","",E311/(E311+H311))</f>
        <v>0.522546419098143</v>
      </c>
      <c r="L311" s="70" t="n">
        <f aca="false">IF(OR(K311="",J311=""),"",(J311-K311)*100)</f>
        <v>-3.29198630815458</v>
      </c>
      <c r="M311" s="36" t="n">
        <v>2.27303511524771</v>
      </c>
      <c r="N311" s="36" t="n">
        <v>2.24048056585718</v>
      </c>
      <c r="O311" s="36" t="n">
        <f aca="false">SQRT(M311^2+N311^2)</f>
        <v>3.19162056033183</v>
      </c>
      <c r="P311" s="40" t="n">
        <f aca="false">IF(J311="","",MAX(0,J311-1.96*O311/100))</f>
        <v>0.427070793034094</v>
      </c>
      <c r="Q311" s="40" t="n">
        <f aca="false">IF(J311="","",MIN(1,J311+1.96*O311/100))</f>
        <v>0.552182318999101</v>
      </c>
      <c r="R311" s="32" t="str">
        <f aca="false">IF(L311="","",IF(ABS(L311)&lt;=O311,"Yes","No"))</f>
        <v>No</v>
      </c>
      <c r="S311" s="32" t="str">
        <f aca="false">IF(L311="","",IF(ABS(L311)&lt;=1.96*O311,"Yes","No"))</f>
        <v>Yes</v>
      </c>
      <c r="T311" s="60" t="n">
        <f aca="false">IF(D311="","",ROUND(SQRT(((D311+G311)*O311/100)^2+(J311*(D311+G311)*0.06778)^2),0))</f>
        <v>33</v>
      </c>
      <c r="U311" s="32"/>
    </row>
    <row r="312" customFormat="false" ht="15" hidden="false" customHeight="false" outlineLevel="0" collapsed="false">
      <c r="A312" s="32" t="s">
        <v>421</v>
      </c>
      <c r="B312" s="32" t="s">
        <v>527</v>
      </c>
      <c r="C312" s="32" t="s">
        <v>532</v>
      </c>
      <c r="D312" s="60" t="n">
        <v>261</v>
      </c>
      <c r="E312" s="60" t="n">
        <v>322</v>
      </c>
      <c r="F312" s="69" t="n">
        <f aca="false">IF(E312="","",D312-E312)</f>
        <v>-61</v>
      </c>
      <c r="G312" s="60" t="n">
        <v>269</v>
      </c>
      <c r="H312" s="60" t="n">
        <v>270</v>
      </c>
      <c r="I312" s="69" t="n">
        <f aca="false">IF(H312="","",G312-H312)</f>
        <v>-1</v>
      </c>
      <c r="J312" s="40" t="n">
        <f aca="false">IF(OR(D312="",D312+G312=0),"",D312/(D312+G312))</f>
        <v>0.492452830188679</v>
      </c>
      <c r="K312" s="40" t="n">
        <f aca="false">IF(E312="","",E312/(E312+H312))</f>
        <v>0.543918918918919</v>
      </c>
      <c r="L312" s="70" t="n">
        <f aca="false">IF(OR(K312="",J312=""),"",(J312-K312)*100)</f>
        <v>-5.14660887302397</v>
      </c>
      <c r="M312" s="36" t="n">
        <v>2.27303511524771</v>
      </c>
      <c r="N312" s="36" t="n">
        <v>2.24048056585718</v>
      </c>
      <c r="O312" s="36" t="n">
        <f aca="false">SQRT(M312^2+N312^2)</f>
        <v>3.19162056033183</v>
      </c>
      <c r="P312" s="40" t="n">
        <f aca="false">IF(J312="","",MAX(0,J312-1.96*O312/100))</f>
        <v>0.429897067206175</v>
      </c>
      <c r="Q312" s="40" t="n">
        <f aca="false">IF(J312="","",MIN(1,J312+1.96*O312/100))</f>
        <v>0.555008593171183</v>
      </c>
      <c r="R312" s="32" t="str">
        <f aca="false">IF(L312="","",IF(ABS(L312)&lt;=O312,"Yes","No"))</f>
        <v>No</v>
      </c>
      <c r="S312" s="32" t="str">
        <f aca="false">IF(L312="","",IF(ABS(L312)&lt;=1.96*O312,"Yes","No"))</f>
        <v>Yes</v>
      </c>
      <c r="T312" s="60" t="n">
        <f aca="false">IF(D312="","",ROUND(SQRT(((D312+G312)*O312/100)^2+(J312*(D312+G312)*0.06778)^2),0))</f>
        <v>24</v>
      </c>
      <c r="U312" s="32"/>
    </row>
    <row r="313" customFormat="false" ht="15" hidden="false" customHeight="false" outlineLevel="0" collapsed="false">
      <c r="A313" s="32" t="s">
        <v>421</v>
      </c>
      <c r="B313" s="32" t="s">
        <v>527</v>
      </c>
      <c r="C313" s="32" t="s">
        <v>533</v>
      </c>
      <c r="D313" s="60" t="n">
        <v>395</v>
      </c>
      <c r="E313" s="60" t="n">
        <v>490</v>
      </c>
      <c r="F313" s="69" t="n">
        <f aca="false">IF(E313="","",D313-E313)</f>
        <v>-95</v>
      </c>
      <c r="G313" s="60" t="n">
        <v>388</v>
      </c>
      <c r="H313" s="60" t="n">
        <v>382</v>
      </c>
      <c r="I313" s="69" t="n">
        <f aca="false">IF(H313="","",G313-H313)</f>
        <v>6</v>
      </c>
      <c r="J313" s="40" t="n">
        <f aca="false">IF(OR(D313="",D313+G313=0),"",D313/(D313+G313))</f>
        <v>0.504469987228608</v>
      </c>
      <c r="K313" s="40" t="n">
        <f aca="false">IF(E313="","",E313/(E313+H313))</f>
        <v>0.561926605504587</v>
      </c>
      <c r="L313" s="70" t="n">
        <f aca="false">IF(OR(K313="",J313=""),"",(J313-K313)*100)</f>
        <v>-5.74566182759793</v>
      </c>
      <c r="M313" s="36" t="n">
        <v>2.27303511524771</v>
      </c>
      <c r="N313" s="36" t="n">
        <v>2.24048056585718</v>
      </c>
      <c r="O313" s="36" t="n">
        <f aca="false">SQRT(M313^2+N313^2)</f>
        <v>3.19162056033183</v>
      </c>
      <c r="P313" s="40" t="n">
        <f aca="false">IF(J313="","",MAX(0,J313-1.96*O313/100))</f>
        <v>0.441914224246104</v>
      </c>
      <c r="Q313" s="40" t="n">
        <f aca="false">IF(J313="","",MIN(1,J313+1.96*O313/100))</f>
        <v>0.567025750211112</v>
      </c>
      <c r="R313" s="32" t="str">
        <f aca="false">IF(L313="","",IF(ABS(L313)&lt;=O313,"Yes","No"))</f>
        <v>No</v>
      </c>
      <c r="S313" s="32" t="str">
        <f aca="false">IF(L313="","",IF(ABS(L313)&lt;=1.96*O313,"Yes","No"))</f>
        <v>Yes</v>
      </c>
      <c r="T313" s="60" t="n">
        <f aca="false">IF(D313="","",ROUND(SQRT(((D313+G313)*O313/100)^2+(J313*(D313+G313)*0.06778)^2),0))</f>
        <v>37</v>
      </c>
      <c r="U313" s="32"/>
    </row>
    <row r="314" customFormat="false" ht="15" hidden="false" customHeight="false" outlineLevel="0" collapsed="false">
      <c r="A314" s="32" t="s">
        <v>421</v>
      </c>
      <c r="B314" s="32" t="s">
        <v>527</v>
      </c>
      <c r="C314" s="32" t="s">
        <v>534</v>
      </c>
      <c r="D314" s="60" t="n">
        <v>119</v>
      </c>
      <c r="E314" s="60" t="n">
        <v>145</v>
      </c>
      <c r="F314" s="69" t="n">
        <f aca="false">IF(E314="","",D314-E314)</f>
        <v>-26</v>
      </c>
      <c r="G314" s="60" t="n">
        <v>166</v>
      </c>
      <c r="H314" s="60" t="n">
        <v>189</v>
      </c>
      <c r="I314" s="69" t="n">
        <f aca="false">IF(H314="","",G314-H314)</f>
        <v>-23</v>
      </c>
      <c r="J314" s="40" t="n">
        <f aca="false">IF(OR(D314="",D314+G314=0),"",D314/(D314+G314))</f>
        <v>0.417543859649123</v>
      </c>
      <c r="K314" s="40" t="n">
        <f aca="false">IF(E314="","",E314/(E314+H314))</f>
        <v>0.434131736526946</v>
      </c>
      <c r="L314" s="70" t="n">
        <f aca="false">IF(OR(K314="",J314=""),"",(J314-K314)*100)</f>
        <v>-1.65878768778233</v>
      </c>
      <c r="M314" s="36" t="n">
        <v>3.47908323004549</v>
      </c>
      <c r="N314" s="36" t="n">
        <v>2.24048056585718</v>
      </c>
      <c r="O314" s="36" t="n">
        <f aca="false">SQRT(M314^2+N314^2)</f>
        <v>4.13808811984079</v>
      </c>
      <c r="P314" s="40" t="n">
        <f aca="false">IF(J314="","",MAX(0,J314-1.96*O314/100))</f>
        <v>0.336437332500243</v>
      </c>
      <c r="Q314" s="40" t="n">
        <f aca="false">IF(J314="","",MIN(1,J314+1.96*O314/100))</f>
        <v>0.498650386798002</v>
      </c>
      <c r="R314" s="32" t="str">
        <f aca="false">IF(L314="","",IF(ABS(L314)&lt;=O314,"Yes","No"))</f>
        <v>Yes</v>
      </c>
      <c r="S314" s="32" t="str">
        <f aca="false">IF(L314="","",IF(ABS(L314)&lt;=1.96*O314,"Yes","No"))</f>
        <v>Yes</v>
      </c>
      <c r="T314" s="60" t="n">
        <f aca="false">IF(D314="","",ROUND(SQRT(((D314+G314)*O314/100)^2+(J314*(D314+G314)*0.08223)^2),0))</f>
        <v>15</v>
      </c>
      <c r="U314" s="32"/>
    </row>
    <row r="315" customFormat="false" ht="15" hidden="false" customHeight="false" outlineLevel="0" collapsed="false">
      <c r="A315" s="32" t="s">
        <v>421</v>
      </c>
      <c r="B315" s="32" t="s">
        <v>527</v>
      </c>
      <c r="C315" s="32" t="s">
        <v>535</v>
      </c>
      <c r="D315" s="60" t="n">
        <v>308</v>
      </c>
      <c r="E315" s="60" t="n">
        <v>350</v>
      </c>
      <c r="F315" s="69" t="n">
        <f aca="false">IF(E315="","",D315-E315)</f>
        <v>-42</v>
      </c>
      <c r="G315" s="60" t="n">
        <v>420</v>
      </c>
      <c r="H315" s="60" t="n">
        <v>475</v>
      </c>
      <c r="I315" s="69" t="n">
        <f aca="false">IF(H315="","",G315-H315)</f>
        <v>-55</v>
      </c>
      <c r="J315" s="40" t="n">
        <f aca="false">IF(OR(D315="",D315+G315=0),"",D315/(D315+G315))</f>
        <v>0.423076923076923</v>
      </c>
      <c r="K315" s="40" t="n">
        <f aca="false">IF(E315="","",E315/(E315+H315))</f>
        <v>0.424242424242424</v>
      </c>
      <c r="L315" s="70" t="n">
        <f aca="false">IF(OR(K315="",J315=""),"",(J315-K315)*100)</f>
        <v>-0.116550116550118</v>
      </c>
      <c r="M315" s="36" t="n">
        <v>2.27303511524771</v>
      </c>
      <c r="N315" s="36" t="n">
        <v>2.24048056585718</v>
      </c>
      <c r="O315" s="36" t="n">
        <f aca="false">SQRT(M315^2+N315^2)</f>
        <v>3.19162056033183</v>
      </c>
      <c r="P315" s="40" t="n">
        <f aca="false">IF(J315="","",MAX(0,J315-1.96*O315/100))</f>
        <v>0.360521160094419</v>
      </c>
      <c r="Q315" s="40" t="n">
        <f aca="false">IF(J315="","",MIN(1,J315+1.96*O315/100))</f>
        <v>0.485632686059427</v>
      </c>
      <c r="R315" s="32" t="str">
        <f aca="false">IF(L315="","",IF(ABS(L315)&lt;=O315,"Yes","No"))</f>
        <v>Yes</v>
      </c>
      <c r="S315" s="32" t="str">
        <f aca="false">IF(L315="","",IF(ABS(L315)&lt;=1.96*O315,"Yes","No"))</f>
        <v>Yes</v>
      </c>
      <c r="T315" s="60" t="n">
        <f aca="false">IF(D315="","",ROUND(SQRT(((D315+G315)*O315/100)^2+(J315*(D315+G315)*0.06778)^2),0))</f>
        <v>31</v>
      </c>
      <c r="U315" s="32"/>
    </row>
    <row r="316" customFormat="false" ht="15" hidden="false" customHeight="false" outlineLevel="0" collapsed="false">
      <c r="A316" s="32" t="s">
        <v>421</v>
      </c>
      <c r="B316" s="32" t="s">
        <v>536</v>
      </c>
      <c r="C316" s="32" t="s">
        <v>537</v>
      </c>
      <c r="D316" s="60" t="n">
        <v>277</v>
      </c>
      <c r="E316" s="60" t="n">
        <v>327</v>
      </c>
      <c r="F316" s="69" t="n">
        <f aca="false">IF(E316="","",D316-E316)</f>
        <v>-50</v>
      </c>
      <c r="G316" s="60" t="n">
        <v>575</v>
      </c>
      <c r="H316" s="60" t="n">
        <v>610</v>
      </c>
      <c r="I316" s="69" t="n">
        <f aca="false">IF(H316="","",G316-H316)</f>
        <v>-35</v>
      </c>
      <c r="J316" s="40" t="n">
        <f aca="false">IF(OR(D316="",D316+G316=0),"",D316/(D316+G316))</f>
        <v>0.325117370892019</v>
      </c>
      <c r="K316" s="40" t="n">
        <f aca="false">IF(E316="","",E316/(E316+H316))</f>
        <v>0.348986125933831</v>
      </c>
      <c r="L316" s="70" t="n">
        <f aca="false">IF(OR(K316="",J316=""),"",(J316-K316)*100)</f>
        <v>-2.38687550418126</v>
      </c>
      <c r="M316" s="36" t="n">
        <v>1.83458616348768</v>
      </c>
      <c r="N316" s="36" t="n">
        <v>2.24048056585718</v>
      </c>
      <c r="O316" s="36" t="n">
        <f aca="false">SQRT(M316^2+N316^2)</f>
        <v>2.89576579806519</v>
      </c>
      <c r="P316" s="40" t="n">
        <f aca="false">IF(J316="","",MAX(0,J316-1.96*O316/100))</f>
        <v>0.268360361249941</v>
      </c>
      <c r="Q316" s="40" t="n">
        <f aca="false">IF(J316="","",MIN(1,J316+1.96*O316/100))</f>
        <v>0.381874380534097</v>
      </c>
      <c r="R316" s="32" t="str">
        <f aca="false">IF(L316="","",IF(ABS(L316)&lt;=O316,"Yes","No"))</f>
        <v>Yes</v>
      </c>
      <c r="S316" s="32" t="str">
        <f aca="false">IF(L316="","",IF(ABS(L316)&lt;=1.96*O316,"Yes","No"))</f>
        <v>Yes</v>
      </c>
      <c r="T316" s="60" t="n">
        <f aca="false">IF(D316="","",ROUND(SQRT(((D316+G316)*O316/100)^2+(J316*(D316+G316)*0.05273)^2),0))</f>
        <v>29</v>
      </c>
      <c r="U316" s="32"/>
    </row>
    <row r="317" customFormat="false" ht="15" hidden="false" customHeight="false" outlineLevel="0" collapsed="false">
      <c r="A317" s="32" t="s">
        <v>421</v>
      </c>
      <c r="B317" s="32" t="s">
        <v>536</v>
      </c>
      <c r="C317" s="32" t="s">
        <v>538</v>
      </c>
      <c r="D317" s="60" t="n">
        <v>549</v>
      </c>
      <c r="E317" s="60" t="n">
        <v>654</v>
      </c>
      <c r="F317" s="69" t="n">
        <f aca="false">IF(E317="","",D317-E317)</f>
        <v>-105</v>
      </c>
      <c r="G317" s="60" t="n">
        <v>1085</v>
      </c>
      <c r="H317" s="60" t="n">
        <v>1185</v>
      </c>
      <c r="I317" s="69" t="n">
        <f aca="false">IF(H317="","",G317-H317)</f>
        <v>-100</v>
      </c>
      <c r="J317" s="40" t="n">
        <f aca="false">IF(OR(D317="",D317+G317=0),"",D317/(D317+G317))</f>
        <v>0.335985312117503</v>
      </c>
      <c r="K317" s="40" t="n">
        <f aca="false">IF(E317="","",E317/(E317+H317))</f>
        <v>0.355628058727569</v>
      </c>
      <c r="L317" s="70" t="n">
        <f aca="false">IF(OR(K317="",J317=""),"",(J317-K317)*100)</f>
        <v>-1.96427466100663</v>
      </c>
      <c r="M317" s="36" t="n">
        <v>1.83458616348768</v>
      </c>
      <c r="N317" s="36" t="n">
        <v>2.24048056585718</v>
      </c>
      <c r="O317" s="36" t="n">
        <f aca="false">SQRT(M317^2+N317^2)</f>
        <v>2.89576579806519</v>
      </c>
      <c r="P317" s="40" t="n">
        <f aca="false">IF(J317="","",MAX(0,J317-1.96*O317/100))</f>
        <v>0.279228302475425</v>
      </c>
      <c r="Q317" s="40" t="n">
        <f aca="false">IF(J317="","",MIN(1,J317+1.96*O317/100))</f>
        <v>0.392742321759581</v>
      </c>
      <c r="R317" s="32" t="str">
        <f aca="false">IF(L317="","",IF(ABS(L317)&lt;=O317,"Yes","No"))</f>
        <v>Yes</v>
      </c>
      <c r="S317" s="32" t="str">
        <f aca="false">IF(L317="","",IF(ABS(L317)&lt;=1.96*O317,"Yes","No"))</f>
        <v>Yes</v>
      </c>
      <c r="T317" s="60" t="n">
        <f aca="false">IF(D317="","",ROUND(SQRT(((D317+G317)*O317/100)^2+(J317*(D317+G317)*0.05273)^2),0))</f>
        <v>55</v>
      </c>
      <c r="U317" s="32"/>
    </row>
    <row r="318" customFormat="false" ht="15" hidden="false" customHeight="false" outlineLevel="0" collapsed="false">
      <c r="A318" s="32" t="s">
        <v>421</v>
      </c>
      <c r="B318" s="32" t="s">
        <v>536</v>
      </c>
      <c r="C318" s="32" t="s">
        <v>539</v>
      </c>
      <c r="D318" s="60" t="n">
        <v>380</v>
      </c>
      <c r="E318" s="60" t="n">
        <v>452</v>
      </c>
      <c r="F318" s="69" t="n">
        <f aca="false">IF(E318="","",D318-E318)</f>
        <v>-72</v>
      </c>
      <c r="G318" s="60" t="n">
        <v>836</v>
      </c>
      <c r="H318" s="60" t="n">
        <v>895</v>
      </c>
      <c r="I318" s="69" t="n">
        <f aca="false">IF(H318="","",G318-H318)</f>
        <v>-59</v>
      </c>
      <c r="J318" s="40" t="n">
        <f aca="false">IF(OR(D318="",D318+G318=0),"",D318/(D318+G318))</f>
        <v>0.3125</v>
      </c>
      <c r="K318" s="40" t="n">
        <f aca="false">IF(E318="","",E318/(E318+H318))</f>
        <v>0.335560504825538</v>
      </c>
      <c r="L318" s="70" t="n">
        <f aca="false">IF(OR(K318="",J318=""),"",(J318-K318)*100)</f>
        <v>-2.30605048255382</v>
      </c>
      <c r="M318" s="36" t="n">
        <v>1.83458616348768</v>
      </c>
      <c r="N318" s="36" t="n">
        <v>2.24048056585718</v>
      </c>
      <c r="O318" s="36" t="n">
        <f aca="false">SQRT(M318^2+N318^2)</f>
        <v>2.89576579806519</v>
      </c>
      <c r="P318" s="40" t="n">
        <f aca="false">IF(J318="","",MAX(0,J318-1.96*O318/100))</f>
        <v>0.255742990357922</v>
      </c>
      <c r="Q318" s="40" t="n">
        <f aca="false">IF(J318="","",MIN(1,J318+1.96*O318/100))</f>
        <v>0.369257009642078</v>
      </c>
      <c r="R318" s="32" t="str">
        <f aca="false">IF(L318="","",IF(ABS(L318)&lt;=O318,"Yes","No"))</f>
        <v>Yes</v>
      </c>
      <c r="S318" s="32" t="str">
        <f aca="false">IF(L318="","",IF(ABS(L318)&lt;=1.96*O318,"Yes","No"))</f>
        <v>Yes</v>
      </c>
      <c r="T318" s="60" t="n">
        <f aca="false">IF(D318="","",ROUND(SQRT(((D318+G318)*O318/100)^2+(J318*(D318+G318)*0.05273)^2),0))</f>
        <v>41</v>
      </c>
      <c r="U318" s="32"/>
    </row>
    <row r="319" customFormat="false" ht="15" hidden="false" customHeight="false" outlineLevel="0" collapsed="false">
      <c r="A319" s="32" t="s">
        <v>421</v>
      </c>
      <c r="B319" s="32" t="s">
        <v>536</v>
      </c>
      <c r="C319" s="32" t="s">
        <v>540</v>
      </c>
      <c r="D319" s="60" t="n">
        <v>180</v>
      </c>
      <c r="E319" s="60" t="n">
        <v>228</v>
      </c>
      <c r="F319" s="69" t="n">
        <f aca="false">IF(E319="","",D319-E319)</f>
        <v>-48</v>
      </c>
      <c r="G319" s="60" t="n">
        <v>392</v>
      </c>
      <c r="H319" s="60" t="n">
        <v>401</v>
      </c>
      <c r="I319" s="69" t="n">
        <f aca="false">IF(H319="","",G319-H319)</f>
        <v>-9</v>
      </c>
      <c r="J319" s="40" t="n">
        <f aca="false">IF(OR(D319="",D319+G319=0),"",D319/(D319+G319))</f>
        <v>0.314685314685315</v>
      </c>
      <c r="K319" s="40" t="n">
        <f aca="false">IF(E319="","",E319/(E319+H319))</f>
        <v>0.36248012718601</v>
      </c>
      <c r="L319" s="70" t="n">
        <f aca="false">IF(OR(K319="",J319=""),"",(J319-K319)*100)</f>
        <v>-4.77948125006948</v>
      </c>
      <c r="M319" s="36" t="n">
        <v>2.27303511524771</v>
      </c>
      <c r="N319" s="36" t="n">
        <v>2.24048056585718</v>
      </c>
      <c r="O319" s="36" t="n">
        <f aca="false">SQRT(M319^2+N319^2)</f>
        <v>3.19162056033183</v>
      </c>
      <c r="P319" s="40" t="n">
        <f aca="false">IF(J319="","",MAX(0,J319-1.96*O319/100))</f>
        <v>0.252129551702811</v>
      </c>
      <c r="Q319" s="40" t="n">
        <f aca="false">IF(J319="","",MIN(1,J319+1.96*O319/100))</f>
        <v>0.377241077667819</v>
      </c>
      <c r="R319" s="32" t="str">
        <f aca="false">IF(L319="","",IF(ABS(L319)&lt;=O319,"Yes","No"))</f>
        <v>No</v>
      </c>
      <c r="S319" s="32" t="str">
        <f aca="false">IF(L319="","",IF(ABS(L319)&lt;=1.96*O319,"Yes","No"))</f>
        <v>Yes</v>
      </c>
      <c r="T319" s="60" t="n">
        <f aca="false">IF(D319="","",ROUND(SQRT(((D319+G319)*O319/100)^2+(J319*(D319+G319)*0.06778)^2),0))</f>
        <v>22</v>
      </c>
      <c r="U319" s="32"/>
    </row>
    <row r="320" customFormat="false" ht="15" hidden="false" customHeight="false" outlineLevel="0" collapsed="false">
      <c r="A320" s="32" t="s">
        <v>421</v>
      </c>
      <c r="B320" s="32" t="s">
        <v>541</v>
      </c>
      <c r="C320" s="32" t="s">
        <v>542</v>
      </c>
      <c r="D320" s="60" t="n">
        <v>425</v>
      </c>
      <c r="E320" s="60" t="n">
        <v>477</v>
      </c>
      <c r="F320" s="69" t="n">
        <f aca="false">IF(E320="","",D320-E320)</f>
        <v>-52</v>
      </c>
      <c r="G320" s="60" t="n">
        <v>442</v>
      </c>
      <c r="H320" s="60" t="n">
        <v>476</v>
      </c>
      <c r="I320" s="69" t="n">
        <f aca="false">IF(H320="","",G320-H320)</f>
        <v>-34</v>
      </c>
      <c r="J320" s="40" t="n">
        <f aca="false">IF(OR(D320="",D320+G320=0),"",D320/(D320+G320))</f>
        <v>0.490196078431373</v>
      </c>
      <c r="K320" s="40" t="n">
        <f aca="false">IF(E320="","",E320/(E320+H320))</f>
        <v>0.500524658971668</v>
      </c>
      <c r="L320" s="70" t="n">
        <f aca="false">IF(OR(K320="",J320=""),"",(J320-K320)*100)</f>
        <v>-1.03285805402959</v>
      </c>
      <c r="M320" s="36" t="n">
        <v>1.83458616348768</v>
      </c>
      <c r="N320" s="36" t="n">
        <v>2.24048056585718</v>
      </c>
      <c r="O320" s="36" t="n">
        <f aca="false">SQRT(M320^2+N320^2)</f>
        <v>2.89576579806519</v>
      </c>
      <c r="P320" s="40" t="n">
        <f aca="false">IF(J320="","",MAX(0,J320-1.96*O320/100))</f>
        <v>0.433439068789295</v>
      </c>
      <c r="Q320" s="40" t="n">
        <f aca="false">IF(J320="","",MIN(1,J320+1.96*O320/100))</f>
        <v>0.54695308807345</v>
      </c>
      <c r="R320" s="32" t="str">
        <f aca="false">IF(L320="","",IF(ABS(L320)&lt;=O320,"Yes","No"))</f>
        <v>Yes</v>
      </c>
      <c r="S320" s="32" t="str">
        <f aca="false">IF(L320="","",IF(ABS(L320)&lt;=1.96*O320,"Yes","No"))</f>
        <v>Yes</v>
      </c>
      <c r="T320" s="60" t="n">
        <f aca="false">IF(D320="","",ROUND(SQRT(((D320+G320)*O320/100)^2+(J320*(D320+G320)*0.05273)^2),0))</f>
        <v>34</v>
      </c>
      <c r="U320" s="32"/>
    </row>
    <row r="321" customFormat="false" ht="15" hidden="false" customHeight="false" outlineLevel="0" collapsed="false">
      <c r="A321" s="32" t="s">
        <v>421</v>
      </c>
      <c r="B321" s="32" t="s">
        <v>541</v>
      </c>
      <c r="C321" s="32" t="s">
        <v>543</v>
      </c>
      <c r="D321" s="60" t="n">
        <v>344</v>
      </c>
      <c r="E321" s="60" t="n">
        <v>428</v>
      </c>
      <c r="F321" s="69" t="n">
        <f aca="false">IF(E321="","",D321-E321)</f>
        <v>-84</v>
      </c>
      <c r="G321" s="60" t="n">
        <v>359</v>
      </c>
      <c r="H321" s="60" t="n">
        <v>350</v>
      </c>
      <c r="I321" s="69" t="n">
        <f aca="false">IF(H321="","",G321-H321)</f>
        <v>9</v>
      </c>
      <c r="J321" s="40" t="n">
        <f aca="false">IF(OR(D321="",D321+G321=0),"",D321/(D321+G321))</f>
        <v>0.489331436699858</v>
      </c>
      <c r="K321" s="40" t="n">
        <f aca="false">IF(E321="","",E321/(E321+H321))</f>
        <v>0.55012853470437</v>
      </c>
      <c r="L321" s="70" t="n">
        <f aca="false">IF(OR(K321="",J321=""),"",(J321-K321)*100)</f>
        <v>-6.07970980045124</v>
      </c>
      <c r="M321" s="36" t="n">
        <v>2.27303511524771</v>
      </c>
      <c r="N321" s="36" t="n">
        <v>2.24048056585718</v>
      </c>
      <c r="O321" s="36" t="n">
        <f aca="false">SQRT(M321^2+N321^2)</f>
        <v>3.19162056033183</v>
      </c>
      <c r="P321" s="40" t="n">
        <f aca="false">IF(J321="","",MAX(0,J321-1.96*O321/100))</f>
        <v>0.426775673717354</v>
      </c>
      <c r="Q321" s="40" t="n">
        <f aca="false">IF(J321="","",MIN(1,J321+1.96*O321/100))</f>
        <v>0.551887199682362</v>
      </c>
      <c r="R321" s="32" t="str">
        <f aca="false">IF(L321="","",IF(ABS(L321)&lt;=O321,"Yes","No"))</f>
        <v>No</v>
      </c>
      <c r="S321" s="32" t="str">
        <f aca="false">IF(L321="","",IF(ABS(L321)&lt;=1.96*O321,"Yes","No"))</f>
        <v>Yes</v>
      </c>
      <c r="T321" s="60" t="n">
        <f aca="false">IF(D321="","",ROUND(SQRT(((D321+G321)*O321/100)^2+(J321*(D321+G321)*0.06778)^2),0))</f>
        <v>32</v>
      </c>
      <c r="U321" s="32"/>
    </row>
    <row r="322" customFormat="false" ht="15" hidden="false" customHeight="false" outlineLevel="0" collapsed="false">
      <c r="A322" s="32" t="s">
        <v>421</v>
      </c>
      <c r="B322" s="32" t="s">
        <v>541</v>
      </c>
      <c r="C322" s="32" t="s">
        <v>544</v>
      </c>
      <c r="D322" s="60" t="n">
        <v>300</v>
      </c>
      <c r="E322" s="60" t="n">
        <v>367</v>
      </c>
      <c r="F322" s="69" t="n">
        <f aca="false">IF(E322="","",D322-E322)</f>
        <v>-67</v>
      </c>
      <c r="G322" s="60" t="n">
        <v>353</v>
      </c>
      <c r="H322" s="60" t="n">
        <v>362</v>
      </c>
      <c r="I322" s="69" t="n">
        <f aca="false">IF(H322="","",G322-H322)</f>
        <v>-9</v>
      </c>
      <c r="J322" s="40" t="n">
        <f aca="false">IF(OR(D322="",D322+G322=0),"",D322/(D322+G322))</f>
        <v>0.459418070444104</v>
      </c>
      <c r="K322" s="40" t="n">
        <f aca="false">IF(E322="","",E322/(E322+H322))</f>
        <v>0.503429355281207</v>
      </c>
      <c r="L322" s="70" t="n">
        <f aca="false">IF(OR(K322="",J322=""),"",(J322-K322)*100)</f>
        <v>-4.4011284837103</v>
      </c>
      <c r="M322" s="36" t="n">
        <v>2.27303511524771</v>
      </c>
      <c r="N322" s="36" t="n">
        <v>2.24048056585718</v>
      </c>
      <c r="O322" s="36" t="n">
        <f aca="false">SQRT(M322^2+N322^2)</f>
        <v>3.19162056033183</v>
      </c>
      <c r="P322" s="40" t="n">
        <f aca="false">IF(J322="","",MAX(0,J322-1.96*O322/100))</f>
        <v>0.3968623074616</v>
      </c>
      <c r="Q322" s="40" t="n">
        <f aca="false">IF(J322="","",MIN(1,J322+1.96*O322/100))</f>
        <v>0.521973833426608</v>
      </c>
      <c r="R322" s="32" t="str">
        <f aca="false">IF(L322="","",IF(ABS(L322)&lt;=O322,"Yes","No"))</f>
        <v>No</v>
      </c>
      <c r="S322" s="32" t="str">
        <f aca="false">IF(L322="","",IF(ABS(L322)&lt;=1.96*O322,"Yes","No"))</f>
        <v>Yes</v>
      </c>
      <c r="T322" s="60" t="n">
        <f aca="false">IF(D322="","",ROUND(SQRT(((D322+G322)*O322/100)^2+(J322*(D322+G322)*0.06778)^2),0))</f>
        <v>29</v>
      </c>
      <c r="U322" s="32"/>
    </row>
    <row r="323" customFormat="false" ht="15" hidden="false" customHeight="false" outlineLevel="0" collapsed="false">
      <c r="A323" s="32" t="s">
        <v>421</v>
      </c>
      <c r="B323" s="32" t="s">
        <v>545</v>
      </c>
      <c r="C323" s="32" t="s">
        <v>546</v>
      </c>
      <c r="D323" s="60" t="n">
        <v>147</v>
      </c>
      <c r="E323" s="60" t="n">
        <v>168</v>
      </c>
      <c r="F323" s="69" t="n">
        <f aca="false">IF(E323="","",D323-E323)</f>
        <v>-21</v>
      </c>
      <c r="G323" s="60" t="n">
        <v>182</v>
      </c>
      <c r="H323" s="60" t="n">
        <v>194</v>
      </c>
      <c r="I323" s="69" t="n">
        <f aca="false">IF(H323="","",G323-H323)</f>
        <v>-12</v>
      </c>
      <c r="J323" s="40" t="n">
        <f aca="false">IF(OR(D323="",D323+G323=0),"",D323/(D323+G323))</f>
        <v>0.446808510638298</v>
      </c>
      <c r="K323" s="40" t="n">
        <f aca="false">IF(E323="","",E323/(E323+H323))</f>
        <v>0.464088397790055</v>
      </c>
      <c r="L323" s="70" t="n">
        <f aca="false">IF(OR(K323="",J323=""),"",(J323-K323)*100)</f>
        <v>-1.72798871517574</v>
      </c>
      <c r="M323" s="36" t="n">
        <v>3.47908323004549</v>
      </c>
      <c r="N323" s="36" t="n">
        <v>2.24048056585718</v>
      </c>
      <c r="O323" s="36" t="n">
        <f aca="false">SQRT(M323^2+N323^2)</f>
        <v>4.13808811984079</v>
      </c>
      <c r="P323" s="40" t="n">
        <f aca="false">IF(J323="","",MAX(0,J323-1.96*O323/100))</f>
        <v>0.365701983489418</v>
      </c>
      <c r="Q323" s="40" t="n">
        <f aca="false">IF(J323="","",MIN(1,J323+1.96*O323/100))</f>
        <v>0.527915037787177</v>
      </c>
      <c r="R323" s="32" t="str">
        <f aca="false">IF(L323="","",IF(ABS(L323)&lt;=O323,"Yes","No"))</f>
        <v>Yes</v>
      </c>
      <c r="S323" s="32" t="str">
        <f aca="false">IF(L323="","",IF(ABS(L323)&lt;=1.96*O323,"Yes","No"))</f>
        <v>Yes</v>
      </c>
      <c r="T323" s="60" t="n">
        <f aca="false">IF(D323="","",ROUND(SQRT(((D323+G323)*O323/100)^2+(J323*(D323+G323)*0.08223)^2),0))</f>
        <v>18</v>
      </c>
      <c r="U323" s="32"/>
    </row>
    <row r="324" customFormat="false" ht="15" hidden="false" customHeight="false" outlineLevel="0" collapsed="false">
      <c r="A324" s="32" t="s">
        <v>421</v>
      </c>
      <c r="B324" s="32" t="s">
        <v>545</v>
      </c>
      <c r="C324" s="32" t="s">
        <v>547</v>
      </c>
      <c r="D324" s="60" t="n">
        <v>417</v>
      </c>
      <c r="E324" s="60" t="n">
        <v>476</v>
      </c>
      <c r="F324" s="69" t="n">
        <f aca="false">IF(E324="","",D324-E324)</f>
        <v>-59</v>
      </c>
      <c r="G324" s="60" t="n">
        <v>429</v>
      </c>
      <c r="H324" s="60" t="n">
        <v>440</v>
      </c>
      <c r="I324" s="69" t="n">
        <f aca="false">IF(H324="","",G324-H324)</f>
        <v>-11</v>
      </c>
      <c r="J324" s="40" t="n">
        <f aca="false">IF(OR(D324="",D324+G324=0),"",D324/(D324+G324))</f>
        <v>0.49290780141844</v>
      </c>
      <c r="K324" s="40" t="n">
        <f aca="false">IF(E324="","",E324/(E324+H324))</f>
        <v>0.519650655021834</v>
      </c>
      <c r="L324" s="70" t="n">
        <f aca="false">IF(OR(K324="",J324=""),"",(J324-K324)*100)</f>
        <v>-2.67428536033943</v>
      </c>
      <c r="M324" s="36" t="n">
        <v>1.83458616348768</v>
      </c>
      <c r="N324" s="36" t="n">
        <v>2.24048056585718</v>
      </c>
      <c r="O324" s="36" t="n">
        <f aca="false">SQRT(M324^2+N324^2)</f>
        <v>2.89576579806519</v>
      </c>
      <c r="P324" s="40" t="n">
        <f aca="false">IF(J324="","",MAX(0,J324-1.96*O324/100))</f>
        <v>0.436150791776362</v>
      </c>
      <c r="Q324" s="40" t="n">
        <f aca="false">IF(J324="","",MIN(1,J324+1.96*O324/100))</f>
        <v>0.549664811060518</v>
      </c>
      <c r="R324" s="32" t="str">
        <f aca="false">IF(L324="","",IF(ABS(L324)&lt;=O324,"Yes","No"))</f>
        <v>Yes</v>
      </c>
      <c r="S324" s="32" t="str">
        <f aca="false">IF(L324="","",IF(ABS(L324)&lt;=1.96*O324,"Yes","No"))</f>
        <v>Yes</v>
      </c>
      <c r="T324" s="60" t="n">
        <f aca="false">IF(D324="","",ROUND(SQRT(((D324+G324)*O324/100)^2+(J324*(D324+G324)*0.05273)^2),0))</f>
        <v>33</v>
      </c>
      <c r="U324" s="32"/>
    </row>
    <row r="325" customFormat="false" ht="15" hidden="false" customHeight="false" outlineLevel="0" collapsed="false">
      <c r="A325" s="32" t="s">
        <v>421</v>
      </c>
      <c r="B325" s="32" t="s">
        <v>548</v>
      </c>
      <c r="C325" s="32" t="s">
        <v>549</v>
      </c>
      <c r="D325" s="60" t="n">
        <v>415</v>
      </c>
      <c r="E325" s="60" t="n">
        <v>471</v>
      </c>
      <c r="F325" s="69" t="n">
        <f aca="false">IF(E325="","",D325-E325)</f>
        <v>-56</v>
      </c>
      <c r="G325" s="60" t="n">
        <v>509</v>
      </c>
      <c r="H325" s="60" t="n">
        <v>484</v>
      </c>
      <c r="I325" s="69" t="n">
        <f aca="false">IF(H325="","",G325-H325)</f>
        <v>25</v>
      </c>
      <c r="J325" s="40" t="n">
        <f aca="false">IF(OR(D325="",D325+G325=0),"",D325/(D325+G325))</f>
        <v>0.449134199134199</v>
      </c>
      <c r="K325" s="40" t="n">
        <f aca="false">IF(E325="","",E325/(E325+H325))</f>
        <v>0.493193717277487</v>
      </c>
      <c r="L325" s="70" t="n">
        <f aca="false">IF(OR(K325="",J325=""),"",(J325-K325)*100)</f>
        <v>-4.40595181432878</v>
      </c>
      <c r="M325" s="36" t="n">
        <v>1.83458616348768</v>
      </c>
      <c r="N325" s="36" t="n">
        <v>2.24048056585718</v>
      </c>
      <c r="O325" s="36" t="n">
        <f aca="false">SQRT(M325^2+N325^2)</f>
        <v>2.89576579806519</v>
      </c>
      <c r="P325" s="40" t="n">
        <f aca="false">IF(J325="","",MAX(0,J325-1.96*O325/100))</f>
        <v>0.392377189492121</v>
      </c>
      <c r="Q325" s="40" t="n">
        <f aca="false">IF(J325="","",MIN(1,J325+1.96*O325/100))</f>
        <v>0.505891208776277</v>
      </c>
      <c r="R325" s="32" t="str">
        <f aca="false">IF(L325="","",IF(ABS(L325)&lt;=O325,"Yes","No"))</f>
        <v>No</v>
      </c>
      <c r="S325" s="32" t="str">
        <f aca="false">IF(L325="","",IF(ABS(L325)&lt;=1.96*O325,"Yes","No"))</f>
        <v>Yes</v>
      </c>
      <c r="T325" s="60" t="n">
        <f aca="false">IF(D325="","",ROUND(SQRT(((D325+G325)*O325/100)^2+(J325*(D325+G325)*0.05273)^2),0))</f>
        <v>35</v>
      </c>
      <c r="U325" s="32"/>
    </row>
    <row r="326" customFormat="false" ht="15" hidden="false" customHeight="false" outlineLevel="0" collapsed="false">
      <c r="A326" s="32" t="s">
        <v>421</v>
      </c>
      <c r="B326" s="32" t="s">
        <v>548</v>
      </c>
      <c r="C326" s="32" t="s">
        <v>550</v>
      </c>
      <c r="D326" s="60" t="n">
        <v>364</v>
      </c>
      <c r="E326" s="60" t="n">
        <v>423</v>
      </c>
      <c r="F326" s="69" t="n">
        <f aca="false">IF(E326="","",D326-E326)</f>
        <v>-59</v>
      </c>
      <c r="G326" s="60" t="n">
        <v>421</v>
      </c>
      <c r="H326" s="60" t="n">
        <v>411</v>
      </c>
      <c r="I326" s="69" t="n">
        <f aca="false">IF(H326="","",G326-H326)</f>
        <v>10</v>
      </c>
      <c r="J326" s="40" t="n">
        <f aca="false">IF(OR(D326="",D326+G326=0),"",D326/(D326+G326))</f>
        <v>0.463694267515924</v>
      </c>
      <c r="K326" s="40" t="n">
        <f aca="false">IF(E326="","",E326/(E326+H326))</f>
        <v>0.507194244604317</v>
      </c>
      <c r="L326" s="70" t="n">
        <f aca="false">IF(OR(K326="",J326=""),"",(J326-K326)*100)</f>
        <v>-4.34999770883929</v>
      </c>
      <c r="M326" s="36" t="n">
        <v>2.27303511524771</v>
      </c>
      <c r="N326" s="36" t="n">
        <v>2.24048056585718</v>
      </c>
      <c r="O326" s="36" t="n">
        <f aca="false">SQRT(M326^2+N326^2)</f>
        <v>3.19162056033183</v>
      </c>
      <c r="P326" s="40" t="n">
        <f aca="false">IF(J326="","",MAX(0,J326-1.96*O326/100))</f>
        <v>0.40113850453342</v>
      </c>
      <c r="Q326" s="40" t="n">
        <f aca="false">IF(J326="","",MIN(1,J326+1.96*O326/100))</f>
        <v>0.526250030498427</v>
      </c>
      <c r="R326" s="32" t="str">
        <f aca="false">IF(L326="","",IF(ABS(L326)&lt;=O326,"Yes","No"))</f>
        <v>No</v>
      </c>
      <c r="S326" s="32" t="str">
        <f aca="false">IF(L326="","",IF(ABS(L326)&lt;=1.96*O326,"Yes","No"))</f>
        <v>Yes</v>
      </c>
      <c r="T326" s="60" t="n">
        <f aca="false">IF(D326="","",ROUND(SQRT(((D326+G326)*O326/100)^2+(J326*(D326+G326)*0.06778)^2),0))</f>
        <v>35</v>
      </c>
      <c r="U326" s="32"/>
    </row>
    <row r="327" customFormat="false" ht="15" hidden="false" customHeight="false" outlineLevel="0" collapsed="false">
      <c r="A327" s="32" t="s">
        <v>421</v>
      </c>
      <c r="B327" s="32" t="s">
        <v>548</v>
      </c>
      <c r="C327" s="32" t="s">
        <v>551</v>
      </c>
      <c r="D327" s="60" t="n">
        <v>713</v>
      </c>
      <c r="E327" s="60" t="n">
        <v>874</v>
      </c>
      <c r="F327" s="69" t="n">
        <f aca="false">IF(E327="","",D327-E327)</f>
        <v>-161</v>
      </c>
      <c r="G327" s="60" t="n">
        <v>868</v>
      </c>
      <c r="H327" s="60" t="n">
        <v>886</v>
      </c>
      <c r="I327" s="69" t="n">
        <f aca="false">IF(H327="","",G327-H327)</f>
        <v>-18</v>
      </c>
      <c r="J327" s="40" t="n">
        <f aca="false">IF(OR(D327="",D327+G327=0),"",D327/(D327+G327))</f>
        <v>0.450980392156863</v>
      </c>
      <c r="K327" s="40" t="n">
        <f aca="false">IF(E327="","",E327/(E327+H327))</f>
        <v>0.496590909090909</v>
      </c>
      <c r="L327" s="70" t="n">
        <f aca="false">IF(OR(K327="",J327=""),"",(J327-K327)*100)</f>
        <v>-4.56105169340463</v>
      </c>
      <c r="M327" s="36" t="n">
        <v>1.83458616348768</v>
      </c>
      <c r="N327" s="36" t="n">
        <v>2.24048056585718</v>
      </c>
      <c r="O327" s="36" t="n">
        <f aca="false">SQRT(M327^2+N327^2)</f>
        <v>2.89576579806519</v>
      </c>
      <c r="P327" s="40" t="n">
        <f aca="false">IF(J327="","",MAX(0,J327-1.96*O327/100))</f>
        <v>0.394223382514785</v>
      </c>
      <c r="Q327" s="40" t="n">
        <f aca="false">IF(J327="","",MIN(1,J327+1.96*O327/100))</f>
        <v>0.507737401798941</v>
      </c>
      <c r="R327" s="32" t="str">
        <f aca="false">IF(L327="","",IF(ABS(L327)&lt;=O327,"Yes","No"))</f>
        <v>No</v>
      </c>
      <c r="S327" s="32" t="str">
        <f aca="false">IF(L327="","",IF(ABS(L327)&lt;=1.96*O327,"Yes","No"))</f>
        <v>Yes</v>
      </c>
      <c r="T327" s="60" t="n">
        <f aca="false">IF(D327="","",ROUND(SQRT(((D327+G327)*O327/100)^2+(J327*(D327+G327)*0.05273)^2),0))</f>
        <v>59</v>
      </c>
      <c r="U327" s="32"/>
    </row>
    <row r="328" customFormat="false" ht="15" hidden="false" customHeight="false" outlineLevel="0" collapsed="false">
      <c r="A328" s="32" t="s">
        <v>421</v>
      </c>
      <c r="B328" s="32" t="s">
        <v>548</v>
      </c>
      <c r="C328" s="32" t="s">
        <v>552</v>
      </c>
      <c r="D328" s="60" t="n">
        <v>150</v>
      </c>
      <c r="E328" s="60" t="n">
        <v>189</v>
      </c>
      <c r="F328" s="69" t="n">
        <f aca="false">IF(E328="","",D328-E328)</f>
        <v>-39</v>
      </c>
      <c r="G328" s="60" t="n">
        <v>191</v>
      </c>
      <c r="H328" s="60" t="n">
        <v>189</v>
      </c>
      <c r="I328" s="69" t="n">
        <f aca="false">IF(H328="","",G328-H328)</f>
        <v>2</v>
      </c>
      <c r="J328" s="40" t="n">
        <f aca="false">IF(OR(D328="",D328+G328=0),"",D328/(D328+G328))</f>
        <v>0.439882697947214</v>
      </c>
      <c r="K328" s="40" t="n">
        <f aca="false">IF(E328="","",E328/(E328+H328))</f>
        <v>0.5</v>
      </c>
      <c r="L328" s="70" t="n">
        <f aca="false">IF(OR(K328="",J328=""),"",(J328-K328)*100)</f>
        <v>-6.01173020527859</v>
      </c>
      <c r="M328" s="36" t="n">
        <v>3.47908323004549</v>
      </c>
      <c r="N328" s="36" t="n">
        <v>2.24048056585718</v>
      </c>
      <c r="O328" s="36" t="n">
        <f aca="false">SQRT(M328^2+N328^2)</f>
        <v>4.13808811984079</v>
      </c>
      <c r="P328" s="40" t="n">
        <f aca="false">IF(J328="","",MAX(0,J328-1.96*O328/100))</f>
        <v>0.358776170798335</v>
      </c>
      <c r="Q328" s="40" t="n">
        <f aca="false">IF(J328="","",MIN(1,J328+1.96*O328/100))</f>
        <v>0.520989225096094</v>
      </c>
      <c r="R328" s="32" t="str">
        <f aca="false">IF(L328="","",IF(ABS(L328)&lt;=O328,"Yes","No"))</f>
        <v>No</v>
      </c>
      <c r="S328" s="32" t="str">
        <f aca="false">IF(L328="","",IF(ABS(L328)&lt;=1.96*O328,"Yes","No"))</f>
        <v>Yes</v>
      </c>
      <c r="T328" s="60" t="n">
        <f aca="false">IF(D328="","",ROUND(SQRT(((D328+G328)*O328/100)^2+(J328*(D328+G328)*0.08223)^2),0))</f>
        <v>19</v>
      </c>
      <c r="U328" s="32"/>
    </row>
    <row r="329" customFormat="false" ht="15" hidden="false" customHeight="false" outlineLevel="0" collapsed="false">
      <c r="A329" s="32" t="s">
        <v>421</v>
      </c>
      <c r="B329" s="32" t="s">
        <v>553</v>
      </c>
      <c r="C329" s="32" t="s">
        <v>554</v>
      </c>
      <c r="D329" s="60" t="n">
        <v>467</v>
      </c>
      <c r="E329" s="60" t="n">
        <v>497</v>
      </c>
      <c r="F329" s="69" t="n">
        <f aca="false">IF(E329="","",D329-E329)</f>
        <v>-30</v>
      </c>
      <c r="G329" s="60" t="n">
        <v>499</v>
      </c>
      <c r="H329" s="60" t="n">
        <v>505</v>
      </c>
      <c r="I329" s="69" t="n">
        <f aca="false">IF(H329="","",G329-H329)</f>
        <v>-6</v>
      </c>
      <c r="J329" s="40" t="n">
        <f aca="false">IF(OR(D329="",D329+G329=0),"",D329/(D329+G329))</f>
        <v>0.48343685300207</v>
      </c>
      <c r="K329" s="40" t="n">
        <f aca="false">IF(E329="","",E329/(E329+H329))</f>
        <v>0.496007984031936</v>
      </c>
      <c r="L329" s="70" t="n">
        <f aca="false">IF(OR(K329="",J329=""),"",(J329-K329)*100)</f>
        <v>-1.25711310298657</v>
      </c>
      <c r="M329" s="36" t="n">
        <v>1.83458616348768</v>
      </c>
      <c r="N329" s="36" t="n">
        <v>2.24048056585718</v>
      </c>
      <c r="O329" s="36" t="n">
        <f aca="false">SQRT(M329^2+N329^2)</f>
        <v>2.89576579806519</v>
      </c>
      <c r="P329" s="40" t="n">
        <f aca="false">IF(J329="","",MAX(0,J329-1.96*O329/100))</f>
        <v>0.426679843359993</v>
      </c>
      <c r="Q329" s="40" t="n">
        <f aca="false">IF(J329="","",MIN(1,J329+1.96*O329/100))</f>
        <v>0.540193862644148</v>
      </c>
      <c r="R329" s="32" t="str">
        <f aca="false">IF(L329="","",IF(ABS(L329)&lt;=O329,"Yes","No"))</f>
        <v>Yes</v>
      </c>
      <c r="S329" s="32" t="str">
        <f aca="false">IF(L329="","",IF(ABS(L329)&lt;=1.96*O329,"Yes","No"))</f>
        <v>Yes</v>
      </c>
      <c r="T329" s="60" t="n">
        <f aca="false">IF(D329="","",ROUND(SQRT(((D329+G329)*O329/100)^2+(J329*(D329+G329)*0.05273)^2),0))</f>
        <v>37</v>
      </c>
      <c r="U329" s="32"/>
    </row>
    <row r="330" customFormat="false" ht="15" hidden="false" customHeight="false" outlineLevel="0" collapsed="false">
      <c r="A330" s="32" t="s">
        <v>421</v>
      </c>
      <c r="B330" s="32" t="s">
        <v>553</v>
      </c>
      <c r="C330" s="32" t="s">
        <v>555</v>
      </c>
      <c r="D330" s="60" t="n">
        <v>542</v>
      </c>
      <c r="E330" s="60" t="n">
        <v>616</v>
      </c>
      <c r="F330" s="69" t="n">
        <f aca="false">IF(E330="","",D330-E330)</f>
        <v>-74</v>
      </c>
      <c r="G330" s="60" t="n">
        <v>538</v>
      </c>
      <c r="H330" s="60" t="n">
        <v>541</v>
      </c>
      <c r="I330" s="69" t="n">
        <f aca="false">IF(H330="","",G330-H330)</f>
        <v>-3</v>
      </c>
      <c r="J330" s="40" t="n">
        <f aca="false">IF(OR(D330="",D330+G330=0),"",D330/(D330+G330))</f>
        <v>0.501851851851852</v>
      </c>
      <c r="K330" s="40" t="n">
        <f aca="false">IF(E330="","",E330/(E330+H330))</f>
        <v>0.532411408815903</v>
      </c>
      <c r="L330" s="70" t="n">
        <f aca="false">IF(OR(K330="",J330=""),"",(J330-K330)*100)</f>
        <v>-3.05595569640513</v>
      </c>
      <c r="M330" s="36" t="n">
        <v>1.83458616348768</v>
      </c>
      <c r="N330" s="36" t="n">
        <v>2.24048056585718</v>
      </c>
      <c r="O330" s="36" t="n">
        <f aca="false">SQRT(M330^2+N330^2)</f>
        <v>2.89576579806519</v>
      </c>
      <c r="P330" s="40" t="n">
        <f aca="false">IF(J330="","",MAX(0,J330-1.96*O330/100))</f>
        <v>0.445094842209774</v>
      </c>
      <c r="Q330" s="40" t="n">
        <f aca="false">IF(J330="","",MIN(1,J330+1.96*O330/100))</f>
        <v>0.55860886149393</v>
      </c>
      <c r="R330" s="32" t="str">
        <f aca="false">IF(L330="","",IF(ABS(L330)&lt;=O330,"Yes","No"))</f>
        <v>No</v>
      </c>
      <c r="S330" s="32" t="str">
        <f aca="false">IF(L330="","",IF(ABS(L330)&lt;=1.96*O330,"Yes","No"))</f>
        <v>Yes</v>
      </c>
      <c r="T330" s="60" t="n">
        <f aca="false">IF(D330="","",ROUND(SQRT(((D330+G330)*O330/100)^2+(J330*(D330+G330)*0.05273)^2),0))</f>
        <v>42</v>
      </c>
      <c r="U330" s="32"/>
    </row>
    <row r="331" customFormat="false" ht="15" hidden="false" customHeight="false" outlineLevel="0" collapsed="false">
      <c r="A331" s="32" t="s">
        <v>421</v>
      </c>
      <c r="B331" s="32" t="s">
        <v>553</v>
      </c>
      <c r="C331" s="32" t="s">
        <v>556</v>
      </c>
      <c r="D331" s="60" t="n">
        <v>776</v>
      </c>
      <c r="E331" s="60" t="n">
        <v>885</v>
      </c>
      <c r="F331" s="69" t="n">
        <f aca="false">IF(E331="","",D331-E331)</f>
        <v>-109</v>
      </c>
      <c r="G331" s="60" t="n">
        <v>868</v>
      </c>
      <c r="H331" s="60" t="n">
        <v>945</v>
      </c>
      <c r="I331" s="69" t="n">
        <f aca="false">IF(H331="","",G331-H331)</f>
        <v>-77</v>
      </c>
      <c r="J331" s="40" t="n">
        <f aca="false">IF(OR(D331="",D331+G331=0),"",D331/(D331+G331))</f>
        <v>0.472019464720195</v>
      </c>
      <c r="K331" s="40" t="n">
        <f aca="false">IF(E331="","",E331/(E331+H331))</f>
        <v>0.483606557377049</v>
      </c>
      <c r="L331" s="70" t="n">
        <f aca="false">IF(OR(K331="",J331=""),"",(J331-K331)*100)</f>
        <v>-1.15870926568545</v>
      </c>
      <c r="M331" s="36" t="n">
        <v>1.83458616348768</v>
      </c>
      <c r="N331" s="36" t="n">
        <v>2.24048056585718</v>
      </c>
      <c r="O331" s="36" t="n">
        <f aca="false">SQRT(M331^2+N331^2)</f>
        <v>2.89576579806519</v>
      </c>
      <c r="P331" s="40" t="n">
        <f aca="false">IF(J331="","",MAX(0,J331-1.96*O331/100))</f>
        <v>0.415262455078117</v>
      </c>
      <c r="Q331" s="40" t="n">
        <f aca="false">IF(J331="","",MIN(1,J331+1.96*O331/100))</f>
        <v>0.528776474362273</v>
      </c>
      <c r="R331" s="32" t="str">
        <f aca="false">IF(L331="","",IF(ABS(L331)&lt;=O331,"Yes","No"))</f>
        <v>Yes</v>
      </c>
      <c r="S331" s="32" t="str">
        <f aca="false">IF(L331="","",IF(ABS(L331)&lt;=1.96*O331,"Yes","No"))</f>
        <v>Yes</v>
      </c>
      <c r="T331" s="60" t="n">
        <f aca="false">IF(D331="","",ROUND(SQRT(((D331+G331)*O331/100)^2+(J331*(D331+G331)*0.05273)^2),0))</f>
        <v>63</v>
      </c>
      <c r="U331" s="32"/>
    </row>
    <row r="332" customFormat="false" ht="15" hidden="false" customHeight="false" outlineLevel="0" collapsed="false">
      <c r="A332" s="32" t="s">
        <v>421</v>
      </c>
      <c r="B332" s="32" t="s">
        <v>553</v>
      </c>
      <c r="C332" s="32" t="s">
        <v>557</v>
      </c>
      <c r="D332" s="60" t="n">
        <v>1309</v>
      </c>
      <c r="E332" s="60" t="n">
        <v>1457</v>
      </c>
      <c r="F332" s="69" t="n">
        <f aca="false">IF(E332="","",D332-E332)</f>
        <v>-148</v>
      </c>
      <c r="G332" s="60" t="n">
        <v>1221</v>
      </c>
      <c r="H332" s="60" t="n">
        <v>1179</v>
      </c>
      <c r="I332" s="69" t="n">
        <f aca="false">IF(H332="","",G332-H332)</f>
        <v>42</v>
      </c>
      <c r="J332" s="40" t="n">
        <f aca="false">IF(OR(D332="",D332+G332=0),"",D332/(D332+G332))</f>
        <v>0.517391304347826</v>
      </c>
      <c r="K332" s="40" t="n">
        <f aca="false">IF(E332="","",E332/(E332+H332))</f>
        <v>0.552731411229135</v>
      </c>
      <c r="L332" s="70" t="n">
        <f aca="false">IF(OR(K332="",J332=""),"",(J332-K332)*100)</f>
        <v>-3.5340106881309</v>
      </c>
      <c r="M332" s="36" t="n">
        <v>1.83458616348768</v>
      </c>
      <c r="N332" s="36" t="n">
        <v>2.24048056585718</v>
      </c>
      <c r="O332" s="36" t="n">
        <f aca="false">SQRT(M332^2+N332^2)</f>
        <v>2.89576579806519</v>
      </c>
      <c r="P332" s="40" t="n">
        <f aca="false">IF(J332="","",MAX(0,J332-1.96*O332/100))</f>
        <v>0.460634294705748</v>
      </c>
      <c r="Q332" s="40" t="n">
        <f aca="false">IF(J332="","",MIN(1,J332+1.96*O332/100))</f>
        <v>0.574148313989904</v>
      </c>
      <c r="R332" s="32" t="str">
        <f aca="false">IF(L332="","",IF(ABS(L332)&lt;=O332,"Yes","No"))</f>
        <v>No</v>
      </c>
      <c r="S332" s="32" t="str">
        <f aca="false">IF(L332="","",IF(ABS(L332)&lt;=1.96*O332,"Yes","No"))</f>
        <v>Yes</v>
      </c>
      <c r="T332" s="60" t="n">
        <f aca="false">IF(D332="","",ROUND(SQRT(((D332+G332)*O332/100)^2+(J332*(D332+G332)*0.05273)^2),0))</f>
        <v>101</v>
      </c>
      <c r="U332" s="32"/>
    </row>
    <row r="333" customFormat="false" ht="15" hidden="false" customHeight="false" outlineLevel="0" collapsed="false">
      <c r="A333" s="32" t="s">
        <v>421</v>
      </c>
      <c r="B333" s="32" t="s">
        <v>553</v>
      </c>
      <c r="C333" s="32" t="s">
        <v>558</v>
      </c>
      <c r="D333" s="60" t="n">
        <v>604</v>
      </c>
      <c r="E333" s="60" t="n">
        <v>640</v>
      </c>
      <c r="F333" s="69" t="n">
        <f aca="false">IF(E333="","",D333-E333)</f>
        <v>-36</v>
      </c>
      <c r="G333" s="60" t="n">
        <v>624</v>
      </c>
      <c r="H333" s="60" t="n">
        <v>661</v>
      </c>
      <c r="I333" s="69" t="n">
        <f aca="false">IF(H333="","",G333-H333)</f>
        <v>-37</v>
      </c>
      <c r="J333" s="40" t="n">
        <f aca="false">IF(OR(D333="",D333+G333=0),"",D333/(D333+G333))</f>
        <v>0.49185667752443</v>
      </c>
      <c r="K333" s="40" t="n">
        <f aca="false">IF(E333="","",E333/(E333+H333))</f>
        <v>0.491929285165257</v>
      </c>
      <c r="L333" s="70" t="n">
        <f aca="false">IF(OR(K333="",J333=""),"",(J333-K333)*100)</f>
        <v>-0.00726076408275045</v>
      </c>
      <c r="M333" s="36" t="n">
        <v>1.83458616348768</v>
      </c>
      <c r="N333" s="36" t="n">
        <v>2.24048056585718</v>
      </c>
      <c r="O333" s="36" t="n">
        <f aca="false">SQRT(M333^2+N333^2)</f>
        <v>2.89576579806519</v>
      </c>
      <c r="P333" s="40" t="n">
        <f aca="false">IF(J333="","",MAX(0,J333-1.96*O333/100))</f>
        <v>0.435099667882352</v>
      </c>
      <c r="Q333" s="40" t="n">
        <f aca="false">IF(J333="","",MIN(1,J333+1.96*O333/100))</f>
        <v>0.548613687166508</v>
      </c>
      <c r="R333" s="32" t="str">
        <f aca="false">IF(L333="","",IF(ABS(L333)&lt;=O333,"Yes","No"))</f>
        <v>Yes</v>
      </c>
      <c r="S333" s="32" t="str">
        <f aca="false">IF(L333="","",IF(ABS(L333)&lt;=1.96*O333,"Yes","No"))</f>
        <v>Yes</v>
      </c>
      <c r="T333" s="60" t="n">
        <f aca="false">IF(D333="","",ROUND(SQRT(((D333+G333)*O333/100)^2+(J333*(D333+G333)*0.05273)^2),0))</f>
        <v>48</v>
      </c>
      <c r="U333" s="32"/>
    </row>
    <row r="334" customFormat="false" ht="15" hidden="false" customHeight="false" outlineLevel="0" collapsed="false">
      <c r="A334" s="32" t="s">
        <v>421</v>
      </c>
      <c r="B334" s="32" t="s">
        <v>553</v>
      </c>
      <c r="C334" s="32" t="s">
        <v>559</v>
      </c>
      <c r="D334" s="60" t="n">
        <v>279</v>
      </c>
      <c r="E334" s="60" t="n">
        <v>293</v>
      </c>
      <c r="F334" s="69" t="n">
        <f aca="false">IF(E334="","",D334-E334)</f>
        <v>-14</v>
      </c>
      <c r="G334" s="60" t="n">
        <v>306</v>
      </c>
      <c r="H334" s="60" t="n">
        <v>336</v>
      </c>
      <c r="I334" s="69" t="n">
        <f aca="false">IF(H334="","",G334-H334)</f>
        <v>-30</v>
      </c>
      <c r="J334" s="40" t="n">
        <f aca="false">IF(OR(D334="",D334+G334=0),"",D334/(D334+G334))</f>
        <v>0.476923076923077</v>
      </c>
      <c r="K334" s="40" t="n">
        <f aca="false">IF(E334="","",E334/(E334+H334))</f>
        <v>0.465818759936407</v>
      </c>
      <c r="L334" s="70" t="n">
        <f aca="false">IF(OR(K334="",J334=""),"",(J334-K334)*100)</f>
        <v>1.110431698667</v>
      </c>
      <c r="M334" s="36" t="n">
        <v>2.27303511524771</v>
      </c>
      <c r="N334" s="36" t="n">
        <v>2.24048056585718</v>
      </c>
      <c r="O334" s="36" t="n">
        <f aca="false">SQRT(M334^2+N334^2)</f>
        <v>3.19162056033183</v>
      </c>
      <c r="P334" s="40" t="n">
        <f aca="false">IF(J334="","",MAX(0,J334-1.96*O334/100))</f>
        <v>0.414367313940573</v>
      </c>
      <c r="Q334" s="40" t="n">
        <f aca="false">IF(J334="","",MIN(1,J334+1.96*O334/100))</f>
        <v>0.539478839905581</v>
      </c>
      <c r="R334" s="32" t="str">
        <f aca="false">IF(L334="","",IF(ABS(L334)&lt;=O334,"Yes","No"))</f>
        <v>Yes</v>
      </c>
      <c r="S334" s="32" t="str">
        <f aca="false">IF(L334="","",IF(ABS(L334)&lt;=1.96*O334,"Yes","No"))</f>
        <v>Yes</v>
      </c>
      <c r="T334" s="60" t="n">
        <f aca="false">IF(D334="","",ROUND(SQRT(((D334+G334)*O334/100)^2+(J334*(D334+G334)*0.06778)^2),0))</f>
        <v>27</v>
      </c>
      <c r="U334" s="32"/>
    </row>
    <row r="335" customFormat="false" ht="15" hidden="false" customHeight="false" outlineLevel="0" collapsed="false">
      <c r="A335" s="32" t="s">
        <v>421</v>
      </c>
      <c r="B335" s="32" t="s">
        <v>553</v>
      </c>
      <c r="C335" s="32" t="s">
        <v>560</v>
      </c>
      <c r="D335" s="60" t="n">
        <v>887</v>
      </c>
      <c r="E335" s="60" t="n">
        <v>1015</v>
      </c>
      <c r="F335" s="69" t="n">
        <f aca="false">IF(E335="","",D335-E335)</f>
        <v>-128</v>
      </c>
      <c r="G335" s="60" t="n">
        <v>756</v>
      </c>
      <c r="H335" s="60" t="n">
        <v>743</v>
      </c>
      <c r="I335" s="69" t="n">
        <f aca="false">IF(H335="","",G335-H335)</f>
        <v>13</v>
      </c>
      <c r="J335" s="40" t="n">
        <f aca="false">IF(OR(D335="",D335+G335=0),"",D335/(D335+G335))</f>
        <v>0.539866098600122</v>
      </c>
      <c r="K335" s="40" t="n">
        <f aca="false">IF(E335="","",E335/(E335+H335))</f>
        <v>0.5773606370876</v>
      </c>
      <c r="L335" s="70" t="n">
        <f aca="false">IF(OR(K335="",J335=""),"",(J335-K335)*100)</f>
        <v>-3.74945384874779</v>
      </c>
      <c r="M335" s="36" t="n">
        <v>1.83458616348768</v>
      </c>
      <c r="N335" s="36" t="n">
        <v>2.24048056585718</v>
      </c>
      <c r="O335" s="36" t="n">
        <f aca="false">SQRT(M335^2+N335^2)</f>
        <v>2.89576579806519</v>
      </c>
      <c r="P335" s="40" t="n">
        <f aca="false">IF(J335="","",MAX(0,J335-1.96*O335/100))</f>
        <v>0.483109088958044</v>
      </c>
      <c r="Q335" s="40" t="n">
        <f aca="false">IF(J335="","",MIN(1,J335+1.96*O335/100))</f>
        <v>0.5966231082422</v>
      </c>
      <c r="R335" s="32" t="str">
        <f aca="false">IF(L335="","",IF(ABS(L335)&lt;=O335,"Yes","No"))</f>
        <v>No</v>
      </c>
      <c r="S335" s="32" t="str">
        <f aca="false">IF(L335="","",IF(ABS(L335)&lt;=1.96*O335,"Yes","No"))</f>
        <v>Yes</v>
      </c>
      <c r="T335" s="60" t="n">
        <f aca="false">IF(D335="","",ROUND(SQRT(((D335+G335)*O335/100)^2+(J335*(D335+G335)*0.05273)^2),0))</f>
        <v>67</v>
      </c>
      <c r="U335" s="32"/>
    </row>
    <row r="336" customFormat="false" ht="15" hidden="false" customHeight="false" outlineLevel="0" collapsed="false">
      <c r="A336" s="32" t="s">
        <v>421</v>
      </c>
      <c r="B336" s="32" t="s">
        <v>561</v>
      </c>
      <c r="C336" s="32" t="s">
        <v>562</v>
      </c>
      <c r="D336" s="60" t="n">
        <v>54</v>
      </c>
      <c r="E336" s="60" t="n">
        <v>79</v>
      </c>
      <c r="F336" s="69" t="n">
        <f aca="false">IF(E336="","",D336-E336)</f>
        <v>-25</v>
      </c>
      <c r="G336" s="60" t="n">
        <v>107</v>
      </c>
      <c r="H336" s="60" t="n">
        <v>114</v>
      </c>
      <c r="I336" s="69" t="n">
        <f aca="false">IF(H336="","",G336-H336)</f>
        <v>-7</v>
      </c>
      <c r="J336" s="40" t="n">
        <f aca="false">IF(OR(D336="",D336+G336=0),"",D336/(D336+G336))</f>
        <v>0.335403726708075</v>
      </c>
      <c r="K336" s="40" t="n">
        <f aca="false">IF(E336="","",E336/(E336+H336))</f>
        <v>0.409326424870466</v>
      </c>
      <c r="L336" s="70" t="n">
        <f aca="false">IF(OR(K336="",J336=""),"",(J336-K336)*100)</f>
        <v>-7.39226981623918</v>
      </c>
      <c r="M336" s="36" t="n">
        <v>3.47908323004549</v>
      </c>
      <c r="N336" s="36" t="n">
        <v>2.24048056585718</v>
      </c>
      <c r="O336" s="36" t="n">
        <f aca="false">SQRT(M336^2+N336^2)</f>
        <v>4.13808811984079</v>
      </c>
      <c r="P336" s="40" t="n">
        <f aca="false">IF(J336="","",MAX(0,J336-1.96*O336/100))</f>
        <v>0.254297199559195</v>
      </c>
      <c r="Q336" s="40" t="n">
        <f aca="false">IF(J336="","",MIN(1,J336+1.96*O336/100))</f>
        <v>0.416510253856954</v>
      </c>
      <c r="R336" s="32" t="str">
        <f aca="false">IF(L336="","",IF(ABS(L336)&lt;=O336,"Yes","No"))</f>
        <v>No</v>
      </c>
      <c r="S336" s="32" t="str">
        <f aca="false">IF(L336="","",IF(ABS(L336)&lt;=1.96*O336,"Yes","No"))</f>
        <v>Yes</v>
      </c>
      <c r="T336" s="60" t="n">
        <f aca="false">IF(D336="","",ROUND(SQRT(((D336+G336)*O336/100)^2+(J336*(D336+G336)*0.08223)^2),0))</f>
        <v>8</v>
      </c>
      <c r="U336" s="32"/>
    </row>
    <row r="337" customFormat="false" ht="15" hidden="false" customHeight="false" outlineLevel="0" collapsed="false">
      <c r="A337" s="32" t="s">
        <v>421</v>
      </c>
      <c r="B337" s="32" t="s">
        <v>561</v>
      </c>
      <c r="C337" s="32" t="s">
        <v>563</v>
      </c>
      <c r="D337" s="60" t="n">
        <v>183</v>
      </c>
      <c r="E337" s="60" t="n">
        <v>196</v>
      </c>
      <c r="F337" s="69" t="n">
        <f aca="false">IF(E337="","",D337-E337)</f>
        <v>-13</v>
      </c>
      <c r="G337" s="60" t="n">
        <v>343</v>
      </c>
      <c r="H337" s="60" t="n">
        <v>365</v>
      </c>
      <c r="I337" s="69" t="n">
        <f aca="false">IF(H337="","",G337-H337)</f>
        <v>-22</v>
      </c>
      <c r="J337" s="40" t="n">
        <f aca="false">IF(OR(D337="",D337+G337=0),"",D337/(D337+G337))</f>
        <v>0.347908745247148</v>
      </c>
      <c r="K337" s="40" t="n">
        <f aca="false">IF(E337="","",E337/(E337+H337))</f>
        <v>0.349376114081996</v>
      </c>
      <c r="L337" s="70" t="n">
        <f aca="false">IF(OR(K337="",J337=""),"",(J337-K337)*100)</f>
        <v>-0.146736883484816</v>
      </c>
      <c r="M337" s="36" t="n">
        <v>2.27303511524771</v>
      </c>
      <c r="N337" s="36" t="n">
        <v>2.24048056585718</v>
      </c>
      <c r="O337" s="36" t="n">
        <f aca="false">SQRT(M337^2+N337^2)</f>
        <v>3.19162056033183</v>
      </c>
      <c r="P337" s="40" t="n">
        <f aca="false">IF(J337="","",MAX(0,J337-1.96*O337/100))</f>
        <v>0.285352982264644</v>
      </c>
      <c r="Q337" s="40" t="n">
        <f aca="false">IF(J337="","",MIN(1,J337+1.96*O337/100))</f>
        <v>0.410464508229652</v>
      </c>
      <c r="R337" s="32" t="str">
        <f aca="false">IF(L337="","",IF(ABS(L337)&lt;=O337,"Yes","No"))</f>
        <v>Yes</v>
      </c>
      <c r="S337" s="32" t="str">
        <f aca="false">IF(L337="","",IF(ABS(L337)&lt;=1.96*O337,"Yes","No"))</f>
        <v>Yes</v>
      </c>
      <c r="T337" s="60" t="n">
        <f aca="false">IF(D337="","",ROUND(SQRT(((D337+G337)*O337/100)^2+(J337*(D337+G337)*0.06778)^2),0))</f>
        <v>21</v>
      </c>
      <c r="U337" s="32"/>
    </row>
    <row r="338" customFormat="false" ht="15" hidden="false" customHeight="false" outlineLevel="0" collapsed="false">
      <c r="A338" s="32" t="s">
        <v>421</v>
      </c>
      <c r="B338" s="32" t="s">
        <v>561</v>
      </c>
      <c r="C338" s="32" t="s">
        <v>564</v>
      </c>
      <c r="D338" s="60" t="n">
        <v>136</v>
      </c>
      <c r="E338" s="60" t="n">
        <v>145</v>
      </c>
      <c r="F338" s="69" t="n">
        <f aca="false">IF(E338="","",D338-E338)</f>
        <v>-9</v>
      </c>
      <c r="G338" s="60" t="n">
        <v>189</v>
      </c>
      <c r="H338" s="60" t="n">
        <v>194</v>
      </c>
      <c r="I338" s="69" t="n">
        <f aca="false">IF(H338="","",G338-H338)</f>
        <v>-5</v>
      </c>
      <c r="J338" s="40" t="n">
        <f aca="false">IF(OR(D338="",D338+G338=0),"",D338/(D338+G338))</f>
        <v>0.418461538461538</v>
      </c>
      <c r="K338" s="40" t="n">
        <f aca="false">IF(E338="","",E338/(E338+H338))</f>
        <v>0.427728613569322</v>
      </c>
      <c r="L338" s="70" t="n">
        <f aca="false">IF(OR(K338="",J338=""),"",(J338-K338)*100)</f>
        <v>-0.926707510778307</v>
      </c>
      <c r="M338" s="36" t="n">
        <v>3.47908323004549</v>
      </c>
      <c r="N338" s="36" t="n">
        <v>2.24048056585718</v>
      </c>
      <c r="O338" s="36" t="n">
        <f aca="false">SQRT(M338^2+N338^2)</f>
        <v>4.13808811984079</v>
      </c>
      <c r="P338" s="40" t="n">
        <f aca="false">IF(J338="","",MAX(0,J338-1.96*O338/100))</f>
        <v>0.337355011312659</v>
      </c>
      <c r="Q338" s="40" t="n">
        <f aca="false">IF(J338="","",MIN(1,J338+1.96*O338/100))</f>
        <v>0.499568065610418</v>
      </c>
      <c r="R338" s="32" t="str">
        <f aca="false">IF(L338="","",IF(ABS(L338)&lt;=O338,"Yes","No"))</f>
        <v>Yes</v>
      </c>
      <c r="S338" s="32" t="str">
        <f aca="false">IF(L338="","",IF(ABS(L338)&lt;=1.96*O338,"Yes","No"))</f>
        <v>Yes</v>
      </c>
      <c r="T338" s="60" t="n">
        <f aca="false">IF(D338="","",ROUND(SQRT(((D338+G338)*O338/100)^2+(J338*(D338+G338)*0.08223)^2),0))</f>
        <v>17</v>
      </c>
      <c r="U338" s="32"/>
    </row>
    <row r="339" customFormat="false" ht="15" hidden="false" customHeight="false" outlineLevel="0" collapsed="false">
      <c r="A339" s="32" t="s">
        <v>421</v>
      </c>
      <c r="B339" s="32" t="s">
        <v>561</v>
      </c>
      <c r="C339" s="32" t="s">
        <v>565</v>
      </c>
      <c r="D339" s="60" t="n">
        <v>82</v>
      </c>
      <c r="E339" s="60" t="n">
        <v>91</v>
      </c>
      <c r="F339" s="69" t="n">
        <f aca="false">IF(E339="","",D339-E339)</f>
        <v>-9</v>
      </c>
      <c r="G339" s="60" t="n">
        <v>111</v>
      </c>
      <c r="H339" s="60" t="n">
        <v>105</v>
      </c>
      <c r="I339" s="69" t="n">
        <f aca="false">IF(H339="","",G339-H339)</f>
        <v>6</v>
      </c>
      <c r="J339" s="40" t="n">
        <f aca="false">IF(OR(D339="",D339+G339=0),"",D339/(D339+G339))</f>
        <v>0.424870466321244</v>
      </c>
      <c r="K339" s="40" t="n">
        <f aca="false">IF(E339="","",E339/(E339+H339))</f>
        <v>0.464285714285714</v>
      </c>
      <c r="L339" s="70" t="n">
        <f aca="false">IF(OR(K339="",J339=""),"",(J339-K339)*100)</f>
        <v>-3.94152479644708</v>
      </c>
      <c r="M339" s="36" t="n">
        <v>3.47908323004549</v>
      </c>
      <c r="N339" s="36" t="n">
        <v>2.24048056585718</v>
      </c>
      <c r="O339" s="36" t="n">
        <f aca="false">SQRT(M339^2+N339^2)</f>
        <v>4.13808811984079</v>
      </c>
      <c r="P339" s="40" t="n">
        <f aca="false">IF(J339="","",MAX(0,J339-1.96*O339/100))</f>
        <v>0.343763939172364</v>
      </c>
      <c r="Q339" s="40" t="n">
        <f aca="false">IF(J339="","",MIN(1,J339+1.96*O339/100))</f>
        <v>0.505976993470123</v>
      </c>
      <c r="R339" s="32" t="str">
        <f aca="false">IF(L339="","",IF(ABS(L339)&lt;=O339,"Yes","No"))</f>
        <v>Yes</v>
      </c>
      <c r="S339" s="32" t="str">
        <f aca="false">IF(L339="","",IF(ABS(L339)&lt;=1.96*O339,"Yes","No"))</f>
        <v>Yes</v>
      </c>
      <c r="T339" s="60" t="n">
        <f aca="false">IF(D339="","",ROUND(SQRT(((D339+G339)*O339/100)^2+(J339*(D339+G339)*0.08223)^2),0))</f>
        <v>10</v>
      </c>
      <c r="U339" s="32"/>
    </row>
    <row r="340" customFormat="false" ht="15" hidden="false" customHeight="false" outlineLevel="0" collapsed="false">
      <c r="A340" s="32" t="s">
        <v>421</v>
      </c>
      <c r="B340" s="32" t="s">
        <v>566</v>
      </c>
      <c r="C340" s="32" t="s">
        <v>567</v>
      </c>
      <c r="D340" s="60" t="n">
        <v>292</v>
      </c>
      <c r="E340" s="60" t="n">
        <v>319</v>
      </c>
      <c r="F340" s="69" t="n">
        <f aca="false">IF(E340="","",D340-E340)</f>
        <v>-27</v>
      </c>
      <c r="G340" s="60" t="n">
        <v>560</v>
      </c>
      <c r="H340" s="60" t="n">
        <v>601</v>
      </c>
      <c r="I340" s="69" t="n">
        <f aca="false">IF(H340="","",G340-H340)</f>
        <v>-41</v>
      </c>
      <c r="J340" s="40" t="n">
        <f aca="false">IF(OR(D340="",D340+G340=0),"",D340/(D340+G340))</f>
        <v>0.342723004694836</v>
      </c>
      <c r="K340" s="40" t="n">
        <f aca="false">IF(E340="","",E340/(E340+H340))</f>
        <v>0.346739130434783</v>
      </c>
      <c r="L340" s="70" t="n">
        <f aca="false">IF(OR(K340="",J340=""),"",(J340-K340)*100)</f>
        <v>-0.401612573994692</v>
      </c>
      <c r="M340" s="36" t="n">
        <v>1.83458616348768</v>
      </c>
      <c r="N340" s="36" t="n">
        <v>2.24048056585718</v>
      </c>
      <c r="O340" s="36" t="n">
        <f aca="false">SQRT(M340^2+N340^2)</f>
        <v>2.89576579806519</v>
      </c>
      <c r="P340" s="40" t="n">
        <f aca="false">IF(J340="","",MAX(0,J340-1.96*O340/100))</f>
        <v>0.285965995052758</v>
      </c>
      <c r="Q340" s="40" t="n">
        <f aca="false">IF(J340="","",MIN(1,J340+1.96*O340/100))</f>
        <v>0.399480014336914</v>
      </c>
      <c r="R340" s="32" t="str">
        <f aca="false">IF(L340="","",IF(ABS(L340)&lt;=O340,"Yes","No"))</f>
        <v>Yes</v>
      </c>
      <c r="S340" s="32" t="str">
        <f aca="false">IF(L340="","",IF(ABS(L340)&lt;=1.96*O340,"Yes","No"))</f>
        <v>Yes</v>
      </c>
      <c r="T340" s="60" t="n">
        <f aca="false">IF(D340="","",ROUND(SQRT(((D340+G340)*O340/100)^2+(J340*(D340+G340)*0.05273)^2),0))</f>
        <v>29</v>
      </c>
      <c r="U340" s="32"/>
    </row>
    <row r="341" customFormat="false" ht="15" hidden="false" customHeight="false" outlineLevel="0" collapsed="false">
      <c r="A341" s="32" t="s">
        <v>421</v>
      </c>
      <c r="B341" s="32" t="s">
        <v>566</v>
      </c>
      <c r="C341" s="32" t="s">
        <v>568</v>
      </c>
      <c r="D341" s="60" t="n">
        <v>249</v>
      </c>
      <c r="E341" s="60" t="n">
        <v>273</v>
      </c>
      <c r="F341" s="69" t="n">
        <f aca="false">IF(E341="","",D341-E341)</f>
        <v>-24</v>
      </c>
      <c r="G341" s="60" t="n">
        <v>455</v>
      </c>
      <c r="H341" s="60" t="n">
        <v>469</v>
      </c>
      <c r="I341" s="69" t="n">
        <f aca="false">IF(H341="","",G341-H341)</f>
        <v>-14</v>
      </c>
      <c r="J341" s="40" t="n">
        <f aca="false">IF(OR(D341="",D341+G341=0),"",D341/(D341+G341))</f>
        <v>0.353693181818182</v>
      </c>
      <c r="K341" s="40" t="n">
        <f aca="false">IF(E341="","",E341/(E341+H341))</f>
        <v>0.367924528301887</v>
      </c>
      <c r="L341" s="70" t="n">
        <f aca="false">IF(OR(K341="",J341=""),"",(J341-K341)*100)</f>
        <v>-1.42313464837049</v>
      </c>
      <c r="M341" s="36" t="n">
        <v>2.27303511524771</v>
      </c>
      <c r="N341" s="36" t="n">
        <v>2.24048056585718</v>
      </c>
      <c r="O341" s="36" t="n">
        <f aca="false">SQRT(M341^2+N341^2)</f>
        <v>3.19162056033183</v>
      </c>
      <c r="P341" s="40" t="n">
        <f aca="false">IF(J341="","",MAX(0,J341-1.96*O341/100))</f>
        <v>0.291137418835678</v>
      </c>
      <c r="Q341" s="40" t="n">
        <f aca="false">IF(J341="","",MIN(1,J341+1.96*O341/100))</f>
        <v>0.416248944800686</v>
      </c>
      <c r="R341" s="32" t="str">
        <f aca="false">IF(L341="","",IF(ABS(L341)&lt;=O341,"Yes","No"))</f>
        <v>Yes</v>
      </c>
      <c r="S341" s="32" t="str">
        <f aca="false">IF(L341="","",IF(ABS(L341)&lt;=1.96*O341,"Yes","No"))</f>
        <v>Yes</v>
      </c>
      <c r="T341" s="60" t="n">
        <f aca="false">IF(D341="","",ROUND(SQRT(((D341+G341)*O341/100)^2+(J341*(D341+G341)*0.06778)^2),0))</f>
        <v>28</v>
      </c>
      <c r="U341" s="32"/>
    </row>
    <row r="342" customFormat="false" ht="15" hidden="false" customHeight="false" outlineLevel="0" collapsed="false">
      <c r="A342" s="32" t="s">
        <v>421</v>
      </c>
      <c r="B342" s="32" t="s">
        <v>566</v>
      </c>
      <c r="C342" s="32" t="s">
        <v>569</v>
      </c>
      <c r="D342" s="60" t="n">
        <v>195</v>
      </c>
      <c r="E342" s="60" t="n">
        <v>243</v>
      </c>
      <c r="F342" s="69" t="n">
        <f aca="false">IF(E342="","",D342-E342)</f>
        <v>-48</v>
      </c>
      <c r="G342" s="60" t="n">
        <v>391</v>
      </c>
      <c r="H342" s="60" t="n">
        <v>462</v>
      </c>
      <c r="I342" s="69" t="n">
        <f aca="false">IF(H342="","",G342-H342)</f>
        <v>-71</v>
      </c>
      <c r="J342" s="40" t="n">
        <f aca="false">IF(OR(D342="",D342+G342=0),"",D342/(D342+G342))</f>
        <v>0.332764505119454</v>
      </c>
      <c r="K342" s="40" t="n">
        <f aca="false">IF(E342="","",E342/(E342+H342))</f>
        <v>0.34468085106383</v>
      </c>
      <c r="L342" s="70" t="n">
        <f aca="false">IF(OR(K342="",J342=""),"",(J342-K342)*100)</f>
        <v>-1.19163459443759</v>
      </c>
      <c r="M342" s="36" t="n">
        <v>2.27303511524771</v>
      </c>
      <c r="N342" s="36" t="n">
        <v>2.24048056585718</v>
      </c>
      <c r="O342" s="36" t="n">
        <f aca="false">SQRT(M342^2+N342^2)</f>
        <v>3.19162056033183</v>
      </c>
      <c r="P342" s="40" t="n">
        <f aca="false">IF(J342="","",MAX(0,J342-1.96*O342/100))</f>
        <v>0.27020874213695</v>
      </c>
      <c r="Q342" s="40" t="n">
        <f aca="false">IF(J342="","",MIN(1,J342+1.96*O342/100))</f>
        <v>0.395320268101958</v>
      </c>
      <c r="R342" s="32" t="str">
        <f aca="false">IF(L342="","",IF(ABS(L342)&lt;=O342,"Yes","No"))</f>
        <v>Yes</v>
      </c>
      <c r="S342" s="32" t="str">
        <f aca="false">IF(L342="","",IF(ABS(L342)&lt;=1.96*O342,"Yes","No"))</f>
        <v>Yes</v>
      </c>
      <c r="T342" s="60" t="n">
        <f aca="false">IF(D342="","",ROUND(SQRT(((D342+G342)*O342/100)^2+(J342*(D342+G342)*0.06778)^2),0))</f>
        <v>23</v>
      </c>
      <c r="U342" s="32"/>
    </row>
    <row r="343" customFormat="false" ht="15" hidden="false" customHeight="false" outlineLevel="0" collapsed="false">
      <c r="A343" s="32" t="s">
        <v>421</v>
      </c>
      <c r="B343" s="32" t="s">
        <v>566</v>
      </c>
      <c r="C343" s="32" t="s">
        <v>570</v>
      </c>
      <c r="D343" s="60" t="n">
        <v>204</v>
      </c>
      <c r="E343" s="60" t="n">
        <v>241</v>
      </c>
      <c r="F343" s="69" t="n">
        <f aca="false">IF(E343="","",D343-E343)</f>
        <v>-37</v>
      </c>
      <c r="G343" s="60" t="n">
        <v>406</v>
      </c>
      <c r="H343" s="60" t="n">
        <v>466</v>
      </c>
      <c r="I343" s="69" t="n">
        <f aca="false">IF(H343="","",G343-H343)</f>
        <v>-60</v>
      </c>
      <c r="J343" s="40" t="n">
        <f aca="false">IF(OR(D343="",D343+G343=0),"",D343/(D343+G343))</f>
        <v>0.334426229508197</v>
      </c>
      <c r="K343" s="40" t="n">
        <f aca="false">IF(E343="","",E343/(E343+H343))</f>
        <v>0.340876944837341</v>
      </c>
      <c r="L343" s="70" t="n">
        <f aca="false">IF(OR(K343="",J343=""),"",(J343-K343)*100)</f>
        <v>-0.645071532914415</v>
      </c>
      <c r="M343" s="36" t="n">
        <v>2.27303511524771</v>
      </c>
      <c r="N343" s="36" t="n">
        <v>2.24048056585718</v>
      </c>
      <c r="O343" s="36" t="n">
        <f aca="false">SQRT(M343^2+N343^2)</f>
        <v>3.19162056033183</v>
      </c>
      <c r="P343" s="40" t="n">
        <f aca="false">IF(J343="","",MAX(0,J343-1.96*O343/100))</f>
        <v>0.271870466525693</v>
      </c>
      <c r="Q343" s="40" t="n">
        <f aca="false">IF(J343="","",MIN(1,J343+1.96*O343/100))</f>
        <v>0.396981992490701</v>
      </c>
      <c r="R343" s="32" t="str">
        <f aca="false">IF(L343="","",IF(ABS(L343)&lt;=O343,"Yes","No"))</f>
        <v>Yes</v>
      </c>
      <c r="S343" s="32" t="str">
        <f aca="false">IF(L343="","",IF(ABS(L343)&lt;=1.96*O343,"Yes","No"))</f>
        <v>Yes</v>
      </c>
      <c r="T343" s="60" t="n">
        <f aca="false">IF(D343="","",ROUND(SQRT(((D343+G343)*O343/100)^2+(J343*(D343+G343)*0.06778)^2),0))</f>
        <v>24</v>
      </c>
      <c r="U343" s="32"/>
    </row>
    <row r="344" customFormat="false" ht="15" hidden="false" customHeight="false" outlineLevel="0" collapsed="false">
      <c r="A344" s="32" t="s">
        <v>421</v>
      </c>
      <c r="B344" s="32" t="s">
        <v>571</v>
      </c>
      <c r="C344" s="32" t="s">
        <v>572</v>
      </c>
      <c r="D344" s="60" t="n">
        <v>57</v>
      </c>
      <c r="E344" s="60" t="n">
        <v>65</v>
      </c>
      <c r="F344" s="69" t="n">
        <f aca="false">IF(E344="","",D344-E344)</f>
        <v>-8</v>
      </c>
      <c r="G344" s="60" t="n">
        <v>121</v>
      </c>
      <c r="H344" s="60" t="n">
        <v>129</v>
      </c>
      <c r="I344" s="69" t="n">
        <f aca="false">IF(H344="","",G344-H344)</f>
        <v>-8</v>
      </c>
      <c r="J344" s="40" t="n">
        <f aca="false">IF(OR(D344="",D344+G344=0),"",D344/(D344+G344))</f>
        <v>0.320224719101124</v>
      </c>
      <c r="K344" s="40" t="n">
        <f aca="false">IF(E344="","",E344/(E344+H344))</f>
        <v>0.335051546391753</v>
      </c>
      <c r="L344" s="70" t="n">
        <f aca="false">IF(OR(K344="",J344=""),"",(J344-K344)*100)</f>
        <v>-1.4826827290629</v>
      </c>
      <c r="M344" s="36" t="n">
        <v>3.47908323004549</v>
      </c>
      <c r="N344" s="36" t="n">
        <v>2.24048056585718</v>
      </c>
      <c r="O344" s="36" t="n">
        <f aca="false">SQRT(M344^2+N344^2)</f>
        <v>4.13808811984079</v>
      </c>
      <c r="P344" s="40" t="n">
        <f aca="false">IF(J344="","",MAX(0,J344-1.96*O344/100))</f>
        <v>0.239118191952244</v>
      </c>
      <c r="Q344" s="40" t="n">
        <f aca="false">IF(J344="","",MIN(1,J344+1.96*O344/100))</f>
        <v>0.401331246250003</v>
      </c>
      <c r="R344" s="32" t="str">
        <f aca="false">IF(L344="","",IF(ABS(L344)&lt;=O344,"Yes","No"))</f>
        <v>Yes</v>
      </c>
      <c r="S344" s="32" t="str">
        <f aca="false">IF(L344="","",IF(ABS(L344)&lt;=1.96*O344,"Yes","No"))</f>
        <v>Yes</v>
      </c>
      <c r="T344" s="60" t="n">
        <f aca="false">IF(D344="","",ROUND(SQRT(((D344+G344)*O344/100)^2+(J344*(D344+G344)*0.08223)^2),0))</f>
        <v>9</v>
      </c>
      <c r="U344" s="32"/>
    </row>
    <row r="345" customFormat="false" ht="15" hidden="false" customHeight="false" outlineLevel="0" collapsed="false">
      <c r="A345" s="32" t="s">
        <v>421</v>
      </c>
      <c r="B345" s="32" t="s">
        <v>573</v>
      </c>
      <c r="C345" s="32" t="s">
        <v>574</v>
      </c>
      <c r="D345" s="60" t="n">
        <v>252</v>
      </c>
      <c r="E345" s="60" t="n">
        <v>258</v>
      </c>
      <c r="F345" s="69" t="n">
        <f aca="false">IF(E345="","",D345-E345)</f>
        <v>-6</v>
      </c>
      <c r="G345" s="60" t="n">
        <v>403</v>
      </c>
      <c r="H345" s="60" t="n">
        <v>418</v>
      </c>
      <c r="I345" s="69" t="n">
        <f aca="false">IF(H345="","",G345-H345)</f>
        <v>-15</v>
      </c>
      <c r="J345" s="40" t="n">
        <f aca="false">IF(OR(D345="",D345+G345=0),"",D345/(D345+G345))</f>
        <v>0.384732824427481</v>
      </c>
      <c r="K345" s="40" t="n">
        <f aca="false">IF(E345="","",E345/(E345+H345))</f>
        <v>0.381656804733728</v>
      </c>
      <c r="L345" s="70" t="n">
        <f aca="false">IF(OR(K345="",J345=""),"",(J345-K345)*100)</f>
        <v>0.30760196937531</v>
      </c>
      <c r="M345" s="36" t="n">
        <v>2.27303511524771</v>
      </c>
      <c r="N345" s="36" t="n">
        <v>2.24048056585718</v>
      </c>
      <c r="O345" s="36" t="n">
        <f aca="false">SQRT(M345^2+N345^2)</f>
        <v>3.19162056033183</v>
      </c>
      <c r="P345" s="40" t="n">
        <f aca="false">IF(J345="","",MAX(0,J345-1.96*O345/100))</f>
        <v>0.322177061444977</v>
      </c>
      <c r="Q345" s="40" t="n">
        <f aca="false">IF(J345="","",MIN(1,J345+1.96*O345/100))</f>
        <v>0.447288587409985</v>
      </c>
      <c r="R345" s="32" t="str">
        <f aca="false">IF(L345="","",IF(ABS(L345)&lt;=O345,"Yes","No"))</f>
        <v>Yes</v>
      </c>
      <c r="S345" s="32" t="str">
        <f aca="false">IF(L345="","",IF(ABS(L345)&lt;=1.96*O345,"Yes","No"))</f>
        <v>Yes</v>
      </c>
      <c r="T345" s="60" t="n">
        <f aca="false">IF(D345="","",ROUND(SQRT(((D345+G345)*O345/100)^2+(J345*(D345+G345)*0.06778)^2),0))</f>
        <v>27</v>
      </c>
      <c r="U345" s="32"/>
    </row>
    <row r="346" customFormat="false" ht="15" hidden="false" customHeight="false" outlineLevel="0" collapsed="false">
      <c r="A346" s="32" t="s">
        <v>421</v>
      </c>
      <c r="B346" s="32" t="s">
        <v>575</v>
      </c>
      <c r="C346" s="32" t="s">
        <v>576</v>
      </c>
      <c r="D346" s="60" t="n">
        <v>133</v>
      </c>
      <c r="E346" s="60" t="n">
        <v>160</v>
      </c>
      <c r="F346" s="69" t="n">
        <f aca="false">IF(E346="","",D346-E346)</f>
        <v>-27</v>
      </c>
      <c r="G346" s="60" t="n">
        <v>201</v>
      </c>
      <c r="H346" s="60" t="n">
        <v>227</v>
      </c>
      <c r="I346" s="69" t="n">
        <f aca="false">IF(H346="","",G346-H346)</f>
        <v>-26</v>
      </c>
      <c r="J346" s="40" t="n">
        <f aca="false">IF(OR(D346="",D346+G346=0),"",D346/(D346+G346))</f>
        <v>0.398203592814371</v>
      </c>
      <c r="K346" s="40" t="n">
        <f aca="false">IF(E346="","",E346/(E346+H346))</f>
        <v>0.41343669250646</v>
      </c>
      <c r="L346" s="70" t="n">
        <f aca="false">IF(OR(K346="",J346=""),"",(J346-K346)*100)</f>
        <v>-1.52330996920887</v>
      </c>
      <c r="M346" s="36" t="n">
        <v>3.47908323004549</v>
      </c>
      <c r="N346" s="36" t="n">
        <v>2.24048056585718</v>
      </c>
      <c r="O346" s="36" t="n">
        <f aca="false">SQRT(M346^2+N346^2)</f>
        <v>4.13808811984079</v>
      </c>
      <c r="P346" s="40" t="n">
        <f aca="false">IF(J346="","",MAX(0,J346-1.96*O346/100))</f>
        <v>0.317097065665492</v>
      </c>
      <c r="Q346" s="40" t="n">
        <f aca="false">IF(J346="","",MIN(1,J346+1.96*O346/100))</f>
        <v>0.479310119963251</v>
      </c>
      <c r="R346" s="32" t="str">
        <f aca="false">IF(L346="","",IF(ABS(L346)&lt;=O346,"Yes","No"))</f>
        <v>Yes</v>
      </c>
      <c r="S346" s="32" t="str">
        <f aca="false">IF(L346="","",IF(ABS(L346)&lt;=1.96*O346,"Yes","No"))</f>
        <v>Yes</v>
      </c>
      <c r="T346" s="60" t="n">
        <f aca="false">IF(D346="","",ROUND(SQRT(((D346+G346)*O346/100)^2+(J346*(D346+G346)*0.08223)^2),0))</f>
        <v>18</v>
      </c>
      <c r="U346" s="32"/>
    </row>
    <row r="347" customFormat="false" ht="15" hidden="false" customHeight="false" outlineLevel="0" collapsed="false">
      <c r="A347" s="32" t="s">
        <v>421</v>
      </c>
      <c r="B347" s="32" t="s">
        <v>577</v>
      </c>
      <c r="C347" s="32" t="s">
        <v>578</v>
      </c>
      <c r="D347" s="60" t="n">
        <v>217</v>
      </c>
      <c r="E347" s="60" t="n">
        <v>243</v>
      </c>
      <c r="F347" s="69" t="n">
        <f aca="false">IF(E347="","",D347-E347)</f>
        <v>-26</v>
      </c>
      <c r="G347" s="60" t="n">
        <v>306</v>
      </c>
      <c r="H347" s="60" t="n">
        <v>318</v>
      </c>
      <c r="I347" s="69" t="n">
        <f aca="false">IF(H347="","",G347-H347)</f>
        <v>-12</v>
      </c>
      <c r="J347" s="40" t="n">
        <f aca="false">IF(OR(D347="",D347+G347=0),"",D347/(D347+G347))</f>
        <v>0.41491395793499</v>
      </c>
      <c r="K347" s="40" t="n">
        <f aca="false">IF(E347="","",E347/(E347+H347))</f>
        <v>0.433155080213904</v>
      </c>
      <c r="L347" s="70" t="n">
        <f aca="false">IF(OR(K347="",J347=""),"",(J347-K347)*100)</f>
        <v>-1.82411222789133</v>
      </c>
      <c r="M347" s="36" t="n">
        <v>2.27303511524771</v>
      </c>
      <c r="N347" s="36" t="n">
        <v>2.24048056585718</v>
      </c>
      <c r="O347" s="36" t="n">
        <f aca="false">SQRT(M347^2+N347^2)</f>
        <v>3.19162056033183</v>
      </c>
      <c r="P347" s="40" t="n">
        <f aca="false">IF(J347="","",MAX(0,J347-1.96*O347/100))</f>
        <v>0.352358194952487</v>
      </c>
      <c r="Q347" s="40" t="n">
        <f aca="false">IF(J347="","",MIN(1,J347+1.96*O347/100))</f>
        <v>0.477469720917494</v>
      </c>
      <c r="R347" s="32" t="str">
        <f aca="false">IF(L347="","",IF(ABS(L347)&lt;=O347,"Yes","No"))</f>
        <v>Yes</v>
      </c>
      <c r="S347" s="32" t="str">
        <f aca="false">IF(L347="","",IF(ABS(L347)&lt;=1.96*O347,"Yes","No"))</f>
        <v>Yes</v>
      </c>
      <c r="T347" s="60" t="n">
        <f aca="false">IF(D347="","",ROUND(SQRT(((D347+G347)*O347/100)^2+(J347*(D347+G347)*0.06778)^2),0))</f>
        <v>22</v>
      </c>
      <c r="U347" s="32"/>
    </row>
    <row r="348" customFormat="false" ht="15" hidden="false" customHeight="false" outlineLevel="0" collapsed="false">
      <c r="A348" s="32" t="s">
        <v>421</v>
      </c>
      <c r="B348" s="32" t="s">
        <v>579</v>
      </c>
      <c r="C348" s="32" t="s">
        <v>580</v>
      </c>
      <c r="D348" s="60" t="n">
        <v>228</v>
      </c>
      <c r="E348" s="60" t="n">
        <v>242</v>
      </c>
      <c r="F348" s="69" t="n">
        <f aca="false">IF(E348="","",D348-E348)</f>
        <v>-14</v>
      </c>
      <c r="G348" s="60" t="n">
        <v>534</v>
      </c>
      <c r="H348" s="60" t="n">
        <v>587</v>
      </c>
      <c r="I348" s="69" t="n">
        <f aca="false">IF(H348="","",G348-H348)</f>
        <v>-53</v>
      </c>
      <c r="J348" s="40" t="n">
        <f aca="false">IF(OR(D348="",D348+G348=0),"",D348/(D348+G348))</f>
        <v>0.299212598425197</v>
      </c>
      <c r="K348" s="40" t="n">
        <f aca="false">IF(E348="","",E348/(E348+H348))</f>
        <v>0.291917973462002</v>
      </c>
      <c r="L348" s="70" t="n">
        <f aca="false">IF(OR(K348="",J348=""),"",(J348-K348)*100)</f>
        <v>0.729462496319444</v>
      </c>
      <c r="M348" s="36" t="n">
        <v>2.27303511524771</v>
      </c>
      <c r="N348" s="36" t="n">
        <v>2.24048056585718</v>
      </c>
      <c r="O348" s="36" t="n">
        <f aca="false">SQRT(M348^2+N348^2)</f>
        <v>3.19162056033183</v>
      </c>
      <c r="P348" s="40" t="n">
        <f aca="false">IF(J348="","",MAX(0,J348-1.96*O348/100))</f>
        <v>0.236656835442693</v>
      </c>
      <c r="Q348" s="40" t="n">
        <f aca="false">IF(J348="","",MIN(1,J348+1.96*O348/100))</f>
        <v>0.361768361407701</v>
      </c>
      <c r="R348" s="32" t="str">
        <f aca="false">IF(L348="","",IF(ABS(L348)&lt;=O348,"Yes","No"))</f>
        <v>Yes</v>
      </c>
      <c r="S348" s="32" t="str">
        <f aca="false">IF(L348="","",IF(ABS(L348)&lt;=1.96*O348,"Yes","No"))</f>
        <v>Yes</v>
      </c>
      <c r="T348" s="60" t="n">
        <f aca="false">IF(D348="","",ROUND(SQRT(((D348+G348)*O348/100)^2+(J348*(D348+G348)*0.06778)^2),0))</f>
        <v>29</v>
      </c>
      <c r="U348" s="32"/>
    </row>
    <row r="349" customFormat="false" ht="15" hidden="false" customHeight="false" outlineLevel="0" collapsed="false">
      <c r="A349" s="32" t="s">
        <v>421</v>
      </c>
      <c r="B349" s="32" t="s">
        <v>579</v>
      </c>
      <c r="C349" s="32" t="s">
        <v>581</v>
      </c>
      <c r="D349" s="60" t="n">
        <v>173</v>
      </c>
      <c r="E349" s="60" t="n">
        <v>194</v>
      </c>
      <c r="F349" s="69" t="n">
        <f aca="false">IF(E349="","",D349-E349)</f>
        <v>-21</v>
      </c>
      <c r="G349" s="60" t="n">
        <v>357</v>
      </c>
      <c r="H349" s="60" t="n">
        <v>394</v>
      </c>
      <c r="I349" s="69" t="n">
        <f aca="false">IF(H349="","",G349-H349)</f>
        <v>-37</v>
      </c>
      <c r="J349" s="40" t="n">
        <f aca="false">IF(OR(D349="",D349+G349=0),"",D349/(D349+G349))</f>
        <v>0.326415094339623</v>
      </c>
      <c r="K349" s="40" t="n">
        <f aca="false">IF(E349="","",E349/(E349+H349))</f>
        <v>0.329931972789116</v>
      </c>
      <c r="L349" s="70" t="n">
        <f aca="false">IF(OR(K349="",J349=""),"",(J349-K349)*100)</f>
        <v>-0.3516878449493</v>
      </c>
      <c r="M349" s="36" t="n">
        <v>2.27303511524771</v>
      </c>
      <c r="N349" s="36" t="n">
        <v>2.24048056585718</v>
      </c>
      <c r="O349" s="36" t="n">
        <f aca="false">SQRT(M349^2+N349^2)</f>
        <v>3.19162056033183</v>
      </c>
      <c r="P349" s="40" t="n">
        <f aca="false">IF(J349="","",MAX(0,J349-1.96*O349/100))</f>
        <v>0.263859331357119</v>
      </c>
      <c r="Q349" s="40" t="n">
        <f aca="false">IF(J349="","",MIN(1,J349+1.96*O349/100))</f>
        <v>0.388970857322127</v>
      </c>
      <c r="R349" s="32" t="str">
        <f aca="false">IF(L349="","",IF(ABS(L349)&lt;=O349,"Yes","No"))</f>
        <v>Yes</v>
      </c>
      <c r="S349" s="32" t="str">
        <f aca="false">IF(L349="","",IF(ABS(L349)&lt;=1.96*O349,"Yes","No"))</f>
        <v>Yes</v>
      </c>
      <c r="T349" s="60" t="n">
        <f aca="false">IF(D349="","",ROUND(SQRT(((D349+G349)*O349/100)^2+(J349*(D349+G349)*0.06778)^2),0))</f>
        <v>21</v>
      </c>
      <c r="U349" s="32"/>
    </row>
    <row r="350" customFormat="false" ht="15" hidden="false" customHeight="false" outlineLevel="0" collapsed="false">
      <c r="A350" s="32" t="s">
        <v>421</v>
      </c>
      <c r="B350" s="32" t="s">
        <v>579</v>
      </c>
      <c r="C350" s="32" t="s">
        <v>582</v>
      </c>
      <c r="D350" s="60" t="n">
        <v>130</v>
      </c>
      <c r="E350" s="60" t="n">
        <v>151</v>
      </c>
      <c r="F350" s="69" t="n">
        <f aca="false">IF(E350="","",D350-E350)</f>
        <v>-21</v>
      </c>
      <c r="G350" s="60" t="n">
        <v>303</v>
      </c>
      <c r="H350" s="60" t="n">
        <v>358</v>
      </c>
      <c r="I350" s="69" t="n">
        <f aca="false">IF(H350="","",G350-H350)</f>
        <v>-55</v>
      </c>
      <c r="J350" s="40" t="n">
        <f aca="false">IF(OR(D350="",D350+G350=0),"",D350/(D350+G350))</f>
        <v>0.300230946882217</v>
      </c>
      <c r="K350" s="40" t="n">
        <f aca="false">IF(E350="","",E350/(E350+H350))</f>
        <v>0.296660117878193</v>
      </c>
      <c r="L350" s="70" t="n">
        <f aca="false">IF(OR(K350="",J350=""),"",(J350-K350)*100)</f>
        <v>0.357082900402456</v>
      </c>
      <c r="M350" s="36" t="n">
        <v>3.47908323004549</v>
      </c>
      <c r="N350" s="36" t="n">
        <v>2.24048056585718</v>
      </c>
      <c r="O350" s="36" t="n">
        <f aca="false">SQRT(M350^2+N350^2)</f>
        <v>4.13808811984079</v>
      </c>
      <c r="P350" s="40" t="n">
        <f aca="false">IF(J350="","",MAX(0,J350-1.96*O350/100))</f>
        <v>0.219124419733338</v>
      </c>
      <c r="Q350" s="40" t="n">
        <f aca="false">IF(J350="","",MIN(1,J350+1.96*O350/100))</f>
        <v>0.381337474031096</v>
      </c>
      <c r="R350" s="32" t="str">
        <f aca="false">IF(L350="","",IF(ABS(L350)&lt;=O350,"Yes","No"))</f>
        <v>Yes</v>
      </c>
      <c r="S350" s="32" t="str">
        <f aca="false">IF(L350="","",IF(ABS(L350)&lt;=1.96*O350,"Yes","No"))</f>
        <v>Yes</v>
      </c>
      <c r="T350" s="60" t="n">
        <f aca="false">IF(D350="","",ROUND(SQRT(((D350+G350)*O350/100)^2+(J350*(D350+G350)*0.08223)^2),0))</f>
        <v>21</v>
      </c>
      <c r="U350" s="32"/>
    </row>
    <row r="351" customFormat="false" ht="15" hidden="false" customHeight="false" outlineLevel="0" collapsed="false">
      <c r="A351" s="32" t="s">
        <v>421</v>
      </c>
      <c r="B351" s="32" t="s">
        <v>579</v>
      </c>
      <c r="C351" s="32" t="s">
        <v>583</v>
      </c>
      <c r="D351" s="60" t="n">
        <v>142</v>
      </c>
      <c r="E351" s="60" t="n">
        <v>161</v>
      </c>
      <c r="F351" s="69" t="n">
        <f aca="false">IF(E351="","",D351-E351)</f>
        <v>-19</v>
      </c>
      <c r="G351" s="60" t="n">
        <v>312</v>
      </c>
      <c r="H351" s="60" t="n">
        <v>314</v>
      </c>
      <c r="I351" s="69" t="n">
        <f aca="false">IF(H351="","",G351-H351)</f>
        <v>-2</v>
      </c>
      <c r="J351" s="40" t="n">
        <f aca="false">IF(OR(D351="",D351+G351=0),"",D351/(D351+G351))</f>
        <v>0.312775330396476</v>
      </c>
      <c r="K351" s="40" t="n">
        <f aca="false">IF(E351="","",E351/(E351+H351))</f>
        <v>0.338947368421053</v>
      </c>
      <c r="L351" s="70" t="n">
        <f aca="false">IF(OR(K351="",J351=""),"",(J351-K351)*100)</f>
        <v>-2.61720380245769</v>
      </c>
      <c r="M351" s="36" t="n">
        <v>3.47908323004549</v>
      </c>
      <c r="N351" s="36" t="n">
        <v>2.24048056585718</v>
      </c>
      <c r="O351" s="36" t="n">
        <f aca="false">SQRT(M351^2+N351^2)</f>
        <v>4.13808811984079</v>
      </c>
      <c r="P351" s="40" t="n">
        <f aca="false">IF(J351="","",MAX(0,J351-1.96*O351/100))</f>
        <v>0.231668803247596</v>
      </c>
      <c r="Q351" s="40" t="n">
        <f aca="false">IF(J351="","",MIN(1,J351+1.96*O351/100))</f>
        <v>0.393881857545355</v>
      </c>
      <c r="R351" s="32" t="str">
        <f aca="false">IF(L351="","",IF(ABS(L351)&lt;=O351,"Yes","No"))</f>
        <v>Yes</v>
      </c>
      <c r="S351" s="32" t="str">
        <f aca="false">IF(L351="","",IF(ABS(L351)&lt;=1.96*O351,"Yes","No"))</f>
        <v>Yes</v>
      </c>
      <c r="T351" s="60" t="n">
        <f aca="false">IF(D351="","",ROUND(SQRT(((D351+G351)*O351/100)^2+(J351*(D351+G351)*0.08223)^2),0))</f>
        <v>22</v>
      </c>
      <c r="U351" s="32"/>
    </row>
    <row r="352" customFormat="false" ht="15" hidden="false" customHeight="false" outlineLevel="0" collapsed="false">
      <c r="A352" s="32" t="s">
        <v>421</v>
      </c>
      <c r="B352" s="32" t="s">
        <v>579</v>
      </c>
      <c r="C352" s="32" t="s">
        <v>584</v>
      </c>
      <c r="D352" s="60" t="n">
        <v>240</v>
      </c>
      <c r="E352" s="60" t="n">
        <v>282</v>
      </c>
      <c r="F352" s="69" t="n">
        <f aca="false">IF(E352="","",D352-E352)</f>
        <v>-42</v>
      </c>
      <c r="G352" s="60" t="n">
        <v>428</v>
      </c>
      <c r="H352" s="60" t="n">
        <v>442</v>
      </c>
      <c r="I352" s="69" t="n">
        <f aca="false">IF(H352="","",G352-H352)</f>
        <v>-14</v>
      </c>
      <c r="J352" s="40" t="n">
        <f aca="false">IF(OR(D352="",D352+G352=0),"",D352/(D352+G352))</f>
        <v>0.359281437125749</v>
      </c>
      <c r="K352" s="40" t="n">
        <f aca="false">IF(E352="","",E352/(E352+H352))</f>
        <v>0.389502762430939</v>
      </c>
      <c r="L352" s="70" t="n">
        <f aca="false">IF(OR(K352="",J352=""),"",(J352-K352)*100)</f>
        <v>-3.02213253051907</v>
      </c>
      <c r="M352" s="36" t="n">
        <v>2.27303511524771</v>
      </c>
      <c r="N352" s="36" t="n">
        <v>2.24048056585718</v>
      </c>
      <c r="O352" s="36" t="n">
        <f aca="false">SQRT(M352^2+N352^2)</f>
        <v>3.19162056033183</v>
      </c>
      <c r="P352" s="40" t="n">
        <f aca="false">IF(J352="","",MAX(0,J352-1.96*O352/100))</f>
        <v>0.296725674143245</v>
      </c>
      <c r="Q352" s="40" t="n">
        <f aca="false">IF(J352="","",MIN(1,J352+1.96*O352/100))</f>
        <v>0.421837200108252</v>
      </c>
      <c r="R352" s="32" t="str">
        <f aca="false">IF(L352="","",IF(ABS(L352)&lt;=O352,"Yes","No"))</f>
        <v>Yes</v>
      </c>
      <c r="S352" s="32" t="str">
        <f aca="false">IF(L352="","",IF(ABS(L352)&lt;=1.96*O352,"Yes","No"))</f>
        <v>Yes</v>
      </c>
      <c r="T352" s="60" t="n">
        <f aca="false">IF(D352="","",ROUND(SQRT(((D352+G352)*O352/100)^2+(J352*(D352+G352)*0.06778)^2),0))</f>
        <v>27</v>
      </c>
      <c r="U352" s="32"/>
    </row>
    <row r="353" customFormat="false" ht="15" hidden="false" customHeight="false" outlineLevel="0" collapsed="false">
      <c r="A353" s="32" t="s">
        <v>421</v>
      </c>
      <c r="B353" s="32" t="s">
        <v>585</v>
      </c>
      <c r="C353" s="32" t="s">
        <v>586</v>
      </c>
      <c r="D353" s="60" t="n">
        <v>735</v>
      </c>
      <c r="E353" s="60" t="n">
        <v>922</v>
      </c>
      <c r="F353" s="69" t="n">
        <f aca="false">IF(E353="","",D353-E353)</f>
        <v>-187</v>
      </c>
      <c r="G353" s="60" t="n">
        <v>824</v>
      </c>
      <c r="H353" s="60" t="n">
        <v>894</v>
      </c>
      <c r="I353" s="69" t="n">
        <f aca="false">IF(H353="","",G353-H353)</f>
        <v>-70</v>
      </c>
      <c r="J353" s="40" t="n">
        <f aca="false">IF(OR(D353="",D353+G353=0),"",D353/(D353+G353))</f>
        <v>0.471456061577935</v>
      </c>
      <c r="K353" s="40" t="n">
        <f aca="false">IF(E353="","",E353/(E353+H353))</f>
        <v>0.507709251101322</v>
      </c>
      <c r="L353" s="70" t="n">
        <f aca="false">IF(OR(K353="",J353=""),"",(J353-K353)*100)</f>
        <v>-3.6253189523387</v>
      </c>
      <c r="M353" s="36" t="n">
        <v>1.83458616348768</v>
      </c>
      <c r="N353" s="36" t="n">
        <v>2.24048056585718</v>
      </c>
      <c r="O353" s="36" t="n">
        <f aca="false">SQRT(M353^2+N353^2)</f>
        <v>2.89576579806519</v>
      </c>
      <c r="P353" s="40" t="n">
        <f aca="false">IF(J353="","",MAX(0,J353-1.96*O353/100))</f>
        <v>0.414699051935857</v>
      </c>
      <c r="Q353" s="40" t="n">
        <f aca="false">IF(J353="","",MIN(1,J353+1.96*O353/100))</f>
        <v>0.528213071220012</v>
      </c>
      <c r="R353" s="32" t="str">
        <f aca="false">IF(L353="","",IF(ABS(L353)&lt;=O353,"Yes","No"))</f>
        <v>No</v>
      </c>
      <c r="S353" s="32" t="str">
        <f aca="false">IF(L353="","",IF(ABS(L353)&lt;=1.96*O353,"Yes","No"))</f>
        <v>Yes</v>
      </c>
      <c r="T353" s="60" t="n">
        <f aca="false">IF(D353="","",ROUND(SQRT(((D353+G353)*O353/100)^2+(J353*(D353+G353)*0.05273)^2),0))</f>
        <v>59</v>
      </c>
      <c r="U353" s="32"/>
    </row>
    <row r="354" customFormat="false" ht="15" hidden="false" customHeight="false" outlineLevel="0" collapsed="false">
      <c r="A354" s="32" t="s">
        <v>421</v>
      </c>
      <c r="B354" s="32" t="s">
        <v>585</v>
      </c>
      <c r="C354" s="32" t="s">
        <v>587</v>
      </c>
      <c r="D354" s="60" t="n">
        <v>596</v>
      </c>
      <c r="E354" s="60" t="n">
        <v>653</v>
      </c>
      <c r="F354" s="69" t="n">
        <f aca="false">IF(E354="","",D354-E354)</f>
        <v>-57</v>
      </c>
      <c r="G354" s="60" t="n">
        <v>634</v>
      </c>
      <c r="H354" s="60" t="n">
        <v>694</v>
      </c>
      <c r="I354" s="69" t="n">
        <f aca="false">IF(H354="","",G354-H354)</f>
        <v>-60</v>
      </c>
      <c r="J354" s="40" t="n">
        <f aca="false">IF(OR(D354="",D354+G354=0),"",D354/(D354+G354))</f>
        <v>0.484552845528455</v>
      </c>
      <c r="K354" s="40" t="n">
        <f aca="false">IF(E354="","",E354/(E354+H354))</f>
        <v>0.484780994803267</v>
      </c>
      <c r="L354" s="70" t="n">
        <f aca="false">IF(OR(K354="",J354=""),"",(J354-K354)*100)</f>
        <v>-0.022814927481124</v>
      </c>
      <c r="M354" s="36" t="n">
        <v>1.83458616348768</v>
      </c>
      <c r="N354" s="36" t="n">
        <v>2.24048056585718</v>
      </c>
      <c r="O354" s="36" t="n">
        <f aca="false">SQRT(M354^2+N354^2)</f>
        <v>2.89576579806519</v>
      </c>
      <c r="P354" s="40" t="n">
        <f aca="false">IF(J354="","",MAX(0,J354-1.96*O354/100))</f>
        <v>0.427795835886378</v>
      </c>
      <c r="Q354" s="40" t="n">
        <f aca="false">IF(J354="","",MIN(1,J354+1.96*O354/100))</f>
        <v>0.541309855170533</v>
      </c>
      <c r="R354" s="32" t="str">
        <f aca="false">IF(L354="","",IF(ABS(L354)&lt;=O354,"Yes","No"))</f>
        <v>Yes</v>
      </c>
      <c r="S354" s="32" t="str">
        <f aca="false">IF(L354="","",IF(ABS(L354)&lt;=1.96*O354,"Yes","No"))</f>
        <v>Yes</v>
      </c>
      <c r="T354" s="60" t="n">
        <f aca="false">IF(D354="","",ROUND(SQRT(((D354+G354)*O354/100)^2+(J354*(D354+G354)*0.05273)^2),0))</f>
        <v>48</v>
      </c>
      <c r="U354" s="32"/>
    </row>
    <row r="355" customFormat="false" ht="15" hidden="false" customHeight="false" outlineLevel="0" collapsed="false">
      <c r="A355" s="32" t="s">
        <v>421</v>
      </c>
      <c r="B355" s="32" t="s">
        <v>588</v>
      </c>
      <c r="C355" s="32" t="s">
        <v>589</v>
      </c>
      <c r="D355" s="60" t="n">
        <v>265</v>
      </c>
      <c r="E355" s="60" t="n">
        <v>305</v>
      </c>
      <c r="F355" s="69" t="n">
        <f aca="false">IF(E355="","",D355-E355)</f>
        <v>-40</v>
      </c>
      <c r="G355" s="60" t="n">
        <v>401</v>
      </c>
      <c r="H355" s="60" t="n">
        <v>419</v>
      </c>
      <c r="I355" s="69" t="n">
        <f aca="false">IF(H355="","",G355-H355)</f>
        <v>-18</v>
      </c>
      <c r="J355" s="40" t="n">
        <f aca="false">IF(OR(D355="",D355+G355=0),"",D355/(D355+G355))</f>
        <v>0.397897897897898</v>
      </c>
      <c r="K355" s="40" t="n">
        <f aca="false">IF(E355="","",E355/(E355+H355))</f>
        <v>0.421270718232044</v>
      </c>
      <c r="L355" s="70" t="n">
        <f aca="false">IF(OR(K355="",J355=""),"",(J355-K355)*100)</f>
        <v>-2.33728203341463</v>
      </c>
      <c r="M355" s="36" t="n">
        <v>2.27303511524771</v>
      </c>
      <c r="N355" s="36" t="n">
        <v>2.24048056585718</v>
      </c>
      <c r="O355" s="36" t="n">
        <f aca="false">SQRT(M355^2+N355^2)</f>
        <v>3.19162056033183</v>
      </c>
      <c r="P355" s="40" t="n">
        <f aca="false">IF(J355="","",MAX(0,J355-1.96*O355/100))</f>
        <v>0.335342134915394</v>
      </c>
      <c r="Q355" s="40" t="n">
        <f aca="false">IF(J355="","",MIN(1,J355+1.96*O355/100))</f>
        <v>0.460453660880402</v>
      </c>
      <c r="R355" s="32" t="str">
        <f aca="false">IF(L355="","",IF(ABS(L355)&lt;=O355,"Yes","No"))</f>
        <v>Yes</v>
      </c>
      <c r="S355" s="32" t="str">
        <f aca="false">IF(L355="","",IF(ABS(L355)&lt;=1.96*O355,"Yes","No"))</f>
        <v>Yes</v>
      </c>
      <c r="T355" s="60" t="n">
        <f aca="false">IF(D355="","",ROUND(SQRT(((D355+G355)*O355/100)^2+(J355*(D355+G355)*0.06778)^2),0))</f>
        <v>28</v>
      </c>
      <c r="U355" s="32"/>
    </row>
    <row r="356" customFormat="false" ht="15" hidden="false" customHeight="false" outlineLevel="0" collapsed="false">
      <c r="A356" s="32" t="s">
        <v>421</v>
      </c>
      <c r="B356" s="32" t="s">
        <v>396</v>
      </c>
      <c r="C356" s="32" t="s">
        <v>590</v>
      </c>
      <c r="D356" s="60" t="n">
        <v>520</v>
      </c>
      <c r="E356" s="60" t="n">
        <v>628</v>
      </c>
      <c r="F356" s="69" t="n">
        <f aca="false">IF(E356="","",D356-E356)</f>
        <v>-108</v>
      </c>
      <c r="G356" s="60" t="n">
        <v>1022</v>
      </c>
      <c r="H356" s="60" t="n">
        <v>1170</v>
      </c>
      <c r="I356" s="69" t="n">
        <f aca="false">IF(H356="","",G356-H356)</f>
        <v>-148</v>
      </c>
      <c r="J356" s="40" t="n">
        <f aca="false">IF(OR(D356="",D356+G356=0),"",D356/(D356+G356))</f>
        <v>0.337224383916991</v>
      </c>
      <c r="K356" s="40" t="n">
        <f aca="false">IF(E356="","",E356/(E356+H356))</f>
        <v>0.349276974416018</v>
      </c>
      <c r="L356" s="70" t="n">
        <f aca="false">IF(OR(K356="",J356=""),"",(J356-K356)*100)</f>
        <v>-1.20525904990269</v>
      </c>
      <c r="M356" s="36" t="n">
        <v>1.83458616348768</v>
      </c>
      <c r="N356" s="36" t="n">
        <v>2.24048056585718</v>
      </c>
      <c r="O356" s="36" t="n">
        <f aca="false">SQRT(M356^2+N356^2)</f>
        <v>2.89576579806519</v>
      </c>
      <c r="P356" s="40" t="n">
        <f aca="false">IF(J356="","",MAX(0,J356-1.96*O356/100))</f>
        <v>0.280467374274913</v>
      </c>
      <c r="Q356" s="40" t="n">
        <f aca="false">IF(J356="","",MIN(1,J356+1.96*O356/100))</f>
        <v>0.393981393559069</v>
      </c>
      <c r="R356" s="32" t="str">
        <f aca="false">IF(L356="","",IF(ABS(L356)&lt;=O356,"Yes","No"))</f>
        <v>Yes</v>
      </c>
      <c r="S356" s="32" t="str">
        <f aca="false">IF(L356="","",IF(ABS(L356)&lt;=1.96*O356,"Yes","No"))</f>
        <v>Yes</v>
      </c>
      <c r="T356" s="60" t="n">
        <f aca="false">IF(D356="","",ROUND(SQRT(((D356+G356)*O356/100)^2+(J356*(D356+G356)*0.05273)^2),0))</f>
        <v>52</v>
      </c>
      <c r="U356" s="32"/>
    </row>
    <row r="357" customFormat="false" ht="15" hidden="false" customHeight="false" outlineLevel="0" collapsed="false">
      <c r="A357" s="32" t="s">
        <v>421</v>
      </c>
      <c r="B357" s="32" t="s">
        <v>396</v>
      </c>
      <c r="C357" s="32" t="s">
        <v>591</v>
      </c>
      <c r="D357" s="60" t="n">
        <v>195</v>
      </c>
      <c r="E357" s="60"/>
      <c r="F357" s="69" t="str">
        <f aca="false">IF(E357="","",D357-E357)</f>
        <v/>
      </c>
      <c r="G357" s="60" t="n">
        <v>393</v>
      </c>
      <c r="H357" s="60"/>
      <c r="I357" s="69" t="str">
        <f aca="false">IF(H357="","",G357-H357)</f>
        <v/>
      </c>
      <c r="J357" s="40" t="n">
        <f aca="false">IF(OR(D357="",D357+G357=0),"",D357/(D357+G357))</f>
        <v>0.331632653061224</v>
      </c>
      <c r="K357" s="40" t="str">
        <f aca="false">IF(E357="","",E357/(E357+H357))</f>
        <v/>
      </c>
      <c r="L357" s="70" t="str">
        <f aca="false">IF(OR(K357="",J357=""),"",(J357-K357)*100)</f>
        <v/>
      </c>
      <c r="M357" s="36" t="n">
        <v>2.27303511524771</v>
      </c>
      <c r="N357" s="36" t="n">
        <v>2.24048056585718</v>
      </c>
      <c r="O357" s="36" t="n">
        <f aca="false">SQRT(M357^2+N357^2)</f>
        <v>3.19162056033183</v>
      </c>
      <c r="P357" s="40" t="n">
        <f aca="false">IF(J357="","",MAX(0,J357-1.96*O357/100))</f>
        <v>0.269076890078721</v>
      </c>
      <c r="Q357" s="40" t="n">
        <f aca="false">IF(J357="","",MIN(1,J357+1.96*O357/100))</f>
        <v>0.394188416043728</v>
      </c>
      <c r="R357" s="32" t="str">
        <f aca="false">IF(L357="","",IF(ABS(L357)&lt;=O357,"Yes","No"))</f>
        <v/>
      </c>
      <c r="S357" s="32" t="str">
        <f aca="false">IF(L357="","",IF(ABS(L357)&lt;=1.96*O357,"Yes","No"))</f>
        <v/>
      </c>
      <c r="T357" s="60" t="n">
        <f aca="false">IF(D357="","",ROUND(SQRT(((D357+G357)*O357/100)^2+(J357*(D357+G357)*0.06778)^2),0))</f>
        <v>23</v>
      </c>
      <c r="U357" s="32" t="s">
        <v>771</v>
      </c>
    </row>
    <row r="358" customFormat="false" ht="15" hidden="false" customHeight="false" outlineLevel="0" collapsed="false">
      <c r="A358" s="32" t="s">
        <v>421</v>
      </c>
      <c r="B358" s="32" t="s">
        <v>593</v>
      </c>
      <c r="C358" s="32" t="s">
        <v>593</v>
      </c>
      <c r="D358" s="60" t="n">
        <v>160</v>
      </c>
      <c r="E358" s="60" t="n">
        <v>199</v>
      </c>
      <c r="F358" s="69" t="n">
        <f aca="false">IF(E358="","",D358-E358)</f>
        <v>-39</v>
      </c>
      <c r="G358" s="60" t="n">
        <v>208</v>
      </c>
      <c r="H358" s="60" t="n">
        <v>215</v>
      </c>
      <c r="I358" s="69" t="n">
        <f aca="false">IF(H358="","",G358-H358)</f>
        <v>-7</v>
      </c>
      <c r="J358" s="40" t="n">
        <f aca="false">IF(OR(D358="",D358+G358=0),"",D358/(D358+G358))</f>
        <v>0.434782608695652</v>
      </c>
      <c r="K358" s="40" t="n">
        <f aca="false">IF(E358="","",E358/(E358+H358))</f>
        <v>0.480676328502416</v>
      </c>
      <c r="L358" s="70" t="n">
        <f aca="false">IF(OR(K358="",J358=""),"",(J358-K358)*100)</f>
        <v>-4.58937198067633</v>
      </c>
      <c r="M358" s="36" t="n">
        <v>3.47908323004549</v>
      </c>
      <c r="N358" s="36" t="n">
        <v>2.24048056585718</v>
      </c>
      <c r="O358" s="36" t="n">
        <f aca="false">SQRT(M358^2+N358^2)</f>
        <v>4.13808811984079</v>
      </c>
      <c r="P358" s="40" t="n">
        <f aca="false">IF(J358="","",MAX(0,J358-1.96*O358/100))</f>
        <v>0.353676081546773</v>
      </c>
      <c r="Q358" s="40" t="n">
        <f aca="false">IF(J358="","",MIN(1,J358+1.96*O358/100))</f>
        <v>0.515889135844532</v>
      </c>
      <c r="R358" s="32" t="str">
        <f aca="false">IF(L358="","",IF(ABS(L358)&lt;=O358,"Yes","No"))</f>
        <v>No</v>
      </c>
      <c r="S358" s="32" t="str">
        <f aca="false">IF(L358="","",IF(ABS(L358)&lt;=1.96*O358,"Yes","No"))</f>
        <v>Yes</v>
      </c>
      <c r="T358" s="60" t="n">
        <f aca="false">IF(D358="","",ROUND(SQRT(((D358+G358)*O358/100)^2+(J358*(D358+G358)*0.08223)^2),0))</f>
        <v>20</v>
      </c>
      <c r="U358" s="32"/>
    </row>
    <row r="359" customFormat="false" ht="15" hidden="false" customHeight="false" outlineLevel="0" collapsed="false">
      <c r="A359" s="32" t="s">
        <v>421</v>
      </c>
      <c r="B359" s="32" t="s">
        <v>594</v>
      </c>
      <c r="C359" s="32" t="s">
        <v>595</v>
      </c>
      <c r="D359" s="60" t="n">
        <v>366</v>
      </c>
      <c r="E359" s="60" t="n">
        <v>427</v>
      </c>
      <c r="F359" s="69" t="n">
        <f aca="false">IF(E359="","",D359-E359)</f>
        <v>-61</v>
      </c>
      <c r="G359" s="60" t="n">
        <v>512</v>
      </c>
      <c r="H359" s="60" t="n">
        <v>553</v>
      </c>
      <c r="I359" s="69" t="n">
        <f aca="false">IF(H359="","",G359-H359)</f>
        <v>-41</v>
      </c>
      <c r="J359" s="40" t="n">
        <f aca="false">IF(OR(D359="",D359+G359=0),"",D359/(D359+G359))</f>
        <v>0.416856492027335</v>
      </c>
      <c r="K359" s="40" t="n">
        <f aca="false">IF(E359="","",E359/(E359+H359))</f>
        <v>0.435714285714286</v>
      </c>
      <c r="L359" s="70" t="n">
        <f aca="false">IF(OR(K359="",J359=""),"",(J359-K359)*100)</f>
        <v>-1.88577936869508</v>
      </c>
      <c r="M359" s="36" t="n">
        <v>1.83458616348768</v>
      </c>
      <c r="N359" s="36" t="n">
        <v>2.24048056585718</v>
      </c>
      <c r="O359" s="36" t="n">
        <f aca="false">SQRT(M359^2+N359^2)</f>
        <v>2.89576579806519</v>
      </c>
      <c r="P359" s="40" t="n">
        <f aca="false">IF(J359="","",MAX(0,J359-1.96*O359/100))</f>
        <v>0.360099482385257</v>
      </c>
      <c r="Q359" s="40" t="n">
        <f aca="false">IF(J359="","",MIN(1,J359+1.96*O359/100))</f>
        <v>0.473613501669413</v>
      </c>
      <c r="R359" s="32" t="str">
        <f aca="false">IF(L359="","",IF(ABS(L359)&lt;=O359,"Yes","No"))</f>
        <v>Yes</v>
      </c>
      <c r="S359" s="32" t="str">
        <f aca="false">IF(L359="","",IF(ABS(L359)&lt;=1.96*O359,"Yes","No"))</f>
        <v>Yes</v>
      </c>
      <c r="T359" s="60" t="n">
        <f aca="false">IF(D359="","",ROUND(SQRT(((D359+G359)*O359/100)^2+(J359*(D359+G359)*0.05273)^2),0))</f>
        <v>32</v>
      </c>
      <c r="U359" s="32"/>
    </row>
    <row r="360" customFormat="false" ht="15" hidden="false" customHeight="false" outlineLevel="0" collapsed="false">
      <c r="A360" s="32" t="s">
        <v>421</v>
      </c>
      <c r="B360" s="32" t="s">
        <v>594</v>
      </c>
      <c r="C360" s="32" t="s">
        <v>596</v>
      </c>
      <c r="D360" s="60" t="n">
        <v>278</v>
      </c>
      <c r="E360" s="60" t="n">
        <v>338</v>
      </c>
      <c r="F360" s="69" t="n">
        <f aca="false">IF(E360="","",D360-E360)</f>
        <v>-60</v>
      </c>
      <c r="G360" s="60" t="n">
        <v>453</v>
      </c>
      <c r="H360" s="60" t="n">
        <v>507</v>
      </c>
      <c r="I360" s="69" t="n">
        <f aca="false">IF(H360="","",G360-H360)</f>
        <v>-54</v>
      </c>
      <c r="J360" s="40" t="n">
        <f aca="false">IF(OR(D360="",D360+G360=0),"",D360/(D360+G360))</f>
        <v>0.380300957592339</v>
      </c>
      <c r="K360" s="40" t="n">
        <f aca="false">IF(E360="","",E360/(E360+H360))</f>
        <v>0.4</v>
      </c>
      <c r="L360" s="70" t="n">
        <f aca="false">IF(OR(K360="",J360=""),"",(J360-K360)*100)</f>
        <v>-1.96990424076607</v>
      </c>
      <c r="M360" s="36" t="n">
        <v>2.27303511524771</v>
      </c>
      <c r="N360" s="36" t="n">
        <v>2.24048056585718</v>
      </c>
      <c r="O360" s="36" t="n">
        <f aca="false">SQRT(M360^2+N360^2)</f>
        <v>3.19162056033183</v>
      </c>
      <c r="P360" s="40" t="n">
        <f aca="false">IF(J360="","",MAX(0,J360-1.96*O360/100))</f>
        <v>0.317745194609835</v>
      </c>
      <c r="Q360" s="40" t="n">
        <f aca="false">IF(J360="","",MIN(1,J360+1.96*O360/100))</f>
        <v>0.442856720574843</v>
      </c>
      <c r="R360" s="32" t="str">
        <f aca="false">IF(L360="","",IF(ABS(L360)&lt;=O360,"Yes","No"))</f>
        <v>Yes</v>
      </c>
      <c r="S360" s="32" t="str">
        <f aca="false">IF(L360="","",IF(ABS(L360)&lt;=1.96*O360,"Yes","No"))</f>
        <v>Yes</v>
      </c>
      <c r="T360" s="60" t="n">
        <f aca="false">IF(D360="","",ROUND(SQRT(((D360+G360)*O360/100)^2+(J360*(D360+G360)*0.06778)^2),0))</f>
        <v>30</v>
      </c>
      <c r="U360" s="32"/>
    </row>
    <row r="361" customFormat="false" ht="15" hidden="false" customHeight="false" outlineLevel="0" collapsed="false">
      <c r="A361" s="32" t="s">
        <v>421</v>
      </c>
      <c r="B361" s="32" t="s">
        <v>594</v>
      </c>
      <c r="C361" s="32" t="s">
        <v>597</v>
      </c>
      <c r="D361" s="60" t="n">
        <v>421</v>
      </c>
      <c r="E361" s="60" t="n">
        <v>444</v>
      </c>
      <c r="F361" s="69" t="n">
        <f aca="false">IF(E361="","",D361-E361)</f>
        <v>-23</v>
      </c>
      <c r="G361" s="60" t="n">
        <v>469</v>
      </c>
      <c r="H361" s="60" t="n">
        <v>467</v>
      </c>
      <c r="I361" s="69" t="n">
        <f aca="false">IF(H361="","",G361-H361)</f>
        <v>2</v>
      </c>
      <c r="J361" s="40" t="n">
        <f aca="false">IF(OR(D361="",D361+G361=0),"",D361/(D361+G361))</f>
        <v>0.473033707865169</v>
      </c>
      <c r="K361" s="40" t="n">
        <f aca="false">IF(E361="","",E361/(E361+H361))</f>
        <v>0.487376509330406</v>
      </c>
      <c r="L361" s="70" t="n">
        <f aca="false">IF(OR(K361="",J361=""),"",(J361-K361)*100)</f>
        <v>-1.43428014652376</v>
      </c>
      <c r="M361" s="36" t="n">
        <v>1.83458616348768</v>
      </c>
      <c r="N361" s="36" t="n">
        <v>2.24048056585718</v>
      </c>
      <c r="O361" s="36" t="n">
        <f aca="false">SQRT(M361^2+N361^2)</f>
        <v>2.89576579806519</v>
      </c>
      <c r="P361" s="40" t="n">
        <f aca="false">IF(J361="","",MAX(0,J361-1.96*O361/100))</f>
        <v>0.416276698223091</v>
      </c>
      <c r="Q361" s="40" t="n">
        <f aca="false">IF(J361="","",MIN(1,J361+1.96*O361/100))</f>
        <v>0.529790717507246</v>
      </c>
      <c r="R361" s="32" t="str">
        <f aca="false">IF(L361="","",IF(ABS(L361)&lt;=O361,"Yes","No"))</f>
        <v>Yes</v>
      </c>
      <c r="S361" s="32" t="str">
        <f aca="false">IF(L361="","",IF(ABS(L361)&lt;=1.96*O361,"Yes","No"))</f>
        <v>Yes</v>
      </c>
      <c r="T361" s="60" t="n">
        <f aca="false">IF(D361="","",ROUND(SQRT(((D361+G361)*O361/100)^2+(J361*(D361+G361)*0.05273)^2),0))</f>
        <v>34</v>
      </c>
      <c r="U361" s="32"/>
    </row>
    <row r="362" customFormat="false" ht="15" hidden="false" customHeight="false" outlineLevel="0" collapsed="false">
      <c r="A362" s="32" t="s">
        <v>421</v>
      </c>
      <c r="B362" s="32" t="s">
        <v>594</v>
      </c>
      <c r="C362" s="32" t="s">
        <v>598</v>
      </c>
      <c r="D362" s="60" t="n">
        <v>237</v>
      </c>
      <c r="E362" s="60" t="n">
        <v>247</v>
      </c>
      <c r="F362" s="69" t="n">
        <f aca="false">IF(E362="","",D362-E362)</f>
        <v>-10</v>
      </c>
      <c r="G362" s="60" t="n">
        <v>310</v>
      </c>
      <c r="H362" s="60" t="n">
        <v>333</v>
      </c>
      <c r="I362" s="69" t="n">
        <f aca="false">IF(H362="","",G362-H362)</f>
        <v>-23</v>
      </c>
      <c r="J362" s="40" t="n">
        <f aca="false">IF(OR(D362="",D362+G362=0),"",D362/(D362+G362))</f>
        <v>0.43327239488117</v>
      </c>
      <c r="K362" s="40" t="n">
        <f aca="false">IF(E362="","",E362/(E362+H362))</f>
        <v>0.425862068965517</v>
      </c>
      <c r="L362" s="70" t="n">
        <f aca="false">IF(OR(K362="",J362=""),"",(J362-K362)*100)</f>
        <v>0.741032591565277</v>
      </c>
      <c r="M362" s="36" t="n">
        <v>2.27303511524771</v>
      </c>
      <c r="N362" s="36" t="n">
        <v>2.24048056585718</v>
      </c>
      <c r="O362" s="36" t="n">
        <f aca="false">SQRT(M362^2+N362^2)</f>
        <v>3.19162056033183</v>
      </c>
      <c r="P362" s="40" t="n">
        <f aca="false">IF(J362="","",MAX(0,J362-1.96*O362/100))</f>
        <v>0.370716631898666</v>
      </c>
      <c r="Q362" s="40" t="n">
        <f aca="false">IF(J362="","",MIN(1,J362+1.96*O362/100))</f>
        <v>0.495828157863674</v>
      </c>
      <c r="R362" s="32" t="str">
        <f aca="false">IF(L362="","",IF(ABS(L362)&lt;=O362,"Yes","No"))</f>
        <v>Yes</v>
      </c>
      <c r="S362" s="32" t="str">
        <f aca="false">IF(L362="","",IF(ABS(L362)&lt;=1.96*O362,"Yes","No"))</f>
        <v>Yes</v>
      </c>
      <c r="T362" s="60" t="n">
        <f aca="false">IF(D362="","",ROUND(SQRT(((D362+G362)*O362/100)^2+(J362*(D362+G362)*0.06778)^2),0))</f>
        <v>24</v>
      </c>
      <c r="U362" s="32"/>
    </row>
    <row r="363" customFormat="false" ht="15" hidden="false" customHeight="false" outlineLevel="0" collapsed="false">
      <c r="A363" s="32" t="s">
        <v>421</v>
      </c>
      <c r="B363" s="32" t="s">
        <v>599</v>
      </c>
      <c r="C363" s="32" t="s">
        <v>600</v>
      </c>
      <c r="D363" s="60" t="n">
        <v>390</v>
      </c>
      <c r="E363" s="60" t="n">
        <v>457</v>
      </c>
      <c r="F363" s="69" t="n">
        <f aca="false">IF(E363="","",D363-E363)</f>
        <v>-67</v>
      </c>
      <c r="G363" s="60" t="n">
        <v>283</v>
      </c>
      <c r="H363" s="60" t="n">
        <v>286</v>
      </c>
      <c r="I363" s="69" t="n">
        <f aca="false">IF(H363="","",G363-H363)</f>
        <v>-3</v>
      </c>
      <c r="J363" s="40" t="n">
        <f aca="false">IF(OR(D363="",D363+G363=0),"",D363/(D363+G363))</f>
        <v>0.579494799405646</v>
      </c>
      <c r="K363" s="40" t="n">
        <f aca="false">IF(E363="","",E363/(E363+H363))</f>
        <v>0.61507402422611</v>
      </c>
      <c r="L363" s="70" t="n">
        <f aca="false">IF(OR(K363="",J363=""),"",(J363-K363)*100)</f>
        <v>-3.55792248204639</v>
      </c>
      <c r="M363" s="36" t="n">
        <v>2.27303511524771</v>
      </c>
      <c r="N363" s="36" t="n">
        <v>2.24048056585718</v>
      </c>
      <c r="O363" s="36" t="n">
        <f aca="false">SQRT(M363^2+N363^2)</f>
        <v>3.19162056033183</v>
      </c>
      <c r="P363" s="40" t="n">
        <f aca="false">IF(J363="","",MAX(0,J363-1.96*O363/100))</f>
        <v>0.516939036423143</v>
      </c>
      <c r="Q363" s="40" t="n">
        <f aca="false">IF(J363="","",MIN(1,J363+1.96*O363/100))</f>
        <v>0.64205056238815</v>
      </c>
      <c r="R363" s="32" t="str">
        <f aca="false">IF(L363="","",IF(ABS(L363)&lt;=O363,"Yes","No"))</f>
        <v>No</v>
      </c>
      <c r="S363" s="32" t="str">
        <f aca="false">IF(L363="","",IF(ABS(L363)&lt;=1.96*O363,"Yes","No"))</f>
        <v>Yes</v>
      </c>
      <c r="T363" s="60" t="n">
        <f aca="false">IF(D363="","",ROUND(SQRT(((D363+G363)*O363/100)^2+(J363*(D363+G363)*0.06778)^2),0))</f>
        <v>34</v>
      </c>
      <c r="U363" s="32"/>
    </row>
    <row r="364" customFormat="false" ht="15" hidden="false" customHeight="false" outlineLevel="0" collapsed="false">
      <c r="A364" s="32" t="s">
        <v>421</v>
      </c>
      <c r="B364" s="32" t="s">
        <v>599</v>
      </c>
      <c r="C364" s="32" t="s">
        <v>601</v>
      </c>
      <c r="D364" s="60" t="n">
        <v>315</v>
      </c>
      <c r="E364" s="60" t="n">
        <v>353</v>
      </c>
      <c r="F364" s="69" t="n">
        <f aca="false">IF(E364="","",D364-E364)</f>
        <v>-38</v>
      </c>
      <c r="G364" s="60" t="n">
        <v>243</v>
      </c>
      <c r="H364" s="60" t="n">
        <v>251</v>
      </c>
      <c r="I364" s="69" t="n">
        <f aca="false">IF(H364="","",G364-H364)</f>
        <v>-8</v>
      </c>
      <c r="J364" s="40" t="n">
        <f aca="false">IF(OR(D364="",D364+G364=0),"",D364/(D364+G364))</f>
        <v>0.564516129032258</v>
      </c>
      <c r="K364" s="40" t="n">
        <f aca="false">IF(E364="","",E364/(E364+H364))</f>
        <v>0.584437086092715</v>
      </c>
      <c r="L364" s="70" t="n">
        <f aca="false">IF(OR(K364="",J364=""),"",(J364-K364)*100)</f>
        <v>-1.99209570604572</v>
      </c>
      <c r="M364" s="36" t="n">
        <v>2.27303511524771</v>
      </c>
      <c r="N364" s="36" t="n">
        <v>2.24048056585718</v>
      </c>
      <c r="O364" s="36" t="n">
        <f aca="false">SQRT(M364^2+N364^2)</f>
        <v>3.19162056033183</v>
      </c>
      <c r="P364" s="40" t="n">
        <f aca="false">IF(J364="","",MAX(0,J364-1.96*O364/100))</f>
        <v>0.501960366049754</v>
      </c>
      <c r="Q364" s="40" t="n">
        <f aca="false">IF(J364="","",MIN(1,J364+1.96*O364/100))</f>
        <v>0.627071892014762</v>
      </c>
      <c r="R364" s="32" t="str">
        <f aca="false">IF(L364="","",IF(ABS(L364)&lt;=O364,"Yes","No"))</f>
        <v>Yes</v>
      </c>
      <c r="S364" s="32" t="str">
        <f aca="false">IF(L364="","",IF(ABS(L364)&lt;=1.96*O364,"Yes","No"))</f>
        <v>Yes</v>
      </c>
      <c r="T364" s="60" t="n">
        <f aca="false">IF(D364="","",ROUND(SQRT(((D364+G364)*O364/100)^2+(J364*(D364+G364)*0.06778)^2),0))</f>
        <v>28</v>
      </c>
      <c r="U364" s="32"/>
    </row>
    <row r="365" customFormat="false" ht="15" hidden="false" customHeight="false" outlineLevel="0" collapsed="false">
      <c r="A365" s="32" t="s">
        <v>421</v>
      </c>
      <c r="B365" s="32" t="s">
        <v>599</v>
      </c>
      <c r="C365" s="32" t="s">
        <v>602</v>
      </c>
      <c r="D365" s="60" t="n">
        <v>471</v>
      </c>
      <c r="E365" s="60" t="n">
        <v>530</v>
      </c>
      <c r="F365" s="69" t="n">
        <f aca="false">IF(E365="","",D365-E365)</f>
        <v>-59</v>
      </c>
      <c r="G365" s="60" t="n">
        <v>425</v>
      </c>
      <c r="H365" s="60" t="n">
        <v>416</v>
      </c>
      <c r="I365" s="69" t="n">
        <f aca="false">IF(H365="","",G365-H365)</f>
        <v>9</v>
      </c>
      <c r="J365" s="40" t="n">
        <f aca="false">IF(OR(D365="",D365+G365=0),"",D365/(D365+G365))</f>
        <v>0.525669642857143</v>
      </c>
      <c r="K365" s="40" t="n">
        <f aca="false">IF(E365="","",E365/(E365+H365))</f>
        <v>0.560253699788584</v>
      </c>
      <c r="L365" s="70" t="n">
        <f aca="false">IF(OR(K365="",J365=""),"",(J365-K365)*100)</f>
        <v>-3.45840569314406</v>
      </c>
      <c r="M365" s="36" t="n">
        <v>1.83458616348768</v>
      </c>
      <c r="N365" s="36" t="n">
        <v>2.24048056585718</v>
      </c>
      <c r="O365" s="36" t="n">
        <f aca="false">SQRT(M365^2+N365^2)</f>
        <v>2.89576579806519</v>
      </c>
      <c r="P365" s="40" t="n">
        <f aca="false">IF(J365="","",MAX(0,J365-1.96*O365/100))</f>
        <v>0.468912633215065</v>
      </c>
      <c r="Q365" s="40" t="n">
        <f aca="false">IF(J365="","",MIN(1,J365+1.96*O365/100))</f>
        <v>0.582426652499221</v>
      </c>
      <c r="R365" s="32" t="str">
        <f aca="false">IF(L365="","",IF(ABS(L365)&lt;=O365,"Yes","No"))</f>
        <v>No</v>
      </c>
      <c r="S365" s="32" t="str">
        <f aca="false">IF(L365="","",IF(ABS(L365)&lt;=1.96*O365,"Yes","No"))</f>
        <v>Yes</v>
      </c>
      <c r="T365" s="60" t="n">
        <f aca="false">IF(D365="","",ROUND(SQRT(((D365+G365)*O365/100)^2+(J365*(D365+G365)*0.05273)^2),0))</f>
        <v>36</v>
      </c>
      <c r="U365" s="32"/>
    </row>
    <row r="366" customFormat="false" ht="15" hidden="false" customHeight="false" outlineLevel="0" collapsed="false">
      <c r="A366" s="32" t="s">
        <v>421</v>
      </c>
      <c r="B366" s="32" t="s">
        <v>603</v>
      </c>
      <c r="C366" s="32" t="s">
        <v>603</v>
      </c>
      <c r="D366" s="60" t="n">
        <v>412</v>
      </c>
      <c r="E366" s="60" t="n">
        <v>494</v>
      </c>
      <c r="F366" s="69" t="n">
        <f aca="false">IF(E366="","",D366-E366)</f>
        <v>-82</v>
      </c>
      <c r="G366" s="60" t="n">
        <v>555</v>
      </c>
      <c r="H366" s="60" t="n">
        <v>601</v>
      </c>
      <c r="I366" s="69" t="n">
        <f aca="false">IF(H366="","",G366-H366)</f>
        <v>-46</v>
      </c>
      <c r="J366" s="40" t="n">
        <f aca="false">IF(OR(D366="",D366+G366=0),"",D366/(D366+G366))</f>
        <v>0.426059979317477</v>
      </c>
      <c r="K366" s="40" t="n">
        <f aca="false">IF(E366="","",E366/(E366+H366))</f>
        <v>0.451141552511416</v>
      </c>
      <c r="L366" s="70" t="n">
        <f aca="false">IF(OR(K366="",J366=""),"",(J366-K366)*100)</f>
        <v>-2.50815731939388</v>
      </c>
      <c r="M366" s="36" t="n">
        <v>1.83458616348768</v>
      </c>
      <c r="N366" s="36" t="n">
        <v>2.24048056585718</v>
      </c>
      <c r="O366" s="36" t="n">
        <f aca="false">SQRT(M366^2+N366^2)</f>
        <v>2.89576579806519</v>
      </c>
      <c r="P366" s="40" t="n">
        <f aca="false">IF(J366="","",MAX(0,J366-1.96*O366/100))</f>
        <v>0.369302969675399</v>
      </c>
      <c r="Q366" s="40" t="n">
        <f aca="false">IF(J366="","",MIN(1,J366+1.96*O366/100))</f>
        <v>0.482816988959555</v>
      </c>
      <c r="R366" s="32" t="str">
        <f aca="false">IF(L366="","",IF(ABS(L366)&lt;=O366,"Yes","No"))</f>
        <v>Yes</v>
      </c>
      <c r="S366" s="32" t="str">
        <f aca="false">IF(L366="","",IF(ABS(L366)&lt;=1.96*O366,"Yes","No"))</f>
        <v>Yes</v>
      </c>
      <c r="T366" s="60" t="n">
        <f aca="false">IF(D366="","",ROUND(SQRT(((D366+G366)*O366/100)^2+(J366*(D366+G366)*0.05273)^2),0))</f>
        <v>35</v>
      </c>
      <c r="U366" s="32"/>
    </row>
    <row r="368" customFormat="false" ht="15" hidden="false" customHeight="false" outlineLevel="0" collapsed="false">
      <c r="A368" s="20" t="s">
        <v>733</v>
      </c>
      <c r="B368" s="71"/>
      <c r="C368" s="71"/>
      <c r="D368" s="72" t="n">
        <f aca="false">SUMIF(E2:E366,"&lt;&gt;",D2:D366)</f>
        <v>133771</v>
      </c>
      <c r="E368" s="72" t="n">
        <f aca="false">SUM(E2:E366)</f>
        <v>148272</v>
      </c>
      <c r="F368" s="73" t="n">
        <f aca="false">D368-E368</f>
        <v>-14501</v>
      </c>
      <c r="G368" s="72" t="n">
        <f aca="false">SUMIF(H2:H366,"&lt;&gt;",G2:G366)</f>
        <v>139782</v>
      </c>
      <c r="H368" s="72" t="n">
        <f aca="false">SUM(H2:H366)</f>
        <v>143744</v>
      </c>
      <c r="I368" s="73" t="n">
        <f aca="false">G368-H368</f>
        <v>-3962</v>
      </c>
      <c r="J368" s="74" t="n">
        <f aca="false">D368/(D368+G368)</f>
        <v>0.489013098010258</v>
      </c>
      <c r="K368" s="74" t="n">
        <f aca="false">E368/(E368+H368)</f>
        <v>0.507752999835626</v>
      </c>
      <c r="L368" s="75" t="n">
        <f aca="false">(J368-K368)*100</f>
        <v>-1.87399018253679</v>
      </c>
      <c r="M368" s="76" t="n">
        <v>0</v>
      </c>
      <c r="N368" s="76" t="n">
        <v>2.24048056585718</v>
      </c>
      <c r="O368" s="76" t="n">
        <f aca="false">SQRT(M368^2+N368^2)</f>
        <v>2.24048056585718</v>
      </c>
      <c r="P368" s="74" t="n">
        <f aca="false">J368-1.96*O368/100</f>
        <v>0.445099678919457</v>
      </c>
      <c r="Q368" s="74" t="n">
        <f aca="false">J368+1.96*O368/100</f>
        <v>0.532926517101058</v>
      </c>
      <c r="R368" s="71" t="str">
        <f aca="false">IF(ABS(L368)&lt;=O368,"Yes","No")</f>
        <v>Yes</v>
      </c>
      <c r="S368" s="71" t="str">
        <f aca="false">IF(ABS(L368)&lt;=1.96*O368,"Yes","No")</f>
        <v>Yes</v>
      </c>
      <c r="T368" s="72" t="n">
        <f aca="false">ROUND(SQRT(((D368+G368)*O368/100)^2+(J368*(D368+G368)*0.00449)^2),0)</f>
        <v>6158</v>
      </c>
    </row>
    <row r="369" customFormat="false" ht="15" hidden="false" customHeight="false" outlineLevel="0" collapsed="false">
      <c r="A369" s="20" t="s">
        <v>734</v>
      </c>
      <c r="B369" s="71"/>
      <c r="C369" s="71"/>
      <c r="D369" s="72" t="n">
        <f aca="false">SUM(D2:D366)</f>
        <v>136100</v>
      </c>
      <c r="E369" s="72"/>
      <c r="F369" s="73"/>
      <c r="G369" s="72" t="n">
        <f aca="false">SUM(G2:G366)</f>
        <v>141414</v>
      </c>
      <c r="H369" s="72"/>
      <c r="I369" s="73"/>
      <c r="J369" s="74" t="n">
        <f aca="false">D369/(D369+G369)</f>
        <v>0.490425708252557</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52.1820728291317</v>
      </c>
    </row>
    <row r="372" customFormat="false" ht="15" hidden="false" customHeight="false" outlineLevel="0" collapsed="false">
      <c r="A372" s="2" t="s">
        <v>736</v>
      </c>
      <c r="F372" s="77" t="n">
        <f aca="false">(SUMIF(I2:I366,"&gt;0")-SUMIF(I2:I366,"&lt;0"))/COUNT(I2:I366)</f>
        <v>28.1064425770308</v>
      </c>
    </row>
    <row r="373" customFormat="false" ht="15" hidden="false" customHeight="false" outlineLevel="0" collapsed="false">
      <c r="A373" s="2" t="s">
        <v>737</v>
      </c>
      <c r="F373" s="78" t="n">
        <f aca="false">(SUMIF(L2:L366,"&gt;0")-SUMIF(L2:L366,"&lt;0"))/COUNT(L2:L366)</f>
        <v>3.09087972054722</v>
      </c>
    </row>
    <row r="374" customFormat="false" ht="15" hidden="false" customHeight="false" outlineLevel="0" collapsed="false">
      <c r="A374" s="5" t="s">
        <v>738</v>
      </c>
      <c r="F374" s="79" t="n">
        <f aca="false">SQRT(SUMSQ(L2:L366)/COUNT(L2:L366))</f>
        <v>3.7657533394178</v>
      </c>
    </row>
    <row r="375" customFormat="false" ht="15" hidden="false" customHeight="false" outlineLevel="0" collapsed="false">
      <c r="A375" s="5" t="s">
        <v>739</v>
      </c>
      <c r="F375" s="80" t="n">
        <f aca="false">L368</f>
        <v>-1.87399018253679</v>
      </c>
    </row>
    <row r="376" customFormat="false" ht="15" hidden="false" customHeight="false" outlineLevel="0" collapsed="false">
      <c r="A376" s="5" t="s">
        <v>740</v>
      </c>
      <c r="F376" s="79" t="n">
        <f aca="false">SQRT((SUMSQ(L2:L366)-2*L368*SUM(L2:L366)+COUNT(L2:L366)*L368^2)/COUNT(L2:L366))</f>
        <v>2.74286561541956</v>
      </c>
    </row>
    <row r="377" customFormat="false" ht="15" hidden="false" customHeight="false" outlineLevel="0" collapsed="false">
      <c r="A377" s="2" t="s">
        <v>741</v>
      </c>
      <c r="F377" s="81" t="n">
        <f aca="false">D368/E368-1</f>
        <v>-0.0977999892090212</v>
      </c>
    </row>
    <row r="378" customFormat="false" ht="15" hidden="false" customHeight="false" outlineLevel="0" collapsed="false">
      <c r="A378" s="5" t="s">
        <v>742</v>
      </c>
      <c r="F378" s="82" t="n">
        <f aca="false">G368/H368-1</f>
        <v>-0.0275628895814782</v>
      </c>
    </row>
    <row r="379" customFormat="false" ht="15" hidden="false" customHeight="false" outlineLevel="0" collapsed="false">
      <c r="A379" s="2" t="s">
        <v>743</v>
      </c>
      <c r="F379" s="81" t="n">
        <f aca="false">(D368+G368)/(E368+H368)-1</f>
        <v>-0.0632259876171168</v>
      </c>
    </row>
    <row r="380" customFormat="false" ht="15" hidden="false" customHeight="false" outlineLevel="0" collapsed="false">
      <c r="A380" s="2" t="s">
        <v>744</v>
      </c>
      <c r="F380" s="78" t="n">
        <f aca="false">AVERAGE(O2:O366)</f>
        <v>3.40908565968406</v>
      </c>
    </row>
    <row r="381" customFormat="false" ht="15" hidden="false" customHeight="false" outlineLevel="0" collapsed="false">
      <c r="A381" s="5" t="s">
        <v>745</v>
      </c>
      <c r="F381" s="83" t="n">
        <f aca="false">COUNTIF(R2:R366,"Yes")/(COUNTIF(R2:R366,"Yes")+COUNTIF(R2:R366,"No"))</f>
        <v>0.613445378151261</v>
      </c>
    </row>
    <row r="382" customFormat="false" ht="15" hidden="false" customHeight="false" outlineLevel="0" collapsed="false">
      <c r="A382" s="5" t="s">
        <v>746</v>
      </c>
      <c r="F382" s="83" t="n">
        <f aca="false">COUNTIF(S2:S366,"Yes")/(COUNTIF(S2:S366,"Yes")+COUNTIF(S2:S366,"No"))</f>
        <v>0.935574229691877</v>
      </c>
    </row>
    <row r="383" customFormat="false" ht="15" hidden="false" customHeight="false" outlineLevel="0" collapsed="false">
      <c r="A383" s="2" t="s">
        <v>747</v>
      </c>
      <c r="F383" s="84" t="n">
        <f aca="false">COUNTIFS(L2:L366,"&gt;=-3",L2:L366,"&lt;=3")/COUNT(L2:L366)</f>
        <v>0.543417366946779</v>
      </c>
    </row>
    <row r="384" customFormat="false" ht="15" hidden="false" customHeight="false" outlineLevel="0" collapsed="false">
      <c r="A384" s="2" t="s">
        <v>772</v>
      </c>
      <c r="F384" s="85" t="n">
        <f aca="false">COUNT(E2:E366)</f>
        <v>357</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-9374.64363596515</v>
      </c>
    </row>
    <row r="388" customFormat="false" ht="15" hidden="false" customHeight="false" outlineLevel="0" collapsed="false">
      <c r="A388" s="2" t="s">
        <v>752</v>
      </c>
      <c r="F388" s="86" t="n">
        <f aca="false">F368-((D368+G368)-(E368+H368))*K368</f>
        <v>-5126.35636403485</v>
      </c>
    </row>
    <row r="389" customFormat="false" ht="15" hidden="false" customHeight="false" outlineLevel="0" collapsed="false">
      <c r="A389" s="2" t="s">
        <v>753</v>
      </c>
      <c r="F389" s="86" t="n">
        <f aca="false">((D368+G368)-(E368+H368))*(1-K368)</f>
        <v>-9088.35636403485</v>
      </c>
    </row>
    <row r="390" customFormat="false" ht="15" hidden="false" customHeight="false" outlineLevel="0" collapsed="false">
      <c r="A390" s="2" t="s">
        <v>754</v>
      </c>
      <c r="F390" s="86" t="n">
        <f aca="false">I368-((D368+G368)-(E368+H368))*(1-K368)</f>
        <v>5126.35636403485</v>
      </c>
    </row>
    <row r="391" customFormat="false" ht="15" hidden="false" customHeight="false" outlineLevel="0" collapsed="false">
      <c r="A391" s="2" t="s">
        <v>755</v>
      </c>
      <c r="F391" s="81" t="n">
        <f aca="false">(F368-((D368+G368)-(E368+H368))*K368)/E368</f>
        <v>-0.0345740015919044</v>
      </c>
    </row>
    <row r="392" customFormat="false" ht="15" hidden="false" customHeight="false" outlineLevel="0" collapsed="false">
      <c r="A392" s="2" t="s">
        <v>756</v>
      </c>
      <c r="F392" s="81" t="n">
        <f aca="false">(I368-((D368+G368)-(E368+H368))*(1-K368))/H368</f>
        <v>0.0356630980356387</v>
      </c>
    </row>
    <row r="394" customFormat="false" ht="15" hidden="false" customHeight="false" outlineLevel="0" collapsed="false">
      <c r="U394" s="5" t="s">
        <v>139</v>
      </c>
    </row>
    <row r="395" customFormat="false" ht="28.35" hidden="false" customHeight="false" outlineLevel="0" collapsed="false">
      <c r="U395" s="68" t="s">
        <v>773</v>
      </c>
    </row>
    <row r="396" customFormat="false" ht="15" hidden="false" customHeight="false" outlineLevel="0" collapsed="false">
      <c r="U396" s="68" t="s">
        <v>758</v>
      </c>
    </row>
    <row r="397" customFormat="false" ht="55.2" hidden="false" customHeight="false" outlineLevel="0" collapsed="false">
      <c r="U397" s="68" t="s">
        <v>767</v>
      </c>
    </row>
    <row r="398" customFormat="false" ht="15" hidden="false" customHeight="false" outlineLevel="0" collapsed="false">
      <c r="U398" s="68" t="s">
        <v>775</v>
      </c>
    </row>
    <row r="399" customFormat="false" ht="28.35" hidden="false" customHeight="false" outlineLevel="0" collapsed="false">
      <c r="U399" s="68" t="s">
        <v>776</v>
      </c>
    </row>
    <row r="400" customFormat="false" ht="28.35" hidden="false" customHeight="false" outlineLevel="0" collapsed="false">
      <c r="U400" s="68" t="s">
        <v>777</v>
      </c>
    </row>
    <row r="401" customFormat="false" ht="28.35" hidden="false" customHeight="false" outlineLevel="0" collapsed="false">
      <c r="U401" s="68" t="s">
        <v>763</v>
      </c>
    </row>
    <row r="402" customFormat="false" ht="41.75" hidden="false" customHeight="false" outlineLevel="0" collapsed="false">
      <c r="U402" s="68" t="s">
        <v>778</v>
      </c>
    </row>
    <row r="403" customFormat="false" ht="28.35" hidden="false" customHeight="false" outlineLevel="0" collapsed="false">
      <c r="U403" s="68" t="s">
        <v>779</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768</v>
      </c>
      <c r="H1" s="8" t="s">
        <v>719</v>
      </c>
      <c r="I1" s="8" t="s">
        <v>720</v>
      </c>
      <c r="J1" s="8" t="s">
        <v>721</v>
      </c>
      <c r="K1" s="8" t="s">
        <v>722</v>
      </c>
      <c r="L1" s="8" t="s">
        <v>723</v>
      </c>
      <c r="M1" s="8" t="s">
        <v>781</v>
      </c>
      <c r="N1" s="8" t="s">
        <v>782</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232</v>
      </c>
      <c r="E2" s="60" t="n">
        <v>171</v>
      </c>
      <c r="F2" s="69" t="n">
        <f aca="false">IF(E2="","",D2-E2)</f>
        <v>61</v>
      </c>
      <c r="G2" s="60" t="n">
        <v>302</v>
      </c>
      <c r="H2" s="60" t="n">
        <v>332</v>
      </c>
      <c r="I2" s="69" t="n">
        <f aca="false">IF(H2="","",G2-H2)</f>
        <v>-30</v>
      </c>
      <c r="J2" s="40" t="n">
        <f aca="false">IF(OR(D2="",D2+G2=0),"",D2/(D2+G2))</f>
        <v>0.434456928838951</v>
      </c>
      <c r="K2" s="40" t="n">
        <f aca="false">IF(E2="","",E2/(E2+H2))</f>
        <v>0.339960238568589</v>
      </c>
      <c r="L2" s="70" t="n">
        <f aca="false">IF(OR(K2="",J2=""),"",(J2-K2)*100)</f>
        <v>9.44966902703628</v>
      </c>
      <c r="M2" s="36" t="n">
        <v>3.46052190265839</v>
      </c>
      <c r="N2" s="36" t="n">
        <v>1.32709319028394</v>
      </c>
      <c r="O2" s="36" t="n">
        <f aca="false">SQRT(M2^2+N2^2)</f>
        <v>3.70626337090019</v>
      </c>
      <c r="P2" s="40" t="n">
        <f aca="false">IF(J2="","",MAX(0,J2-1.96*O2/100))</f>
        <v>0.361814166769308</v>
      </c>
      <c r="Q2" s="40" t="n">
        <f aca="false">IF(J2="","",MIN(1,J2+1.96*O2/100))</f>
        <v>0.507099690908595</v>
      </c>
      <c r="R2" s="32" t="str">
        <f aca="false">IF(L2="","",IF(ABS(L2)&lt;=O2,"Yes","No"))</f>
        <v>No</v>
      </c>
      <c r="S2" s="32" t="str">
        <f aca="false">IF(L2="","",IF(ABS(L2)&lt;=1.96*O2,"Yes","No"))</f>
        <v>No</v>
      </c>
      <c r="T2" s="60" t="n">
        <f aca="false">IF(D2="","",ROUND(SQRT(((D2+G2)*O2/100)^2+(J2*(D2+G2)*0.14653)^2),0))</f>
        <v>39</v>
      </c>
      <c r="U2" s="32" t="s">
        <v>783</v>
      </c>
    </row>
    <row r="3" customFormat="false" ht="15" hidden="false" customHeight="false" outlineLevel="0" collapsed="false">
      <c r="A3" s="32" t="s">
        <v>162</v>
      </c>
      <c r="B3" s="32" t="s">
        <v>167</v>
      </c>
      <c r="C3" s="32" t="s">
        <v>167</v>
      </c>
      <c r="D3" s="60" t="n">
        <v>140</v>
      </c>
      <c r="E3" s="60" t="n">
        <v>100</v>
      </c>
      <c r="F3" s="69" t="n">
        <f aca="false">IF(E3="","",D3-E3)</f>
        <v>40</v>
      </c>
      <c r="G3" s="60" t="n">
        <v>275</v>
      </c>
      <c r="H3" s="60" t="n">
        <v>303</v>
      </c>
      <c r="I3" s="69" t="n">
        <f aca="false">IF(H3="","",G3-H3)</f>
        <v>-28</v>
      </c>
      <c r="J3" s="40" t="n">
        <f aca="false">IF(OR(D3="",D3+G3=0),"",D3/(D3+G3))</f>
        <v>0.337349397590361</v>
      </c>
      <c r="K3" s="40" t="n">
        <f aca="false">IF(E3="","",E3/(E3+H3))</f>
        <v>0.248138957816377</v>
      </c>
      <c r="L3" s="70" t="n">
        <f aca="false">IF(OR(K3="",J3=""),"",(J3-K3)*100)</f>
        <v>8.92104397739842</v>
      </c>
      <c r="M3" s="36" t="n">
        <v>3.46052190265839</v>
      </c>
      <c r="N3" s="36" t="n">
        <v>1.32709319028394</v>
      </c>
      <c r="O3" s="36" t="n">
        <f aca="false">SQRT(M3^2+N3^2)</f>
        <v>3.70626337090019</v>
      </c>
      <c r="P3" s="40" t="n">
        <f aca="false">IF(J3="","",MAX(0,J3-1.96*O3/100))</f>
        <v>0.264706635520718</v>
      </c>
      <c r="Q3" s="40" t="n">
        <f aca="false">IF(J3="","",MIN(1,J3+1.96*O3/100))</f>
        <v>0.409992159660005</v>
      </c>
      <c r="R3" s="32" t="str">
        <f aca="false">IF(L3="","",IF(ABS(L3)&lt;=O3,"Yes","No"))</f>
        <v>No</v>
      </c>
      <c r="S3" s="32" t="str">
        <f aca="false">IF(L3="","",IF(ABS(L3)&lt;=1.96*O3,"Yes","No"))</f>
        <v>No</v>
      </c>
      <c r="T3" s="60" t="n">
        <f aca="false">IF(D3="","",ROUND(SQRT(((D3+G3)*O3/100)^2+(J3*(D3+G3)*0.14653)^2),0))</f>
        <v>26</v>
      </c>
      <c r="U3" s="32" t="s">
        <v>783</v>
      </c>
    </row>
    <row r="4" customFormat="false" ht="15" hidden="false" customHeight="false" outlineLevel="0" collapsed="false">
      <c r="A4" s="32" t="s">
        <v>162</v>
      </c>
      <c r="B4" s="32" t="s">
        <v>168</v>
      </c>
      <c r="C4" s="32" t="s">
        <v>168</v>
      </c>
      <c r="D4" s="60" t="n">
        <v>179</v>
      </c>
      <c r="E4" s="60" t="n">
        <v>111</v>
      </c>
      <c r="F4" s="69" t="n">
        <f aca="false">IF(E4="","",D4-E4)</f>
        <v>68</v>
      </c>
      <c r="G4" s="60" t="n">
        <v>301</v>
      </c>
      <c r="H4" s="60" t="n">
        <v>317</v>
      </c>
      <c r="I4" s="69" t="n">
        <f aca="false">IF(H4="","",G4-H4)</f>
        <v>-16</v>
      </c>
      <c r="J4" s="40" t="n">
        <f aca="false">IF(OR(D4="",D4+G4=0),"",D4/(D4+G4))</f>
        <v>0.372916666666667</v>
      </c>
      <c r="K4" s="40" t="n">
        <f aca="false">IF(E4="","",E4/(E4+H4))</f>
        <v>0.259345794392523</v>
      </c>
      <c r="L4" s="70" t="n">
        <f aca="false">IF(OR(K4="",J4=""),"",(J4-K4)*100)</f>
        <v>11.3570872274143</v>
      </c>
      <c r="M4" s="36" t="n">
        <v>3.46052190265839</v>
      </c>
      <c r="N4" s="36" t="n">
        <v>1.32709319028394</v>
      </c>
      <c r="O4" s="36" t="n">
        <f aca="false">SQRT(M4^2+N4^2)</f>
        <v>3.70626337090019</v>
      </c>
      <c r="P4" s="40" t="n">
        <f aca="false">IF(J4="","",MAX(0,J4-1.96*O4/100))</f>
        <v>0.300273904597023</v>
      </c>
      <c r="Q4" s="40" t="n">
        <f aca="false">IF(J4="","",MIN(1,J4+1.96*O4/100))</f>
        <v>0.44555942873631</v>
      </c>
      <c r="R4" s="32" t="str">
        <f aca="false">IF(L4="","",IF(ABS(L4)&lt;=O4,"Yes","No"))</f>
        <v>No</v>
      </c>
      <c r="S4" s="32" t="str">
        <f aca="false">IF(L4="","",IF(ABS(L4)&lt;=1.96*O4,"Yes","No"))</f>
        <v>No</v>
      </c>
      <c r="T4" s="60" t="n">
        <f aca="false">IF(D4="","",ROUND(SQRT(((D4+G4)*O4/100)^2+(J4*(D4+G4)*0.14653)^2),0))</f>
        <v>32</v>
      </c>
      <c r="U4" s="32" t="s">
        <v>783</v>
      </c>
    </row>
    <row r="5" customFormat="false" ht="15" hidden="false" customHeight="false" outlineLevel="0" collapsed="false">
      <c r="A5" s="32" t="s">
        <v>162</v>
      </c>
      <c r="B5" s="32" t="s">
        <v>169</v>
      </c>
      <c r="C5" s="32" t="s">
        <v>170</v>
      </c>
      <c r="D5" s="60" t="n">
        <v>271</v>
      </c>
      <c r="E5" s="60" t="n">
        <v>194</v>
      </c>
      <c r="F5" s="69" t="n">
        <f aca="false">IF(E5="","",D5-E5)</f>
        <v>77</v>
      </c>
      <c r="G5" s="60" t="n">
        <v>566</v>
      </c>
      <c r="H5" s="60" t="n">
        <v>593</v>
      </c>
      <c r="I5" s="69" t="n">
        <f aca="false">IF(H5="","",G5-H5)</f>
        <v>-27</v>
      </c>
      <c r="J5" s="40" t="n">
        <f aca="false">IF(OR(D5="",D5+G5=0),"",D5/(D5+G5))</f>
        <v>0.323775388291517</v>
      </c>
      <c r="K5" s="40" t="n">
        <f aca="false">IF(E5="","",E5/(E5+H5))</f>
        <v>0.246505717916137</v>
      </c>
      <c r="L5" s="70" t="n">
        <f aca="false">IF(OR(K5="",J5=""),"",(J5-K5)*100)</f>
        <v>7.72696703753801</v>
      </c>
      <c r="M5" s="36" t="n">
        <v>2.11357802942001</v>
      </c>
      <c r="N5" s="36" t="n">
        <v>1.32709319028394</v>
      </c>
      <c r="O5" s="36" t="n">
        <f aca="false">SQRT(M5^2+N5^2)</f>
        <v>2.49567394147252</v>
      </c>
      <c r="P5" s="40" t="n">
        <f aca="false">IF(J5="","",MAX(0,J5-1.96*O5/100))</f>
        <v>0.274860179038656</v>
      </c>
      <c r="Q5" s="40" t="n">
        <f aca="false">IF(J5="","",MIN(1,J5+1.96*O5/100))</f>
        <v>0.372690597544379</v>
      </c>
      <c r="R5" s="32" t="str">
        <f aca="false">IF(L5="","",IF(ABS(L5)&lt;=O5,"Yes","No"))</f>
        <v>No</v>
      </c>
      <c r="S5" s="32" t="str">
        <f aca="false">IF(L5="","",IF(ABS(L5)&lt;=1.96*O5,"Yes","No"))</f>
        <v>No</v>
      </c>
      <c r="T5" s="60" t="n">
        <f aca="false">IF(D5="","",ROUND(SQRT(((D5+G5)*O5/100)^2+(J5*(D5+G5)*0.0886)^2),0))</f>
        <v>32</v>
      </c>
      <c r="U5" s="32" t="s">
        <v>783</v>
      </c>
    </row>
    <row r="6" customFormat="false" ht="15" hidden="false" customHeight="false" outlineLevel="0" collapsed="false">
      <c r="A6" s="32" t="s">
        <v>162</v>
      </c>
      <c r="B6" s="32" t="s">
        <v>169</v>
      </c>
      <c r="C6" s="32" t="s">
        <v>172</v>
      </c>
      <c r="D6" s="60" t="n">
        <v>276</v>
      </c>
      <c r="E6" s="60" t="n">
        <v>196</v>
      </c>
      <c r="F6" s="69" t="n">
        <f aca="false">IF(E6="","",D6-E6)</f>
        <v>80</v>
      </c>
      <c r="G6" s="60" t="n">
        <v>559</v>
      </c>
      <c r="H6" s="60" t="n">
        <v>587</v>
      </c>
      <c r="I6" s="69" t="n">
        <f aca="false">IF(H6="","",G6-H6)</f>
        <v>-28</v>
      </c>
      <c r="J6" s="40" t="n">
        <f aca="false">IF(OR(D6="",D6+G6=0),"",D6/(D6+G6))</f>
        <v>0.330538922155689</v>
      </c>
      <c r="K6" s="40" t="n">
        <f aca="false">IF(E6="","",E6/(E6+H6))</f>
        <v>0.250319284802043</v>
      </c>
      <c r="L6" s="70" t="n">
        <f aca="false">IF(OR(K6="",J6=""),"",(J6-K6)*100)</f>
        <v>8.02196373536452</v>
      </c>
      <c r="M6" s="36" t="n">
        <v>2.11357802942001</v>
      </c>
      <c r="N6" s="36" t="n">
        <v>1.32709319028394</v>
      </c>
      <c r="O6" s="36" t="n">
        <f aca="false">SQRT(M6^2+N6^2)</f>
        <v>2.49567394147252</v>
      </c>
      <c r="P6" s="40" t="n">
        <f aca="false">IF(J6="","",MAX(0,J6-1.96*O6/100))</f>
        <v>0.281623712902827</v>
      </c>
      <c r="Q6" s="40" t="n">
        <f aca="false">IF(J6="","",MIN(1,J6+1.96*O6/100))</f>
        <v>0.37945413140855</v>
      </c>
      <c r="R6" s="32" t="str">
        <f aca="false">IF(L6="","",IF(ABS(L6)&lt;=O6,"Yes","No"))</f>
        <v>No</v>
      </c>
      <c r="S6" s="32" t="str">
        <f aca="false">IF(L6="","",IF(ABS(L6)&lt;=1.96*O6,"Yes","No"))</f>
        <v>No</v>
      </c>
      <c r="T6" s="60" t="n">
        <f aca="false">IF(D6="","",ROUND(SQRT(((D6+G6)*O6/100)^2+(J6*(D6+G6)*0.0886)^2),0))</f>
        <v>32</v>
      </c>
      <c r="U6" s="32" t="s">
        <v>783</v>
      </c>
    </row>
    <row r="7" customFormat="false" ht="15" hidden="false" customHeight="false" outlineLevel="0" collapsed="false">
      <c r="A7" s="32" t="s">
        <v>162</v>
      </c>
      <c r="B7" s="32" t="s">
        <v>173</v>
      </c>
      <c r="C7" s="32" t="s">
        <v>173</v>
      </c>
      <c r="D7" s="60" t="n">
        <v>56</v>
      </c>
      <c r="E7" s="60" t="n">
        <v>47</v>
      </c>
      <c r="F7" s="69" t="n">
        <f aca="false">IF(E7="","",D7-E7)</f>
        <v>9</v>
      </c>
      <c r="G7" s="60" t="n">
        <v>70</v>
      </c>
      <c r="H7" s="60" t="n">
        <v>74</v>
      </c>
      <c r="I7" s="69" t="n">
        <f aca="false">IF(H7="","",G7-H7)</f>
        <v>-4</v>
      </c>
      <c r="J7" s="40" t="n">
        <f aca="false">IF(OR(D7="",D7+G7=0),"",D7/(D7+G7))</f>
        <v>0.444444444444444</v>
      </c>
      <c r="K7" s="40" t="n">
        <f aca="false">IF(E7="","",E7/(E7+H7))</f>
        <v>0.388429752066116</v>
      </c>
      <c r="L7" s="70" t="n">
        <f aca="false">IF(OR(K7="",J7=""),"",(J7-K7)*100)</f>
        <v>5.60146923783287</v>
      </c>
      <c r="M7" s="36" t="n">
        <v>3.46052190265839</v>
      </c>
      <c r="N7" s="36" t="n">
        <v>1.32709319028394</v>
      </c>
      <c r="O7" s="36" t="n">
        <f aca="false">SQRT(M7^2+N7^2)</f>
        <v>3.70626337090019</v>
      </c>
      <c r="P7" s="40" t="n">
        <f aca="false">IF(J7="","",MAX(0,J7-1.96*O7/100))</f>
        <v>0.371801682374801</v>
      </c>
      <c r="Q7" s="40" t="n">
        <f aca="false">IF(J7="","",MIN(1,J7+1.96*O7/100))</f>
        <v>0.517087206514088</v>
      </c>
      <c r="R7" s="32" t="str">
        <f aca="false">IF(L7="","",IF(ABS(L7)&lt;=O7,"Yes","No"))</f>
        <v>No</v>
      </c>
      <c r="S7" s="32" t="str">
        <f aca="false">IF(L7="","",IF(ABS(L7)&lt;=1.96*O7,"Yes","No"))</f>
        <v>Yes</v>
      </c>
      <c r="T7" s="60" t="n">
        <f aca="false">IF(D7="","",ROUND(SQRT(((D7+G7)*O7/100)^2+(J7*(D7+G7)*0.14653)^2),0))</f>
        <v>9</v>
      </c>
      <c r="U7" s="32" t="s">
        <v>783</v>
      </c>
    </row>
    <row r="8" customFormat="false" ht="15" hidden="false" customHeight="false" outlineLevel="0" collapsed="false">
      <c r="A8" s="32" t="s">
        <v>162</v>
      </c>
      <c r="B8" s="32" t="s">
        <v>174</v>
      </c>
      <c r="C8" s="32" t="s">
        <v>175</v>
      </c>
      <c r="D8" s="60" t="n">
        <v>357</v>
      </c>
      <c r="E8" s="60" t="n">
        <v>268</v>
      </c>
      <c r="F8" s="69" t="n">
        <f aca="false">IF(E8="","",D8-E8)</f>
        <v>89</v>
      </c>
      <c r="G8" s="60" t="n">
        <v>717</v>
      </c>
      <c r="H8" s="60" t="n">
        <v>753</v>
      </c>
      <c r="I8" s="69" t="n">
        <f aca="false">IF(H8="","",G8-H8)</f>
        <v>-36</v>
      </c>
      <c r="J8" s="40" t="n">
        <f aca="false">IF(OR(D8="",D8+G8=0),"",D8/(D8+G8))</f>
        <v>0.332402234636872</v>
      </c>
      <c r="K8" s="40" t="n">
        <f aca="false">IF(E8="","",E8/(E8+H8))</f>
        <v>0.262487757100882</v>
      </c>
      <c r="L8" s="70" t="n">
        <f aca="false">IF(OR(K8="",J8=""),"",(J8-K8)*100)</f>
        <v>6.991447753599</v>
      </c>
      <c r="M8" s="36" t="n">
        <v>2.11357802942001</v>
      </c>
      <c r="N8" s="36" t="n">
        <v>1.32709319028394</v>
      </c>
      <c r="O8" s="36" t="n">
        <f aca="false">SQRT(M8^2+N8^2)</f>
        <v>2.49567394147252</v>
      </c>
      <c r="P8" s="40" t="n">
        <f aca="false">IF(J8="","",MAX(0,J8-1.96*O8/100))</f>
        <v>0.28348702538401</v>
      </c>
      <c r="Q8" s="40" t="n">
        <f aca="false">IF(J8="","",MIN(1,J8+1.96*O8/100))</f>
        <v>0.381317443889733</v>
      </c>
      <c r="R8" s="32" t="str">
        <f aca="false">IF(L8="","",IF(ABS(L8)&lt;=O8,"Yes","No"))</f>
        <v>No</v>
      </c>
      <c r="S8" s="32" t="str">
        <f aca="false">IF(L8="","",IF(ABS(L8)&lt;=1.96*O8,"Yes","No"))</f>
        <v>No</v>
      </c>
      <c r="T8" s="60" t="n">
        <f aca="false">IF(D8="","",ROUND(SQRT(((D8+G8)*O8/100)^2+(J8*(D8+G8)*0.0886)^2),0))</f>
        <v>41</v>
      </c>
      <c r="U8" s="32" t="s">
        <v>783</v>
      </c>
    </row>
    <row r="9" customFormat="false" ht="15" hidden="false" customHeight="false" outlineLevel="0" collapsed="false">
      <c r="A9" s="32" t="s">
        <v>162</v>
      </c>
      <c r="B9" s="32" t="s">
        <v>174</v>
      </c>
      <c r="C9" s="32" t="s">
        <v>176</v>
      </c>
      <c r="D9" s="60" t="n">
        <v>212</v>
      </c>
      <c r="E9" s="60" t="n">
        <v>163</v>
      </c>
      <c r="F9" s="69" t="n">
        <f aca="false">IF(E9="","",D9-E9)</f>
        <v>49</v>
      </c>
      <c r="G9" s="60" t="n">
        <v>421</v>
      </c>
      <c r="H9" s="60" t="n">
        <v>443</v>
      </c>
      <c r="I9" s="69" t="n">
        <f aca="false">IF(H9="","",G9-H9)</f>
        <v>-22</v>
      </c>
      <c r="J9" s="40" t="n">
        <f aca="false">IF(OR(D9="",D9+G9=0),"",D9/(D9+G9))</f>
        <v>0.334913112164297</v>
      </c>
      <c r="K9" s="40" t="n">
        <f aca="false">IF(E9="","",E9/(E9+H9))</f>
        <v>0.268976897689769</v>
      </c>
      <c r="L9" s="70" t="n">
        <f aca="false">IF(OR(K9="",J9=""),"",(J9-K9)*100)</f>
        <v>6.5936214474528</v>
      </c>
      <c r="M9" s="36" t="n">
        <v>3.46052190265839</v>
      </c>
      <c r="N9" s="36" t="n">
        <v>1.32709319028394</v>
      </c>
      <c r="O9" s="36" t="n">
        <f aca="false">SQRT(M9^2+N9^2)</f>
        <v>3.70626337090019</v>
      </c>
      <c r="P9" s="40" t="n">
        <f aca="false">IF(J9="","",MAX(0,J9-1.96*O9/100))</f>
        <v>0.262270350094653</v>
      </c>
      <c r="Q9" s="40" t="n">
        <f aca="false">IF(J9="","",MIN(1,J9+1.96*O9/100))</f>
        <v>0.407555874233941</v>
      </c>
      <c r="R9" s="32" t="str">
        <f aca="false">IF(L9="","",IF(ABS(L9)&lt;=O9,"Yes","No"))</f>
        <v>No</v>
      </c>
      <c r="S9" s="32" t="str">
        <f aca="false">IF(L9="","",IF(ABS(L9)&lt;=1.96*O9,"Yes","No"))</f>
        <v>Yes</v>
      </c>
      <c r="T9" s="60" t="n">
        <f aca="false">IF(D9="","",ROUND(SQRT(((D9+G9)*O9/100)^2+(J9*(D9+G9)*0.14653)^2),0))</f>
        <v>39</v>
      </c>
      <c r="U9" s="32" t="s">
        <v>783</v>
      </c>
    </row>
    <row r="10" customFormat="false" ht="15" hidden="false" customHeight="false" outlineLevel="0" collapsed="false">
      <c r="A10" s="32" t="s">
        <v>162</v>
      </c>
      <c r="B10" s="32" t="s">
        <v>174</v>
      </c>
      <c r="C10" s="32" t="s">
        <v>177</v>
      </c>
      <c r="D10" s="60" t="n">
        <v>258</v>
      </c>
      <c r="E10" s="60" t="n">
        <v>200</v>
      </c>
      <c r="F10" s="69" t="n">
        <f aca="false">IF(E10="","",D10-E10)</f>
        <v>58</v>
      </c>
      <c r="G10" s="60" t="n">
        <v>597</v>
      </c>
      <c r="H10" s="60" t="n">
        <v>632</v>
      </c>
      <c r="I10" s="69" t="n">
        <f aca="false">IF(H10="","",G10-H10)</f>
        <v>-35</v>
      </c>
      <c r="J10" s="40" t="n">
        <f aca="false">IF(OR(D10="",D10+G10=0),"",D10/(D10+G10))</f>
        <v>0.301754385964912</v>
      </c>
      <c r="K10" s="40" t="n">
        <f aca="false">IF(E10="","",E10/(E10+H10))</f>
        <v>0.240384615384615</v>
      </c>
      <c r="L10" s="70" t="n">
        <f aca="false">IF(OR(K10="",J10=""),"",(J10-K10)*100)</f>
        <v>6.13697705802969</v>
      </c>
      <c r="M10" s="36" t="n">
        <v>2.11357802942001</v>
      </c>
      <c r="N10" s="36" t="n">
        <v>1.32709319028394</v>
      </c>
      <c r="O10" s="36" t="n">
        <f aca="false">SQRT(M10^2+N10^2)</f>
        <v>2.49567394147252</v>
      </c>
      <c r="P10" s="40" t="n">
        <f aca="false">IF(J10="","",MAX(0,J10-1.96*O10/100))</f>
        <v>0.252839176712051</v>
      </c>
      <c r="Q10" s="40" t="n">
        <f aca="false">IF(J10="","",MIN(1,J10+1.96*O10/100))</f>
        <v>0.350669595217774</v>
      </c>
      <c r="R10" s="32" t="str">
        <f aca="false">IF(L10="","",IF(ABS(L10)&lt;=O10,"Yes","No"))</f>
        <v>No</v>
      </c>
      <c r="S10" s="32" t="str">
        <f aca="false">IF(L10="","",IF(ABS(L10)&lt;=1.96*O10,"Yes","No"))</f>
        <v>No</v>
      </c>
      <c r="T10" s="60" t="n">
        <f aca="false">IF(D10="","",ROUND(SQRT(((D10+G10)*O10/100)^2+(J10*(D10+G10)*0.0886)^2),0))</f>
        <v>31</v>
      </c>
      <c r="U10" s="32" t="s">
        <v>783</v>
      </c>
    </row>
    <row r="11" customFormat="false" ht="15" hidden="false" customHeight="false" outlineLevel="0" collapsed="false">
      <c r="A11" s="32" t="s">
        <v>162</v>
      </c>
      <c r="B11" s="32" t="s">
        <v>178</v>
      </c>
      <c r="C11" s="32" t="s">
        <v>179</v>
      </c>
      <c r="D11" s="60" t="n">
        <v>311</v>
      </c>
      <c r="E11" s="60" t="n">
        <v>231</v>
      </c>
      <c r="F11" s="69" t="n">
        <f aca="false">IF(E11="","",D11-E11)</f>
        <v>80</v>
      </c>
      <c r="G11" s="60" t="n">
        <v>267</v>
      </c>
      <c r="H11" s="60" t="n">
        <v>313</v>
      </c>
      <c r="I11" s="69" t="n">
        <f aca="false">IF(H11="","",G11-H11)</f>
        <v>-46</v>
      </c>
      <c r="J11" s="40" t="n">
        <f aca="false">IF(OR(D11="",D11+G11=0),"",D11/(D11+G11))</f>
        <v>0.538062283737024</v>
      </c>
      <c r="K11" s="40" t="n">
        <f aca="false">IF(E11="","",E11/(E11+H11))</f>
        <v>0.424632352941176</v>
      </c>
      <c r="L11" s="70" t="n">
        <f aca="false">IF(OR(K11="",J11=""),"",(J11-K11)*100)</f>
        <v>11.3429930795848</v>
      </c>
      <c r="M11" s="36" t="n">
        <v>3.46052190265839</v>
      </c>
      <c r="N11" s="36" t="n">
        <v>1.32709319028394</v>
      </c>
      <c r="O11" s="36" t="n">
        <f aca="false">SQRT(M11^2+N11^2)</f>
        <v>3.70626337090019</v>
      </c>
      <c r="P11" s="40" t="n">
        <f aca="false">IF(J11="","",MAX(0,J11-1.96*O11/100))</f>
        <v>0.465419521667381</v>
      </c>
      <c r="Q11" s="40" t="n">
        <f aca="false">IF(J11="","",MIN(1,J11+1.96*O11/100))</f>
        <v>0.610705045806668</v>
      </c>
      <c r="R11" s="32" t="str">
        <f aca="false">IF(L11="","",IF(ABS(L11)&lt;=O11,"Yes","No"))</f>
        <v>No</v>
      </c>
      <c r="S11" s="32" t="str">
        <f aca="false">IF(L11="","",IF(ABS(L11)&lt;=1.96*O11,"Yes","No"))</f>
        <v>No</v>
      </c>
      <c r="T11" s="60" t="n">
        <f aca="false">IF(D11="","",ROUND(SQRT(((D11+G11)*O11/100)^2+(J11*(D11+G11)*0.14653)^2),0))</f>
        <v>50</v>
      </c>
      <c r="U11" s="32" t="s">
        <v>783</v>
      </c>
    </row>
    <row r="12" customFormat="false" ht="15" hidden="false" customHeight="false" outlineLevel="0" collapsed="false">
      <c r="A12" s="32" t="s">
        <v>162</v>
      </c>
      <c r="B12" s="32" t="s">
        <v>178</v>
      </c>
      <c r="C12" s="32" t="s">
        <v>180</v>
      </c>
      <c r="D12" s="60" t="n">
        <v>186</v>
      </c>
      <c r="E12" s="60" t="n">
        <v>147</v>
      </c>
      <c r="F12" s="69" t="n">
        <f aca="false">IF(E12="","",D12-E12)</f>
        <v>39</v>
      </c>
      <c r="G12" s="60" t="n">
        <v>224</v>
      </c>
      <c r="H12" s="60" t="n">
        <v>243</v>
      </c>
      <c r="I12" s="69" t="n">
        <f aca="false">IF(H12="","",G12-H12)</f>
        <v>-19</v>
      </c>
      <c r="J12" s="40" t="n">
        <f aca="false">IF(OR(D12="",D12+G12=0),"",D12/(D12+G12))</f>
        <v>0.453658536585366</v>
      </c>
      <c r="K12" s="40" t="n">
        <f aca="false">IF(E12="","",E12/(E12+H12))</f>
        <v>0.376923076923077</v>
      </c>
      <c r="L12" s="70" t="n">
        <f aca="false">IF(OR(K12="",J12=""),"",(J12-K12)*100)</f>
        <v>7.6735459662289</v>
      </c>
      <c r="M12" s="36" t="n">
        <v>3.46052190265839</v>
      </c>
      <c r="N12" s="36" t="n">
        <v>1.32709319028394</v>
      </c>
      <c r="O12" s="36" t="n">
        <f aca="false">SQRT(M12^2+N12^2)</f>
        <v>3.70626337090019</v>
      </c>
      <c r="P12" s="40" t="n">
        <f aca="false">IF(J12="","",MAX(0,J12-1.96*O12/100))</f>
        <v>0.381015774515722</v>
      </c>
      <c r="Q12" s="40" t="n">
        <f aca="false">IF(J12="","",MIN(1,J12+1.96*O12/100))</f>
        <v>0.52630129865501</v>
      </c>
      <c r="R12" s="32" t="str">
        <f aca="false">IF(L12="","",IF(ABS(L12)&lt;=O12,"Yes","No"))</f>
        <v>No</v>
      </c>
      <c r="S12" s="32" t="str">
        <f aca="false">IF(L12="","",IF(ABS(L12)&lt;=1.96*O12,"Yes","No"))</f>
        <v>No</v>
      </c>
      <c r="T12" s="60" t="n">
        <f aca="false">IF(D12="","",ROUND(SQRT(((D12+G12)*O12/100)^2+(J12*(D12+G12)*0.14653)^2),0))</f>
        <v>31</v>
      </c>
      <c r="U12" s="32" t="s">
        <v>783</v>
      </c>
    </row>
    <row r="13" customFormat="false" ht="15" hidden="false" customHeight="false" outlineLevel="0" collapsed="false">
      <c r="A13" s="32" t="s">
        <v>162</v>
      </c>
      <c r="B13" s="32" t="s">
        <v>178</v>
      </c>
      <c r="C13" s="32" t="s">
        <v>181</v>
      </c>
      <c r="D13" s="60" t="n">
        <v>350</v>
      </c>
      <c r="E13" s="60" t="n">
        <v>276</v>
      </c>
      <c r="F13" s="69" t="n">
        <f aca="false">IF(E13="","",D13-E13)</f>
        <v>74</v>
      </c>
      <c r="G13" s="60" t="n">
        <v>402</v>
      </c>
      <c r="H13" s="60" t="n">
        <v>451</v>
      </c>
      <c r="I13" s="69" t="n">
        <f aca="false">IF(H13="","",G13-H13)</f>
        <v>-49</v>
      </c>
      <c r="J13" s="40" t="n">
        <f aca="false">IF(OR(D13="",D13+G13=0),"",D13/(D13+G13))</f>
        <v>0.465425531914894</v>
      </c>
      <c r="K13" s="40" t="n">
        <f aca="false">IF(E13="","",E13/(E13+H13))</f>
        <v>0.379642365887208</v>
      </c>
      <c r="L13" s="70" t="n">
        <f aca="false">IF(OR(K13="",J13=""),"",(J13-K13)*100)</f>
        <v>8.57831660276859</v>
      </c>
      <c r="M13" s="36" t="n">
        <v>2.11357802942001</v>
      </c>
      <c r="N13" s="36" t="n">
        <v>1.32709319028394</v>
      </c>
      <c r="O13" s="36" t="n">
        <f aca="false">SQRT(M13^2+N13^2)</f>
        <v>2.49567394147252</v>
      </c>
      <c r="P13" s="40" t="n">
        <f aca="false">IF(J13="","",MAX(0,J13-1.96*O13/100))</f>
        <v>0.416510322662032</v>
      </c>
      <c r="Q13" s="40" t="n">
        <f aca="false">IF(J13="","",MIN(1,J13+1.96*O13/100))</f>
        <v>0.514340741167755</v>
      </c>
      <c r="R13" s="32" t="str">
        <f aca="false">IF(L13="","",IF(ABS(L13)&lt;=O13,"Yes","No"))</f>
        <v>No</v>
      </c>
      <c r="S13" s="32" t="str">
        <f aca="false">IF(L13="","",IF(ABS(L13)&lt;=1.96*O13,"Yes","No"))</f>
        <v>No</v>
      </c>
      <c r="T13" s="60" t="n">
        <f aca="false">IF(D13="","",ROUND(SQRT(((D13+G13)*O13/100)^2+(J13*(D13+G13)*0.0886)^2),0))</f>
        <v>36</v>
      </c>
      <c r="U13" s="32" t="s">
        <v>783</v>
      </c>
    </row>
    <row r="14" customFormat="false" ht="15" hidden="false" customHeight="false" outlineLevel="0" collapsed="false">
      <c r="A14" s="32" t="s">
        <v>162</v>
      </c>
      <c r="B14" s="32" t="s">
        <v>178</v>
      </c>
      <c r="C14" s="32" t="s">
        <v>182</v>
      </c>
      <c r="D14" s="60" t="n">
        <v>191</v>
      </c>
      <c r="E14" s="60" t="n">
        <v>158</v>
      </c>
      <c r="F14" s="69" t="n">
        <f aca="false">IF(E14="","",D14-E14)</f>
        <v>33</v>
      </c>
      <c r="G14" s="60" t="n">
        <v>137</v>
      </c>
      <c r="H14" s="60" t="n">
        <v>142</v>
      </c>
      <c r="I14" s="69" t="n">
        <f aca="false">IF(H14="","",G14-H14)</f>
        <v>-5</v>
      </c>
      <c r="J14" s="40" t="n">
        <f aca="false">IF(OR(D14="",D14+G14=0),"",D14/(D14+G14))</f>
        <v>0.582317073170732</v>
      </c>
      <c r="K14" s="40" t="n">
        <f aca="false">IF(E14="","",E14/(E14+H14))</f>
        <v>0.526666666666667</v>
      </c>
      <c r="L14" s="70" t="n">
        <f aca="false">IF(OR(K14="",J14=""),"",(J14-K14)*100)</f>
        <v>5.56504065040651</v>
      </c>
      <c r="M14" s="36" t="n">
        <v>3.46052190265839</v>
      </c>
      <c r="N14" s="36" t="n">
        <v>1.32709319028394</v>
      </c>
      <c r="O14" s="36" t="n">
        <f aca="false">SQRT(M14^2+N14^2)</f>
        <v>3.70626337090019</v>
      </c>
      <c r="P14" s="40" t="n">
        <f aca="false">IF(J14="","",MAX(0,J14-1.96*O14/100))</f>
        <v>0.509674311101088</v>
      </c>
      <c r="Q14" s="40" t="n">
        <f aca="false">IF(J14="","",MIN(1,J14+1.96*O14/100))</f>
        <v>0.654959835240375</v>
      </c>
      <c r="R14" s="32" t="str">
        <f aca="false">IF(L14="","",IF(ABS(L14)&lt;=O14,"Yes","No"))</f>
        <v>No</v>
      </c>
      <c r="S14" s="32" t="str">
        <f aca="false">IF(L14="","",IF(ABS(L14)&lt;=1.96*O14,"Yes","No"))</f>
        <v>Yes</v>
      </c>
      <c r="T14" s="60" t="n">
        <f aca="false">IF(D14="","",ROUND(SQRT(((D14+G14)*O14/100)^2+(J14*(D14+G14)*0.14653)^2),0))</f>
        <v>31</v>
      </c>
      <c r="U14" s="32" t="s">
        <v>783</v>
      </c>
    </row>
    <row r="15" customFormat="false" ht="15" hidden="false" customHeight="false" outlineLevel="0" collapsed="false">
      <c r="A15" s="32" t="s">
        <v>162</v>
      </c>
      <c r="B15" s="32" t="s">
        <v>178</v>
      </c>
      <c r="C15" s="32" t="s">
        <v>183</v>
      </c>
      <c r="D15" s="60" t="n">
        <v>301</v>
      </c>
      <c r="E15" s="60" t="n">
        <v>248</v>
      </c>
      <c r="F15" s="69" t="n">
        <f aca="false">IF(E15="","",D15-E15)</f>
        <v>53</v>
      </c>
      <c r="G15" s="60" t="n">
        <v>352</v>
      </c>
      <c r="H15" s="60" t="n">
        <v>368</v>
      </c>
      <c r="I15" s="69" t="n">
        <f aca="false">IF(H15="","",G15-H15)</f>
        <v>-16</v>
      </c>
      <c r="J15" s="40" t="n">
        <f aca="false">IF(OR(D15="",D15+G15=0),"",D15/(D15+G15))</f>
        <v>0.460949464012251</v>
      </c>
      <c r="K15" s="40" t="n">
        <f aca="false">IF(E15="","",E15/(E15+H15))</f>
        <v>0.402597402597403</v>
      </c>
      <c r="L15" s="70" t="n">
        <f aca="false">IF(OR(K15="",J15=""),"",(J15-K15)*100)</f>
        <v>5.83520614148486</v>
      </c>
      <c r="M15" s="36" t="n">
        <v>3.46052190265839</v>
      </c>
      <c r="N15" s="36" t="n">
        <v>1.32709319028394</v>
      </c>
      <c r="O15" s="36" t="n">
        <f aca="false">SQRT(M15^2+N15^2)</f>
        <v>3.70626337090019</v>
      </c>
      <c r="P15" s="40" t="n">
        <f aca="false">IF(J15="","",MAX(0,J15-1.96*O15/100))</f>
        <v>0.388306701942607</v>
      </c>
      <c r="Q15" s="40" t="n">
        <f aca="false">IF(J15="","",MIN(1,J15+1.96*O15/100))</f>
        <v>0.533592226081895</v>
      </c>
      <c r="R15" s="32" t="str">
        <f aca="false">IF(L15="","",IF(ABS(L15)&lt;=O15,"Yes","No"))</f>
        <v>No</v>
      </c>
      <c r="S15" s="32" t="str">
        <f aca="false">IF(L15="","",IF(ABS(L15)&lt;=1.96*O15,"Yes","No"))</f>
        <v>Yes</v>
      </c>
      <c r="T15" s="60" t="n">
        <f aca="false">IF(D15="","",ROUND(SQRT(((D15+G15)*O15/100)^2+(J15*(D15+G15)*0.14653)^2),0))</f>
        <v>50</v>
      </c>
      <c r="U15" s="32" t="s">
        <v>783</v>
      </c>
    </row>
    <row r="16" customFormat="false" ht="15" hidden="false" customHeight="false" outlineLevel="0" collapsed="false">
      <c r="A16" s="32" t="s">
        <v>162</v>
      </c>
      <c r="B16" s="32" t="s">
        <v>184</v>
      </c>
      <c r="C16" s="32" t="s">
        <v>185</v>
      </c>
      <c r="D16" s="60" t="n">
        <v>119</v>
      </c>
      <c r="E16" s="60" t="n">
        <v>98</v>
      </c>
      <c r="F16" s="69" t="n">
        <f aca="false">IF(E16="","",D16-E16)</f>
        <v>21</v>
      </c>
      <c r="G16" s="60" t="n">
        <v>183</v>
      </c>
      <c r="H16" s="60" t="n">
        <v>208</v>
      </c>
      <c r="I16" s="69" t="n">
        <f aca="false">IF(H16="","",G16-H16)</f>
        <v>-25</v>
      </c>
      <c r="J16" s="40" t="n">
        <f aca="false">IF(OR(D16="",D16+G16=0),"",D16/(D16+G16))</f>
        <v>0.394039735099338</v>
      </c>
      <c r="K16" s="40" t="n">
        <f aca="false">IF(E16="","",E16/(E16+H16))</f>
        <v>0.320261437908497</v>
      </c>
      <c r="L16" s="70" t="n">
        <f aca="false">IF(OR(K16="",J16=""),"",(J16-K16)*100)</f>
        <v>7.37782971908411</v>
      </c>
      <c r="M16" s="36" t="n">
        <v>3.46052190265839</v>
      </c>
      <c r="N16" s="36" t="n">
        <v>1.32709319028394</v>
      </c>
      <c r="O16" s="36" t="n">
        <f aca="false">SQRT(M16^2+N16^2)</f>
        <v>3.70626337090019</v>
      </c>
      <c r="P16" s="40" t="n">
        <f aca="false">IF(J16="","",MAX(0,J16-1.96*O16/100))</f>
        <v>0.321396973029694</v>
      </c>
      <c r="Q16" s="40" t="n">
        <f aca="false">IF(J16="","",MIN(1,J16+1.96*O16/100))</f>
        <v>0.466682497168982</v>
      </c>
      <c r="R16" s="32" t="str">
        <f aca="false">IF(L16="","",IF(ABS(L16)&lt;=O16,"Yes","No"))</f>
        <v>No</v>
      </c>
      <c r="S16" s="32" t="str">
        <f aca="false">IF(L16="","",IF(ABS(L16)&lt;=1.96*O16,"Yes","No"))</f>
        <v>No</v>
      </c>
      <c r="T16" s="60" t="n">
        <f aca="false">IF(D16="","",ROUND(SQRT(((D16+G16)*O16/100)^2+(J16*(D16+G16)*0.14653)^2),0))</f>
        <v>21</v>
      </c>
      <c r="U16" s="32" t="s">
        <v>783</v>
      </c>
    </row>
    <row r="17" customFormat="false" ht="15" hidden="false" customHeight="false" outlineLevel="0" collapsed="false">
      <c r="A17" s="32" t="s">
        <v>162</v>
      </c>
      <c r="B17" s="32" t="s">
        <v>184</v>
      </c>
      <c r="C17" s="32" t="s">
        <v>186</v>
      </c>
      <c r="D17" s="60" t="n">
        <v>265</v>
      </c>
      <c r="E17" s="60" t="n">
        <v>237</v>
      </c>
      <c r="F17" s="69" t="n">
        <f aca="false">IF(E17="","",D17-E17)</f>
        <v>28</v>
      </c>
      <c r="G17" s="60" t="n">
        <v>525</v>
      </c>
      <c r="H17" s="60" t="n">
        <v>558</v>
      </c>
      <c r="I17" s="69" t="n">
        <f aca="false">IF(H17="","",G17-H17)</f>
        <v>-33</v>
      </c>
      <c r="J17" s="40" t="n">
        <f aca="false">IF(OR(D17="",D17+G17=0),"",D17/(D17+G17))</f>
        <v>0.335443037974684</v>
      </c>
      <c r="K17" s="40" t="n">
        <f aca="false">IF(E17="","",E17/(E17+H17))</f>
        <v>0.29811320754717</v>
      </c>
      <c r="L17" s="70" t="n">
        <f aca="false">IF(OR(K17="",J17=""),"",(J17-K17)*100)</f>
        <v>3.73298304275138</v>
      </c>
      <c r="M17" s="36" t="n">
        <v>2.11357802942001</v>
      </c>
      <c r="N17" s="36" t="n">
        <v>1.32709319028394</v>
      </c>
      <c r="O17" s="36" t="n">
        <f aca="false">SQRT(M17^2+N17^2)</f>
        <v>2.49567394147252</v>
      </c>
      <c r="P17" s="40" t="n">
        <f aca="false">IF(J17="","",MAX(0,J17-1.96*O17/100))</f>
        <v>0.286527828721822</v>
      </c>
      <c r="Q17" s="40" t="n">
        <f aca="false">IF(J17="","",MIN(1,J17+1.96*O17/100))</f>
        <v>0.384358247227545</v>
      </c>
      <c r="R17" s="32" t="str">
        <f aca="false">IF(L17="","",IF(ABS(L17)&lt;=O17,"Yes","No"))</f>
        <v>No</v>
      </c>
      <c r="S17" s="32" t="str">
        <f aca="false">IF(L17="","",IF(ABS(L17)&lt;=1.96*O17,"Yes","No"))</f>
        <v>Yes</v>
      </c>
      <c r="T17" s="60" t="n">
        <f aca="false">IF(D17="","",ROUND(SQRT(((D17+G17)*O17/100)^2+(J17*(D17+G17)*0.0886)^2),0))</f>
        <v>31</v>
      </c>
      <c r="U17" s="32" t="s">
        <v>783</v>
      </c>
    </row>
    <row r="18" customFormat="false" ht="15" hidden="false" customHeight="false" outlineLevel="0" collapsed="false">
      <c r="A18" s="32" t="s">
        <v>162</v>
      </c>
      <c r="B18" s="32" t="s">
        <v>187</v>
      </c>
      <c r="C18" s="32" t="s">
        <v>188</v>
      </c>
      <c r="D18" s="60" t="n">
        <v>334</v>
      </c>
      <c r="E18" s="60" t="n">
        <v>286</v>
      </c>
      <c r="F18" s="69" t="n">
        <f aca="false">IF(E18="","",D18-E18)</f>
        <v>48</v>
      </c>
      <c r="G18" s="60" t="n">
        <v>330</v>
      </c>
      <c r="H18" s="60" t="n">
        <v>390</v>
      </c>
      <c r="I18" s="69" t="n">
        <f aca="false">IF(H18="","",G18-H18)</f>
        <v>-60</v>
      </c>
      <c r="J18" s="40" t="n">
        <f aca="false">IF(OR(D18="",D18+G18=0),"",D18/(D18+G18))</f>
        <v>0.503012048192771</v>
      </c>
      <c r="K18" s="40" t="n">
        <f aca="false">IF(E18="","",E18/(E18+H18))</f>
        <v>0.423076923076923</v>
      </c>
      <c r="L18" s="70" t="n">
        <f aca="false">IF(OR(K18="",J18=""),"",(J18-K18)*100)</f>
        <v>7.99351251158481</v>
      </c>
      <c r="M18" s="36" t="n">
        <v>3.46052190265839</v>
      </c>
      <c r="N18" s="36" t="n">
        <v>1.32709319028394</v>
      </c>
      <c r="O18" s="36" t="n">
        <f aca="false">SQRT(M18^2+N18^2)</f>
        <v>3.70626337090019</v>
      </c>
      <c r="P18" s="40" t="n">
        <f aca="false">IF(J18="","",MAX(0,J18-1.96*O18/100))</f>
        <v>0.430369286123127</v>
      </c>
      <c r="Q18" s="40" t="n">
        <f aca="false">IF(J18="","",MIN(1,J18+1.96*O18/100))</f>
        <v>0.575654810262415</v>
      </c>
      <c r="R18" s="32" t="str">
        <f aca="false">IF(L18="","",IF(ABS(L18)&lt;=O18,"Yes","No"))</f>
        <v>No</v>
      </c>
      <c r="S18" s="32" t="str">
        <f aca="false">IF(L18="","",IF(ABS(L18)&lt;=1.96*O18,"Yes","No"))</f>
        <v>No</v>
      </c>
      <c r="T18" s="60" t="n">
        <f aca="false">IF(D18="","",ROUND(SQRT(((D18+G18)*O18/100)^2+(J18*(D18+G18)*0.14653)^2),0))</f>
        <v>55</v>
      </c>
      <c r="U18" s="32" t="s">
        <v>783</v>
      </c>
    </row>
    <row r="19" customFormat="false" ht="15" hidden="false" customHeight="false" outlineLevel="0" collapsed="false">
      <c r="A19" s="32" t="s">
        <v>162</v>
      </c>
      <c r="B19" s="32" t="s">
        <v>187</v>
      </c>
      <c r="C19" s="32" t="s">
        <v>189</v>
      </c>
      <c r="D19" s="60" t="n">
        <v>188</v>
      </c>
      <c r="E19" s="60" t="n">
        <v>171</v>
      </c>
      <c r="F19" s="69" t="n">
        <f aca="false">IF(E19="","",D19-E19)</f>
        <v>17</v>
      </c>
      <c r="G19" s="60" t="n">
        <v>217</v>
      </c>
      <c r="H19" s="60" t="n">
        <v>245</v>
      </c>
      <c r="I19" s="69" t="n">
        <f aca="false">IF(H19="","",G19-H19)</f>
        <v>-28</v>
      </c>
      <c r="J19" s="40" t="n">
        <f aca="false">IF(OR(D19="",D19+G19=0),"",D19/(D19+G19))</f>
        <v>0.464197530864198</v>
      </c>
      <c r="K19" s="40" t="n">
        <f aca="false">IF(E19="","",E19/(E19+H19))</f>
        <v>0.411057692307692</v>
      </c>
      <c r="L19" s="70" t="n">
        <f aca="false">IF(OR(K19="",J19=""),"",(J19-K19)*100)</f>
        <v>5.31398385565052</v>
      </c>
      <c r="M19" s="36" t="n">
        <v>3.46052190265839</v>
      </c>
      <c r="N19" s="36" t="n">
        <v>1.32709319028394</v>
      </c>
      <c r="O19" s="36" t="n">
        <f aca="false">SQRT(M19^2+N19^2)</f>
        <v>3.70626337090019</v>
      </c>
      <c r="P19" s="40" t="n">
        <f aca="false">IF(J19="","",MAX(0,J19-1.96*O19/100))</f>
        <v>0.391554768794554</v>
      </c>
      <c r="Q19" s="40" t="n">
        <f aca="false">IF(J19="","",MIN(1,J19+1.96*O19/100))</f>
        <v>0.536840292933841</v>
      </c>
      <c r="R19" s="32" t="str">
        <f aca="false">IF(L19="","",IF(ABS(L19)&lt;=O19,"Yes","No"))</f>
        <v>No</v>
      </c>
      <c r="S19" s="32" t="str">
        <f aca="false">IF(L19="","",IF(ABS(L19)&lt;=1.96*O19,"Yes","No"))</f>
        <v>Yes</v>
      </c>
      <c r="T19" s="60" t="n">
        <f aca="false">IF(D19="","",ROUND(SQRT(((D19+G19)*O19/100)^2+(J19*(D19+G19)*0.14653)^2),0))</f>
        <v>31</v>
      </c>
      <c r="U19" s="32" t="s">
        <v>783</v>
      </c>
    </row>
    <row r="20" customFormat="false" ht="15" hidden="false" customHeight="false" outlineLevel="0" collapsed="false">
      <c r="A20" s="32" t="s">
        <v>162</v>
      </c>
      <c r="B20" s="32" t="s">
        <v>187</v>
      </c>
      <c r="C20" s="32" t="s">
        <v>190</v>
      </c>
      <c r="D20" s="60" t="n">
        <v>216</v>
      </c>
      <c r="E20" s="60" t="n">
        <v>157</v>
      </c>
      <c r="F20" s="69" t="n">
        <f aca="false">IF(E20="","",D20-E20)</f>
        <v>59</v>
      </c>
      <c r="G20" s="60" t="n">
        <v>210</v>
      </c>
      <c r="H20" s="60" t="n">
        <v>211</v>
      </c>
      <c r="I20" s="69" t="n">
        <f aca="false">IF(H20="","",G20-H20)</f>
        <v>-1</v>
      </c>
      <c r="J20" s="40" t="n">
        <f aca="false">IF(OR(D20="",D20+G20=0),"",D20/(D20+G20))</f>
        <v>0.507042253521127</v>
      </c>
      <c r="K20" s="40" t="n">
        <f aca="false">IF(E20="","",E20/(E20+H20))</f>
        <v>0.426630434782609</v>
      </c>
      <c r="L20" s="70" t="n">
        <f aca="false">IF(OR(K20="",J20=""),"",(J20-K20)*100)</f>
        <v>8.04118187385181</v>
      </c>
      <c r="M20" s="36" t="n">
        <v>3.46052190265839</v>
      </c>
      <c r="N20" s="36" t="n">
        <v>1.32709319028394</v>
      </c>
      <c r="O20" s="36" t="n">
        <f aca="false">SQRT(M20^2+N20^2)</f>
        <v>3.70626337090019</v>
      </c>
      <c r="P20" s="40" t="n">
        <f aca="false">IF(J20="","",MAX(0,J20-1.96*O20/100))</f>
        <v>0.434399491451483</v>
      </c>
      <c r="Q20" s="40" t="n">
        <f aca="false">IF(J20="","",MIN(1,J20+1.96*O20/100))</f>
        <v>0.579685015590771</v>
      </c>
      <c r="R20" s="32" t="str">
        <f aca="false">IF(L20="","",IF(ABS(L20)&lt;=O20,"Yes","No"))</f>
        <v>No</v>
      </c>
      <c r="S20" s="32" t="str">
        <f aca="false">IF(L20="","",IF(ABS(L20)&lt;=1.96*O20,"Yes","No"))</f>
        <v>No</v>
      </c>
      <c r="T20" s="60" t="n">
        <f aca="false">IF(D20="","",ROUND(SQRT(((D20+G20)*O20/100)^2+(J20*(D20+G20)*0.14653)^2),0))</f>
        <v>35</v>
      </c>
      <c r="U20" s="32" t="s">
        <v>783</v>
      </c>
    </row>
    <row r="21" customFormat="false" ht="15" hidden="false" customHeight="false" outlineLevel="0" collapsed="false">
      <c r="A21" s="32" t="s">
        <v>162</v>
      </c>
      <c r="B21" s="32" t="s">
        <v>191</v>
      </c>
      <c r="C21" s="32" t="s">
        <v>191</v>
      </c>
      <c r="D21" s="60" t="n">
        <v>48</v>
      </c>
      <c r="E21" s="60" t="n">
        <v>42</v>
      </c>
      <c r="F21" s="69" t="n">
        <f aca="false">IF(E21="","",D21-E21)</f>
        <v>6</v>
      </c>
      <c r="G21" s="60" t="n">
        <v>98</v>
      </c>
      <c r="H21" s="60" t="n">
        <v>99</v>
      </c>
      <c r="I21" s="69" t="n">
        <f aca="false">IF(H21="","",G21-H21)</f>
        <v>-1</v>
      </c>
      <c r="J21" s="40" t="n">
        <f aca="false">IF(OR(D21="",D21+G21=0),"",D21/(D21+G21))</f>
        <v>0.328767123287671</v>
      </c>
      <c r="K21" s="40" t="n">
        <f aca="false">IF(E21="","",E21/(E21+H21))</f>
        <v>0.297872340425532</v>
      </c>
      <c r="L21" s="70" t="n">
        <f aca="false">IF(OR(K21="",J21=""),"",(J21-K21)*100)</f>
        <v>3.08947828621393</v>
      </c>
      <c r="M21" s="36" t="n">
        <v>3.46052190265839</v>
      </c>
      <c r="N21" s="36" t="n">
        <v>1.32709319028394</v>
      </c>
      <c r="O21" s="36" t="n">
        <f aca="false">SQRT(M21^2+N21^2)</f>
        <v>3.70626337090019</v>
      </c>
      <c r="P21" s="40" t="n">
        <f aca="false">IF(J21="","",MAX(0,J21-1.96*O21/100))</f>
        <v>0.256124361218027</v>
      </c>
      <c r="Q21" s="40" t="n">
        <f aca="false">IF(J21="","",MIN(1,J21+1.96*O21/100))</f>
        <v>0.401409885357315</v>
      </c>
      <c r="R21" s="32" t="str">
        <f aca="false">IF(L21="","",IF(ABS(L21)&lt;=O21,"Yes","No"))</f>
        <v>Yes</v>
      </c>
      <c r="S21" s="32" t="str">
        <f aca="false">IF(L21="","",IF(ABS(L21)&lt;=1.96*O21,"Yes","No"))</f>
        <v>Yes</v>
      </c>
      <c r="T21" s="60" t="n">
        <f aca="false">IF(D21="","",ROUND(SQRT(((D21+G21)*O21/100)^2+(J21*(D21+G21)*0.14653)^2),0))</f>
        <v>9</v>
      </c>
      <c r="U21" s="32" t="s">
        <v>783</v>
      </c>
    </row>
    <row r="22" customFormat="false" ht="15" hidden="false" customHeight="false" outlineLevel="0" collapsed="false">
      <c r="A22" s="32" t="s">
        <v>162</v>
      </c>
      <c r="B22" s="32" t="s">
        <v>192</v>
      </c>
      <c r="C22" s="32" t="s">
        <v>192</v>
      </c>
      <c r="D22" s="60" t="n">
        <v>70</v>
      </c>
      <c r="E22" s="60" t="n">
        <v>51</v>
      </c>
      <c r="F22" s="69" t="n">
        <f aca="false">IF(E22="","",D22-E22)</f>
        <v>19</v>
      </c>
      <c r="G22" s="60" t="n">
        <v>212</v>
      </c>
      <c r="H22" s="60" t="n">
        <v>223</v>
      </c>
      <c r="I22" s="69" t="n">
        <f aca="false">IF(H22="","",G22-H22)</f>
        <v>-11</v>
      </c>
      <c r="J22" s="40" t="n">
        <f aca="false">IF(OR(D22="",D22+G22=0),"",D22/(D22+G22))</f>
        <v>0.24822695035461</v>
      </c>
      <c r="K22" s="40" t="n">
        <f aca="false">IF(E22="","",E22/(E22+H22))</f>
        <v>0.186131386861314</v>
      </c>
      <c r="L22" s="70" t="n">
        <f aca="false">IF(OR(K22="",J22=""),"",(J22-K22)*100)</f>
        <v>6.20955634932961</v>
      </c>
      <c r="M22" s="36" t="n">
        <v>3.46052190265839</v>
      </c>
      <c r="N22" s="36" t="n">
        <v>1.32709319028394</v>
      </c>
      <c r="O22" s="36" t="n">
        <f aca="false">SQRT(M22^2+N22^2)</f>
        <v>3.70626337090019</v>
      </c>
      <c r="P22" s="40" t="n">
        <f aca="false">IF(J22="","",MAX(0,J22-1.96*O22/100))</f>
        <v>0.175584188284966</v>
      </c>
      <c r="Q22" s="40" t="n">
        <f aca="false">IF(J22="","",MIN(1,J22+1.96*O22/100))</f>
        <v>0.320869712424254</v>
      </c>
      <c r="R22" s="32" t="str">
        <f aca="false">IF(L22="","",IF(ABS(L22)&lt;=O22,"Yes","No"))</f>
        <v>No</v>
      </c>
      <c r="S22" s="32" t="str">
        <f aca="false">IF(L22="","",IF(ABS(L22)&lt;=1.96*O22,"Yes","No"))</f>
        <v>Yes</v>
      </c>
      <c r="T22" s="60" t="n">
        <f aca="false">IF(D22="","",ROUND(SQRT(((D22+G22)*O22/100)^2+(J22*(D22+G22)*0.14653)^2),0))</f>
        <v>15</v>
      </c>
      <c r="U22" s="32" t="s">
        <v>783</v>
      </c>
    </row>
    <row r="23" customFormat="false" ht="15" hidden="false" customHeight="false" outlineLevel="0" collapsed="false">
      <c r="A23" s="32" t="s">
        <v>162</v>
      </c>
      <c r="B23" s="32" t="s">
        <v>193</v>
      </c>
      <c r="C23" s="32" t="s">
        <v>194</v>
      </c>
      <c r="D23" s="60" t="n">
        <v>367</v>
      </c>
      <c r="E23" s="60" t="n">
        <v>294</v>
      </c>
      <c r="F23" s="69" t="n">
        <f aca="false">IF(E23="","",D23-E23)</f>
        <v>73</v>
      </c>
      <c r="G23" s="60" t="n">
        <v>463</v>
      </c>
      <c r="H23" s="60" t="n">
        <v>502</v>
      </c>
      <c r="I23" s="69" t="n">
        <f aca="false">IF(H23="","",G23-H23)</f>
        <v>-39</v>
      </c>
      <c r="J23" s="40" t="n">
        <f aca="false">IF(OR(D23="",D23+G23=0),"",D23/(D23+G23))</f>
        <v>0.442168674698795</v>
      </c>
      <c r="K23" s="40" t="n">
        <f aca="false">IF(E23="","",E23/(E23+H23))</f>
        <v>0.369346733668342</v>
      </c>
      <c r="L23" s="70" t="n">
        <f aca="false">IF(OR(K23="",J23=""),"",(J23-K23)*100)</f>
        <v>7.28219410304535</v>
      </c>
      <c r="M23" s="36" t="n">
        <v>2.11357802942001</v>
      </c>
      <c r="N23" s="36" t="n">
        <v>1.32709319028394</v>
      </c>
      <c r="O23" s="36" t="n">
        <f aca="false">SQRT(M23^2+N23^2)</f>
        <v>2.49567394147252</v>
      </c>
      <c r="P23" s="40" t="n">
        <f aca="false">IF(J23="","",MAX(0,J23-1.96*O23/100))</f>
        <v>0.393253465445934</v>
      </c>
      <c r="Q23" s="40" t="n">
        <f aca="false">IF(J23="","",MIN(1,J23+1.96*O23/100))</f>
        <v>0.491083883951657</v>
      </c>
      <c r="R23" s="32" t="str">
        <f aca="false">IF(L23="","",IF(ABS(L23)&lt;=O23,"Yes","No"))</f>
        <v>No</v>
      </c>
      <c r="S23" s="32" t="str">
        <f aca="false">IF(L23="","",IF(ABS(L23)&lt;=1.96*O23,"Yes","No"))</f>
        <v>No</v>
      </c>
      <c r="T23" s="60" t="n">
        <f aca="false">IF(D23="","",ROUND(SQRT(((D23+G23)*O23/100)^2+(J23*(D23+G23)*0.0886)^2),0))</f>
        <v>39</v>
      </c>
      <c r="U23" s="32" t="s">
        <v>783</v>
      </c>
    </row>
    <row r="24" customFormat="false" ht="15" hidden="false" customHeight="false" outlineLevel="0" collapsed="false">
      <c r="A24" s="32" t="s">
        <v>162</v>
      </c>
      <c r="B24" s="32" t="s">
        <v>193</v>
      </c>
      <c r="C24" s="32" t="s">
        <v>195</v>
      </c>
      <c r="D24" s="60" t="n">
        <v>325</v>
      </c>
      <c r="E24" s="60" t="n">
        <v>275</v>
      </c>
      <c r="F24" s="69" t="n">
        <f aca="false">IF(E24="","",D24-E24)</f>
        <v>50</v>
      </c>
      <c r="G24" s="60" t="n">
        <v>412</v>
      </c>
      <c r="H24" s="60" t="n">
        <v>430</v>
      </c>
      <c r="I24" s="69" t="n">
        <f aca="false">IF(H24="","",G24-H24)</f>
        <v>-18</v>
      </c>
      <c r="J24" s="40" t="n">
        <f aca="false">IF(OR(D24="",D24+G24=0),"",D24/(D24+G24))</f>
        <v>0.440976933514247</v>
      </c>
      <c r="K24" s="40" t="n">
        <f aca="false">IF(E24="","",E24/(E24+H24))</f>
        <v>0.390070921985816</v>
      </c>
      <c r="L24" s="70" t="n">
        <f aca="false">IF(OR(K24="",J24=""),"",(J24-K24)*100)</f>
        <v>5.09060115284313</v>
      </c>
      <c r="M24" s="36" t="n">
        <v>2.11357802942001</v>
      </c>
      <c r="N24" s="36" t="n">
        <v>1.32709319028394</v>
      </c>
      <c r="O24" s="36" t="n">
        <f aca="false">SQRT(M24^2+N24^2)</f>
        <v>2.49567394147252</v>
      </c>
      <c r="P24" s="40" t="n">
        <f aca="false">IF(J24="","",MAX(0,J24-1.96*O24/100))</f>
        <v>0.392061724261386</v>
      </c>
      <c r="Q24" s="40" t="n">
        <f aca="false">IF(J24="","",MIN(1,J24+1.96*O24/100))</f>
        <v>0.489892142767108</v>
      </c>
      <c r="R24" s="32" t="str">
        <f aca="false">IF(L24="","",IF(ABS(L24)&lt;=O24,"Yes","No"))</f>
        <v>No</v>
      </c>
      <c r="S24" s="32" t="str">
        <f aca="false">IF(L24="","",IF(ABS(L24)&lt;=1.96*O24,"Yes","No"))</f>
        <v>No</v>
      </c>
      <c r="T24" s="60" t="n">
        <f aca="false">IF(D24="","",ROUND(SQRT(((D24+G24)*O24/100)^2+(J24*(D24+G24)*0.0886)^2),0))</f>
        <v>34</v>
      </c>
      <c r="U24" s="32" t="s">
        <v>783</v>
      </c>
    </row>
    <row r="25" customFormat="false" ht="15" hidden="false" customHeight="false" outlineLevel="0" collapsed="false">
      <c r="A25" s="32" t="s">
        <v>162</v>
      </c>
      <c r="B25" s="32" t="s">
        <v>193</v>
      </c>
      <c r="C25" s="32" t="s">
        <v>196</v>
      </c>
      <c r="D25" s="60" t="n">
        <v>392</v>
      </c>
      <c r="E25" s="60" t="n">
        <v>272</v>
      </c>
      <c r="F25" s="69" t="n">
        <f aca="false">IF(E25="","",D25-E25)</f>
        <v>120</v>
      </c>
      <c r="G25" s="60" t="n">
        <v>425</v>
      </c>
      <c r="H25" s="60" t="n">
        <v>478</v>
      </c>
      <c r="I25" s="69" t="n">
        <f aca="false">IF(H25="","",G25-H25)</f>
        <v>-53</v>
      </c>
      <c r="J25" s="40" t="n">
        <f aca="false">IF(OR(D25="",D25+G25=0),"",D25/(D25+G25))</f>
        <v>0.479804161566707</v>
      </c>
      <c r="K25" s="40" t="n">
        <f aca="false">IF(E25="","",E25/(E25+H25))</f>
        <v>0.362666666666667</v>
      </c>
      <c r="L25" s="70" t="n">
        <f aca="false">IF(OR(K25="",J25=""),"",(J25-K25)*100)</f>
        <v>11.7137494900041</v>
      </c>
      <c r="M25" s="36" t="n">
        <v>2.11357802942001</v>
      </c>
      <c r="N25" s="36" t="n">
        <v>1.32709319028394</v>
      </c>
      <c r="O25" s="36" t="n">
        <f aca="false">SQRT(M25^2+N25^2)</f>
        <v>2.49567394147252</v>
      </c>
      <c r="P25" s="40" t="n">
        <f aca="false">IF(J25="","",MAX(0,J25-1.96*O25/100))</f>
        <v>0.430888952313846</v>
      </c>
      <c r="Q25" s="40" t="n">
        <f aca="false">IF(J25="","",MIN(1,J25+1.96*O25/100))</f>
        <v>0.528719370819569</v>
      </c>
      <c r="R25" s="32" t="str">
        <f aca="false">IF(L25="","",IF(ABS(L25)&lt;=O25,"Yes","No"))</f>
        <v>No</v>
      </c>
      <c r="S25" s="32" t="str">
        <f aca="false">IF(L25="","",IF(ABS(L25)&lt;=1.96*O25,"Yes","No"))</f>
        <v>No</v>
      </c>
      <c r="T25" s="60" t="n">
        <f aca="false">IF(D25="","",ROUND(SQRT(((D25+G25)*O25/100)^2+(J25*(D25+G25)*0.0886)^2),0))</f>
        <v>40</v>
      </c>
      <c r="U25" s="32" t="s">
        <v>783</v>
      </c>
    </row>
    <row r="26" customFormat="false" ht="15" hidden="false" customHeight="false" outlineLevel="0" collapsed="false">
      <c r="A26" s="32" t="s">
        <v>162</v>
      </c>
      <c r="B26" s="32" t="s">
        <v>197</v>
      </c>
      <c r="C26" s="32" t="s">
        <v>198</v>
      </c>
      <c r="D26" s="60" t="n">
        <v>361</v>
      </c>
      <c r="E26" s="60" t="n">
        <v>283</v>
      </c>
      <c r="F26" s="69" t="n">
        <f aca="false">IF(E26="","",D26-E26)</f>
        <v>78</v>
      </c>
      <c r="G26" s="60" t="n">
        <v>675</v>
      </c>
      <c r="H26" s="60" t="n">
        <v>714</v>
      </c>
      <c r="I26" s="69" t="n">
        <f aca="false">IF(H26="","",G26-H26)</f>
        <v>-39</v>
      </c>
      <c r="J26" s="40" t="n">
        <f aca="false">IF(OR(D26="",D26+G26=0),"",D26/(D26+G26))</f>
        <v>0.348455598455599</v>
      </c>
      <c r="K26" s="40" t="n">
        <f aca="false">IF(E26="","",E26/(E26+H26))</f>
        <v>0.283851554663992</v>
      </c>
      <c r="L26" s="70" t="n">
        <f aca="false">IF(OR(K26="",J26=""),"",(J26-K26)*100)</f>
        <v>6.46040437916065</v>
      </c>
      <c r="M26" s="36" t="n">
        <v>2.11357802942001</v>
      </c>
      <c r="N26" s="36" t="n">
        <v>1.32709319028394</v>
      </c>
      <c r="O26" s="36" t="n">
        <f aca="false">SQRT(M26^2+N26^2)</f>
        <v>2.49567394147252</v>
      </c>
      <c r="P26" s="40" t="n">
        <f aca="false">IF(J26="","",MAX(0,J26-1.96*O26/100))</f>
        <v>0.299540389202737</v>
      </c>
      <c r="Q26" s="40" t="n">
        <f aca="false">IF(J26="","",MIN(1,J26+1.96*O26/100))</f>
        <v>0.39737080770846</v>
      </c>
      <c r="R26" s="32" t="str">
        <f aca="false">IF(L26="","",IF(ABS(L26)&lt;=O26,"Yes","No"))</f>
        <v>No</v>
      </c>
      <c r="S26" s="32" t="str">
        <f aca="false">IF(L26="","",IF(ABS(L26)&lt;=1.96*O26,"Yes","No"))</f>
        <v>No</v>
      </c>
      <c r="T26" s="60" t="n">
        <f aca="false">IF(D26="","",ROUND(SQRT(((D26+G26)*O26/100)^2+(J26*(D26+G26)*0.0886)^2),0))</f>
        <v>41</v>
      </c>
      <c r="U26" s="32" t="s">
        <v>783</v>
      </c>
    </row>
    <row r="27" customFormat="false" ht="15" hidden="false" customHeight="false" outlineLevel="0" collapsed="false">
      <c r="A27" s="32" t="s">
        <v>162</v>
      </c>
      <c r="B27" s="32" t="s">
        <v>197</v>
      </c>
      <c r="C27" s="32" t="s">
        <v>199</v>
      </c>
      <c r="D27" s="60" t="n">
        <v>276</v>
      </c>
      <c r="E27" s="60" t="n">
        <v>206</v>
      </c>
      <c r="F27" s="69" t="n">
        <f aca="false">IF(E27="","",D27-E27)</f>
        <v>70</v>
      </c>
      <c r="G27" s="60" t="n">
        <v>453</v>
      </c>
      <c r="H27" s="60" t="n">
        <v>450</v>
      </c>
      <c r="I27" s="69" t="n">
        <f aca="false">IF(H27="","",G27-H27)</f>
        <v>3</v>
      </c>
      <c r="J27" s="40" t="n">
        <f aca="false">IF(OR(D27="",D27+G27=0),"",D27/(D27+G27))</f>
        <v>0.378600823045268</v>
      </c>
      <c r="K27" s="40" t="n">
        <f aca="false">IF(E27="","",E27/(E27+H27))</f>
        <v>0.314024390243902</v>
      </c>
      <c r="L27" s="70" t="n">
        <f aca="false">IF(OR(K27="",J27=""),"",(J27-K27)*100)</f>
        <v>6.45764328013651</v>
      </c>
      <c r="M27" s="36" t="n">
        <v>3.46052190265839</v>
      </c>
      <c r="N27" s="36" t="n">
        <v>1.32709319028394</v>
      </c>
      <c r="O27" s="36" t="n">
        <f aca="false">SQRT(M27^2+N27^2)</f>
        <v>3.70626337090019</v>
      </c>
      <c r="P27" s="40" t="n">
        <f aca="false">IF(J27="","",MAX(0,J27-1.96*O27/100))</f>
        <v>0.305958060975624</v>
      </c>
      <c r="Q27" s="40" t="n">
        <f aca="false">IF(J27="","",MIN(1,J27+1.96*O27/100))</f>
        <v>0.451243585114911</v>
      </c>
      <c r="R27" s="32" t="str">
        <f aca="false">IF(L27="","",IF(ABS(L27)&lt;=O27,"Yes","No"))</f>
        <v>No</v>
      </c>
      <c r="S27" s="32" t="str">
        <f aca="false">IF(L27="","",IF(ABS(L27)&lt;=1.96*O27,"Yes","No"))</f>
        <v>Yes</v>
      </c>
      <c r="T27" s="60" t="n">
        <f aca="false">IF(D27="","",ROUND(SQRT(((D27+G27)*O27/100)^2+(J27*(D27+G27)*0.14653)^2),0))</f>
        <v>49</v>
      </c>
      <c r="U27" s="32" t="s">
        <v>783</v>
      </c>
    </row>
    <row r="28" customFormat="false" ht="15" hidden="false" customHeight="false" outlineLevel="0" collapsed="false">
      <c r="A28" s="32" t="s">
        <v>162</v>
      </c>
      <c r="B28" s="32" t="s">
        <v>200</v>
      </c>
      <c r="C28" s="32" t="s">
        <v>201</v>
      </c>
      <c r="D28" s="60" t="n">
        <v>153</v>
      </c>
      <c r="E28" s="60" t="n">
        <v>108</v>
      </c>
      <c r="F28" s="69" t="n">
        <f aca="false">IF(E28="","",D28-E28)</f>
        <v>45</v>
      </c>
      <c r="G28" s="60" t="n">
        <v>346</v>
      </c>
      <c r="H28" s="60" t="n">
        <v>379</v>
      </c>
      <c r="I28" s="69" t="n">
        <f aca="false">IF(H28="","",G28-H28)</f>
        <v>-33</v>
      </c>
      <c r="J28" s="40" t="n">
        <f aca="false">IF(OR(D28="",D28+G28=0),"",D28/(D28+G28))</f>
        <v>0.306613226452906</v>
      </c>
      <c r="K28" s="40" t="n">
        <f aca="false">IF(E28="","",E28/(E28+H28))</f>
        <v>0.2217659137577</v>
      </c>
      <c r="L28" s="70" t="n">
        <f aca="false">IF(OR(K28="",J28=""),"",(J28-K28)*100)</f>
        <v>8.48473126952056</v>
      </c>
      <c r="M28" s="36" t="n">
        <v>3.46052190265839</v>
      </c>
      <c r="N28" s="36" t="n">
        <v>1.32709319028394</v>
      </c>
      <c r="O28" s="36" t="n">
        <f aca="false">SQRT(M28^2+N28^2)</f>
        <v>3.70626337090019</v>
      </c>
      <c r="P28" s="40" t="n">
        <f aca="false">IF(J28="","",MAX(0,J28-1.96*O28/100))</f>
        <v>0.233970464383262</v>
      </c>
      <c r="Q28" s="40" t="n">
        <f aca="false">IF(J28="","",MIN(1,J28+1.96*O28/100))</f>
        <v>0.37925598852255</v>
      </c>
      <c r="R28" s="32" t="str">
        <f aca="false">IF(L28="","",IF(ABS(L28)&lt;=O28,"Yes","No"))</f>
        <v>No</v>
      </c>
      <c r="S28" s="32" t="str">
        <f aca="false">IF(L28="","",IF(ABS(L28)&lt;=1.96*O28,"Yes","No"))</f>
        <v>No</v>
      </c>
      <c r="T28" s="60" t="n">
        <f aca="false">IF(D28="","",ROUND(SQRT(((D28+G28)*O28/100)^2+(J28*(D28+G28)*0.14653)^2),0))</f>
        <v>29</v>
      </c>
      <c r="U28" s="32" t="s">
        <v>783</v>
      </c>
    </row>
    <row r="29" customFormat="false" ht="15" hidden="false" customHeight="false" outlineLevel="0" collapsed="false">
      <c r="A29" s="32" t="s">
        <v>162</v>
      </c>
      <c r="B29" s="32" t="s">
        <v>200</v>
      </c>
      <c r="C29" s="32" t="s">
        <v>202</v>
      </c>
      <c r="D29" s="60" t="n">
        <v>143</v>
      </c>
      <c r="E29" s="60" t="n">
        <v>108</v>
      </c>
      <c r="F29" s="69" t="n">
        <f aca="false">IF(E29="","",D29-E29)</f>
        <v>35</v>
      </c>
      <c r="G29" s="60" t="n">
        <v>258</v>
      </c>
      <c r="H29" s="60" t="n">
        <v>267</v>
      </c>
      <c r="I29" s="69" t="n">
        <f aca="false">IF(H29="","",G29-H29)</f>
        <v>-9</v>
      </c>
      <c r="J29" s="40" t="n">
        <f aca="false">IF(OR(D29="",D29+G29=0),"",D29/(D29+G29))</f>
        <v>0.356608478802993</v>
      </c>
      <c r="K29" s="40" t="n">
        <f aca="false">IF(E29="","",E29/(E29+H29))</f>
        <v>0.288</v>
      </c>
      <c r="L29" s="70" t="n">
        <f aca="false">IF(OR(K29="",J29=""),"",(J29-K29)*100)</f>
        <v>6.86084788029925</v>
      </c>
      <c r="M29" s="36" t="n">
        <v>3.46052190265839</v>
      </c>
      <c r="N29" s="36" t="n">
        <v>1.32709319028394</v>
      </c>
      <c r="O29" s="36" t="n">
        <f aca="false">SQRT(M29^2+N29^2)</f>
        <v>3.70626337090019</v>
      </c>
      <c r="P29" s="40" t="n">
        <f aca="false">IF(J29="","",MAX(0,J29-1.96*O29/100))</f>
        <v>0.283965716733349</v>
      </c>
      <c r="Q29" s="40" t="n">
        <f aca="false">IF(J29="","",MIN(1,J29+1.96*O29/100))</f>
        <v>0.429251240872636</v>
      </c>
      <c r="R29" s="32" t="str">
        <f aca="false">IF(L29="","",IF(ABS(L29)&lt;=O29,"Yes","No"))</f>
        <v>No</v>
      </c>
      <c r="S29" s="32" t="str">
        <f aca="false">IF(L29="","",IF(ABS(L29)&lt;=1.96*O29,"Yes","No"))</f>
        <v>Yes</v>
      </c>
      <c r="T29" s="60" t="n">
        <f aca="false">IF(D29="","",ROUND(SQRT(((D29+G29)*O29/100)^2+(J29*(D29+G29)*0.14653)^2),0))</f>
        <v>26</v>
      </c>
      <c r="U29" s="32" t="s">
        <v>783</v>
      </c>
    </row>
    <row r="30" customFormat="false" ht="15" hidden="false" customHeight="false" outlineLevel="0" collapsed="false">
      <c r="A30" s="32" t="s">
        <v>162</v>
      </c>
      <c r="B30" s="32" t="s">
        <v>200</v>
      </c>
      <c r="C30" s="32" t="s">
        <v>203</v>
      </c>
      <c r="D30" s="60" t="n">
        <v>479</v>
      </c>
      <c r="E30" s="60" t="n">
        <v>347</v>
      </c>
      <c r="F30" s="69" t="n">
        <f aca="false">IF(E30="","",D30-E30)</f>
        <v>132</v>
      </c>
      <c r="G30" s="60" t="n">
        <v>914</v>
      </c>
      <c r="H30" s="60" t="n">
        <v>913</v>
      </c>
      <c r="I30" s="69" t="n">
        <f aca="false">IF(H30="","",G30-H30)</f>
        <v>1</v>
      </c>
      <c r="J30" s="40" t="n">
        <f aca="false">IF(OR(D30="",D30+G30=0),"",D30/(D30+G30))</f>
        <v>0.343862167982771</v>
      </c>
      <c r="K30" s="40" t="n">
        <f aca="false">IF(E30="","",E30/(E30+H30))</f>
        <v>0.275396825396825</v>
      </c>
      <c r="L30" s="70" t="n">
        <f aca="false">IF(OR(K30="",J30=""),"",(J30-K30)*100)</f>
        <v>6.84653425859456</v>
      </c>
      <c r="M30" s="36" t="n">
        <v>1.73158763326251</v>
      </c>
      <c r="N30" s="36" t="n">
        <v>1.32709319028394</v>
      </c>
      <c r="O30" s="36" t="n">
        <f aca="false">SQRT(M30^2+N30^2)</f>
        <v>2.18164434942216</v>
      </c>
      <c r="P30" s="40" t="n">
        <f aca="false">IF(J30="","",MAX(0,J30-1.96*O30/100))</f>
        <v>0.301101938734097</v>
      </c>
      <c r="Q30" s="40" t="n">
        <f aca="false">IF(J30="","",MIN(1,J30+1.96*O30/100))</f>
        <v>0.386622397231445</v>
      </c>
      <c r="R30" s="32" t="str">
        <f aca="false">IF(L30="","",IF(ABS(L30)&lt;=O30,"Yes","No"))</f>
        <v>No</v>
      </c>
      <c r="S30" s="32" t="str">
        <f aca="false">IF(L30="","",IF(ABS(L30)&lt;=1.96*O30,"Yes","No"))</f>
        <v>No</v>
      </c>
      <c r="T30" s="60" t="n">
        <f aca="false">IF(D30="","",ROUND(SQRT(((D30+G30)*O30/100)^2+(J30*(D30+G30)*0.06777)^2),0))</f>
        <v>44</v>
      </c>
      <c r="U30" s="32" t="s">
        <v>783</v>
      </c>
    </row>
    <row r="31" customFormat="false" ht="15" hidden="false" customHeight="false" outlineLevel="0" collapsed="false">
      <c r="A31" s="32" t="s">
        <v>162</v>
      </c>
      <c r="B31" s="32" t="s">
        <v>205</v>
      </c>
      <c r="C31" s="32" t="s">
        <v>206</v>
      </c>
      <c r="D31" s="60" t="n">
        <v>347</v>
      </c>
      <c r="E31" s="60" t="n">
        <v>275</v>
      </c>
      <c r="F31" s="69" t="n">
        <f aca="false">IF(E31="","",D31-E31)</f>
        <v>72</v>
      </c>
      <c r="G31" s="60" t="n">
        <v>396</v>
      </c>
      <c r="H31" s="60" t="n">
        <v>448</v>
      </c>
      <c r="I31" s="69" t="n">
        <f aca="false">IF(H31="","",G31-H31)</f>
        <v>-52</v>
      </c>
      <c r="J31" s="40" t="n">
        <f aca="false">IF(OR(D31="",D31+G31=0),"",D31/(D31+G31))</f>
        <v>0.467025572005384</v>
      </c>
      <c r="K31" s="40" t="n">
        <f aca="false">IF(E31="","",E31/(E31+H31))</f>
        <v>0.380359612724758</v>
      </c>
      <c r="L31" s="70" t="n">
        <f aca="false">IF(OR(K31="",J31=""),"",(J31-K31)*100)</f>
        <v>8.66659592806257</v>
      </c>
      <c r="M31" s="36" t="n">
        <v>2.11357802942001</v>
      </c>
      <c r="N31" s="36" t="n">
        <v>1.32709319028394</v>
      </c>
      <c r="O31" s="36" t="n">
        <f aca="false">SQRT(M31^2+N31^2)</f>
        <v>2.49567394147252</v>
      </c>
      <c r="P31" s="40" t="n">
        <f aca="false">IF(J31="","",MAX(0,J31-1.96*O31/100))</f>
        <v>0.418110362752522</v>
      </c>
      <c r="Q31" s="40" t="n">
        <f aca="false">IF(J31="","",MIN(1,J31+1.96*O31/100))</f>
        <v>0.515940781258245</v>
      </c>
      <c r="R31" s="32" t="str">
        <f aca="false">IF(L31="","",IF(ABS(L31)&lt;=O31,"Yes","No"))</f>
        <v>No</v>
      </c>
      <c r="S31" s="32" t="str">
        <f aca="false">IF(L31="","",IF(ABS(L31)&lt;=1.96*O31,"Yes","No"))</f>
        <v>No</v>
      </c>
      <c r="T31" s="60" t="n">
        <f aca="false">IF(D31="","",ROUND(SQRT(((D31+G31)*O31/100)^2+(J31*(D31+G31)*0.0886)^2),0))</f>
        <v>36</v>
      </c>
      <c r="U31" s="32" t="s">
        <v>783</v>
      </c>
    </row>
    <row r="32" customFormat="false" ht="15" hidden="false" customHeight="false" outlineLevel="0" collapsed="false">
      <c r="A32" s="32" t="s">
        <v>162</v>
      </c>
      <c r="B32" s="32" t="s">
        <v>205</v>
      </c>
      <c r="C32" s="32" t="s">
        <v>207</v>
      </c>
      <c r="D32" s="60" t="n">
        <v>400</v>
      </c>
      <c r="E32" s="60" t="n">
        <v>299</v>
      </c>
      <c r="F32" s="69" t="n">
        <f aca="false">IF(E32="","",D32-E32)</f>
        <v>101</v>
      </c>
      <c r="G32" s="60" t="n">
        <v>461</v>
      </c>
      <c r="H32" s="60" t="n">
        <v>515</v>
      </c>
      <c r="I32" s="69" t="n">
        <f aca="false">IF(H32="","",G32-H32)</f>
        <v>-54</v>
      </c>
      <c r="J32" s="40" t="n">
        <f aca="false">IF(OR(D32="",D32+G32=0),"",D32/(D32+G32))</f>
        <v>0.464576074332172</v>
      </c>
      <c r="K32" s="40" t="n">
        <f aca="false">IF(E32="","",E32/(E32+H32))</f>
        <v>0.367321867321867</v>
      </c>
      <c r="L32" s="70" t="n">
        <f aca="false">IF(OR(K32="",J32=""),"",(J32-K32)*100)</f>
        <v>9.72542070103046</v>
      </c>
      <c r="M32" s="36" t="n">
        <v>2.11357802942001</v>
      </c>
      <c r="N32" s="36" t="n">
        <v>1.32709319028394</v>
      </c>
      <c r="O32" s="36" t="n">
        <f aca="false">SQRT(M32^2+N32^2)</f>
        <v>2.49567394147252</v>
      </c>
      <c r="P32" s="40" t="n">
        <f aca="false">IF(J32="","",MAX(0,J32-1.96*O32/100))</f>
        <v>0.415660865079311</v>
      </c>
      <c r="Q32" s="40" t="n">
        <f aca="false">IF(J32="","",MIN(1,J32+1.96*O32/100))</f>
        <v>0.513491283585033</v>
      </c>
      <c r="R32" s="32" t="str">
        <f aca="false">IF(L32="","",IF(ABS(L32)&lt;=O32,"Yes","No"))</f>
        <v>No</v>
      </c>
      <c r="S32" s="32" t="str">
        <f aca="false">IF(L32="","",IF(ABS(L32)&lt;=1.96*O32,"Yes","No"))</f>
        <v>No</v>
      </c>
      <c r="T32" s="60" t="n">
        <f aca="false">IF(D32="","",ROUND(SQRT(((D32+G32)*O32/100)^2+(J32*(D32+G32)*0.0886)^2),0))</f>
        <v>41</v>
      </c>
      <c r="U32" s="32" t="s">
        <v>783</v>
      </c>
    </row>
    <row r="33" customFormat="false" ht="15" hidden="false" customHeight="false" outlineLevel="0" collapsed="false">
      <c r="A33" s="32" t="s">
        <v>162</v>
      </c>
      <c r="B33" s="32" t="s">
        <v>208</v>
      </c>
      <c r="C33" s="32" t="s">
        <v>208</v>
      </c>
      <c r="D33" s="60" t="n">
        <v>167</v>
      </c>
      <c r="E33" s="60" t="n">
        <v>109</v>
      </c>
      <c r="F33" s="69" t="n">
        <f aca="false">IF(E33="","",D33-E33)</f>
        <v>58</v>
      </c>
      <c r="G33" s="60" t="n">
        <v>519</v>
      </c>
      <c r="H33" s="60" t="n">
        <v>531</v>
      </c>
      <c r="I33" s="69" t="n">
        <f aca="false">IF(H33="","",G33-H33)</f>
        <v>-12</v>
      </c>
      <c r="J33" s="40" t="n">
        <f aca="false">IF(OR(D33="",D33+G33=0),"",D33/(D33+G33))</f>
        <v>0.243440233236152</v>
      </c>
      <c r="K33" s="40" t="n">
        <f aca="false">IF(E33="","",E33/(E33+H33))</f>
        <v>0.1703125</v>
      </c>
      <c r="L33" s="70" t="n">
        <f aca="false">IF(OR(K33="",J33=""),"",(J33-K33)*100)</f>
        <v>7.31277332361516</v>
      </c>
      <c r="M33" s="36" t="n">
        <v>3.46052190265839</v>
      </c>
      <c r="N33" s="36" t="n">
        <v>1.32709319028394</v>
      </c>
      <c r="O33" s="36" t="n">
        <f aca="false">SQRT(M33^2+N33^2)</f>
        <v>3.70626337090019</v>
      </c>
      <c r="P33" s="40" t="n">
        <f aca="false">IF(J33="","",MAX(0,J33-1.96*O33/100))</f>
        <v>0.170797471166508</v>
      </c>
      <c r="Q33" s="40" t="n">
        <f aca="false">IF(J33="","",MIN(1,J33+1.96*O33/100))</f>
        <v>0.316082995305795</v>
      </c>
      <c r="R33" s="32" t="str">
        <f aca="false">IF(L33="","",IF(ABS(L33)&lt;=O33,"Yes","No"))</f>
        <v>No</v>
      </c>
      <c r="S33" s="32" t="str">
        <f aca="false">IF(L33="","",IF(ABS(L33)&lt;=1.96*O33,"Yes","No"))</f>
        <v>No</v>
      </c>
      <c r="T33" s="60" t="n">
        <f aca="false">IF(D33="","",ROUND(SQRT(((D33+G33)*O33/100)^2+(J33*(D33+G33)*0.14653)^2),0))</f>
        <v>35</v>
      </c>
      <c r="U33" s="32" t="s">
        <v>783</v>
      </c>
    </row>
    <row r="34" customFormat="false" ht="15" hidden="false" customHeight="false" outlineLevel="0" collapsed="false">
      <c r="A34" s="32" t="s">
        <v>162</v>
      </c>
      <c r="B34" s="32" t="s">
        <v>209</v>
      </c>
      <c r="C34" s="32" t="s">
        <v>210</v>
      </c>
      <c r="D34" s="60" t="n">
        <v>322</v>
      </c>
      <c r="E34" s="60" t="n">
        <v>279</v>
      </c>
      <c r="F34" s="69" t="n">
        <f aca="false">IF(E34="","",D34-E34)</f>
        <v>43</v>
      </c>
      <c r="G34" s="60" t="n">
        <v>545</v>
      </c>
      <c r="H34" s="60" t="n">
        <v>584</v>
      </c>
      <c r="I34" s="69" t="n">
        <f aca="false">IF(H34="","",G34-H34)</f>
        <v>-39</v>
      </c>
      <c r="J34" s="40" t="n">
        <f aca="false">IF(OR(D34="",D34+G34=0),"",D34/(D34+G34))</f>
        <v>0.371395617070358</v>
      </c>
      <c r="K34" s="40" t="n">
        <f aca="false">IF(E34="","",E34/(E34+H34))</f>
        <v>0.323290845886443</v>
      </c>
      <c r="L34" s="70" t="n">
        <f aca="false">IF(OR(K34="",J34=""),"",(J34-K34)*100)</f>
        <v>4.81047711839149</v>
      </c>
      <c r="M34" s="36" t="n">
        <v>2.11357802942001</v>
      </c>
      <c r="N34" s="36" t="n">
        <v>1.32709319028394</v>
      </c>
      <c r="O34" s="36" t="n">
        <f aca="false">SQRT(M34^2+N34^2)</f>
        <v>2.49567394147252</v>
      </c>
      <c r="P34" s="40" t="n">
        <f aca="false">IF(J34="","",MAX(0,J34-1.96*O34/100))</f>
        <v>0.322480407817496</v>
      </c>
      <c r="Q34" s="40" t="n">
        <f aca="false">IF(J34="","",MIN(1,J34+1.96*O34/100))</f>
        <v>0.420310826323219</v>
      </c>
      <c r="R34" s="32" t="str">
        <f aca="false">IF(L34="","",IF(ABS(L34)&lt;=O34,"Yes","No"))</f>
        <v>No</v>
      </c>
      <c r="S34" s="32" t="str">
        <f aca="false">IF(L34="","",IF(ABS(L34)&lt;=1.96*O34,"Yes","No"))</f>
        <v>Yes</v>
      </c>
      <c r="T34" s="60" t="n">
        <f aca="false">IF(D34="","",ROUND(SQRT(((D34+G34)*O34/100)^2+(J34*(D34+G34)*0.0886)^2),0))</f>
        <v>36</v>
      </c>
      <c r="U34" s="32" t="s">
        <v>783</v>
      </c>
    </row>
    <row r="35" customFormat="false" ht="15" hidden="false" customHeight="false" outlineLevel="0" collapsed="false">
      <c r="A35" s="32" t="s">
        <v>162</v>
      </c>
      <c r="B35" s="32" t="s">
        <v>209</v>
      </c>
      <c r="C35" s="32" t="s">
        <v>211</v>
      </c>
      <c r="D35" s="60" t="n">
        <v>533</v>
      </c>
      <c r="E35" s="60" t="n">
        <v>459</v>
      </c>
      <c r="F35" s="69" t="n">
        <f aca="false">IF(E35="","",D35-E35)</f>
        <v>74</v>
      </c>
      <c r="G35" s="60" t="n">
        <v>710</v>
      </c>
      <c r="H35" s="60" t="n">
        <v>811</v>
      </c>
      <c r="I35" s="69" t="n">
        <f aca="false">IF(H35="","",G35-H35)</f>
        <v>-101</v>
      </c>
      <c r="J35" s="40" t="n">
        <f aca="false">IF(OR(D35="",D35+G35=0),"",D35/(D35+G35))</f>
        <v>0.428801287208367</v>
      </c>
      <c r="K35" s="40" t="n">
        <f aca="false">IF(E35="","",E35/(E35+H35))</f>
        <v>0.361417322834646</v>
      </c>
      <c r="L35" s="70" t="n">
        <f aca="false">IF(OR(K35="",J35=""),"",(J35-K35)*100)</f>
        <v>6.73839643737212</v>
      </c>
      <c r="M35" s="36" t="n">
        <v>1.73158763326251</v>
      </c>
      <c r="N35" s="36" t="n">
        <v>1.32709319028394</v>
      </c>
      <c r="O35" s="36" t="n">
        <f aca="false">SQRT(M35^2+N35^2)</f>
        <v>2.18164434942216</v>
      </c>
      <c r="P35" s="40" t="n">
        <f aca="false">IF(J35="","",MAX(0,J35-1.96*O35/100))</f>
        <v>0.386041057959692</v>
      </c>
      <c r="Q35" s="40" t="n">
        <f aca="false">IF(J35="","",MIN(1,J35+1.96*O35/100))</f>
        <v>0.471561516457041</v>
      </c>
      <c r="R35" s="32" t="str">
        <f aca="false">IF(L35="","",IF(ABS(L35)&lt;=O35,"Yes","No"))</f>
        <v>No</v>
      </c>
      <c r="S35" s="32" t="str">
        <f aca="false">IF(L35="","",IF(ABS(L35)&lt;=1.96*O35,"Yes","No"))</f>
        <v>No</v>
      </c>
      <c r="T35" s="60" t="n">
        <f aca="false">IF(D35="","",ROUND(SQRT(((D35+G35)*O35/100)^2+(J35*(D35+G35)*0.06777)^2),0))</f>
        <v>45</v>
      </c>
      <c r="U35" s="32" t="s">
        <v>783</v>
      </c>
    </row>
    <row r="36" customFormat="false" ht="15" hidden="false" customHeight="false" outlineLevel="0" collapsed="false">
      <c r="A36" s="32" t="s">
        <v>162</v>
      </c>
      <c r="B36" s="32" t="s">
        <v>209</v>
      </c>
      <c r="C36" s="32" t="s">
        <v>212</v>
      </c>
      <c r="D36" s="60" t="n">
        <v>162</v>
      </c>
      <c r="E36" s="60" t="n">
        <v>125</v>
      </c>
      <c r="F36" s="69" t="n">
        <f aca="false">IF(E36="","",D36-E36)</f>
        <v>37</v>
      </c>
      <c r="G36" s="60" t="n">
        <v>243</v>
      </c>
      <c r="H36" s="60" t="n">
        <v>281</v>
      </c>
      <c r="I36" s="69" t="n">
        <f aca="false">IF(H36="","",G36-H36)</f>
        <v>-38</v>
      </c>
      <c r="J36" s="40" t="n">
        <f aca="false">IF(OR(D36="",D36+G36=0),"",D36/(D36+G36))</f>
        <v>0.4</v>
      </c>
      <c r="K36" s="40" t="n">
        <f aca="false">IF(E36="","",E36/(E36+H36))</f>
        <v>0.307881773399015</v>
      </c>
      <c r="L36" s="70" t="n">
        <f aca="false">IF(OR(K36="",J36=""),"",(J36-K36)*100)</f>
        <v>9.21182266009852</v>
      </c>
      <c r="M36" s="36" t="n">
        <v>3.46052190265839</v>
      </c>
      <c r="N36" s="36" t="n">
        <v>1.32709319028394</v>
      </c>
      <c r="O36" s="36" t="n">
        <f aca="false">SQRT(M36^2+N36^2)</f>
        <v>3.70626337090019</v>
      </c>
      <c r="P36" s="40" t="n">
        <f aca="false">IF(J36="","",MAX(0,J36-1.96*O36/100))</f>
        <v>0.327357237930356</v>
      </c>
      <c r="Q36" s="40" t="n">
        <f aca="false">IF(J36="","",MIN(1,J36+1.96*O36/100))</f>
        <v>0.472642762069644</v>
      </c>
      <c r="R36" s="32" t="str">
        <f aca="false">IF(L36="","",IF(ABS(L36)&lt;=O36,"Yes","No"))</f>
        <v>No</v>
      </c>
      <c r="S36" s="32" t="str">
        <f aca="false">IF(L36="","",IF(ABS(L36)&lt;=1.96*O36,"Yes","No"))</f>
        <v>No</v>
      </c>
      <c r="T36" s="60" t="n">
        <f aca="false">IF(D36="","",ROUND(SQRT(((D36+G36)*O36/100)^2+(J36*(D36+G36)*0.14653)^2),0))</f>
        <v>28</v>
      </c>
      <c r="U36" s="32" t="s">
        <v>783</v>
      </c>
    </row>
    <row r="37" customFormat="false" ht="15" hidden="false" customHeight="false" outlineLevel="0" collapsed="false">
      <c r="A37" s="32" t="s">
        <v>162</v>
      </c>
      <c r="B37" s="32" t="s">
        <v>213</v>
      </c>
      <c r="C37" s="32" t="s">
        <v>213</v>
      </c>
      <c r="D37" s="60" t="n">
        <v>75</v>
      </c>
      <c r="E37" s="60" t="n">
        <v>52</v>
      </c>
      <c r="F37" s="69" t="n">
        <f aca="false">IF(E37="","",D37-E37)</f>
        <v>23</v>
      </c>
      <c r="G37" s="60" t="n">
        <v>150</v>
      </c>
      <c r="H37" s="60" t="n">
        <v>167</v>
      </c>
      <c r="I37" s="69" t="n">
        <f aca="false">IF(H37="","",G37-H37)</f>
        <v>-17</v>
      </c>
      <c r="J37" s="40" t="n">
        <f aca="false">IF(OR(D37="",D37+G37=0),"",D37/(D37+G37))</f>
        <v>0.333333333333333</v>
      </c>
      <c r="K37" s="40" t="n">
        <f aca="false">IF(E37="","",E37/(E37+H37))</f>
        <v>0.237442922374429</v>
      </c>
      <c r="L37" s="70" t="n">
        <f aca="false">IF(OR(K37="",J37=""),"",(J37-K37)*100)</f>
        <v>9.58904109589041</v>
      </c>
      <c r="M37" s="36" t="n">
        <v>3.46052190265839</v>
      </c>
      <c r="N37" s="36" t="n">
        <v>1.32709319028394</v>
      </c>
      <c r="O37" s="36" t="n">
        <f aca="false">SQRT(M37^2+N37^2)</f>
        <v>3.70626337090019</v>
      </c>
      <c r="P37" s="40" t="n">
        <f aca="false">IF(J37="","",MAX(0,J37-1.96*O37/100))</f>
        <v>0.26069057126369</v>
      </c>
      <c r="Q37" s="40" t="n">
        <f aca="false">IF(J37="","",MIN(1,J37+1.96*O37/100))</f>
        <v>0.405976095402977</v>
      </c>
      <c r="R37" s="32" t="str">
        <f aca="false">IF(L37="","",IF(ABS(L37)&lt;=O37,"Yes","No"))</f>
        <v>No</v>
      </c>
      <c r="S37" s="32" t="str">
        <f aca="false">IF(L37="","",IF(ABS(L37)&lt;=1.96*O37,"Yes","No"))</f>
        <v>No</v>
      </c>
      <c r="T37" s="60" t="n">
        <f aca="false">IF(D37="","",ROUND(SQRT(((D37+G37)*O37/100)^2+(J37*(D37+G37)*0.14653)^2),0))</f>
        <v>14</v>
      </c>
      <c r="U37" s="32" t="s">
        <v>783</v>
      </c>
    </row>
    <row r="38" customFormat="false" ht="15" hidden="false" customHeight="false" outlineLevel="0" collapsed="false">
      <c r="A38" s="32" t="s">
        <v>162</v>
      </c>
      <c r="B38" s="32" t="s">
        <v>214</v>
      </c>
      <c r="C38" s="32" t="s">
        <v>215</v>
      </c>
      <c r="D38" s="60" t="n">
        <v>527</v>
      </c>
      <c r="E38" s="60" t="n">
        <v>461</v>
      </c>
      <c r="F38" s="69" t="n">
        <f aca="false">IF(E38="","",D38-E38)</f>
        <v>66</v>
      </c>
      <c r="G38" s="60" t="n">
        <v>713</v>
      </c>
      <c r="H38" s="60" t="n">
        <v>669</v>
      </c>
      <c r="I38" s="69" t="n">
        <f aca="false">IF(H38="","",G38-H38)</f>
        <v>44</v>
      </c>
      <c r="J38" s="40" t="n">
        <f aca="false">IF(OR(D38="",D38+G38=0),"",D38/(D38+G38))</f>
        <v>0.425</v>
      </c>
      <c r="K38" s="40" t="n">
        <f aca="false">IF(E38="","",E38/(E38+H38))</f>
        <v>0.407964601769912</v>
      </c>
      <c r="L38" s="70" t="n">
        <f aca="false">IF(OR(K38="",J38=""),"",(J38-K38)*100)</f>
        <v>1.70353982300885</v>
      </c>
      <c r="M38" s="36" t="n">
        <v>1.73158763326251</v>
      </c>
      <c r="N38" s="36" t="n">
        <v>1.32709319028394</v>
      </c>
      <c r="O38" s="36" t="n">
        <f aca="false">SQRT(M38^2+N38^2)</f>
        <v>2.18164434942216</v>
      </c>
      <c r="P38" s="40" t="n">
        <f aca="false">IF(J38="","",MAX(0,J38-1.96*O38/100))</f>
        <v>0.382239770751326</v>
      </c>
      <c r="Q38" s="40" t="n">
        <f aca="false">IF(J38="","",MIN(1,J38+1.96*O38/100))</f>
        <v>0.467760229248674</v>
      </c>
      <c r="R38" s="32" t="str">
        <f aca="false">IF(L38="","",IF(ABS(L38)&lt;=O38,"Yes","No"))</f>
        <v>Yes</v>
      </c>
      <c r="S38" s="32" t="str">
        <f aca="false">IF(L38="","",IF(ABS(L38)&lt;=1.96*O38,"Yes","No"))</f>
        <v>Yes</v>
      </c>
      <c r="T38" s="60" t="n">
        <f aca="false">IF(D38="","",ROUND(SQRT(((D38+G38)*O38/100)^2+(J38*(D38+G38)*0.06777)^2),0))</f>
        <v>45</v>
      </c>
      <c r="U38" s="32" t="s">
        <v>783</v>
      </c>
    </row>
    <row r="39" customFormat="false" ht="15" hidden="false" customHeight="false" outlineLevel="0" collapsed="false">
      <c r="A39" s="32" t="s">
        <v>162</v>
      </c>
      <c r="B39" s="32" t="s">
        <v>214</v>
      </c>
      <c r="C39" s="32" t="s">
        <v>216</v>
      </c>
      <c r="D39" s="60" t="n">
        <v>343</v>
      </c>
      <c r="E39" s="60" t="n">
        <v>312</v>
      </c>
      <c r="F39" s="69" t="n">
        <f aca="false">IF(E39="","",D39-E39)</f>
        <v>31</v>
      </c>
      <c r="G39" s="60" t="n">
        <v>500</v>
      </c>
      <c r="H39" s="60" t="n">
        <v>511</v>
      </c>
      <c r="I39" s="69" t="n">
        <f aca="false">IF(H39="","",G39-H39)</f>
        <v>-11</v>
      </c>
      <c r="J39" s="40" t="n">
        <f aca="false">IF(OR(D39="",D39+G39=0),"",D39/(D39+G39))</f>
        <v>0.406880189798339</v>
      </c>
      <c r="K39" s="40" t="n">
        <f aca="false">IF(E39="","",E39/(E39+H39))</f>
        <v>0.37910085054678</v>
      </c>
      <c r="L39" s="70" t="n">
        <f aca="false">IF(OR(K39="",J39=""),"",(J39-K39)*100)</f>
        <v>2.77793392515592</v>
      </c>
      <c r="M39" s="36" t="n">
        <v>2.11357802942001</v>
      </c>
      <c r="N39" s="36" t="n">
        <v>1.32709319028394</v>
      </c>
      <c r="O39" s="36" t="n">
        <f aca="false">SQRT(M39^2+N39^2)</f>
        <v>2.49567394147252</v>
      </c>
      <c r="P39" s="40" t="n">
        <f aca="false">IF(J39="","",MAX(0,J39-1.96*O39/100))</f>
        <v>0.357964980545478</v>
      </c>
      <c r="Q39" s="40" t="n">
        <f aca="false">IF(J39="","",MIN(1,J39+1.96*O39/100))</f>
        <v>0.455795399051201</v>
      </c>
      <c r="R39" s="32" t="str">
        <f aca="false">IF(L39="","",IF(ABS(L39)&lt;=O39,"Yes","No"))</f>
        <v>No</v>
      </c>
      <c r="S39" s="32" t="str">
        <f aca="false">IF(L39="","",IF(ABS(L39)&lt;=1.96*O39,"Yes","No"))</f>
        <v>Yes</v>
      </c>
      <c r="T39" s="60" t="n">
        <f aca="false">IF(D39="","",ROUND(SQRT(((D39+G39)*O39/100)^2+(J39*(D39+G39)*0.0886)^2),0))</f>
        <v>37</v>
      </c>
      <c r="U39" s="32" t="s">
        <v>783</v>
      </c>
    </row>
    <row r="40" customFormat="false" ht="15" hidden="false" customHeight="false" outlineLevel="0" collapsed="false">
      <c r="A40" s="32" t="s">
        <v>162</v>
      </c>
      <c r="B40" s="32" t="s">
        <v>214</v>
      </c>
      <c r="C40" s="32" t="s">
        <v>217</v>
      </c>
      <c r="D40" s="60" t="n">
        <v>560</v>
      </c>
      <c r="E40" s="60" t="n">
        <v>478</v>
      </c>
      <c r="F40" s="69" t="n">
        <f aca="false">IF(E40="","",D40-E40)</f>
        <v>82</v>
      </c>
      <c r="G40" s="60" t="n">
        <v>783</v>
      </c>
      <c r="H40" s="60" t="n">
        <v>767</v>
      </c>
      <c r="I40" s="69" t="n">
        <f aca="false">IF(H40="","",G40-H40)</f>
        <v>16</v>
      </c>
      <c r="J40" s="40" t="n">
        <f aca="false">IF(OR(D40="",D40+G40=0),"",D40/(D40+G40))</f>
        <v>0.416976917349218</v>
      </c>
      <c r="K40" s="40" t="n">
        <f aca="false">IF(E40="","",E40/(E40+H40))</f>
        <v>0.383935742971888</v>
      </c>
      <c r="L40" s="70" t="n">
        <f aca="false">IF(OR(K40="",J40=""),"",(J40-K40)*100)</f>
        <v>3.30411743773306</v>
      </c>
      <c r="M40" s="36" t="n">
        <v>1.73158763326251</v>
      </c>
      <c r="N40" s="36" t="n">
        <v>1.32709319028394</v>
      </c>
      <c r="O40" s="36" t="n">
        <f aca="false">SQRT(M40^2+N40^2)</f>
        <v>2.18164434942216</v>
      </c>
      <c r="P40" s="40" t="n">
        <f aca="false">IF(J40="","",MAX(0,J40-1.96*O40/100))</f>
        <v>0.374216688100544</v>
      </c>
      <c r="Q40" s="40" t="n">
        <f aca="false">IF(J40="","",MIN(1,J40+1.96*O40/100))</f>
        <v>0.459737146597893</v>
      </c>
      <c r="R40" s="32" t="str">
        <f aca="false">IF(L40="","",IF(ABS(L40)&lt;=O40,"Yes","No"))</f>
        <v>No</v>
      </c>
      <c r="S40" s="32" t="str">
        <f aca="false">IF(L40="","",IF(ABS(L40)&lt;=1.96*O40,"Yes","No"))</f>
        <v>Yes</v>
      </c>
      <c r="T40" s="60" t="n">
        <f aca="false">IF(D40="","",ROUND(SQRT(((D40+G40)*O40/100)^2+(J40*(D40+G40)*0.06777)^2),0))</f>
        <v>48</v>
      </c>
      <c r="U40" s="32" t="s">
        <v>783</v>
      </c>
    </row>
    <row r="41" customFormat="false" ht="15" hidden="false" customHeight="false" outlineLevel="0" collapsed="false">
      <c r="A41" s="32" t="s">
        <v>162</v>
      </c>
      <c r="B41" s="32" t="s">
        <v>214</v>
      </c>
      <c r="C41" s="32" t="s">
        <v>218</v>
      </c>
      <c r="D41" s="60" t="n">
        <v>504</v>
      </c>
      <c r="E41" s="60" t="n">
        <v>380</v>
      </c>
      <c r="F41" s="69" t="n">
        <f aca="false">IF(E41="","",D41-E41)</f>
        <v>124</v>
      </c>
      <c r="G41" s="60" t="n">
        <v>849</v>
      </c>
      <c r="H41" s="60" t="n">
        <v>822</v>
      </c>
      <c r="I41" s="69" t="n">
        <f aca="false">IF(H41="","",G41-H41)</f>
        <v>27</v>
      </c>
      <c r="J41" s="40" t="n">
        <f aca="false">IF(OR(D41="",D41+G41=0),"",D41/(D41+G41))</f>
        <v>0.372505543237251</v>
      </c>
      <c r="K41" s="40" t="n">
        <f aca="false">IF(E41="","",E41/(E41+H41))</f>
        <v>0.316139767054909</v>
      </c>
      <c r="L41" s="70" t="n">
        <f aca="false">IF(OR(K41="",J41=""),"",(J41-K41)*100)</f>
        <v>5.63657761823421</v>
      </c>
      <c r="M41" s="36" t="n">
        <v>1.73158763326251</v>
      </c>
      <c r="N41" s="36" t="n">
        <v>1.32709319028394</v>
      </c>
      <c r="O41" s="36" t="n">
        <f aca="false">SQRT(M41^2+N41^2)</f>
        <v>2.18164434942216</v>
      </c>
      <c r="P41" s="40" t="n">
        <f aca="false">IF(J41="","",MAX(0,J41-1.96*O41/100))</f>
        <v>0.329745313988576</v>
      </c>
      <c r="Q41" s="40" t="n">
        <f aca="false">IF(J41="","",MIN(1,J41+1.96*O41/100))</f>
        <v>0.415265772485925</v>
      </c>
      <c r="R41" s="32" t="str">
        <f aca="false">IF(L41="","",IF(ABS(L41)&lt;=O41,"Yes","No"))</f>
        <v>No</v>
      </c>
      <c r="S41" s="32" t="str">
        <f aca="false">IF(L41="","",IF(ABS(L41)&lt;=1.96*O41,"Yes","No"))</f>
        <v>No</v>
      </c>
      <c r="T41" s="60" t="n">
        <f aca="false">IF(D41="","",ROUND(SQRT(((D41+G41)*O41/100)^2+(J41*(D41+G41)*0.06777)^2),0))</f>
        <v>45</v>
      </c>
      <c r="U41" s="32" t="s">
        <v>783</v>
      </c>
    </row>
    <row r="42" customFormat="false" ht="15" hidden="false" customHeight="false" outlineLevel="0" collapsed="false">
      <c r="A42" s="32" t="s">
        <v>162</v>
      </c>
      <c r="B42" s="32" t="s">
        <v>214</v>
      </c>
      <c r="C42" s="32" t="s">
        <v>219</v>
      </c>
      <c r="D42" s="60" t="n">
        <v>419</v>
      </c>
      <c r="E42" s="60" t="n">
        <v>366</v>
      </c>
      <c r="F42" s="69" t="n">
        <f aca="false">IF(E42="","",D42-E42)</f>
        <v>53</v>
      </c>
      <c r="G42" s="60" t="n">
        <v>693</v>
      </c>
      <c r="H42" s="60" t="n">
        <v>705</v>
      </c>
      <c r="I42" s="69" t="n">
        <f aca="false">IF(H42="","",G42-H42)</f>
        <v>-12</v>
      </c>
      <c r="J42" s="40" t="n">
        <f aca="false">IF(OR(D42="",D42+G42=0),"",D42/(D42+G42))</f>
        <v>0.376798561151079</v>
      </c>
      <c r="K42" s="40" t="n">
        <f aca="false">IF(E42="","",E42/(E42+H42))</f>
        <v>0.341736694677871</v>
      </c>
      <c r="L42" s="70" t="n">
        <f aca="false">IF(OR(K42="",J42=""),"",(J42-K42)*100)</f>
        <v>3.5061866473208</v>
      </c>
      <c r="M42" s="36" t="n">
        <v>2.11357802942001</v>
      </c>
      <c r="N42" s="36" t="n">
        <v>1.32709319028394</v>
      </c>
      <c r="O42" s="36" t="n">
        <f aca="false">SQRT(M42^2+N42^2)</f>
        <v>2.49567394147252</v>
      </c>
      <c r="P42" s="40" t="n">
        <f aca="false">IF(J42="","",MAX(0,J42-1.96*O42/100))</f>
        <v>0.327883351898218</v>
      </c>
      <c r="Q42" s="40" t="n">
        <f aca="false">IF(J42="","",MIN(1,J42+1.96*O42/100))</f>
        <v>0.425713770403941</v>
      </c>
      <c r="R42" s="32" t="str">
        <f aca="false">IF(L42="","",IF(ABS(L42)&lt;=O42,"Yes","No"))</f>
        <v>No</v>
      </c>
      <c r="S42" s="32" t="str">
        <f aca="false">IF(L42="","",IF(ABS(L42)&lt;=1.96*O42,"Yes","No"))</f>
        <v>Yes</v>
      </c>
      <c r="T42" s="60" t="n">
        <f aca="false">IF(D42="","",ROUND(SQRT(((D42+G42)*O42/100)^2+(J42*(D42+G42)*0.0886)^2),0))</f>
        <v>46</v>
      </c>
      <c r="U42" s="32" t="s">
        <v>783</v>
      </c>
    </row>
    <row r="43" customFormat="false" ht="15" hidden="false" customHeight="false" outlineLevel="0" collapsed="false">
      <c r="A43" s="32" t="s">
        <v>162</v>
      </c>
      <c r="B43" s="32" t="s">
        <v>220</v>
      </c>
      <c r="C43" s="32" t="s">
        <v>221</v>
      </c>
      <c r="D43" s="60" t="n">
        <v>227</v>
      </c>
      <c r="E43" s="60" t="n">
        <v>175</v>
      </c>
      <c r="F43" s="69" t="n">
        <f aca="false">IF(E43="","",D43-E43)</f>
        <v>52</v>
      </c>
      <c r="G43" s="60" t="n">
        <v>163</v>
      </c>
      <c r="H43" s="60" t="n">
        <v>208</v>
      </c>
      <c r="I43" s="69" t="n">
        <f aca="false">IF(H43="","",G43-H43)</f>
        <v>-45</v>
      </c>
      <c r="J43" s="40" t="n">
        <f aca="false">IF(OR(D43="",D43+G43=0),"",D43/(D43+G43))</f>
        <v>0.582051282051282</v>
      </c>
      <c r="K43" s="40" t="n">
        <f aca="false">IF(E43="","",E43/(E43+H43))</f>
        <v>0.456919060052219</v>
      </c>
      <c r="L43" s="70" t="n">
        <f aca="false">IF(OR(K43="",J43=""),"",(J43-K43)*100)</f>
        <v>12.5132221999063</v>
      </c>
      <c r="M43" s="36" t="n">
        <v>3.46052190265839</v>
      </c>
      <c r="N43" s="36" t="n">
        <v>1.32709319028394</v>
      </c>
      <c r="O43" s="36" t="n">
        <f aca="false">SQRT(M43^2+N43^2)</f>
        <v>3.70626337090019</v>
      </c>
      <c r="P43" s="40" t="n">
        <f aca="false">IF(J43="","",MAX(0,J43-1.96*O43/100))</f>
        <v>0.509408519981638</v>
      </c>
      <c r="Q43" s="40" t="n">
        <f aca="false">IF(J43="","",MIN(1,J43+1.96*O43/100))</f>
        <v>0.654694044120926</v>
      </c>
      <c r="R43" s="32" t="str">
        <f aca="false">IF(L43="","",IF(ABS(L43)&lt;=O43,"Yes","No"))</f>
        <v>No</v>
      </c>
      <c r="S43" s="32" t="str">
        <f aca="false">IF(L43="","",IF(ABS(L43)&lt;=1.96*O43,"Yes","No"))</f>
        <v>No</v>
      </c>
      <c r="T43" s="60" t="n">
        <f aca="false">IF(D43="","",ROUND(SQRT(((D43+G43)*O43/100)^2+(J43*(D43+G43)*0.14653)^2),0))</f>
        <v>36</v>
      </c>
      <c r="U43" s="32" t="s">
        <v>783</v>
      </c>
    </row>
    <row r="44" customFormat="false" ht="15" hidden="false" customHeight="false" outlineLevel="0" collapsed="false">
      <c r="A44" s="32" t="s">
        <v>162</v>
      </c>
      <c r="B44" s="32" t="s">
        <v>220</v>
      </c>
      <c r="C44" s="32" t="s">
        <v>222</v>
      </c>
      <c r="D44" s="60" t="n">
        <v>218</v>
      </c>
      <c r="E44" s="60" t="n">
        <v>181</v>
      </c>
      <c r="F44" s="69" t="n">
        <f aca="false">IF(E44="","",D44-E44)</f>
        <v>37</v>
      </c>
      <c r="G44" s="60" t="n">
        <v>169</v>
      </c>
      <c r="H44" s="60" t="n">
        <v>205</v>
      </c>
      <c r="I44" s="69" t="n">
        <f aca="false">IF(H44="","",G44-H44)</f>
        <v>-36</v>
      </c>
      <c r="J44" s="40" t="n">
        <f aca="false">IF(OR(D44="",D44+G44=0),"",D44/(D44+G44))</f>
        <v>0.563307493540052</v>
      </c>
      <c r="K44" s="40" t="n">
        <f aca="false">IF(E44="","",E44/(E44+H44))</f>
        <v>0.468911917098446</v>
      </c>
      <c r="L44" s="70" t="n">
        <f aca="false">IF(OR(K44="",J44=""),"",(J44-K44)*100)</f>
        <v>9.43955764416061</v>
      </c>
      <c r="M44" s="36" t="n">
        <v>3.46052190265839</v>
      </c>
      <c r="N44" s="36" t="n">
        <v>1.32709319028394</v>
      </c>
      <c r="O44" s="36" t="n">
        <f aca="false">SQRT(M44^2+N44^2)</f>
        <v>3.70626337090019</v>
      </c>
      <c r="P44" s="40" t="n">
        <f aca="false">IF(J44="","",MAX(0,J44-1.96*O44/100))</f>
        <v>0.490664731470408</v>
      </c>
      <c r="Q44" s="40" t="n">
        <f aca="false">IF(J44="","",MIN(1,J44+1.96*O44/100))</f>
        <v>0.635950255609695</v>
      </c>
      <c r="R44" s="32" t="str">
        <f aca="false">IF(L44="","",IF(ABS(L44)&lt;=O44,"Yes","No"))</f>
        <v>No</v>
      </c>
      <c r="S44" s="32" t="str">
        <f aca="false">IF(L44="","",IF(ABS(L44)&lt;=1.96*O44,"Yes","No"))</f>
        <v>No</v>
      </c>
      <c r="T44" s="60" t="n">
        <f aca="false">IF(D44="","",ROUND(SQRT(((D44+G44)*O44/100)^2+(J44*(D44+G44)*0.14653)^2),0))</f>
        <v>35</v>
      </c>
      <c r="U44" s="32" t="s">
        <v>783</v>
      </c>
    </row>
    <row r="45" customFormat="false" ht="15" hidden="false" customHeight="false" outlineLevel="0" collapsed="false">
      <c r="A45" s="32" t="s">
        <v>162</v>
      </c>
      <c r="B45" s="32" t="s">
        <v>220</v>
      </c>
      <c r="C45" s="32" t="s">
        <v>223</v>
      </c>
      <c r="D45" s="60" t="n">
        <v>118</v>
      </c>
      <c r="E45" s="60" t="n">
        <v>94</v>
      </c>
      <c r="F45" s="69" t="n">
        <f aca="false">IF(E45="","",D45-E45)</f>
        <v>24</v>
      </c>
      <c r="G45" s="60" t="n">
        <v>171</v>
      </c>
      <c r="H45" s="60" t="n">
        <v>206</v>
      </c>
      <c r="I45" s="69" t="n">
        <f aca="false">IF(H45="","",G45-H45)</f>
        <v>-35</v>
      </c>
      <c r="J45" s="40" t="n">
        <f aca="false">IF(OR(D45="",D45+G45=0),"",D45/(D45+G45))</f>
        <v>0.408304498269896</v>
      </c>
      <c r="K45" s="40" t="n">
        <f aca="false">IF(E45="","",E45/(E45+H45))</f>
        <v>0.313333333333333</v>
      </c>
      <c r="L45" s="70" t="n">
        <f aca="false">IF(OR(K45="",J45=""),"",(J45-K45)*100)</f>
        <v>9.49711649365628</v>
      </c>
      <c r="M45" s="36" t="n">
        <v>3.46052190265839</v>
      </c>
      <c r="N45" s="36" t="n">
        <v>1.32709319028394</v>
      </c>
      <c r="O45" s="36" t="n">
        <f aca="false">SQRT(M45^2+N45^2)</f>
        <v>3.70626337090019</v>
      </c>
      <c r="P45" s="40" t="n">
        <f aca="false">IF(J45="","",MAX(0,J45-1.96*O45/100))</f>
        <v>0.335661736200252</v>
      </c>
      <c r="Q45" s="40" t="n">
        <f aca="false">IF(J45="","",MIN(1,J45+1.96*O45/100))</f>
        <v>0.48094726033954</v>
      </c>
      <c r="R45" s="32" t="str">
        <f aca="false">IF(L45="","",IF(ABS(L45)&lt;=O45,"Yes","No"))</f>
        <v>No</v>
      </c>
      <c r="S45" s="32" t="str">
        <f aca="false">IF(L45="","",IF(ABS(L45)&lt;=1.96*O45,"Yes","No"))</f>
        <v>No</v>
      </c>
      <c r="T45" s="60" t="n">
        <f aca="false">IF(D45="","",ROUND(SQRT(((D45+G45)*O45/100)^2+(J45*(D45+G45)*0.14653)^2),0))</f>
        <v>20</v>
      </c>
      <c r="U45" s="32" t="s">
        <v>783</v>
      </c>
    </row>
    <row r="46" customFormat="false" ht="15" hidden="false" customHeight="false" outlineLevel="0" collapsed="false">
      <c r="A46" s="32" t="s">
        <v>162</v>
      </c>
      <c r="B46" s="32" t="s">
        <v>220</v>
      </c>
      <c r="C46" s="32" t="s">
        <v>224</v>
      </c>
      <c r="D46" s="60" t="n">
        <v>244</v>
      </c>
      <c r="E46" s="60" t="n">
        <v>170</v>
      </c>
      <c r="F46" s="69" t="n">
        <f aca="false">IF(E46="","",D46-E46)</f>
        <v>74</v>
      </c>
      <c r="G46" s="60" t="n">
        <v>251</v>
      </c>
      <c r="H46" s="60" t="n">
        <v>298</v>
      </c>
      <c r="I46" s="69" t="n">
        <f aca="false">IF(H46="","",G46-H46)</f>
        <v>-47</v>
      </c>
      <c r="J46" s="40" t="n">
        <f aca="false">IF(OR(D46="",D46+G46=0),"",D46/(D46+G46))</f>
        <v>0.492929292929293</v>
      </c>
      <c r="K46" s="40" t="n">
        <f aca="false">IF(E46="","",E46/(E46+H46))</f>
        <v>0.363247863247863</v>
      </c>
      <c r="L46" s="70" t="n">
        <f aca="false">IF(OR(K46="",J46=""),"",(J46-K46)*100)</f>
        <v>12.968142968143</v>
      </c>
      <c r="M46" s="36" t="n">
        <v>3.46052190265839</v>
      </c>
      <c r="N46" s="36" t="n">
        <v>1.32709319028394</v>
      </c>
      <c r="O46" s="36" t="n">
        <f aca="false">SQRT(M46^2+N46^2)</f>
        <v>3.70626337090019</v>
      </c>
      <c r="P46" s="40" t="n">
        <f aca="false">IF(J46="","",MAX(0,J46-1.96*O46/100))</f>
        <v>0.420286530859649</v>
      </c>
      <c r="Q46" s="40" t="n">
        <f aca="false">IF(J46="","",MIN(1,J46+1.96*O46/100))</f>
        <v>0.565572054998937</v>
      </c>
      <c r="R46" s="32" t="str">
        <f aca="false">IF(L46="","",IF(ABS(L46)&lt;=O46,"Yes","No"))</f>
        <v>No</v>
      </c>
      <c r="S46" s="32" t="str">
        <f aca="false">IF(L46="","",IF(ABS(L46)&lt;=1.96*O46,"Yes","No"))</f>
        <v>No</v>
      </c>
      <c r="T46" s="60" t="n">
        <f aca="false">IF(D46="","",ROUND(SQRT(((D46+G46)*O46/100)^2+(J46*(D46+G46)*0.14653)^2),0))</f>
        <v>40</v>
      </c>
      <c r="U46" s="32" t="s">
        <v>783</v>
      </c>
    </row>
    <row r="47" customFormat="false" ht="15" hidden="false" customHeight="false" outlineLevel="0" collapsed="false">
      <c r="A47" s="32" t="s">
        <v>162</v>
      </c>
      <c r="B47" s="32" t="s">
        <v>225</v>
      </c>
      <c r="C47" s="32" t="s">
        <v>226</v>
      </c>
      <c r="D47" s="60" t="n">
        <v>307</v>
      </c>
      <c r="E47" s="60" t="n">
        <v>255</v>
      </c>
      <c r="F47" s="69" t="n">
        <f aca="false">IF(E47="","",D47-E47)</f>
        <v>52</v>
      </c>
      <c r="G47" s="60" t="n">
        <v>580</v>
      </c>
      <c r="H47" s="60" t="n">
        <v>611</v>
      </c>
      <c r="I47" s="69" t="n">
        <f aca="false">IF(H47="","",G47-H47)</f>
        <v>-31</v>
      </c>
      <c r="J47" s="40" t="n">
        <f aca="false">IF(OR(D47="",D47+G47=0),"",D47/(D47+G47))</f>
        <v>0.346110484780158</v>
      </c>
      <c r="K47" s="40" t="n">
        <f aca="false">IF(E47="","",E47/(E47+H47))</f>
        <v>0.29445727482679</v>
      </c>
      <c r="L47" s="70" t="n">
        <f aca="false">IF(OR(K47="",J47=""),"",(J47-K47)*100)</f>
        <v>5.1653209953368</v>
      </c>
      <c r="M47" s="36" t="n">
        <v>2.11357802942001</v>
      </c>
      <c r="N47" s="36" t="n">
        <v>1.32709319028394</v>
      </c>
      <c r="O47" s="36" t="n">
        <f aca="false">SQRT(M47^2+N47^2)</f>
        <v>2.49567394147252</v>
      </c>
      <c r="P47" s="40" t="n">
        <f aca="false">IF(J47="","",MAX(0,J47-1.96*O47/100))</f>
        <v>0.297195275527296</v>
      </c>
      <c r="Q47" s="40" t="n">
        <f aca="false">IF(J47="","",MIN(1,J47+1.96*O47/100))</f>
        <v>0.395025694033019</v>
      </c>
      <c r="R47" s="32" t="str">
        <f aca="false">IF(L47="","",IF(ABS(L47)&lt;=O47,"Yes","No"))</f>
        <v>No</v>
      </c>
      <c r="S47" s="32" t="str">
        <f aca="false">IF(L47="","",IF(ABS(L47)&lt;=1.96*O47,"Yes","No"))</f>
        <v>No</v>
      </c>
      <c r="T47" s="60" t="n">
        <f aca="false">IF(D47="","",ROUND(SQRT(((D47+G47)*O47/100)^2+(J47*(D47+G47)*0.0886)^2),0))</f>
        <v>35</v>
      </c>
      <c r="U47" s="32" t="s">
        <v>783</v>
      </c>
    </row>
    <row r="48" customFormat="false" ht="15" hidden="false" customHeight="false" outlineLevel="0" collapsed="false">
      <c r="A48" s="32" t="s">
        <v>162</v>
      </c>
      <c r="B48" s="32" t="s">
        <v>225</v>
      </c>
      <c r="C48" s="32" t="s">
        <v>227</v>
      </c>
      <c r="D48" s="60" t="n">
        <v>333</v>
      </c>
      <c r="E48" s="60" t="n">
        <v>229</v>
      </c>
      <c r="F48" s="69" t="n">
        <f aca="false">IF(E48="","",D48-E48)</f>
        <v>104</v>
      </c>
      <c r="G48" s="60" t="n">
        <v>637</v>
      </c>
      <c r="H48" s="60" t="n">
        <v>679</v>
      </c>
      <c r="I48" s="69" t="n">
        <f aca="false">IF(H48="","",G48-H48)</f>
        <v>-42</v>
      </c>
      <c r="J48" s="40" t="n">
        <f aca="false">IF(OR(D48="",D48+G48=0),"",D48/(D48+G48))</f>
        <v>0.343298969072165</v>
      </c>
      <c r="K48" s="40" t="n">
        <f aca="false">IF(E48="","",E48/(E48+H48))</f>
        <v>0.252202643171806</v>
      </c>
      <c r="L48" s="70" t="n">
        <f aca="false">IF(OR(K48="",J48=""),"",(J48-K48)*100)</f>
        <v>9.10963259003588</v>
      </c>
      <c r="M48" s="36" t="n">
        <v>2.11357802942001</v>
      </c>
      <c r="N48" s="36" t="n">
        <v>1.32709319028394</v>
      </c>
      <c r="O48" s="36" t="n">
        <f aca="false">SQRT(M48^2+N48^2)</f>
        <v>2.49567394147252</v>
      </c>
      <c r="P48" s="40" t="n">
        <f aca="false">IF(J48="","",MAX(0,J48-1.96*O48/100))</f>
        <v>0.294383759819304</v>
      </c>
      <c r="Q48" s="40" t="n">
        <f aca="false">IF(J48="","",MIN(1,J48+1.96*O48/100))</f>
        <v>0.392214178325026</v>
      </c>
      <c r="R48" s="32" t="str">
        <f aca="false">IF(L48="","",IF(ABS(L48)&lt;=O48,"Yes","No"))</f>
        <v>No</v>
      </c>
      <c r="S48" s="32" t="str">
        <f aca="false">IF(L48="","",IF(ABS(L48)&lt;=1.96*O48,"Yes","No"))</f>
        <v>No</v>
      </c>
      <c r="T48" s="60" t="n">
        <f aca="false">IF(D48="","",ROUND(SQRT(((D48+G48)*O48/100)^2+(J48*(D48+G48)*0.0886)^2),0))</f>
        <v>38</v>
      </c>
      <c r="U48" s="32" t="s">
        <v>783</v>
      </c>
    </row>
    <row r="49" customFormat="false" ht="15" hidden="false" customHeight="false" outlineLevel="0" collapsed="false">
      <c r="A49" s="32" t="s">
        <v>162</v>
      </c>
      <c r="B49" s="32" t="s">
        <v>225</v>
      </c>
      <c r="C49" s="32" t="s">
        <v>228</v>
      </c>
      <c r="D49" s="60" t="n">
        <v>293</v>
      </c>
      <c r="E49" s="60" t="n">
        <v>239</v>
      </c>
      <c r="F49" s="69" t="n">
        <f aca="false">IF(E49="","",D49-E49)</f>
        <v>54</v>
      </c>
      <c r="G49" s="60" t="n">
        <v>554</v>
      </c>
      <c r="H49" s="60" t="n">
        <v>602</v>
      </c>
      <c r="I49" s="69" t="n">
        <f aca="false">IF(H49="","",G49-H49)</f>
        <v>-48</v>
      </c>
      <c r="J49" s="40" t="n">
        <f aca="false">IF(OR(D49="",D49+G49=0),"",D49/(D49+G49))</f>
        <v>0.345926800472255</v>
      </c>
      <c r="K49" s="40" t="n">
        <f aca="false">IF(E49="","",E49/(E49+H49))</f>
        <v>0.284185493460166</v>
      </c>
      <c r="L49" s="70" t="n">
        <f aca="false">IF(OR(K49="",J49=""),"",(J49-K49)*100)</f>
        <v>6.17413070120885</v>
      </c>
      <c r="M49" s="36" t="n">
        <v>2.11357802942001</v>
      </c>
      <c r="N49" s="36" t="n">
        <v>1.32709319028394</v>
      </c>
      <c r="O49" s="36" t="n">
        <f aca="false">SQRT(M49^2+N49^2)</f>
        <v>2.49567394147252</v>
      </c>
      <c r="P49" s="40" t="n">
        <f aca="false">IF(J49="","",MAX(0,J49-1.96*O49/100))</f>
        <v>0.297011591219394</v>
      </c>
      <c r="Q49" s="40" t="n">
        <f aca="false">IF(J49="","",MIN(1,J49+1.96*O49/100))</f>
        <v>0.394842009725116</v>
      </c>
      <c r="R49" s="32" t="str">
        <f aca="false">IF(L49="","",IF(ABS(L49)&lt;=O49,"Yes","No"))</f>
        <v>No</v>
      </c>
      <c r="S49" s="32" t="str">
        <f aca="false">IF(L49="","",IF(ABS(L49)&lt;=1.96*O49,"Yes","No"))</f>
        <v>No</v>
      </c>
      <c r="T49" s="60" t="n">
        <f aca="false">IF(D49="","",ROUND(SQRT(((D49+G49)*O49/100)^2+(J49*(D49+G49)*0.0886)^2),0))</f>
        <v>33</v>
      </c>
      <c r="U49" s="32" t="s">
        <v>783</v>
      </c>
    </row>
    <row r="50" customFormat="false" ht="15" hidden="false" customHeight="false" outlineLevel="0" collapsed="false">
      <c r="A50" s="32" t="s">
        <v>162</v>
      </c>
      <c r="B50" s="32" t="s">
        <v>229</v>
      </c>
      <c r="C50" s="32" t="s">
        <v>230</v>
      </c>
      <c r="D50" s="60" t="n">
        <v>267</v>
      </c>
      <c r="E50" s="60" t="n">
        <v>223</v>
      </c>
      <c r="F50" s="69" t="n">
        <f aca="false">IF(E50="","",D50-E50)</f>
        <v>44</v>
      </c>
      <c r="G50" s="60" t="n">
        <v>552</v>
      </c>
      <c r="H50" s="60" t="n">
        <v>610</v>
      </c>
      <c r="I50" s="69" t="n">
        <f aca="false">IF(H50="","",G50-H50)</f>
        <v>-58</v>
      </c>
      <c r="J50" s="40" t="n">
        <f aca="false">IF(OR(D50="",D50+G50=0),"",D50/(D50+G50))</f>
        <v>0.326007326007326</v>
      </c>
      <c r="K50" s="40" t="n">
        <f aca="false">IF(E50="","",E50/(E50+H50))</f>
        <v>0.267707082833133</v>
      </c>
      <c r="L50" s="70" t="n">
        <f aca="false">IF(OR(K50="",J50=""),"",(J50-K50)*100)</f>
        <v>5.83002431741928</v>
      </c>
      <c r="M50" s="36" t="n">
        <v>2.11357802942001</v>
      </c>
      <c r="N50" s="36" t="n">
        <v>1.32709319028394</v>
      </c>
      <c r="O50" s="36" t="n">
        <f aca="false">SQRT(M50^2+N50^2)</f>
        <v>2.49567394147252</v>
      </c>
      <c r="P50" s="40" t="n">
        <f aca="false">IF(J50="","",MAX(0,J50-1.96*O50/100))</f>
        <v>0.277092116754465</v>
      </c>
      <c r="Q50" s="40" t="n">
        <f aca="false">IF(J50="","",MIN(1,J50+1.96*O50/100))</f>
        <v>0.374922535260187</v>
      </c>
      <c r="R50" s="32" t="str">
        <f aca="false">IF(L50="","",IF(ABS(L50)&lt;=O50,"Yes","No"))</f>
        <v>No</v>
      </c>
      <c r="S50" s="32" t="str">
        <f aca="false">IF(L50="","",IF(ABS(L50)&lt;=1.96*O50,"Yes","No"))</f>
        <v>No</v>
      </c>
      <c r="T50" s="60" t="n">
        <f aca="false">IF(D50="","",ROUND(SQRT(((D50+G50)*O50/100)^2+(J50*(D50+G50)*0.0886)^2),0))</f>
        <v>31</v>
      </c>
      <c r="U50" s="32" t="s">
        <v>783</v>
      </c>
    </row>
    <row r="51" customFormat="false" ht="15" hidden="false" customHeight="false" outlineLevel="0" collapsed="false">
      <c r="A51" s="32" t="s">
        <v>162</v>
      </c>
      <c r="B51" s="32" t="s">
        <v>229</v>
      </c>
      <c r="C51" s="32" t="s">
        <v>231</v>
      </c>
      <c r="D51" s="60" t="n">
        <v>125</v>
      </c>
      <c r="E51" s="60" t="n">
        <v>100</v>
      </c>
      <c r="F51" s="69" t="n">
        <f aca="false">IF(E51="","",D51-E51)</f>
        <v>25</v>
      </c>
      <c r="G51" s="60" t="n">
        <v>262</v>
      </c>
      <c r="H51" s="60" t="n">
        <v>288</v>
      </c>
      <c r="I51" s="69" t="n">
        <f aca="false">IF(H51="","",G51-H51)</f>
        <v>-26</v>
      </c>
      <c r="J51" s="40" t="n">
        <f aca="false">IF(OR(D51="",D51+G51=0),"",D51/(D51+G51))</f>
        <v>0.322997416020672</v>
      </c>
      <c r="K51" s="40" t="n">
        <f aca="false">IF(E51="","",E51/(E51+H51))</f>
        <v>0.257731958762887</v>
      </c>
      <c r="L51" s="70" t="n">
        <f aca="false">IF(OR(K51="",J51=""),"",(J51-K51)*100)</f>
        <v>6.52654572577853</v>
      </c>
      <c r="M51" s="36" t="n">
        <v>3.46052190265839</v>
      </c>
      <c r="N51" s="36" t="n">
        <v>1.32709319028394</v>
      </c>
      <c r="O51" s="36" t="n">
        <f aca="false">SQRT(M51^2+N51^2)</f>
        <v>3.70626337090019</v>
      </c>
      <c r="P51" s="40" t="n">
        <f aca="false">IF(J51="","",MAX(0,J51-1.96*O51/100))</f>
        <v>0.250354653951028</v>
      </c>
      <c r="Q51" s="40" t="n">
        <f aca="false">IF(J51="","",MIN(1,J51+1.96*O51/100))</f>
        <v>0.395640178090316</v>
      </c>
      <c r="R51" s="32" t="str">
        <f aca="false">IF(L51="","",IF(ABS(L51)&lt;=O51,"Yes","No"))</f>
        <v>No</v>
      </c>
      <c r="S51" s="32" t="str">
        <f aca="false">IF(L51="","",IF(ABS(L51)&lt;=1.96*O51,"Yes","No"))</f>
        <v>Yes</v>
      </c>
      <c r="T51" s="60" t="n">
        <f aca="false">IF(D51="","",ROUND(SQRT(((D51+G51)*O51/100)^2+(J51*(D51+G51)*0.14653)^2),0))</f>
        <v>23</v>
      </c>
      <c r="U51" s="32" t="s">
        <v>783</v>
      </c>
    </row>
    <row r="52" customFormat="false" ht="15" hidden="false" customHeight="false" outlineLevel="0" collapsed="false">
      <c r="A52" s="32" t="s">
        <v>162</v>
      </c>
      <c r="B52" s="32" t="s">
        <v>232</v>
      </c>
      <c r="C52" s="32" t="s">
        <v>232</v>
      </c>
      <c r="D52" s="60" t="n">
        <v>79</v>
      </c>
      <c r="E52" s="60" t="n">
        <v>62</v>
      </c>
      <c r="F52" s="69" t="n">
        <f aca="false">IF(E52="","",D52-E52)</f>
        <v>17</v>
      </c>
      <c r="G52" s="60" t="n">
        <v>83</v>
      </c>
      <c r="H52" s="60" t="n">
        <v>91</v>
      </c>
      <c r="I52" s="69" t="n">
        <f aca="false">IF(H52="","",G52-H52)</f>
        <v>-8</v>
      </c>
      <c r="J52" s="40" t="n">
        <f aca="false">IF(OR(D52="",D52+G52=0),"",D52/(D52+G52))</f>
        <v>0.487654320987654</v>
      </c>
      <c r="K52" s="40" t="n">
        <f aca="false">IF(E52="","",E52/(E52+H52))</f>
        <v>0.405228758169935</v>
      </c>
      <c r="L52" s="70" t="n">
        <f aca="false">IF(OR(K52="",J52=""),"",(J52-K52)*100)</f>
        <v>8.24255628177197</v>
      </c>
      <c r="M52" s="36" t="n">
        <v>3.46052190265839</v>
      </c>
      <c r="N52" s="36" t="n">
        <v>1.32709319028394</v>
      </c>
      <c r="O52" s="36" t="n">
        <f aca="false">SQRT(M52^2+N52^2)</f>
        <v>3.70626337090019</v>
      </c>
      <c r="P52" s="40" t="n">
        <f aca="false">IF(J52="","",MAX(0,J52-1.96*O52/100))</f>
        <v>0.415011558918011</v>
      </c>
      <c r="Q52" s="40" t="n">
        <f aca="false">IF(J52="","",MIN(1,J52+1.96*O52/100))</f>
        <v>0.560297083057298</v>
      </c>
      <c r="R52" s="32" t="str">
        <f aca="false">IF(L52="","",IF(ABS(L52)&lt;=O52,"Yes","No"))</f>
        <v>No</v>
      </c>
      <c r="S52" s="32" t="str">
        <f aca="false">IF(L52="","",IF(ABS(L52)&lt;=1.96*O52,"Yes","No"))</f>
        <v>No</v>
      </c>
      <c r="T52" s="60" t="n">
        <f aca="false">IF(D52="","",ROUND(SQRT(((D52+G52)*O52/100)^2+(J52*(D52+G52)*0.14653)^2),0))</f>
        <v>13</v>
      </c>
      <c r="U52" s="32" t="s">
        <v>783</v>
      </c>
    </row>
    <row r="53" customFormat="false" ht="15" hidden="false" customHeight="false" outlineLevel="0" collapsed="false">
      <c r="A53" s="32" t="s">
        <v>233</v>
      </c>
      <c r="B53" s="32" t="s">
        <v>234</v>
      </c>
      <c r="C53" s="32" t="s">
        <v>234</v>
      </c>
      <c r="D53" s="60" t="n">
        <v>706</v>
      </c>
      <c r="E53" s="60" t="n">
        <v>646</v>
      </c>
      <c r="F53" s="69" t="n">
        <f aca="false">IF(E53="","",D53-E53)</f>
        <v>60</v>
      </c>
      <c r="G53" s="60" t="n">
        <v>627</v>
      </c>
      <c r="H53" s="60" t="n">
        <v>738</v>
      </c>
      <c r="I53" s="69" t="n">
        <f aca="false">IF(H53="","",G53-H53)</f>
        <v>-111</v>
      </c>
      <c r="J53" s="40" t="n">
        <f aca="false">IF(OR(D53="",D53+G53=0),"",D53/(D53+G53))</f>
        <v>0.529632408102026</v>
      </c>
      <c r="K53" s="40" t="n">
        <f aca="false">IF(E53="","",E53/(E53+H53))</f>
        <v>0.466763005780347</v>
      </c>
      <c r="L53" s="70" t="n">
        <f aca="false">IF(OR(K53="",J53=""),"",(J53-K53)*100)</f>
        <v>6.28694023216787</v>
      </c>
      <c r="M53" s="36" t="n">
        <v>1.73158763326251</v>
      </c>
      <c r="N53" s="36" t="n">
        <v>1.32709319028394</v>
      </c>
      <c r="O53" s="36" t="n">
        <f aca="false">SQRT(M53^2+N53^2)</f>
        <v>2.18164434942216</v>
      </c>
      <c r="P53" s="40" t="n">
        <f aca="false">IF(J53="","",MAX(0,J53-1.96*O53/100))</f>
        <v>0.486872178853351</v>
      </c>
      <c r="Q53" s="40" t="n">
        <f aca="false">IF(J53="","",MIN(1,J53+1.96*O53/100))</f>
        <v>0.5723926373507</v>
      </c>
      <c r="R53" s="32" t="str">
        <f aca="false">IF(L53="","",IF(ABS(L53)&lt;=O53,"Yes","No"))</f>
        <v>No</v>
      </c>
      <c r="S53" s="32" t="str">
        <f aca="false">IF(L53="","",IF(ABS(L53)&lt;=1.96*O53,"Yes","No"))</f>
        <v>No</v>
      </c>
      <c r="T53" s="60" t="n">
        <f aca="false">IF(D53="","",ROUND(SQRT(((D53+G53)*O53/100)^2+(J53*(D53+G53)*0.06777)^2),0))</f>
        <v>56</v>
      </c>
      <c r="U53" s="32"/>
    </row>
    <row r="54" customFormat="false" ht="15" hidden="false" customHeight="false" outlineLevel="0" collapsed="false">
      <c r="A54" s="32" t="s">
        <v>233</v>
      </c>
      <c r="B54" s="32" t="s">
        <v>235</v>
      </c>
      <c r="C54" s="32" t="s">
        <v>236</v>
      </c>
      <c r="D54" s="60" t="n">
        <v>456</v>
      </c>
      <c r="E54" s="60" t="n">
        <v>529</v>
      </c>
      <c r="F54" s="69" t="n">
        <f aca="false">IF(E54="","",D54-E54)</f>
        <v>-73</v>
      </c>
      <c r="G54" s="60" t="n">
        <v>119</v>
      </c>
      <c r="H54" s="60" t="n">
        <v>144</v>
      </c>
      <c r="I54" s="69" t="n">
        <f aca="false">IF(H54="","",G54-H54)</f>
        <v>-25</v>
      </c>
      <c r="J54" s="40" t="n">
        <f aca="false">IF(OR(D54="",D54+G54=0),"",D54/(D54+G54))</f>
        <v>0.79304347826087</v>
      </c>
      <c r="K54" s="40" t="n">
        <f aca="false">IF(E54="","",E54/(E54+H54))</f>
        <v>0.786032689450223</v>
      </c>
      <c r="L54" s="70" t="n">
        <f aca="false">IF(OR(K54="",J54=""),"",(J54-K54)*100)</f>
        <v>0.701078881064665</v>
      </c>
      <c r="M54" s="36" t="n">
        <v>3.46052190265839</v>
      </c>
      <c r="N54" s="36" t="n">
        <v>1.32709319028394</v>
      </c>
      <c r="O54" s="36" t="n">
        <f aca="false">SQRT(M54^2+N54^2)</f>
        <v>3.70626337090019</v>
      </c>
      <c r="P54" s="40" t="n">
        <f aca="false">IF(J54="","",MAX(0,J54-1.96*O54/100))</f>
        <v>0.720400716191226</v>
      </c>
      <c r="Q54" s="40" t="n">
        <f aca="false">IF(J54="","",MIN(1,J54+1.96*O54/100))</f>
        <v>0.865686240330513</v>
      </c>
      <c r="R54" s="32" t="str">
        <f aca="false">IF(L54="","",IF(ABS(L54)&lt;=O54,"Yes","No"))</f>
        <v>Yes</v>
      </c>
      <c r="S54" s="32" t="str">
        <f aca="false">IF(L54="","",IF(ABS(L54)&lt;=1.96*O54,"Yes","No"))</f>
        <v>Yes</v>
      </c>
      <c r="T54" s="60" t="n">
        <f aca="false">IF(D54="","",ROUND(SQRT(((D54+G54)*O54/100)^2+(J54*(D54+G54)*0.14653)^2),0))</f>
        <v>70</v>
      </c>
      <c r="U54" s="32"/>
    </row>
    <row r="55" customFormat="false" ht="15" hidden="false" customHeight="false" outlineLevel="0" collapsed="false">
      <c r="A55" s="32" t="s">
        <v>233</v>
      </c>
      <c r="B55" s="32" t="s">
        <v>235</v>
      </c>
      <c r="C55" s="32" t="s">
        <v>237</v>
      </c>
      <c r="D55" s="60" t="n">
        <v>413</v>
      </c>
      <c r="E55" s="60" t="n">
        <v>370</v>
      </c>
      <c r="F55" s="69" t="n">
        <f aca="false">IF(E55="","",D55-E55)</f>
        <v>43</v>
      </c>
      <c r="G55" s="60" t="n">
        <v>122</v>
      </c>
      <c r="H55" s="60" t="n">
        <v>139</v>
      </c>
      <c r="I55" s="69" t="n">
        <f aca="false">IF(H55="","",G55-H55)</f>
        <v>-17</v>
      </c>
      <c r="J55" s="40" t="n">
        <f aca="false">IF(OR(D55="",D55+G55=0),"",D55/(D55+G55))</f>
        <v>0.77196261682243</v>
      </c>
      <c r="K55" s="40" t="n">
        <f aca="false">IF(E55="","",E55/(E55+H55))</f>
        <v>0.726915520628684</v>
      </c>
      <c r="L55" s="70" t="n">
        <f aca="false">IF(OR(K55="",J55=""),"",(J55-K55)*100)</f>
        <v>4.50470961937462</v>
      </c>
      <c r="M55" s="36" t="n">
        <v>3.46052190265839</v>
      </c>
      <c r="N55" s="36" t="n">
        <v>1.32709319028394</v>
      </c>
      <c r="O55" s="36" t="n">
        <f aca="false">SQRT(M55^2+N55^2)</f>
        <v>3.70626337090019</v>
      </c>
      <c r="P55" s="40" t="n">
        <f aca="false">IF(J55="","",MAX(0,J55-1.96*O55/100))</f>
        <v>0.699319854752786</v>
      </c>
      <c r="Q55" s="40" t="n">
        <f aca="false">IF(J55="","",MIN(1,J55+1.96*O55/100))</f>
        <v>0.844605378892074</v>
      </c>
      <c r="R55" s="32" t="str">
        <f aca="false">IF(L55="","",IF(ABS(L55)&lt;=O55,"Yes","No"))</f>
        <v>No</v>
      </c>
      <c r="S55" s="32" t="str">
        <f aca="false">IF(L55="","",IF(ABS(L55)&lt;=1.96*O55,"Yes","No"))</f>
        <v>Yes</v>
      </c>
      <c r="T55" s="60" t="n">
        <f aca="false">IF(D55="","",ROUND(SQRT(((D55+G55)*O55/100)^2+(J55*(D55+G55)*0.14653)^2),0))</f>
        <v>64</v>
      </c>
      <c r="U55" s="32"/>
    </row>
    <row r="56" customFormat="false" ht="15" hidden="false" customHeight="false" outlineLevel="0" collapsed="false">
      <c r="A56" s="32" t="s">
        <v>233</v>
      </c>
      <c r="B56" s="32" t="s">
        <v>235</v>
      </c>
      <c r="C56" s="32" t="s">
        <v>238</v>
      </c>
      <c r="D56" s="60" t="n">
        <v>400</v>
      </c>
      <c r="E56" s="60" t="n">
        <v>401</v>
      </c>
      <c r="F56" s="69" t="n">
        <f aca="false">IF(E56="","",D56-E56)</f>
        <v>-1</v>
      </c>
      <c r="G56" s="60" t="n">
        <v>98</v>
      </c>
      <c r="H56" s="60" t="n">
        <v>117</v>
      </c>
      <c r="I56" s="69" t="n">
        <f aca="false">IF(H56="","",G56-H56)</f>
        <v>-19</v>
      </c>
      <c r="J56" s="40" t="n">
        <f aca="false">IF(OR(D56="",D56+G56=0),"",D56/(D56+G56))</f>
        <v>0.803212851405623</v>
      </c>
      <c r="K56" s="40" t="n">
        <f aca="false">IF(E56="","",E56/(E56+H56))</f>
        <v>0.774131274131274</v>
      </c>
      <c r="L56" s="70" t="n">
        <f aca="false">IF(OR(K56="",J56=""),"",(J56-K56)*100)</f>
        <v>2.90815772743483</v>
      </c>
      <c r="M56" s="36" t="n">
        <v>3.46052190265839</v>
      </c>
      <c r="N56" s="36" t="n">
        <v>1.32709319028394</v>
      </c>
      <c r="O56" s="36" t="n">
        <f aca="false">SQRT(M56^2+N56^2)</f>
        <v>3.70626337090019</v>
      </c>
      <c r="P56" s="40" t="n">
        <f aca="false">IF(J56="","",MAX(0,J56-1.96*O56/100))</f>
        <v>0.730570089335979</v>
      </c>
      <c r="Q56" s="40" t="n">
        <f aca="false">IF(J56="","",MIN(1,J56+1.96*O56/100))</f>
        <v>0.875855613475266</v>
      </c>
      <c r="R56" s="32" t="str">
        <f aca="false">IF(L56="","",IF(ABS(L56)&lt;=O56,"Yes","No"))</f>
        <v>Yes</v>
      </c>
      <c r="S56" s="32" t="str">
        <f aca="false">IF(L56="","",IF(ABS(L56)&lt;=1.96*O56,"Yes","No"))</f>
        <v>Yes</v>
      </c>
      <c r="T56" s="60" t="n">
        <f aca="false">IF(D56="","",ROUND(SQRT(((D56+G56)*O56/100)^2+(J56*(D56+G56)*0.14653)^2),0))</f>
        <v>61</v>
      </c>
      <c r="U56" s="32"/>
    </row>
    <row r="57" customFormat="false" ht="15" hidden="false" customHeight="false" outlineLevel="0" collapsed="false">
      <c r="A57" s="32" t="s">
        <v>233</v>
      </c>
      <c r="B57" s="32" t="s">
        <v>235</v>
      </c>
      <c r="C57" s="32" t="s">
        <v>239</v>
      </c>
      <c r="D57" s="60" t="n">
        <v>344</v>
      </c>
      <c r="E57" s="60" t="n">
        <v>341</v>
      </c>
      <c r="F57" s="69" t="n">
        <f aca="false">IF(E57="","",D57-E57)</f>
        <v>3</v>
      </c>
      <c r="G57" s="60" t="n">
        <v>114</v>
      </c>
      <c r="H57" s="60" t="n">
        <v>128</v>
      </c>
      <c r="I57" s="69" t="n">
        <f aca="false">IF(H57="","",G57-H57)</f>
        <v>-14</v>
      </c>
      <c r="J57" s="40" t="n">
        <f aca="false">IF(OR(D57="",D57+G57=0),"",D57/(D57+G57))</f>
        <v>0.751091703056769</v>
      </c>
      <c r="K57" s="40" t="n">
        <f aca="false">IF(E57="","",E57/(E57+H57))</f>
        <v>0.727078891257996</v>
      </c>
      <c r="L57" s="70" t="n">
        <f aca="false">IF(OR(K57="",J57=""),"",(J57-K57)*100)</f>
        <v>2.40128117987728</v>
      </c>
      <c r="M57" s="36" t="n">
        <v>3.46052190265839</v>
      </c>
      <c r="N57" s="36" t="n">
        <v>1.32709319028394</v>
      </c>
      <c r="O57" s="36" t="n">
        <f aca="false">SQRT(M57^2+N57^2)</f>
        <v>3.70626337090019</v>
      </c>
      <c r="P57" s="40" t="n">
        <f aca="false">IF(J57="","",MAX(0,J57-1.96*O57/100))</f>
        <v>0.678448940987125</v>
      </c>
      <c r="Q57" s="40" t="n">
        <f aca="false">IF(J57="","",MIN(1,J57+1.96*O57/100))</f>
        <v>0.823734465126412</v>
      </c>
      <c r="R57" s="32" t="str">
        <f aca="false">IF(L57="","",IF(ABS(L57)&lt;=O57,"Yes","No"))</f>
        <v>Yes</v>
      </c>
      <c r="S57" s="32" t="str">
        <f aca="false">IF(L57="","",IF(ABS(L57)&lt;=1.96*O57,"Yes","No"))</f>
        <v>Yes</v>
      </c>
      <c r="T57" s="60" t="n">
        <f aca="false">IF(D57="","",ROUND(SQRT(((D57+G57)*O57/100)^2+(J57*(D57+G57)*0.14653)^2),0))</f>
        <v>53</v>
      </c>
      <c r="U57" s="32"/>
    </row>
    <row r="58" customFormat="false" ht="15" hidden="false" customHeight="false" outlineLevel="0" collapsed="false">
      <c r="A58" s="32" t="s">
        <v>233</v>
      </c>
      <c r="B58" s="32" t="s">
        <v>235</v>
      </c>
      <c r="C58" s="32" t="s">
        <v>240</v>
      </c>
      <c r="D58" s="60" t="n">
        <v>424</v>
      </c>
      <c r="E58" s="60" t="n">
        <v>423</v>
      </c>
      <c r="F58" s="69" t="n">
        <f aca="false">IF(E58="","",D58-E58)</f>
        <v>1</v>
      </c>
      <c r="G58" s="60" t="n">
        <v>105</v>
      </c>
      <c r="H58" s="60" t="n">
        <v>126</v>
      </c>
      <c r="I58" s="69" t="n">
        <f aca="false">IF(H58="","",G58-H58)</f>
        <v>-21</v>
      </c>
      <c r="J58" s="40" t="n">
        <f aca="false">IF(OR(D58="",D58+G58=0),"",D58/(D58+G58))</f>
        <v>0.801512287334594</v>
      </c>
      <c r="K58" s="40" t="n">
        <f aca="false">IF(E58="","",E58/(E58+H58))</f>
        <v>0.770491803278689</v>
      </c>
      <c r="L58" s="70" t="n">
        <f aca="false">IF(OR(K58="",J58=""),"",(J58-K58)*100)</f>
        <v>3.10204840559051</v>
      </c>
      <c r="M58" s="36" t="n">
        <v>3.46052190265839</v>
      </c>
      <c r="N58" s="36" t="n">
        <v>1.32709319028394</v>
      </c>
      <c r="O58" s="36" t="n">
        <f aca="false">SQRT(M58^2+N58^2)</f>
        <v>3.70626337090019</v>
      </c>
      <c r="P58" s="40" t="n">
        <f aca="false">IF(J58="","",MAX(0,J58-1.96*O58/100))</f>
        <v>0.72886952526495</v>
      </c>
      <c r="Q58" s="40" t="n">
        <f aca="false">IF(J58="","",MIN(1,J58+1.96*O58/100))</f>
        <v>0.874155049404237</v>
      </c>
      <c r="R58" s="32" t="str">
        <f aca="false">IF(L58="","",IF(ABS(L58)&lt;=O58,"Yes","No"))</f>
        <v>Yes</v>
      </c>
      <c r="S58" s="32" t="str">
        <f aca="false">IF(L58="","",IF(ABS(L58)&lt;=1.96*O58,"Yes","No"))</f>
        <v>Yes</v>
      </c>
      <c r="T58" s="60" t="n">
        <f aca="false">IF(D58="","",ROUND(SQRT(((D58+G58)*O58/100)^2+(J58*(D58+G58)*0.14653)^2),0))</f>
        <v>65</v>
      </c>
      <c r="U58" s="32"/>
    </row>
    <row r="59" customFormat="false" ht="15" hidden="false" customHeight="false" outlineLevel="0" collapsed="false">
      <c r="A59" s="32" t="s">
        <v>233</v>
      </c>
      <c r="B59" s="32" t="s">
        <v>235</v>
      </c>
      <c r="C59" s="32" t="s">
        <v>241</v>
      </c>
      <c r="D59" s="60" t="n">
        <v>436</v>
      </c>
      <c r="E59" s="60" t="n">
        <v>470</v>
      </c>
      <c r="F59" s="69" t="n">
        <f aca="false">IF(E59="","",D59-E59)</f>
        <v>-34</v>
      </c>
      <c r="G59" s="60" t="n">
        <v>145</v>
      </c>
      <c r="H59" s="60" t="n">
        <v>179</v>
      </c>
      <c r="I59" s="69" t="n">
        <f aca="false">IF(H59="","",G59-H59)</f>
        <v>-34</v>
      </c>
      <c r="J59" s="40" t="n">
        <f aca="false">IF(OR(D59="",D59+G59=0),"",D59/(D59+G59))</f>
        <v>0.750430292598967</v>
      </c>
      <c r="K59" s="40" t="n">
        <f aca="false">IF(E59="","",E59/(E59+H59))</f>
        <v>0.724191063174114</v>
      </c>
      <c r="L59" s="70" t="n">
        <f aca="false">IF(OR(K59="",J59=""),"",(J59-K59)*100)</f>
        <v>2.62392294248534</v>
      </c>
      <c r="M59" s="36" t="n">
        <v>3.46052190265839</v>
      </c>
      <c r="N59" s="36" t="n">
        <v>1.32709319028394</v>
      </c>
      <c r="O59" s="36" t="n">
        <f aca="false">SQRT(M59^2+N59^2)</f>
        <v>3.70626337090019</v>
      </c>
      <c r="P59" s="40" t="n">
        <f aca="false">IF(J59="","",MAX(0,J59-1.96*O59/100))</f>
        <v>0.677787530529324</v>
      </c>
      <c r="Q59" s="40" t="n">
        <f aca="false">IF(J59="","",MIN(1,J59+1.96*O59/100))</f>
        <v>0.823073054668611</v>
      </c>
      <c r="R59" s="32" t="str">
        <f aca="false">IF(L59="","",IF(ABS(L59)&lt;=O59,"Yes","No"))</f>
        <v>Yes</v>
      </c>
      <c r="S59" s="32" t="str">
        <f aca="false">IF(L59="","",IF(ABS(L59)&lt;=1.96*O59,"Yes","No"))</f>
        <v>Yes</v>
      </c>
      <c r="T59" s="60" t="n">
        <f aca="false">IF(D59="","",ROUND(SQRT(((D59+G59)*O59/100)^2+(J59*(D59+G59)*0.14653)^2),0))</f>
        <v>67</v>
      </c>
      <c r="U59" s="32"/>
    </row>
    <row r="60" customFormat="false" ht="15" hidden="false" customHeight="false" outlineLevel="0" collapsed="false">
      <c r="A60" s="32" t="s">
        <v>233</v>
      </c>
      <c r="B60" s="32" t="s">
        <v>235</v>
      </c>
      <c r="C60" s="32" t="s">
        <v>242</v>
      </c>
      <c r="D60" s="60" t="n">
        <v>858</v>
      </c>
      <c r="E60" s="60" t="n">
        <v>798</v>
      </c>
      <c r="F60" s="69" t="n">
        <f aca="false">IF(E60="","",D60-E60)</f>
        <v>60</v>
      </c>
      <c r="G60" s="60" t="n">
        <v>230</v>
      </c>
      <c r="H60" s="60" t="n">
        <v>252</v>
      </c>
      <c r="I60" s="69" t="n">
        <f aca="false">IF(H60="","",G60-H60)</f>
        <v>-22</v>
      </c>
      <c r="J60" s="40" t="n">
        <f aca="false">IF(OR(D60="",D60+G60=0),"",D60/(D60+G60))</f>
        <v>0.788602941176471</v>
      </c>
      <c r="K60" s="40" t="n">
        <f aca="false">IF(E60="","",E60/(E60+H60))</f>
        <v>0.76</v>
      </c>
      <c r="L60" s="70" t="n">
        <f aca="false">IF(OR(K60="",J60=""),"",(J60-K60)*100)</f>
        <v>2.86029411764706</v>
      </c>
      <c r="M60" s="36" t="n">
        <v>2.11357802942001</v>
      </c>
      <c r="N60" s="36" t="n">
        <v>1.32709319028394</v>
      </c>
      <c r="O60" s="36" t="n">
        <f aca="false">SQRT(M60^2+N60^2)</f>
        <v>2.49567394147252</v>
      </c>
      <c r="P60" s="40" t="n">
        <f aca="false">IF(J60="","",MAX(0,J60-1.96*O60/100))</f>
        <v>0.739687731923609</v>
      </c>
      <c r="Q60" s="40" t="n">
        <f aca="false">IF(J60="","",MIN(1,J60+1.96*O60/100))</f>
        <v>0.837518150429332</v>
      </c>
      <c r="R60" s="32" t="str">
        <f aca="false">IF(L60="","",IF(ABS(L60)&lt;=O60,"Yes","No"))</f>
        <v>No</v>
      </c>
      <c r="S60" s="32" t="str">
        <f aca="false">IF(L60="","",IF(ABS(L60)&lt;=1.96*O60,"Yes","No"))</f>
        <v>Yes</v>
      </c>
      <c r="T60" s="60" t="n">
        <f aca="false">IF(D60="","",ROUND(SQRT(((D60+G60)*O60/100)^2+(J60*(D60+G60)*0.0886)^2),0))</f>
        <v>81</v>
      </c>
      <c r="U60" s="32"/>
    </row>
    <row r="61" customFormat="false" ht="15" hidden="false" customHeight="false" outlineLevel="0" collapsed="false">
      <c r="A61" s="32" t="s">
        <v>233</v>
      </c>
      <c r="B61" s="32" t="s">
        <v>235</v>
      </c>
      <c r="C61" s="32" t="s">
        <v>243</v>
      </c>
      <c r="D61" s="60" t="n">
        <v>391</v>
      </c>
      <c r="E61" s="60" t="n">
        <v>386</v>
      </c>
      <c r="F61" s="69" t="n">
        <f aca="false">IF(E61="","",D61-E61)</f>
        <v>5</v>
      </c>
      <c r="G61" s="60" t="n">
        <v>172</v>
      </c>
      <c r="H61" s="60" t="n">
        <v>215</v>
      </c>
      <c r="I61" s="69" t="n">
        <f aca="false">IF(H61="","",G61-H61)</f>
        <v>-43</v>
      </c>
      <c r="J61" s="40" t="n">
        <f aca="false">IF(OR(D61="",D61+G61=0),"",D61/(D61+G61))</f>
        <v>0.69449378330373</v>
      </c>
      <c r="K61" s="40" t="n">
        <f aca="false">IF(E61="","",E61/(E61+H61))</f>
        <v>0.642262895174709</v>
      </c>
      <c r="L61" s="70" t="n">
        <f aca="false">IF(OR(K61="",J61=""),"",(J61-K61)*100)</f>
        <v>5.22308881290212</v>
      </c>
      <c r="M61" s="36" t="n">
        <v>3.46052190265839</v>
      </c>
      <c r="N61" s="36" t="n">
        <v>1.32709319028394</v>
      </c>
      <c r="O61" s="36" t="n">
        <f aca="false">SQRT(M61^2+N61^2)</f>
        <v>3.70626337090019</v>
      </c>
      <c r="P61" s="40" t="n">
        <f aca="false">IF(J61="","",MAX(0,J61-1.96*O61/100))</f>
        <v>0.621851021234086</v>
      </c>
      <c r="Q61" s="40" t="n">
        <f aca="false">IF(J61="","",MIN(1,J61+1.96*O61/100))</f>
        <v>0.767136545373374</v>
      </c>
      <c r="R61" s="32" t="str">
        <f aca="false">IF(L61="","",IF(ABS(L61)&lt;=O61,"Yes","No"))</f>
        <v>No</v>
      </c>
      <c r="S61" s="32" t="str">
        <f aca="false">IF(L61="","",IF(ABS(L61)&lt;=1.96*O61,"Yes","No"))</f>
        <v>Yes</v>
      </c>
      <c r="T61" s="60" t="n">
        <f aca="false">IF(D61="","",ROUND(SQRT(((D61+G61)*O61/100)^2+(J61*(D61+G61)*0.14653)^2),0))</f>
        <v>61</v>
      </c>
      <c r="U61" s="32"/>
    </row>
    <row r="62" customFormat="false" ht="15" hidden="false" customHeight="false" outlineLevel="0" collapsed="false">
      <c r="A62" s="32" t="s">
        <v>233</v>
      </c>
      <c r="B62" s="32" t="s">
        <v>235</v>
      </c>
      <c r="C62" s="32" t="s">
        <v>244</v>
      </c>
      <c r="D62" s="60" t="n">
        <v>662</v>
      </c>
      <c r="E62" s="60" t="n">
        <v>627</v>
      </c>
      <c r="F62" s="69" t="n">
        <f aca="false">IF(E62="","",D62-E62)</f>
        <v>35</v>
      </c>
      <c r="G62" s="60" t="n">
        <v>360</v>
      </c>
      <c r="H62" s="60" t="n">
        <v>374</v>
      </c>
      <c r="I62" s="69" t="n">
        <f aca="false">IF(H62="","",G62-H62)</f>
        <v>-14</v>
      </c>
      <c r="J62" s="40" t="n">
        <f aca="false">IF(OR(D62="",D62+G62=0),"",D62/(D62+G62))</f>
        <v>0.647749510763209</v>
      </c>
      <c r="K62" s="40" t="n">
        <f aca="false">IF(E62="","",E62/(E62+H62))</f>
        <v>0.626373626373626</v>
      </c>
      <c r="L62" s="70" t="n">
        <f aca="false">IF(OR(K62="",J62=""),"",(J62-K62)*100)</f>
        <v>2.1375884389583</v>
      </c>
      <c r="M62" s="36" t="n">
        <v>2.11357802942001</v>
      </c>
      <c r="N62" s="36" t="n">
        <v>1.32709319028394</v>
      </c>
      <c r="O62" s="36" t="n">
        <f aca="false">SQRT(M62^2+N62^2)</f>
        <v>2.49567394147252</v>
      </c>
      <c r="P62" s="40" t="n">
        <f aca="false">IF(J62="","",MAX(0,J62-1.96*O62/100))</f>
        <v>0.598834301510348</v>
      </c>
      <c r="Q62" s="40" t="n">
        <f aca="false">IF(J62="","",MIN(1,J62+1.96*O62/100))</f>
        <v>0.696664720016071</v>
      </c>
      <c r="R62" s="32" t="str">
        <f aca="false">IF(L62="","",IF(ABS(L62)&lt;=O62,"Yes","No"))</f>
        <v>Yes</v>
      </c>
      <c r="S62" s="32" t="str">
        <f aca="false">IF(L62="","",IF(ABS(L62)&lt;=1.96*O62,"Yes","No"))</f>
        <v>Yes</v>
      </c>
      <c r="T62" s="60" t="n">
        <f aca="false">IF(D62="","",ROUND(SQRT(((D62+G62)*O62/100)^2+(J62*(D62+G62)*0.0886)^2),0))</f>
        <v>64</v>
      </c>
      <c r="U62" s="32"/>
    </row>
    <row r="63" customFormat="false" ht="15" hidden="false" customHeight="false" outlineLevel="0" collapsed="false">
      <c r="A63" s="32" t="s">
        <v>233</v>
      </c>
      <c r="B63" s="32" t="s">
        <v>235</v>
      </c>
      <c r="C63" s="32" t="s">
        <v>245</v>
      </c>
      <c r="D63" s="60" t="n">
        <v>452</v>
      </c>
      <c r="E63" s="60" t="n">
        <v>448</v>
      </c>
      <c r="F63" s="69" t="n">
        <f aca="false">IF(E63="","",D63-E63)</f>
        <v>4</v>
      </c>
      <c r="G63" s="60" t="n">
        <v>241</v>
      </c>
      <c r="H63" s="60" t="n">
        <v>264</v>
      </c>
      <c r="I63" s="69" t="n">
        <f aca="false">IF(H63="","",G63-H63)</f>
        <v>-23</v>
      </c>
      <c r="J63" s="40" t="n">
        <f aca="false">IF(OR(D63="",D63+G63=0),"",D63/(D63+G63))</f>
        <v>0.652236652236652</v>
      </c>
      <c r="K63" s="40" t="n">
        <f aca="false">IF(E63="","",E63/(E63+H63))</f>
        <v>0.629213483146067</v>
      </c>
      <c r="L63" s="70" t="n">
        <f aca="false">IF(OR(K63="",J63=""),"",(J63-K63)*100)</f>
        <v>2.30231690905849</v>
      </c>
      <c r="M63" s="36" t="n">
        <v>3.46052190265839</v>
      </c>
      <c r="N63" s="36" t="n">
        <v>1.32709319028394</v>
      </c>
      <c r="O63" s="36" t="n">
        <f aca="false">SQRT(M63^2+N63^2)</f>
        <v>3.70626337090019</v>
      </c>
      <c r="P63" s="40" t="n">
        <f aca="false">IF(J63="","",MAX(0,J63-1.96*O63/100))</f>
        <v>0.579593890167009</v>
      </c>
      <c r="Q63" s="40" t="n">
        <f aca="false">IF(J63="","",MIN(1,J63+1.96*O63/100))</f>
        <v>0.724879414306296</v>
      </c>
      <c r="R63" s="32" t="str">
        <f aca="false">IF(L63="","",IF(ABS(L63)&lt;=O63,"Yes","No"))</f>
        <v>Yes</v>
      </c>
      <c r="S63" s="32" t="str">
        <f aca="false">IF(L63="","",IF(ABS(L63)&lt;=1.96*O63,"Yes","No"))</f>
        <v>Yes</v>
      </c>
      <c r="T63" s="60" t="n">
        <f aca="false">IF(D63="","",ROUND(SQRT(((D63+G63)*O63/100)^2+(J63*(D63+G63)*0.14653)^2),0))</f>
        <v>71</v>
      </c>
      <c r="U63" s="32"/>
    </row>
    <row r="64" customFormat="false" ht="15" hidden="false" customHeight="false" outlineLevel="0" collapsed="false">
      <c r="A64" s="32" t="s">
        <v>233</v>
      </c>
      <c r="B64" s="32" t="s">
        <v>235</v>
      </c>
      <c r="C64" s="32" t="s">
        <v>246</v>
      </c>
      <c r="D64" s="60" t="n">
        <v>470</v>
      </c>
      <c r="E64" s="60" t="n">
        <v>478</v>
      </c>
      <c r="F64" s="69" t="n">
        <f aca="false">IF(E64="","",D64-E64)</f>
        <v>-8</v>
      </c>
      <c r="G64" s="60" t="n">
        <v>167</v>
      </c>
      <c r="H64" s="60" t="n">
        <v>197</v>
      </c>
      <c r="I64" s="69" t="n">
        <f aca="false">IF(H64="","",G64-H64)</f>
        <v>-30</v>
      </c>
      <c r="J64" s="40" t="n">
        <f aca="false">IF(OR(D64="",D64+G64=0),"",D64/(D64+G64))</f>
        <v>0.737833594976452</v>
      </c>
      <c r="K64" s="40" t="n">
        <f aca="false">IF(E64="","",E64/(E64+H64))</f>
        <v>0.708148148148148</v>
      </c>
      <c r="L64" s="70" t="n">
        <f aca="false">IF(OR(K64="",J64=""),"",(J64-K64)*100)</f>
        <v>2.96854468283039</v>
      </c>
      <c r="M64" s="36" t="n">
        <v>3.46052190265839</v>
      </c>
      <c r="N64" s="36" t="n">
        <v>1.32709319028394</v>
      </c>
      <c r="O64" s="36" t="n">
        <f aca="false">SQRT(M64^2+N64^2)</f>
        <v>3.70626337090019</v>
      </c>
      <c r="P64" s="40" t="n">
        <f aca="false">IF(J64="","",MAX(0,J64-1.96*O64/100))</f>
        <v>0.665190832906808</v>
      </c>
      <c r="Q64" s="40" t="n">
        <f aca="false">IF(J64="","",MIN(1,J64+1.96*O64/100))</f>
        <v>0.810476357046096</v>
      </c>
      <c r="R64" s="32" t="str">
        <f aca="false">IF(L64="","",IF(ABS(L64)&lt;=O64,"Yes","No"))</f>
        <v>Yes</v>
      </c>
      <c r="S64" s="32" t="str">
        <f aca="false">IF(L64="","",IF(ABS(L64)&lt;=1.96*O64,"Yes","No"))</f>
        <v>Yes</v>
      </c>
      <c r="T64" s="60" t="n">
        <f aca="false">IF(D64="","",ROUND(SQRT(((D64+G64)*O64/100)^2+(J64*(D64+G64)*0.14653)^2),0))</f>
        <v>73</v>
      </c>
      <c r="U64" s="32"/>
    </row>
    <row r="65" customFormat="false" ht="15" hidden="false" customHeight="false" outlineLevel="0" collapsed="false">
      <c r="A65" s="32" t="s">
        <v>233</v>
      </c>
      <c r="B65" s="32" t="s">
        <v>235</v>
      </c>
      <c r="C65" s="32" t="s">
        <v>247</v>
      </c>
      <c r="D65" s="60" t="n">
        <v>687</v>
      </c>
      <c r="E65" s="60" t="n">
        <v>613</v>
      </c>
      <c r="F65" s="69" t="n">
        <f aca="false">IF(E65="","",D65-E65)</f>
        <v>74</v>
      </c>
      <c r="G65" s="60" t="n">
        <v>243</v>
      </c>
      <c r="H65" s="60" t="n">
        <v>277</v>
      </c>
      <c r="I65" s="69" t="n">
        <f aca="false">IF(H65="","",G65-H65)</f>
        <v>-34</v>
      </c>
      <c r="J65" s="40" t="n">
        <f aca="false">IF(OR(D65="",D65+G65=0),"",D65/(D65+G65))</f>
        <v>0.738709677419355</v>
      </c>
      <c r="K65" s="40" t="n">
        <f aca="false">IF(E65="","",E65/(E65+H65))</f>
        <v>0.68876404494382</v>
      </c>
      <c r="L65" s="70" t="n">
        <f aca="false">IF(OR(K65="",J65=""),"",(J65-K65)*100)</f>
        <v>4.99456324755346</v>
      </c>
      <c r="M65" s="36" t="n">
        <v>2.11357802942001</v>
      </c>
      <c r="N65" s="36" t="n">
        <v>1.32709319028394</v>
      </c>
      <c r="O65" s="36" t="n">
        <f aca="false">SQRT(M65^2+N65^2)</f>
        <v>2.49567394147252</v>
      </c>
      <c r="P65" s="40" t="n">
        <f aca="false">IF(J65="","",MAX(0,J65-1.96*O65/100))</f>
        <v>0.689794468166494</v>
      </c>
      <c r="Q65" s="40" t="n">
        <f aca="false">IF(J65="","",MIN(1,J65+1.96*O65/100))</f>
        <v>0.787624886672216</v>
      </c>
      <c r="R65" s="32" t="str">
        <f aca="false">IF(L65="","",IF(ABS(L65)&lt;=O65,"Yes","No"))</f>
        <v>No</v>
      </c>
      <c r="S65" s="32" t="str">
        <f aca="false">IF(L65="","",IF(ABS(L65)&lt;=1.96*O65,"Yes","No"))</f>
        <v>No</v>
      </c>
      <c r="T65" s="60" t="n">
        <f aca="false">IF(D65="","",ROUND(SQRT(((D65+G65)*O65/100)^2+(J65*(D65+G65)*0.0886)^2),0))</f>
        <v>65</v>
      </c>
      <c r="U65" s="32"/>
    </row>
    <row r="66" customFormat="false" ht="15" hidden="false" customHeight="false" outlineLevel="0" collapsed="false">
      <c r="A66" s="32" t="s">
        <v>233</v>
      </c>
      <c r="B66" s="32" t="s">
        <v>235</v>
      </c>
      <c r="C66" s="32" t="s">
        <v>248</v>
      </c>
      <c r="D66" s="60" t="n">
        <v>423</v>
      </c>
      <c r="E66" s="60" t="n">
        <v>422</v>
      </c>
      <c r="F66" s="69" t="n">
        <f aca="false">IF(E66="","",D66-E66)</f>
        <v>1</v>
      </c>
      <c r="G66" s="60" t="n">
        <v>230</v>
      </c>
      <c r="H66" s="60" t="n">
        <v>251</v>
      </c>
      <c r="I66" s="69" t="n">
        <f aca="false">IF(H66="","",G66-H66)</f>
        <v>-21</v>
      </c>
      <c r="J66" s="40" t="n">
        <f aca="false">IF(OR(D66="",D66+G66=0),"",D66/(D66+G66))</f>
        <v>0.647779479326187</v>
      </c>
      <c r="K66" s="40" t="n">
        <f aca="false">IF(E66="","",E66/(E66+H66))</f>
        <v>0.62704309063893</v>
      </c>
      <c r="L66" s="70" t="n">
        <f aca="false">IF(OR(K66="",J66=""),"",(J66-K66)*100)</f>
        <v>2.07363886872567</v>
      </c>
      <c r="M66" s="36" t="n">
        <v>3.46052190265839</v>
      </c>
      <c r="N66" s="36" t="n">
        <v>1.32709319028394</v>
      </c>
      <c r="O66" s="36" t="n">
        <f aca="false">SQRT(M66^2+N66^2)</f>
        <v>3.70626337090019</v>
      </c>
      <c r="P66" s="40" t="n">
        <f aca="false">IF(J66="","",MAX(0,J66-1.96*O66/100))</f>
        <v>0.575136717256543</v>
      </c>
      <c r="Q66" s="40" t="n">
        <f aca="false">IF(J66="","",MIN(1,J66+1.96*O66/100))</f>
        <v>0.720422241395831</v>
      </c>
      <c r="R66" s="32" t="str">
        <f aca="false">IF(L66="","",IF(ABS(L66)&lt;=O66,"Yes","No"))</f>
        <v>Yes</v>
      </c>
      <c r="S66" s="32" t="str">
        <f aca="false">IF(L66="","",IF(ABS(L66)&lt;=1.96*O66,"Yes","No"))</f>
        <v>Yes</v>
      </c>
      <c r="T66" s="60" t="n">
        <f aca="false">IF(D66="","",ROUND(SQRT(((D66+G66)*O66/100)^2+(J66*(D66+G66)*0.14653)^2),0))</f>
        <v>67</v>
      </c>
      <c r="U66" s="32"/>
    </row>
    <row r="67" customFormat="false" ht="15" hidden="false" customHeight="false" outlineLevel="0" collapsed="false">
      <c r="A67" s="32" t="s">
        <v>233</v>
      </c>
      <c r="B67" s="32" t="s">
        <v>235</v>
      </c>
      <c r="C67" s="32" t="s">
        <v>249</v>
      </c>
      <c r="D67" s="60" t="n">
        <v>454</v>
      </c>
      <c r="E67" s="60" t="n">
        <v>426</v>
      </c>
      <c r="F67" s="69" t="n">
        <f aca="false">IF(E67="","",D67-E67)</f>
        <v>28</v>
      </c>
      <c r="G67" s="60" t="n">
        <v>291</v>
      </c>
      <c r="H67" s="60" t="n">
        <v>320</v>
      </c>
      <c r="I67" s="69" t="n">
        <f aca="false">IF(H67="","",G67-H67)</f>
        <v>-29</v>
      </c>
      <c r="J67" s="40" t="n">
        <f aca="false">IF(OR(D67="",D67+G67=0),"",D67/(D67+G67))</f>
        <v>0.609395973154362</v>
      </c>
      <c r="K67" s="40" t="n">
        <f aca="false">IF(E67="","",E67/(E67+H67))</f>
        <v>0.571045576407507</v>
      </c>
      <c r="L67" s="70" t="n">
        <f aca="false">IF(OR(K67="",J67=""),"",(J67-K67)*100)</f>
        <v>3.83503967468557</v>
      </c>
      <c r="M67" s="36" t="n">
        <v>2.11357802942001</v>
      </c>
      <c r="N67" s="36" t="n">
        <v>1.32709319028394</v>
      </c>
      <c r="O67" s="36" t="n">
        <f aca="false">SQRT(M67^2+N67^2)</f>
        <v>2.49567394147252</v>
      </c>
      <c r="P67" s="40" t="n">
        <f aca="false">IF(J67="","",MAX(0,J67-1.96*O67/100))</f>
        <v>0.560480763901501</v>
      </c>
      <c r="Q67" s="40" t="n">
        <f aca="false">IF(J67="","",MIN(1,J67+1.96*O67/100))</f>
        <v>0.658311182407224</v>
      </c>
      <c r="R67" s="32" t="str">
        <f aca="false">IF(L67="","",IF(ABS(L67)&lt;=O67,"Yes","No"))</f>
        <v>No</v>
      </c>
      <c r="S67" s="32" t="str">
        <f aca="false">IF(L67="","",IF(ABS(L67)&lt;=1.96*O67,"Yes","No"))</f>
        <v>Yes</v>
      </c>
      <c r="T67" s="60" t="n">
        <f aca="false">IF(D67="","",ROUND(SQRT(((D67+G67)*O67/100)^2+(J67*(D67+G67)*0.0886)^2),0))</f>
        <v>44</v>
      </c>
      <c r="U67" s="32"/>
    </row>
    <row r="68" customFormat="false" ht="15" hidden="false" customHeight="false" outlineLevel="0" collapsed="false">
      <c r="A68" s="32" t="s">
        <v>233</v>
      </c>
      <c r="B68" s="32" t="s">
        <v>235</v>
      </c>
      <c r="C68" s="32" t="s">
        <v>250</v>
      </c>
      <c r="D68" s="60" t="n">
        <v>487</v>
      </c>
      <c r="E68" s="60" t="n">
        <v>467</v>
      </c>
      <c r="F68" s="69" t="n">
        <f aca="false">IF(E68="","",D68-E68)</f>
        <v>20</v>
      </c>
      <c r="G68" s="60" t="n">
        <v>220</v>
      </c>
      <c r="H68" s="60" t="n">
        <v>261</v>
      </c>
      <c r="I68" s="69" t="n">
        <f aca="false">IF(H68="","",G68-H68)</f>
        <v>-41</v>
      </c>
      <c r="J68" s="40" t="n">
        <f aca="false">IF(OR(D68="",D68+G68=0),"",D68/(D68+G68))</f>
        <v>0.688826025459689</v>
      </c>
      <c r="K68" s="40" t="n">
        <f aca="false">IF(E68="","",E68/(E68+H68))</f>
        <v>0.641483516483517</v>
      </c>
      <c r="L68" s="70" t="n">
        <f aca="false">IF(OR(K68="",J68=""),"",(J68-K68)*100)</f>
        <v>4.73425089761723</v>
      </c>
      <c r="M68" s="36" t="n">
        <v>3.46052190265839</v>
      </c>
      <c r="N68" s="36" t="n">
        <v>1.32709319028394</v>
      </c>
      <c r="O68" s="36" t="n">
        <f aca="false">SQRT(M68^2+N68^2)</f>
        <v>3.70626337090019</v>
      </c>
      <c r="P68" s="40" t="n">
        <f aca="false">IF(J68="","",MAX(0,J68-1.96*O68/100))</f>
        <v>0.616183263390045</v>
      </c>
      <c r="Q68" s="40" t="n">
        <f aca="false">IF(J68="","",MIN(1,J68+1.96*O68/100))</f>
        <v>0.761468787529333</v>
      </c>
      <c r="R68" s="32" t="str">
        <f aca="false">IF(L68="","",IF(ABS(L68)&lt;=O68,"Yes","No"))</f>
        <v>No</v>
      </c>
      <c r="S68" s="32" t="str">
        <f aca="false">IF(L68="","",IF(ABS(L68)&lt;=1.96*O68,"Yes","No"))</f>
        <v>Yes</v>
      </c>
      <c r="T68" s="60" t="n">
        <f aca="false">IF(D68="","",ROUND(SQRT(((D68+G68)*O68/100)^2+(J68*(D68+G68)*0.14653)^2),0))</f>
        <v>76</v>
      </c>
      <c r="U68" s="32"/>
    </row>
    <row r="69" customFormat="false" ht="15" hidden="false" customHeight="false" outlineLevel="0" collapsed="false">
      <c r="A69" s="32" t="s">
        <v>233</v>
      </c>
      <c r="B69" s="32" t="s">
        <v>235</v>
      </c>
      <c r="C69" s="32" t="s">
        <v>251</v>
      </c>
      <c r="D69" s="60" t="n">
        <v>495</v>
      </c>
      <c r="E69" s="60" t="n">
        <v>496</v>
      </c>
      <c r="F69" s="69" t="n">
        <f aca="false">IF(E69="","",D69-E69)</f>
        <v>-1</v>
      </c>
      <c r="G69" s="60" t="n">
        <v>132</v>
      </c>
      <c r="H69" s="60" t="n">
        <v>148</v>
      </c>
      <c r="I69" s="69" t="n">
        <f aca="false">IF(H69="","",G69-H69)</f>
        <v>-16</v>
      </c>
      <c r="J69" s="40" t="n">
        <f aca="false">IF(OR(D69="",D69+G69=0),"",D69/(D69+G69))</f>
        <v>0.789473684210526</v>
      </c>
      <c r="K69" s="40" t="n">
        <f aca="false">IF(E69="","",E69/(E69+H69))</f>
        <v>0.770186335403727</v>
      </c>
      <c r="L69" s="70" t="n">
        <f aca="false">IF(OR(K69="",J69=""),"",(J69-K69)*100)</f>
        <v>1.92873488067996</v>
      </c>
      <c r="M69" s="36" t="n">
        <v>3.46052190265839</v>
      </c>
      <c r="N69" s="36" t="n">
        <v>1.32709319028394</v>
      </c>
      <c r="O69" s="36" t="n">
        <f aca="false">SQRT(M69^2+N69^2)</f>
        <v>3.70626337090019</v>
      </c>
      <c r="P69" s="40" t="n">
        <f aca="false">IF(J69="","",MAX(0,J69-1.96*O69/100))</f>
        <v>0.716830922140883</v>
      </c>
      <c r="Q69" s="40" t="n">
        <f aca="false">IF(J69="","",MIN(1,J69+1.96*O69/100))</f>
        <v>0.86211644628017</v>
      </c>
      <c r="R69" s="32" t="str">
        <f aca="false">IF(L69="","",IF(ABS(L69)&lt;=O69,"Yes","No"))</f>
        <v>Yes</v>
      </c>
      <c r="S69" s="32" t="str">
        <f aca="false">IF(L69="","",IF(ABS(L69)&lt;=1.96*O69,"Yes","No"))</f>
        <v>Yes</v>
      </c>
      <c r="T69" s="60" t="n">
        <f aca="false">IF(D69="","",ROUND(SQRT(((D69+G69)*O69/100)^2+(J69*(D69+G69)*0.14653)^2),0))</f>
        <v>76</v>
      </c>
      <c r="U69" s="32"/>
    </row>
    <row r="70" customFormat="false" ht="15" hidden="false" customHeight="false" outlineLevel="0" collapsed="false">
      <c r="A70" s="32" t="s">
        <v>233</v>
      </c>
      <c r="B70" s="32" t="s">
        <v>235</v>
      </c>
      <c r="C70" s="32" t="s">
        <v>252</v>
      </c>
      <c r="D70" s="60" t="n">
        <v>368</v>
      </c>
      <c r="E70" s="60" t="n">
        <v>360</v>
      </c>
      <c r="F70" s="69" t="n">
        <f aca="false">IF(E70="","",D70-E70)</f>
        <v>8</v>
      </c>
      <c r="G70" s="60" t="n">
        <v>148</v>
      </c>
      <c r="H70" s="60" t="n">
        <v>174</v>
      </c>
      <c r="I70" s="69" t="n">
        <f aca="false">IF(H70="","",G70-H70)</f>
        <v>-26</v>
      </c>
      <c r="J70" s="40" t="n">
        <f aca="false">IF(OR(D70="",D70+G70=0),"",D70/(D70+G70))</f>
        <v>0.713178294573644</v>
      </c>
      <c r="K70" s="40" t="n">
        <f aca="false">IF(E70="","",E70/(E70+H70))</f>
        <v>0.674157303370787</v>
      </c>
      <c r="L70" s="70" t="n">
        <f aca="false">IF(OR(K70="",J70=""),"",(J70-K70)*100)</f>
        <v>3.9020991202857</v>
      </c>
      <c r="M70" s="36" t="n">
        <v>3.46052190265839</v>
      </c>
      <c r="N70" s="36" t="n">
        <v>1.32709319028394</v>
      </c>
      <c r="O70" s="36" t="n">
        <f aca="false">SQRT(M70^2+N70^2)</f>
        <v>3.70626337090019</v>
      </c>
      <c r="P70" s="40" t="n">
        <f aca="false">IF(J70="","",MAX(0,J70-1.96*O70/100))</f>
        <v>0.640535532504</v>
      </c>
      <c r="Q70" s="40" t="n">
        <f aca="false">IF(J70="","",MIN(1,J70+1.96*O70/100))</f>
        <v>0.785821056643287</v>
      </c>
      <c r="R70" s="32" t="str">
        <f aca="false">IF(L70="","",IF(ABS(L70)&lt;=O70,"Yes","No"))</f>
        <v>No</v>
      </c>
      <c r="S70" s="32" t="str">
        <f aca="false">IF(L70="","",IF(ABS(L70)&lt;=1.96*O70,"Yes","No"))</f>
        <v>Yes</v>
      </c>
      <c r="T70" s="60" t="n">
        <f aca="false">IF(D70="","",ROUND(SQRT(((D70+G70)*O70/100)^2+(J70*(D70+G70)*0.14653)^2),0))</f>
        <v>57</v>
      </c>
      <c r="U70" s="32"/>
    </row>
    <row r="71" customFormat="false" ht="15" hidden="false" customHeight="false" outlineLevel="0" collapsed="false">
      <c r="A71" s="32" t="s">
        <v>233</v>
      </c>
      <c r="B71" s="32" t="s">
        <v>235</v>
      </c>
      <c r="C71" s="32" t="s">
        <v>253</v>
      </c>
      <c r="D71" s="60" t="n">
        <v>460</v>
      </c>
      <c r="E71" s="60" t="n">
        <v>457</v>
      </c>
      <c r="F71" s="69" t="n">
        <f aca="false">IF(E71="","",D71-E71)</f>
        <v>3</v>
      </c>
      <c r="G71" s="60" t="n">
        <v>184</v>
      </c>
      <c r="H71" s="60" t="n">
        <v>203</v>
      </c>
      <c r="I71" s="69" t="n">
        <f aca="false">IF(H71="","",G71-H71)</f>
        <v>-19</v>
      </c>
      <c r="J71" s="40" t="n">
        <f aca="false">IF(OR(D71="",D71+G71=0),"",D71/(D71+G71))</f>
        <v>0.714285714285714</v>
      </c>
      <c r="K71" s="40" t="n">
        <f aca="false">IF(E71="","",E71/(E71+H71))</f>
        <v>0.692424242424242</v>
      </c>
      <c r="L71" s="70" t="n">
        <f aca="false">IF(OR(K71="",J71=""),"",(J71-K71)*100)</f>
        <v>2.18614718614719</v>
      </c>
      <c r="M71" s="36" t="n">
        <v>3.46052190265839</v>
      </c>
      <c r="N71" s="36" t="n">
        <v>1.32709319028394</v>
      </c>
      <c r="O71" s="36" t="n">
        <f aca="false">SQRT(M71^2+N71^2)</f>
        <v>3.70626337090019</v>
      </c>
      <c r="P71" s="40" t="n">
        <f aca="false">IF(J71="","",MAX(0,J71-1.96*O71/100))</f>
        <v>0.641642952216071</v>
      </c>
      <c r="Q71" s="40" t="n">
        <f aca="false">IF(J71="","",MIN(1,J71+1.96*O71/100))</f>
        <v>0.786928476355358</v>
      </c>
      <c r="R71" s="32" t="str">
        <f aca="false">IF(L71="","",IF(ABS(L71)&lt;=O71,"Yes","No"))</f>
        <v>Yes</v>
      </c>
      <c r="S71" s="32" t="str">
        <f aca="false">IF(L71="","",IF(ABS(L71)&lt;=1.96*O71,"Yes","No"))</f>
        <v>Yes</v>
      </c>
      <c r="T71" s="60" t="n">
        <f aca="false">IF(D71="","",ROUND(SQRT(((D71+G71)*O71/100)^2+(J71*(D71+G71)*0.14653)^2),0))</f>
        <v>72</v>
      </c>
      <c r="U71" s="32"/>
    </row>
    <row r="72" customFormat="false" ht="15" hidden="false" customHeight="false" outlineLevel="0" collapsed="false">
      <c r="A72" s="32" t="s">
        <v>233</v>
      </c>
      <c r="B72" s="32" t="s">
        <v>235</v>
      </c>
      <c r="C72" s="32" t="s">
        <v>254</v>
      </c>
      <c r="D72" s="60" t="n">
        <v>330</v>
      </c>
      <c r="E72" s="60" t="n">
        <v>323</v>
      </c>
      <c r="F72" s="69" t="n">
        <f aca="false">IF(E72="","",D72-E72)</f>
        <v>7</v>
      </c>
      <c r="G72" s="60" t="n">
        <v>139</v>
      </c>
      <c r="H72" s="60" t="n">
        <v>136</v>
      </c>
      <c r="I72" s="69" t="n">
        <f aca="false">IF(H72="","",G72-H72)</f>
        <v>3</v>
      </c>
      <c r="J72" s="40" t="n">
        <f aca="false">IF(OR(D72="",D72+G72=0),"",D72/(D72+G72))</f>
        <v>0.70362473347548</v>
      </c>
      <c r="K72" s="40" t="n">
        <f aca="false">IF(E72="","",E72/(E72+H72))</f>
        <v>0.703703703703704</v>
      </c>
      <c r="L72" s="70" t="n">
        <f aca="false">IF(OR(K72="",J72=""),"",(J72-K72)*100)</f>
        <v>-0.00789702282240068</v>
      </c>
      <c r="M72" s="36" t="n">
        <v>3.46052190265839</v>
      </c>
      <c r="N72" s="36" t="n">
        <v>1.32709319028394</v>
      </c>
      <c r="O72" s="36" t="n">
        <f aca="false">SQRT(M72^2+N72^2)</f>
        <v>3.70626337090019</v>
      </c>
      <c r="P72" s="40" t="n">
        <f aca="false">IF(J72="","",MAX(0,J72-1.96*O72/100))</f>
        <v>0.630981971405836</v>
      </c>
      <c r="Q72" s="40" t="n">
        <f aca="false">IF(J72="","",MIN(1,J72+1.96*O72/100))</f>
        <v>0.776267495545123</v>
      </c>
      <c r="R72" s="32" t="str">
        <f aca="false">IF(L72="","",IF(ABS(L72)&lt;=O72,"Yes","No"))</f>
        <v>Yes</v>
      </c>
      <c r="S72" s="32" t="str">
        <f aca="false">IF(L72="","",IF(ABS(L72)&lt;=1.96*O72,"Yes","No"))</f>
        <v>Yes</v>
      </c>
      <c r="T72" s="60" t="n">
        <f aca="false">IF(D72="","",ROUND(SQRT(((D72+G72)*O72/100)^2+(J72*(D72+G72)*0.14653)^2),0))</f>
        <v>51</v>
      </c>
      <c r="U72" s="32"/>
    </row>
    <row r="73" customFormat="false" ht="15" hidden="false" customHeight="false" outlineLevel="0" collapsed="false">
      <c r="A73" s="32" t="s">
        <v>233</v>
      </c>
      <c r="B73" s="32" t="s">
        <v>235</v>
      </c>
      <c r="C73" s="32" t="s">
        <v>255</v>
      </c>
      <c r="D73" s="60" t="n">
        <v>714</v>
      </c>
      <c r="E73" s="60" t="n">
        <v>707</v>
      </c>
      <c r="F73" s="69" t="n">
        <f aca="false">IF(E73="","",D73-E73)</f>
        <v>7</v>
      </c>
      <c r="G73" s="60" t="n">
        <v>301</v>
      </c>
      <c r="H73" s="60" t="n">
        <v>345</v>
      </c>
      <c r="I73" s="69" t="n">
        <f aca="false">IF(H73="","",G73-H73)</f>
        <v>-44</v>
      </c>
      <c r="J73" s="40" t="n">
        <f aca="false">IF(OR(D73="",D73+G73=0),"",D73/(D73+G73))</f>
        <v>0.703448275862069</v>
      </c>
      <c r="K73" s="40" t="n">
        <f aca="false">IF(E73="","",E73/(E73+H73))</f>
        <v>0.672053231939164</v>
      </c>
      <c r="L73" s="70" t="n">
        <f aca="false">IF(OR(K73="",J73=""),"",(J73-K73)*100)</f>
        <v>3.13950439229054</v>
      </c>
      <c r="M73" s="36" t="n">
        <v>2.11357802942001</v>
      </c>
      <c r="N73" s="36" t="n">
        <v>1.32709319028394</v>
      </c>
      <c r="O73" s="36" t="n">
        <f aca="false">SQRT(M73^2+N73^2)</f>
        <v>2.49567394147252</v>
      </c>
      <c r="P73" s="40" t="n">
        <f aca="false">IF(J73="","",MAX(0,J73-1.96*O73/100))</f>
        <v>0.654533066609208</v>
      </c>
      <c r="Q73" s="40" t="n">
        <f aca="false">IF(J73="","",MIN(1,J73+1.96*O73/100))</f>
        <v>0.75236348511493</v>
      </c>
      <c r="R73" s="32" t="str">
        <f aca="false">IF(L73="","",IF(ABS(L73)&lt;=O73,"Yes","No"))</f>
        <v>No</v>
      </c>
      <c r="S73" s="32" t="str">
        <f aca="false">IF(L73="","",IF(ABS(L73)&lt;=1.96*O73,"Yes","No"))</f>
        <v>Yes</v>
      </c>
      <c r="T73" s="60" t="n">
        <f aca="false">IF(D73="","",ROUND(SQRT(((D73+G73)*O73/100)^2+(J73*(D73+G73)*0.0886)^2),0))</f>
        <v>68</v>
      </c>
      <c r="U73" s="32"/>
    </row>
    <row r="74" customFormat="false" ht="15" hidden="false" customHeight="false" outlineLevel="0" collapsed="false">
      <c r="A74" s="32" t="s">
        <v>233</v>
      </c>
      <c r="B74" s="32" t="s">
        <v>235</v>
      </c>
      <c r="C74" s="32" t="s">
        <v>256</v>
      </c>
      <c r="D74" s="60" t="n">
        <v>804</v>
      </c>
      <c r="E74" s="60" t="n">
        <v>791</v>
      </c>
      <c r="F74" s="69" t="n">
        <f aca="false">IF(E74="","",D74-E74)</f>
        <v>13</v>
      </c>
      <c r="G74" s="60" t="n">
        <v>237</v>
      </c>
      <c r="H74" s="60" t="n">
        <v>315</v>
      </c>
      <c r="I74" s="69" t="n">
        <f aca="false">IF(H74="","",G74-H74)</f>
        <v>-78</v>
      </c>
      <c r="J74" s="40" t="n">
        <f aca="false">IF(OR(D74="",D74+G74=0),"",D74/(D74+G74))</f>
        <v>0.772334293948127</v>
      </c>
      <c r="K74" s="40" t="n">
        <f aca="false">IF(E74="","",E74/(E74+H74))</f>
        <v>0.715189873417722</v>
      </c>
      <c r="L74" s="70" t="n">
        <f aca="false">IF(OR(K74="",J74=""),"",(J74-K74)*100)</f>
        <v>5.71444205304053</v>
      </c>
      <c r="M74" s="36" t="n">
        <v>2.11357802942001</v>
      </c>
      <c r="N74" s="36" t="n">
        <v>1.32709319028394</v>
      </c>
      <c r="O74" s="36" t="n">
        <f aca="false">SQRT(M74^2+N74^2)</f>
        <v>2.49567394147252</v>
      </c>
      <c r="P74" s="40" t="n">
        <f aca="false">IF(J74="","",MAX(0,J74-1.96*O74/100))</f>
        <v>0.723419084695265</v>
      </c>
      <c r="Q74" s="40" t="n">
        <f aca="false">IF(J74="","",MIN(1,J74+1.96*O74/100))</f>
        <v>0.821249503200988</v>
      </c>
      <c r="R74" s="32" t="str">
        <f aca="false">IF(L74="","",IF(ABS(L74)&lt;=O74,"Yes","No"))</f>
        <v>No</v>
      </c>
      <c r="S74" s="32" t="str">
        <f aca="false">IF(L74="","",IF(ABS(L74)&lt;=1.96*O74,"Yes","No"))</f>
        <v>No</v>
      </c>
      <c r="T74" s="60" t="n">
        <f aca="false">IF(D74="","",ROUND(SQRT(((D74+G74)*O74/100)^2+(J74*(D74+G74)*0.0886)^2),0))</f>
        <v>76</v>
      </c>
      <c r="U74" s="32"/>
    </row>
    <row r="75" customFormat="false" ht="15" hidden="false" customHeight="false" outlineLevel="0" collapsed="false">
      <c r="A75" s="32" t="s">
        <v>233</v>
      </c>
      <c r="B75" s="32" t="s">
        <v>235</v>
      </c>
      <c r="C75" s="32" t="s">
        <v>257</v>
      </c>
      <c r="D75" s="60" t="n">
        <v>532</v>
      </c>
      <c r="E75" s="60" t="n">
        <v>508</v>
      </c>
      <c r="F75" s="69" t="n">
        <f aca="false">IF(E75="","",D75-E75)</f>
        <v>24</v>
      </c>
      <c r="G75" s="60" t="n">
        <v>279</v>
      </c>
      <c r="H75" s="60" t="n">
        <v>308</v>
      </c>
      <c r="I75" s="69" t="n">
        <f aca="false">IF(H75="","",G75-H75)</f>
        <v>-29</v>
      </c>
      <c r="J75" s="40" t="n">
        <f aca="false">IF(OR(D75="",D75+G75=0),"",D75/(D75+G75))</f>
        <v>0.655980271270037</v>
      </c>
      <c r="K75" s="40" t="n">
        <f aca="false">IF(E75="","",E75/(E75+H75))</f>
        <v>0.622549019607843</v>
      </c>
      <c r="L75" s="70" t="n">
        <f aca="false">IF(OR(K75="",J75=""),"",(J75-K75)*100)</f>
        <v>3.34312516621939</v>
      </c>
      <c r="M75" s="36" t="n">
        <v>2.11357802942001</v>
      </c>
      <c r="N75" s="36" t="n">
        <v>1.32709319028394</v>
      </c>
      <c r="O75" s="36" t="n">
        <f aca="false">SQRT(M75^2+N75^2)</f>
        <v>2.49567394147252</v>
      </c>
      <c r="P75" s="40" t="n">
        <f aca="false">IF(J75="","",MAX(0,J75-1.96*O75/100))</f>
        <v>0.607065062017176</v>
      </c>
      <c r="Q75" s="40" t="n">
        <f aca="false">IF(J75="","",MIN(1,J75+1.96*O75/100))</f>
        <v>0.704895480522898</v>
      </c>
      <c r="R75" s="32" t="str">
        <f aca="false">IF(L75="","",IF(ABS(L75)&lt;=O75,"Yes","No"))</f>
        <v>No</v>
      </c>
      <c r="S75" s="32" t="str">
        <f aca="false">IF(L75="","",IF(ABS(L75)&lt;=1.96*O75,"Yes","No"))</f>
        <v>Yes</v>
      </c>
      <c r="T75" s="60" t="n">
        <f aca="false">IF(D75="","",ROUND(SQRT(((D75+G75)*O75/100)^2+(J75*(D75+G75)*0.0886)^2),0))</f>
        <v>51</v>
      </c>
      <c r="U75" s="32"/>
    </row>
    <row r="76" customFormat="false" ht="15" hidden="false" customHeight="false" outlineLevel="0" collapsed="false">
      <c r="A76" s="32" t="s">
        <v>233</v>
      </c>
      <c r="B76" s="32" t="s">
        <v>235</v>
      </c>
      <c r="C76" s="32" t="s">
        <v>258</v>
      </c>
      <c r="D76" s="60" t="n">
        <v>677</v>
      </c>
      <c r="E76" s="60" t="n">
        <v>650</v>
      </c>
      <c r="F76" s="69" t="n">
        <f aca="false">IF(E76="","",D76-E76)</f>
        <v>27</v>
      </c>
      <c r="G76" s="60" t="n">
        <v>340</v>
      </c>
      <c r="H76" s="60" t="n">
        <v>361</v>
      </c>
      <c r="I76" s="69" t="n">
        <f aca="false">IF(H76="","",G76-H76)</f>
        <v>-21</v>
      </c>
      <c r="J76" s="40" t="n">
        <f aca="false">IF(OR(D76="",D76+G76=0),"",D76/(D76+G76))</f>
        <v>0.665683382497542</v>
      </c>
      <c r="K76" s="40" t="n">
        <f aca="false">IF(E76="","",E76/(E76+H76))</f>
        <v>0.642927794263106</v>
      </c>
      <c r="L76" s="70" t="n">
        <f aca="false">IF(OR(K76="",J76=""),"",(J76-K76)*100)</f>
        <v>2.27555882344359</v>
      </c>
      <c r="M76" s="36" t="n">
        <v>2.11357802942001</v>
      </c>
      <c r="N76" s="36" t="n">
        <v>1.32709319028394</v>
      </c>
      <c r="O76" s="36" t="n">
        <f aca="false">SQRT(M76^2+N76^2)</f>
        <v>2.49567394147252</v>
      </c>
      <c r="P76" s="40" t="n">
        <f aca="false">IF(J76="","",MAX(0,J76-1.96*O76/100))</f>
        <v>0.61676817324468</v>
      </c>
      <c r="Q76" s="40" t="n">
        <f aca="false">IF(J76="","",MIN(1,J76+1.96*O76/100))</f>
        <v>0.714598591750403</v>
      </c>
      <c r="R76" s="32" t="str">
        <f aca="false">IF(L76="","",IF(ABS(L76)&lt;=O76,"Yes","No"))</f>
        <v>Yes</v>
      </c>
      <c r="S76" s="32" t="str">
        <f aca="false">IF(L76="","",IF(ABS(L76)&lt;=1.96*O76,"Yes","No"))</f>
        <v>Yes</v>
      </c>
      <c r="T76" s="60" t="n">
        <f aca="false">IF(D76="","",ROUND(SQRT(((D76+G76)*O76/100)^2+(J76*(D76+G76)*0.0886)^2),0))</f>
        <v>65</v>
      </c>
      <c r="U76" s="32"/>
    </row>
    <row r="77" customFormat="false" ht="15" hidden="false" customHeight="false" outlineLevel="0" collapsed="false">
      <c r="A77" s="32" t="s">
        <v>233</v>
      </c>
      <c r="B77" s="32" t="s">
        <v>235</v>
      </c>
      <c r="C77" s="32" t="s">
        <v>259</v>
      </c>
      <c r="D77" s="60" t="n">
        <v>720</v>
      </c>
      <c r="E77" s="60" t="n">
        <v>691</v>
      </c>
      <c r="F77" s="69" t="n">
        <f aca="false">IF(E77="","",D77-E77)</f>
        <v>29</v>
      </c>
      <c r="G77" s="60" t="n">
        <v>368</v>
      </c>
      <c r="H77" s="60" t="n">
        <v>365</v>
      </c>
      <c r="I77" s="69" t="n">
        <f aca="false">IF(H77="","",G77-H77)</f>
        <v>3</v>
      </c>
      <c r="J77" s="40" t="n">
        <f aca="false">IF(OR(D77="",D77+G77=0),"",D77/(D77+G77))</f>
        <v>0.661764705882353</v>
      </c>
      <c r="K77" s="40" t="n">
        <f aca="false">IF(E77="","",E77/(E77+H77))</f>
        <v>0.654356060606061</v>
      </c>
      <c r="L77" s="70" t="n">
        <f aca="false">IF(OR(K77="",J77=""),"",(J77-K77)*100)</f>
        <v>0.740864527629237</v>
      </c>
      <c r="M77" s="36" t="n">
        <v>2.11357802942001</v>
      </c>
      <c r="N77" s="36" t="n">
        <v>1.32709319028394</v>
      </c>
      <c r="O77" s="36" t="n">
        <f aca="false">SQRT(M77^2+N77^2)</f>
        <v>2.49567394147252</v>
      </c>
      <c r="P77" s="40" t="n">
        <f aca="false">IF(J77="","",MAX(0,J77-1.96*O77/100))</f>
        <v>0.612849496629492</v>
      </c>
      <c r="Q77" s="40" t="n">
        <f aca="false">IF(J77="","",MIN(1,J77+1.96*O77/100))</f>
        <v>0.710679915135214</v>
      </c>
      <c r="R77" s="32" t="str">
        <f aca="false">IF(L77="","",IF(ABS(L77)&lt;=O77,"Yes","No"))</f>
        <v>Yes</v>
      </c>
      <c r="S77" s="32" t="str">
        <f aca="false">IF(L77="","",IF(ABS(L77)&lt;=1.96*O77,"Yes","No"))</f>
        <v>Yes</v>
      </c>
      <c r="T77" s="60" t="n">
        <f aca="false">IF(D77="","",ROUND(SQRT(((D77+G77)*O77/100)^2+(J77*(D77+G77)*0.0886)^2),0))</f>
        <v>69</v>
      </c>
      <c r="U77" s="32"/>
    </row>
    <row r="78" customFormat="false" ht="15" hidden="false" customHeight="false" outlineLevel="0" collapsed="false">
      <c r="A78" s="32" t="s">
        <v>233</v>
      </c>
      <c r="B78" s="32" t="s">
        <v>235</v>
      </c>
      <c r="C78" s="32" t="s">
        <v>260</v>
      </c>
      <c r="D78" s="60" t="n">
        <v>495</v>
      </c>
      <c r="E78" s="60" t="n">
        <v>499</v>
      </c>
      <c r="F78" s="69" t="n">
        <f aca="false">IF(E78="","",D78-E78)</f>
        <v>-4</v>
      </c>
      <c r="G78" s="60" t="n">
        <v>234</v>
      </c>
      <c r="H78" s="60" t="n">
        <v>246</v>
      </c>
      <c r="I78" s="69" t="n">
        <f aca="false">IF(H78="","",G78-H78)</f>
        <v>-12</v>
      </c>
      <c r="J78" s="40" t="n">
        <f aca="false">IF(OR(D78="",D78+G78=0),"",D78/(D78+G78))</f>
        <v>0.679012345679012</v>
      </c>
      <c r="K78" s="40" t="n">
        <f aca="false">IF(E78="","",E78/(E78+H78))</f>
        <v>0.669798657718121</v>
      </c>
      <c r="L78" s="70" t="n">
        <f aca="false">IF(OR(K78="",J78=""),"",(J78-K78)*100)</f>
        <v>0.92136879608915</v>
      </c>
      <c r="M78" s="36" t="n">
        <v>3.46052190265839</v>
      </c>
      <c r="N78" s="36" t="n">
        <v>1.32709319028394</v>
      </c>
      <c r="O78" s="36" t="n">
        <f aca="false">SQRT(M78^2+N78^2)</f>
        <v>3.70626337090019</v>
      </c>
      <c r="P78" s="40" t="n">
        <f aca="false">IF(J78="","",MAX(0,J78-1.96*O78/100))</f>
        <v>0.606369583609369</v>
      </c>
      <c r="Q78" s="40" t="n">
        <f aca="false">IF(J78="","",MIN(1,J78+1.96*O78/100))</f>
        <v>0.751655107748656</v>
      </c>
      <c r="R78" s="32" t="str">
        <f aca="false">IF(L78="","",IF(ABS(L78)&lt;=O78,"Yes","No"))</f>
        <v>Yes</v>
      </c>
      <c r="S78" s="32" t="str">
        <f aca="false">IF(L78="","",IF(ABS(L78)&lt;=1.96*O78,"Yes","No"))</f>
        <v>Yes</v>
      </c>
      <c r="T78" s="60" t="n">
        <f aca="false">IF(D78="","",ROUND(SQRT(((D78+G78)*O78/100)^2+(J78*(D78+G78)*0.14653)^2),0))</f>
        <v>77</v>
      </c>
      <c r="U78" s="32"/>
    </row>
    <row r="79" customFormat="false" ht="15" hidden="false" customHeight="false" outlineLevel="0" collapsed="false">
      <c r="A79" s="32" t="s">
        <v>233</v>
      </c>
      <c r="B79" s="32" t="s">
        <v>235</v>
      </c>
      <c r="C79" s="32" t="s">
        <v>261</v>
      </c>
      <c r="D79" s="60" t="n">
        <v>573</v>
      </c>
      <c r="E79" s="60" t="n">
        <v>596</v>
      </c>
      <c r="F79" s="69" t="n">
        <f aca="false">IF(E79="","",D79-E79)</f>
        <v>-23</v>
      </c>
      <c r="G79" s="60" t="n">
        <v>263</v>
      </c>
      <c r="H79" s="60" t="n">
        <v>282</v>
      </c>
      <c r="I79" s="69" t="n">
        <f aca="false">IF(H79="","",G79-H79)</f>
        <v>-19</v>
      </c>
      <c r="J79" s="40" t="n">
        <f aca="false">IF(OR(D79="",D79+G79=0),"",D79/(D79+G79))</f>
        <v>0.685406698564593</v>
      </c>
      <c r="K79" s="40" t="n">
        <f aca="false">IF(E79="","",E79/(E79+H79))</f>
        <v>0.678815489749431</v>
      </c>
      <c r="L79" s="70" t="n">
        <f aca="false">IF(OR(K79="",J79=""),"",(J79-K79)*100)</f>
        <v>0.659120881516284</v>
      </c>
      <c r="M79" s="36" t="n">
        <v>2.11357802942001</v>
      </c>
      <c r="N79" s="36" t="n">
        <v>1.32709319028394</v>
      </c>
      <c r="O79" s="36" t="n">
        <f aca="false">SQRT(M79^2+N79^2)</f>
        <v>2.49567394147252</v>
      </c>
      <c r="P79" s="40" t="n">
        <f aca="false">IF(J79="","",MAX(0,J79-1.96*O79/100))</f>
        <v>0.636491489311732</v>
      </c>
      <c r="Q79" s="40" t="n">
        <f aca="false">IF(J79="","",MIN(1,J79+1.96*O79/100))</f>
        <v>0.734321907817455</v>
      </c>
      <c r="R79" s="32" t="str">
        <f aca="false">IF(L79="","",IF(ABS(L79)&lt;=O79,"Yes","No"))</f>
        <v>Yes</v>
      </c>
      <c r="S79" s="32" t="str">
        <f aca="false">IF(L79="","",IF(ABS(L79)&lt;=1.96*O79,"Yes","No"))</f>
        <v>Yes</v>
      </c>
      <c r="T79" s="60" t="n">
        <f aca="false">IF(D79="","",ROUND(SQRT(((D79+G79)*O79/100)^2+(J79*(D79+G79)*0.0886)^2),0))</f>
        <v>55</v>
      </c>
      <c r="U79" s="32"/>
    </row>
    <row r="80" customFormat="false" ht="15" hidden="false" customHeight="false" outlineLevel="0" collapsed="false">
      <c r="A80" s="32" t="s">
        <v>233</v>
      </c>
      <c r="B80" s="32" t="s">
        <v>235</v>
      </c>
      <c r="C80" s="32" t="s">
        <v>262</v>
      </c>
      <c r="D80" s="60" t="n">
        <v>880</v>
      </c>
      <c r="E80" s="60" t="n">
        <v>801</v>
      </c>
      <c r="F80" s="69" t="n">
        <f aca="false">IF(E80="","",D80-E80)</f>
        <v>79</v>
      </c>
      <c r="G80" s="60" t="n">
        <v>426</v>
      </c>
      <c r="H80" s="60" t="n">
        <v>494</v>
      </c>
      <c r="I80" s="69" t="n">
        <f aca="false">IF(H80="","",G80-H80)</f>
        <v>-68</v>
      </c>
      <c r="J80" s="40" t="n">
        <f aca="false">IF(OR(D80="",D80+G80=0),"",D80/(D80+G80))</f>
        <v>0.673813169984686</v>
      </c>
      <c r="K80" s="40" t="n">
        <f aca="false">IF(E80="","",E80/(E80+H80))</f>
        <v>0.618532818532819</v>
      </c>
      <c r="L80" s="70" t="n">
        <f aca="false">IF(OR(K80="",J80=""),"",(J80-K80)*100)</f>
        <v>5.52803514518676</v>
      </c>
      <c r="M80" s="36" t="n">
        <v>1.73158763326251</v>
      </c>
      <c r="N80" s="36" t="n">
        <v>1.32709319028394</v>
      </c>
      <c r="O80" s="36" t="n">
        <f aca="false">SQRT(M80^2+N80^2)</f>
        <v>2.18164434942216</v>
      </c>
      <c r="P80" s="40" t="n">
        <f aca="false">IF(J80="","",MAX(0,J80-1.96*O80/100))</f>
        <v>0.631052940736012</v>
      </c>
      <c r="Q80" s="40" t="n">
        <f aca="false">IF(J80="","",MIN(1,J80+1.96*O80/100))</f>
        <v>0.716573399233361</v>
      </c>
      <c r="R80" s="32" t="str">
        <f aca="false">IF(L80="","",IF(ABS(L80)&lt;=O80,"Yes","No"))</f>
        <v>No</v>
      </c>
      <c r="S80" s="32" t="str">
        <f aca="false">IF(L80="","",IF(ABS(L80)&lt;=1.96*O80,"Yes","No"))</f>
        <v>No</v>
      </c>
      <c r="T80" s="60" t="n">
        <f aca="false">IF(D80="","",ROUND(SQRT(((D80+G80)*O80/100)^2+(J80*(D80+G80)*0.06777)^2),0))</f>
        <v>66</v>
      </c>
      <c r="U80" s="32"/>
    </row>
    <row r="81" customFormat="false" ht="15" hidden="false" customHeight="false" outlineLevel="0" collapsed="false">
      <c r="A81" s="32" t="s">
        <v>233</v>
      </c>
      <c r="B81" s="32" t="s">
        <v>235</v>
      </c>
      <c r="C81" s="32" t="s">
        <v>263</v>
      </c>
      <c r="D81" s="60" t="n">
        <v>446</v>
      </c>
      <c r="E81" s="60" t="n">
        <v>451</v>
      </c>
      <c r="F81" s="69" t="n">
        <f aca="false">IF(E81="","",D81-E81)</f>
        <v>-5</v>
      </c>
      <c r="G81" s="60" t="n">
        <v>212</v>
      </c>
      <c r="H81" s="60" t="n">
        <v>233</v>
      </c>
      <c r="I81" s="69" t="n">
        <f aca="false">IF(H81="","",G81-H81)</f>
        <v>-21</v>
      </c>
      <c r="J81" s="40" t="n">
        <f aca="false">IF(OR(D81="",D81+G81=0),"",D81/(D81+G81))</f>
        <v>0.677811550151976</v>
      </c>
      <c r="K81" s="40" t="n">
        <f aca="false">IF(E81="","",E81/(E81+H81))</f>
        <v>0.659356725146199</v>
      </c>
      <c r="L81" s="70" t="n">
        <f aca="false">IF(OR(K81="",J81=""),"",(J81-K81)*100)</f>
        <v>1.84548250057769</v>
      </c>
      <c r="M81" s="36" t="n">
        <v>3.46052190265839</v>
      </c>
      <c r="N81" s="36" t="n">
        <v>1.32709319028394</v>
      </c>
      <c r="O81" s="36" t="n">
        <f aca="false">SQRT(M81^2+N81^2)</f>
        <v>3.70626337090019</v>
      </c>
      <c r="P81" s="40" t="n">
        <f aca="false">IF(J81="","",MAX(0,J81-1.96*O81/100))</f>
        <v>0.605168788082332</v>
      </c>
      <c r="Q81" s="40" t="n">
        <f aca="false">IF(J81="","",MIN(1,J81+1.96*O81/100))</f>
        <v>0.750454312221619</v>
      </c>
      <c r="R81" s="32" t="str">
        <f aca="false">IF(L81="","",IF(ABS(L81)&lt;=O81,"Yes","No"))</f>
        <v>Yes</v>
      </c>
      <c r="S81" s="32" t="str">
        <f aca="false">IF(L81="","",IF(ABS(L81)&lt;=1.96*O81,"Yes","No"))</f>
        <v>Yes</v>
      </c>
      <c r="T81" s="60" t="n">
        <f aca="false">IF(D81="","",ROUND(SQRT(((D81+G81)*O81/100)^2+(J81*(D81+G81)*0.14653)^2),0))</f>
        <v>70</v>
      </c>
      <c r="U81" s="32"/>
    </row>
    <row r="82" customFormat="false" ht="15" hidden="false" customHeight="false" outlineLevel="0" collapsed="false">
      <c r="A82" s="32" t="s">
        <v>233</v>
      </c>
      <c r="B82" s="32" t="s">
        <v>235</v>
      </c>
      <c r="C82" s="32" t="s">
        <v>264</v>
      </c>
      <c r="D82" s="60" t="n">
        <v>512</v>
      </c>
      <c r="E82" s="60" t="n">
        <v>474</v>
      </c>
      <c r="F82" s="69" t="n">
        <f aca="false">IF(E82="","",D82-E82)</f>
        <v>38</v>
      </c>
      <c r="G82" s="60" t="n">
        <v>261</v>
      </c>
      <c r="H82" s="60" t="n">
        <v>294</v>
      </c>
      <c r="I82" s="69" t="n">
        <f aca="false">IF(H82="","",G82-H82)</f>
        <v>-33</v>
      </c>
      <c r="J82" s="40" t="n">
        <f aca="false">IF(OR(D82="",D82+G82=0),"",D82/(D82+G82))</f>
        <v>0.66235446313066</v>
      </c>
      <c r="K82" s="40" t="n">
        <f aca="false">IF(E82="","",E82/(E82+H82))</f>
        <v>0.6171875</v>
      </c>
      <c r="L82" s="70" t="n">
        <f aca="false">IF(OR(K82="",J82=""),"",(J82-K82)*100)</f>
        <v>4.51669631306598</v>
      </c>
      <c r="M82" s="36" t="n">
        <v>2.11357802942001</v>
      </c>
      <c r="N82" s="36" t="n">
        <v>1.32709319028394</v>
      </c>
      <c r="O82" s="36" t="n">
        <f aca="false">SQRT(M82^2+N82^2)</f>
        <v>2.49567394147252</v>
      </c>
      <c r="P82" s="40" t="n">
        <f aca="false">IF(J82="","",MAX(0,J82-1.96*O82/100))</f>
        <v>0.613439253877798</v>
      </c>
      <c r="Q82" s="40" t="n">
        <f aca="false">IF(J82="","",MIN(1,J82+1.96*O82/100))</f>
        <v>0.711269672383521</v>
      </c>
      <c r="R82" s="32" t="str">
        <f aca="false">IF(L82="","",IF(ABS(L82)&lt;=O82,"Yes","No"))</f>
        <v>No</v>
      </c>
      <c r="S82" s="32" t="str">
        <f aca="false">IF(L82="","",IF(ABS(L82)&lt;=1.96*O82,"Yes","No"))</f>
        <v>Yes</v>
      </c>
      <c r="T82" s="60" t="n">
        <f aca="false">IF(D82="","",ROUND(SQRT(((D82+G82)*O82/100)^2+(J82*(D82+G82)*0.0886)^2),0))</f>
        <v>49</v>
      </c>
      <c r="U82" s="32"/>
    </row>
    <row r="83" customFormat="false" ht="15" hidden="false" customHeight="false" outlineLevel="0" collapsed="false">
      <c r="A83" s="32" t="s">
        <v>233</v>
      </c>
      <c r="B83" s="32" t="s">
        <v>235</v>
      </c>
      <c r="C83" s="32" t="s">
        <v>265</v>
      </c>
      <c r="D83" s="60" t="n">
        <v>481</v>
      </c>
      <c r="E83" s="60" t="n">
        <v>492</v>
      </c>
      <c r="F83" s="69" t="n">
        <f aca="false">IF(E83="","",D83-E83)</f>
        <v>-11</v>
      </c>
      <c r="G83" s="60" t="n">
        <v>293</v>
      </c>
      <c r="H83" s="60" t="n">
        <v>299</v>
      </c>
      <c r="I83" s="69" t="n">
        <f aca="false">IF(H83="","",G83-H83)</f>
        <v>-6</v>
      </c>
      <c r="J83" s="40" t="n">
        <f aca="false">IF(OR(D83="",D83+G83=0),"",D83/(D83+G83))</f>
        <v>0.621447028423773</v>
      </c>
      <c r="K83" s="40" t="n">
        <f aca="false">IF(E83="","",E83/(E83+H83))</f>
        <v>0.621997471554994</v>
      </c>
      <c r="L83" s="70" t="n">
        <f aca="false">IF(OR(K83="",J83=""),"",(J83-K83)*100)</f>
        <v>-0.055044313122099</v>
      </c>
      <c r="M83" s="36" t="n">
        <v>2.11357802942001</v>
      </c>
      <c r="N83" s="36" t="n">
        <v>1.32709319028394</v>
      </c>
      <c r="O83" s="36" t="n">
        <f aca="false">SQRT(M83^2+N83^2)</f>
        <v>2.49567394147252</v>
      </c>
      <c r="P83" s="40" t="n">
        <f aca="false">IF(J83="","",MAX(0,J83-1.96*O83/100))</f>
        <v>0.572531819170911</v>
      </c>
      <c r="Q83" s="40" t="n">
        <f aca="false">IF(J83="","",MIN(1,J83+1.96*O83/100))</f>
        <v>0.670362237676634</v>
      </c>
      <c r="R83" s="32" t="str">
        <f aca="false">IF(L83="","",IF(ABS(L83)&lt;=O83,"Yes","No"))</f>
        <v>Yes</v>
      </c>
      <c r="S83" s="32" t="str">
        <f aca="false">IF(L83="","",IF(ABS(L83)&lt;=1.96*O83,"Yes","No"))</f>
        <v>Yes</v>
      </c>
      <c r="T83" s="60" t="n">
        <f aca="false">IF(D83="","",ROUND(SQRT(((D83+G83)*O83/100)^2+(J83*(D83+G83)*0.0886)^2),0))</f>
        <v>47</v>
      </c>
      <c r="U83" s="32"/>
    </row>
    <row r="84" customFormat="false" ht="15" hidden="false" customHeight="false" outlineLevel="0" collapsed="false">
      <c r="A84" s="32" t="s">
        <v>233</v>
      </c>
      <c r="B84" s="32" t="s">
        <v>235</v>
      </c>
      <c r="C84" s="32" t="s">
        <v>266</v>
      </c>
      <c r="D84" s="60" t="n">
        <v>406</v>
      </c>
      <c r="E84" s="60" t="n">
        <v>361</v>
      </c>
      <c r="F84" s="69" t="n">
        <f aca="false">IF(E84="","",D84-E84)</f>
        <v>45</v>
      </c>
      <c r="G84" s="60" t="n">
        <v>188</v>
      </c>
      <c r="H84" s="60" t="n">
        <v>231</v>
      </c>
      <c r="I84" s="69" t="n">
        <f aca="false">IF(H84="","",G84-H84)</f>
        <v>-43</v>
      </c>
      <c r="J84" s="40" t="n">
        <f aca="false">IF(OR(D84="",D84+G84=0),"",D84/(D84+G84))</f>
        <v>0.683501683501684</v>
      </c>
      <c r="K84" s="40" t="n">
        <f aca="false">IF(E84="","",E84/(E84+H84))</f>
        <v>0.609797297297297</v>
      </c>
      <c r="L84" s="70" t="n">
        <f aca="false">IF(OR(K84="",J84=""),"",(J84-K84)*100)</f>
        <v>7.37043862043862</v>
      </c>
      <c r="M84" s="36" t="n">
        <v>3.46052190265839</v>
      </c>
      <c r="N84" s="36" t="n">
        <v>1.32709319028394</v>
      </c>
      <c r="O84" s="36" t="n">
        <f aca="false">SQRT(M84^2+N84^2)</f>
        <v>3.70626337090019</v>
      </c>
      <c r="P84" s="40" t="n">
        <f aca="false">IF(J84="","",MAX(0,J84-1.96*O84/100))</f>
        <v>0.61085892143204</v>
      </c>
      <c r="Q84" s="40" t="n">
        <f aca="false">IF(J84="","",MIN(1,J84+1.96*O84/100))</f>
        <v>0.756144445571327</v>
      </c>
      <c r="R84" s="32" t="str">
        <f aca="false">IF(L84="","",IF(ABS(L84)&lt;=O84,"Yes","No"))</f>
        <v>No</v>
      </c>
      <c r="S84" s="32" t="str">
        <f aca="false">IF(L84="","",IF(ABS(L84)&lt;=1.96*O84,"Yes","No"))</f>
        <v>No</v>
      </c>
      <c r="T84" s="60" t="n">
        <f aca="false">IF(D84="","",ROUND(SQRT(((D84+G84)*O84/100)^2+(J84*(D84+G84)*0.14653)^2),0))</f>
        <v>63</v>
      </c>
      <c r="U84" s="32"/>
    </row>
    <row r="85" customFormat="false" ht="15" hidden="false" customHeight="false" outlineLevel="0" collapsed="false">
      <c r="A85" s="32" t="s">
        <v>233</v>
      </c>
      <c r="B85" s="32" t="s">
        <v>235</v>
      </c>
      <c r="C85" s="32" t="s">
        <v>268</v>
      </c>
      <c r="D85" s="60" t="n">
        <v>1137</v>
      </c>
      <c r="E85" s="60" t="n">
        <v>965</v>
      </c>
      <c r="F85" s="69" t="n">
        <f aca="false">IF(E85="","",D85-E85)</f>
        <v>172</v>
      </c>
      <c r="G85" s="60" t="n">
        <v>551</v>
      </c>
      <c r="H85" s="60" t="n">
        <v>643</v>
      </c>
      <c r="I85" s="69" t="n">
        <f aca="false">IF(H85="","",G85-H85)</f>
        <v>-92</v>
      </c>
      <c r="J85" s="40" t="n">
        <f aca="false">IF(OR(D85="",D85+G85=0),"",D85/(D85+G85))</f>
        <v>0.673578199052133</v>
      </c>
      <c r="K85" s="40" t="n">
        <f aca="false">IF(E85="","",E85/(E85+H85))</f>
        <v>0.600124378109453</v>
      </c>
      <c r="L85" s="70" t="n">
        <f aca="false">IF(OR(K85="",J85=""),"",(J85-K85)*100)</f>
        <v>7.34538209426799</v>
      </c>
      <c r="M85" s="36" t="n">
        <v>1.73158763326251</v>
      </c>
      <c r="N85" s="36" t="n">
        <v>1.32709319028394</v>
      </c>
      <c r="O85" s="36" t="n">
        <f aca="false">SQRT(M85^2+N85^2)</f>
        <v>2.18164434942216</v>
      </c>
      <c r="P85" s="40" t="n">
        <f aca="false">IF(J85="","",MAX(0,J85-1.96*O85/100))</f>
        <v>0.630817969803458</v>
      </c>
      <c r="Q85" s="40" t="n">
        <f aca="false">IF(J85="","",MIN(1,J85+1.96*O85/100))</f>
        <v>0.716338428300807</v>
      </c>
      <c r="R85" s="32" t="str">
        <f aca="false">IF(L85="","",IF(ABS(L85)&lt;=O85,"Yes","No"))</f>
        <v>No</v>
      </c>
      <c r="S85" s="32" t="str">
        <f aca="false">IF(L85="","",IF(ABS(L85)&lt;=1.96*O85,"Yes","No"))</f>
        <v>No</v>
      </c>
      <c r="T85" s="60" t="n">
        <f aca="false">IF(D85="","",ROUND(SQRT(((D85+G85)*O85/100)^2+(J85*(D85+G85)*0.06777)^2),0))</f>
        <v>85</v>
      </c>
      <c r="U85" s="32"/>
    </row>
    <row r="86" customFormat="false" ht="15" hidden="false" customHeight="false" outlineLevel="0" collapsed="false">
      <c r="A86" s="32" t="s">
        <v>233</v>
      </c>
      <c r="B86" s="32" t="s">
        <v>235</v>
      </c>
      <c r="C86" s="32" t="s">
        <v>270</v>
      </c>
      <c r="D86" s="60" t="n">
        <v>517</v>
      </c>
      <c r="E86" s="60" t="n">
        <v>509</v>
      </c>
      <c r="F86" s="69" t="n">
        <f aca="false">IF(E86="","",D86-E86)</f>
        <v>8</v>
      </c>
      <c r="G86" s="60" t="n">
        <v>225</v>
      </c>
      <c r="H86" s="60" t="n">
        <v>243</v>
      </c>
      <c r="I86" s="69" t="n">
        <f aca="false">IF(H86="","",G86-H86)</f>
        <v>-18</v>
      </c>
      <c r="J86" s="40" t="n">
        <f aca="false">IF(OR(D86="",D86+G86=0),"",D86/(D86+G86))</f>
        <v>0.696765498652291</v>
      </c>
      <c r="K86" s="40" t="n">
        <f aca="false">IF(E86="","",E86/(E86+H86))</f>
        <v>0.67686170212766</v>
      </c>
      <c r="L86" s="70" t="n">
        <f aca="false">IF(OR(K86="",J86=""),"",(J86-K86)*100)</f>
        <v>1.99037965246315</v>
      </c>
      <c r="M86" s="36" t="n">
        <v>2.11357802942001</v>
      </c>
      <c r="N86" s="36" t="n">
        <v>1.32709319028394</v>
      </c>
      <c r="O86" s="36" t="n">
        <f aca="false">SQRT(M86^2+N86^2)</f>
        <v>2.49567394147252</v>
      </c>
      <c r="P86" s="40" t="n">
        <f aca="false">IF(J86="","",MAX(0,J86-1.96*O86/100))</f>
        <v>0.64785028939943</v>
      </c>
      <c r="Q86" s="40" t="n">
        <f aca="false">IF(J86="","",MIN(1,J86+1.96*O86/100))</f>
        <v>0.745680707905153</v>
      </c>
      <c r="R86" s="32" t="str">
        <f aca="false">IF(L86="","",IF(ABS(L86)&lt;=O86,"Yes","No"))</f>
        <v>Yes</v>
      </c>
      <c r="S86" s="32" t="str">
        <f aca="false">IF(L86="","",IF(ABS(L86)&lt;=1.96*O86,"Yes","No"))</f>
        <v>Yes</v>
      </c>
      <c r="T86" s="60" t="n">
        <f aca="false">IF(D86="","",ROUND(SQRT(((D86+G86)*O86/100)^2+(J86*(D86+G86)*0.0886)^2),0))</f>
        <v>49</v>
      </c>
      <c r="U86" s="32"/>
    </row>
    <row r="87" customFormat="false" ht="15" hidden="false" customHeight="false" outlineLevel="0" collapsed="false">
      <c r="A87" s="32" t="s">
        <v>233</v>
      </c>
      <c r="B87" s="32" t="s">
        <v>235</v>
      </c>
      <c r="C87" s="32" t="s">
        <v>271</v>
      </c>
      <c r="D87" s="60" t="n">
        <v>606</v>
      </c>
      <c r="E87" s="60" t="n">
        <v>600</v>
      </c>
      <c r="F87" s="69" t="n">
        <f aca="false">IF(E87="","",D87-E87)</f>
        <v>6</v>
      </c>
      <c r="G87" s="60" t="n">
        <v>350</v>
      </c>
      <c r="H87" s="60" t="n">
        <v>389</v>
      </c>
      <c r="I87" s="69" t="n">
        <f aca="false">IF(H87="","",G87-H87)</f>
        <v>-39</v>
      </c>
      <c r="J87" s="40" t="n">
        <f aca="false">IF(OR(D87="",D87+G87=0),"",D87/(D87+G87))</f>
        <v>0.633891213389121</v>
      </c>
      <c r="K87" s="40" t="n">
        <f aca="false">IF(E87="","",E87/(E87+H87))</f>
        <v>0.606673407482305</v>
      </c>
      <c r="L87" s="70" t="n">
        <f aca="false">IF(OR(K87="",J87=""),"",(J87-K87)*100)</f>
        <v>2.7217805906816</v>
      </c>
      <c r="M87" s="36" t="n">
        <v>2.11357802942001</v>
      </c>
      <c r="N87" s="36" t="n">
        <v>1.32709319028394</v>
      </c>
      <c r="O87" s="36" t="n">
        <f aca="false">SQRT(M87^2+N87^2)</f>
        <v>2.49567394147252</v>
      </c>
      <c r="P87" s="40" t="n">
        <f aca="false">IF(J87="","",MAX(0,J87-1.96*O87/100))</f>
        <v>0.58497600413626</v>
      </c>
      <c r="Q87" s="40" t="n">
        <f aca="false">IF(J87="","",MIN(1,J87+1.96*O87/100))</f>
        <v>0.682806422641983</v>
      </c>
      <c r="R87" s="32" t="str">
        <f aca="false">IF(L87="","",IF(ABS(L87)&lt;=O87,"Yes","No"))</f>
        <v>No</v>
      </c>
      <c r="S87" s="32" t="str">
        <f aca="false">IF(L87="","",IF(ABS(L87)&lt;=1.96*O87,"Yes","No"))</f>
        <v>Yes</v>
      </c>
      <c r="T87" s="60" t="n">
        <f aca="false">IF(D87="","",ROUND(SQRT(((D87+G87)*O87/100)^2+(J87*(D87+G87)*0.0886)^2),0))</f>
        <v>59</v>
      </c>
      <c r="U87" s="32"/>
    </row>
    <row r="88" customFormat="false" ht="15" hidden="false" customHeight="false" outlineLevel="0" collapsed="false">
      <c r="A88" s="32" t="s">
        <v>233</v>
      </c>
      <c r="B88" s="32" t="s">
        <v>235</v>
      </c>
      <c r="C88" s="32" t="s">
        <v>272</v>
      </c>
      <c r="D88" s="60" t="n">
        <v>19</v>
      </c>
      <c r="E88" s="60"/>
      <c r="F88" s="69" t="str">
        <f aca="false">IF(E88="","",D88-E88)</f>
        <v/>
      </c>
      <c r="G88" s="60" t="n">
        <v>10</v>
      </c>
      <c r="H88" s="60"/>
      <c r="I88" s="69" t="str">
        <f aca="false">IF(H88="","",G88-H88)</f>
        <v/>
      </c>
      <c r="J88" s="40" t="n">
        <f aca="false">IF(OR(D88="",D88+G88=0),"",D88/(D88+G88))</f>
        <v>0.655172413793103</v>
      </c>
      <c r="K88" s="40" t="str">
        <f aca="false">IF(E88="","",E88/(E88+H88))</f>
        <v/>
      </c>
      <c r="L88" s="70" t="str">
        <f aca="false">IF(OR(K88="",J88=""),"",(J88-K88)*100)</f>
        <v/>
      </c>
      <c r="M88" s="36" t="n">
        <v>3.46052190265839</v>
      </c>
      <c r="N88" s="36" t="n">
        <v>1.32709319028394</v>
      </c>
      <c r="O88" s="36" t="n">
        <f aca="false">SQRT(M88^2+N88^2)</f>
        <v>3.70626337090019</v>
      </c>
      <c r="P88" s="40" t="n">
        <f aca="false">IF(J88="","",MAX(0,J88-1.96*O88/100))</f>
        <v>0.58252965172346</v>
      </c>
      <c r="Q88" s="40" t="n">
        <f aca="false">IF(J88="","",MIN(1,J88+1.96*O88/100))</f>
        <v>0.727815175862747</v>
      </c>
      <c r="R88" s="32" t="str">
        <f aca="false">IF(L88="","",IF(ABS(L88)&lt;=O88,"Yes","No"))</f>
        <v/>
      </c>
      <c r="S88" s="32" t="str">
        <f aca="false">IF(L88="","",IF(ABS(L88)&lt;=1.96*O88,"Yes","No"))</f>
        <v/>
      </c>
      <c r="T88" s="60" t="n">
        <f aca="false">IF(D88="","",ROUND(SQRT(((D88+G88)*O88/100)^2+(J88*(D88+G88)*0.14653)^2),0))</f>
        <v>3</v>
      </c>
      <c r="U88" s="32" t="s">
        <v>784</v>
      </c>
    </row>
    <row r="89" customFormat="false" ht="15" hidden="false" customHeight="false" outlineLevel="0" collapsed="false">
      <c r="A89" s="32" t="s">
        <v>233</v>
      </c>
      <c r="B89" s="32" t="s">
        <v>235</v>
      </c>
      <c r="C89" s="32" t="s">
        <v>273</v>
      </c>
      <c r="D89" s="60" t="n">
        <v>391</v>
      </c>
      <c r="E89" s="60" t="n">
        <v>364</v>
      </c>
      <c r="F89" s="69" t="n">
        <f aca="false">IF(E89="","",D89-E89)</f>
        <v>27</v>
      </c>
      <c r="G89" s="60" t="n">
        <v>189</v>
      </c>
      <c r="H89" s="60" t="n">
        <v>219</v>
      </c>
      <c r="I89" s="69" t="n">
        <f aca="false">IF(H89="","",G89-H89)</f>
        <v>-30</v>
      </c>
      <c r="J89" s="40" t="n">
        <f aca="false">IF(OR(D89="",D89+G89=0),"",D89/(D89+G89))</f>
        <v>0.674137931034483</v>
      </c>
      <c r="K89" s="40" t="n">
        <f aca="false">IF(E89="","",E89/(E89+H89))</f>
        <v>0.624356775300172</v>
      </c>
      <c r="L89" s="70" t="n">
        <f aca="false">IF(OR(K89="",J89=""),"",(J89-K89)*100)</f>
        <v>4.97811557343112</v>
      </c>
      <c r="M89" s="36" t="n">
        <v>3.46052190265839</v>
      </c>
      <c r="N89" s="36" t="n">
        <v>1.32709319028394</v>
      </c>
      <c r="O89" s="36" t="n">
        <f aca="false">SQRT(M89^2+N89^2)</f>
        <v>3.70626337090019</v>
      </c>
      <c r="P89" s="40" t="n">
        <f aca="false">IF(J89="","",MAX(0,J89-1.96*O89/100))</f>
        <v>0.601495168964839</v>
      </c>
      <c r="Q89" s="40" t="n">
        <f aca="false">IF(J89="","",MIN(1,J89+1.96*O89/100))</f>
        <v>0.746780693104127</v>
      </c>
      <c r="R89" s="32" t="str">
        <f aca="false">IF(L89="","",IF(ABS(L89)&lt;=O89,"Yes","No"))</f>
        <v>No</v>
      </c>
      <c r="S89" s="32" t="str">
        <f aca="false">IF(L89="","",IF(ABS(L89)&lt;=1.96*O89,"Yes","No"))</f>
        <v>Yes</v>
      </c>
      <c r="T89" s="60" t="n">
        <f aca="false">IF(D89="","",ROUND(SQRT(((D89+G89)*O89/100)^2+(J89*(D89+G89)*0.14653)^2),0))</f>
        <v>61</v>
      </c>
      <c r="U89" s="32"/>
    </row>
    <row r="90" customFormat="false" ht="15" hidden="false" customHeight="false" outlineLevel="0" collapsed="false">
      <c r="A90" s="32" t="s">
        <v>233</v>
      </c>
      <c r="B90" s="32" t="s">
        <v>235</v>
      </c>
      <c r="C90" s="32" t="s">
        <v>274</v>
      </c>
      <c r="D90" s="60" t="n">
        <v>691</v>
      </c>
      <c r="E90" s="60" t="n">
        <v>689</v>
      </c>
      <c r="F90" s="69" t="n">
        <f aca="false">IF(E90="","",D90-E90)</f>
        <v>2</v>
      </c>
      <c r="G90" s="60" t="n">
        <v>269</v>
      </c>
      <c r="H90" s="60" t="n">
        <v>278</v>
      </c>
      <c r="I90" s="69" t="n">
        <f aca="false">IF(H90="","",G90-H90)</f>
        <v>-9</v>
      </c>
      <c r="J90" s="40" t="n">
        <f aca="false">IF(OR(D90="",D90+G90=0),"",D90/(D90+G90))</f>
        <v>0.719791666666667</v>
      </c>
      <c r="K90" s="40" t="n">
        <f aca="false">IF(E90="","",E90/(E90+H90))</f>
        <v>0.712512926577042</v>
      </c>
      <c r="L90" s="70" t="n">
        <f aca="false">IF(OR(K90="",J90=""),"",(J90-K90)*100)</f>
        <v>0.727874008962437</v>
      </c>
      <c r="M90" s="36" t="n">
        <v>2.11357802942001</v>
      </c>
      <c r="N90" s="36" t="n">
        <v>1.32709319028394</v>
      </c>
      <c r="O90" s="36" t="n">
        <f aca="false">SQRT(M90^2+N90^2)</f>
        <v>2.49567394147252</v>
      </c>
      <c r="P90" s="40" t="n">
        <f aca="false">IF(J90="","",MAX(0,J90-1.96*O90/100))</f>
        <v>0.670876457413805</v>
      </c>
      <c r="Q90" s="40" t="n">
        <f aca="false">IF(J90="","",MIN(1,J90+1.96*O90/100))</f>
        <v>0.768706875919528</v>
      </c>
      <c r="R90" s="32" t="str">
        <f aca="false">IF(L90="","",IF(ABS(L90)&lt;=O90,"Yes","No"))</f>
        <v>Yes</v>
      </c>
      <c r="S90" s="32" t="str">
        <f aca="false">IF(L90="","",IF(ABS(L90)&lt;=1.96*O90,"Yes","No"))</f>
        <v>Yes</v>
      </c>
      <c r="T90" s="60" t="n">
        <f aca="false">IF(D90="","",ROUND(SQRT(((D90+G90)*O90/100)^2+(J90*(D90+G90)*0.0886)^2),0))</f>
        <v>66</v>
      </c>
      <c r="U90" s="32"/>
    </row>
    <row r="91" customFormat="false" ht="15" hidden="false" customHeight="false" outlineLevel="0" collapsed="false">
      <c r="A91" s="32" t="s">
        <v>233</v>
      </c>
      <c r="B91" s="32" t="s">
        <v>235</v>
      </c>
      <c r="C91" s="32" t="s">
        <v>275</v>
      </c>
      <c r="D91" s="60" t="n">
        <v>372</v>
      </c>
      <c r="E91" s="60" t="n">
        <v>349</v>
      </c>
      <c r="F91" s="69" t="n">
        <f aca="false">IF(E91="","",D91-E91)</f>
        <v>23</v>
      </c>
      <c r="G91" s="60" t="n">
        <v>220</v>
      </c>
      <c r="H91" s="60" t="n">
        <v>245</v>
      </c>
      <c r="I91" s="69" t="n">
        <f aca="false">IF(H91="","",G91-H91)</f>
        <v>-25</v>
      </c>
      <c r="J91" s="40" t="n">
        <f aca="false">IF(OR(D91="",D91+G91=0),"",D91/(D91+G91))</f>
        <v>0.628378378378378</v>
      </c>
      <c r="K91" s="40" t="n">
        <f aca="false">IF(E91="","",E91/(E91+H91))</f>
        <v>0.587542087542088</v>
      </c>
      <c r="L91" s="70" t="n">
        <f aca="false">IF(OR(K91="",J91=""),"",(J91-K91)*100)</f>
        <v>4.08362908362908</v>
      </c>
      <c r="M91" s="36" t="n">
        <v>3.46052190265839</v>
      </c>
      <c r="N91" s="36" t="n">
        <v>1.32709319028394</v>
      </c>
      <c r="O91" s="36" t="n">
        <f aca="false">SQRT(M91^2+N91^2)</f>
        <v>3.70626337090019</v>
      </c>
      <c r="P91" s="40" t="n">
        <f aca="false">IF(J91="","",MAX(0,J91-1.96*O91/100))</f>
        <v>0.555735616308735</v>
      </c>
      <c r="Q91" s="40" t="n">
        <f aca="false">IF(J91="","",MIN(1,J91+1.96*O91/100))</f>
        <v>0.701021140448022</v>
      </c>
      <c r="R91" s="32" t="str">
        <f aca="false">IF(L91="","",IF(ABS(L91)&lt;=O91,"Yes","No"))</f>
        <v>No</v>
      </c>
      <c r="S91" s="32" t="str">
        <f aca="false">IF(L91="","",IF(ABS(L91)&lt;=1.96*O91,"Yes","No"))</f>
        <v>Yes</v>
      </c>
      <c r="T91" s="60" t="n">
        <f aca="false">IF(D91="","",ROUND(SQRT(((D91+G91)*O91/100)^2+(J91*(D91+G91)*0.14653)^2),0))</f>
        <v>59</v>
      </c>
      <c r="U91" s="32"/>
    </row>
    <row r="92" customFormat="false" ht="15" hidden="false" customHeight="false" outlineLevel="0" collapsed="false">
      <c r="A92" s="32" t="s">
        <v>233</v>
      </c>
      <c r="B92" s="32" t="s">
        <v>235</v>
      </c>
      <c r="C92" s="32" t="s">
        <v>276</v>
      </c>
      <c r="D92" s="60" t="n">
        <v>520</v>
      </c>
      <c r="E92" s="60" t="n">
        <v>525</v>
      </c>
      <c r="F92" s="69" t="n">
        <f aca="false">IF(E92="","",D92-E92)</f>
        <v>-5</v>
      </c>
      <c r="G92" s="60" t="n">
        <v>225</v>
      </c>
      <c r="H92" s="60" t="n">
        <v>238</v>
      </c>
      <c r="I92" s="69" t="n">
        <f aca="false">IF(H92="","",G92-H92)</f>
        <v>-13</v>
      </c>
      <c r="J92" s="40" t="n">
        <f aca="false">IF(OR(D92="",D92+G92=0),"",D92/(D92+G92))</f>
        <v>0.697986577181208</v>
      </c>
      <c r="K92" s="40" t="n">
        <f aca="false">IF(E92="","",E92/(E92+H92))</f>
        <v>0.688073394495413</v>
      </c>
      <c r="L92" s="70" t="n">
        <f aca="false">IF(OR(K92="",J92=""),"",(J92-K92)*100)</f>
        <v>0.991318268579522</v>
      </c>
      <c r="M92" s="36" t="n">
        <v>2.11357802942001</v>
      </c>
      <c r="N92" s="36" t="n">
        <v>1.32709319028394</v>
      </c>
      <c r="O92" s="36" t="n">
        <f aca="false">SQRT(M92^2+N92^2)</f>
        <v>2.49567394147252</v>
      </c>
      <c r="P92" s="40" t="n">
        <f aca="false">IF(J92="","",MAX(0,J92-1.96*O92/100))</f>
        <v>0.649071367928347</v>
      </c>
      <c r="Q92" s="40" t="n">
        <f aca="false">IF(J92="","",MIN(1,J92+1.96*O92/100))</f>
        <v>0.74690178643407</v>
      </c>
      <c r="R92" s="32" t="str">
        <f aca="false">IF(L92="","",IF(ABS(L92)&lt;=O92,"Yes","No"))</f>
        <v>Yes</v>
      </c>
      <c r="S92" s="32" t="str">
        <f aca="false">IF(L92="","",IF(ABS(L92)&lt;=1.96*O92,"Yes","No"))</f>
        <v>Yes</v>
      </c>
      <c r="T92" s="60" t="n">
        <f aca="false">IF(D92="","",ROUND(SQRT(((D92+G92)*O92/100)^2+(J92*(D92+G92)*0.0886)^2),0))</f>
        <v>50</v>
      </c>
      <c r="U92" s="32"/>
    </row>
    <row r="93" customFormat="false" ht="15" hidden="false" customHeight="false" outlineLevel="0" collapsed="false">
      <c r="A93" s="32" t="s">
        <v>233</v>
      </c>
      <c r="B93" s="32" t="s">
        <v>235</v>
      </c>
      <c r="C93" s="32" t="s">
        <v>277</v>
      </c>
      <c r="D93" s="60" t="n">
        <v>534</v>
      </c>
      <c r="E93" s="60" t="n">
        <v>533</v>
      </c>
      <c r="F93" s="69" t="n">
        <f aca="false">IF(E93="","",D93-E93)</f>
        <v>1</v>
      </c>
      <c r="G93" s="60" t="n">
        <v>341</v>
      </c>
      <c r="H93" s="60" t="n">
        <v>393</v>
      </c>
      <c r="I93" s="69" t="n">
        <f aca="false">IF(H93="","",G93-H93)</f>
        <v>-52</v>
      </c>
      <c r="J93" s="40" t="n">
        <f aca="false">IF(OR(D93="",D93+G93=0),"",D93/(D93+G93))</f>
        <v>0.610285714285714</v>
      </c>
      <c r="K93" s="40" t="n">
        <f aca="false">IF(E93="","",E93/(E93+H93))</f>
        <v>0.575593952483801</v>
      </c>
      <c r="L93" s="70" t="n">
        <f aca="false">IF(OR(K93="",J93=""),"",(J93-K93)*100)</f>
        <v>3.4691761801913</v>
      </c>
      <c r="M93" s="36" t="n">
        <v>2.11357802942001</v>
      </c>
      <c r="N93" s="36" t="n">
        <v>1.32709319028394</v>
      </c>
      <c r="O93" s="36" t="n">
        <f aca="false">SQRT(M93^2+N93^2)</f>
        <v>2.49567394147252</v>
      </c>
      <c r="P93" s="40" t="n">
        <f aca="false">IF(J93="","",MAX(0,J93-1.96*O93/100))</f>
        <v>0.561370505032853</v>
      </c>
      <c r="Q93" s="40" t="n">
        <f aca="false">IF(J93="","",MIN(1,J93+1.96*O93/100))</f>
        <v>0.659200923538576</v>
      </c>
      <c r="R93" s="32" t="str">
        <f aca="false">IF(L93="","",IF(ABS(L93)&lt;=O93,"Yes","No"))</f>
        <v>No</v>
      </c>
      <c r="S93" s="32" t="str">
        <f aca="false">IF(L93="","",IF(ABS(L93)&lt;=1.96*O93,"Yes","No"))</f>
        <v>Yes</v>
      </c>
      <c r="T93" s="60" t="n">
        <f aca="false">IF(D93="","",ROUND(SQRT(((D93+G93)*O93/100)^2+(J93*(D93+G93)*0.0886)^2),0))</f>
        <v>52</v>
      </c>
      <c r="U93" s="32"/>
    </row>
    <row r="94" customFormat="false" ht="15" hidden="false" customHeight="false" outlineLevel="0" collapsed="false">
      <c r="A94" s="32" t="s">
        <v>233</v>
      </c>
      <c r="B94" s="32" t="s">
        <v>235</v>
      </c>
      <c r="C94" s="32" t="s">
        <v>278</v>
      </c>
      <c r="D94" s="60" t="n">
        <v>2</v>
      </c>
      <c r="E94" s="60"/>
      <c r="F94" s="69" t="str">
        <f aca="false">IF(E94="","",D94-E94)</f>
        <v/>
      </c>
      <c r="G94" s="60" t="n">
        <v>1</v>
      </c>
      <c r="H94" s="60"/>
      <c r="I94" s="69" t="str">
        <f aca="false">IF(H94="","",G94-H94)</f>
        <v/>
      </c>
      <c r="J94" s="40" t="n">
        <f aca="false">IF(OR(D94="",D94+G94=0),"",D94/(D94+G94))</f>
        <v>0.666666666666667</v>
      </c>
      <c r="K94" s="40" t="str">
        <f aca="false">IF(E94="","",E94/(E94+H94))</f>
        <v/>
      </c>
      <c r="L94" s="70" t="str">
        <f aca="false">IF(OR(K94="",J94=""),"",(J94-K94)*100)</f>
        <v/>
      </c>
      <c r="M94" s="36" t="n">
        <v>3.46052190265839</v>
      </c>
      <c r="N94" s="36" t="n">
        <v>1.32709319028394</v>
      </c>
      <c r="O94" s="36" t="n">
        <f aca="false">SQRT(M94^2+N94^2)</f>
        <v>3.70626337090019</v>
      </c>
      <c r="P94" s="40" t="n">
        <f aca="false">IF(J94="","",MAX(0,J94-1.96*O94/100))</f>
        <v>0.594023904597023</v>
      </c>
      <c r="Q94" s="40" t="n">
        <f aca="false">IF(J94="","",MIN(1,J94+1.96*O94/100))</f>
        <v>0.73930942873631</v>
      </c>
      <c r="R94" s="32" t="str">
        <f aca="false">IF(L94="","",IF(ABS(L94)&lt;=O94,"Yes","No"))</f>
        <v/>
      </c>
      <c r="S94" s="32" t="str">
        <f aca="false">IF(L94="","",IF(ABS(L94)&lt;=1.96*O94,"Yes","No"))</f>
        <v/>
      </c>
      <c r="T94" s="60" t="n">
        <f aca="false">IF(D94="","",ROUND(SQRT(((D94+G94)*O94/100)^2+(J94*(D94+G94)*0.14653)^2),0))</f>
        <v>0</v>
      </c>
      <c r="U94" s="32" t="s">
        <v>784</v>
      </c>
    </row>
    <row r="95" customFormat="false" ht="15" hidden="false" customHeight="false" outlineLevel="0" collapsed="false">
      <c r="A95" s="32" t="s">
        <v>233</v>
      </c>
      <c r="B95" s="32" t="s">
        <v>235</v>
      </c>
      <c r="C95" s="32" t="s">
        <v>279</v>
      </c>
      <c r="D95" s="60" t="n">
        <v>891</v>
      </c>
      <c r="E95" s="60" t="n">
        <v>934</v>
      </c>
      <c r="F95" s="69" t="n">
        <f aca="false">IF(E95="","",D95-E95)</f>
        <v>-43</v>
      </c>
      <c r="G95" s="60" t="n">
        <v>432</v>
      </c>
      <c r="H95" s="60" t="n">
        <v>442</v>
      </c>
      <c r="I95" s="69" t="n">
        <f aca="false">IF(H95="","",G95-H95)</f>
        <v>-10</v>
      </c>
      <c r="J95" s="40" t="n">
        <f aca="false">IF(OR(D95="",D95+G95=0),"",D95/(D95+G95))</f>
        <v>0.673469387755102</v>
      </c>
      <c r="K95" s="40" t="n">
        <f aca="false">IF(E95="","",E95/(E95+H95))</f>
        <v>0.678779069767442</v>
      </c>
      <c r="L95" s="70" t="n">
        <f aca="false">IF(OR(K95="",J95=""),"",(J95-K95)*100)</f>
        <v>-0.530968201233983</v>
      </c>
      <c r="M95" s="36" t="n">
        <v>1.73158763326251</v>
      </c>
      <c r="N95" s="36" t="n">
        <v>1.32709319028394</v>
      </c>
      <c r="O95" s="36" t="n">
        <f aca="false">SQRT(M95^2+N95^2)</f>
        <v>2.18164434942216</v>
      </c>
      <c r="P95" s="40" t="n">
        <f aca="false">IF(J95="","",MAX(0,J95-1.96*O95/100))</f>
        <v>0.630709158506428</v>
      </c>
      <c r="Q95" s="40" t="n">
        <f aca="false">IF(J95="","",MIN(1,J95+1.96*O95/100))</f>
        <v>0.716229617003776</v>
      </c>
      <c r="R95" s="32" t="str">
        <f aca="false">IF(L95="","",IF(ABS(L95)&lt;=O95,"Yes","No"))</f>
        <v>Yes</v>
      </c>
      <c r="S95" s="32" t="str">
        <f aca="false">IF(L95="","",IF(ABS(L95)&lt;=1.96*O95,"Yes","No"))</f>
        <v>Yes</v>
      </c>
      <c r="T95" s="60" t="n">
        <f aca="false">IF(D95="","",ROUND(SQRT(((D95+G95)*O95/100)^2+(J95*(D95+G95)*0.06777)^2),0))</f>
        <v>67</v>
      </c>
      <c r="U95" s="32"/>
    </row>
    <row r="96" customFormat="false" ht="15" hidden="false" customHeight="false" outlineLevel="0" collapsed="false">
      <c r="A96" s="32" t="s">
        <v>233</v>
      </c>
      <c r="B96" s="32" t="s">
        <v>235</v>
      </c>
      <c r="C96" s="32" t="s">
        <v>280</v>
      </c>
      <c r="D96" s="60" t="n">
        <v>530</v>
      </c>
      <c r="E96" s="60" t="n">
        <v>529</v>
      </c>
      <c r="F96" s="69" t="n">
        <f aca="false">IF(E96="","",D96-E96)</f>
        <v>1</v>
      </c>
      <c r="G96" s="60" t="n">
        <v>137</v>
      </c>
      <c r="H96" s="60" t="n">
        <v>130</v>
      </c>
      <c r="I96" s="69" t="n">
        <f aca="false">IF(H96="","",G96-H96)</f>
        <v>7</v>
      </c>
      <c r="J96" s="40" t="n">
        <f aca="false">IF(OR(D96="",D96+G96=0),"",D96/(D96+G96))</f>
        <v>0.794602698650675</v>
      </c>
      <c r="K96" s="40" t="n">
        <f aca="false">IF(E96="","",E96/(E96+H96))</f>
        <v>0.802731411229135</v>
      </c>
      <c r="L96" s="70" t="n">
        <f aca="false">IF(OR(K96="",J96=""),"",(J96-K96)*100)</f>
        <v>-0.812871257846037</v>
      </c>
      <c r="M96" s="36" t="n">
        <v>3.46052190265839</v>
      </c>
      <c r="N96" s="36" t="n">
        <v>1.32709319028394</v>
      </c>
      <c r="O96" s="36" t="n">
        <f aca="false">SQRT(M96^2+N96^2)</f>
        <v>3.70626337090019</v>
      </c>
      <c r="P96" s="40" t="n">
        <f aca="false">IF(J96="","",MAX(0,J96-1.96*O96/100))</f>
        <v>0.721959936581031</v>
      </c>
      <c r="Q96" s="40" t="n">
        <f aca="false">IF(J96="","",MIN(1,J96+1.96*O96/100))</f>
        <v>0.867245460720318</v>
      </c>
      <c r="R96" s="32" t="str">
        <f aca="false">IF(L96="","",IF(ABS(L96)&lt;=O96,"Yes","No"))</f>
        <v>Yes</v>
      </c>
      <c r="S96" s="32" t="str">
        <f aca="false">IF(L96="","",IF(ABS(L96)&lt;=1.96*O96,"Yes","No"))</f>
        <v>Yes</v>
      </c>
      <c r="T96" s="60" t="n">
        <f aca="false">IF(D96="","",ROUND(SQRT(((D96+G96)*O96/100)^2+(J96*(D96+G96)*0.14653)^2),0))</f>
        <v>82</v>
      </c>
      <c r="U96" s="32"/>
    </row>
    <row r="97" customFormat="false" ht="15" hidden="false" customHeight="false" outlineLevel="0" collapsed="false">
      <c r="A97" s="32" t="s">
        <v>233</v>
      </c>
      <c r="B97" s="32" t="s">
        <v>235</v>
      </c>
      <c r="C97" s="32" t="s">
        <v>281</v>
      </c>
      <c r="D97" s="60" t="n">
        <v>446</v>
      </c>
      <c r="E97" s="60" t="n">
        <v>456</v>
      </c>
      <c r="F97" s="69" t="n">
        <f aca="false">IF(E97="","",D97-E97)</f>
        <v>-10</v>
      </c>
      <c r="G97" s="60" t="n">
        <v>119</v>
      </c>
      <c r="H97" s="60" t="n">
        <v>140</v>
      </c>
      <c r="I97" s="69" t="n">
        <f aca="false">IF(H97="","",G97-H97)</f>
        <v>-21</v>
      </c>
      <c r="J97" s="40" t="n">
        <f aca="false">IF(OR(D97="",D97+G97=0),"",D97/(D97+G97))</f>
        <v>0.789380530973451</v>
      </c>
      <c r="K97" s="40" t="n">
        <f aca="false">IF(E97="","",E97/(E97+H97))</f>
        <v>0.76510067114094</v>
      </c>
      <c r="L97" s="70" t="n">
        <f aca="false">IF(OR(K97="",J97=""),"",(J97-K97)*100)</f>
        <v>2.42798598325117</v>
      </c>
      <c r="M97" s="36" t="n">
        <v>3.46052190265839</v>
      </c>
      <c r="N97" s="36" t="n">
        <v>1.32709319028394</v>
      </c>
      <c r="O97" s="36" t="n">
        <f aca="false">SQRT(M97^2+N97^2)</f>
        <v>3.70626337090019</v>
      </c>
      <c r="P97" s="40" t="n">
        <f aca="false">IF(J97="","",MAX(0,J97-1.96*O97/100))</f>
        <v>0.716737768903808</v>
      </c>
      <c r="Q97" s="40" t="n">
        <f aca="false">IF(J97="","",MIN(1,J97+1.96*O97/100))</f>
        <v>0.862023293043095</v>
      </c>
      <c r="R97" s="32" t="str">
        <f aca="false">IF(L97="","",IF(ABS(L97)&lt;=O97,"Yes","No"))</f>
        <v>Yes</v>
      </c>
      <c r="S97" s="32" t="str">
        <f aca="false">IF(L97="","",IF(ABS(L97)&lt;=1.96*O97,"Yes","No"))</f>
        <v>Yes</v>
      </c>
      <c r="T97" s="60" t="n">
        <f aca="false">IF(D97="","",ROUND(SQRT(((D97+G97)*O97/100)^2+(J97*(D97+G97)*0.14653)^2),0))</f>
        <v>69</v>
      </c>
      <c r="U97" s="32"/>
    </row>
    <row r="98" customFormat="false" ht="15" hidden="false" customHeight="false" outlineLevel="0" collapsed="false">
      <c r="A98" s="32" t="s">
        <v>233</v>
      </c>
      <c r="B98" s="32" t="s">
        <v>235</v>
      </c>
      <c r="C98" s="32" t="s">
        <v>282</v>
      </c>
      <c r="D98" s="60" t="n">
        <v>603</v>
      </c>
      <c r="E98" s="60" t="n">
        <v>533</v>
      </c>
      <c r="F98" s="69" t="n">
        <f aca="false">IF(E98="","",D98-E98)</f>
        <v>70</v>
      </c>
      <c r="G98" s="60" t="n">
        <v>153</v>
      </c>
      <c r="H98" s="60" t="n">
        <v>162</v>
      </c>
      <c r="I98" s="69" t="n">
        <f aca="false">IF(H98="","",G98-H98)</f>
        <v>-9</v>
      </c>
      <c r="J98" s="40" t="n">
        <f aca="false">IF(OR(D98="",D98+G98=0),"",D98/(D98+G98))</f>
        <v>0.797619047619048</v>
      </c>
      <c r="K98" s="40" t="n">
        <f aca="false">IF(E98="","",E98/(E98+H98))</f>
        <v>0.766906474820144</v>
      </c>
      <c r="L98" s="70" t="n">
        <f aca="false">IF(OR(K98="",J98=""),"",(J98-K98)*100)</f>
        <v>3.07125727989038</v>
      </c>
      <c r="M98" s="36" t="n">
        <v>2.11357802942001</v>
      </c>
      <c r="N98" s="36" t="n">
        <v>1.32709319028394</v>
      </c>
      <c r="O98" s="36" t="n">
        <f aca="false">SQRT(M98^2+N98^2)</f>
        <v>2.49567394147252</v>
      </c>
      <c r="P98" s="40" t="n">
        <f aca="false">IF(J98="","",MAX(0,J98-1.96*O98/100))</f>
        <v>0.748703838366186</v>
      </c>
      <c r="Q98" s="40" t="n">
        <f aca="false">IF(J98="","",MIN(1,J98+1.96*O98/100))</f>
        <v>0.846534256871909</v>
      </c>
      <c r="R98" s="32" t="str">
        <f aca="false">IF(L98="","",IF(ABS(L98)&lt;=O98,"Yes","No"))</f>
        <v>No</v>
      </c>
      <c r="S98" s="32" t="str">
        <f aca="false">IF(L98="","",IF(ABS(L98)&lt;=1.96*O98,"Yes","No"))</f>
        <v>Yes</v>
      </c>
      <c r="T98" s="60" t="n">
        <f aca="false">IF(D98="","",ROUND(SQRT(((D98+G98)*O98/100)^2+(J98*(D98+G98)*0.0886)^2),0))</f>
        <v>57</v>
      </c>
      <c r="U98" s="32"/>
    </row>
    <row r="99" customFormat="false" ht="15" hidden="false" customHeight="false" outlineLevel="0" collapsed="false">
      <c r="A99" s="32" t="s">
        <v>233</v>
      </c>
      <c r="B99" s="32" t="s">
        <v>235</v>
      </c>
      <c r="C99" s="32" t="s">
        <v>283</v>
      </c>
      <c r="D99" s="60" t="n">
        <v>330</v>
      </c>
      <c r="E99" s="60" t="n">
        <v>320</v>
      </c>
      <c r="F99" s="69" t="n">
        <f aca="false">IF(E99="","",D99-E99)</f>
        <v>10</v>
      </c>
      <c r="G99" s="60" t="n">
        <v>97</v>
      </c>
      <c r="H99" s="60" t="n">
        <v>98</v>
      </c>
      <c r="I99" s="69" t="n">
        <f aca="false">IF(H99="","",G99-H99)</f>
        <v>-1</v>
      </c>
      <c r="J99" s="40" t="n">
        <f aca="false">IF(OR(D99="",D99+G99=0),"",D99/(D99+G99))</f>
        <v>0.772833723653396</v>
      </c>
      <c r="K99" s="40" t="n">
        <f aca="false">IF(E99="","",E99/(E99+H99))</f>
        <v>0.76555023923445</v>
      </c>
      <c r="L99" s="70" t="n">
        <f aca="false">IF(OR(K99="",J99=""),"",(J99-K99)*100)</f>
        <v>0.7283484418946</v>
      </c>
      <c r="M99" s="36" t="n">
        <v>3.46052190265839</v>
      </c>
      <c r="N99" s="36" t="n">
        <v>1.32709319028394</v>
      </c>
      <c r="O99" s="36" t="n">
        <f aca="false">SQRT(M99^2+N99^2)</f>
        <v>3.70626337090019</v>
      </c>
      <c r="P99" s="40" t="n">
        <f aca="false">IF(J99="","",MAX(0,J99-1.96*O99/100))</f>
        <v>0.700190961583752</v>
      </c>
      <c r="Q99" s="40" t="n">
        <f aca="false">IF(J99="","",MIN(1,J99+1.96*O99/100))</f>
        <v>0.84547648572304</v>
      </c>
      <c r="R99" s="32" t="str">
        <f aca="false">IF(L99="","",IF(ABS(L99)&lt;=O99,"Yes","No"))</f>
        <v>Yes</v>
      </c>
      <c r="S99" s="32" t="str">
        <f aca="false">IF(L99="","",IF(ABS(L99)&lt;=1.96*O99,"Yes","No"))</f>
        <v>Yes</v>
      </c>
      <c r="T99" s="60" t="n">
        <f aca="false">IF(D99="","",ROUND(SQRT(((D99+G99)*O99/100)^2+(J99*(D99+G99)*0.14653)^2),0))</f>
        <v>51</v>
      </c>
      <c r="U99" s="32"/>
    </row>
    <row r="100" customFormat="false" ht="15" hidden="false" customHeight="false" outlineLevel="0" collapsed="false">
      <c r="A100" s="32" t="s">
        <v>233</v>
      </c>
      <c r="B100" s="32" t="s">
        <v>235</v>
      </c>
      <c r="C100" s="32" t="s">
        <v>284</v>
      </c>
      <c r="D100" s="60" t="n">
        <v>422</v>
      </c>
      <c r="E100" s="60" t="n">
        <v>435</v>
      </c>
      <c r="F100" s="69" t="n">
        <f aca="false">IF(E100="","",D100-E100)</f>
        <v>-13</v>
      </c>
      <c r="G100" s="60" t="n">
        <v>108</v>
      </c>
      <c r="H100" s="60" t="n">
        <v>105</v>
      </c>
      <c r="I100" s="69" t="n">
        <f aca="false">IF(H100="","",G100-H100)</f>
        <v>3</v>
      </c>
      <c r="J100" s="40" t="n">
        <f aca="false">IF(OR(D100="",D100+G100=0),"",D100/(D100+G100))</f>
        <v>0.79622641509434</v>
      </c>
      <c r="K100" s="40" t="n">
        <f aca="false">IF(E100="","",E100/(E100+H100))</f>
        <v>0.805555555555556</v>
      </c>
      <c r="L100" s="70" t="n">
        <f aca="false">IF(OR(K100="",J100=""),"",(J100-K100)*100)</f>
        <v>-0.932914046121591</v>
      </c>
      <c r="M100" s="36" t="n">
        <v>3.46052190265839</v>
      </c>
      <c r="N100" s="36" t="n">
        <v>1.32709319028394</v>
      </c>
      <c r="O100" s="36" t="n">
        <f aca="false">SQRT(M100^2+N100^2)</f>
        <v>3.70626337090019</v>
      </c>
      <c r="P100" s="40" t="n">
        <f aca="false">IF(J100="","",MAX(0,J100-1.96*O100/100))</f>
        <v>0.723583653024696</v>
      </c>
      <c r="Q100" s="40" t="n">
        <f aca="false">IF(J100="","",MIN(1,J100+1.96*O100/100))</f>
        <v>0.868869177163983</v>
      </c>
      <c r="R100" s="32" t="str">
        <f aca="false">IF(L100="","",IF(ABS(L100)&lt;=O100,"Yes","No"))</f>
        <v>Yes</v>
      </c>
      <c r="S100" s="32" t="str">
        <f aca="false">IF(L100="","",IF(ABS(L100)&lt;=1.96*O100,"Yes","No"))</f>
        <v>Yes</v>
      </c>
      <c r="T100" s="60" t="n">
        <f aca="false">IF(D100="","",ROUND(SQRT(((D100+G100)*O100/100)^2+(J100*(D100+G100)*0.14653)^2),0))</f>
        <v>65</v>
      </c>
      <c r="U100" s="32"/>
    </row>
    <row r="101" customFormat="false" ht="15" hidden="false" customHeight="false" outlineLevel="0" collapsed="false">
      <c r="A101" s="32" t="s">
        <v>233</v>
      </c>
      <c r="B101" s="32" t="s">
        <v>235</v>
      </c>
      <c r="C101" s="32" t="s">
        <v>285</v>
      </c>
      <c r="D101" s="60" t="n">
        <v>233</v>
      </c>
      <c r="E101" s="60" t="n">
        <v>253</v>
      </c>
      <c r="F101" s="69" t="n">
        <f aca="false">IF(E101="","",D101-E101)</f>
        <v>-20</v>
      </c>
      <c r="G101" s="60" t="n">
        <v>62</v>
      </c>
      <c r="H101" s="60" t="n">
        <v>77</v>
      </c>
      <c r="I101" s="69" t="n">
        <f aca="false">IF(H101="","",G101-H101)</f>
        <v>-15</v>
      </c>
      <c r="J101" s="40" t="n">
        <f aca="false">IF(OR(D101="",D101+G101=0),"",D101/(D101+G101))</f>
        <v>0.789830508474576</v>
      </c>
      <c r="K101" s="40" t="n">
        <f aca="false">IF(E101="","",E101/(E101+H101))</f>
        <v>0.766666666666667</v>
      </c>
      <c r="L101" s="70" t="n">
        <f aca="false">IF(OR(K101="",J101=""),"",(J101-K101)*100)</f>
        <v>2.31638418079095</v>
      </c>
      <c r="M101" s="36" t="n">
        <v>3.46052190265839</v>
      </c>
      <c r="N101" s="36" t="n">
        <v>1.32709319028394</v>
      </c>
      <c r="O101" s="36" t="n">
        <f aca="false">SQRT(M101^2+N101^2)</f>
        <v>3.70626337090019</v>
      </c>
      <c r="P101" s="40" t="n">
        <f aca="false">IF(J101="","",MAX(0,J101-1.96*O101/100))</f>
        <v>0.717187746404933</v>
      </c>
      <c r="Q101" s="40" t="n">
        <f aca="false">IF(J101="","",MIN(1,J101+1.96*O101/100))</f>
        <v>0.86247327054422</v>
      </c>
      <c r="R101" s="32" t="str">
        <f aca="false">IF(L101="","",IF(ABS(L101)&lt;=O101,"Yes","No"))</f>
        <v>Yes</v>
      </c>
      <c r="S101" s="32" t="str">
        <f aca="false">IF(L101="","",IF(ABS(L101)&lt;=1.96*O101,"Yes","No"))</f>
        <v>Yes</v>
      </c>
      <c r="T101" s="60" t="n">
        <f aca="false">IF(D101="","",ROUND(SQRT(((D101+G101)*O101/100)^2+(J101*(D101+G101)*0.14653)^2),0))</f>
        <v>36</v>
      </c>
      <c r="U101" s="32"/>
    </row>
    <row r="102" customFormat="false" ht="15" hidden="false" customHeight="false" outlineLevel="0" collapsed="false">
      <c r="A102" s="32" t="s">
        <v>233</v>
      </c>
      <c r="B102" s="32" t="s">
        <v>235</v>
      </c>
      <c r="C102" s="32" t="s">
        <v>286</v>
      </c>
      <c r="D102" s="60" t="n">
        <v>422</v>
      </c>
      <c r="E102" s="60" t="n">
        <v>402</v>
      </c>
      <c r="F102" s="69" t="n">
        <f aca="false">IF(E102="","",D102-E102)</f>
        <v>20</v>
      </c>
      <c r="G102" s="60" t="n">
        <v>146</v>
      </c>
      <c r="H102" s="60" t="n">
        <v>152</v>
      </c>
      <c r="I102" s="69" t="n">
        <f aca="false">IF(H102="","",G102-H102)</f>
        <v>-6</v>
      </c>
      <c r="J102" s="40" t="n">
        <f aca="false">IF(OR(D102="",D102+G102=0),"",D102/(D102+G102))</f>
        <v>0.742957746478873</v>
      </c>
      <c r="K102" s="40" t="n">
        <f aca="false">IF(E102="","",E102/(E102+H102))</f>
        <v>0.725631768953069</v>
      </c>
      <c r="L102" s="70" t="n">
        <f aca="false">IF(OR(K102="",J102=""),"",(J102-K102)*100)</f>
        <v>1.73259775258047</v>
      </c>
      <c r="M102" s="36" t="n">
        <v>3.46052190265839</v>
      </c>
      <c r="N102" s="36" t="n">
        <v>1.32709319028394</v>
      </c>
      <c r="O102" s="36" t="n">
        <f aca="false">SQRT(M102^2+N102^2)</f>
        <v>3.70626337090019</v>
      </c>
      <c r="P102" s="40" t="n">
        <f aca="false">IF(J102="","",MAX(0,J102-1.96*O102/100))</f>
        <v>0.67031498440923</v>
      </c>
      <c r="Q102" s="40" t="n">
        <f aca="false">IF(J102="","",MIN(1,J102+1.96*O102/100))</f>
        <v>0.815600508548517</v>
      </c>
      <c r="R102" s="32" t="str">
        <f aca="false">IF(L102="","",IF(ABS(L102)&lt;=O102,"Yes","No"))</f>
        <v>Yes</v>
      </c>
      <c r="S102" s="32" t="str">
        <f aca="false">IF(L102="","",IF(ABS(L102)&lt;=1.96*O102,"Yes","No"))</f>
        <v>Yes</v>
      </c>
      <c r="T102" s="60" t="n">
        <f aca="false">IF(D102="","",ROUND(SQRT(((D102+G102)*O102/100)^2+(J102*(D102+G102)*0.14653)^2),0))</f>
        <v>65</v>
      </c>
      <c r="U102" s="32"/>
    </row>
    <row r="103" customFormat="false" ht="15" hidden="false" customHeight="false" outlineLevel="0" collapsed="false">
      <c r="A103" s="32" t="s">
        <v>233</v>
      </c>
      <c r="B103" s="32" t="s">
        <v>235</v>
      </c>
      <c r="C103" s="32" t="s">
        <v>287</v>
      </c>
      <c r="D103" s="60" t="n">
        <v>586</v>
      </c>
      <c r="E103" s="60" t="n">
        <v>631</v>
      </c>
      <c r="F103" s="69" t="n">
        <f aca="false">IF(E103="","",D103-E103)</f>
        <v>-45</v>
      </c>
      <c r="G103" s="60" t="n">
        <v>153</v>
      </c>
      <c r="H103" s="60" t="n">
        <v>181</v>
      </c>
      <c r="I103" s="69" t="n">
        <f aca="false">IF(H103="","",G103-H103)</f>
        <v>-28</v>
      </c>
      <c r="J103" s="40" t="n">
        <f aca="false">IF(OR(D103="",D103+G103=0),"",D103/(D103+G103))</f>
        <v>0.792963464140731</v>
      </c>
      <c r="K103" s="40" t="n">
        <f aca="false">IF(E103="","",E103/(E103+H103))</f>
        <v>0.777093596059113</v>
      </c>
      <c r="L103" s="70" t="n">
        <f aca="false">IF(OR(K103="",J103=""),"",(J103-K103)*100)</f>
        <v>1.58698680816174</v>
      </c>
      <c r="M103" s="36" t="n">
        <v>2.11357802942001</v>
      </c>
      <c r="N103" s="36" t="n">
        <v>1.32709319028394</v>
      </c>
      <c r="O103" s="36" t="n">
        <f aca="false">SQRT(M103^2+N103^2)</f>
        <v>2.49567394147252</v>
      </c>
      <c r="P103" s="40" t="n">
        <f aca="false">IF(J103="","",MAX(0,J103-1.96*O103/100))</f>
        <v>0.744048254887869</v>
      </c>
      <c r="Q103" s="40" t="n">
        <f aca="false">IF(J103="","",MIN(1,J103+1.96*O103/100))</f>
        <v>0.841878673393592</v>
      </c>
      <c r="R103" s="32" t="str">
        <f aca="false">IF(L103="","",IF(ABS(L103)&lt;=O103,"Yes","No"))</f>
        <v>Yes</v>
      </c>
      <c r="S103" s="32" t="str">
        <f aca="false">IF(L103="","",IF(ABS(L103)&lt;=1.96*O103,"Yes","No"))</f>
        <v>Yes</v>
      </c>
      <c r="T103" s="60" t="n">
        <f aca="false">IF(D103="","",ROUND(SQRT(((D103+G103)*O103/100)^2+(J103*(D103+G103)*0.0886)^2),0))</f>
        <v>55</v>
      </c>
      <c r="U103" s="32"/>
    </row>
    <row r="104" customFormat="false" ht="15" hidden="false" customHeight="false" outlineLevel="0" collapsed="false">
      <c r="A104" s="32" t="s">
        <v>233</v>
      </c>
      <c r="B104" s="32" t="s">
        <v>235</v>
      </c>
      <c r="C104" s="32" t="s">
        <v>288</v>
      </c>
      <c r="D104" s="60" t="n">
        <v>252</v>
      </c>
      <c r="E104" s="60" t="n">
        <v>226</v>
      </c>
      <c r="F104" s="69" t="n">
        <f aca="false">IF(E104="","",D104-E104)</f>
        <v>26</v>
      </c>
      <c r="G104" s="60" t="n">
        <v>52</v>
      </c>
      <c r="H104" s="60" t="n">
        <v>80</v>
      </c>
      <c r="I104" s="69" t="n">
        <f aca="false">IF(H104="","",G104-H104)</f>
        <v>-28</v>
      </c>
      <c r="J104" s="40" t="n">
        <f aca="false">IF(OR(D104="",D104+G104=0),"",D104/(D104+G104))</f>
        <v>0.828947368421053</v>
      </c>
      <c r="K104" s="40" t="n">
        <f aca="false">IF(E104="","",E104/(E104+H104))</f>
        <v>0.738562091503268</v>
      </c>
      <c r="L104" s="70" t="n">
        <f aca="false">IF(OR(K104="",J104=""),"",(J104-K104)*100)</f>
        <v>9.03852769177846</v>
      </c>
      <c r="M104" s="36" t="n">
        <v>3.46052190265839</v>
      </c>
      <c r="N104" s="36" t="n">
        <v>1.32709319028394</v>
      </c>
      <c r="O104" s="36" t="n">
        <f aca="false">SQRT(M104^2+N104^2)</f>
        <v>3.70626337090019</v>
      </c>
      <c r="P104" s="40" t="n">
        <f aca="false">IF(J104="","",MAX(0,J104-1.96*O104/100))</f>
        <v>0.756304606351409</v>
      </c>
      <c r="Q104" s="40" t="n">
        <f aca="false">IF(J104="","",MIN(1,J104+1.96*O104/100))</f>
        <v>0.901590130490696</v>
      </c>
      <c r="R104" s="32" t="str">
        <f aca="false">IF(L104="","",IF(ABS(L104)&lt;=O104,"Yes","No"))</f>
        <v>No</v>
      </c>
      <c r="S104" s="32" t="str">
        <f aca="false">IF(L104="","",IF(ABS(L104)&lt;=1.96*O104,"Yes","No"))</f>
        <v>No</v>
      </c>
      <c r="T104" s="60" t="n">
        <f aca="false">IF(D104="","",ROUND(SQRT(((D104+G104)*O104/100)^2+(J104*(D104+G104)*0.14653)^2),0))</f>
        <v>39</v>
      </c>
      <c r="U104" s="32"/>
    </row>
    <row r="105" customFormat="false" ht="15" hidden="false" customHeight="false" outlineLevel="0" collapsed="false">
      <c r="A105" s="32" t="s">
        <v>233</v>
      </c>
      <c r="B105" s="32" t="s">
        <v>235</v>
      </c>
      <c r="C105" s="32" t="s">
        <v>289</v>
      </c>
      <c r="D105" s="60" t="n">
        <v>328</v>
      </c>
      <c r="E105" s="60" t="n">
        <v>295</v>
      </c>
      <c r="F105" s="69" t="n">
        <f aca="false">IF(E105="","",D105-E105)</f>
        <v>33</v>
      </c>
      <c r="G105" s="60" t="n">
        <v>81</v>
      </c>
      <c r="H105" s="60" t="n">
        <v>80</v>
      </c>
      <c r="I105" s="69" t="n">
        <f aca="false">IF(H105="","",G105-H105)</f>
        <v>1</v>
      </c>
      <c r="J105" s="40" t="n">
        <f aca="false">IF(OR(D105="",D105+G105=0),"",D105/(D105+G105))</f>
        <v>0.801955990220049</v>
      </c>
      <c r="K105" s="40" t="n">
        <f aca="false">IF(E105="","",E105/(E105+H105))</f>
        <v>0.786666666666667</v>
      </c>
      <c r="L105" s="70" t="n">
        <f aca="false">IF(OR(K105="",J105=""),"",(J105-K105)*100)</f>
        <v>1.52893235533823</v>
      </c>
      <c r="M105" s="36" t="n">
        <v>3.46052190265839</v>
      </c>
      <c r="N105" s="36" t="n">
        <v>1.32709319028394</v>
      </c>
      <c r="O105" s="36" t="n">
        <f aca="false">SQRT(M105^2+N105^2)</f>
        <v>3.70626337090019</v>
      </c>
      <c r="P105" s="40" t="n">
        <f aca="false">IF(J105="","",MAX(0,J105-1.96*O105/100))</f>
        <v>0.729313228150405</v>
      </c>
      <c r="Q105" s="40" t="n">
        <f aca="false">IF(J105="","",MIN(1,J105+1.96*O105/100))</f>
        <v>0.874598752289693</v>
      </c>
      <c r="R105" s="32" t="str">
        <f aca="false">IF(L105="","",IF(ABS(L105)&lt;=O105,"Yes","No"))</f>
        <v>Yes</v>
      </c>
      <c r="S105" s="32" t="str">
        <f aca="false">IF(L105="","",IF(ABS(L105)&lt;=1.96*O105,"Yes","No"))</f>
        <v>Yes</v>
      </c>
      <c r="T105" s="60" t="n">
        <f aca="false">IF(D105="","",ROUND(SQRT(((D105+G105)*O105/100)^2+(J105*(D105+G105)*0.14653)^2),0))</f>
        <v>50</v>
      </c>
      <c r="U105" s="32"/>
    </row>
    <row r="106" customFormat="false" ht="15" hidden="false" customHeight="false" outlineLevel="0" collapsed="false">
      <c r="A106" s="32" t="s">
        <v>233</v>
      </c>
      <c r="B106" s="32" t="s">
        <v>235</v>
      </c>
      <c r="C106" s="32" t="s">
        <v>290</v>
      </c>
      <c r="D106" s="60" t="n">
        <v>488</v>
      </c>
      <c r="E106" s="60" t="n">
        <v>483</v>
      </c>
      <c r="F106" s="69" t="n">
        <f aca="false">IF(E106="","",D106-E106)</f>
        <v>5</v>
      </c>
      <c r="G106" s="60" t="n">
        <v>123</v>
      </c>
      <c r="H106" s="60" t="n">
        <v>138</v>
      </c>
      <c r="I106" s="69" t="n">
        <f aca="false">IF(H106="","",G106-H106)</f>
        <v>-15</v>
      </c>
      <c r="J106" s="40" t="n">
        <f aca="false">IF(OR(D106="",D106+G106=0),"",D106/(D106+G106))</f>
        <v>0.798690671031097</v>
      </c>
      <c r="K106" s="40" t="n">
        <f aca="false">IF(E106="","",E106/(E106+H106))</f>
        <v>0.777777777777778</v>
      </c>
      <c r="L106" s="70" t="n">
        <f aca="false">IF(OR(K106="",J106=""),"",(J106-K106)*100)</f>
        <v>2.09128932533188</v>
      </c>
      <c r="M106" s="36" t="n">
        <v>3.46052190265839</v>
      </c>
      <c r="N106" s="36" t="n">
        <v>1.32709319028394</v>
      </c>
      <c r="O106" s="36" t="n">
        <f aca="false">SQRT(M106^2+N106^2)</f>
        <v>3.70626337090019</v>
      </c>
      <c r="P106" s="40" t="n">
        <f aca="false">IF(J106="","",MAX(0,J106-1.96*O106/100))</f>
        <v>0.726047908961453</v>
      </c>
      <c r="Q106" s="40" t="n">
        <f aca="false">IF(J106="","",MIN(1,J106+1.96*O106/100))</f>
        <v>0.87133343310074</v>
      </c>
      <c r="R106" s="32" t="str">
        <f aca="false">IF(L106="","",IF(ABS(L106)&lt;=O106,"Yes","No"))</f>
        <v>Yes</v>
      </c>
      <c r="S106" s="32" t="str">
        <f aca="false">IF(L106="","",IF(ABS(L106)&lt;=1.96*O106,"Yes","No"))</f>
        <v>Yes</v>
      </c>
      <c r="T106" s="60" t="n">
        <f aca="false">IF(D106="","",ROUND(SQRT(((D106+G106)*O106/100)^2+(J106*(D106+G106)*0.14653)^2),0))</f>
        <v>75</v>
      </c>
      <c r="U106" s="32"/>
    </row>
    <row r="107" customFormat="false" ht="15" hidden="false" customHeight="false" outlineLevel="0" collapsed="false">
      <c r="A107" s="32" t="s">
        <v>233</v>
      </c>
      <c r="B107" s="32" t="s">
        <v>235</v>
      </c>
      <c r="C107" s="32" t="s">
        <v>291</v>
      </c>
      <c r="D107" s="60" t="n">
        <v>632</v>
      </c>
      <c r="E107" s="60" t="n">
        <v>572</v>
      </c>
      <c r="F107" s="69" t="n">
        <f aca="false">IF(E107="","",D107-E107)</f>
        <v>60</v>
      </c>
      <c r="G107" s="60" t="n">
        <v>218</v>
      </c>
      <c r="H107" s="60" t="n">
        <v>242</v>
      </c>
      <c r="I107" s="69" t="n">
        <f aca="false">IF(H107="","",G107-H107)</f>
        <v>-24</v>
      </c>
      <c r="J107" s="40" t="n">
        <f aca="false">IF(OR(D107="",D107+G107=0),"",D107/(D107+G107))</f>
        <v>0.743529411764706</v>
      </c>
      <c r="K107" s="40" t="n">
        <f aca="false">IF(E107="","",E107/(E107+H107))</f>
        <v>0.702702702702703</v>
      </c>
      <c r="L107" s="70" t="n">
        <f aca="false">IF(OR(K107="",J107=""),"",(J107-K107)*100)</f>
        <v>4.08267090620031</v>
      </c>
      <c r="M107" s="36" t="n">
        <v>2.11357802942001</v>
      </c>
      <c r="N107" s="36" t="n">
        <v>1.32709319028394</v>
      </c>
      <c r="O107" s="36" t="n">
        <f aca="false">SQRT(M107^2+N107^2)</f>
        <v>2.49567394147252</v>
      </c>
      <c r="P107" s="40" t="n">
        <f aca="false">IF(J107="","",MAX(0,J107-1.96*O107/100))</f>
        <v>0.694614202511845</v>
      </c>
      <c r="Q107" s="40" t="n">
        <f aca="false">IF(J107="","",MIN(1,J107+1.96*O107/100))</f>
        <v>0.792444621017567</v>
      </c>
      <c r="R107" s="32" t="str">
        <f aca="false">IF(L107="","",IF(ABS(L107)&lt;=O107,"Yes","No"))</f>
        <v>No</v>
      </c>
      <c r="S107" s="32" t="str">
        <f aca="false">IF(L107="","",IF(ABS(L107)&lt;=1.96*O107,"Yes","No"))</f>
        <v>Yes</v>
      </c>
      <c r="T107" s="60" t="n">
        <f aca="false">IF(D107="","",ROUND(SQRT(((D107+G107)*O107/100)^2+(J107*(D107+G107)*0.0886)^2),0))</f>
        <v>60</v>
      </c>
      <c r="U107" s="32"/>
    </row>
    <row r="108" customFormat="false" ht="15" hidden="false" customHeight="false" outlineLevel="0" collapsed="false">
      <c r="A108" s="32" t="s">
        <v>233</v>
      </c>
      <c r="B108" s="32" t="s">
        <v>235</v>
      </c>
      <c r="C108" s="32" t="s">
        <v>292</v>
      </c>
      <c r="D108" s="60" t="n">
        <v>292</v>
      </c>
      <c r="E108" s="60" t="n">
        <v>266</v>
      </c>
      <c r="F108" s="69" t="n">
        <f aca="false">IF(E108="","",D108-E108)</f>
        <v>26</v>
      </c>
      <c r="G108" s="60" t="n">
        <v>81</v>
      </c>
      <c r="H108" s="60" t="n">
        <v>86</v>
      </c>
      <c r="I108" s="69" t="n">
        <f aca="false">IF(H108="","",G108-H108)</f>
        <v>-5</v>
      </c>
      <c r="J108" s="40" t="n">
        <f aca="false">IF(OR(D108="",D108+G108=0),"",D108/(D108+G108))</f>
        <v>0.7828418230563</v>
      </c>
      <c r="K108" s="40" t="n">
        <f aca="false">IF(E108="","",E108/(E108+H108))</f>
        <v>0.755681818181818</v>
      </c>
      <c r="L108" s="70" t="n">
        <f aca="false">IF(OR(K108="",J108=""),"",(J108-K108)*100)</f>
        <v>2.7160004874482</v>
      </c>
      <c r="M108" s="36" t="n">
        <v>3.46052190265839</v>
      </c>
      <c r="N108" s="36" t="n">
        <v>1.32709319028394</v>
      </c>
      <c r="O108" s="36" t="n">
        <f aca="false">SQRT(M108^2+N108^2)</f>
        <v>3.70626337090019</v>
      </c>
      <c r="P108" s="40" t="n">
        <f aca="false">IF(J108="","",MAX(0,J108-1.96*O108/100))</f>
        <v>0.710199060986656</v>
      </c>
      <c r="Q108" s="40" t="n">
        <f aca="false">IF(J108="","",MIN(1,J108+1.96*O108/100))</f>
        <v>0.855484585125944</v>
      </c>
      <c r="R108" s="32" t="str">
        <f aca="false">IF(L108="","",IF(ABS(L108)&lt;=O108,"Yes","No"))</f>
        <v>Yes</v>
      </c>
      <c r="S108" s="32" t="str">
        <f aca="false">IF(L108="","",IF(ABS(L108)&lt;=1.96*O108,"Yes","No"))</f>
        <v>Yes</v>
      </c>
      <c r="T108" s="60" t="n">
        <f aca="false">IF(D108="","",ROUND(SQRT(((D108+G108)*O108/100)^2+(J108*(D108+G108)*0.14653)^2),0))</f>
        <v>45</v>
      </c>
      <c r="U108" s="32"/>
    </row>
    <row r="109" customFormat="false" ht="15" hidden="false" customHeight="false" outlineLevel="0" collapsed="false">
      <c r="A109" s="32" t="s">
        <v>233</v>
      </c>
      <c r="B109" s="32" t="s">
        <v>235</v>
      </c>
      <c r="C109" s="32" t="s">
        <v>293</v>
      </c>
      <c r="D109" s="60" t="n">
        <v>392</v>
      </c>
      <c r="E109" s="60" t="n">
        <v>384</v>
      </c>
      <c r="F109" s="69" t="n">
        <f aca="false">IF(E109="","",D109-E109)</f>
        <v>8</v>
      </c>
      <c r="G109" s="60" t="n">
        <v>98</v>
      </c>
      <c r="H109" s="60" t="n">
        <v>113</v>
      </c>
      <c r="I109" s="69" t="n">
        <f aca="false">IF(H109="","",G109-H109)</f>
        <v>-15</v>
      </c>
      <c r="J109" s="40" t="n">
        <f aca="false">IF(OR(D109="",D109+G109=0),"",D109/(D109+G109))</f>
        <v>0.8</v>
      </c>
      <c r="K109" s="40" t="n">
        <f aca="false">IF(E109="","",E109/(E109+H109))</f>
        <v>0.772635814889336</v>
      </c>
      <c r="L109" s="70" t="n">
        <f aca="false">IF(OR(K109="",J109=""),"",(J109-K109)*100)</f>
        <v>2.73641851106641</v>
      </c>
      <c r="M109" s="36" t="n">
        <v>3.46052190265839</v>
      </c>
      <c r="N109" s="36" t="n">
        <v>1.32709319028394</v>
      </c>
      <c r="O109" s="36" t="n">
        <f aca="false">SQRT(M109^2+N109^2)</f>
        <v>3.70626337090019</v>
      </c>
      <c r="P109" s="40" t="n">
        <f aca="false">IF(J109="","",MAX(0,J109-1.96*O109/100))</f>
        <v>0.727357237930356</v>
      </c>
      <c r="Q109" s="40" t="n">
        <f aca="false">IF(J109="","",MIN(1,J109+1.96*O109/100))</f>
        <v>0.872642762069644</v>
      </c>
      <c r="R109" s="32" t="str">
        <f aca="false">IF(L109="","",IF(ABS(L109)&lt;=O109,"Yes","No"))</f>
        <v>Yes</v>
      </c>
      <c r="S109" s="32" t="str">
        <f aca="false">IF(L109="","",IF(ABS(L109)&lt;=1.96*O109,"Yes","No"))</f>
        <v>Yes</v>
      </c>
      <c r="T109" s="60" t="n">
        <f aca="false">IF(D109="","",ROUND(SQRT(((D109+G109)*O109/100)^2+(J109*(D109+G109)*0.14653)^2),0))</f>
        <v>60</v>
      </c>
      <c r="U109" s="32"/>
    </row>
    <row r="110" customFormat="false" ht="15" hidden="false" customHeight="false" outlineLevel="0" collapsed="false">
      <c r="A110" s="32" t="s">
        <v>233</v>
      </c>
      <c r="B110" s="32" t="s">
        <v>235</v>
      </c>
      <c r="C110" s="32" t="s">
        <v>294</v>
      </c>
      <c r="D110" s="60" t="n">
        <v>458</v>
      </c>
      <c r="E110" s="60" t="n">
        <v>436</v>
      </c>
      <c r="F110" s="69" t="n">
        <f aca="false">IF(E110="","",D110-E110)</f>
        <v>22</v>
      </c>
      <c r="G110" s="60" t="n">
        <v>255</v>
      </c>
      <c r="H110" s="60" t="n">
        <v>274</v>
      </c>
      <c r="I110" s="69" t="n">
        <f aca="false">IF(H110="","",G110-H110)</f>
        <v>-19</v>
      </c>
      <c r="J110" s="40" t="n">
        <f aca="false">IF(OR(D110="",D110+G110=0),"",D110/(D110+G110))</f>
        <v>0.642356241234222</v>
      </c>
      <c r="K110" s="40" t="n">
        <f aca="false">IF(E110="","",E110/(E110+H110))</f>
        <v>0.614084507042254</v>
      </c>
      <c r="L110" s="70" t="n">
        <f aca="false">IF(OR(K110="",J110=""),"",(J110-K110)*100)</f>
        <v>2.82717341919682</v>
      </c>
      <c r="M110" s="36" t="n">
        <v>3.46052190265839</v>
      </c>
      <c r="N110" s="36" t="n">
        <v>1.32709319028394</v>
      </c>
      <c r="O110" s="36" t="n">
        <f aca="false">SQRT(M110^2+N110^2)</f>
        <v>3.70626337090019</v>
      </c>
      <c r="P110" s="40" t="n">
        <f aca="false">IF(J110="","",MAX(0,J110-1.96*O110/100))</f>
        <v>0.569713479164578</v>
      </c>
      <c r="Q110" s="40" t="n">
        <f aca="false">IF(J110="","",MIN(1,J110+1.96*O110/100))</f>
        <v>0.714999003303865</v>
      </c>
      <c r="R110" s="32" t="str">
        <f aca="false">IF(L110="","",IF(ABS(L110)&lt;=O110,"Yes","No"))</f>
        <v>Yes</v>
      </c>
      <c r="S110" s="32" t="str">
        <f aca="false">IF(L110="","",IF(ABS(L110)&lt;=1.96*O110,"Yes","No"))</f>
        <v>Yes</v>
      </c>
      <c r="T110" s="60" t="n">
        <f aca="false">IF(D110="","",ROUND(SQRT(((D110+G110)*O110/100)^2+(J110*(D110+G110)*0.14653)^2),0))</f>
        <v>72</v>
      </c>
      <c r="U110" s="32"/>
    </row>
    <row r="111" customFormat="false" ht="15" hidden="false" customHeight="false" outlineLevel="0" collapsed="false">
      <c r="A111" s="32" t="s">
        <v>233</v>
      </c>
      <c r="B111" s="32" t="s">
        <v>235</v>
      </c>
      <c r="C111" s="32" t="s">
        <v>295</v>
      </c>
      <c r="D111" s="60" t="n">
        <v>513</v>
      </c>
      <c r="E111" s="60" t="n">
        <v>461</v>
      </c>
      <c r="F111" s="69" t="n">
        <f aca="false">IF(E111="","",D111-E111)</f>
        <v>52</v>
      </c>
      <c r="G111" s="60" t="n">
        <v>132</v>
      </c>
      <c r="H111" s="60" t="n">
        <v>149</v>
      </c>
      <c r="I111" s="69" t="n">
        <f aca="false">IF(H111="","",G111-H111)</f>
        <v>-17</v>
      </c>
      <c r="J111" s="40" t="n">
        <f aca="false">IF(OR(D111="",D111+G111=0),"",D111/(D111+G111))</f>
        <v>0.795348837209302</v>
      </c>
      <c r="K111" s="40" t="n">
        <f aca="false">IF(E111="","",E111/(E111+H111))</f>
        <v>0.755737704918033</v>
      </c>
      <c r="L111" s="70" t="n">
        <f aca="false">IF(OR(K111="",J111=""),"",(J111-K111)*100)</f>
        <v>3.96111322912694</v>
      </c>
      <c r="M111" s="36" t="n">
        <v>3.46052190265839</v>
      </c>
      <c r="N111" s="36" t="n">
        <v>1.32709319028394</v>
      </c>
      <c r="O111" s="36" t="n">
        <f aca="false">SQRT(M111^2+N111^2)</f>
        <v>3.70626337090019</v>
      </c>
      <c r="P111" s="40" t="n">
        <f aca="false">IF(J111="","",MAX(0,J111-1.96*O111/100))</f>
        <v>0.722706075139659</v>
      </c>
      <c r="Q111" s="40" t="n">
        <f aca="false">IF(J111="","",MIN(1,J111+1.96*O111/100))</f>
        <v>0.867991599278946</v>
      </c>
      <c r="R111" s="32" t="str">
        <f aca="false">IF(L111="","",IF(ABS(L111)&lt;=O111,"Yes","No"))</f>
        <v>No</v>
      </c>
      <c r="S111" s="32" t="str">
        <f aca="false">IF(L111="","",IF(ABS(L111)&lt;=1.96*O111,"Yes","No"))</f>
        <v>Yes</v>
      </c>
      <c r="T111" s="60" t="n">
        <f aca="false">IF(D111="","",ROUND(SQRT(((D111+G111)*O111/100)^2+(J111*(D111+G111)*0.14653)^2),0))</f>
        <v>79</v>
      </c>
      <c r="U111" s="32"/>
    </row>
    <row r="112" customFormat="false" ht="15" hidden="false" customHeight="false" outlineLevel="0" collapsed="false">
      <c r="A112" s="32" t="s">
        <v>233</v>
      </c>
      <c r="B112" s="32" t="s">
        <v>296</v>
      </c>
      <c r="C112" s="32" t="s">
        <v>297</v>
      </c>
      <c r="D112" s="60" t="n">
        <v>592</v>
      </c>
      <c r="E112" s="60" t="n">
        <v>594</v>
      </c>
      <c r="F112" s="69" t="n">
        <f aca="false">IF(E112="","",D112-E112)</f>
        <v>-2</v>
      </c>
      <c r="G112" s="60" t="n">
        <v>207</v>
      </c>
      <c r="H112" s="60" t="n">
        <v>231</v>
      </c>
      <c r="I112" s="69" t="n">
        <f aca="false">IF(H112="","",G112-H112)</f>
        <v>-24</v>
      </c>
      <c r="J112" s="40" t="n">
        <f aca="false">IF(OR(D112="",D112+G112=0),"",D112/(D112+G112))</f>
        <v>0.740926157697121</v>
      </c>
      <c r="K112" s="40" t="n">
        <f aca="false">IF(E112="","",E112/(E112+H112))</f>
        <v>0.72</v>
      </c>
      <c r="L112" s="70" t="n">
        <f aca="false">IF(OR(K112="",J112=""),"",(J112-K112)*100)</f>
        <v>2.09261576971215</v>
      </c>
      <c r="M112" s="36" t="n">
        <v>2.11357802942001</v>
      </c>
      <c r="N112" s="36" t="n">
        <v>1.32709319028394</v>
      </c>
      <c r="O112" s="36" t="n">
        <f aca="false">SQRT(M112^2+N112^2)</f>
        <v>2.49567394147252</v>
      </c>
      <c r="P112" s="40" t="n">
        <f aca="false">IF(J112="","",MAX(0,J112-1.96*O112/100))</f>
        <v>0.69201094844426</v>
      </c>
      <c r="Q112" s="40" t="n">
        <f aca="false">IF(J112="","",MIN(1,J112+1.96*O112/100))</f>
        <v>0.789841366949983</v>
      </c>
      <c r="R112" s="32" t="str">
        <f aca="false">IF(L112="","",IF(ABS(L112)&lt;=O112,"Yes","No"))</f>
        <v>Yes</v>
      </c>
      <c r="S112" s="32" t="str">
        <f aca="false">IF(L112="","",IF(ABS(L112)&lt;=1.96*O112,"Yes","No"))</f>
        <v>Yes</v>
      </c>
      <c r="T112" s="60" t="n">
        <f aca="false">IF(D112="","",ROUND(SQRT(((D112+G112)*O112/100)^2+(J112*(D112+G112)*0.0886)^2),0))</f>
        <v>56</v>
      </c>
      <c r="U112" s="32"/>
    </row>
    <row r="113" customFormat="false" ht="15" hidden="false" customHeight="false" outlineLevel="0" collapsed="false">
      <c r="A113" s="32" t="s">
        <v>233</v>
      </c>
      <c r="B113" s="32" t="s">
        <v>296</v>
      </c>
      <c r="C113" s="32" t="s">
        <v>298</v>
      </c>
      <c r="D113" s="60" t="n">
        <v>448</v>
      </c>
      <c r="E113" s="60" t="n">
        <v>415</v>
      </c>
      <c r="F113" s="69" t="n">
        <f aca="false">IF(E113="","",D113-E113)</f>
        <v>33</v>
      </c>
      <c r="G113" s="60" t="n">
        <v>167</v>
      </c>
      <c r="H113" s="60" t="n">
        <v>216</v>
      </c>
      <c r="I113" s="69" t="n">
        <f aca="false">IF(H113="","",G113-H113)</f>
        <v>-49</v>
      </c>
      <c r="J113" s="40" t="n">
        <f aca="false">IF(OR(D113="",D113+G113=0),"",D113/(D113+G113))</f>
        <v>0.728455284552846</v>
      </c>
      <c r="K113" s="40" t="n">
        <f aca="false">IF(E113="","",E113/(E113+H113))</f>
        <v>0.657686212361331</v>
      </c>
      <c r="L113" s="70" t="n">
        <f aca="false">IF(OR(K113="",J113=""),"",(J113-K113)*100)</f>
        <v>7.07690721915144</v>
      </c>
      <c r="M113" s="36" t="n">
        <v>3.46052190265839</v>
      </c>
      <c r="N113" s="36" t="n">
        <v>1.32709319028394</v>
      </c>
      <c r="O113" s="36" t="n">
        <f aca="false">SQRT(M113^2+N113^2)</f>
        <v>3.70626337090019</v>
      </c>
      <c r="P113" s="40" t="n">
        <f aca="false">IF(J113="","",MAX(0,J113-1.96*O113/100))</f>
        <v>0.655812522483202</v>
      </c>
      <c r="Q113" s="40" t="n">
        <f aca="false">IF(J113="","",MIN(1,J113+1.96*O113/100))</f>
        <v>0.801098046622489</v>
      </c>
      <c r="R113" s="32" t="str">
        <f aca="false">IF(L113="","",IF(ABS(L113)&lt;=O113,"Yes","No"))</f>
        <v>No</v>
      </c>
      <c r="S113" s="32" t="str">
        <f aca="false">IF(L113="","",IF(ABS(L113)&lt;=1.96*O113,"Yes","No"))</f>
        <v>Yes</v>
      </c>
      <c r="T113" s="60" t="n">
        <f aca="false">IF(D113="","",ROUND(SQRT(((D113+G113)*O113/100)^2+(J113*(D113+G113)*0.14653)^2),0))</f>
        <v>69</v>
      </c>
      <c r="U113" s="32"/>
    </row>
    <row r="114" customFormat="false" ht="15" hidden="false" customHeight="false" outlineLevel="0" collapsed="false">
      <c r="A114" s="32" t="s">
        <v>233</v>
      </c>
      <c r="B114" s="32" t="s">
        <v>296</v>
      </c>
      <c r="C114" s="32" t="s">
        <v>299</v>
      </c>
      <c r="D114" s="60" t="n">
        <v>441</v>
      </c>
      <c r="E114" s="60" t="n">
        <v>431</v>
      </c>
      <c r="F114" s="69" t="n">
        <f aca="false">IF(E114="","",D114-E114)</f>
        <v>10</v>
      </c>
      <c r="G114" s="60" t="n">
        <v>153</v>
      </c>
      <c r="H114" s="60" t="n">
        <v>182</v>
      </c>
      <c r="I114" s="69" t="n">
        <f aca="false">IF(H114="","",G114-H114)</f>
        <v>-29</v>
      </c>
      <c r="J114" s="40" t="n">
        <f aca="false">IF(OR(D114="",D114+G114=0),"",D114/(D114+G114))</f>
        <v>0.742424242424242</v>
      </c>
      <c r="K114" s="40" t="n">
        <f aca="false">IF(E114="","",E114/(E114+H114))</f>
        <v>0.703099510603589</v>
      </c>
      <c r="L114" s="70" t="n">
        <f aca="false">IF(OR(K114="",J114=""),"",(J114-K114)*100)</f>
        <v>3.93247318206535</v>
      </c>
      <c r="M114" s="36" t="n">
        <v>3.46052190265839</v>
      </c>
      <c r="N114" s="36" t="n">
        <v>1.32709319028394</v>
      </c>
      <c r="O114" s="36" t="n">
        <f aca="false">SQRT(M114^2+N114^2)</f>
        <v>3.70626337090019</v>
      </c>
      <c r="P114" s="40" t="n">
        <f aca="false">IF(J114="","",MAX(0,J114-1.96*O114/100))</f>
        <v>0.669781480354599</v>
      </c>
      <c r="Q114" s="40" t="n">
        <f aca="false">IF(J114="","",MIN(1,J114+1.96*O114/100))</f>
        <v>0.815067004493886</v>
      </c>
      <c r="R114" s="32" t="str">
        <f aca="false">IF(L114="","",IF(ABS(L114)&lt;=O114,"Yes","No"))</f>
        <v>No</v>
      </c>
      <c r="S114" s="32" t="str">
        <f aca="false">IF(L114="","",IF(ABS(L114)&lt;=1.96*O114,"Yes","No"))</f>
        <v>Yes</v>
      </c>
      <c r="T114" s="60" t="n">
        <f aca="false">IF(D114="","",ROUND(SQRT(((D114+G114)*O114/100)^2+(J114*(D114+G114)*0.14653)^2),0))</f>
        <v>68</v>
      </c>
      <c r="U114" s="32"/>
    </row>
    <row r="115" customFormat="false" ht="15" hidden="false" customHeight="false" outlineLevel="0" collapsed="false">
      <c r="A115" s="32" t="s">
        <v>233</v>
      </c>
      <c r="B115" s="32" t="s">
        <v>296</v>
      </c>
      <c r="C115" s="32" t="s">
        <v>300</v>
      </c>
      <c r="D115" s="60" t="n">
        <v>482</v>
      </c>
      <c r="E115" s="60" t="n">
        <v>468</v>
      </c>
      <c r="F115" s="69" t="n">
        <f aca="false">IF(E115="","",D115-E115)</f>
        <v>14</v>
      </c>
      <c r="G115" s="60" t="n">
        <v>194</v>
      </c>
      <c r="H115" s="60" t="n">
        <v>214</v>
      </c>
      <c r="I115" s="69" t="n">
        <f aca="false">IF(H115="","",G115-H115)</f>
        <v>-20</v>
      </c>
      <c r="J115" s="40" t="n">
        <f aca="false">IF(OR(D115="",D115+G115=0),"",D115/(D115+G115))</f>
        <v>0.71301775147929</v>
      </c>
      <c r="K115" s="40" t="n">
        <f aca="false">IF(E115="","",E115/(E115+H115))</f>
        <v>0.686217008797654</v>
      </c>
      <c r="L115" s="70" t="n">
        <f aca="false">IF(OR(K115="",J115=""),"",(J115-K115)*100)</f>
        <v>2.6800742681636</v>
      </c>
      <c r="M115" s="36" t="n">
        <v>3.46052190265839</v>
      </c>
      <c r="N115" s="36" t="n">
        <v>1.32709319028394</v>
      </c>
      <c r="O115" s="36" t="n">
        <f aca="false">SQRT(M115^2+N115^2)</f>
        <v>3.70626337090019</v>
      </c>
      <c r="P115" s="40" t="n">
        <f aca="false">IF(J115="","",MAX(0,J115-1.96*O115/100))</f>
        <v>0.640374989409646</v>
      </c>
      <c r="Q115" s="40" t="n">
        <f aca="false">IF(J115="","",MIN(1,J115+1.96*O115/100))</f>
        <v>0.785660513548934</v>
      </c>
      <c r="R115" s="32" t="str">
        <f aca="false">IF(L115="","",IF(ABS(L115)&lt;=O115,"Yes","No"))</f>
        <v>Yes</v>
      </c>
      <c r="S115" s="32" t="str">
        <f aca="false">IF(L115="","",IF(ABS(L115)&lt;=1.96*O115,"Yes","No"))</f>
        <v>Yes</v>
      </c>
      <c r="T115" s="60" t="n">
        <f aca="false">IF(D115="","",ROUND(SQRT(((D115+G115)*O115/100)^2+(J115*(D115+G115)*0.14653)^2),0))</f>
        <v>75</v>
      </c>
      <c r="U115" s="32"/>
    </row>
    <row r="116" customFormat="false" ht="15" hidden="false" customHeight="false" outlineLevel="0" collapsed="false">
      <c r="A116" s="32" t="s">
        <v>233</v>
      </c>
      <c r="B116" s="32" t="s">
        <v>296</v>
      </c>
      <c r="C116" s="32" t="s">
        <v>301</v>
      </c>
      <c r="D116" s="60" t="n">
        <v>781</v>
      </c>
      <c r="E116" s="60" t="n">
        <v>812</v>
      </c>
      <c r="F116" s="69" t="n">
        <f aca="false">IF(E116="","",D116-E116)</f>
        <v>-31</v>
      </c>
      <c r="G116" s="60" t="n">
        <v>374</v>
      </c>
      <c r="H116" s="60" t="n">
        <v>418</v>
      </c>
      <c r="I116" s="69" t="n">
        <f aca="false">IF(H116="","",G116-H116)</f>
        <v>-44</v>
      </c>
      <c r="J116" s="40" t="n">
        <f aca="false">IF(OR(D116="",D116+G116=0),"",D116/(D116+G116))</f>
        <v>0.676190476190476</v>
      </c>
      <c r="K116" s="40" t="n">
        <f aca="false">IF(E116="","",E116/(E116+H116))</f>
        <v>0.660162601626016</v>
      </c>
      <c r="L116" s="70" t="n">
        <f aca="false">IF(OR(K116="",J116=""),"",(J116-K116)*100)</f>
        <v>1.602787456446</v>
      </c>
      <c r="M116" s="36" t="n">
        <v>1.73158763326251</v>
      </c>
      <c r="N116" s="36" t="n">
        <v>1.32709319028394</v>
      </c>
      <c r="O116" s="36" t="n">
        <f aca="false">SQRT(M116^2+N116^2)</f>
        <v>2.18164434942216</v>
      </c>
      <c r="P116" s="40" t="n">
        <f aca="false">IF(J116="","",MAX(0,J116-1.96*O116/100))</f>
        <v>0.633430246941802</v>
      </c>
      <c r="Q116" s="40" t="n">
        <f aca="false">IF(J116="","",MIN(1,J116+1.96*O116/100))</f>
        <v>0.718950705439151</v>
      </c>
      <c r="R116" s="32" t="str">
        <f aca="false">IF(L116="","",IF(ABS(L116)&lt;=O116,"Yes","No"))</f>
        <v>Yes</v>
      </c>
      <c r="S116" s="32" t="str">
        <f aca="false">IF(L116="","",IF(ABS(L116)&lt;=1.96*O116,"Yes","No"))</f>
        <v>Yes</v>
      </c>
      <c r="T116" s="60" t="n">
        <f aca="false">IF(D116="","",ROUND(SQRT(((D116+G116)*O116/100)^2+(J116*(D116+G116)*0.06777)^2),0))</f>
        <v>59</v>
      </c>
      <c r="U116" s="32"/>
    </row>
    <row r="117" customFormat="false" ht="15" hidden="false" customHeight="false" outlineLevel="0" collapsed="false">
      <c r="A117" s="32" t="s">
        <v>233</v>
      </c>
      <c r="B117" s="32" t="s">
        <v>296</v>
      </c>
      <c r="C117" s="32" t="s">
        <v>302</v>
      </c>
      <c r="D117" s="60" t="n">
        <v>512</v>
      </c>
      <c r="E117" s="60" t="n">
        <v>499</v>
      </c>
      <c r="F117" s="69" t="n">
        <f aca="false">IF(E117="","",D117-E117)</f>
        <v>13</v>
      </c>
      <c r="G117" s="60" t="n">
        <v>274</v>
      </c>
      <c r="H117" s="60" t="n">
        <v>308</v>
      </c>
      <c r="I117" s="69" t="n">
        <f aca="false">IF(H117="","",G117-H117)</f>
        <v>-34</v>
      </c>
      <c r="J117" s="40" t="n">
        <f aca="false">IF(OR(D117="",D117+G117=0),"",D117/(D117+G117))</f>
        <v>0.651399491094148</v>
      </c>
      <c r="K117" s="40" t="n">
        <f aca="false">IF(E117="","",E117/(E117+H117))</f>
        <v>0.618339529120198</v>
      </c>
      <c r="L117" s="70" t="n">
        <f aca="false">IF(OR(K117="",J117=""),"",(J117-K117)*100)</f>
        <v>3.30599619739493</v>
      </c>
      <c r="M117" s="36" t="n">
        <v>2.11357802942001</v>
      </c>
      <c r="N117" s="36" t="n">
        <v>1.32709319028394</v>
      </c>
      <c r="O117" s="36" t="n">
        <f aca="false">SQRT(M117^2+N117^2)</f>
        <v>2.49567394147252</v>
      </c>
      <c r="P117" s="40" t="n">
        <f aca="false">IF(J117="","",MAX(0,J117-1.96*O117/100))</f>
        <v>0.602484281841286</v>
      </c>
      <c r="Q117" s="40" t="n">
        <f aca="false">IF(J117="","",MIN(1,J117+1.96*O117/100))</f>
        <v>0.700314700347009</v>
      </c>
      <c r="R117" s="32" t="str">
        <f aca="false">IF(L117="","",IF(ABS(L117)&lt;=O117,"Yes","No"))</f>
        <v>No</v>
      </c>
      <c r="S117" s="32" t="str">
        <f aca="false">IF(L117="","",IF(ABS(L117)&lt;=1.96*O117,"Yes","No"))</f>
        <v>Yes</v>
      </c>
      <c r="T117" s="60" t="n">
        <f aca="false">IF(D117="","",ROUND(SQRT(((D117+G117)*O117/100)^2+(J117*(D117+G117)*0.0886)^2),0))</f>
        <v>49</v>
      </c>
      <c r="U117" s="32"/>
    </row>
    <row r="118" customFormat="false" ht="15" hidden="false" customHeight="false" outlineLevel="0" collapsed="false">
      <c r="A118" s="32" t="s">
        <v>233</v>
      </c>
      <c r="B118" s="32" t="s">
        <v>296</v>
      </c>
      <c r="C118" s="32" t="s">
        <v>303</v>
      </c>
      <c r="D118" s="60" t="n">
        <v>599</v>
      </c>
      <c r="E118" s="60" t="n">
        <v>596</v>
      </c>
      <c r="F118" s="69" t="n">
        <f aca="false">IF(E118="","",D118-E118)</f>
        <v>3</v>
      </c>
      <c r="G118" s="60" t="n">
        <v>393</v>
      </c>
      <c r="H118" s="60" t="n">
        <v>436</v>
      </c>
      <c r="I118" s="69" t="n">
        <f aca="false">IF(H118="","",G118-H118)</f>
        <v>-43</v>
      </c>
      <c r="J118" s="40" t="n">
        <f aca="false">IF(OR(D118="",D118+G118=0),"",D118/(D118+G118))</f>
        <v>0.60383064516129</v>
      </c>
      <c r="K118" s="40" t="n">
        <f aca="false">IF(E118="","",E118/(E118+H118))</f>
        <v>0.577519379844961</v>
      </c>
      <c r="L118" s="70" t="n">
        <f aca="false">IF(OR(K118="",J118=""),"",(J118-K118)*100)</f>
        <v>2.63112653163291</v>
      </c>
      <c r="M118" s="36" t="n">
        <v>2.11357802942001</v>
      </c>
      <c r="N118" s="36" t="n">
        <v>1.32709319028394</v>
      </c>
      <c r="O118" s="36" t="n">
        <f aca="false">SQRT(M118^2+N118^2)</f>
        <v>2.49567394147252</v>
      </c>
      <c r="P118" s="40" t="n">
        <f aca="false">IF(J118="","",MAX(0,J118-1.96*O118/100))</f>
        <v>0.554915435908429</v>
      </c>
      <c r="Q118" s="40" t="n">
        <f aca="false">IF(J118="","",MIN(1,J118+1.96*O118/100))</f>
        <v>0.652745854414152</v>
      </c>
      <c r="R118" s="32" t="str">
        <f aca="false">IF(L118="","",IF(ABS(L118)&lt;=O118,"Yes","No"))</f>
        <v>No</v>
      </c>
      <c r="S118" s="32" t="str">
        <f aca="false">IF(L118="","",IF(ABS(L118)&lt;=1.96*O118,"Yes","No"))</f>
        <v>Yes</v>
      </c>
      <c r="T118" s="60" t="n">
        <f aca="false">IF(D118="","",ROUND(SQRT(((D118+G118)*O118/100)^2+(J118*(D118+G118)*0.0886)^2),0))</f>
        <v>59</v>
      </c>
      <c r="U118" s="32"/>
    </row>
    <row r="119" customFormat="false" ht="15" hidden="false" customHeight="false" outlineLevel="0" collapsed="false">
      <c r="A119" s="32" t="s">
        <v>233</v>
      </c>
      <c r="B119" s="32" t="s">
        <v>296</v>
      </c>
      <c r="C119" s="32" t="s">
        <v>304</v>
      </c>
      <c r="D119" s="60" t="n">
        <v>712</v>
      </c>
      <c r="E119" s="60" t="n">
        <v>646</v>
      </c>
      <c r="F119" s="69" t="n">
        <f aca="false">IF(E119="","",D119-E119)</f>
        <v>66</v>
      </c>
      <c r="G119" s="60" t="n">
        <v>409</v>
      </c>
      <c r="H119" s="60" t="n">
        <v>453</v>
      </c>
      <c r="I119" s="69" t="n">
        <f aca="false">IF(H119="","",G119-H119)</f>
        <v>-44</v>
      </c>
      <c r="J119" s="40" t="n">
        <f aca="false">IF(OR(D119="",D119+G119=0),"",D119/(D119+G119))</f>
        <v>0.635147190008921</v>
      </c>
      <c r="K119" s="40" t="n">
        <f aca="false">IF(E119="","",E119/(E119+H119))</f>
        <v>0.587807097361238</v>
      </c>
      <c r="L119" s="70" t="n">
        <f aca="false">IF(OR(K119="",J119=""),"",(J119-K119)*100)</f>
        <v>4.73400926476831</v>
      </c>
      <c r="M119" s="36" t="n">
        <v>2.11357802942001</v>
      </c>
      <c r="N119" s="36" t="n">
        <v>1.32709319028394</v>
      </c>
      <c r="O119" s="36" t="n">
        <f aca="false">SQRT(M119^2+N119^2)</f>
        <v>2.49567394147252</v>
      </c>
      <c r="P119" s="40" t="n">
        <f aca="false">IF(J119="","",MAX(0,J119-1.96*O119/100))</f>
        <v>0.586231980756059</v>
      </c>
      <c r="Q119" s="40" t="n">
        <f aca="false">IF(J119="","",MIN(1,J119+1.96*O119/100))</f>
        <v>0.684062399261782</v>
      </c>
      <c r="R119" s="32" t="str">
        <f aca="false">IF(L119="","",IF(ABS(L119)&lt;=O119,"Yes","No"))</f>
        <v>No</v>
      </c>
      <c r="S119" s="32" t="str">
        <f aca="false">IF(L119="","",IF(ABS(L119)&lt;=1.96*O119,"Yes","No"))</f>
        <v>Yes</v>
      </c>
      <c r="T119" s="60" t="n">
        <f aca="false">IF(D119="","",ROUND(SQRT(((D119+G119)*O119/100)^2+(J119*(D119+G119)*0.0886)^2),0))</f>
        <v>69</v>
      </c>
      <c r="U119" s="32"/>
    </row>
    <row r="120" customFormat="false" ht="15" hidden="false" customHeight="false" outlineLevel="0" collapsed="false">
      <c r="A120" s="32" t="s">
        <v>233</v>
      </c>
      <c r="B120" s="32" t="s">
        <v>296</v>
      </c>
      <c r="C120" s="32" t="s">
        <v>305</v>
      </c>
      <c r="D120" s="60" t="n">
        <v>553</v>
      </c>
      <c r="E120" s="60" t="n">
        <v>534</v>
      </c>
      <c r="F120" s="69" t="n">
        <f aca="false">IF(E120="","",D120-E120)</f>
        <v>19</v>
      </c>
      <c r="G120" s="60" t="n">
        <v>281</v>
      </c>
      <c r="H120" s="60" t="n">
        <v>314</v>
      </c>
      <c r="I120" s="69" t="n">
        <f aca="false">IF(H120="","",G120-H120)</f>
        <v>-33</v>
      </c>
      <c r="J120" s="40" t="n">
        <f aca="false">IF(OR(D120="",D120+G120=0),"",D120/(D120+G120))</f>
        <v>0.663069544364508</v>
      </c>
      <c r="K120" s="40" t="n">
        <f aca="false">IF(E120="","",E120/(E120+H120))</f>
        <v>0.629716981132076</v>
      </c>
      <c r="L120" s="70" t="n">
        <f aca="false">IF(OR(K120="",J120=""),"",(J120-K120)*100)</f>
        <v>3.33525632324329</v>
      </c>
      <c r="M120" s="36" t="n">
        <v>2.11357802942001</v>
      </c>
      <c r="N120" s="36" t="n">
        <v>1.32709319028394</v>
      </c>
      <c r="O120" s="36" t="n">
        <f aca="false">SQRT(M120^2+N120^2)</f>
        <v>2.49567394147252</v>
      </c>
      <c r="P120" s="40" t="n">
        <f aca="false">IF(J120="","",MAX(0,J120-1.96*O120/100))</f>
        <v>0.614154335111647</v>
      </c>
      <c r="Q120" s="40" t="n">
        <f aca="false">IF(J120="","",MIN(1,J120+1.96*O120/100))</f>
        <v>0.71198475361737</v>
      </c>
      <c r="R120" s="32" t="str">
        <f aca="false">IF(L120="","",IF(ABS(L120)&lt;=O120,"Yes","No"))</f>
        <v>No</v>
      </c>
      <c r="S120" s="32" t="str">
        <f aca="false">IF(L120="","",IF(ABS(L120)&lt;=1.96*O120,"Yes","No"))</f>
        <v>Yes</v>
      </c>
      <c r="T120" s="60" t="n">
        <f aca="false">IF(D120="","",ROUND(SQRT(((D120+G120)*O120/100)^2+(J120*(D120+G120)*0.0886)^2),0))</f>
        <v>53</v>
      </c>
      <c r="U120" s="32"/>
    </row>
    <row r="121" customFormat="false" ht="15" hidden="false" customHeight="false" outlineLevel="0" collapsed="false">
      <c r="A121" s="32" t="s">
        <v>233</v>
      </c>
      <c r="B121" s="32" t="s">
        <v>296</v>
      </c>
      <c r="C121" s="32" t="s">
        <v>306</v>
      </c>
      <c r="D121" s="60" t="n">
        <v>441</v>
      </c>
      <c r="E121" s="60" t="n">
        <v>393</v>
      </c>
      <c r="F121" s="69" t="n">
        <f aca="false">IF(E121="","",D121-E121)</f>
        <v>48</v>
      </c>
      <c r="G121" s="60" t="n">
        <v>304</v>
      </c>
      <c r="H121" s="60" t="n">
        <v>318</v>
      </c>
      <c r="I121" s="69" t="n">
        <f aca="false">IF(H121="","",G121-H121)</f>
        <v>-14</v>
      </c>
      <c r="J121" s="40" t="n">
        <f aca="false">IF(OR(D121="",D121+G121=0),"",D121/(D121+G121))</f>
        <v>0.591946308724832</v>
      </c>
      <c r="K121" s="40" t="n">
        <f aca="false">IF(E121="","",E121/(E121+H121))</f>
        <v>0.552742616033755</v>
      </c>
      <c r="L121" s="70" t="n">
        <f aca="false">IF(OR(K121="",J121=""),"",(J121-K121)*100)</f>
        <v>3.92036926910769</v>
      </c>
      <c r="M121" s="36" t="n">
        <v>2.11357802942001</v>
      </c>
      <c r="N121" s="36" t="n">
        <v>1.32709319028394</v>
      </c>
      <c r="O121" s="36" t="n">
        <f aca="false">SQRT(M121^2+N121^2)</f>
        <v>2.49567394147252</v>
      </c>
      <c r="P121" s="40" t="n">
        <f aca="false">IF(J121="","",MAX(0,J121-1.96*O121/100))</f>
        <v>0.543031099471971</v>
      </c>
      <c r="Q121" s="40" t="n">
        <f aca="false">IF(J121="","",MIN(1,J121+1.96*O121/100))</f>
        <v>0.640861517977694</v>
      </c>
      <c r="R121" s="32" t="str">
        <f aca="false">IF(L121="","",IF(ABS(L121)&lt;=O121,"Yes","No"))</f>
        <v>No</v>
      </c>
      <c r="S121" s="32" t="str">
        <f aca="false">IF(L121="","",IF(ABS(L121)&lt;=1.96*O121,"Yes","No"))</f>
        <v>Yes</v>
      </c>
      <c r="T121" s="60" t="n">
        <f aca="false">IF(D121="","",ROUND(SQRT(((D121+G121)*O121/100)^2+(J121*(D121+G121)*0.0886)^2),0))</f>
        <v>43</v>
      </c>
      <c r="U121" s="32"/>
    </row>
    <row r="122" customFormat="false" ht="15" hidden="false" customHeight="false" outlineLevel="0" collapsed="false">
      <c r="A122" s="32" t="s">
        <v>233</v>
      </c>
      <c r="B122" s="32" t="s">
        <v>296</v>
      </c>
      <c r="C122" s="32" t="s">
        <v>307</v>
      </c>
      <c r="D122" s="60" t="n">
        <v>572</v>
      </c>
      <c r="E122" s="60" t="n">
        <v>563</v>
      </c>
      <c r="F122" s="69" t="n">
        <f aca="false">IF(E122="","",D122-E122)</f>
        <v>9</v>
      </c>
      <c r="G122" s="60" t="n">
        <v>303</v>
      </c>
      <c r="H122" s="60" t="n">
        <v>322</v>
      </c>
      <c r="I122" s="69" t="n">
        <f aca="false">IF(H122="","",G122-H122)</f>
        <v>-19</v>
      </c>
      <c r="J122" s="40" t="n">
        <f aca="false">IF(OR(D122="",D122+G122=0),"",D122/(D122+G122))</f>
        <v>0.653714285714286</v>
      </c>
      <c r="K122" s="40" t="n">
        <f aca="false">IF(E122="","",E122/(E122+H122))</f>
        <v>0.636158192090396</v>
      </c>
      <c r="L122" s="70" t="n">
        <f aca="false">IF(OR(K122="",J122=""),"",(J122-K122)*100)</f>
        <v>1.75560936238902</v>
      </c>
      <c r="M122" s="36" t="n">
        <v>2.11357802942001</v>
      </c>
      <c r="N122" s="36" t="n">
        <v>1.32709319028394</v>
      </c>
      <c r="O122" s="36" t="n">
        <f aca="false">SQRT(M122^2+N122^2)</f>
        <v>2.49567394147252</v>
      </c>
      <c r="P122" s="40" t="n">
        <f aca="false">IF(J122="","",MAX(0,J122-1.96*O122/100))</f>
        <v>0.604799076461424</v>
      </c>
      <c r="Q122" s="40" t="n">
        <f aca="false">IF(J122="","",MIN(1,J122+1.96*O122/100))</f>
        <v>0.702629494967147</v>
      </c>
      <c r="R122" s="32" t="str">
        <f aca="false">IF(L122="","",IF(ABS(L122)&lt;=O122,"Yes","No"))</f>
        <v>Yes</v>
      </c>
      <c r="S122" s="32" t="str">
        <f aca="false">IF(L122="","",IF(ABS(L122)&lt;=1.96*O122,"Yes","No"))</f>
        <v>Yes</v>
      </c>
      <c r="T122" s="60" t="n">
        <f aca="false">IF(D122="","",ROUND(SQRT(((D122+G122)*O122/100)^2+(J122*(D122+G122)*0.0886)^2),0))</f>
        <v>55</v>
      </c>
      <c r="U122" s="32"/>
    </row>
    <row r="123" customFormat="false" ht="15" hidden="false" customHeight="false" outlineLevel="0" collapsed="false">
      <c r="A123" s="32" t="s">
        <v>233</v>
      </c>
      <c r="B123" s="32" t="s">
        <v>296</v>
      </c>
      <c r="C123" s="32" t="s">
        <v>308</v>
      </c>
      <c r="D123" s="60" t="n">
        <v>544</v>
      </c>
      <c r="E123" s="60" t="n">
        <v>534</v>
      </c>
      <c r="F123" s="69" t="n">
        <f aca="false">IF(E123="","",D123-E123)</f>
        <v>10</v>
      </c>
      <c r="G123" s="60" t="n">
        <v>341</v>
      </c>
      <c r="H123" s="60" t="n">
        <v>376</v>
      </c>
      <c r="I123" s="69" t="n">
        <f aca="false">IF(H123="","",G123-H123)</f>
        <v>-35</v>
      </c>
      <c r="J123" s="40" t="n">
        <f aca="false">IF(OR(D123="",D123+G123=0),"",D123/(D123+G123))</f>
        <v>0.614689265536723</v>
      </c>
      <c r="K123" s="40" t="n">
        <f aca="false">IF(E123="","",E123/(E123+H123))</f>
        <v>0.586813186813187</v>
      </c>
      <c r="L123" s="70" t="n">
        <f aca="false">IF(OR(K123="",J123=""),"",(J123-K123)*100)</f>
        <v>2.78760787235364</v>
      </c>
      <c r="M123" s="36" t="n">
        <v>2.11357802942001</v>
      </c>
      <c r="N123" s="36" t="n">
        <v>1.32709319028394</v>
      </c>
      <c r="O123" s="36" t="n">
        <f aca="false">SQRT(M123^2+N123^2)</f>
        <v>2.49567394147252</v>
      </c>
      <c r="P123" s="40" t="n">
        <f aca="false">IF(J123="","",MAX(0,J123-1.96*O123/100))</f>
        <v>0.565774056283862</v>
      </c>
      <c r="Q123" s="40" t="n">
        <f aca="false">IF(J123="","",MIN(1,J123+1.96*O123/100))</f>
        <v>0.663604474789585</v>
      </c>
      <c r="R123" s="32" t="str">
        <f aca="false">IF(L123="","",IF(ABS(L123)&lt;=O123,"Yes","No"))</f>
        <v>No</v>
      </c>
      <c r="S123" s="32" t="str">
        <f aca="false">IF(L123="","",IF(ABS(L123)&lt;=1.96*O123,"Yes","No"))</f>
        <v>Yes</v>
      </c>
      <c r="T123" s="60" t="n">
        <f aca="false">IF(D123="","",ROUND(SQRT(((D123+G123)*O123/100)^2+(J123*(D123+G123)*0.0886)^2),0))</f>
        <v>53</v>
      </c>
      <c r="U123" s="32"/>
    </row>
    <row r="124" customFormat="false" ht="15" hidden="false" customHeight="false" outlineLevel="0" collapsed="false">
      <c r="A124" s="32" t="s">
        <v>233</v>
      </c>
      <c r="B124" s="32" t="s">
        <v>309</v>
      </c>
      <c r="C124" s="32" t="s">
        <v>310</v>
      </c>
      <c r="D124" s="60" t="n">
        <v>645</v>
      </c>
      <c r="E124" s="60" t="n">
        <v>553</v>
      </c>
      <c r="F124" s="69" t="n">
        <f aca="false">IF(E124="","",D124-E124)</f>
        <v>92</v>
      </c>
      <c r="G124" s="60" t="n">
        <v>376</v>
      </c>
      <c r="H124" s="60" t="n">
        <v>418</v>
      </c>
      <c r="I124" s="69" t="n">
        <f aca="false">IF(H124="","",G124-H124)</f>
        <v>-42</v>
      </c>
      <c r="J124" s="40" t="n">
        <f aca="false">IF(OR(D124="",D124+G124=0),"",D124/(D124+G124))</f>
        <v>0.631733594515181</v>
      </c>
      <c r="K124" s="40" t="n">
        <f aca="false">IF(E124="","",E124/(E124+H124))</f>
        <v>0.56951596292482</v>
      </c>
      <c r="L124" s="70" t="n">
        <f aca="false">IF(OR(K124="",J124=""),"",(J124-K124)*100)</f>
        <v>6.22176315903614</v>
      </c>
      <c r="M124" s="36" t="n">
        <v>2.11357802942001</v>
      </c>
      <c r="N124" s="36" t="n">
        <v>1.32709319028394</v>
      </c>
      <c r="O124" s="36" t="n">
        <f aca="false">SQRT(M124^2+N124^2)</f>
        <v>2.49567394147252</v>
      </c>
      <c r="P124" s="40" t="n">
        <f aca="false">IF(J124="","",MAX(0,J124-1.96*O124/100))</f>
        <v>0.58281838526232</v>
      </c>
      <c r="Q124" s="40" t="n">
        <f aca="false">IF(J124="","",MIN(1,J124+1.96*O124/100))</f>
        <v>0.680648803768043</v>
      </c>
      <c r="R124" s="32" t="str">
        <f aca="false">IF(L124="","",IF(ABS(L124)&lt;=O124,"Yes","No"))</f>
        <v>No</v>
      </c>
      <c r="S124" s="32" t="str">
        <f aca="false">IF(L124="","",IF(ABS(L124)&lt;=1.96*O124,"Yes","No"))</f>
        <v>No</v>
      </c>
      <c r="T124" s="60" t="n">
        <f aca="false">IF(D124="","",ROUND(SQRT(((D124+G124)*O124/100)^2+(J124*(D124+G124)*0.0886)^2),0))</f>
        <v>63</v>
      </c>
      <c r="U124" s="32"/>
    </row>
    <row r="125" customFormat="false" ht="15" hidden="false" customHeight="false" outlineLevel="0" collapsed="false">
      <c r="A125" s="32" t="s">
        <v>233</v>
      </c>
      <c r="B125" s="32" t="s">
        <v>309</v>
      </c>
      <c r="C125" s="32" t="s">
        <v>311</v>
      </c>
      <c r="D125" s="60" t="n">
        <v>495</v>
      </c>
      <c r="E125" s="60" t="n">
        <v>491</v>
      </c>
      <c r="F125" s="69" t="n">
        <f aca="false">IF(E125="","",D125-E125)</f>
        <v>4</v>
      </c>
      <c r="G125" s="60" t="n">
        <v>467</v>
      </c>
      <c r="H125" s="60" t="n">
        <v>541</v>
      </c>
      <c r="I125" s="69" t="n">
        <f aca="false">IF(H125="","",G125-H125)</f>
        <v>-74</v>
      </c>
      <c r="J125" s="40" t="n">
        <f aca="false">IF(OR(D125="",D125+G125=0),"",D125/(D125+G125))</f>
        <v>0.514553014553015</v>
      </c>
      <c r="K125" s="40" t="n">
        <f aca="false">IF(E125="","",E125/(E125+H125))</f>
        <v>0.47577519379845</v>
      </c>
      <c r="L125" s="70" t="n">
        <f aca="false">IF(OR(K125="",J125=""),"",(J125-K125)*100)</f>
        <v>3.87778207545649</v>
      </c>
      <c r="M125" s="36" t="n">
        <v>2.11357802942001</v>
      </c>
      <c r="N125" s="36" t="n">
        <v>1.32709319028394</v>
      </c>
      <c r="O125" s="36" t="n">
        <f aca="false">SQRT(M125^2+N125^2)</f>
        <v>2.49567394147252</v>
      </c>
      <c r="P125" s="40" t="n">
        <f aca="false">IF(J125="","",MAX(0,J125-1.96*O125/100))</f>
        <v>0.465637805300153</v>
      </c>
      <c r="Q125" s="40" t="n">
        <f aca="false">IF(J125="","",MIN(1,J125+1.96*O125/100))</f>
        <v>0.563468223805876</v>
      </c>
      <c r="R125" s="32" t="str">
        <f aca="false">IF(L125="","",IF(ABS(L125)&lt;=O125,"Yes","No"))</f>
        <v>No</v>
      </c>
      <c r="S125" s="32" t="str">
        <f aca="false">IF(L125="","",IF(ABS(L125)&lt;=1.96*O125,"Yes","No"))</f>
        <v>Yes</v>
      </c>
      <c r="T125" s="60" t="n">
        <f aca="false">IF(D125="","",ROUND(SQRT(((D125+G125)*O125/100)^2+(J125*(D125+G125)*0.0886)^2),0))</f>
        <v>50</v>
      </c>
      <c r="U125" s="32"/>
    </row>
    <row r="126" customFormat="false" ht="15" hidden="false" customHeight="false" outlineLevel="0" collapsed="false">
      <c r="A126" s="32" t="s">
        <v>233</v>
      </c>
      <c r="B126" s="32" t="s">
        <v>309</v>
      </c>
      <c r="C126" s="32" t="s">
        <v>312</v>
      </c>
      <c r="D126" s="60" t="n">
        <v>619</v>
      </c>
      <c r="E126" s="60" t="n">
        <v>538</v>
      </c>
      <c r="F126" s="69" t="n">
        <f aca="false">IF(E126="","",D126-E126)</f>
        <v>81</v>
      </c>
      <c r="G126" s="60" t="n">
        <v>439</v>
      </c>
      <c r="H126" s="60" t="n">
        <v>539</v>
      </c>
      <c r="I126" s="69" t="n">
        <f aca="false">IF(H126="","",G126-H126)</f>
        <v>-100</v>
      </c>
      <c r="J126" s="40" t="n">
        <f aca="false">IF(OR(D126="",D126+G126=0),"",D126/(D126+G126))</f>
        <v>0.585066162570889</v>
      </c>
      <c r="K126" s="40" t="n">
        <f aca="false">IF(E126="","",E126/(E126+H126))</f>
        <v>0.499535747446611</v>
      </c>
      <c r="L126" s="70" t="n">
        <f aca="false">IF(OR(K126="",J126=""),"",(J126-K126)*100)</f>
        <v>8.55304151242776</v>
      </c>
      <c r="M126" s="36" t="n">
        <v>2.11357802942001</v>
      </c>
      <c r="N126" s="36" t="n">
        <v>1.32709319028394</v>
      </c>
      <c r="O126" s="36" t="n">
        <f aca="false">SQRT(M126^2+N126^2)</f>
        <v>2.49567394147252</v>
      </c>
      <c r="P126" s="40" t="n">
        <f aca="false">IF(J126="","",MAX(0,J126-1.96*O126/100))</f>
        <v>0.536150953318027</v>
      </c>
      <c r="Q126" s="40" t="n">
        <f aca="false">IF(J126="","",MIN(1,J126+1.96*O126/100))</f>
        <v>0.63398137182375</v>
      </c>
      <c r="R126" s="32" t="str">
        <f aca="false">IF(L126="","",IF(ABS(L126)&lt;=O126,"Yes","No"))</f>
        <v>No</v>
      </c>
      <c r="S126" s="32" t="str">
        <f aca="false">IF(L126="","",IF(ABS(L126)&lt;=1.96*O126,"Yes","No"))</f>
        <v>No</v>
      </c>
      <c r="T126" s="60" t="n">
        <f aca="false">IF(D126="","",ROUND(SQRT(((D126+G126)*O126/100)^2+(J126*(D126+G126)*0.0886)^2),0))</f>
        <v>61</v>
      </c>
      <c r="U126" s="32"/>
    </row>
    <row r="127" customFormat="false" ht="15" hidden="false" customHeight="false" outlineLevel="0" collapsed="false">
      <c r="A127" s="32" t="s">
        <v>233</v>
      </c>
      <c r="B127" s="32" t="s">
        <v>313</v>
      </c>
      <c r="C127" s="32" t="s">
        <v>313</v>
      </c>
      <c r="D127" s="60" t="n">
        <v>789</v>
      </c>
      <c r="E127" s="60" t="n">
        <v>704</v>
      </c>
      <c r="F127" s="69" t="n">
        <f aca="false">IF(E127="","",D127-E127)</f>
        <v>85</v>
      </c>
      <c r="G127" s="60" t="n">
        <v>676</v>
      </c>
      <c r="H127" s="60" t="n">
        <v>792</v>
      </c>
      <c r="I127" s="69" t="n">
        <f aca="false">IF(H127="","",G127-H127)</f>
        <v>-116</v>
      </c>
      <c r="J127" s="40" t="n">
        <f aca="false">IF(OR(D127="",D127+G127=0),"",D127/(D127+G127))</f>
        <v>0.538566552901024</v>
      </c>
      <c r="K127" s="40" t="n">
        <f aca="false">IF(E127="","",E127/(E127+H127))</f>
        <v>0.470588235294118</v>
      </c>
      <c r="L127" s="70" t="n">
        <f aca="false">IF(OR(K127="",J127=""),"",(J127-K127)*100)</f>
        <v>6.79783176069062</v>
      </c>
      <c r="M127" s="36" t="n">
        <v>1.73158763326251</v>
      </c>
      <c r="N127" s="36" t="n">
        <v>1.32709319028394</v>
      </c>
      <c r="O127" s="36" t="n">
        <f aca="false">SQRT(M127^2+N127^2)</f>
        <v>2.18164434942216</v>
      </c>
      <c r="P127" s="40" t="n">
        <f aca="false">IF(J127="","",MAX(0,J127-1.96*O127/100))</f>
        <v>0.495806323652349</v>
      </c>
      <c r="Q127" s="40" t="n">
        <f aca="false">IF(J127="","",MIN(1,J127+1.96*O127/100))</f>
        <v>0.581326782149698</v>
      </c>
      <c r="R127" s="32" t="str">
        <f aca="false">IF(L127="","",IF(ABS(L127)&lt;=O127,"Yes","No"))</f>
        <v>No</v>
      </c>
      <c r="S127" s="32" t="str">
        <f aca="false">IF(L127="","",IF(ABS(L127)&lt;=1.96*O127,"Yes","No"))</f>
        <v>No</v>
      </c>
      <c r="T127" s="60" t="n">
        <f aca="false">IF(D127="","",ROUND(SQRT(((D127+G127)*O127/100)^2+(J127*(D127+G127)*0.06777)^2),0))</f>
        <v>62</v>
      </c>
      <c r="U127" s="32"/>
    </row>
    <row r="128" customFormat="false" ht="15" hidden="false" customHeight="false" outlineLevel="0" collapsed="false">
      <c r="A128" s="32" t="s">
        <v>233</v>
      </c>
      <c r="B128" s="32" t="s">
        <v>314</v>
      </c>
      <c r="C128" s="32" t="s">
        <v>315</v>
      </c>
      <c r="D128" s="60" t="n">
        <v>419</v>
      </c>
      <c r="E128" s="60" t="n">
        <v>389</v>
      </c>
      <c r="F128" s="69" t="n">
        <f aca="false">IF(E128="","",D128-E128)</f>
        <v>30</v>
      </c>
      <c r="G128" s="60" t="n">
        <v>317</v>
      </c>
      <c r="H128" s="60" t="n">
        <v>397</v>
      </c>
      <c r="I128" s="69" t="n">
        <f aca="false">IF(H128="","",G128-H128)</f>
        <v>-80</v>
      </c>
      <c r="J128" s="40" t="n">
        <f aca="false">IF(OR(D128="",D128+G128=0),"",D128/(D128+G128))</f>
        <v>0.56929347826087</v>
      </c>
      <c r="K128" s="40" t="n">
        <f aca="false">IF(E128="","",E128/(E128+H128))</f>
        <v>0.494910941475827</v>
      </c>
      <c r="L128" s="70" t="n">
        <f aca="false">IF(OR(K128="",J128=""),"",(J128-K128)*100)</f>
        <v>7.43825367850425</v>
      </c>
      <c r="M128" s="36" t="n">
        <v>3.46052190265839</v>
      </c>
      <c r="N128" s="36" t="n">
        <v>1.32709319028394</v>
      </c>
      <c r="O128" s="36" t="n">
        <f aca="false">SQRT(M128^2+N128^2)</f>
        <v>3.70626337090019</v>
      </c>
      <c r="P128" s="40" t="n">
        <f aca="false">IF(J128="","",MAX(0,J128-1.96*O128/100))</f>
        <v>0.496650716191226</v>
      </c>
      <c r="Q128" s="40" t="n">
        <f aca="false">IF(J128="","",MIN(1,J128+1.96*O128/100))</f>
        <v>0.641936240330513</v>
      </c>
      <c r="R128" s="32" t="str">
        <f aca="false">IF(L128="","",IF(ABS(L128)&lt;=O128,"Yes","No"))</f>
        <v>No</v>
      </c>
      <c r="S128" s="32" t="str">
        <f aca="false">IF(L128="","",IF(ABS(L128)&lt;=1.96*O128,"Yes","No"))</f>
        <v>No</v>
      </c>
      <c r="T128" s="60" t="n">
        <f aca="false">IF(D128="","",ROUND(SQRT(((D128+G128)*O128/100)^2+(J128*(D128+G128)*0.14653)^2),0))</f>
        <v>67</v>
      </c>
      <c r="U128" s="32"/>
    </row>
    <row r="129" customFormat="false" ht="15" hidden="false" customHeight="false" outlineLevel="0" collapsed="false">
      <c r="A129" s="32" t="s">
        <v>233</v>
      </c>
      <c r="B129" s="32" t="s">
        <v>314</v>
      </c>
      <c r="C129" s="32" t="s">
        <v>316</v>
      </c>
      <c r="D129" s="60" t="n">
        <v>547</v>
      </c>
      <c r="E129" s="60" t="n">
        <v>490</v>
      </c>
      <c r="F129" s="69" t="n">
        <f aca="false">IF(E129="","",D129-E129)</f>
        <v>57</v>
      </c>
      <c r="G129" s="60" t="n">
        <v>427</v>
      </c>
      <c r="H129" s="60" t="n">
        <v>474</v>
      </c>
      <c r="I129" s="69" t="n">
        <f aca="false">IF(H129="","",G129-H129)</f>
        <v>-47</v>
      </c>
      <c r="J129" s="40" t="n">
        <f aca="false">IF(OR(D129="",D129+G129=0),"",D129/(D129+G129))</f>
        <v>0.561601642710472</v>
      </c>
      <c r="K129" s="40" t="n">
        <f aca="false">IF(E129="","",E129/(E129+H129))</f>
        <v>0.508298755186722</v>
      </c>
      <c r="L129" s="70" t="n">
        <f aca="false">IF(OR(K129="",J129=""),"",(J129-K129)*100)</f>
        <v>5.33028875237504</v>
      </c>
      <c r="M129" s="36" t="n">
        <v>2.11357802942001</v>
      </c>
      <c r="N129" s="36" t="n">
        <v>1.32709319028394</v>
      </c>
      <c r="O129" s="36" t="n">
        <f aca="false">SQRT(M129^2+N129^2)</f>
        <v>2.49567394147252</v>
      </c>
      <c r="P129" s="40" t="n">
        <f aca="false">IF(J129="","",MAX(0,J129-1.96*O129/100))</f>
        <v>0.512686433457611</v>
      </c>
      <c r="Q129" s="40" t="n">
        <f aca="false">IF(J129="","",MIN(1,J129+1.96*O129/100))</f>
        <v>0.610516851963334</v>
      </c>
      <c r="R129" s="32" t="str">
        <f aca="false">IF(L129="","",IF(ABS(L129)&lt;=O129,"Yes","No"))</f>
        <v>No</v>
      </c>
      <c r="S129" s="32" t="str">
        <f aca="false">IF(L129="","",IF(ABS(L129)&lt;=1.96*O129,"Yes","No"))</f>
        <v>No</v>
      </c>
      <c r="T129" s="60" t="n">
        <f aca="false">IF(D129="","",ROUND(SQRT(((D129+G129)*O129/100)^2+(J129*(D129+G129)*0.0886)^2),0))</f>
        <v>54</v>
      </c>
      <c r="U129" s="32"/>
    </row>
    <row r="130" customFormat="false" ht="15" hidden="false" customHeight="false" outlineLevel="0" collapsed="false">
      <c r="A130" s="32" t="s">
        <v>233</v>
      </c>
      <c r="B130" s="32" t="s">
        <v>317</v>
      </c>
      <c r="C130" s="32" t="s">
        <v>318</v>
      </c>
      <c r="D130" s="60" t="n">
        <v>605</v>
      </c>
      <c r="E130" s="60" t="n">
        <v>575</v>
      </c>
      <c r="F130" s="69" t="n">
        <f aca="false">IF(E130="","",D130-E130)</f>
        <v>30</v>
      </c>
      <c r="G130" s="60" t="n">
        <v>447</v>
      </c>
      <c r="H130" s="60" t="n">
        <v>468</v>
      </c>
      <c r="I130" s="69" t="n">
        <f aca="false">IF(H130="","",G130-H130)</f>
        <v>-21</v>
      </c>
      <c r="J130" s="40" t="n">
        <f aca="false">IF(OR(D130="",D130+G130=0),"",D130/(D130+G130))</f>
        <v>0.575095057034221</v>
      </c>
      <c r="K130" s="40" t="n">
        <f aca="false">IF(E130="","",E130/(E130+H130))</f>
        <v>0.551294343240652</v>
      </c>
      <c r="L130" s="70" t="n">
        <f aca="false">IF(OR(K130="",J130=""),"",(J130-K130)*100)</f>
        <v>2.38007137935685</v>
      </c>
      <c r="M130" s="36" t="n">
        <v>2.11357802942001</v>
      </c>
      <c r="N130" s="36" t="n">
        <v>1.32709319028394</v>
      </c>
      <c r="O130" s="36" t="n">
        <f aca="false">SQRT(M130^2+N130^2)</f>
        <v>2.49567394147252</v>
      </c>
      <c r="P130" s="40" t="n">
        <f aca="false">IF(J130="","",MAX(0,J130-1.96*O130/100))</f>
        <v>0.526179847781359</v>
      </c>
      <c r="Q130" s="40" t="n">
        <f aca="false">IF(J130="","",MIN(1,J130+1.96*O130/100))</f>
        <v>0.624010266287082</v>
      </c>
      <c r="R130" s="32" t="str">
        <f aca="false">IF(L130="","",IF(ABS(L130)&lt;=O130,"Yes","No"))</f>
        <v>Yes</v>
      </c>
      <c r="S130" s="32" t="str">
        <f aca="false">IF(L130="","",IF(ABS(L130)&lt;=1.96*O130,"Yes","No"))</f>
        <v>Yes</v>
      </c>
      <c r="T130" s="60" t="n">
        <f aca="false">IF(D130="","",ROUND(SQRT(((D130+G130)*O130/100)^2+(J130*(D130+G130)*0.0886)^2),0))</f>
        <v>60</v>
      </c>
      <c r="U130" s="32"/>
    </row>
    <row r="131" customFormat="false" ht="15" hidden="false" customHeight="false" outlineLevel="0" collapsed="false">
      <c r="A131" s="32" t="s">
        <v>233</v>
      </c>
      <c r="B131" s="32" t="s">
        <v>317</v>
      </c>
      <c r="C131" s="32" t="s">
        <v>319</v>
      </c>
      <c r="D131" s="60" t="n">
        <v>561</v>
      </c>
      <c r="E131" s="60" t="n">
        <v>547</v>
      </c>
      <c r="F131" s="69" t="n">
        <f aca="false">IF(E131="","",D131-E131)</f>
        <v>14</v>
      </c>
      <c r="G131" s="60" t="n">
        <v>466</v>
      </c>
      <c r="H131" s="60" t="n">
        <v>484</v>
      </c>
      <c r="I131" s="69" t="n">
        <f aca="false">IF(H131="","",G131-H131)</f>
        <v>-18</v>
      </c>
      <c r="J131" s="40" t="n">
        <f aca="false">IF(OR(D131="",D131+G131=0),"",D131/(D131+G131))</f>
        <v>0.546251217137293</v>
      </c>
      <c r="K131" s="40" t="n">
        <f aca="false">IF(E131="","",E131/(E131+H131))</f>
        <v>0.530552861299709</v>
      </c>
      <c r="L131" s="70" t="n">
        <f aca="false">IF(OR(K131="",J131=""),"",(J131-K131)*100)</f>
        <v>1.56983558375841</v>
      </c>
      <c r="M131" s="36" t="n">
        <v>2.11357802942001</v>
      </c>
      <c r="N131" s="36" t="n">
        <v>1.32709319028394</v>
      </c>
      <c r="O131" s="36" t="n">
        <f aca="false">SQRT(M131^2+N131^2)</f>
        <v>2.49567394147252</v>
      </c>
      <c r="P131" s="40" t="n">
        <f aca="false">IF(J131="","",MAX(0,J131-1.96*O131/100))</f>
        <v>0.497336007884432</v>
      </c>
      <c r="Q131" s="40" t="n">
        <f aca="false">IF(J131="","",MIN(1,J131+1.96*O131/100))</f>
        <v>0.595166426390155</v>
      </c>
      <c r="R131" s="32" t="str">
        <f aca="false">IF(L131="","",IF(ABS(L131)&lt;=O131,"Yes","No"))</f>
        <v>Yes</v>
      </c>
      <c r="S131" s="32" t="str">
        <f aca="false">IF(L131="","",IF(ABS(L131)&lt;=1.96*O131,"Yes","No"))</f>
        <v>Yes</v>
      </c>
      <c r="T131" s="60" t="n">
        <f aca="false">IF(D131="","",ROUND(SQRT(((D131+G131)*O131/100)^2+(J131*(D131+G131)*0.0886)^2),0))</f>
        <v>56</v>
      </c>
      <c r="U131" s="32"/>
    </row>
    <row r="132" customFormat="false" ht="15" hidden="false" customHeight="false" outlineLevel="0" collapsed="false">
      <c r="A132" s="32" t="s">
        <v>233</v>
      </c>
      <c r="B132" s="32" t="s">
        <v>317</v>
      </c>
      <c r="C132" s="32" t="s">
        <v>320</v>
      </c>
      <c r="D132" s="60" t="n">
        <v>693</v>
      </c>
      <c r="E132" s="60" t="n">
        <v>634</v>
      </c>
      <c r="F132" s="69" t="n">
        <f aca="false">IF(E132="","",D132-E132)</f>
        <v>59</v>
      </c>
      <c r="G132" s="60" t="n">
        <v>660</v>
      </c>
      <c r="H132" s="60" t="n">
        <v>695</v>
      </c>
      <c r="I132" s="69" t="n">
        <f aca="false">IF(H132="","",G132-H132)</f>
        <v>-35</v>
      </c>
      <c r="J132" s="40" t="n">
        <f aca="false">IF(OR(D132="",D132+G132=0),"",D132/(D132+G132))</f>
        <v>0.51219512195122</v>
      </c>
      <c r="K132" s="40" t="n">
        <f aca="false">IF(E132="","",E132/(E132+H132))</f>
        <v>0.477050413844996</v>
      </c>
      <c r="L132" s="70" t="n">
        <f aca="false">IF(OR(K132="",J132=""),"",(J132-K132)*100)</f>
        <v>3.51447081062233</v>
      </c>
      <c r="M132" s="36" t="n">
        <v>1.73158763326251</v>
      </c>
      <c r="N132" s="36" t="n">
        <v>1.32709319028394</v>
      </c>
      <c r="O132" s="36" t="n">
        <f aca="false">SQRT(M132^2+N132^2)</f>
        <v>2.18164434942216</v>
      </c>
      <c r="P132" s="40" t="n">
        <f aca="false">IF(J132="","",MAX(0,J132-1.96*O132/100))</f>
        <v>0.469434892702545</v>
      </c>
      <c r="Q132" s="40" t="n">
        <f aca="false">IF(J132="","",MIN(1,J132+1.96*O132/100))</f>
        <v>0.554955351199894</v>
      </c>
      <c r="R132" s="32" t="str">
        <f aca="false">IF(L132="","",IF(ABS(L132)&lt;=O132,"Yes","No"))</f>
        <v>No</v>
      </c>
      <c r="S132" s="32" t="str">
        <f aca="false">IF(L132="","",IF(ABS(L132)&lt;=1.96*O132,"Yes","No"))</f>
        <v>Yes</v>
      </c>
      <c r="T132" s="60" t="n">
        <f aca="false">IF(D132="","",ROUND(SQRT(((D132+G132)*O132/100)^2+(J132*(D132+G132)*0.06777)^2),0))</f>
        <v>55</v>
      </c>
      <c r="U132" s="32"/>
    </row>
    <row r="133" customFormat="false" ht="15" hidden="false" customHeight="false" outlineLevel="0" collapsed="false">
      <c r="A133" s="32" t="s">
        <v>233</v>
      </c>
      <c r="B133" s="32" t="s">
        <v>317</v>
      </c>
      <c r="C133" s="32" t="s">
        <v>321</v>
      </c>
      <c r="D133" s="60" t="n">
        <v>722</v>
      </c>
      <c r="E133" s="60" t="n">
        <v>683</v>
      </c>
      <c r="F133" s="69" t="n">
        <f aca="false">IF(E133="","",D133-E133)</f>
        <v>39</v>
      </c>
      <c r="G133" s="60" t="n">
        <v>517</v>
      </c>
      <c r="H133" s="60" t="n">
        <v>546</v>
      </c>
      <c r="I133" s="69" t="n">
        <f aca="false">IF(H133="","",G133-H133)</f>
        <v>-29</v>
      </c>
      <c r="J133" s="40" t="n">
        <f aca="false">IF(OR(D133="",D133+G133=0),"",D133/(D133+G133))</f>
        <v>0.58272800645682</v>
      </c>
      <c r="K133" s="40" t="n">
        <f aca="false">IF(E133="","",E133/(E133+H133))</f>
        <v>0.555736371033361</v>
      </c>
      <c r="L133" s="70" t="n">
        <f aca="false">IF(OR(K133="",J133=""),"",(J133-K133)*100)</f>
        <v>2.69916354234595</v>
      </c>
      <c r="M133" s="36" t="n">
        <v>1.73158763326251</v>
      </c>
      <c r="N133" s="36" t="n">
        <v>1.32709319028394</v>
      </c>
      <c r="O133" s="36" t="n">
        <f aca="false">SQRT(M133^2+N133^2)</f>
        <v>2.18164434942216</v>
      </c>
      <c r="P133" s="40" t="n">
        <f aca="false">IF(J133="","",MAX(0,J133-1.96*O133/100))</f>
        <v>0.539967777208146</v>
      </c>
      <c r="Q133" s="40" t="n">
        <f aca="false">IF(J133="","",MIN(1,J133+1.96*O133/100))</f>
        <v>0.625488235705494</v>
      </c>
      <c r="R133" s="32" t="str">
        <f aca="false">IF(L133="","",IF(ABS(L133)&lt;=O133,"Yes","No"))</f>
        <v>No</v>
      </c>
      <c r="S133" s="32" t="str">
        <f aca="false">IF(L133="","",IF(ABS(L133)&lt;=1.96*O133,"Yes","No"))</f>
        <v>Yes</v>
      </c>
      <c r="T133" s="60" t="n">
        <f aca="false">IF(D133="","",ROUND(SQRT(((D133+G133)*O133/100)^2+(J133*(D133+G133)*0.06777)^2),0))</f>
        <v>56</v>
      </c>
      <c r="U133" s="32"/>
    </row>
    <row r="134" customFormat="false" ht="15" hidden="false" customHeight="false" outlineLevel="0" collapsed="false">
      <c r="A134" s="32" t="s">
        <v>233</v>
      </c>
      <c r="B134" s="32" t="s">
        <v>317</v>
      </c>
      <c r="C134" s="32" t="s">
        <v>322</v>
      </c>
      <c r="D134" s="60" t="n">
        <v>348</v>
      </c>
      <c r="E134" s="60" t="n">
        <v>325</v>
      </c>
      <c r="F134" s="69" t="n">
        <f aca="false">IF(E134="","",D134-E134)</f>
        <v>23</v>
      </c>
      <c r="G134" s="60" t="n">
        <v>304</v>
      </c>
      <c r="H134" s="60" t="n">
        <v>334</v>
      </c>
      <c r="I134" s="69" t="n">
        <f aca="false">IF(H134="","",G134-H134)</f>
        <v>-30</v>
      </c>
      <c r="J134" s="40" t="n">
        <f aca="false">IF(OR(D134="",D134+G134=0),"",D134/(D134+G134))</f>
        <v>0.533742331288344</v>
      </c>
      <c r="K134" s="40" t="n">
        <f aca="false">IF(E134="","",E134/(E134+H134))</f>
        <v>0.493171471927162</v>
      </c>
      <c r="L134" s="70" t="n">
        <f aca="false">IF(OR(K134="",J134=""),"",(J134-K134)*100)</f>
        <v>4.05708593611812</v>
      </c>
      <c r="M134" s="36" t="n">
        <v>3.46052190265839</v>
      </c>
      <c r="N134" s="36" t="n">
        <v>1.32709319028394</v>
      </c>
      <c r="O134" s="36" t="n">
        <f aca="false">SQRT(M134^2+N134^2)</f>
        <v>3.70626337090019</v>
      </c>
      <c r="P134" s="40" t="n">
        <f aca="false">IF(J134="","",MAX(0,J134-1.96*O134/100))</f>
        <v>0.4610995692187</v>
      </c>
      <c r="Q134" s="40" t="n">
        <f aca="false">IF(J134="","",MIN(1,J134+1.96*O134/100))</f>
        <v>0.606385093357987</v>
      </c>
      <c r="R134" s="32" t="str">
        <f aca="false">IF(L134="","",IF(ABS(L134)&lt;=O134,"Yes","No"))</f>
        <v>No</v>
      </c>
      <c r="S134" s="32" t="str">
        <f aca="false">IF(L134="","",IF(ABS(L134)&lt;=1.96*O134,"Yes","No"))</f>
        <v>Yes</v>
      </c>
      <c r="T134" s="60" t="n">
        <f aca="false">IF(D134="","",ROUND(SQRT(((D134+G134)*O134/100)^2+(J134*(D134+G134)*0.14653)^2),0))</f>
        <v>56</v>
      </c>
      <c r="U134" s="32"/>
    </row>
    <row r="135" customFormat="false" ht="15" hidden="false" customHeight="false" outlineLevel="0" collapsed="false">
      <c r="A135" s="32" t="s">
        <v>233</v>
      </c>
      <c r="B135" s="32" t="s">
        <v>317</v>
      </c>
      <c r="C135" s="32" t="s">
        <v>323</v>
      </c>
      <c r="D135" s="60" t="n">
        <v>688</v>
      </c>
      <c r="E135" s="60" t="n">
        <v>633</v>
      </c>
      <c r="F135" s="69" t="n">
        <f aca="false">IF(E135="","",D135-E135)</f>
        <v>55</v>
      </c>
      <c r="G135" s="60" t="n">
        <v>501</v>
      </c>
      <c r="H135" s="60" t="n">
        <v>555</v>
      </c>
      <c r="I135" s="69" t="n">
        <f aca="false">IF(H135="","",G135-H135)</f>
        <v>-54</v>
      </c>
      <c r="J135" s="40" t="n">
        <f aca="false">IF(OR(D135="",D135+G135=0),"",D135/(D135+G135))</f>
        <v>0.578637510513036</v>
      </c>
      <c r="K135" s="40" t="n">
        <f aca="false">IF(E135="","",E135/(E135+H135))</f>
        <v>0.532828282828283</v>
      </c>
      <c r="L135" s="70" t="n">
        <f aca="false">IF(OR(K135="",J135=""),"",(J135-K135)*100)</f>
        <v>4.58092276847533</v>
      </c>
      <c r="M135" s="36" t="n">
        <v>1.73158763326251</v>
      </c>
      <c r="N135" s="36" t="n">
        <v>1.32709319028394</v>
      </c>
      <c r="O135" s="36" t="n">
        <f aca="false">SQRT(M135^2+N135^2)</f>
        <v>2.18164434942216</v>
      </c>
      <c r="P135" s="40" t="n">
        <f aca="false">IF(J135="","",MAX(0,J135-1.96*O135/100))</f>
        <v>0.535877281264362</v>
      </c>
      <c r="Q135" s="40" t="n">
        <f aca="false">IF(J135="","",MIN(1,J135+1.96*O135/100))</f>
        <v>0.621397739761711</v>
      </c>
      <c r="R135" s="32" t="str">
        <f aca="false">IF(L135="","",IF(ABS(L135)&lt;=O135,"Yes","No"))</f>
        <v>No</v>
      </c>
      <c r="S135" s="32" t="str">
        <f aca="false">IF(L135="","",IF(ABS(L135)&lt;=1.96*O135,"Yes","No"))</f>
        <v>No</v>
      </c>
      <c r="T135" s="60" t="n">
        <f aca="false">IF(D135="","",ROUND(SQRT(((D135+G135)*O135/100)^2+(J135*(D135+G135)*0.06777)^2),0))</f>
        <v>53</v>
      </c>
      <c r="U135" s="32"/>
    </row>
    <row r="136" customFormat="false" ht="15" hidden="false" customHeight="false" outlineLevel="0" collapsed="false">
      <c r="A136" s="32" t="s">
        <v>233</v>
      </c>
      <c r="B136" s="32" t="s">
        <v>324</v>
      </c>
      <c r="C136" s="32" t="s">
        <v>325</v>
      </c>
      <c r="D136" s="60" t="n">
        <v>575</v>
      </c>
      <c r="E136" s="60" t="n">
        <v>613</v>
      </c>
      <c r="F136" s="69" t="n">
        <f aca="false">IF(E136="","",D136-E136)</f>
        <v>-38</v>
      </c>
      <c r="G136" s="60" t="n">
        <v>237</v>
      </c>
      <c r="H136" s="60" t="n">
        <v>265</v>
      </c>
      <c r="I136" s="69" t="n">
        <f aca="false">IF(H136="","",G136-H136)</f>
        <v>-28</v>
      </c>
      <c r="J136" s="40" t="n">
        <f aca="false">IF(OR(D136="",D136+G136=0),"",D136/(D136+G136))</f>
        <v>0.708128078817734</v>
      </c>
      <c r="K136" s="40" t="n">
        <f aca="false">IF(E136="","",E136/(E136+H136))</f>
        <v>0.698177676537585</v>
      </c>
      <c r="L136" s="70" t="n">
        <f aca="false">IF(OR(K136="",J136=""),"",(J136-K136)*100)</f>
        <v>0.995040228014854</v>
      </c>
      <c r="M136" s="36" t="n">
        <v>2.11357802942001</v>
      </c>
      <c r="N136" s="36" t="n">
        <v>1.32709319028394</v>
      </c>
      <c r="O136" s="36" t="n">
        <f aca="false">SQRT(M136^2+N136^2)</f>
        <v>2.49567394147252</v>
      </c>
      <c r="P136" s="40" t="n">
        <f aca="false">IF(J136="","",MAX(0,J136-1.96*O136/100))</f>
        <v>0.659212869564873</v>
      </c>
      <c r="Q136" s="40" t="n">
        <f aca="false">IF(J136="","",MIN(1,J136+1.96*O136/100))</f>
        <v>0.757043288070595</v>
      </c>
      <c r="R136" s="32" t="str">
        <f aca="false">IF(L136="","",IF(ABS(L136)&lt;=O136,"Yes","No"))</f>
        <v>Yes</v>
      </c>
      <c r="S136" s="32" t="str">
        <f aca="false">IF(L136="","",IF(ABS(L136)&lt;=1.96*O136,"Yes","No"))</f>
        <v>Yes</v>
      </c>
      <c r="T136" s="60" t="n">
        <f aca="false">IF(D136="","",ROUND(SQRT(((D136+G136)*O136/100)^2+(J136*(D136+G136)*0.0886)^2),0))</f>
        <v>55</v>
      </c>
      <c r="U136" s="32"/>
    </row>
    <row r="137" customFormat="false" ht="15" hidden="false" customHeight="false" outlineLevel="0" collapsed="false">
      <c r="A137" s="32" t="s">
        <v>233</v>
      </c>
      <c r="B137" s="32" t="s">
        <v>324</v>
      </c>
      <c r="C137" s="32" t="s">
        <v>326</v>
      </c>
      <c r="D137" s="60" t="n">
        <v>436</v>
      </c>
      <c r="E137" s="60" t="n">
        <v>442</v>
      </c>
      <c r="F137" s="69" t="n">
        <f aca="false">IF(E137="","",D137-E137)</f>
        <v>-6</v>
      </c>
      <c r="G137" s="60" t="n">
        <v>227</v>
      </c>
      <c r="H137" s="60" t="n">
        <v>235</v>
      </c>
      <c r="I137" s="69" t="n">
        <f aca="false">IF(H137="","",G137-H137)</f>
        <v>-8</v>
      </c>
      <c r="J137" s="40" t="n">
        <f aca="false">IF(OR(D137="",D137+G137=0),"",D137/(D137+G137))</f>
        <v>0.657616892911011</v>
      </c>
      <c r="K137" s="40" t="n">
        <f aca="false">IF(E137="","",E137/(E137+H137))</f>
        <v>0.65288035450517</v>
      </c>
      <c r="L137" s="70" t="n">
        <f aca="false">IF(OR(K137="",J137=""),"",(J137-K137)*100)</f>
        <v>0.473653840584065</v>
      </c>
      <c r="M137" s="36" t="n">
        <v>3.46052190265839</v>
      </c>
      <c r="N137" s="36" t="n">
        <v>1.32709319028394</v>
      </c>
      <c r="O137" s="36" t="n">
        <f aca="false">SQRT(M137^2+N137^2)</f>
        <v>3.70626337090019</v>
      </c>
      <c r="P137" s="40" t="n">
        <f aca="false">IF(J137="","",MAX(0,J137-1.96*O137/100))</f>
        <v>0.584974130841367</v>
      </c>
      <c r="Q137" s="40" t="n">
        <f aca="false">IF(J137="","",MIN(1,J137+1.96*O137/100))</f>
        <v>0.730259654980654</v>
      </c>
      <c r="R137" s="32" t="str">
        <f aca="false">IF(L137="","",IF(ABS(L137)&lt;=O137,"Yes","No"))</f>
        <v>Yes</v>
      </c>
      <c r="S137" s="32" t="str">
        <f aca="false">IF(L137="","",IF(ABS(L137)&lt;=1.96*O137,"Yes","No"))</f>
        <v>Yes</v>
      </c>
      <c r="T137" s="60" t="n">
        <f aca="false">IF(D137="","",ROUND(SQRT(((D137+G137)*O137/100)^2+(J137*(D137+G137)*0.14653)^2),0))</f>
        <v>68</v>
      </c>
      <c r="U137" s="32"/>
    </row>
    <row r="138" customFormat="false" ht="15" hidden="false" customHeight="false" outlineLevel="0" collapsed="false">
      <c r="A138" s="32" t="s">
        <v>233</v>
      </c>
      <c r="B138" s="32" t="s">
        <v>324</v>
      </c>
      <c r="C138" s="32" t="s">
        <v>327</v>
      </c>
      <c r="D138" s="60" t="n">
        <v>446</v>
      </c>
      <c r="E138" s="60" t="n">
        <v>428</v>
      </c>
      <c r="F138" s="69" t="n">
        <f aca="false">IF(E138="","",D138-E138)</f>
        <v>18</v>
      </c>
      <c r="G138" s="60" t="n">
        <v>192</v>
      </c>
      <c r="H138" s="60" t="n">
        <v>237</v>
      </c>
      <c r="I138" s="69" t="n">
        <f aca="false">IF(H138="","",G138-H138)</f>
        <v>-45</v>
      </c>
      <c r="J138" s="40" t="n">
        <f aca="false">IF(OR(D138="",D138+G138=0),"",D138/(D138+G138))</f>
        <v>0.699059561128527</v>
      </c>
      <c r="K138" s="40" t="n">
        <f aca="false">IF(E138="","",E138/(E138+H138))</f>
        <v>0.643609022556391</v>
      </c>
      <c r="L138" s="70" t="n">
        <f aca="false">IF(OR(K138="",J138=""),"",(J138-K138)*100)</f>
        <v>5.54505385721357</v>
      </c>
      <c r="M138" s="36" t="n">
        <v>3.46052190265839</v>
      </c>
      <c r="N138" s="36" t="n">
        <v>1.32709319028394</v>
      </c>
      <c r="O138" s="36" t="n">
        <f aca="false">SQRT(M138^2+N138^2)</f>
        <v>3.70626337090019</v>
      </c>
      <c r="P138" s="40" t="n">
        <f aca="false">IF(J138="","",MAX(0,J138-1.96*O138/100))</f>
        <v>0.626416799058883</v>
      </c>
      <c r="Q138" s="40" t="n">
        <f aca="false">IF(J138="","",MIN(1,J138+1.96*O138/100))</f>
        <v>0.77170232319817</v>
      </c>
      <c r="R138" s="32" t="str">
        <f aca="false">IF(L138="","",IF(ABS(L138)&lt;=O138,"Yes","No"))</f>
        <v>No</v>
      </c>
      <c r="S138" s="32" t="str">
        <f aca="false">IF(L138="","",IF(ABS(L138)&lt;=1.96*O138,"Yes","No"))</f>
        <v>Yes</v>
      </c>
      <c r="T138" s="60" t="n">
        <f aca="false">IF(D138="","",ROUND(SQRT(((D138+G138)*O138/100)^2+(J138*(D138+G138)*0.14653)^2),0))</f>
        <v>69</v>
      </c>
      <c r="U138" s="32"/>
    </row>
    <row r="139" customFormat="false" ht="15" hidden="false" customHeight="false" outlineLevel="0" collapsed="false">
      <c r="A139" s="32" t="s">
        <v>233</v>
      </c>
      <c r="B139" s="32" t="s">
        <v>328</v>
      </c>
      <c r="C139" s="32" t="s">
        <v>328</v>
      </c>
      <c r="D139" s="60" t="n">
        <v>406</v>
      </c>
      <c r="E139" s="60" t="n">
        <v>405</v>
      </c>
      <c r="F139" s="69" t="n">
        <f aca="false">IF(E139="","",D139-E139)</f>
        <v>1</v>
      </c>
      <c r="G139" s="60" t="n">
        <v>274</v>
      </c>
      <c r="H139" s="60" t="n">
        <v>306</v>
      </c>
      <c r="I139" s="69" t="n">
        <f aca="false">IF(H139="","",G139-H139)</f>
        <v>-32</v>
      </c>
      <c r="J139" s="40" t="n">
        <f aca="false">IF(OR(D139="",D139+G139=0),"",D139/(D139+G139))</f>
        <v>0.597058823529412</v>
      </c>
      <c r="K139" s="40" t="n">
        <f aca="false">IF(E139="","",E139/(E139+H139))</f>
        <v>0.569620253164557</v>
      </c>
      <c r="L139" s="70" t="n">
        <f aca="false">IF(OR(K139="",J139=""),"",(J139-K139)*100)</f>
        <v>2.74385703648548</v>
      </c>
      <c r="M139" s="36" t="n">
        <v>3.46052190265839</v>
      </c>
      <c r="N139" s="36" t="n">
        <v>1.32709319028394</v>
      </c>
      <c r="O139" s="36" t="n">
        <f aca="false">SQRT(M139^2+N139^2)</f>
        <v>3.70626337090019</v>
      </c>
      <c r="P139" s="40" t="n">
        <f aca="false">IF(J139="","",MAX(0,J139-1.96*O139/100))</f>
        <v>0.524416061459768</v>
      </c>
      <c r="Q139" s="40" t="n">
        <f aca="false">IF(J139="","",MIN(1,J139+1.96*O139/100))</f>
        <v>0.669701585599056</v>
      </c>
      <c r="R139" s="32" t="str">
        <f aca="false">IF(L139="","",IF(ABS(L139)&lt;=O139,"Yes","No"))</f>
        <v>Yes</v>
      </c>
      <c r="S139" s="32" t="str">
        <f aca="false">IF(L139="","",IF(ABS(L139)&lt;=1.96*O139,"Yes","No"))</f>
        <v>Yes</v>
      </c>
      <c r="T139" s="60" t="n">
        <f aca="false">IF(D139="","",ROUND(SQRT(((D139+G139)*O139/100)^2+(J139*(D139+G139)*0.14653)^2),0))</f>
        <v>65</v>
      </c>
      <c r="U139" s="32"/>
    </row>
    <row r="140" customFormat="false" ht="15" hidden="false" customHeight="false" outlineLevel="0" collapsed="false">
      <c r="A140" s="32" t="s">
        <v>233</v>
      </c>
      <c r="B140" s="32" t="s">
        <v>329</v>
      </c>
      <c r="C140" s="32" t="s">
        <v>329</v>
      </c>
      <c r="D140" s="60" t="n">
        <v>701</v>
      </c>
      <c r="E140" s="60" t="n">
        <v>604</v>
      </c>
      <c r="F140" s="69" t="n">
        <f aca="false">IF(E140="","",D140-E140)</f>
        <v>97</v>
      </c>
      <c r="G140" s="60" t="n">
        <v>1277</v>
      </c>
      <c r="H140" s="60" t="n">
        <v>1340</v>
      </c>
      <c r="I140" s="69" t="n">
        <f aca="false">IF(H140="","",G140-H140)</f>
        <v>-63</v>
      </c>
      <c r="J140" s="40" t="n">
        <f aca="false">IF(OR(D140="",D140+G140=0),"",D140/(D140+G140))</f>
        <v>0.354398382204247</v>
      </c>
      <c r="K140" s="40" t="n">
        <f aca="false">IF(E140="","",E140/(E140+H140))</f>
        <v>0.310699588477366</v>
      </c>
      <c r="L140" s="70" t="n">
        <f aca="false">IF(OR(K140="",J140=""),"",(J140-K140)*100)</f>
        <v>4.36987937268805</v>
      </c>
      <c r="M140" s="36" t="n">
        <v>1.73158763326251</v>
      </c>
      <c r="N140" s="36" t="n">
        <v>1.32709319028394</v>
      </c>
      <c r="O140" s="36" t="n">
        <f aca="false">SQRT(M140^2+N140^2)</f>
        <v>2.18164434942216</v>
      </c>
      <c r="P140" s="40" t="n">
        <f aca="false">IF(J140="","",MAX(0,J140-1.96*O140/100))</f>
        <v>0.311638152955572</v>
      </c>
      <c r="Q140" s="40" t="n">
        <f aca="false">IF(J140="","",MIN(1,J140+1.96*O140/100))</f>
        <v>0.397158611452921</v>
      </c>
      <c r="R140" s="32" t="str">
        <f aca="false">IF(L140="","",IF(ABS(L140)&lt;=O140,"Yes","No"))</f>
        <v>No</v>
      </c>
      <c r="S140" s="32" t="str">
        <f aca="false">IF(L140="","",IF(ABS(L140)&lt;=1.96*O140,"Yes","No"))</f>
        <v>No</v>
      </c>
      <c r="T140" s="60" t="n">
        <f aca="false">IF(D140="","",ROUND(SQRT(((D140+G140)*O140/100)^2+(J140*(D140+G140)*0.06777)^2),0))</f>
        <v>64</v>
      </c>
      <c r="U140" s="32"/>
    </row>
    <row r="141" customFormat="false" ht="15" hidden="false" customHeight="false" outlineLevel="0" collapsed="false">
      <c r="A141" s="32" t="s">
        <v>233</v>
      </c>
      <c r="B141" s="32" t="s">
        <v>330</v>
      </c>
      <c r="C141" s="32" t="s">
        <v>331</v>
      </c>
      <c r="D141" s="60" t="n">
        <v>945</v>
      </c>
      <c r="E141" s="60" t="n">
        <v>906</v>
      </c>
      <c r="F141" s="69" t="n">
        <f aca="false">IF(E141="","",D141-E141)</f>
        <v>39</v>
      </c>
      <c r="G141" s="60" t="n">
        <v>921</v>
      </c>
      <c r="H141" s="60" t="n">
        <v>980</v>
      </c>
      <c r="I141" s="69" t="n">
        <f aca="false">IF(H141="","",G141-H141)</f>
        <v>-59</v>
      </c>
      <c r="J141" s="40" t="n">
        <f aca="false">IF(OR(D141="",D141+G141=0),"",D141/(D141+G141))</f>
        <v>0.506430868167203</v>
      </c>
      <c r="K141" s="40" t="n">
        <f aca="false">IF(E141="","",E141/(E141+H141))</f>
        <v>0.480381760339343</v>
      </c>
      <c r="L141" s="70" t="n">
        <f aca="false">IF(OR(K141="",J141=""),"",(J141-K141)*100)</f>
        <v>2.60491078278601</v>
      </c>
      <c r="M141" s="36" t="n">
        <v>1.73158763326251</v>
      </c>
      <c r="N141" s="36" t="n">
        <v>1.32709319028394</v>
      </c>
      <c r="O141" s="36" t="n">
        <f aca="false">SQRT(M141^2+N141^2)</f>
        <v>2.18164434942216</v>
      </c>
      <c r="P141" s="40" t="n">
        <f aca="false">IF(J141="","",MAX(0,J141-1.96*O141/100))</f>
        <v>0.463670638918528</v>
      </c>
      <c r="Q141" s="40" t="n">
        <f aca="false">IF(J141="","",MIN(1,J141+1.96*O141/100))</f>
        <v>0.549191097415877</v>
      </c>
      <c r="R141" s="32" t="str">
        <f aca="false">IF(L141="","",IF(ABS(L141)&lt;=O141,"Yes","No"))</f>
        <v>No</v>
      </c>
      <c r="S141" s="32" t="str">
        <f aca="false">IF(L141="","",IF(ABS(L141)&lt;=1.96*O141,"Yes","No"))</f>
        <v>Yes</v>
      </c>
      <c r="T141" s="60" t="n">
        <f aca="false">IF(D141="","",ROUND(SQRT(((D141+G141)*O141/100)^2+(J141*(D141+G141)*0.06777)^2),0))</f>
        <v>76</v>
      </c>
      <c r="U141" s="32"/>
    </row>
    <row r="142" customFormat="false" ht="15" hidden="false" customHeight="false" outlineLevel="0" collapsed="false">
      <c r="A142" s="32" t="s">
        <v>233</v>
      </c>
      <c r="B142" s="32" t="s">
        <v>330</v>
      </c>
      <c r="C142" s="32" t="s">
        <v>332</v>
      </c>
      <c r="D142" s="60" t="n">
        <v>1086</v>
      </c>
      <c r="E142" s="60" t="n">
        <v>1093</v>
      </c>
      <c r="F142" s="69" t="n">
        <f aca="false">IF(E142="","",D142-E142)</f>
        <v>-7</v>
      </c>
      <c r="G142" s="60" t="n">
        <v>1052</v>
      </c>
      <c r="H142" s="60" t="n">
        <v>1115</v>
      </c>
      <c r="I142" s="69" t="n">
        <f aca="false">IF(H142="","",G142-H142)</f>
        <v>-63</v>
      </c>
      <c r="J142" s="40" t="n">
        <f aca="false">IF(OR(D142="",D142+G142=0),"",D142/(D142+G142))</f>
        <v>0.507951356407858</v>
      </c>
      <c r="K142" s="40" t="n">
        <f aca="false">IF(E142="","",E142/(E142+H142))</f>
        <v>0.495018115942029</v>
      </c>
      <c r="L142" s="70" t="n">
        <f aca="false">IF(OR(K142="",J142=""),"",(J142-K142)*100)</f>
        <v>1.29332404658288</v>
      </c>
      <c r="M142" s="36" t="n">
        <v>1.73158763326251</v>
      </c>
      <c r="N142" s="36" t="n">
        <v>1.32709319028394</v>
      </c>
      <c r="O142" s="36" t="n">
        <f aca="false">SQRT(M142^2+N142^2)</f>
        <v>2.18164434942216</v>
      </c>
      <c r="P142" s="40" t="n">
        <f aca="false">IF(J142="","",MAX(0,J142-1.96*O142/100))</f>
        <v>0.465191127159183</v>
      </c>
      <c r="Q142" s="40" t="n">
        <f aca="false">IF(J142="","",MIN(1,J142+1.96*O142/100))</f>
        <v>0.550711585656532</v>
      </c>
      <c r="R142" s="32" t="str">
        <f aca="false">IF(L142="","",IF(ABS(L142)&lt;=O142,"Yes","No"))</f>
        <v>Yes</v>
      </c>
      <c r="S142" s="32" t="str">
        <f aca="false">IF(L142="","",IF(ABS(L142)&lt;=1.96*O142,"Yes","No"))</f>
        <v>Yes</v>
      </c>
      <c r="T142" s="60" t="n">
        <f aca="false">IF(D142="","",ROUND(SQRT(((D142+G142)*O142/100)^2+(J142*(D142+G142)*0.06777)^2),0))</f>
        <v>87</v>
      </c>
      <c r="U142" s="32"/>
    </row>
    <row r="143" customFormat="false" ht="15" hidden="false" customHeight="false" outlineLevel="0" collapsed="false">
      <c r="A143" s="32" t="s">
        <v>233</v>
      </c>
      <c r="B143" s="32" t="s">
        <v>330</v>
      </c>
      <c r="C143" s="32" t="s">
        <v>333</v>
      </c>
      <c r="D143" s="60" t="n">
        <v>1831</v>
      </c>
      <c r="E143" s="60" t="n">
        <v>1830</v>
      </c>
      <c r="F143" s="69" t="n">
        <f aca="false">IF(E143="","",D143-E143)</f>
        <v>1</v>
      </c>
      <c r="G143" s="60" t="n">
        <v>1766</v>
      </c>
      <c r="H143" s="60" t="n">
        <v>1873</v>
      </c>
      <c r="I143" s="69" t="n">
        <f aca="false">IF(H143="","",G143-H143)</f>
        <v>-107</v>
      </c>
      <c r="J143" s="40" t="n">
        <f aca="false">IF(OR(D143="",D143+G143=0),"",D143/(D143+G143))</f>
        <v>0.509035307200445</v>
      </c>
      <c r="K143" s="40" t="n">
        <f aca="false">IF(E143="","",E143/(E143+H143))</f>
        <v>0.4941938968404</v>
      </c>
      <c r="L143" s="70" t="n">
        <f aca="false">IF(OR(K143="",J143=""),"",(J143-K143)*100)</f>
        <v>1.48414103600451</v>
      </c>
      <c r="M143" s="36" t="n">
        <v>1.73158763326251</v>
      </c>
      <c r="N143" s="36" t="n">
        <v>1.32709319028394</v>
      </c>
      <c r="O143" s="36" t="n">
        <f aca="false">SQRT(M143^2+N143^2)</f>
        <v>2.18164434942216</v>
      </c>
      <c r="P143" s="40" t="n">
        <f aca="false">IF(J143="","",MAX(0,J143-1.96*O143/100))</f>
        <v>0.46627507795177</v>
      </c>
      <c r="Q143" s="40" t="n">
        <f aca="false">IF(J143="","",MIN(1,J143+1.96*O143/100))</f>
        <v>0.551795536449119</v>
      </c>
      <c r="R143" s="32" t="str">
        <f aca="false">IF(L143="","",IF(ABS(L143)&lt;=O143,"Yes","No"))</f>
        <v>Yes</v>
      </c>
      <c r="S143" s="32" t="str">
        <f aca="false">IF(L143="","",IF(ABS(L143)&lt;=1.96*O143,"Yes","No"))</f>
        <v>Yes</v>
      </c>
      <c r="T143" s="60" t="n">
        <f aca="false">IF(D143="","",ROUND(SQRT(((D143+G143)*O143/100)^2+(J143*(D143+G143)*0.06777)^2),0))</f>
        <v>147</v>
      </c>
      <c r="U143" s="32"/>
    </row>
    <row r="144" customFormat="false" ht="15" hidden="false" customHeight="false" outlineLevel="0" collapsed="false">
      <c r="A144" s="32" t="s">
        <v>233</v>
      </c>
      <c r="B144" s="32" t="s">
        <v>330</v>
      </c>
      <c r="C144" s="32" t="s">
        <v>334</v>
      </c>
      <c r="D144" s="60" t="n">
        <v>908</v>
      </c>
      <c r="E144" s="60" t="n">
        <v>863</v>
      </c>
      <c r="F144" s="69" t="n">
        <f aca="false">IF(E144="","",D144-E144)</f>
        <v>45</v>
      </c>
      <c r="G144" s="60" t="n">
        <v>889</v>
      </c>
      <c r="H144" s="60" t="n">
        <v>938</v>
      </c>
      <c r="I144" s="69" t="n">
        <f aca="false">IF(H144="","",G144-H144)</f>
        <v>-49</v>
      </c>
      <c r="J144" s="40" t="n">
        <f aca="false">IF(OR(D144="",D144+G144=0),"",D144/(D144+G144))</f>
        <v>0.505286588759043</v>
      </c>
      <c r="K144" s="40" t="n">
        <f aca="false">IF(E144="","",E144/(E144+H144))</f>
        <v>0.47917823431427</v>
      </c>
      <c r="L144" s="70" t="n">
        <f aca="false">IF(OR(K144="",J144=""),"",(J144-K144)*100)</f>
        <v>2.6108354444773</v>
      </c>
      <c r="M144" s="36" t="n">
        <v>1.73158763326251</v>
      </c>
      <c r="N144" s="36" t="n">
        <v>1.32709319028394</v>
      </c>
      <c r="O144" s="36" t="n">
        <f aca="false">SQRT(M144^2+N144^2)</f>
        <v>2.18164434942216</v>
      </c>
      <c r="P144" s="40" t="n">
        <f aca="false">IF(J144="","",MAX(0,J144-1.96*O144/100))</f>
        <v>0.462526359510368</v>
      </c>
      <c r="Q144" s="40" t="n">
        <f aca="false">IF(J144="","",MIN(1,J144+1.96*O144/100))</f>
        <v>0.548046818007717</v>
      </c>
      <c r="R144" s="32" t="str">
        <f aca="false">IF(L144="","",IF(ABS(L144)&lt;=O144,"Yes","No"))</f>
        <v>No</v>
      </c>
      <c r="S144" s="32" t="str">
        <f aca="false">IF(L144="","",IF(ABS(L144)&lt;=1.96*O144,"Yes","No"))</f>
        <v>Yes</v>
      </c>
      <c r="T144" s="60" t="n">
        <f aca="false">IF(D144="","",ROUND(SQRT(((D144+G144)*O144/100)^2+(J144*(D144+G144)*0.06777)^2),0))</f>
        <v>73</v>
      </c>
      <c r="U144" s="32"/>
    </row>
    <row r="145" customFormat="false" ht="15" hidden="false" customHeight="false" outlineLevel="0" collapsed="false">
      <c r="A145" s="32" t="s">
        <v>233</v>
      </c>
      <c r="B145" s="32" t="s">
        <v>330</v>
      </c>
      <c r="C145" s="32" t="s">
        <v>335</v>
      </c>
      <c r="D145" s="60" t="n">
        <v>895</v>
      </c>
      <c r="E145" s="60" t="n">
        <v>835</v>
      </c>
      <c r="F145" s="69" t="n">
        <f aca="false">IF(E145="","",D145-E145)</f>
        <v>60</v>
      </c>
      <c r="G145" s="60" t="n">
        <v>856</v>
      </c>
      <c r="H145" s="60" t="n">
        <v>908</v>
      </c>
      <c r="I145" s="69" t="n">
        <f aca="false">IF(H145="","",G145-H145)</f>
        <v>-52</v>
      </c>
      <c r="J145" s="40" t="n">
        <f aca="false">IF(OR(D145="",D145+G145=0),"",D145/(D145+G145))</f>
        <v>0.511136493432324</v>
      </c>
      <c r="K145" s="40" t="n">
        <f aca="false">IF(E145="","",E145/(E145+H145))</f>
        <v>0.479059093516925</v>
      </c>
      <c r="L145" s="70" t="n">
        <f aca="false">IF(OR(K145="",J145=""),"",(J145-K145)*100)</f>
        <v>3.20773999153995</v>
      </c>
      <c r="M145" s="36" t="n">
        <v>1.73158763326251</v>
      </c>
      <c r="N145" s="36" t="n">
        <v>1.32709319028394</v>
      </c>
      <c r="O145" s="36" t="n">
        <f aca="false">SQRT(M145^2+N145^2)</f>
        <v>2.18164434942216</v>
      </c>
      <c r="P145" s="40" t="n">
        <f aca="false">IF(J145="","",MAX(0,J145-1.96*O145/100))</f>
        <v>0.46837626418365</v>
      </c>
      <c r="Q145" s="40" t="n">
        <f aca="false">IF(J145="","",MIN(1,J145+1.96*O145/100))</f>
        <v>0.553896722680999</v>
      </c>
      <c r="R145" s="32" t="str">
        <f aca="false">IF(L145="","",IF(ABS(L145)&lt;=O145,"Yes","No"))</f>
        <v>No</v>
      </c>
      <c r="S145" s="32" t="str">
        <f aca="false">IF(L145="","",IF(ABS(L145)&lt;=1.96*O145,"Yes","No"))</f>
        <v>Yes</v>
      </c>
      <c r="T145" s="60" t="n">
        <f aca="false">IF(D145="","",ROUND(SQRT(((D145+G145)*O145/100)^2+(J145*(D145+G145)*0.06777)^2),0))</f>
        <v>72</v>
      </c>
      <c r="U145" s="32"/>
    </row>
    <row r="146" customFormat="false" ht="15" hidden="false" customHeight="false" outlineLevel="0" collapsed="false">
      <c r="A146" s="32" t="s">
        <v>233</v>
      </c>
      <c r="B146" s="32" t="s">
        <v>330</v>
      </c>
      <c r="C146" s="32" t="s">
        <v>336</v>
      </c>
      <c r="D146" s="60" t="n">
        <v>683</v>
      </c>
      <c r="E146" s="60" t="n">
        <v>665</v>
      </c>
      <c r="F146" s="69" t="n">
        <f aca="false">IF(E146="","",D146-E146)</f>
        <v>18</v>
      </c>
      <c r="G146" s="60" t="n">
        <v>688</v>
      </c>
      <c r="H146" s="60" t="n">
        <v>703</v>
      </c>
      <c r="I146" s="69" t="n">
        <f aca="false">IF(H146="","",G146-H146)</f>
        <v>-15</v>
      </c>
      <c r="J146" s="40" t="n">
        <f aca="false">IF(OR(D146="",D146+G146=0),"",D146/(D146+G146))</f>
        <v>0.4981765134938</v>
      </c>
      <c r="K146" s="40" t="n">
        <f aca="false">IF(E146="","",E146/(E146+H146))</f>
        <v>0.486111111111111</v>
      </c>
      <c r="L146" s="70" t="n">
        <f aca="false">IF(OR(K146="",J146=""),"",(J146-K146)*100)</f>
        <v>1.20654023826891</v>
      </c>
      <c r="M146" s="36" t="n">
        <v>1.73158763326251</v>
      </c>
      <c r="N146" s="36" t="n">
        <v>1.32709319028394</v>
      </c>
      <c r="O146" s="36" t="n">
        <f aca="false">SQRT(M146^2+N146^2)</f>
        <v>2.18164434942216</v>
      </c>
      <c r="P146" s="40" t="n">
        <f aca="false">IF(J146="","",MAX(0,J146-1.96*O146/100))</f>
        <v>0.455416284245126</v>
      </c>
      <c r="Q146" s="40" t="n">
        <f aca="false">IF(J146="","",MIN(1,J146+1.96*O146/100))</f>
        <v>0.540936742742475</v>
      </c>
      <c r="R146" s="32" t="str">
        <f aca="false">IF(L146="","",IF(ABS(L146)&lt;=O146,"Yes","No"))</f>
        <v>Yes</v>
      </c>
      <c r="S146" s="32" t="str">
        <f aca="false">IF(L146="","",IF(ABS(L146)&lt;=1.96*O146,"Yes","No"))</f>
        <v>Yes</v>
      </c>
      <c r="T146" s="60" t="n">
        <f aca="false">IF(D146="","",ROUND(SQRT(((D146+G146)*O146/100)^2+(J146*(D146+G146)*0.06777)^2),0))</f>
        <v>55</v>
      </c>
      <c r="U146" s="32"/>
    </row>
    <row r="147" customFormat="false" ht="15" hidden="false" customHeight="false" outlineLevel="0" collapsed="false">
      <c r="A147" s="32" t="s">
        <v>233</v>
      </c>
      <c r="B147" s="32" t="s">
        <v>330</v>
      </c>
      <c r="C147" s="32" t="s">
        <v>337</v>
      </c>
      <c r="D147" s="60" t="n">
        <v>1531</v>
      </c>
      <c r="E147" s="60" t="n">
        <v>1427</v>
      </c>
      <c r="F147" s="69" t="n">
        <f aca="false">IF(E147="","",D147-E147)</f>
        <v>104</v>
      </c>
      <c r="G147" s="60" t="n">
        <v>1214</v>
      </c>
      <c r="H147" s="60" t="n">
        <v>1391</v>
      </c>
      <c r="I147" s="69" t="n">
        <f aca="false">IF(H147="","",G147-H147)</f>
        <v>-177</v>
      </c>
      <c r="J147" s="40" t="n">
        <f aca="false">IF(OR(D147="",D147+G147=0),"",D147/(D147+G147))</f>
        <v>0.557741347905282</v>
      </c>
      <c r="K147" s="40" t="n">
        <f aca="false">IF(E147="","",E147/(E147+H147))</f>
        <v>0.50638750887154</v>
      </c>
      <c r="L147" s="70" t="n">
        <f aca="false">IF(OR(K147="",J147=""),"",(J147-K147)*100)</f>
        <v>5.13538390337422</v>
      </c>
      <c r="M147" s="36" t="n">
        <v>1.73158763326251</v>
      </c>
      <c r="N147" s="36" t="n">
        <v>1.32709319028394</v>
      </c>
      <c r="O147" s="36" t="n">
        <f aca="false">SQRT(M147^2+N147^2)</f>
        <v>2.18164434942216</v>
      </c>
      <c r="P147" s="40" t="n">
        <f aca="false">IF(J147="","",MAX(0,J147-1.96*O147/100))</f>
        <v>0.514981118656608</v>
      </c>
      <c r="Q147" s="40" t="n">
        <f aca="false">IF(J147="","",MIN(1,J147+1.96*O147/100))</f>
        <v>0.600501577153957</v>
      </c>
      <c r="R147" s="32" t="str">
        <f aca="false">IF(L147="","",IF(ABS(L147)&lt;=O147,"Yes","No"))</f>
        <v>No</v>
      </c>
      <c r="S147" s="32" t="str">
        <f aca="false">IF(L147="","",IF(ABS(L147)&lt;=1.96*O147,"Yes","No"))</f>
        <v>No</v>
      </c>
      <c r="T147" s="60" t="n">
        <f aca="false">IF(D147="","",ROUND(SQRT(((D147+G147)*O147/100)^2+(J147*(D147+G147)*0.06777)^2),0))</f>
        <v>120</v>
      </c>
      <c r="U147" s="32"/>
    </row>
    <row r="148" customFormat="false" ht="15" hidden="false" customHeight="false" outlineLevel="0" collapsed="false">
      <c r="A148" s="32" t="s">
        <v>233</v>
      </c>
      <c r="B148" s="32" t="s">
        <v>330</v>
      </c>
      <c r="C148" s="32" t="s">
        <v>338</v>
      </c>
      <c r="D148" s="60" t="n">
        <v>889</v>
      </c>
      <c r="E148" s="60" t="n">
        <v>878</v>
      </c>
      <c r="F148" s="69" t="n">
        <f aca="false">IF(E148="","",D148-E148)</f>
        <v>11</v>
      </c>
      <c r="G148" s="60" t="n">
        <v>789</v>
      </c>
      <c r="H148" s="60" t="n">
        <v>810</v>
      </c>
      <c r="I148" s="69" t="n">
        <f aca="false">IF(H148="","",G148-H148)</f>
        <v>-21</v>
      </c>
      <c r="J148" s="40" t="n">
        <f aca="false">IF(OR(D148="",D148+G148=0),"",D148/(D148+G148))</f>
        <v>0.529797377830751</v>
      </c>
      <c r="K148" s="40" t="n">
        <f aca="false">IF(E148="","",E148/(E148+H148))</f>
        <v>0.520142180094787</v>
      </c>
      <c r="L148" s="70" t="n">
        <f aca="false">IF(OR(K148="",J148=""),"",(J148-K148)*100)</f>
        <v>0.965519773596413</v>
      </c>
      <c r="M148" s="36" t="n">
        <v>1.73158763326251</v>
      </c>
      <c r="N148" s="36" t="n">
        <v>1.32709319028394</v>
      </c>
      <c r="O148" s="36" t="n">
        <f aca="false">SQRT(M148^2+N148^2)</f>
        <v>2.18164434942216</v>
      </c>
      <c r="P148" s="40" t="n">
        <f aca="false">IF(J148="","",MAX(0,J148-1.96*O148/100))</f>
        <v>0.487037148582077</v>
      </c>
      <c r="Q148" s="40" t="n">
        <f aca="false">IF(J148="","",MIN(1,J148+1.96*O148/100))</f>
        <v>0.572557607079425</v>
      </c>
      <c r="R148" s="32" t="str">
        <f aca="false">IF(L148="","",IF(ABS(L148)&lt;=O148,"Yes","No"))</f>
        <v>Yes</v>
      </c>
      <c r="S148" s="32" t="str">
        <f aca="false">IF(L148="","",IF(ABS(L148)&lt;=1.96*O148,"Yes","No"))</f>
        <v>Yes</v>
      </c>
      <c r="T148" s="60" t="n">
        <f aca="false">IF(D148="","",ROUND(SQRT(((D148+G148)*O148/100)^2+(J148*(D148+G148)*0.06777)^2),0))</f>
        <v>70</v>
      </c>
      <c r="U148" s="32"/>
    </row>
    <row r="149" customFormat="false" ht="15" hidden="false" customHeight="false" outlineLevel="0" collapsed="false">
      <c r="A149" s="32" t="s">
        <v>233</v>
      </c>
      <c r="B149" s="32" t="s">
        <v>330</v>
      </c>
      <c r="C149" s="32" t="s">
        <v>339</v>
      </c>
      <c r="D149" s="60" t="n">
        <v>723</v>
      </c>
      <c r="E149" s="60" t="n">
        <v>728</v>
      </c>
      <c r="F149" s="69" t="n">
        <f aca="false">IF(E149="","",D149-E149)</f>
        <v>-5</v>
      </c>
      <c r="G149" s="60" t="n">
        <v>767</v>
      </c>
      <c r="H149" s="60" t="n">
        <v>732</v>
      </c>
      <c r="I149" s="69" t="n">
        <f aca="false">IF(H149="","",G149-H149)</f>
        <v>35</v>
      </c>
      <c r="J149" s="40" t="n">
        <f aca="false">IF(OR(D149="",D149+G149=0),"",D149/(D149+G149))</f>
        <v>0.485234899328859</v>
      </c>
      <c r="K149" s="40" t="n">
        <f aca="false">IF(E149="","",E149/(E149+H149))</f>
        <v>0.498630136986301</v>
      </c>
      <c r="L149" s="70" t="n">
        <f aca="false">IF(OR(K149="",J149=""),"",(J149-K149)*100)</f>
        <v>-1.33952376574423</v>
      </c>
      <c r="M149" s="36" t="n">
        <v>1.73158763326251</v>
      </c>
      <c r="N149" s="36" t="n">
        <v>1.32709319028394</v>
      </c>
      <c r="O149" s="36" t="n">
        <f aca="false">SQRT(M149^2+N149^2)</f>
        <v>2.18164434942216</v>
      </c>
      <c r="P149" s="40" t="n">
        <f aca="false">IF(J149="","",MAX(0,J149-1.96*O149/100))</f>
        <v>0.442474670080185</v>
      </c>
      <c r="Q149" s="40" t="n">
        <f aca="false">IF(J149="","",MIN(1,J149+1.96*O149/100))</f>
        <v>0.527995128577534</v>
      </c>
      <c r="R149" s="32" t="str">
        <f aca="false">IF(L149="","",IF(ABS(L149)&lt;=O149,"Yes","No"))</f>
        <v>Yes</v>
      </c>
      <c r="S149" s="32" t="str">
        <f aca="false">IF(L149="","",IF(ABS(L149)&lt;=1.96*O149,"Yes","No"))</f>
        <v>Yes</v>
      </c>
      <c r="T149" s="60" t="n">
        <f aca="false">IF(D149="","",ROUND(SQRT(((D149+G149)*O149/100)^2+(J149*(D149+G149)*0.06777)^2),0))</f>
        <v>59</v>
      </c>
      <c r="U149" s="32"/>
    </row>
    <row r="150" customFormat="false" ht="15" hidden="false" customHeight="false" outlineLevel="0" collapsed="false">
      <c r="A150" s="32" t="s">
        <v>233</v>
      </c>
      <c r="B150" s="32" t="s">
        <v>330</v>
      </c>
      <c r="C150" s="32" t="s">
        <v>340</v>
      </c>
      <c r="D150" s="60" t="n">
        <v>596</v>
      </c>
      <c r="E150" s="60" t="n">
        <v>576</v>
      </c>
      <c r="F150" s="69" t="n">
        <f aca="false">IF(E150="","",D150-E150)</f>
        <v>20</v>
      </c>
      <c r="G150" s="60" t="n">
        <v>565</v>
      </c>
      <c r="H150" s="60" t="n">
        <v>589</v>
      </c>
      <c r="I150" s="69" t="n">
        <f aca="false">IF(H150="","",G150-H150)</f>
        <v>-24</v>
      </c>
      <c r="J150" s="40" t="n">
        <f aca="false">IF(OR(D150="",D150+G150=0),"",D150/(D150+G150))</f>
        <v>0.513350559862188</v>
      </c>
      <c r="K150" s="40" t="n">
        <f aca="false">IF(E150="","",E150/(E150+H150))</f>
        <v>0.494420600858369</v>
      </c>
      <c r="L150" s="70" t="n">
        <f aca="false">IF(OR(K150="",J150=""),"",(J150-K150)*100)</f>
        <v>1.89299590038187</v>
      </c>
      <c r="M150" s="36" t="n">
        <v>1.73158763326251</v>
      </c>
      <c r="N150" s="36" t="n">
        <v>1.32709319028394</v>
      </c>
      <c r="O150" s="36" t="n">
        <f aca="false">SQRT(M150^2+N150^2)</f>
        <v>2.18164434942216</v>
      </c>
      <c r="P150" s="40" t="n">
        <f aca="false">IF(J150="","",MAX(0,J150-1.96*O150/100))</f>
        <v>0.470590330613513</v>
      </c>
      <c r="Q150" s="40" t="n">
        <f aca="false">IF(J150="","",MIN(1,J150+1.96*O150/100))</f>
        <v>0.556110789110862</v>
      </c>
      <c r="R150" s="32" t="str">
        <f aca="false">IF(L150="","",IF(ABS(L150)&lt;=O150,"Yes","No"))</f>
        <v>Yes</v>
      </c>
      <c r="S150" s="32" t="str">
        <f aca="false">IF(L150="","",IF(ABS(L150)&lt;=1.96*O150,"Yes","No"))</f>
        <v>Yes</v>
      </c>
      <c r="T150" s="60" t="n">
        <f aca="false">IF(D150="","",ROUND(SQRT(((D150+G150)*O150/100)^2+(J150*(D150+G150)*0.06777)^2),0))</f>
        <v>48</v>
      </c>
      <c r="U150" s="32"/>
    </row>
    <row r="151" customFormat="false" ht="15" hidden="false" customHeight="false" outlineLevel="0" collapsed="false">
      <c r="A151" s="32" t="s">
        <v>233</v>
      </c>
      <c r="B151" s="32" t="s">
        <v>341</v>
      </c>
      <c r="C151" s="32" t="s">
        <v>341</v>
      </c>
      <c r="D151" s="60" t="n">
        <v>974</v>
      </c>
      <c r="E151" s="60" t="n">
        <v>922</v>
      </c>
      <c r="F151" s="69" t="n">
        <f aca="false">IF(E151="","",D151-E151)</f>
        <v>52</v>
      </c>
      <c r="G151" s="60" t="n">
        <v>1513</v>
      </c>
      <c r="H151" s="60" t="n">
        <v>1599</v>
      </c>
      <c r="I151" s="69" t="n">
        <f aca="false">IF(H151="","",G151-H151)</f>
        <v>-86</v>
      </c>
      <c r="J151" s="40" t="n">
        <f aca="false">IF(OR(D151="",D151+G151=0),"",D151/(D151+G151))</f>
        <v>0.391636509851226</v>
      </c>
      <c r="K151" s="40" t="n">
        <f aca="false">IF(E151="","",E151/(E151+H151))</f>
        <v>0.365727885759619</v>
      </c>
      <c r="L151" s="70" t="n">
        <f aca="false">IF(OR(K151="",J151=""),"",(J151-K151)*100)</f>
        <v>2.59086240916072</v>
      </c>
      <c r="M151" s="36" t="n">
        <v>1.73158763326251</v>
      </c>
      <c r="N151" s="36" t="n">
        <v>1.32709319028394</v>
      </c>
      <c r="O151" s="36" t="n">
        <f aca="false">SQRT(M151^2+N151^2)</f>
        <v>2.18164434942216</v>
      </c>
      <c r="P151" s="40" t="n">
        <f aca="false">IF(J151="","",MAX(0,J151-1.96*O151/100))</f>
        <v>0.348876280602552</v>
      </c>
      <c r="Q151" s="40" t="n">
        <f aca="false">IF(J151="","",MIN(1,J151+1.96*O151/100))</f>
        <v>0.434396739099901</v>
      </c>
      <c r="R151" s="32" t="str">
        <f aca="false">IF(L151="","",IF(ABS(L151)&lt;=O151,"Yes","No"))</f>
        <v>No</v>
      </c>
      <c r="S151" s="32" t="str">
        <f aca="false">IF(L151="","",IF(ABS(L151)&lt;=1.96*O151,"Yes","No"))</f>
        <v>Yes</v>
      </c>
      <c r="T151" s="60" t="n">
        <f aca="false">IF(D151="","",ROUND(SQRT(((D151+G151)*O151/100)^2+(J151*(D151+G151)*0.06777)^2),0))</f>
        <v>85</v>
      </c>
      <c r="U151" s="32"/>
    </row>
    <row r="152" customFormat="false" ht="15" hidden="false" customHeight="false" outlineLevel="0" collapsed="false">
      <c r="A152" s="32" t="s">
        <v>233</v>
      </c>
      <c r="B152" s="32" t="s">
        <v>342</v>
      </c>
      <c r="C152" s="32" t="s">
        <v>342</v>
      </c>
      <c r="D152" s="60" t="n">
        <v>549</v>
      </c>
      <c r="E152" s="60" t="n">
        <v>534</v>
      </c>
      <c r="F152" s="69" t="n">
        <f aca="false">IF(E152="","",D152-E152)</f>
        <v>15</v>
      </c>
      <c r="G152" s="60" t="n">
        <v>910</v>
      </c>
      <c r="H152" s="60" t="n">
        <v>955</v>
      </c>
      <c r="I152" s="69" t="n">
        <f aca="false">IF(H152="","",G152-H152)</f>
        <v>-45</v>
      </c>
      <c r="J152" s="40" t="n">
        <f aca="false">IF(OR(D152="",D152+G152=0),"",D152/(D152+G152))</f>
        <v>0.376285126799178</v>
      </c>
      <c r="K152" s="40" t="n">
        <f aca="false">IF(E152="","",E152/(E152+H152))</f>
        <v>0.358629952988583</v>
      </c>
      <c r="L152" s="70" t="n">
        <f aca="false">IF(OR(K152="",J152=""),"",(J152-K152)*100)</f>
        <v>1.76551738105946</v>
      </c>
      <c r="M152" s="36" t="n">
        <v>1.73158763326251</v>
      </c>
      <c r="N152" s="36" t="n">
        <v>1.32709319028394</v>
      </c>
      <c r="O152" s="36" t="n">
        <f aca="false">SQRT(M152^2+N152^2)</f>
        <v>2.18164434942216</v>
      </c>
      <c r="P152" s="40" t="n">
        <f aca="false">IF(J152="","",MAX(0,J152-1.96*O152/100))</f>
        <v>0.333524897550503</v>
      </c>
      <c r="Q152" s="40" t="n">
        <f aca="false">IF(J152="","",MIN(1,J152+1.96*O152/100))</f>
        <v>0.419045356047852</v>
      </c>
      <c r="R152" s="32" t="str">
        <f aca="false">IF(L152="","",IF(ABS(L152)&lt;=O152,"Yes","No"))</f>
        <v>Yes</v>
      </c>
      <c r="S152" s="32" t="str">
        <f aca="false">IF(L152="","",IF(ABS(L152)&lt;=1.96*O152,"Yes","No"))</f>
        <v>Yes</v>
      </c>
      <c r="T152" s="60" t="n">
        <f aca="false">IF(D152="","",ROUND(SQRT(((D152+G152)*O152/100)^2+(J152*(D152+G152)*0.06777)^2),0))</f>
        <v>49</v>
      </c>
      <c r="U152" s="32"/>
    </row>
    <row r="153" customFormat="false" ht="15" hidden="false" customHeight="false" outlineLevel="0" collapsed="false">
      <c r="A153" s="32" t="s">
        <v>233</v>
      </c>
      <c r="B153" s="32" t="s">
        <v>343</v>
      </c>
      <c r="C153" s="32" t="s">
        <v>344</v>
      </c>
      <c r="D153" s="60" t="n">
        <v>184</v>
      </c>
      <c r="E153" s="60" t="n">
        <v>182</v>
      </c>
      <c r="F153" s="69" t="n">
        <f aca="false">IF(E153="","",D153-E153)</f>
        <v>2</v>
      </c>
      <c r="G153" s="60" t="n">
        <v>434</v>
      </c>
      <c r="H153" s="60" t="n">
        <v>451</v>
      </c>
      <c r="I153" s="69" t="n">
        <f aca="false">IF(H153="","",G153-H153)</f>
        <v>-17</v>
      </c>
      <c r="J153" s="40" t="n">
        <f aca="false">IF(OR(D153="",D153+G153=0),"",D153/(D153+G153))</f>
        <v>0.297734627831715</v>
      </c>
      <c r="K153" s="40" t="n">
        <f aca="false">IF(E153="","",E153/(E153+H153))</f>
        <v>0.287519747235387</v>
      </c>
      <c r="L153" s="70" t="n">
        <f aca="false">IF(OR(K153="",J153=""),"",(J153-K153)*100)</f>
        <v>1.02148805963282</v>
      </c>
      <c r="M153" s="36" t="n">
        <v>3.46052190265839</v>
      </c>
      <c r="N153" s="36" t="n">
        <v>1.32709319028394</v>
      </c>
      <c r="O153" s="36" t="n">
        <f aca="false">SQRT(M153^2+N153^2)</f>
        <v>3.70626337090019</v>
      </c>
      <c r="P153" s="40" t="n">
        <f aca="false">IF(J153="","",MAX(0,J153-1.96*O153/100))</f>
        <v>0.225091865762071</v>
      </c>
      <c r="Q153" s="40" t="n">
        <f aca="false">IF(J153="","",MIN(1,J153+1.96*O153/100))</f>
        <v>0.370377389901359</v>
      </c>
      <c r="R153" s="32" t="str">
        <f aca="false">IF(L153="","",IF(ABS(L153)&lt;=O153,"Yes","No"))</f>
        <v>Yes</v>
      </c>
      <c r="S153" s="32" t="str">
        <f aca="false">IF(L153="","",IF(ABS(L153)&lt;=1.96*O153,"Yes","No"))</f>
        <v>Yes</v>
      </c>
      <c r="T153" s="60" t="n">
        <f aca="false">IF(D153="","",ROUND(SQRT(((D153+G153)*O153/100)^2+(J153*(D153+G153)*0.14653)^2),0))</f>
        <v>35</v>
      </c>
      <c r="U153" s="32"/>
    </row>
    <row r="154" customFormat="false" ht="15" hidden="false" customHeight="false" outlineLevel="0" collapsed="false">
      <c r="A154" s="32" t="s">
        <v>233</v>
      </c>
      <c r="B154" s="32" t="s">
        <v>343</v>
      </c>
      <c r="C154" s="32" t="s">
        <v>345</v>
      </c>
      <c r="D154" s="60" t="n">
        <v>148</v>
      </c>
      <c r="E154" s="60" t="n">
        <v>134</v>
      </c>
      <c r="F154" s="69" t="n">
        <f aca="false">IF(E154="","",D154-E154)</f>
        <v>14</v>
      </c>
      <c r="G154" s="60" t="n">
        <v>303</v>
      </c>
      <c r="H154" s="60" t="n">
        <v>317</v>
      </c>
      <c r="I154" s="69" t="n">
        <f aca="false">IF(H154="","",G154-H154)</f>
        <v>-14</v>
      </c>
      <c r="J154" s="40" t="n">
        <f aca="false">IF(OR(D154="",D154+G154=0),"",D154/(D154+G154))</f>
        <v>0.328159645232816</v>
      </c>
      <c r="K154" s="40" t="n">
        <f aca="false">IF(E154="","",E154/(E154+H154))</f>
        <v>0.297117516629712</v>
      </c>
      <c r="L154" s="70" t="n">
        <f aca="false">IF(OR(K154="",J154=""),"",(J154-K154)*100)</f>
        <v>3.10421286031042</v>
      </c>
      <c r="M154" s="36" t="n">
        <v>3.46052190265839</v>
      </c>
      <c r="N154" s="36" t="n">
        <v>1.32709319028394</v>
      </c>
      <c r="O154" s="36" t="n">
        <f aca="false">SQRT(M154^2+N154^2)</f>
        <v>3.70626337090019</v>
      </c>
      <c r="P154" s="40" t="n">
        <f aca="false">IF(J154="","",MAX(0,J154-1.96*O154/100))</f>
        <v>0.255516883163172</v>
      </c>
      <c r="Q154" s="40" t="n">
        <f aca="false">IF(J154="","",MIN(1,J154+1.96*O154/100))</f>
        <v>0.40080240730246</v>
      </c>
      <c r="R154" s="32" t="str">
        <f aca="false">IF(L154="","",IF(ABS(L154)&lt;=O154,"Yes","No"))</f>
        <v>Yes</v>
      </c>
      <c r="S154" s="32" t="str">
        <f aca="false">IF(L154="","",IF(ABS(L154)&lt;=1.96*O154,"Yes","No"))</f>
        <v>Yes</v>
      </c>
      <c r="T154" s="60" t="n">
        <f aca="false">IF(D154="","",ROUND(SQRT(((D154+G154)*O154/100)^2+(J154*(D154+G154)*0.14653)^2),0))</f>
        <v>27</v>
      </c>
      <c r="U154" s="32"/>
    </row>
    <row r="155" customFormat="false" ht="15" hidden="false" customHeight="false" outlineLevel="0" collapsed="false">
      <c r="A155" s="32" t="s">
        <v>233</v>
      </c>
      <c r="B155" s="32" t="s">
        <v>343</v>
      </c>
      <c r="C155" s="32" t="s">
        <v>346</v>
      </c>
      <c r="D155" s="60" t="n">
        <v>547</v>
      </c>
      <c r="E155" s="60" t="n">
        <v>534</v>
      </c>
      <c r="F155" s="69" t="n">
        <f aca="false">IF(E155="","",D155-E155)</f>
        <v>13</v>
      </c>
      <c r="G155" s="60" t="n">
        <v>1020</v>
      </c>
      <c r="H155" s="60" t="n">
        <v>1016</v>
      </c>
      <c r="I155" s="69" t="n">
        <f aca="false">IF(H155="","",G155-H155)</f>
        <v>4</v>
      </c>
      <c r="J155" s="40" t="n">
        <f aca="false">IF(OR(D155="",D155+G155=0),"",D155/(D155+G155))</f>
        <v>0.349074664964901</v>
      </c>
      <c r="K155" s="40" t="n">
        <f aca="false">IF(E155="","",E155/(E155+H155))</f>
        <v>0.344516129032258</v>
      </c>
      <c r="L155" s="70" t="n">
        <f aca="false">IF(OR(K155="",J155=""),"",(J155-K155)*100)</f>
        <v>0.455853593264299</v>
      </c>
      <c r="M155" s="36" t="n">
        <v>1.73158763326251</v>
      </c>
      <c r="N155" s="36" t="n">
        <v>1.32709319028394</v>
      </c>
      <c r="O155" s="36" t="n">
        <f aca="false">SQRT(M155^2+N155^2)</f>
        <v>2.18164434942216</v>
      </c>
      <c r="P155" s="40" t="n">
        <f aca="false">IF(J155="","",MAX(0,J155-1.96*O155/100))</f>
        <v>0.306314435716227</v>
      </c>
      <c r="Q155" s="40" t="n">
        <f aca="false">IF(J155="","",MIN(1,J155+1.96*O155/100))</f>
        <v>0.391834894213576</v>
      </c>
      <c r="R155" s="32" t="str">
        <f aca="false">IF(L155="","",IF(ABS(L155)&lt;=O155,"Yes","No"))</f>
        <v>Yes</v>
      </c>
      <c r="S155" s="32" t="str">
        <f aca="false">IF(L155="","",IF(ABS(L155)&lt;=1.96*O155,"Yes","No"))</f>
        <v>Yes</v>
      </c>
      <c r="T155" s="60" t="n">
        <f aca="false">IF(D155="","",ROUND(SQRT(((D155+G155)*O155/100)^2+(J155*(D155+G155)*0.06777)^2),0))</f>
        <v>50</v>
      </c>
      <c r="U155" s="32"/>
    </row>
    <row r="156" customFormat="false" ht="15" hidden="false" customHeight="false" outlineLevel="0" collapsed="false">
      <c r="A156" s="32" t="s">
        <v>233</v>
      </c>
      <c r="B156" s="32" t="s">
        <v>347</v>
      </c>
      <c r="C156" s="32" t="s">
        <v>347</v>
      </c>
      <c r="D156" s="60" t="n">
        <v>990</v>
      </c>
      <c r="E156" s="60" t="n">
        <v>1000</v>
      </c>
      <c r="F156" s="69" t="n">
        <f aca="false">IF(E156="","",D156-E156)</f>
        <v>-10</v>
      </c>
      <c r="G156" s="60" t="n">
        <v>827</v>
      </c>
      <c r="H156" s="60" t="n">
        <v>864</v>
      </c>
      <c r="I156" s="69" t="n">
        <f aca="false">IF(H156="","",G156-H156)</f>
        <v>-37</v>
      </c>
      <c r="J156" s="40" t="n">
        <f aca="false">IF(OR(D156="",D156+G156=0),"",D156/(D156+G156))</f>
        <v>0.544854155200881</v>
      </c>
      <c r="K156" s="40" t="n">
        <f aca="false">IF(E156="","",E156/(E156+H156))</f>
        <v>0.536480686695279</v>
      </c>
      <c r="L156" s="70" t="n">
        <f aca="false">IF(OR(K156="",J156=""),"",(J156-K156)*100)</f>
        <v>0.837346850560161</v>
      </c>
      <c r="M156" s="36" t="n">
        <v>1.73158763326251</v>
      </c>
      <c r="N156" s="36" t="n">
        <v>1.32709319028394</v>
      </c>
      <c r="O156" s="36" t="n">
        <f aca="false">SQRT(M156^2+N156^2)</f>
        <v>2.18164434942216</v>
      </c>
      <c r="P156" s="40" t="n">
        <f aca="false">IF(J156="","",MAX(0,J156-1.96*O156/100))</f>
        <v>0.502093925952206</v>
      </c>
      <c r="Q156" s="40" t="n">
        <f aca="false">IF(J156="","",MIN(1,J156+1.96*O156/100))</f>
        <v>0.587614384449555</v>
      </c>
      <c r="R156" s="32" t="str">
        <f aca="false">IF(L156="","",IF(ABS(L156)&lt;=O156,"Yes","No"))</f>
        <v>Yes</v>
      </c>
      <c r="S156" s="32" t="str">
        <f aca="false">IF(L156="","",IF(ABS(L156)&lt;=1.96*O156,"Yes","No"))</f>
        <v>Yes</v>
      </c>
      <c r="T156" s="60" t="n">
        <f aca="false">IF(D156="","",ROUND(SQRT(((D156+G156)*O156/100)^2+(J156*(D156+G156)*0.06777)^2),0))</f>
        <v>78</v>
      </c>
      <c r="U156" s="32"/>
    </row>
    <row r="157" customFormat="false" ht="15" hidden="false" customHeight="false" outlineLevel="0" collapsed="false">
      <c r="A157" s="32" t="s">
        <v>233</v>
      </c>
      <c r="B157" s="32" t="s">
        <v>348</v>
      </c>
      <c r="C157" s="32" t="s">
        <v>349</v>
      </c>
      <c r="D157" s="60" t="n">
        <v>985</v>
      </c>
      <c r="E157" s="60" t="n">
        <v>937</v>
      </c>
      <c r="F157" s="69" t="n">
        <f aca="false">IF(E157="","",D157-E157)</f>
        <v>48</v>
      </c>
      <c r="G157" s="60" t="n">
        <v>1304</v>
      </c>
      <c r="H157" s="60" t="n">
        <v>1369</v>
      </c>
      <c r="I157" s="69" t="n">
        <f aca="false">IF(H157="","",G157-H157)</f>
        <v>-65</v>
      </c>
      <c r="J157" s="40" t="n">
        <f aca="false">IF(OR(D157="",D157+G157=0),"",D157/(D157+G157))</f>
        <v>0.430318916557449</v>
      </c>
      <c r="K157" s="40" t="n">
        <f aca="false">IF(E157="","",E157/(E157+H157))</f>
        <v>0.40633130962706</v>
      </c>
      <c r="L157" s="70" t="n">
        <f aca="false">IF(OR(K157="",J157=""),"",(J157-K157)*100)</f>
        <v>2.39876069303889</v>
      </c>
      <c r="M157" s="36" t="n">
        <v>1.73158763326251</v>
      </c>
      <c r="N157" s="36" t="n">
        <v>1.32709319028394</v>
      </c>
      <c r="O157" s="36" t="n">
        <f aca="false">SQRT(M157^2+N157^2)</f>
        <v>2.18164434942216</v>
      </c>
      <c r="P157" s="40" t="n">
        <f aca="false">IF(J157="","",MAX(0,J157-1.96*O157/100))</f>
        <v>0.387558687308774</v>
      </c>
      <c r="Q157" s="40" t="n">
        <f aca="false">IF(J157="","",MIN(1,J157+1.96*O157/100))</f>
        <v>0.473079145806123</v>
      </c>
      <c r="R157" s="32" t="str">
        <f aca="false">IF(L157="","",IF(ABS(L157)&lt;=O157,"Yes","No"))</f>
        <v>No</v>
      </c>
      <c r="S157" s="32" t="str">
        <f aca="false">IF(L157="","",IF(ABS(L157)&lt;=1.96*O157,"Yes","No"))</f>
        <v>Yes</v>
      </c>
      <c r="T157" s="60" t="n">
        <f aca="false">IF(D157="","",ROUND(SQRT(((D157+G157)*O157/100)^2+(J157*(D157+G157)*0.06777)^2),0))</f>
        <v>83</v>
      </c>
      <c r="U157" s="32"/>
    </row>
    <row r="158" customFormat="false" ht="15" hidden="false" customHeight="false" outlineLevel="0" collapsed="false">
      <c r="A158" s="32" t="s">
        <v>233</v>
      </c>
      <c r="B158" s="32" t="s">
        <v>348</v>
      </c>
      <c r="C158" s="32" t="s">
        <v>350</v>
      </c>
      <c r="D158" s="60" t="n">
        <v>884</v>
      </c>
      <c r="E158" s="60" t="n">
        <v>850</v>
      </c>
      <c r="F158" s="69" t="n">
        <f aca="false">IF(E158="","",D158-E158)</f>
        <v>34</v>
      </c>
      <c r="G158" s="60" t="n">
        <v>1235</v>
      </c>
      <c r="H158" s="60" t="n">
        <v>1298</v>
      </c>
      <c r="I158" s="69" t="n">
        <f aca="false">IF(H158="","",G158-H158)</f>
        <v>-63</v>
      </c>
      <c r="J158" s="40" t="n">
        <f aca="false">IF(OR(D158="",D158+G158=0),"",D158/(D158+G158))</f>
        <v>0.417177914110429</v>
      </c>
      <c r="K158" s="40" t="n">
        <f aca="false">IF(E158="","",E158/(E158+H158))</f>
        <v>0.395716945996276</v>
      </c>
      <c r="L158" s="70" t="n">
        <f aca="false">IF(OR(K158="",J158=""),"",(J158-K158)*100)</f>
        <v>2.14609681141538</v>
      </c>
      <c r="M158" s="36" t="n">
        <v>1.73158763326251</v>
      </c>
      <c r="N158" s="36" t="n">
        <v>1.32709319028394</v>
      </c>
      <c r="O158" s="36" t="n">
        <f aca="false">SQRT(M158^2+N158^2)</f>
        <v>2.18164434942216</v>
      </c>
      <c r="P158" s="40" t="n">
        <f aca="false">IF(J158="","",MAX(0,J158-1.96*O158/100))</f>
        <v>0.374417684861755</v>
      </c>
      <c r="Q158" s="40" t="n">
        <f aca="false">IF(J158="","",MIN(1,J158+1.96*O158/100))</f>
        <v>0.459938143359104</v>
      </c>
      <c r="R158" s="32" t="str">
        <f aca="false">IF(L158="","",IF(ABS(L158)&lt;=O158,"Yes","No"))</f>
        <v>Yes</v>
      </c>
      <c r="S158" s="32" t="str">
        <f aca="false">IF(L158="","",IF(ABS(L158)&lt;=1.96*O158,"Yes","No"))</f>
        <v>Yes</v>
      </c>
      <c r="T158" s="60" t="n">
        <f aca="false">IF(D158="","",ROUND(SQRT(((D158+G158)*O158/100)^2+(J158*(D158+G158)*0.06777)^2),0))</f>
        <v>76</v>
      </c>
      <c r="U158" s="32"/>
    </row>
    <row r="159" customFormat="false" ht="15" hidden="false" customHeight="false" outlineLevel="0" collapsed="false">
      <c r="A159" s="32" t="s">
        <v>233</v>
      </c>
      <c r="B159" s="32" t="s">
        <v>348</v>
      </c>
      <c r="C159" s="32" t="s">
        <v>351</v>
      </c>
      <c r="D159" s="60" t="n">
        <v>465</v>
      </c>
      <c r="E159" s="60" t="n">
        <v>458</v>
      </c>
      <c r="F159" s="69" t="n">
        <f aca="false">IF(E159="","",D159-E159)</f>
        <v>7</v>
      </c>
      <c r="G159" s="60" t="n">
        <v>705</v>
      </c>
      <c r="H159" s="60" t="n">
        <v>701</v>
      </c>
      <c r="I159" s="69" t="n">
        <f aca="false">IF(H159="","",G159-H159)</f>
        <v>4</v>
      </c>
      <c r="J159" s="40" t="n">
        <f aca="false">IF(OR(D159="",D159+G159=0),"",D159/(D159+G159))</f>
        <v>0.397435897435897</v>
      </c>
      <c r="K159" s="40" t="n">
        <f aca="false">IF(E159="","",E159/(E159+H159))</f>
        <v>0.395168248490078</v>
      </c>
      <c r="L159" s="70" t="n">
        <f aca="false">IF(OR(K159="",J159=""),"",(J159-K159)*100)</f>
        <v>0.226764894581977</v>
      </c>
      <c r="M159" s="36" t="n">
        <v>1.73158763326251</v>
      </c>
      <c r="N159" s="36" t="n">
        <v>1.32709319028394</v>
      </c>
      <c r="O159" s="36" t="n">
        <f aca="false">SQRT(M159^2+N159^2)</f>
        <v>2.18164434942216</v>
      </c>
      <c r="P159" s="40" t="n">
        <f aca="false">IF(J159="","",MAX(0,J159-1.96*O159/100))</f>
        <v>0.354675668187223</v>
      </c>
      <c r="Q159" s="40" t="n">
        <f aca="false">IF(J159="","",MIN(1,J159+1.96*O159/100))</f>
        <v>0.440196126684572</v>
      </c>
      <c r="R159" s="32" t="str">
        <f aca="false">IF(L159="","",IF(ABS(L159)&lt;=O159,"Yes","No"))</f>
        <v>Yes</v>
      </c>
      <c r="S159" s="32" t="str">
        <f aca="false">IF(L159="","",IF(ABS(L159)&lt;=1.96*O159,"Yes","No"))</f>
        <v>Yes</v>
      </c>
      <c r="T159" s="60" t="n">
        <f aca="false">IF(D159="","",ROUND(SQRT(((D159+G159)*O159/100)^2+(J159*(D159+G159)*0.06777)^2),0))</f>
        <v>41</v>
      </c>
      <c r="U159" s="32"/>
    </row>
    <row r="160" customFormat="false" ht="15" hidden="false" customHeight="false" outlineLevel="0" collapsed="false">
      <c r="A160" s="32" t="s">
        <v>233</v>
      </c>
      <c r="B160" s="32" t="s">
        <v>348</v>
      </c>
      <c r="C160" s="32" t="s">
        <v>352</v>
      </c>
      <c r="D160" s="60" t="n">
        <v>624</v>
      </c>
      <c r="E160" s="60" t="n">
        <v>614</v>
      </c>
      <c r="F160" s="69" t="n">
        <f aca="false">IF(E160="","",D160-E160)</f>
        <v>10</v>
      </c>
      <c r="G160" s="60" t="n">
        <v>924</v>
      </c>
      <c r="H160" s="60" t="n">
        <v>949</v>
      </c>
      <c r="I160" s="69" t="n">
        <f aca="false">IF(H160="","",G160-H160)</f>
        <v>-25</v>
      </c>
      <c r="J160" s="40" t="n">
        <f aca="false">IF(OR(D160="",D160+G160=0),"",D160/(D160+G160))</f>
        <v>0.403100775193798</v>
      </c>
      <c r="K160" s="40" t="n">
        <f aca="false">IF(E160="","",E160/(E160+H160))</f>
        <v>0.392834293026232</v>
      </c>
      <c r="L160" s="70" t="n">
        <f aca="false">IF(OR(K160="",J160=""),"",(J160-K160)*100)</f>
        <v>1.02664821675668</v>
      </c>
      <c r="M160" s="36" t="n">
        <v>1.73158763326251</v>
      </c>
      <c r="N160" s="36" t="n">
        <v>1.32709319028394</v>
      </c>
      <c r="O160" s="36" t="n">
        <f aca="false">SQRT(M160^2+N160^2)</f>
        <v>2.18164434942216</v>
      </c>
      <c r="P160" s="40" t="n">
        <f aca="false">IF(J160="","",MAX(0,J160-1.96*O160/100))</f>
        <v>0.360340545945124</v>
      </c>
      <c r="Q160" s="40" t="n">
        <f aca="false">IF(J160="","",MIN(1,J160+1.96*O160/100))</f>
        <v>0.445861004442473</v>
      </c>
      <c r="R160" s="32" t="str">
        <f aca="false">IF(L160="","",IF(ABS(L160)&lt;=O160,"Yes","No"))</f>
        <v>Yes</v>
      </c>
      <c r="S160" s="32" t="str">
        <f aca="false">IF(L160="","",IF(ABS(L160)&lt;=1.96*O160,"Yes","No"))</f>
        <v>Yes</v>
      </c>
      <c r="T160" s="60" t="n">
        <f aca="false">IF(D160="","",ROUND(SQRT(((D160+G160)*O160/100)^2+(J160*(D160+G160)*0.06777)^2),0))</f>
        <v>54</v>
      </c>
      <c r="U160" s="32"/>
    </row>
    <row r="161" customFormat="false" ht="15" hidden="false" customHeight="false" outlineLevel="0" collapsed="false">
      <c r="A161" s="32" t="s">
        <v>233</v>
      </c>
      <c r="B161" s="32" t="s">
        <v>348</v>
      </c>
      <c r="C161" s="32" t="s">
        <v>353</v>
      </c>
      <c r="D161" s="60" t="n">
        <v>542</v>
      </c>
      <c r="E161" s="60" t="n">
        <v>555</v>
      </c>
      <c r="F161" s="69" t="n">
        <f aca="false">IF(E161="","",D161-E161)</f>
        <v>-13</v>
      </c>
      <c r="G161" s="60" t="n">
        <v>874</v>
      </c>
      <c r="H161" s="60" t="n">
        <v>887</v>
      </c>
      <c r="I161" s="69" t="n">
        <f aca="false">IF(H161="","",G161-H161)</f>
        <v>-13</v>
      </c>
      <c r="J161" s="40" t="n">
        <f aca="false">IF(OR(D161="",D161+G161=0),"",D161/(D161+G161))</f>
        <v>0.382768361581921</v>
      </c>
      <c r="K161" s="40" t="n">
        <f aca="false">IF(E161="","",E161/(E161+H161))</f>
        <v>0.384882108183079</v>
      </c>
      <c r="L161" s="70" t="n">
        <f aca="false">IF(OR(K161="",J161=""),"",(J161-K161)*100)</f>
        <v>-0.211374660115815</v>
      </c>
      <c r="M161" s="36" t="n">
        <v>1.73158763326251</v>
      </c>
      <c r="N161" s="36" t="n">
        <v>1.32709319028394</v>
      </c>
      <c r="O161" s="36" t="n">
        <f aca="false">SQRT(M161^2+N161^2)</f>
        <v>2.18164434942216</v>
      </c>
      <c r="P161" s="40" t="n">
        <f aca="false">IF(J161="","",MAX(0,J161-1.96*O161/100))</f>
        <v>0.340008132333246</v>
      </c>
      <c r="Q161" s="40" t="n">
        <f aca="false">IF(J161="","",MIN(1,J161+1.96*O161/100))</f>
        <v>0.425528590830595</v>
      </c>
      <c r="R161" s="32" t="str">
        <f aca="false">IF(L161="","",IF(ABS(L161)&lt;=O161,"Yes","No"))</f>
        <v>Yes</v>
      </c>
      <c r="S161" s="32" t="str">
        <f aca="false">IF(L161="","",IF(ABS(L161)&lt;=1.96*O161,"Yes","No"))</f>
        <v>Yes</v>
      </c>
      <c r="T161" s="60" t="n">
        <f aca="false">IF(D161="","",ROUND(SQRT(((D161+G161)*O161/100)^2+(J161*(D161+G161)*0.06777)^2),0))</f>
        <v>48</v>
      </c>
      <c r="U161" s="32"/>
    </row>
    <row r="162" customFormat="false" ht="15" hidden="false" customHeight="false" outlineLevel="0" collapsed="false">
      <c r="A162" s="32" t="s">
        <v>233</v>
      </c>
      <c r="B162" s="32" t="s">
        <v>348</v>
      </c>
      <c r="C162" s="32" t="s">
        <v>354</v>
      </c>
      <c r="D162" s="60" t="n">
        <v>507</v>
      </c>
      <c r="E162" s="60" t="n">
        <v>492</v>
      </c>
      <c r="F162" s="69" t="n">
        <f aca="false">IF(E162="","",D162-E162)</f>
        <v>15</v>
      </c>
      <c r="G162" s="60" t="n">
        <v>616</v>
      </c>
      <c r="H162" s="60" t="n">
        <v>662</v>
      </c>
      <c r="I162" s="69" t="n">
        <f aca="false">IF(H162="","",G162-H162)</f>
        <v>-46</v>
      </c>
      <c r="J162" s="40" t="n">
        <f aca="false">IF(OR(D162="",D162+G162=0),"",D162/(D162+G162))</f>
        <v>0.45146927871772</v>
      </c>
      <c r="K162" s="40" t="n">
        <f aca="false">IF(E162="","",E162/(E162+H162))</f>
        <v>0.426343154246101</v>
      </c>
      <c r="L162" s="70" t="n">
        <f aca="false">IF(OR(K162="",J162=""),"",(J162-K162)*100)</f>
        <v>2.51261244716199</v>
      </c>
      <c r="M162" s="36" t="n">
        <v>2.11357802942001</v>
      </c>
      <c r="N162" s="36" t="n">
        <v>1.32709319028394</v>
      </c>
      <c r="O162" s="36" t="n">
        <f aca="false">SQRT(M162^2+N162^2)</f>
        <v>2.49567394147252</v>
      </c>
      <c r="P162" s="40" t="n">
        <f aca="false">IF(J162="","",MAX(0,J162-1.96*O162/100))</f>
        <v>0.402554069464859</v>
      </c>
      <c r="Q162" s="40" t="n">
        <f aca="false">IF(J162="","",MIN(1,J162+1.96*O162/100))</f>
        <v>0.500384487970582</v>
      </c>
      <c r="R162" s="32" t="str">
        <f aca="false">IF(L162="","",IF(ABS(L162)&lt;=O162,"Yes","No"))</f>
        <v>No</v>
      </c>
      <c r="S162" s="32" t="str">
        <f aca="false">IF(L162="","",IF(ABS(L162)&lt;=1.96*O162,"Yes","No"))</f>
        <v>Yes</v>
      </c>
      <c r="T162" s="60" t="n">
        <f aca="false">IF(D162="","",ROUND(SQRT(((D162+G162)*O162/100)^2+(J162*(D162+G162)*0.0886)^2),0))</f>
        <v>53</v>
      </c>
      <c r="U162" s="32"/>
    </row>
    <row r="163" customFormat="false" ht="15" hidden="false" customHeight="false" outlineLevel="0" collapsed="false">
      <c r="A163" s="32" t="s">
        <v>233</v>
      </c>
      <c r="B163" s="32" t="s">
        <v>355</v>
      </c>
      <c r="C163" s="32" t="s">
        <v>356</v>
      </c>
      <c r="D163" s="60" t="n">
        <v>737</v>
      </c>
      <c r="E163" s="60" t="n">
        <v>701</v>
      </c>
      <c r="F163" s="69" t="n">
        <f aca="false">IF(E163="","",D163-E163)</f>
        <v>36</v>
      </c>
      <c r="G163" s="60" t="n">
        <v>628</v>
      </c>
      <c r="H163" s="60" t="n">
        <v>692</v>
      </c>
      <c r="I163" s="69" t="n">
        <f aca="false">IF(H163="","",G163-H163)</f>
        <v>-64</v>
      </c>
      <c r="J163" s="40" t="n">
        <f aca="false">IF(OR(D163="",D163+G163=0),"",D163/(D163+G163))</f>
        <v>0.53992673992674</v>
      </c>
      <c r="K163" s="40" t="n">
        <f aca="false">IF(E163="","",E163/(E163+H163))</f>
        <v>0.503230437903805</v>
      </c>
      <c r="L163" s="70" t="n">
        <f aca="false">IF(OR(K163="",J163=""),"",(J163-K163)*100)</f>
        <v>3.66963020229352</v>
      </c>
      <c r="M163" s="36" t="n">
        <v>1.73158763326251</v>
      </c>
      <c r="N163" s="36" t="n">
        <v>1.32709319028394</v>
      </c>
      <c r="O163" s="36" t="n">
        <f aca="false">SQRT(M163^2+N163^2)</f>
        <v>2.18164434942216</v>
      </c>
      <c r="P163" s="40" t="n">
        <f aca="false">IF(J163="","",MAX(0,J163-1.96*O163/100))</f>
        <v>0.497166510678066</v>
      </c>
      <c r="Q163" s="40" t="n">
        <f aca="false">IF(J163="","",MIN(1,J163+1.96*O163/100))</f>
        <v>0.582686969175414</v>
      </c>
      <c r="R163" s="32" t="str">
        <f aca="false">IF(L163="","",IF(ABS(L163)&lt;=O163,"Yes","No"))</f>
        <v>No</v>
      </c>
      <c r="S163" s="32" t="str">
        <f aca="false">IF(L163="","",IF(ABS(L163)&lt;=1.96*O163,"Yes","No"))</f>
        <v>Yes</v>
      </c>
      <c r="T163" s="60" t="n">
        <f aca="false">IF(D163="","",ROUND(SQRT(((D163+G163)*O163/100)^2+(J163*(D163+G163)*0.06777)^2),0))</f>
        <v>58</v>
      </c>
      <c r="U163" s="32"/>
    </row>
    <row r="164" customFormat="false" ht="15" hidden="false" customHeight="false" outlineLevel="0" collapsed="false">
      <c r="A164" s="32" t="s">
        <v>233</v>
      </c>
      <c r="B164" s="32" t="s">
        <v>355</v>
      </c>
      <c r="C164" s="32" t="s">
        <v>357</v>
      </c>
      <c r="D164" s="60" t="n">
        <v>857</v>
      </c>
      <c r="E164" s="60" t="n">
        <v>798</v>
      </c>
      <c r="F164" s="69" t="n">
        <f aca="false">IF(E164="","",D164-E164)</f>
        <v>59</v>
      </c>
      <c r="G164" s="60" t="n">
        <v>730</v>
      </c>
      <c r="H164" s="60" t="n">
        <v>790</v>
      </c>
      <c r="I164" s="69" t="n">
        <f aca="false">IF(H164="","",G164-H164)</f>
        <v>-60</v>
      </c>
      <c r="J164" s="40" t="n">
        <f aca="false">IF(OR(D164="",D164+G164=0),"",D164/(D164+G164))</f>
        <v>0.540012602394455</v>
      </c>
      <c r="K164" s="40" t="n">
        <f aca="false">IF(E164="","",E164/(E164+H164))</f>
        <v>0.502518891687657</v>
      </c>
      <c r="L164" s="70" t="n">
        <f aca="false">IF(OR(K164="",J164=""),"",(J164-K164)*100)</f>
        <v>3.74937107067975</v>
      </c>
      <c r="M164" s="36" t="n">
        <v>1.73158763326251</v>
      </c>
      <c r="N164" s="36" t="n">
        <v>1.32709319028394</v>
      </c>
      <c r="O164" s="36" t="n">
        <f aca="false">SQRT(M164^2+N164^2)</f>
        <v>2.18164434942216</v>
      </c>
      <c r="P164" s="40" t="n">
        <f aca="false">IF(J164="","",MAX(0,J164-1.96*O164/100))</f>
        <v>0.497252373145781</v>
      </c>
      <c r="Q164" s="40" t="n">
        <f aca="false">IF(J164="","",MIN(1,J164+1.96*O164/100))</f>
        <v>0.582772831643129</v>
      </c>
      <c r="R164" s="32" t="str">
        <f aca="false">IF(L164="","",IF(ABS(L164)&lt;=O164,"Yes","No"))</f>
        <v>No</v>
      </c>
      <c r="S164" s="32" t="str">
        <f aca="false">IF(L164="","",IF(ABS(L164)&lt;=1.96*O164,"Yes","No"))</f>
        <v>Yes</v>
      </c>
      <c r="T164" s="60" t="n">
        <f aca="false">IF(D164="","",ROUND(SQRT(((D164+G164)*O164/100)^2+(J164*(D164+G164)*0.06777)^2),0))</f>
        <v>68</v>
      </c>
      <c r="U164" s="32"/>
    </row>
    <row r="165" customFormat="false" ht="15" hidden="false" customHeight="false" outlineLevel="0" collapsed="false">
      <c r="A165" s="32" t="s">
        <v>233</v>
      </c>
      <c r="B165" s="32" t="s">
        <v>355</v>
      </c>
      <c r="C165" s="32" t="s">
        <v>358</v>
      </c>
      <c r="D165" s="60" t="n">
        <v>379</v>
      </c>
      <c r="E165" s="60" t="n">
        <v>362</v>
      </c>
      <c r="F165" s="69" t="n">
        <f aca="false">IF(E165="","",D165-E165)</f>
        <v>17</v>
      </c>
      <c r="G165" s="60" t="n">
        <v>364</v>
      </c>
      <c r="H165" s="60" t="n">
        <v>375</v>
      </c>
      <c r="I165" s="69" t="n">
        <f aca="false">IF(H165="","",G165-H165)</f>
        <v>-11</v>
      </c>
      <c r="J165" s="40" t="n">
        <f aca="false">IF(OR(D165="",D165+G165=0),"",D165/(D165+G165))</f>
        <v>0.510094212651413</v>
      </c>
      <c r="K165" s="40" t="n">
        <f aca="false">IF(E165="","",E165/(E165+H165))</f>
        <v>0.491180461329715</v>
      </c>
      <c r="L165" s="70" t="n">
        <f aca="false">IF(OR(K165="",J165=""),"",(J165-K165)*100)</f>
        <v>1.89137513216981</v>
      </c>
      <c r="M165" s="36" t="n">
        <v>2.11357802942001</v>
      </c>
      <c r="N165" s="36" t="n">
        <v>1.32709319028394</v>
      </c>
      <c r="O165" s="36" t="n">
        <f aca="false">SQRT(M165^2+N165^2)</f>
        <v>2.49567394147252</v>
      </c>
      <c r="P165" s="40" t="n">
        <f aca="false">IF(J165="","",MAX(0,J165-1.96*O165/100))</f>
        <v>0.461179003398552</v>
      </c>
      <c r="Q165" s="40" t="n">
        <f aca="false">IF(J165="","",MIN(1,J165+1.96*O165/100))</f>
        <v>0.559009421904275</v>
      </c>
      <c r="R165" s="32" t="str">
        <f aca="false">IF(L165="","",IF(ABS(L165)&lt;=O165,"Yes","No"))</f>
        <v>Yes</v>
      </c>
      <c r="S165" s="32" t="str">
        <f aca="false">IF(L165="","",IF(ABS(L165)&lt;=1.96*O165,"Yes","No"))</f>
        <v>Yes</v>
      </c>
      <c r="T165" s="60" t="n">
        <f aca="false">IF(D165="","",ROUND(SQRT(((D165+G165)*O165/100)^2+(J165*(D165+G165)*0.0886)^2),0))</f>
        <v>38</v>
      </c>
      <c r="U165" s="32"/>
    </row>
    <row r="166" customFormat="false" ht="15" hidden="false" customHeight="false" outlineLevel="0" collapsed="false">
      <c r="A166" s="32" t="s">
        <v>233</v>
      </c>
      <c r="B166" s="32" t="s">
        <v>355</v>
      </c>
      <c r="C166" s="32" t="s">
        <v>359</v>
      </c>
      <c r="D166" s="60" t="n">
        <v>413</v>
      </c>
      <c r="E166" s="60" t="n">
        <v>406</v>
      </c>
      <c r="F166" s="69" t="n">
        <f aca="false">IF(E166="","",D166-E166)</f>
        <v>7</v>
      </c>
      <c r="G166" s="60" t="n">
        <v>382</v>
      </c>
      <c r="H166" s="60" t="n">
        <v>388</v>
      </c>
      <c r="I166" s="69" t="n">
        <f aca="false">IF(H166="","",G166-H166)</f>
        <v>-6</v>
      </c>
      <c r="J166" s="40" t="n">
        <f aca="false">IF(OR(D166="",D166+G166=0),"",D166/(D166+G166))</f>
        <v>0.519496855345912</v>
      </c>
      <c r="K166" s="40" t="n">
        <f aca="false">IF(E166="","",E166/(E166+H166))</f>
        <v>0.511335012594459</v>
      </c>
      <c r="L166" s="70" t="n">
        <f aca="false">IF(OR(K166="",J166=""),"",(J166-K166)*100)</f>
        <v>0.816184275145349</v>
      </c>
      <c r="M166" s="36" t="n">
        <v>2.11357802942001</v>
      </c>
      <c r="N166" s="36" t="n">
        <v>1.32709319028394</v>
      </c>
      <c r="O166" s="36" t="n">
        <f aca="false">SQRT(M166^2+N166^2)</f>
        <v>2.49567394147252</v>
      </c>
      <c r="P166" s="40" t="n">
        <f aca="false">IF(J166="","",MAX(0,J166-1.96*O166/100))</f>
        <v>0.470581646093051</v>
      </c>
      <c r="Q166" s="40" t="n">
        <f aca="false">IF(J166="","",MIN(1,J166+1.96*O166/100))</f>
        <v>0.568412064598773</v>
      </c>
      <c r="R166" s="32" t="str">
        <f aca="false">IF(L166="","",IF(ABS(L166)&lt;=O166,"Yes","No"))</f>
        <v>Yes</v>
      </c>
      <c r="S166" s="32" t="str">
        <f aca="false">IF(L166="","",IF(ABS(L166)&lt;=1.96*O166,"Yes","No"))</f>
        <v>Yes</v>
      </c>
      <c r="T166" s="60" t="n">
        <f aca="false">IF(D166="","",ROUND(SQRT(((D166+G166)*O166/100)^2+(J166*(D166+G166)*0.0886)^2),0))</f>
        <v>42</v>
      </c>
      <c r="U166" s="32"/>
    </row>
    <row r="167" customFormat="false" ht="15" hidden="false" customHeight="false" outlineLevel="0" collapsed="false">
      <c r="A167" s="32" t="s">
        <v>233</v>
      </c>
      <c r="B167" s="32" t="s">
        <v>355</v>
      </c>
      <c r="C167" s="32" t="s">
        <v>360</v>
      </c>
      <c r="D167" s="60" t="n">
        <v>516</v>
      </c>
      <c r="E167" s="60" t="n">
        <v>524</v>
      </c>
      <c r="F167" s="69" t="n">
        <f aca="false">IF(E167="","",D167-E167)</f>
        <v>-8</v>
      </c>
      <c r="G167" s="60" t="n">
        <v>570</v>
      </c>
      <c r="H167" s="60" t="n">
        <v>571</v>
      </c>
      <c r="I167" s="69" t="n">
        <f aca="false">IF(H167="","",G167-H167)</f>
        <v>-1</v>
      </c>
      <c r="J167" s="40" t="n">
        <f aca="false">IF(OR(D167="",D167+G167=0),"",D167/(D167+G167))</f>
        <v>0.475138121546961</v>
      </c>
      <c r="K167" s="40" t="n">
        <f aca="false">IF(E167="","",E167/(E167+H167))</f>
        <v>0.478538812785388</v>
      </c>
      <c r="L167" s="70" t="n">
        <f aca="false">IF(OR(K167="",J167=""),"",(J167-K167)*100)</f>
        <v>-0.340069123842679</v>
      </c>
      <c r="M167" s="36" t="n">
        <v>2.11357802942001</v>
      </c>
      <c r="N167" s="36" t="n">
        <v>1.32709319028394</v>
      </c>
      <c r="O167" s="36" t="n">
        <f aca="false">SQRT(M167^2+N167^2)</f>
        <v>2.49567394147252</v>
      </c>
      <c r="P167" s="40" t="n">
        <f aca="false">IF(J167="","",MAX(0,J167-1.96*O167/100))</f>
        <v>0.4262229122941</v>
      </c>
      <c r="Q167" s="40" t="n">
        <f aca="false">IF(J167="","",MIN(1,J167+1.96*O167/100))</f>
        <v>0.524053330799823</v>
      </c>
      <c r="R167" s="32" t="str">
        <f aca="false">IF(L167="","",IF(ABS(L167)&lt;=O167,"Yes","No"))</f>
        <v>Yes</v>
      </c>
      <c r="S167" s="32" t="str">
        <f aca="false">IF(L167="","",IF(ABS(L167)&lt;=1.96*O167,"Yes","No"))</f>
        <v>Yes</v>
      </c>
      <c r="T167" s="60" t="n">
        <f aca="false">IF(D167="","",ROUND(SQRT(((D167+G167)*O167/100)^2+(J167*(D167+G167)*0.0886)^2),0))</f>
        <v>53</v>
      </c>
      <c r="U167" s="32"/>
    </row>
    <row r="168" customFormat="false" ht="15" hidden="false" customHeight="false" outlineLevel="0" collapsed="false">
      <c r="A168" s="32" t="s">
        <v>233</v>
      </c>
      <c r="B168" s="32" t="s">
        <v>355</v>
      </c>
      <c r="C168" s="32" t="s">
        <v>361</v>
      </c>
      <c r="D168" s="60" t="n">
        <v>302</v>
      </c>
      <c r="E168" s="60" t="n">
        <v>316</v>
      </c>
      <c r="F168" s="69" t="n">
        <f aca="false">IF(E168="","",D168-E168)</f>
        <v>-14</v>
      </c>
      <c r="G168" s="60" t="n">
        <v>327</v>
      </c>
      <c r="H168" s="60" t="n">
        <v>348</v>
      </c>
      <c r="I168" s="69" t="n">
        <f aca="false">IF(H168="","",G168-H168)</f>
        <v>-21</v>
      </c>
      <c r="J168" s="40" t="n">
        <f aca="false">IF(OR(D168="",D168+G168=0),"",D168/(D168+G168))</f>
        <v>0.480127186009539</v>
      </c>
      <c r="K168" s="40" t="n">
        <f aca="false">IF(E168="","",E168/(E168+H168))</f>
        <v>0.475903614457831</v>
      </c>
      <c r="L168" s="70" t="n">
        <f aca="false">IF(OR(K168="",J168=""),"",(J168-K168)*100)</f>
        <v>0.422357155170766</v>
      </c>
      <c r="M168" s="36" t="n">
        <v>3.46052190265839</v>
      </c>
      <c r="N168" s="36" t="n">
        <v>1.32709319028394</v>
      </c>
      <c r="O168" s="36" t="n">
        <f aca="false">SQRT(M168^2+N168^2)</f>
        <v>3.70626337090019</v>
      </c>
      <c r="P168" s="40" t="n">
        <f aca="false">IF(J168="","",MAX(0,J168-1.96*O168/100))</f>
        <v>0.407484423939895</v>
      </c>
      <c r="Q168" s="40" t="n">
        <f aca="false">IF(J168="","",MIN(1,J168+1.96*O168/100))</f>
        <v>0.552769948079183</v>
      </c>
      <c r="R168" s="32" t="str">
        <f aca="false">IF(L168="","",IF(ABS(L168)&lt;=O168,"Yes","No"))</f>
        <v>Yes</v>
      </c>
      <c r="S168" s="32" t="str">
        <f aca="false">IF(L168="","",IF(ABS(L168)&lt;=1.96*O168,"Yes","No"))</f>
        <v>Yes</v>
      </c>
      <c r="T168" s="60" t="n">
        <f aca="false">IF(D168="","",ROUND(SQRT(((D168+G168)*O168/100)^2+(J168*(D168+G168)*0.14653)^2),0))</f>
        <v>50</v>
      </c>
      <c r="U168" s="32"/>
    </row>
    <row r="169" customFormat="false" ht="15" hidden="false" customHeight="false" outlineLevel="0" collapsed="false">
      <c r="A169" s="32" t="s">
        <v>233</v>
      </c>
      <c r="B169" s="32" t="s">
        <v>355</v>
      </c>
      <c r="C169" s="32" t="s">
        <v>362</v>
      </c>
      <c r="D169" s="60" t="n">
        <v>372</v>
      </c>
      <c r="E169" s="60" t="n">
        <v>377</v>
      </c>
      <c r="F169" s="69" t="n">
        <f aca="false">IF(E169="","",D169-E169)</f>
        <v>-5</v>
      </c>
      <c r="G169" s="60" t="n">
        <v>414</v>
      </c>
      <c r="H169" s="60" t="n">
        <v>399</v>
      </c>
      <c r="I169" s="69" t="n">
        <f aca="false">IF(H169="","",G169-H169)</f>
        <v>15</v>
      </c>
      <c r="J169" s="40" t="n">
        <f aca="false">IF(OR(D169="",D169+G169=0),"",D169/(D169+G169))</f>
        <v>0.473282442748092</v>
      </c>
      <c r="K169" s="40" t="n">
        <f aca="false">IF(E169="","",E169/(E169+H169))</f>
        <v>0.485824742268041</v>
      </c>
      <c r="L169" s="70" t="n">
        <f aca="false">IF(OR(K169="",J169=""),"",(J169-K169)*100)</f>
        <v>-1.25422995199496</v>
      </c>
      <c r="M169" s="36" t="n">
        <v>2.11357802942001</v>
      </c>
      <c r="N169" s="36" t="n">
        <v>1.32709319028394</v>
      </c>
      <c r="O169" s="36" t="n">
        <f aca="false">SQRT(M169^2+N169^2)</f>
        <v>2.49567394147252</v>
      </c>
      <c r="P169" s="40" t="n">
        <f aca="false">IF(J169="","",MAX(0,J169-1.96*O169/100))</f>
        <v>0.42436723349523</v>
      </c>
      <c r="Q169" s="40" t="n">
        <f aca="false">IF(J169="","",MIN(1,J169+1.96*O169/100))</f>
        <v>0.522197652000953</v>
      </c>
      <c r="R169" s="32" t="str">
        <f aca="false">IF(L169="","",IF(ABS(L169)&lt;=O169,"Yes","No"))</f>
        <v>Yes</v>
      </c>
      <c r="S169" s="32" t="str">
        <f aca="false">IF(L169="","",IF(ABS(L169)&lt;=1.96*O169,"Yes","No"))</f>
        <v>Yes</v>
      </c>
      <c r="T169" s="60" t="n">
        <f aca="false">IF(D169="","",ROUND(SQRT(((D169+G169)*O169/100)^2+(J169*(D169+G169)*0.0886)^2),0))</f>
        <v>38</v>
      </c>
      <c r="U169" s="32"/>
    </row>
    <row r="170" customFormat="false" ht="15" hidden="false" customHeight="false" outlineLevel="0" collapsed="false">
      <c r="A170" s="32" t="s">
        <v>233</v>
      </c>
      <c r="B170" s="32" t="s">
        <v>355</v>
      </c>
      <c r="C170" s="32" t="s">
        <v>363</v>
      </c>
      <c r="D170" s="60" t="n">
        <v>555</v>
      </c>
      <c r="E170" s="60" t="n">
        <v>550</v>
      </c>
      <c r="F170" s="69" t="n">
        <f aca="false">IF(E170="","",D170-E170)</f>
        <v>5</v>
      </c>
      <c r="G170" s="60" t="n">
        <v>578</v>
      </c>
      <c r="H170" s="60" t="n">
        <v>585</v>
      </c>
      <c r="I170" s="69" t="n">
        <f aca="false">IF(H170="","",G170-H170)</f>
        <v>-7</v>
      </c>
      <c r="J170" s="40" t="n">
        <f aca="false">IF(OR(D170="",D170+G170=0),"",D170/(D170+G170))</f>
        <v>0.489849955869373</v>
      </c>
      <c r="K170" s="40" t="n">
        <f aca="false">IF(E170="","",E170/(E170+H170))</f>
        <v>0.484581497797357</v>
      </c>
      <c r="L170" s="70" t="n">
        <f aca="false">IF(OR(K170="",J170=""),"",(J170-K170)*100)</f>
        <v>0.526845807201654</v>
      </c>
      <c r="M170" s="36" t="n">
        <v>2.11357802942001</v>
      </c>
      <c r="N170" s="36" t="n">
        <v>1.32709319028394</v>
      </c>
      <c r="O170" s="36" t="n">
        <f aca="false">SQRT(M170^2+N170^2)</f>
        <v>2.49567394147252</v>
      </c>
      <c r="P170" s="40" t="n">
        <f aca="false">IF(J170="","",MAX(0,J170-1.96*O170/100))</f>
        <v>0.440934746616512</v>
      </c>
      <c r="Q170" s="40" t="n">
        <f aca="false">IF(J170="","",MIN(1,J170+1.96*O170/100))</f>
        <v>0.538765165122235</v>
      </c>
      <c r="R170" s="32" t="str">
        <f aca="false">IF(L170="","",IF(ABS(L170)&lt;=O170,"Yes","No"))</f>
        <v>Yes</v>
      </c>
      <c r="S170" s="32" t="str">
        <f aca="false">IF(L170="","",IF(ABS(L170)&lt;=1.96*O170,"Yes","No"))</f>
        <v>Yes</v>
      </c>
      <c r="T170" s="60" t="n">
        <f aca="false">IF(D170="","",ROUND(SQRT(((D170+G170)*O170/100)^2+(J170*(D170+G170)*0.0886)^2),0))</f>
        <v>57</v>
      </c>
      <c r="U170" s="32"/>
    </row>
    <row r="171" customFormat="false" ht="15" hidden="false" customHeight="false" outlineLevel="0" collapsed="false">
      <c r="A171" s="32" t="s">
        <v>233</v>
      </c>
      <c r="B171" s="32" t="s">
        <v>364</v>
      </c>
      <c r="C171" s="32" t="s">
        <v>365</v>
      </c>
      <c r="D171" s="60" t="n">
        <v>254</v>
      </c>
      <c r="E171" s="60" t="n">
        <v>218</v>
      </c>
      <c r="F171" s="69" t="n">
        <f aca="false">IF(E171="","",D171-E171)</f>
        <v>36</v>
      </c>
      <c r="G171" s="60" t="n">
        <v>293</v>
      </c>
      <c r="H171" s="60" t="n">
        <v>335</v>
      </c>
      <c r="I171" s="69" t="n">
        <f aca="false">IF(H171="","",G171-H171)</f>
        <v>-42</v>
      </c>
      <c r="J171" s="40" t="n">
        <f aca="false">IF(OR(D171="",D171+G171=0),"",D171/(D171+G171))</f>
        <v>0.464351005484461</v>
      </c>
      <c r="K171" s="40" t="n">
        <f aca="false">IF(E171="","",E171/(E171+H171))</f>
        <v>0.394213381555154</v>
      </c>
      <c r="L171" s="70" t="n">
        <f aca="false">IF(OR(K171="",J171=""),"",(J171-K171)*100)</f>
        <v>7.0137623929307</v>
      </c>
      <c r="M171" s="36" t="n">
        <v>3.46052190265839</v>
      </c>
      <c r="N171" s="36" t="n">
        <v>1.32709319028394</v>
      </c>
      <c r="O171" s="36" t="n">
        <f aca="false">SQRT(M171^2+N171^2)</f>
        <v>3.70626337090019</v>
      </c>
      <c r="P171" s="40" t="n">
        <f aca="false">IF(J171="","",MAX(0,J171-1.96*O171/100))</f>
        <v>0.391708243414817</v>
      </c>
      <c r="Q171" s="40" t="n">
        <f aca="false">IF(J171="","",MIN(1,J171+1.96*O171/100))</f>
        <v>0.536993767554104</v>
      </c>
      <c r="R171" s="32" t="str">
        <f aca="false">IF(L171="","",IF(ABS(L171)&lt;=O171,"Yes","No"))</f>
        <v>No</v>
      </c>
      <c r="S171" s="32" t="str">
        <f aca="false">IF(L171="","",IF(ABS(L171)&lt;=1.96*O171,"Yes","No"))</f>
        <v>Yes</v>
      </c>
      <c r="T171" s="60" t="n">
        <f aca="false">IF(D171="","",ROUND(SQRT(((D171+G171)*O171/100)^2+(J171*(D171+G171)*0.14653)^2),0))</f>
        <v>42</v>
      </c>
      <c r="U171" s="32"/>
    </row>
    <row r="172" customFormat="false" ht="15" hidden="false" customHeight="false" outlineLevel="0" collapsed="false">
      <c r="A172" s="32" t="s">
        <v>233</v>
      </c>
      <c r="B172" s="32" t="s">
        <v>364</v>
      </c>
      <c r="C172" s="32" t="s">
        <v>366</v>
      </c>
      <c r="D172" s="60" t="n">
        <v>206</v>
      </c>
      <c r="E172" s="60" t="n">
        <v>181</v>
      </c>
      <c r="F172" s="69" t="n">
        <f aca="false">IF(E172="","",D172-E172)</f>
        <v>25</v>
      </c>
      <c r="G172" s="60" t="n">
        <v>251</v>
      </c>
      <c r="H172" s="60" t="n">
        <v>287</v>
      </c>
      <c r="I172" s="69" t="n">
        <f aca="false">IF(H172="","",G172-H172)</f>
        <v>-36</v>
      </c>
      <c r="J172" s="40" t="n">
        <f aca="false">IF(OR(D172="",D172+G172=0),"",D172/(D172+G172))</f>
        <v>0.450765864332604</v>
      </c>
      <c r="K172" s="40" t="n">
        <f aca="false">IF(E172="","",E172/(E172+H172))</f>
        <v>0.386752136752137</v>
      </c>
      <c r="L172" s="70" t="n">
        <f aca="false">IF(OR(K172="",J172=""),"",(J172-K172)*100)</f>
        <v>6.40137275804672</v>
      </c>
      <c r="M172" s="36" t="n">
        <v>3.46052190265839</v>
      </c>
      <c r="N172" s="36" t="n">
        <v>1.32709319028394</v>
      </c>
      <c r="O172" s="36" t="n">
        <f aca="false">SQRT(M172^2+N172^2)</f>
        <v>3.70626337090019</v>
      </c>
      <c r="P172" s="40" t="n">
        <f aca="false">IF(J172="","",MAX(0,J172-1.96*O172/100))</f>
        <v>0.37812310226296</v>
      </c>
      <c r="Q172" s="40" t="n">
        <f aca="false">IF(J172="","",MIN(1,J172+1.96*O172/100))</f>
        <v>0.523408626402248</v>
      </c>
      <c r="R172" s="32" t="str">
        <f aca="false">IF(L172="","",IF(ABS(L172)&lt;=O172,"Yes","No"))</f>
        <v>No</v>
      </c>
      <c r="S172" s="32" t="str">
        <f aca="false">IF(L172="","",IF(ABS(L172)&lt;=1.96*O172,"Yes","No"))</f>
        <v>Yes</v>
      </c>
      <c r="T172" s="60" t="n">
        <f aca="false">IF(D172="","",ROUND(SQRT(((D172+G172)*O172/100)^2+(J172*(D172+G172)*0.14653)^2),0))</f>
        <v>35</v>
      </c>
      <c r="U172" s="32"/>
    </row>
    <row r="173" customFormat="false" ht="15" hidden="false" customHeight="false" outlineLevel="0" collapsed="false">
      <c r="A173" s="32" t="s">
        <v>233</v>
      </c>
      <c r="B173" s="32" t="s">
        <v>364</v>
      </c>
      <c r="C173" s="32" t="s">
        <v>367</v>
      </c>
      <c r="D173" s="60" t="n">
        <v>374</v>
      </c>
      <c r="E173" s="60" t="n">
        <v>350</v>
      </c>
      <c r="F173" s="69" t="n">
        <f aca="false">IF(E173="","",D173-E173)</f>
        <v>24</v>
      </c>
      <c r="G173" s="60" t="n">
        <v>479</v>
      </c>
      <c r="H173" s="60" t="n">
        <v>527</v>
      </c>
      <c r="I173" s="69" t="n">
        <f aca="false">IF(H173="","",G173-H173)</f>
        <v>-48</v>
      </c>
      <c r="J173" s="40" t="n">
        <f aca="false">IF(OR(D173="",D173+G173=0),"",D173/(D173+G173))</f>
        <v>0.438452520515827</v>
      </c>
      <c r="K173" s="40" t="n">
        <f aca="false">IF(E173="","",E173/(E173+H173))</f>
        <v>0.39908779931585</v>
      </c>
      <c r="L173" s="70" t="n">
        <f aca="false">IF(OR(K173="",J173=""),"",(J173-K173)*100)</f>
        <v>3.9364721199977</v>
      </c>
      <c r="M173" s="36" t="n">
        <v>2.11357802942001</v>
      </c>
      <c r="N173" s="36" t="n">
        <v>1.32709319028394</v>
      </c>
      <c r="O173" s="36" t="n">
        <f aca="false">SQRT(M173^2+N173^2)</f>
        <v>2.49567394147252</v>
      </c>
      <c r="P173" s="40" t="n">
        <f aca="false">IF(J173="","",MAX(0,J173-1.96*O173/100))</f>
        <v>0.389537311262965</v>
      </c>
      <c r="Q173" s="40" t="n">
        <f aca="false">IF(J173="","",MIN(1,J173+1.96*O173/100))</f>
        <v>0.487367729768688</v>
      </c>
      <c r="R173" s="32" t="str">
        <f aca="false">IF(L173="","",IF(ABS(L173)&lt;=O173,"Yes","No"))</f>
        <v>No</v>
      </c>
      <c r="S173" s="32" t="str">
        <f aca="false">IF(L173="","",IF(ABS(L173)&lt;=1.96*O173,"Yes","No"))</f>
        <v>Yes</v>
      </c>
      <c r="T173" s="60" t="n">
        <f aca="false">IF(D173="","",ROUND(SQRT(((D173+G173)*O173/100)^2+(J173*(D173+G173)*0.0886)^2),0))</f>
        <v>39</v>
      </c>
      <c r="U173" s="32"/>
    </row>
    <row r="174" customFormat="false" ht="15" hidden="false" customHeight="false" outlineLevel="0" collapsed="false">
      <c r="A174" s="32" t="s">
        <v>233</v>
      </c>
      <c r="B174" s="32" t="s">
        <v>368</v>
      </c>
      <c r="C174" s="32" t="s">
        <v>369</v>
      </c>
      <c r="D174" s="60" t="n">
        <v>1007</v>
      </c>
      <c r="E174" s="60" t="n">
        <v>899</v>
      </c>
      <c r="F174" s="69" t="n">
        <f aca="false">IF(E174="","",D174-E174)</f>
        <v>108</v>
      </c>
      <c r="G174" s="60" t="n">
        <v>848</v>
      </c>
      <c r="H174" s="60" t="n">
        <v>944</v>
      </c>
      <c r="I174" s="69" t="n">
        <f aca="false">IF(H174="","",G174-H174)</f>
        <v>-96</v>
      </c>
      <c r="J174" s="40" t="n">
        <f aca="false">IF(OR(D174="",D174+G174=0),"",D174/(D174+G174))</f>
        <v>0.542857142857143</v>
      </c>
      <c r="K174" s="40" t="n">
        <f aca="false">IF(E174="","",E174/(E174+H174))</f>
        <v>0.4877916440586</v>
      </c>
      <c r="L174" s="70" t="n">
        <f aca="false">IF(OR(K174="",J174=""),"",(J174-K174)*100)</f>
        <v>5.50654987985427</v>
      </c>
      <c r="M174" s="36" t="n">
        <v>1.73158763326251</v>
      </c>
      <c r="N174" s="36" t="n">
        <v>1.32709319028394</v>
      </c>
      <c r="O174" s="36" t="n">
        <f aca="false">SQRT(M174^2+N174^2)</f>
        <v>2.18164434942216</v>
      </c>
      <c r="P174" s="40" t="n">
        <f aca="false">IF(J174="","",MAX(0,J174-1.96*O174/100))</f>
        <v>0.500096913608468</v>
      </c>
      <c r="Q174" s="40" t="n">
        <f aca="false">IF(J174="","",MIN(1,J174+1.96*O174/100))</f>
        <v>0.585617372105817</v>
      </c>
      <c r="R174" s="32" t="str">
        <f aca="false">IF(L174="","",IF(ABS(L174)&lt;=O174,"Yes","No"))</f>
        <v>No</v>
      </c>
      <c r="S174" s="32" t="str">
        <f aca="false">IF(L174="","",IF(ABS(L174)&lt;=1.96*O174,"Yes","No"))</f>
        <v>No</v>
      </c>
      <c r="T174" s="60" t="n">
        <f aca="false">IF(D174="","",ROUND(SQRT(((D174+G174)*O174/100)^2+(J174*(D174+G174)*0.06777)^2),0))</f>
        <v>79</v>
      </c>
      <c r="U174" s="32"/>
    </row>
    <row r="175" customFormat="false" ht="15" hidden="false" customHeight="false" outlineLevel="0" collapsed="false">
      <c r="A175" s="32" t="s">
        <v>233</v>
      </c>
      <c r="B175" s="32" t="s">
        <v>368</v>
      </c>
      <c r="C175" s="32" t="s">
        <v>370</v>
      </c>
      <c r="D175" s="60" t="n">
        <v>491</v>
      </c>
      <c r="E175" s="60" t="n">
        <v>463</v>
      </c>
      <c r="F175" s="69" t="n">
        <f aca="false">IF(E175="","",D175-E175)</f>
        <v>28</v>
      </c>
      <c r="G175" s="60" t="n">
        <v>373</v>
      </c>
      <c r="H175" s="60" t="n">
        <v>438</v>
      </c>
      <c r="I175" s="69" t="n">
        <f aca="false">IF(H175="","",G175-H175)</f>
        <v>-65</v>
      </c>
      <c r="J175" s="40" t="n">
        <f aca="false">IF(OR(D175="",D175+G175=0),"",D175/(D175+G175))</f>
        <v>0.568287037037037</v>
      </c>
      <c r="K175" s="40" t="n">
        <f aca="false">IF(E175="","",E175/(E175+H175))</f>
        <v>0.513873473917869</v>
      </c>
      <c r="L175" s="70" t="n">
        <f aca="false">IF(OR(K175="",J175=""),"",(J175-K175)*100)</f>
        <v>5.4413563119168</v>
      </c>
      <c r="M175" s="36" t="n">
        <v>2.11357802942001</v>
      </c>
      <c r="N175" s="36" t="n">
        <v>1.32709319028394</v>
      </c>
      <c r="O175" s="36" t="n">
        <f aca="false">SQRT(M175^2+N175^2)</f>
        <v>2.49567394147252</v>
      </c>
      <c r="P175" s="40" t="n">
        <f aca="false">IF(J175="","",MAX(0,J175-1.96*O175/100))</f>
        <v>0.519371827784176</v>
      </c>
      <c r="Q175" s="40" t="n">
        <f aca="false">IF(J175="","",MIN(1,J175+1.96*O175/100))</f>
        <v>0.617202246289899</v>
      </c>
      <c r="R175" s="32" t="str">
        <f aca="false">IF(L175="","",IF(ABS(L175)&lt;=O175,"Yes","No"))</f>
        <v>No</v>
      </c>
      <c r="S175" s="32" t="str">
        <f aca="false">IF(L175="","",IF(ABS(L175)&lt;=1.96*O175,"Yes","No"))</f>
        <v>No</v>
      </c>
      <c r="T175" s="60" t="n">
        <f aca="false">IF(D175="","",ROUND(SQRT(((D175+G175)*O175/100)^2+(J175*(D175+G175)*0.0886)^2),0))</f>
        <v>49</v>
      </c>
      <c r="U175" s="32"/>
    </row>
    <row r="176" customFormat="false" ht="15" hidden="false" customHeight="false" outlineLevel="0" collapsed="false">
      <c r="A176" s="32" t="s">
        <v>233</v>
      </c>
      <c r="B176" s="32" t="s">
        <v>368</v>
      </c>
      <c r="C176" s="32" t="s">
        <v>371</v>
      </c>
      <c r="D176" s="60" t="n">
        <v>1056</v>
      </c>
      <c r="E176" s="60" t="n">
        <v>1115</v>
      </c>
      <c r="F176" s="69" t="n">
        <f aca="false">IF(E176="","",D176-E176)</f>
        <v>-59</v>
      </c>
      <c r="G176" s="60" t="n">
        <v>817</v>
      </c>
      <c r="H176" s="60" t="n">
        <v>853</v>
      </c>
      <c r="I176" s="69" t="n">
        <f aca="false">IF(H176="","",G176-H176)</f>
        <v>-36</v>
      </c>
      <c r="J176" s="40" t="n">
        <f aca="false">IF(OR(D176="",D176+G176=0),"",D176/(D176+G176))</f>
        <v>0.563801388147357</v>
      </c>
      <c r="K176" s="40" t="n">
        <f aca="false">IF(E176="","",E176/(E176+H176))</f>
        <v>0.566565040650407</v>
      </c>
      <c r="L176" s="70" t="n">
        <f aca="false">IF(OR(K176="",J176=""),"",(J176-K176)*100)</f>
        <v>-0.276365250304933</v>
      </c>
      <c r="M176" s="36" t="n">
        <v>1.73158763326251</v>
      </c>
      <c r="N176" s="36" t="n">
        <v>1.32709319028394</v>
      </c>
      <c r="O176" s="36" t="n">
        <f aca="false">SQRT(M176^2+N176^2)</f>
        <v>2.18164434942216</v>
      </c>
      <c r="P176" s="40" t="n">
        <f aca="false">IF(J176="","",MAX(0,J176-1.96*O176/100))</f>
        <v>0.521041158898683</v>
      </c>
      <c r="Q176" s="40" t="n">
        <f aca="false">IF(J176="","",MIN(1,J176+1.96*O176/100))</f>
        <v>0.606561617396032</v>
      </c>
      <c r="R176" s="32" t="str">
        <f aca="false">IF(L176="","",IF(ABS(L176)&lt;=O176,"Yes","No"))</f>
        <v>Yes</v>
      </c>
      <c r="S176" s="32" t="str">
        <f aca="false">IF(L176="","",IF(ABS(L176)&lt;=1.96*O176,"Yes","No"))</f>
        <v>Yes</v>
      </c>
      <c r="T176" s="60" t="n">
        <f aca="false">IF(D176="","",ROUND(SQRT(((D176+G176)*O176/100)^2+(J176*(D176+G176)*0.06777)^2),0))</f>
        <v>82</v>
      </c>
      <c r="U176" s="32"/>
    </row>
    <row r="177" customFormat="false" ht="15" hidden="false" customHeight="false" outlineLevel="0" collapsed="false">
      <c r="A177" s="32" t="s">
        <v>233</v>
      </c>
      <c r="B177" s="32" t="s">
        <v>368</v>
      </c>
      <c r="C177" s="32" t="s">
        <v>372</v>
      </c>
      <c r="D177" s="60" t="n">
        <v>572</v>
      </c>
      <c r="E177" s="60" t="n">
        <v>532</v>
      </c>
      <c r="F177" s="69" t="n">
        <f aca="false">IF(E177="","",D177-E177)</f>
        <v>40</v>
      </c>
      <c r="G177" s="60" t="n">
        <v>542</v>
      </c>
      <c r="H177" s="60" t="n">
        <v>574</v>
      </c>
      <c r="I177" s="69" t="n">
        <f aca="false">IF(H177="","",G177-H177)</f>
        <v>-32</v>
      </c>
      <c r="J177" s="40" t="n">
        <f aca="false">IF(OR(D177="",D177+G177=0),"",D177/(D177+G177))</f>
        <v>0.513464991023339</v>
      </c>
      <c r="K177" s="40" t="n">
        <f aca="false">IF(E177="","",E177/(E177+H177))</f>
        <v>0.481012658227848</v>
      </c>
      <c r="L177" s="70" t="n">
        <f aca="false">IF(OR(K177="",J177=""),"",(J177-K177)*100)</f>
        <v>3.24523327954912</v>
      </c>
      <c r="M177" s="36" t="n">
        <v>2.11357802942001</v>
      </c>
      <c r="N177" s="36" t="n">
        <v>1.32709319028394</v>
      </c>
      <c r="O177" s="36" t="n">
        <f aca="false">SQRT(M177^2+N177^2)</f>
        <v>2.49567394147252</v>
      </c>
      <c r="P177" s="40" t="n">
        <f aca="false">IF(J177="","",MAX(0,J177-1.96*O177/100))</f>
        <v>0.464549781770478</v>
      </c>
      <c r="Q177" s="40" t="n">
        <f aca="false">IF(J177="","",MIN(1,J177+1.96*O177/100))</f>
        <v>0.562380200276201</v>
      </c>
      <c r="R177" s="32" t="str">
        <f aca="false">IF(L177="","",IF(ABS(L177)&lt;=O177,"Yes","No"))</f>
        <v>No</v>
      </c>
      <c r="S177" s="32" t="str">
        <f aca="false">IF(L177="","",IF(ABS(L177)&lt;=1.96*O177,"Yes","No"))</f>
        <v>Yes</v>
      </c>
      <c r="T177" s="60" t="n">
        <f aca="false">IF(D177="","",ROUND(SQRT(((D177+G177)*O177/100)^2+(J177*(D177+G177)*0.0886)^2),0))</f>
        <v>58</v>
      </c>
      <c r="U177" s="32"/>
    </row>
    <row r="178" customFormat="false" ht="15" hidden="false" customHeight="false" outlineLevel="0" collapsed="false">
      <c r="A178" s="32" t="s">
        <v>233</v>
      </c>
      <c r="B178" s="32" t="s">
        <v>368</v>
      </c>
      <c r="C178" s="32" t="s">
        <v>373</v>
      </c>
      <c r="D178" s="60" t="n">
        <v>1122</v>
      </c>
      <c r="E178" s="60" t="n">
        <v>1077</v>
      </c>
      <c r="F178" s="69" t="n">
        <f aca="false">IF(E178="","",D178-E178)</f>
        <v>45</v>
      </c>
      <c r="G178" s="60" t="n">
        <v>735</v>
      </c>
      <c r="H178" s="60" t="n">
        <v>761</v>
      </c>
      <c r="I178" s="69" t="n">
        <f aca="false">IF(H178="","",G178-H178)</f>
        <v>-26</v>
      </c>
      <c r="J178" s="40" t="n">
        <f aca="false">IF(OR(D178="",D178+G178=0),"",D178/(D178+G178))</f>
        <v>0.604200323101777</v>
      </c>
      <c r="K178" s="40" t="n">
        <f aca="false">IF(E178="","",E178/(E178+H178))</f>
        <v>0.585963003264418</v>
      </c>
      <c r="L178" s="70" t="n">
        <f aca="false">IF(OR(K178="",J178=""),"",(J178-K178)*100)</f>
        <v>1.82373198373592</v>
      </c>
      <c r="M178" s="36" t="n">
        <v>1.73158763326251</v>
      </c>
      <c r="N178" s="36" t="n">
        <v>1.32709319028394</v>
      </c>
      <c r="O178" s="36" t="n">
        <f aca="false">SQRT(M178^2+N178^2)</f>
        <v>2.18164434942216</v>
      </c>
      <c r="P178" s="40" t="n">
        <f aca="false">IF(J178="","",MAX(0,J178-1.96*O178/100))</f>
        <v>0.561440093853103</v>
      </c>
      <c r="Q178" s="40" t="n">
        <f aca="false">IF(J178="","",MIN(1,J178+1.96*O178/100))</f>
        <v>0.646960552350452</v>
      </c>
      <c r="R178" s="32" t="str">
        <f aca="false">IF(L178="","",IF(ABS(L178)&lt;=O178,"Yes","No"))</f>
        <v>Yes</v>
      </c>
      <c r="S178" s="32" t="str">
        <f aca="false">IF(L178="","",IF(ABS(L178)&lt;=1.96*O178,"Yes","No"))</f>
        <v>Yes</v>
      </c>
      <c r="T178" s="60" t="n">
        <f aca="false">IF(D178="","",ROUND(SQRT(((D178+G178)*O178/100)^2+(J178*(D178+G178)*0.06777)^2),0))</f>
        <v>86</v>
      </c>
      <c r="U178" s="32"/>
    </row>
    <row r="179" customFormat="false" ht="15" hidden="false" customHeight="false" outlineLevel="0" collapsed="false">
      <c r="A179" s="32" t="s">
        <v>233</v>
      </c>
      <c r="B179" s="32" t="s">
        <v>368</v>
      </c>
      <c r="C179" s="32" t="s">
        <v>374</v>
      </c>
      <c r="D179" s="60" t="n">
        <v>988</v>
      </c>
      <c r="E179" s="60" t="n">
        <v>964</v>
      </c>
      <c r="F179" s="69" t="n">
        <f aca="false">IF(E179="","",D179-E179)</f>
        <v>24</v>
      </c>
      <c r="G179" s="60" t="n">
        <v>643</v>
      </c>
      <c r="H179" s="60" t="n">
        <v>652</v>
      </c>
      <c r="I179" s="69" t="n">
        <f aca="false">IF(H179="","",G179-H179)</f>
        <v>-9</v>
      </c>
      <c r="J179" s="40" t="n">
        <f aca="false">IF(OR(D179="",D179+G179=0),"",D179/(D179+G179))</f>
        <v>0.605763335377069</v>
      </c>
      <c r="K179" s="40" t="n">
        <f aca="false">IF(E179="","",E179/(E179+H179))</f>
        <v>0.596534653465347</v>
      </c>
      <c r="L179" s="70" t="n">
        <f aca="false">IF(OR(K179="",J179=""),"",(J179-K179)*100)</f>
        <v>0.922868191172277</v>
      </c>
      <c r="M179" s="36" t="n">
        <v>1.73158763326251</v>
      </c>
      <c r="N179" s="36" t="n">
        <v>1.32709319028394</v>
      </c>
      <c r="O179" s="36" t="n">
        <f aca="false">SQRT(M179^2+N179^2)</f>
        <v>2.18164434942216</v>
      </c>
      <c r="P179" s="40" t="n">
        <f aca="false">IF(J179="","",MAX(0,J179-1.96*O179/100))</f>
        <v>0.563003106128395</v>
      </c>
      <c r="Q179" s="40" t="n">
        <f aca="false">IF(J179="","",MIN(1,J179+1.96*O179/100))</f>
        <v>0.648523564625744</v>
      </c>
      <c r="R179" s="32" t="str">
        <f aca="false">IF(L179="","",IF(ABS(L179)&lt;=O179,"Yes","No"))</f>
        <v>Yes</v>
      </c>
      <c r="S179" s="32" t="str">
        <f aca="false">IF(L179="","",IF(ABS(L179)&lt;=1.96*O179,"Yes","No"))</f>
        <v>Yes</v>
      </c>
      <c r="T179" s="60" t="n">
        <f aca="false">IF(D179="","",ROUND(SQRT(((D179+G179)*O179/100)^2+(J179*(D179+G179)*0.06777)^2),0))</f>
        <v>76</v>
      </c>
      <c r="U179" s="32"/>
    </row>
    <row r="180" customFormat="false" ht="15" hidden="false" customHeight="false" outlineLevel="0" collapsed="false">
      <c r="A180" s="32" t="s">
        <v>233</v>
      </c>
      <c r="B180" s="32" t="s">
        <v>368</v>
      </c>
      <c r="C180" s="32" t="s">
        <v>375</v>
      </c>
      <c r="D180" s="60" t="n">
        <v>490</v>
      </c>
      <c r="E180" s="60" t="n">
        <v>463</v>
      </c>
      <c r="F180" s="69" t="n">
        <f aca="false">IF(E180="","",D180-E180)</f>
        <v>27</v>
      </c>
      <c r="G180" s="60" t="n">
        <v>407</v>
      </c>
      <c r="H180" s="60" t="n">
        <v>426</v>
      </c>
      <c r="I180" s="69" t="n">
        <f aca="false">IF(H180="","",G180-H180)</f>
        <v>-19</v>
      </c>
      <c r="J180" s="40" t="n">
        <f aca="false">IF(OR(D180="",D180+G180=0),"",D180/(D180+G180))</f>
        <v>0.546265328874025</v>
      </c>
      <c r="K180" s="40" t="n">
        <f aca="false">IF(E180="","",E180/(E180+H180))</f>
        <v>0.520809898762655</v>
      </c>
      <c r="L180" s="70" t="n">
        <f aca="false">IF(OR(K180="",J180=""),"",(J180-K180)*100)</f>
        <v>2.54554301113699</v>
      </c>
      <c r="M180" s="36" t="n">
        <v>2.11357802942001</v>
      </c>
      <c r="N180" s="36" t="n">
        <v>1.32709319028394</v>
      </c>
      <c r="O180" s="36" t="n">
        <f aca="false">SQRT(M180^2+N180^2)</f>
        <v>2.49567394147252</v>
      </c>
      <c r="P180" s="40" t="n">
        <f aca="false">IF(J180="","",MAX(0,J180-1.96*O180/100))</f>
        <v>0.497350119621163</v>
      </c>
      <c r="Q180" s="40" t="n">
        <f aca="false">IF(J180="","",MIN(1,J180+1.96*O180/100))</f>
        <v>0.595180538126886</v>
      </c>
      <c r="R180" s="32" t="str">
        <f aca="false">IF(L180="","",IF(ABS(L180)&lt;=O180,"Yes","No"))</f>
        <v>No</v>
      </c>
      <c r="S180" s="32" t="str">
        <f aca="false">IF(L180="","",IF(ABS(L180)&lt;=1.96*O180,"Yes","No"))</f>
        <v>Yes</v>
      </c>
      <c r="T180" s="60" t="n">
        <f aca="false">IF(D180="","",ROUND(SQRT(((D180+G180)*O180/100)^2+(J180*(D180+G180)*0.0886)^2),0))</f>
        <v>49</v>
      </c>
      <c r="U180" s="32"/>
    </row>
    <row r="181" customFormat="false" ht="15" hidden="false" customHeight="false" outlineLevel="0" collapsed="false">
      <c r="A181" s="32" t="s">
        <v>233</v>
      </c>
      <c r="B181" s="32" t="s">
        <v>368</v>
      </c>
      <c r="C181" s="32" t="s">
        <v>376</v>
      </c>
      <c r="D181" s="60" t="n">
        <v>1266</v>
      </c>
      <c r="E181" s="60" t="n">
        <v>1170</v>
      </c>
      <c r="F181" s="69" t="n">
        <f aca="false">IF(E181="","",D181-E181)</f>
        <v>96</v>
      </c>
      <c r="G181" s="60" t="n">
        <v>1108</v>
      </c>
      <c r="H181" s="60" t="n">
        <v>1217</v>
      </c>
      <c r="I181" s="69" t="n">
        <f aca="false">IF(H181="","",G181-H181)</f>
        <v>-109</v>
      </c>
      <c r="J181" s="40" t="n">
        <f aca="false">IF(OR(D181="",D181+G181=0),"",D181/(D181+G181))</f>
        <v>0.533277169334457</v>
      </c>
      <c r="K181" s="40" t="n">
        <f aca="false">IF(E181="","",E181/(E181+H181))</f>
        <v>0.490155006284039</v>
      </c>
      <c r="L181" s="70" t="n">
        <f aca="false">IF(OR(K181="",J181=""),"",(J181-K181)*100)</f>
        <v>4.3122163050418</v>
      </c>
      <c r="M181" s="36" t="n">
        <v>1.73158763326251</v>
      </c>
      <c r="N181" s="36" t="n">
        <v>1.32709319028394</v>
      </c>
      <c r="O181" s="36" t="n">
        <f aca="false">SQRT(M181^2+N181^2)</f>
        <v>2.18164434942216</v>
      </c>
      <c r="P181" s="40" t="n">
        <f aca="false">IF(J181="","",MAX(0,J181-1.96*O181/100))</f>
        <v>0.490516940085782</v>
      </c>
      <c r="Q181" s="40" t="n">
        <f aca="false">IF(J181="","",MIN(1,J181+1.96*O181/100))</f>
        <v>0.576037398583131</v>
      </c>
      <c r="R181" s="32" t="str">
        <f aca="false">IF(L181="","",IF(ABS(L181)&lt;=O181,"Yes","No"))</f>
        <v>No</v>
      </c>
      <c r="S181" s="32" t="str">
        <f aca="false">IF(L181="","",IF(ABS(L181)&lt;=1.96*O181,"Yes","No"))</f>
        <v>No</v>
      </c>
      <c r="T181" s="60" t="n">
        <f aca="false">IF(D181="","",ROUND(SQRT(((D181+G181)*O181/100)^2+(J181*(D181+G181)*0.06777)^2),0))</f>
        <v>100</v>
      </c>
      <c r="U181" s="32"/>
    </row>
    <row r="182" customFormat="false" ht="15" hidden="false" customHeight="false" outlineLevel="0" collapsed="false">
      <c r="A182" s="32" t="s">
        <v>233</v>
      </c>
      <c r="B182" s="32" t="s">
        <v>377</v>
      </c>
      <c r="C182" s="32" t="s">
        <v>378</v>
      </c>
      <c r="D182" s="60" t="n">
        <v>1011</v>
      </c>
      <c r="E182" s="60" t="n">
        <v>988</v>
      </c>
      <c r="F182" s="69" t="n">
        <f aca="false">IF(E182="","",D182-E182)</f>
        <v>23</v>
      </c>
      <c r="G182" s="60" t="n">
        <v>937</v>
      </c>
      <c r="H182" s="60" t="n">
        <v>975</v>
      </c>
      <c r="I182" s="69" t="n">
        <f aca="false">IF(H182="","",G182-H182)</f>
        <v>-38</v>
      </c>
      <c r="J182" s="40" t="n">
        <f aca="false">IF(OR(D182="",D182+G182=0),"",D182/(D182+G182))</f>
        <v>0.518993839835729</v>
      </c>
      <c r="K182" s="40" t="n">
        <f aca="false">IF(E182="","",E182/(E182+H182))</f>
        <v>0.503311258278146</v>
      </c>
      <c r="L182" s="70" t="n">
        <f aca="false">IF(OR(K182="",J182=""),"",(J182-K182)*100)</f>
        <v>1.56825815575833</v>
      </c>
      <c r="M182" s="36" t="n">
        <v>1.73158763326251</v>
      </c>
      <c r="N182" s="36" t="n">
        <v>1.32709319028394</v>
      </c>
      <c r="O182" s="36" t="n">
        <f aca="false">SQRT(M182^2+N182^2)</f>
        <v>2.18164434942216</v>
      </c>
      <c r="P182" s="40" t="n">
        <f aca="false">IF(J182="","",MAX(0,J182-1.96*O182/100))</f>
        <v>0.476233610587055</v>
      </c>
      <c r="Q182" s="40" t="n">
        <f aca="false">IF(J182="","",MIN(1,J182+1.96*O182/100))</f>
        <v>0.561754069084403</v>
      </c>
      <c r="R182" s="32" t="str">
        <f aca="false">IF(L182="","",IF(ABS(L182)&lt;=O182,"Yes","No"))</f>
        <v>Yes</v>
      </c>
      <c r="S182" s="32" t="str">
        <f aca="false">IF(L182="","",IF(ABS(L182)&lt;=1.96*O182,"Yes","No"))</f>
        <v>Yes</v>
      </c>
      <c r="T182" s="60" t="n">
        <f aca="false">IF(D182="","",ROUND(SQRT(((D182+G182)*O182/100)^2+(J182*(D182+G182)*0.06777)^2),0))</f>
        <v>81</v>
      </c>
      <c r="U182" s="32"/>
    </row>
    <row r="183" customFormat="false" ht="15" hidden="false" customHeight="false" outlineLevel="0" collapsed="false">
      <c r="A183" s="32" t="s">
        <v>233</v>
      </c>
      <c r="B183" s="32" t="s">
        <v>377</v>
      </c>
      <c r="C183" s="32" t="s">
        <v>379</v>
      </c>
      <c r="D183" s="60" t="n">
        <v>1328</v>
      </c>
      <c r="E183" s="60" t="n">
        <v>1279</v>
      </c>
      <c r="F183" s="69" t="n">
        <f aca="false">IF(E183="","",D183-E183)</f>
        <v>49</v>
      </c>
      <c r="G183" s="60" t="n">
        <v>1263</v>
      </c>
      <c r="H183" s="60" t="n">
        <v>1306</v>
      </c>
      <c r="I183" s="69" t="n">
        <f aca="false">IF(H183="","",G183-H183)</f>
        <v>-43</v>
      </c>
      <c r="J183" s="40" t="n">
        <f aca="false">IF(OR(D183="",D183+G183=0),"",D183/(D183+G183))</f>
        <v>0.512543419529139</v>
      </c>
      <c r="K183" s="40" t="n">
        <f aca="false">IF(E183="","",E183/(E183+H183))</f>
        <v>0.494777562862669</v>
      </c>
      <c r="L183" s="70" t="n">
        <f aca="false">IF(OR(K183="",J183=""),"",(J183-K183)*100)</f>
        <v>1.77658566664701</v>
      </c>
      <c r="M183" s="36" t="n">
        <v>1.73158763326251</v>
      </c>
      <c r="N183" s="36" t="n">
        <v>1.32709319028394</v>
      </c>
      <c r="O183" s="36" t="n">
        <f aca="false">SQRT(M183^2+N183^2)</f>
        <v>2.18164434942216</v>
      </c>
      <c r="P183" s="40" t="n">
        <f aca="false">IF(J183="","",MAX(0,J183-1.96*O183/100))</f>
        <v>0.469783190280465</v>
      </c>
      <c r="Q183" s="40" t="n">
        <f aca="false">IF(J183="","",MIN(1,J183+1.96*O183/100))</f>
        <v>0.555303648777814</v>
      </c>
      <c r="R183" s="32" t="str">
        <f aca="false">IF(L183="","",IF(ABS(L183)&lt;=O183,"Yes","No"))</f>
        <v>Yes</v>
      </c>
      <c r="S183" s="32" t="str">
        <f aca="false">IF(L183="","",IF(ABS(L183)&lt;=1.96*O183,"Yes","No"))</f>
        <v>Yes</v>
      </c>
      <c r="T183" s="60" t="n">
        <f aca="false">IF(D183="","",ROUND(SQRT(((D183+G183)*O183/100)^2+(J183*(D183+G183)*0.06777)^2),0))</f>
        <v>106</v>
      </c>
      <c r="U183" s="32"/>
    </row>
    <row r="184" customFormat="false" ht="15" hidden="false" customHeight="false" outlineLevel="0" collapsed="false">
      <c r="A184" s="32" t="s">
        <v>233</v>
      </c>
      <c r="B184" s="32" t="s">
        <v>377</v>
      </c>
      <c r="C184" s="32" t="s">
        <v>380</v>
      </c>
      <c r="D184" s="60" t="n">
        <v>813</v>
      </c>
      <c r="E184" s="60" t="n">
        <v>778</v>
      </c>
      <c r="F184" s="69" t="n">
        <f aca="false">IF(E184="","",D184-E184)</f>
        <v>35</v>
      </c>
      <c r="G184" s="60" t="n">
        <v>800</v>
      </c>
      <c r="H184" s="60" t="n">
        <v>875</v>
      </c>
      <c r="I184" s="69" t="n">
        <f aca="false">IF(H184="","",G184-H184)</f>
        <v>-75</v>
      </c>
      <c r="J184" s="40" t="n">
        <f aca="false">IF(OR(D184="",D184+G184=0),"",D184/(D184+G184))</f>
        <v>0.504029758214507</v>
      </c>
      <c r="K184" s="40" t="n">
        <f aca="false">IF(E184="","",E184/(E184+H184))</f>
        <v>0.470659407138536</v>
      </c>
      <c r="L184" s="70" t="n">
        <f aca="false">IF(OR(K184="",J184=""),"",(J184-K184)*100)</f>
        <v>3.33703510759711</v>
      </c>
      <c r="M184" s="36" t="n">
        <v>1.73158763326251</v>
      </c>
      <c r="N184" s="36" t="n">
        <v>1.32709319028394</v>
      </c>
      <c r="O184" s="36" t="n">
        <f aca="false">SQRT(M184^2+N184^2)</f>
        <v>2.18164434942216</v>
      </c>
      <c r="P184" s="40" t="n">
        <f aca="false">IF(J184="","",MAX(0,J184-1.96*O184/100))</f>
        <v>0.461269528965833</v>
      </c>
      <c r="Q184" s="40" t="n">
        <f aca="false">IF(J184="","",MIN(1,J184+1.96*O184/100))</f>
        <v>0.546789987463182</v>
      </c>
      <c r="R184" s="32" t="str">
        <f aca="false">IF(L184="","",IF(ABS(L184)&lt;=O184,"Yes","No"))</f>
        <v>No</v>
      </c>
      <c r="S184" s="32" t="str">
        <f aca="false">IF(L184="","",IF(ABS(L184)&lt;=1.96*O184,"Yes","No"))</f>
        <v>Yes</v>
      </c>
      <c r="T184" s="60" t="n">
        <f aca="false">IF(D184="","",ROUND(SQRT(((D184+G184)*O184/100)^2+(J184*(D184+G184)*0.06777)^2),0))</f>
        <v>65</v>
      </c>
      <c r="U184" s="32"/>
    </row>
    <row r="185" customFormat="false" ht="15" hidden="false" customHeight="false" outlineLevel="0" collapsed="false">
      <c r="A185" s="32" t="s">
        <v>233</v>
      </c>
      <c r="B185" s="32" t="s">
        <v>377</v>
      </c>
      <c r="C185" s="32" t="s">
        <v>381</v>
      </c>
      <c r="D185" s="60" t="n">
        <v>632</v>
      </c>
      <c r="E185" s="60" t="n">
        <v>625</v>
      </c>
      <c r="F185" s="69" t="n">
        <f aca="false">IF(E185="","",D185-E185)</f>
        <v>7</v>
      </c>
      <c r="G185" s="60" t="n">
        <v>438</v>
      </c>
      <c r="H185" s="60" t="n">
        <v>456</v>
      </c>
      <c r="I185" s="69" t="n">
        <f aca="false">IF(H185="","",G185-H185)</f>
        <v>-18</v>
      </c>
      <c r="J185" s="40" t="n">
        <f aca="false">IF(OR(D185="",D185+G185=0),"",D185/(D185+G185))</f>
        <v>0.590654205607477</v>
      </c>
      <c r="K185" s="40" t="n">
        <f aca="false">IF(E185="","",E185/(E185+H185))</f>
        <v>0.578168362627197</v>
      </c>
      <c r="L185" s="70" t="n">
        <f aca="false">IF(OR(K185="",J185=""),"",(J185-K185)*100)</f>
        <v>1.24858429802796</v>
      </c>
      <c r="M185" s="36" t="n">
        <v>2.11357802942001</v>
      </c>
      <c r="N185" s="36" t="n">
        <v>1.32709319028394</v>
      </c>
      <c r="O185" s="36" t="n">
        <f aca="false">SQRT(M185^2+N185^2)</f>
        <v>2.49567394147252</v>
      </c>
      <c r="P185" s="40" t="n">
        <f aca="false">IF(J185="","",MAX(0,J185-1.96*O185/100))</f>
        <v>0.541738996354615</v>
      </c>
      <c r="Q185" s="40" t="n">
        <f aca="false">IF(J185="","",MIN(1,J185+1.96*O185/100))</f>
        <v>0.639569414860338</v>
      </c>
      <c r="R185" s="32" t="str">
        <f aca="false">IF(L185="","",IF(ABS(L185)&lt;=O185,"Yes","No"))</f>
        <v>Yes</v>
      </c>
      <c r="S185" s="32" t="str">
        <f aca="false">IF(L185="","",IF(ABS(L185)&lt;=1.96*O185,"Yes","No"))</f>
        <v>Yes</v>
      </c>
      <c r="T185" s="60" t="n">
        <f aca="false">IF(D185="","",ROUND(SQRT(((D185+G185)*O185/100)^2+(J185*(D185+G185)*0.0886)^2),0))</f>
        <v>62</v>
      </c>
      <c r="U185" s="32"/>
    </row>
    <row r="186" customFormat="false" ht="15" hidden="false" customHeight="false" outlineLevel="0" collapsed="false">
      <c r="A186" s="32" t="s">
        <v>233</v>
      </c>
      <c r="B186" s="32" t="s">
        <v>377</v>
      </c>
      <c r="C186" s="32" t="s">
        <v>382</v>
      </c>
      <c r="D186" s="60" t="n">
        <v>1665</v>
      </c>
      <c r="E186" s="60" t="n">
        <v>1741</v>
      </c>
      <c r="F186" s="69" t="n">
        <f aca="false">IF(E186="","",D186-E186)</f>
        <v>-76</v>
      </c>
      <c r="G186" s="60" t="n">
        <v>1519</v>
      </c>
      <c r="H186" s="60" t="n">
        <v>1574</v>
      </c>
      <c r="I186" s="69" t="n">
        <f aca="false">IF(H186="","",G186-H186)</f>
        <v>-55</v>
      </c>
      <c r="J186" s="40" t="n">
        <f aca="false">IF(OR(D186="",D186+G186=0),"",D186/(D186+G186))</f>
        <v>0.522927135678392</v>
      </c>
      <c r="K186" s="40" t="n">
        <f aca="false">IF(E186="","",E186/(E186+H186))</f>
        <v>0.525188536953243</v>
      </c>
      <c r="L186" s="70" t="n">
        <f aca="false">IF(OR(K186="",J186=""),"",(J186-K186)*100)</f>
        <v>-0.226140127485086</v>
      </c>
      <c r="M186" s="36" t="n">
        <v>1.73158763326251</v>
      </c>
      <c r="N186" s="36" t="n">
        <v>1.32709319028394</v>
      </c>
      <c r="O186" s="36" t="n">
        <f aca="false">SQRT(M186^2+N186^2)</f>
        <v>2.18164434942216</v>
      </c>
      <c r="P186" s="40" t="n">
        <f aca="false">IF(J186="","",MAX(0,J186-1.96*O186/100))</f>
        <v>0.480166906429718</v>
      </c>
      <c r="Q186" s="40" t="n">
        <f aca="false">IF(J186="","",MIN(1,J186+1.96*O186/100))</f>
        <v>0.565687364927066</v>
      </c>
      <c r="R186" s="32" t="str">
        <f aca="false">IF(L186="","",IF(ABS(L186)&lt;=O186,"Yes","No"))</f>
        <v>Yes</v>
      </c>
      <c r="S186" s="32" t="str">
        <f aca="false">IF(L186="","",IF(ABS(L186)&lt;=1.96*O186,"Yes","No"))</f>
        <v>Yes</v>
      </c>
      <c r="T186" s="60" t="n">
        <f aca="false">IF(D186="","",ROUND(SQRT(((D186+G186)*O186/100)^2+(J186*(D186+G186)*0.06777)^2),0))</f>
        <v>133</v>
      </c>
      <c r="U186" s="32"/>
    </row>
    <row r="187" customFormat="false" ht="15" hidden="false" customHeight="false" outlineLevel="0" collapsed="false">
      <c r="A187" s="32" t="s">
        <v>233</v>
      </c>
      <c r="B187" s="32" t="s">
        <v>377</v>
      </c>
      <c r="C187" s="32" t="s">
        <v>383</v>
      </c>
      <c r="D187" s="60" t="n">
        <v>717</v>
      </c>
      <c r="E187" s="60" t="n">
        <v>715</v>
      </c>
      <c r="F187" s="69" t="n">
        <f aca="false">IF(E187="","",D187-E187)</f>
        <v>2</v>
      </c>
      <c r="G187" s="60" t="n">
        <v>531</v>
      </c>
      <c r="H187" s="60" t="n">
        <v>569</v>
      </c>
      <c r="I187" s="69" t="n">
        <f aca="false">IF(H187="","",G187-H187)</f>
        <v>-38</v>
      </c>
      <c r="J187" s="40" t="n">
        <f aca="false">IF(OR(D187="",D187+G187=0),"",D187/(D187+G187))</f>
        <v>0.574519230769231</v>
      </c>
      <c r="K187" s="40" t="n">
        <f aca="false">IF(E187="","",E187/(E187+H187))</f>
        <v>0.556853582554517</v>
      </c>
      <c r="L187" s="70" t="n">
        <f aca="false">IF(OR(K187="",J187=""),"",(J187-K187)*100)</f>
        <v>1.76656482147136</v>
      </c>
      <c r="M187" s="36" t="n">
        <v>1.73158763326251</v>
      </c>
      <c r="N187" s="36" t="n">
        <v>1.32709319028394</v>
      </c>
      <c r="O187" s="36" t="n">
        <f aca="false">SQRT(M187^2+N187^2)</f>
        <v>2.18164434942216</v>
      </c>
      <c r="P187" s="40" t="n">
        <f aca="false">IF(J187="","",MAX(0,J187-1.96*O187/100))</f>
        <v>0.531759001520556</v>
      </c>
      <c r="Q187" s="40" t="n">
        <f aca="false">IF(J187="","",MIN(1,J187+1.96*O187/100))</f>
        <v>0.617279460017905</v>
      </c>
      <c r="R187" s="32" t="str">
        <f aca="false">IF(L187="","",IF(ABS(L187)&lt;=O187,"Yes","No"))</f>
        <v>Yes</v>
      </c>
      <c r="S187" s="32" t="str">
        <f aca="false">IF(L187="","",IF(ABS(L187)&lt;=1.96*O187,"Yes","No"))</f>
        <v>Yes</v>
      </c>
      <c r="T187" s="60" t="n">
        <f aca="false">IF(D187="","",ROUND(SQRT(((D187+G187)*O187/100)^2+(J187*(D187+G187)*0.06777)^2),0))</f>
        <v>56</v>
      </c>
      <c r="U187" s="32"/>
    </row>
    <row r="188" customFormat="false" ht="15" hidden="false" customHeight="false" outlineLevel="0" collapsed="false">
      <c r="A188" s="32" t="s">
        <v>233</v>
      </c>
      <c r="B188" s="32" t="s">
        <v>377</v>
      </c>
      <c r="C188" s="32" t="s">
        <v>384</v>
      </c>
      <c r="D188" s="60" t="n">
        <v>704</v>
      </c>
      <c r="E188" s="60" t="n">
        <v>685</v>
      </c>
      <c r="F188" s="69" t="n">
        <f aca="false">IF(E188="","",D188-E188)</f>
        <v>19</v>
      </c>
      <c r="G188" s="60" t="n">
        <v>571</v>
      </c>
      <c r="H188" s="60" t="n">
        <v>645</v>
      </c>
      <c r="I188" s="69" t="n">
        <f aca="false">IF(H188="","",G188-H188)</f>
        <v>-74</v>
      </c>
      <c r="J188" s="40" t="n">
        <f aca="false">IF(OR(D188="",D188+G188=0),"",D188/(D188+G188))</f>
        <v>0.552156862745098</v>
      </c>
      <c r="K188" s="40" t="n">
        <f aca="false">IF(E188="","",E188/(E188+H188))</f>
        <v>0.515037593984962</v>
      </c>
      <c r="L188" s="70" t="n">
        <f aca="false">IF(OR(K188="",J188=""),"",(J188-K188)*100)</f>
        <v>3.71192687601356</v>
      </c>
      <c r="M188" s="36" t="n">
        <v>1.73158763326251</v>
      </c>
      <c r="N188" s="36" t="n">
        <v>1.32709319028394</v>
      </c>
      <c r="O188" s="36" t="n">
        <f aca="false">SQRT(M188^2+N188^2)</f>
        <v>2.18164434942216</v>
      </c>
      <c r="P188" s="40" t="n">
        <f aca="false">IF(J188="","",MAX(0,J188-1.96*O188/100))</f>
        <v>0.509396633496424</v>
      </c>
      <c r="Q188" s="40" t="n">
        <f aca="false">IF(J188="","",MIN(1,J188+1.96*O188/100))</f>
        <v>0.594917091993772</v>
      </c>
      <c r="R188" s="32" t="str">
        <f aca="false">IF(L188="","",IF(ABS(L188)&lt;=O188,"Yes","No"))</f>
        <v>No</v>
      </c>
      <c r="S188" s="32" t="str">
        <f aca="false">IF(L188="","",IF(ABS(L188)&lt;=1.96*O188,"Yes","No"))</f>
        <v>Yes</v>
      </c>
      <c r="T188" s="60" t="n">
        <f aca="false">IF(D188="","",ROUND(SQRT(((D188+G188)*O188/100)^2+(J188*(D188+G188)*0.06777)^2),0))</f>
        <v>55</v>
      </c>
      <c r="U188" s="32"/>
    </row>
    <row r="189" customFormat="false" ht="15" hidden="false" customHeight="false" outlineLevel="0" collapsed="false">
      <c r="A189" s="32" t="s">
        <v>233</v>
      </c>
      <c r="B189" s="32" t="s">
        <v>377</v>
      </c>
      <c r="C189" s="32" t="s">
        <v>385</v>
      </c>
      <c r="D189" s="60" t="n">
        <v>697</v>
      </c>
      <c r="E189" s="60" t="n">
        <v>708</v>
      </c>
      <c r="F189" s="69" t="n">
        <f aca="false">IF(E189="","",D189-E189)</f>
        <v>-11</v>
      </c>
      <c r="G189" s="60" t="n">
        <v>582</v>
      </c>
      <c r="H189" s="60" t="n">
        <v>630</v>
      </c>
      <c r="I189" s="69" t="n">
        <f aca="false">IF(H189="","",G189-H189)</f>
        <v>-48</v>
      </c>
      <c r="J189" s="40" t="n">
        <f aca="false">IF(OR(D189="",D189+G189=0),"",D189/(D189+G189))</f>
        <v>0.544956997654418</v>
      </c>
      <c r="K189" s="40" t="n">
        <f aca="false">IF(E189="","",E189/(E189+H189))</f>
        <v>0.52914798206278</v>
      </c>
      <c r="L189" s="70" t="n">
        <f aca="false">IF(OR(K189="",J189=""),"",(J189-K189)*100)</f>
        <v>1.58090155916373</v>
      </c>
      <c r="M189" s="36" t="n">
        <v>1.73158763326251</v>
      </c>
      <c r="N189" s="36" t="n">
        <v>1.32709319028394</v>
      </c>
      <c r="O189" s="36" t="n">
        <f aca="false">SQRT(M189^2+N189^2)</f>
        <v>2.18164434942216</v>
      </c>
      <c r="P189" s="40" t="n">
        <f aca="false">IF(J189="","",MAX(0,J189-1.96*O189/100))</f>
        <v>0.502196768405743</v>
      </c>
      <c r="Q189" s="40" t="n">
        <f aca="false">IF(J189="","",MIN(1,J189+1.96*O189/100))</f>
        <v>0.587717226903092</v>
      </c>
      <c r="R189" s="32" t="str">
        <f aca="false">IF(L189="","",IF(ABS(L189)&lt;=O189,"Yes","No"))</f>
        <v>Yes</v>
      </c>
      <c r="S189" s="32" t="str">
        <f aca="false">IF(L189="","",IF(ABS(L189)&lt;=1.96*O189,"Yes","No"))</f>
        <v>Yes</v>
      </c>
      <c r="T189" s="60" t="n">
        <f aca="false">IF(D189="","",ROUND(SQRT(((D189+G189)*O189/100)^2+(J189*(D189+G189)*0.06777)^2),0))</f>
        <v>55</v>
      </c>
      <c r="U189" s="32"/>
    </row>
    <row r="190" customFormat="false" ht="15" hidden="false" customHeight="false" outlineLevel="0" collapsed="false">
      <c r="A190" s="32" t="s">
        <v>233</v>
      </c>
      <c r="B190" s="32" t="s">
        <v>386</v>
      </c>
      <c r="C190" s="32" t="s">
        <v>387</v>
      </c>
      <c r="D190" s="60" t="n">
        <v>1372</v>
      </c>
      <c r="E190" s="60" t="n">
        <v>1317</v>
      </c>
      <c r="F190" s="69" t="n">
        <f aca="false">IF(E190="","",D190-E190)</f>
        <v>55</v>
      </c>
      <c r="G190" s="60" t="n">
        <v>1493</v>
      </c>
      <c r="H190" s="60" t="n">
        <v>1544</v>
      </c>
      <c r="I190" s="69" t="n">
        <f aca="false">IF(H190="","",G190-H190)</f>
        <v>-51</v>
      </c>
      <c r="J190" s="40" t="n">
        <f aca="false">IF(OR(D190="",D190+G190=0),"",D190/(D190+G190))</f>
        <v>0.478883071553229</v>
      </c>
      <c r="K190" s="40" t="n">
        <f aca="false">IF(E190="","",E190/(E190+H190))</f>
        <v>0.460328556448794</v>
      </c>
      <c r="L190" s="70" t="n">
        <f aca="false">IF(OR(K190="",J190=""),"",(J190-K190)*100)</f>
        <v>1.85545151044345</v>
      </c>
      <c r="M190" s="36" t="n">
        <v>1.73158763326251</v>
      </c>
      <c r="N190" s="36" t="n">
        <v>1.32709319028394</v>
      </c>
      <c r="O190" s="36" t="n">
        <f aca="false">SQRT(M190^2+N190^2)</f>
        <v>2.18164434942216</v>
      </c>
      <c r="P190" s="40" t="n">
        <f aca="false">IF(J190="","",MAX(0,J190-1.96*O190/100))</f>
        <v>0.436122842304554</v>
      </c>
      <c r="Q190" s="40" t="n">
        <f aca="false">IF(J190="","",MIN(1,J190+1.96*O190/100))</f>
        <v>0.521643300801903</v>
      </c>
      <c r="R190" s="32" t="str">
        <f aca="false">IF(L190="","",IF(ABS(L190)&lt;=O190,"Yes","No"))</f>
        <v>Yes</v>
      </c>
      <c r="S190" s="32" t="str">
        <f aca="false">IF(L190="","",IF(ABS(L190)&lt;=1.96*O190,"Yes","No"))</f>
        <v>Yes</v>
      </c>
      <c r="T190" s="60" t="n">
        <f aca="false">IF(D190="","",ROUND(SQRT(((D190+G190)*O190/100)^2+(J190*(D190+G190)*0.06777)^2),0))</f>
        <v>112</v>
      </c>
      <c r="U190" s="32"/>
    </row>
    <row r="191" customFormat="false" ht="15" hidden="false" customHeight="false" outlineLevel="0" collapsed="false">
      <c r="A191" s="32" t="s">
        <v>233</v>
      </c>
      <c r="B191" s="32" t="s">
        <v>386</v>
      </c>
      <c r="C191" s="32" t="s">
        <v>388</v>
      </c>
      <c r="D191" s="60" t="n">
        <v>1000</v>
      </c>
      <c r="E191" s="60" t="n">
        <v>909</v>
      </c>
      <c r="F191" s="69" t="n">
        <f aca="false">IF(E191="","",D191-E191)</f>
        <v>91</v>
      </c>
      <c r="G191" s="60" t="n">
        <v>1371</v>
      </c>
      <c r="H191" s="60" t="n">
        <v>1417</v>
      </c>
      <c r="I191" s="69" t="n">
        <f aca="false">IF(H191="","",G191-H191)</f>
        <v>-46</v>
      </c>
      <c r="J191" s="40" t="n">
        <f aca="false">IF(OR(D191="",D191+G191=0),"",D191/(D191+G191))</f>
        <v>0.421762969211303</v>
      </c>
      <c r="K191" s="40" t="n">
        <f aca="false">IF(E191="","",E191/(E191+H191))</f>
        <v>0.390799656061909</v>
      </c>
      <c r="L191" s="70" t="n">
        <f aca="false">IF(OR(K191="",J191=""),"",(J191-K191)*100)</f>
        <v>3.09633131493944</v>
      </c>
      <c r="M191" s="36" t="n">
        <v>1.73158763326251</v>
      </c>
      <c r="N191" s="36" t="n">
        <v>1.32709319028394</v>
      </c>
      <c r="O191" s="36" t="n">
        <f aca="false">SQRT(M191^2+N191^2)</f>
        <v>2.18164434942216</v>
      </c>
      <c r="P191" s="40" t="n">
        <f aca="false">IF(J191="","",MAX(0,J191-1.96*O191/100))</f>
        <v>0.379002739962629</v>
      </c>
      <c r="Q191" s="40" t="n">
        <f aca="false">IF(J191="","",MIN(1,J191+1.96*O191/100))</f>
        <v>0.464523198459978</v>
      </c>
      <c r="R191" s="32" t="str">
        <f aca="false">IF(L191="","",IF(ABS(L191)&lt;=O191,"Yes","No"))</f>
        <v>No</v>
      </c>
      <c r="S191" s="32" t="str">
        <f aca="false">IF(L191="","",IF(ABS(L191)&lt;=1.96*O191,"Yes","No"))</f>
        <v>Yes</v>
      </c>
      <c r="T191" s="60" t="n">
        <f aca="false">IF(D191="","",ROUND(SQRT(((D191+G191)*O191/100)^2+(J191*(D191+G191)*0.06777)^2),0))</f>
        <v>85</v>
      </c>
      <c r="U191" s="32"/>
    </row>
    <row r="192" customFormat="false" ht="15" hidden="false" customHeight="false" outlineLevel="0" collapsed="false">
      <c r="A192" s="32" t="s">
        <v>233</v>
      </c>
      <c r="B192" s="32" t="s">
        <v>389</v>
      </c>
      <c r="C192" s="32" t="s">
        <v>390</v>
      </c>
      <c r="D192" s="60" t="n">
        <v>1005</v>
      </c>
      <c r="E192" s="60" t="n">
        <v>969</v>
      </c>
      <c r="F192" s="69" t="n">
        <f aca="false">IF(E192="","",D192-E192)</f>
        <v>36</v>
      </c>
      <c r="G192" s="60" t="n">
        <v>1057</v>
      </c>
      <c r="H192" s="60" t="n">
        <v>1077</v>
      </c>
      <c r="I192" s="69" t="n">
        <f aca="false">IF(H192="","",G192-H192)</f>
        <v>-20</v>
      </c>
      <c r="J192" s="40" t="n">
        <f aca="false">IF(OR(D192="",D192+G192=0),"",D192/(D192+G192))</f>
        <v>0.487390882638215</v>
      </c>
      <c r="K192" s="40" t="n">
        <f aca="false">IF(E192="","",E192/(E192+H192))</f>
        <v>0.473607038123167</v>
      </c>
      <c r="L192" s="70" t="n">
        <f aca="false">IF(OR(K192="",J192=""),"",(J192-K192)*100)</f>
        <v>1.37838445150482</v>
      </c>
      <c r="M192" s="36" t="n">
        <v>1.73158763326251</v>
      </c>
      <c r="N192" s="36" t="n">
        <v>1.32709319028394</v>
      </c>
      <c r="O192" s="36" t="n">
        <f aca="false">SQRT(M192^2+N192^2)</f>
        <v>2.18164434942216</v>
      </c>
      <c r="P192" s="40" t="n">
        <f aca="false">IF(J192="","",MAX(0,J192-1.96*O192/100))</f>
        <v>0.444630653389541</v>
      </c>
      <c r="Q192" s="40" t="n">
        <f aca="false">IF(J192="","",MIN(1,J192+1.96*O192/100))</f>
        <v>0.53015111188689</v>
      </c>
      <c r="R192" s="32" t="str">
        <f aca="false">IF(L192="","",IF(ABS(L192)&lt;=O192,"Yes","No"))</f>
        <v>Yes</v>
      </c>
      <c r="S192" s="32" t="str">
        <f aca="false">IF(L192="","",IF(ABS(L192)&lt;=1.96*O192,"Yes","No"))</f>
        <v>Yes</v>
      </c>
      <c r="T192" s="60" t="n">
        <f aca="false">IF(D192="","",ROUND(SQRT(((D192+G192)*O192/100)^2+(J192*(D192+G192)*0.06777)^2),0))</f>
        <v>82</v>
      </c>
      <c r="U192" s="32"/>
    </row>
    <row r="193" customFormat="false" ht="15" hidden="false" customHeight="false" outlineLevel="0" collapsed="false">
      <c r="A193" s="32" t="s">
        <v>233</v>
      </c>
      <c r="B193" s="32" t="s">
        <v>389</v>
      </c>
      <c r="C193" s="32" t="s">
        <v>391</v>
      </c>
      <c r="D193" s="60" t="n">
        <v>693</v>
      </c>
      <c r="E193" s="60" t="n">
        <v>635</v>
      </c>
      <c r="F193" s="69" t="n">
        <f aca="false">IF(E193="","",D193-E193)</f>
        <v>58</v>
      </c>
      <c r="G193" s="60" t="n">
        <v>791</v>
      </c>
      <c r="H193" s="60" t="n">
        <v>829</v>
      </c>
      <c r="I193" s="69" t="n">
        <f aca="false">IF(H193="","",G193-H193)</f>
        <v>-38</v>
      </c>
      <c r="J193" s="40" t="n">
        <f aca="false">IF(OR(D193="",D193+G193=0),"",D193/(D193+G193))</f>
        <v>0.466981132075472</v>
      </c>
      <c r="K193" s="40" t="n">
        <f aca="false">IF(E193="","",E193/(E193+H193))</f>
        <v>0.433743169398907</v>
      </c>
      <c r="L193" s="70" t="n">
        <f aca="false">IF(OR(K193="",J193=""),"",(J193-K193)*100)</f>
        <v>3.32379626765646</v>
      </c>
      <c r="M193" s="36" t="n">
        <v>1.73158763326251</v>
      </c>
      <c r="N193" s="36" t="n">
        <v>1.32709319028394</v>
      </c>
      <c r="O193" s="36" t="n">
        <f aca="false">SQRT(M193^2+N193^2)</f>
        <v>2.18164434942216</v>
      </c>
      <c r="P193" s="40" t="n">
        <f aca="false">IF(J193="","",MAX(0,J193-1.96*O193/100))</f>
        <v>0.424220902826797</v>
      </c>
      <c r="Q193" s="40" t="n">
        <f aca="false">IF(J193="","",MIN(1,J193+1.96*O193/100))</f>
        <v>0.509741361324146</v>
      </c>
      <c r="R193" s="32" t="str">
        <f aca="false">IF(L193="","",IF(ABS(L193)&lt;=O193,"Yes","No"))</f>
        <v>No</v>
      </c>
      <c r="S193" s="32" t="str">
        <f aca="false">IF(L193="","",IF(ABS(L193)&lt;=1.96*O193,"Yes","No"))</f>
        <v>Yes</v>
      </c>
      <c r="T193" s="60" t="n">
        <f aca="false">IF(D193="","",ROUND(SQRT(((D193+G193)*O193/100)^2+(J193*(D193+G193)*0.06777)^2),0))</f>
        <v>57</v>
      </c>
      <c r="U193" s="32"/>
    </row>
    <row r="194" customFormat="false" ht="15" hidden="false" customHeight="false" outlineLevel="0" collapsed="false">
      <c r="A194" s="32" t="s">
        <v>233</v>
      </c>
      <c r="B194" s="32" t="s">
        <v>389</v>
      </c>
      <c r="C194" s="32" t="s">
        <v>392</v>
      </c>
      <c r="D194" s="60" t="n">
        <v>539</v>
      </c>
      <c r="E194" s="60" t="n">
        <v>512</v>
      </c>
      <c r="F194" s="69" t="n">
        <f aca="false">IF(E194="","",D194-E194)</f>
        <v>27</v>
      </c>
      <c r="G194" s="60" t="n">
        <v>589</v>
      </c>
      <c r="H194" s="60" t="n">
        <v>586</v>
      </c>
      <c r="I194" s="69" t="n">
        <f aca="false">IF(H194="","",G194-H194)</f>
        <v>3</v>
      </c>
      <c r="J194" s="40" t="n">
        <f aca="false">IF(OR(D194="",D194+G194=0),"",D194/(D194+G194))</f>
        <v>0.477836879432624</v>
      </c>
      <c r="K194" s="40" t="n">
        <f aca="false">IF(E194="","",E194/(E194+H194))</f>
        <v>0.466302367941712</v>
      </c>
      <c r="L194" s="70" t="n">
        <f aca="false">IF(OR(K194="",J194=""),"",(J194-K194)*100)</f>
        <v>1.15345114909119</v>
      </c>
      <c r="M194" s="36" t="n">
        <v>2.11357802942001</v>
      </c>
      <c r="N194" s="36" t="n">
        <v>1.32709319028394</v>
      </c>
      <c r="O194" s="36" t="n">
        <f aca="false">SQRT(M194^2+N194^2)</f>
        <v>2.49567394147252</v>
      </c>
      <c r="P194" s="40" t="n">
        <f aca="false">IF(J194="","",MAX(0,J194-1.96*O194/100))</f>
        <v>0.428921670179763</v>
      </c>
      <c r="Q194" s="40" t="n">
        <f aca="false">IF(J194="","",MIN(1,J194+1.96*O194/100))</f>
        <v>0.526752088685486</v>
      </c>
      <c r="R194" s="32" t="str">
        <f aca="false">IF(L194="","",IF(ABS(L194)&lt;=O194,"Yes","No"))</f>
        <v>Yes</v>
      </c>
      <c r="S194" s="32" t="str">
        <f aca="false">IF(L194="","",IF(ABS(L194)&lt;=1.96*O194,"Yes","No"))</f>
        <v>Yes</v>
      </c>
      <c r="T194" s="60" t="n">
        <f aca="false">IF(D194="","",ROUND(SQRT(((D194+G194)*O194/100)^2+(J194*(D194+G194)*0.0886)^2),0))</f>
        <v>55</v>
      </c>
      <c r="U194" s="32"/>
    </row>
    <row r="195" customFormat="false" ht="15" hidden="false" customHeight="false" outlineLevel="0" collapsed="false">
      <c r="A195" s="32" t="s">
        <v>233</v>
      </c>
      <c r="B195" s="32" t="s">
        <v>389</v>
      </c>
      <c r="C195" s="32" t="s">
        <v>393</v>
      </c>
      <c r="D195" s="60" t="n">
        <v>1540</v>
      </c>
      <c r="E195" s="60" t="n">
        <v>1467</v>
      </c>
      <c r="F195" s="69" t="n">
        <f aca="false">IF(E195="","",D195-E195)</f>
        <v>73</v>
      </c>
      <c r="G195" s="60" t="n">
        <v>1632</v>
      </c>
      <c r="H195" s="60" t="n">
        <v>1737</v>
      </c>
      <c r="I195" s="69" t="n">
        <f aca="false">IF(H195="","",G195-H195)</f>
        <v>-105</v>
      </c>
      <c r="J195" s="40" t="n">
        <f aca="false">IF(OR(D195="",D195+G195=0),"",D195/(D195+G195))</f>
        <v>0.485498108448928</v>
      </c>
      <c r="K195" s="40" t="n">
        <f aca="false">IF(E195="","",E195/(E195+H195))</f>
        <v>0.457865168539326</v>
      </c>
      <c r="L195" s="70" t="n">
        <f aca="false">IF(OR(K195="",J195=""),"",(J195-K195)*100)</f>
        <v>2.76329399096023</v>
      </c>
      <c r="M195" s="36" t="n">
        <v>1.73158763326251</v>
      </c>
      <c r="N195" s="36" t="n">
        <v>1.32709319028394</v>
      </c>
      <c r="O195" s="36" t="n">
        <f aca="false">SQRT(M195^2+N195^2)</f>
        <v>2.18164434942216</v>
      </c>
      <c r="P195" s="40" t="n">
        <f aca="false">IF(J195="","",MAX(0,J195-1.96*O195/100))</f>
        <v>0.442737879200254</v>
      </c>
      <c r="Q195" s="40" t="n">
        <f aca="false">IF(J195="","",MIN(1,J195+1.96*O195/100))</f>
        <v>0.528258337697603</v>
      </c>
      <c r="R195" s="32" t="str">
        <f aca="false">IF(L195="","",IF(ABS(L195)&lt;=O195,"Yes","No"))</f>
        <v>No</v>
      </c>
      <c r="S195" s="32" t="str">
        <f aca="false">IF(L195="","",IF(ABS(L195)&lt;=1.96*O195,"Yes","No"))</f>
        <v>Yes</v>
      </c>
      <c r="T195" s="60" t="n">
        <f aca="false">IF(D195="","",ROUND(SQRT(((D195+G195)*O195/100)^2+(J195*(D195+G195)*0.06777)^2),0))</f>
        <v>125</v>
      </c>
      <c r="U195" s="32"/>
    </row>
    <row r="196" customFormat="false" ht="15" hidden="false" customHeight="false" outlineLevel="0" collapsed="false">
      <c r="A196" s="32" t="s">
        <v>233</v>
      </c>
      <c r="B196" s="32" t="s">
        <v>389</v>
      </c>
      <c r="C196" s="32" t="s">
        <v>394</v>
      </c>
      <c r="D196" s="60" t="n">
        <v>629</v>
      </c>
      <c r="E196" s="60" t="n">
        <v>632</v>
      </c>
      <c r="F196" s="69" t="n">
        <f aca="false">IF(E196="","",D196-E196)</f>
        <v>-3</v>
      </c>
      <c r="G196" s="60" t="n">
        <v>663</v>
      </c>
      <c r="H196" s="60" t="n">
        <v>705</v>
      </c>
      <c r="I196" s="69" t="n">
        <f aca="false">IF(H196="","",G196-H196)</f>
        <v>-42</v>
      </c>
      <c r="J196" s="40" t="n">
        <f aca="false">IF(OR(D196="",D196+G196=0),"",D196/(D196+G196))</f>
        <v>0.486842105263158</v>
      </c>
      <c r="K196" s="40" t="n">
        <f aca="false">IF(E196="","",E196/(E196+H196))</f>
        <v>0.472700074794316</v>
      </c>
      <c r="L196" s="70" t="n">
        <f aca="false">IF(OR(K196="",J196=""),"",(J196-K196)*100)</f>
        <v>1.41420304688423</v>
      </c>
      <c r="M196" s="36" t="n">
        <v>1.73158763326251</v>
      </c>
      <c r="N196" s="36" t="n">
        <v>1.32709319028394</v>
      </c>
      <c r="O196" s="36" t="n">
        <f aca="false">SQRT(M196^2+N196^2)</f>
        <v>2.18164434942216</v>
      </c>
      <c r="P196" s="40" t="n">
        <f aca="false">IF(J196="","",MAX(0,J196-1.96*O196/100))</f>
        <v>0.444081876014483</v>
      </c>
      <c r="Q196" s="40" t="n">
        <f aca="false">IF(J196="","",MIN(1,J196+1.96*O196/100))</f>
        <v>0.529602334511832</v>
      </c>
      <c r="R196" s="32" t="str">
        <f aca="false">IF(L196="","",IF(ABS(L196)&lt;=O196,"Yes","No"))</f>
        <v>Yes</v>
      </c>
      <c r="S196" s="32" t="str">
        <f aca="false">IF(L196="","",IF(ABS(L196)&lt;=1.96*O196,"Yes","No"))</f>
        <v>Yes</v>
      </c>
      <c r="T196" s="60" t="n">
        <f aca="false">IF(D196="","",ROUND(SQRT(((D196+G196)*O196/100)^2+(J196*(D196+G196)*0.06777)^2),0))</f>
        <v>51</v>
      </c>
      <c r="U196" s="32"/>
    </row>
    <row r="197" customFormat="false" ht="15" hidden="false" customHeight="false" outlineLevel="0" collapsed="false">
      <c r="A197" s="32" t="s">
        <v>233</v>
      </c>
      <c r="B197" s="32" t="s">
        <v>389</v>
      </c>
      <c r="C197" s="32" t="s">
        <v>395</v>
      </c>
      <c r="D197" s="60" t="n">
        <v>651</v>
      </c>
      <c r="E197" s="60" t="n">
        <v>621</v>
      </c>
      <c r="F197" s="69" t="n">
        <f aca="false">IF(E197="","",D197-E197)</f>
        <v>30</v>
      </c>
      <c r="G197" s="60" t="n">
        <v>536</v>
      </c>
      <c r="H197" s="60" t="n">
        <v>589</v>
      </c>
      <c r="I197" s="69" t="n">
        <f aca="false">IF(H197="","",G197-H197)</f>
        <v>-53</v>
      </c>
      <c r="J197" s="40" t="n">
        <f aca="false">IF(OR(D197="",D197+G197=0),"",D197/(D197+G197))</f>
        <v>0.548441449031171</v>
      </c>
      <c r="K197" s="40" t="n">
        <f aca="false">IF(E197="","",E197/(E197+H197))</f>
        <v>0.513223140495868</v>
      </c>
      <c r="L197" s="70" t="n">
        <f aca="false">IF(OR(K197="",J197=""),"",(J197-K197)*100)</f>
        <v>3.52183085353032</v>
      </c>
      <c r="M197" s="36" t="n">
        <v>1.73158763326251</v>
      </c>
      <c r="N197" s="36" t="n">
        <v>1.32709319028394</v>
      </c>
      <c r="O197" s="36" t="n">
        <f aca="false">SQRT(M197^2+N197^2)</f>
        <v>2.18164434942216</v>
      </c>
      <c r="P197" s="40" t="n">
        <f aca="false">IF(J197="","",MAX(0,J197-1.96*O197/100))</f>
        <v>0.505681219782497</v>
      </c>
      <c r="Q197" s="40" t="n">
        <f aca="false">IF(J197="","",MIN(1,J197+1.96*O197/100))</f>
        <v>0.591201678279845</v>
      </c>
      <c r="R197" s="32" t="str">
        <f aca="false">IF(L197="","",IF(ABS(L197)&lt;=O197,"Yes","No"))</f>
        <v>No</v>
      </c>
      <c r="S197" s="32" t="str">
        <f aca="false">IF(L197="","",IF(ABS(L197)&lt;=1.96*O197,"Yes","No"))</f>
        <v>Yes</v>
      </c>
      <c r="T197" s="60" t="n">
        <f aca="false">IF(D197="","",ROUND(SQRT(((D197+G197)*O197/100)^2+(J197*(D197+G197)*0.06777)^2),0))</f>
        <v>51</v>
      </c>
      <c r="U197" s="32"/>
    </row>
    <row r="198" customFormat="false" ht="15" hidden="false" customHeight="false" outlineLevel="0" collapsed="false">
      <c r="A198" s="32" t="s">
        <v>233</v>
      </c>
      <c r="B198" s="32" t="s">
        <v>396</v>
      </c>
      <c r="C198" s="32" t="s">
        <v>397</v>
      </c>
      <c r="D198" s="60" t="n">
        <v>236</v>
      </c>
      <c r="E198" s="60" t="n">
        <v>217</v>
      </c>
      <c r="F198" s="69" t="n">
        <f aca="false">IF(E198="","",D198-E198)</f>
        <v>19</v>
      </c>
      <c r="G198" s="60" t="n">
        <v>484</v>
      </c>
      <c r="H198" s="60" t="n">
        <v>510</v>
      </c>
      <c r="I198" s="69" t="n">
        <f aca="false">IF(H198="","",G198-H198)</f>
        <v>-26</v>
      </c>
      <c r="J198" s="40" t="n">
        <f aca="false">IF(OR(D198="",D198+G198=0),"",D198/(D198+G198))</f>
        <v>0.327777777777778</v>
      </c>
      <c r="K198" s="40" t="n">
        <f aca="false">IF(E198="","",E198/(E198+H198))</f>
        <v>0.298486932599725</v>
      </c>
      <c r="L198" s="70" t="n">
        <f aca="false">IF(OR(K198="",J198=""),"",(J198-K198)*100)</f>
        <v>2.92908451780529</v>
      </c>
      <c r="M198" s="36" t="n">
        <v>3.46052190265839</v>
      </c>
      <c r="N198" s="36" t="n">
        <v>1.32709319028394</v>
      </c>
      <c r="O198" s="36" t="n">
        <f aca="false">SQRT(M198^2+N198^2)</f>
        <v>3.70626337090019</v>
      </c>
      <c r="P198" s="40" t="n">
        <f aca="false">IF(J198="","",MAX(0,J198-1.96*O198/100))</f>
        <v>0.255135015708134</v>
      </c>
      <c r="Q198" s="40" t="n">
        <f aca="false">IF(J198="","",MIN(1,J198+1.96*O198/100))</f>
        <v>0.400420539847422</v>
      </c>
      <c r="R198" s="32" t="str">
        <f aca="false">IF(L198="","",IF(ABS(L198)&lt;=O198,"Yes","No"))</f>
        <v>Yes</v>
      </c>
      <c r="S198" s="32" t="str">
        <f aca="false">IF(L198="","",IF(ABS(L198)&lt;=1.96*O198,"Yes","No"))</f>
        <v>Yes</v>
      </c>
      <c r="T198" s="60" t="n">
        <f aca="false">IF(D198="","",ROUND(SQRT(((D198+G198)*O198/100)^2+(J198*(D198+G198)*0.14653)^2),0))</f>
        <v>44</v>
      </c>
      <c r="U198" s="32"/>
    </row>
    <row r="199" customFormat="false" ht="15" hidden="false" customHeight="false" outlineLevel="0" collapsed="false">
      <c r="A199" s="32" t="s">
        <v>233</v>
      </c>
      <c r="B199" s="32" t="s">
        <v>396</v>
      </c>
      <c r="C199" s="32" t="s">
        <v>398</v>
      </c>
      <c r="D199" s="60" t="n">
        <v>901</v>
      </c>
      <c r="E199" s="60" t="n">
        <v>805</v>
      </c>
      <c r="F199" s="69" t="n">
        <f aca="false">IF(E199="","",D199-E199)</f>
        <v>96</v>
      </c>
      <c r="G199" s="60" t="n">
        <v>1562</v>
      </c>
      <c r="H199" s="60" t="n">
        <v>1646</v>
      </c>
      <c r="I199" s="69" t="n">
        <f aca="false">IF(H199="","",G199-H199)</f>
        <v>-84</v>
      </c>
      <c r="J199" s="40" t="n">
        <f aca="false">IF(OR(D199="",D199+G199=0),"",D199/(D199+G199))</f>
        <v>0.365814047909054</v>
      </c>
      <c r="K199" s="40" t="n">
        <f aca="false">IF(E199="","",E199/(E199+H199))</f>
        <v>0.32843737250102</v>
      </c>
      <c r="L199" s="70" t="n">
        <f aca="false">IF(OR(K199="",J199=""),"",(J199-K199)*100)</f>
        <v>3.7376675408034</v>
      </c>
      <c r="M199" s="36" t="n">
        <v>1.73158763326251</v>
      </c>
      <c r="N199" s="36" t="n">
        <v>1.32709319028394</v>
      </c>
      <c r="O199" s="36" t="n">
        <f aca="false">SQRT(M199^2+N199^2)</f>
        <v>2.18164434942216</v>
      </c>
      <c r="P199" s="40" t="n">
        <f aca="false">IF(J199="","",MAX(0,J199-1.96*O199/100))</f>
        <v>0.32305381866038</v>
      </c>
      <c r="Q199" s="40" t="n">
        <f aca="false">IF(J199="","",MIN(1,J199+1.96*O199/100))</f>
        <v>0.408574277157728</v>
      </c>
      <c r="R199" s="32" t="str">
        <f aca="false">IF(L199="","",IF(ABS(L199)&lt;=O199,"Yes","No"))</f>
        <v>No</v>
      </c>
      <c r="S199" s="32" t="str">
        <f aca="false">IF(L199="","",IF(ABS(L199)&lt;=1.96*O199,"Yes","No"))</f>
        <v>Yes</v>
      </c>
      <c r="T199" s="60" t="n">
        <f aca="false">IF(D199="","",ROUND(SQRT(((D199+G199)*O199/100)^2+(J199*(D199+G199)*0.06777)^2),0))</f>
        <v>81</v>
      </c>
      <c r="U199" s="32"/>
    </row>
    <row r="200" customFormat="false" ht="15" hidden="false" customHeight="false" outlineLevel="0" collapsed="false">
      <c r="A200" s="32" t="s">
        <v>233</v>
      </c>
      <c r="B200" s="32" t="s">
        <v>396</v>
      </c>
      <c r="C200" s="32" t="s">
        <v>399</v>
      </c>
      <c r="D200" s="60" t="n">
        <v>205</v>
      </c>
      <c r="E200" s="60" t="n">
        <v>210</v>
      </c>
      <c r="F200" s="69" t="n">
        <f aca="false">IF(E200="","",D200-E200)</f>
        <v>-5</v>
      </c>
      <c r="G200" s="60" t="n">
        <v>422</v>
      </c>
      <c r="H200" s="60" t="n">
        <v>424</v>
      </c>
      <c r="I200" s="69" t="n">
        <f aca="false">IF(H200="","",G200-H200)</f>
        <v>-2</v>
      </c>
      <c r="J200" s="40" t="n">
        <f aca="false">IF(OR(D200="",D200+G200=0),"",D200/(D200+G200))</f>
        <v>0.32695374800638</v>
      </c>
      <c r="K200" s="40" t="n">
        <f aca="false">IF(E200="","",E200/(E200+H200))</f>
        <v>0.331230283911672</v>
      </c>
      <c r="L200" s="70" t="n">
        <f aca="false">IF(OR(K200="",J200=""),"",(J200-K200)*100)</f>
        <v>-0.427653590529231</v>
      </c>
      <c r="M200" s="36" t="n">
        <v>3.46052190265839</v>
      </c>
      <c r="N200" s="36" t="n">
        <v>1.32709319028394</v>
      </c>
      <c r="O200" s="36" t="n">
        <f aca="false">SQRT(M200^2+N200^2)</f>
        <v>3.70626337090019</v>
      </c>
      <c r="P200" s="40" t="n">
        <f aca="false">IF(J200="","",MAX(0,J200-1.96*O200/100))</f>
        <v>0.254310985936736</v>
      </c>
      <c r="Q200" s="40" t="n">
        <f aca="false">IF(J200="","",MIN(1,J200+1.96*O200/100))</f>
        <v>0.399596510076023</v>
      </c>
      <c r="R200" s="32" t="str">
        <f aca="false">IF(L200="","",IF(ABS(L200)&lt;=O200,"Yes","No"))</f>
        <v>Yes</v>
      </c>
      <c r="S200" s="32" t="str">
        <f aca="false">IF(L200="","",IF(ABS(L200)&lt;=1.96*O200,"Yes","No"))</f>
        <v>Yes</v>
      </c>
      <c r="T200" s="60" t="n">
        <f aca="false">IF(D200="","",ROUND(SQRT(((D200+G200)*O200/100)^2+(J200*(D200+G200)*0.14653)^2),0))</f>
        <v>38</v>
      </c>
      <c r="U200" s="32"/>
    </row>
    <row r="201" customFormat="false" ht="15" hidden="false" customHeight="false" outlineLevel="0" collapsed="false">
      <c r="A201" s="32" t="s">
        <v>233</v>
      </c>
      <c r="B201" s="32" t="s">
        <v>400</v>
      </c>
      <c r="C201" s="32" t="s">
        <v>400</v>
      </c>
      <c r="D201" s="60" t="n">
        <v>1126</v>
      </c>
      <c r="E201" s="60" t="n">
        <v>1075</v>
      </c>
      <c r="F201" s="69" t="n">
        <f aca="false">IF(E201="","",D201-E201)</f>
        <v>51</v>
      </c>
      <c r="G201" s="60" t="n">
        <v>2099</v>
      </c>
      <c r="H201" s="60" t="n">
        <v>2161</v>
      </c>
      <c r="I201" s="69" t="n">
        <f aca="false">IF(H201="","",G201-H201)</f>
        <v>-62</v>
      </c>
      <c r="J201" s="40" t="n">
        <f aca="false">IF(OR(D201="",D201+G201=0),"",D201/(D201+G201))</f>
        <v>0.349147286821705</v>
      </c>
      <c r="K201" s="40" t="n">
        <f aca="false">IF(E201="","",E201/(E201+H201))</f>
        <v>0.332200247218789</v>
      </c>
      <c r="L201" s="70" t="n">
        <f aca="false">IF(OR(K201="",J201=""),"",(J201-K201)*100)</f>
        <v>1.69470396029168</v>
      </c>
      <c r="M201" s="36" t="n">
        <v>1.73158763326251</v>
      </c>
      <c r="N201" s="36" t="n">
        <v>1.32709319028394</v>
      </c>
      <c r="O201" s="36" t="n">
        <f aca="false">SQRT(M201^2+N201^2)</f>
        <v>2.18164434942216</v>
      </c>
      <c r="P201" s="40" t="n">
        <f aca="false">IF(J201="","",MAX(0,J201-1.96*O201/100))</f>
        <v>0.306387057573031</v>
      </c>
      <c r="Q201" s="40" t="n">
        <f aca="false">IF(J201="","",MIN(1,J201+1.96*O201/100))</f>
        <v>0.39190751607038</v>
      </c>
      <c r="R201" s="32" t="str">
        <f aca="false">IF(L201="","",IF(ABS(L201)&lt;=O201,"Yes","No"))</f>
        <v>Yes</v>
      </c>
      <c r="S201" s="32" t="str">
        <f aca="false">IF(L201="","",IF(ABS(L201)&lt;=1.96*O201,"Yes","No"))</f>
        <v>Yes</v>
      </c>
      <c r="T201" s="60" t="n">
        <f aca="false">IF(D201="","",ROUND(SQRT(((D201+G201)*O201/100)^2+(J201*(D201+G201)*0.06777)^2),0))</f>
        <v>104</v>
      </c>
      <c r="U201" s="32"/>
    </row>
    <row r="202" customFormat="false" ht="15" hidden="false" customHeight="false" outlineLevel="0" collapsed="false">
      <c r="A202" s="32" t="s">
        <v>233</v>
      </c>
      <c r="B202" s="32" t="s">
        <v>401</v>
      </c>
      <c r="C202" s="32" t="s">
        <v>402</v>
      </c>
      <c r="D202" s="60" t="n">
        <v>782</v>
      </c>
      <c r="E202" s="60" t="n">
        <v>710</v>
      </c>
      <c r="F202" s="69" t="n">
        <f aca="false">IF(E202="","",D202-E202)</f>
        <v>72</v>
      </c>
      <c r="G202" s="60" t="n">
        <v>863</v>
      </c>
      <c r="H202" s="60" t="n">
        <v>924</v>
      </c>
      <c r="I202" s="69" t="n">
        <f aca="false">IF(H202="","",G202-H202)</f>
        <v>-61</v>
      </c>
      <c r="J202" s="40" t="n">
        <f aca="false">IF(OR(D202="",D202+G202=0),"",D202/(D202+G202))</f>
        <v>0.475379939209726</v>
      </c>
      <c r="K202" s="40" t="n">
        <f aca="false">IF(E202="","",E202/(E202+H202))</f>
        <v>0.434516523867809</v>
      </c>
      <c r="L202" s="70" t="n">
        <f aca="false">IF(OR(K202="",J202=""),"",(J202-K202)*100)</f>
        <v>4.08634153419174</v>
      </c>
      <c r="M202" s="36" t="n">
        <v>1.73158763326251</v>
      </c>
      <c r="N202" s="36" t="n">
        <v>1.32709319028394</v>
      </c>
      <c r="O202" s="36" t="n">
        <f aca="false">SQRT(M202^2+N202^2)</f>
        <v>2.18164434942216</v>
      </c>
      <c r="P202" s="40" t="n">
        <f aca="false">IF(J202="","",MAX(0,J202-1.96*O202/100))</f>
        <v>0.432619709961052</v>
      </c>
      <c r="Q202" s="40" t="n">
        <f aca="false">IF(J202="","",MIN(1,J202+1.96*O202/100))</f>
        <v>0.518140168458401</v>
      </c>
      <c r="R202" s="32" t="str">
        <f aca="false">IF(L202="","",IF(ABS(L202)&lt;=O202,"Yes","No"))</f>
        <v>No</v>
      </c>
      <c r="S202" s="32" t="str">
        <f aca="false">IF(L202="","",IF(ABS(L202)&lt;=1.96*O202,"Yes","No"))</f>
        <v>Yes</v>
      </c>
      <c r="T202" s="60" t="n">
        <f aca="false">IF(D202="","",ROUND(SQRT(((D202+G202)*O202/100)^2+(J202*(D202+G202)*0.06777)^2),0))</f>
        <v>64</v>
      </c>
      <c r="U202" s="32"/>
    </row>
    <row r="203" customFormat="false" ht="15" hidden="false" customHeight="false" outlineLevel="0" collapsed="false">
      <c r="A203" s="32" t="s">
        <v>233</v>
      </c>
      <c r="B203" s="32" t="s">
        <v>401</v>
      </c>
      <c r="C203" s="32" t="s">
        <v>403</v>
      </c>
      <c r="D203" s="60" t="n">
        <v>659</v>
      </c>
      <c r="E203" s="60" t="n">
        <v>632</v>
      </c>
      <c r="F203" s="69" t="n">
        <f aca="false">IF(E203="","",D203-E203)</f>
        <v>27</v>
      </c>
      <c r="G203" s="60" t="n">
        <v>632</v>
      </c>
      <c r="H203" s="60" t="n">
        <v>689</v>
      </c>
      <c r="I203" s="69" t="n">
        <f aca="false">IF(H203="","",G203-H203)</f>
        <v>-57</v>
      </c>
      <c r="J203" s="40" t="n">
        <f aca="false">IF(OR(D203="",D203+G203=0),"",D203/(D203+G203))</f>
        <v>0.510457010069713</v>
      </c>
      <c r="K203" s="40" t="n">
        <f aca="false">IF(E203="","",E203/(E203+H203))</f>
        <v>0.478425435276306</v>
      </c>
      <c r="L203" s="70" t="n">
        <f aca="false">IF(OR(K203="",J203=""),"",(J203-K203)*100)</f>
        <v>3.20315747934076</v>
      </c>
      <c r="M203" s="36" t="n">
        <v>1.73158763326251</v>
      </c>
      <c r="N203" s="36" t="n">
        <v>1.32709319028394</v>
      </c>
      <c r="O203" s="36" t="n">
        <f aca="false">SQRT(M203^2+N203^2)</f>
        <v>2.18164434942216</v>
      </c>
      <c r="P203" s="40" t="n">
        <f aca="false">IF(J203="","",MAX(0,J203-1.96*O203/100))</f>
        <v>0.467696780821039</v>
      </c>
      <c r="Q203" s="40" t="n">
        <f aca="false">IF(J203="","",MIN(1,J203+1.96*O203/100))</f>
        <v>0.553217239318388</v>
      </c>
      <c r="R203" s="32" t="str">
        <f aca="false">IF(L203="","",IF(ABS(L203)&lt;=O203,"Yes","No"))</f>
        <v>No</v>
      </c>
      <c r="S203" s="32" t="str">
        <f aca="false">IF(L203="","",IF(ABS(L203)&lt;=1.96*O203,"Yes","No"))</f>
        <v>Yes</v>
      </c>
      <c r="T203" s="60" t="n">
        <f aca="false">IF(D203="","",ROUND(SQRT(((D203+G203)*O203/100)^2+(J203*(D203+G203)*0.06777)^2),0))</f>
        <v>53</v>
      </c>
      <c r="U203" s="32"/>
    </row>
    <row r="204" customFormat="false" ht="15" hidden="false" customHeight="false" outlineLevel="0" collapsed="false">
      <c r="A204" s="32" t="s">
        <v>233</v>
      </c>
      <c r="B204" s="32" t="s">
        <v>401</v>
      </c>
      <c r="C204" s="32" t="s">
        <v>404</v>
      </c>
      <c r="D204" s="60" t="n">
        <v>838</v>
      </c>
      <c r="E204" s="60" t="n">
        <v>820</v>
      </c>
      <c r="F204" s="69" t="n">
        <f aca="false">IF(E204="","",D204-E204)</f>
        <v>18</v>
      </c>
      <c r="G204" s="60" t="n">
        <v>522</v>
      </c>
      <c r="H204" s="60" t="n">
        <v>554</v>
      </c>
      <c r="I204" s="69" t="n">
        <f aca="false">IF(H204="","",G204-H204)</f>
        <v>-32</v>
      </c>
      <c r="J204" s="40" t="n">
        <f aca="false">IF(OR(D204="",D204+G204=0),"",D204/(D204+G204))</f>
        <v>0.616176470588235</v>
      </c>
      <c r="K204" s="40" t="n">
        <f aca="false">IF(E204="","",E204/(E204+H204))</f>
        <v>0.596797671033479</v>
      </c>
      <c r="L204" s="70" t="n">
        <f aca="false">IF(OR(K204="",J204=""),"",(J204-K204)*100)</f>
        <v>1.93787995547564</v>
      </c>
      <c r="M204" s="36" t="n">
        <v>1.73158763326251</v>
      </c>
      <c r="N204" s="36" t="n">
        <v>1.32709319028394</v>
      </c>
      <c r="O204" s="36" t="n">
        <f aca="false">SQRT(M204^2+N204^2)</f>
        <v>2.18164434942216</v>
      </c>
      <c r="P204" s="40" t="n">
        <f aca="false">IF(J204="","",MAX(0,J204-1.96*O204/100))</f>
        <v>0.573416241339561</v>
      </c>
      <c r="Q204" s="40" t="n">
        <f aca="false">IF(J204="","",MIN(1,J204+1.96*O204/100))</f>
        <v>0.65893669983691</v>
      </c>
      <c r="R204" s="32" t="str">
        <f aca="false">IF(L204="","",IF(ABS(L204)&lt;=O204,"Yes","No"))</f>
        <v>Yes</v>
      </c>
      <c r="S204" s="32" t="str">
        <f aca="false">IF(L204="","",IF(ABS(L204)&lt;=1.96*O204,"Yes","No"))</f>
        <v>Yes</v>
      </c>
      <c r="T204" s="60" t="n">
        <f aca="false">IF(D204="","",ROUND(SQRT(((D204+G204)*O204/100)^2+(J204*(D204+G204)*0.06777)^2),0))</f>
        <v>64</v>
      </c>
      <c r="U204" s="32"/>
    </row>
    <row r="205" customFormat="false" ht="15" hidden="false" customHeight="false" outlineLevel="0" collapsed="false">
      <c r="A205" s="32" t="s">
        <v>233</v>
      </c>
      <c r="B205" s="32" t="s">
        <v>401</v>
      </c>
      <c r="C205" s="32" t="s">
        <v>405</v>
      </c>
      <c r="D205" s="60" t="n">
        <v>900</v>
      </c>
      <c r="E205" s="60" t="n">
        <v>919</v>
      </c>
      <c r="F205" s="69" t="n">
        <f aca="false">IF(E205="","",D205-E205)</f>
        <v>-19</v>
      </c>
      <c r="G205" s="60" t="n">
        <v>511</v>
      </c>
      <c r="H205" s="60" t="n">
        <v>542</v>
      </c>
      <c r="I205" s="69" t="n">
        <f aca="false">IF(H205="","",G205-H205)</f>
        <v>-31</v>
      </c>
      <c r="J205" s="40" t="n">
        <f aca="false">IF(OR(D205="",D205+G205=0),"",D205/(D205+G205))</f>
        <v>0.637845499645641</v>
      </c>
      <c r="K205" s="40" t="n">
        <f aca="false">IF(E205="","",E205/(E205+H205))</f>
        <v>0.6290212183436</v>
      </c>
      <c r="L205" s="70" t="n">
        <f aca="false">IF(OR(K205="",J205=""),"",(J205-K205)*100)</f>
        <v>0.882428130204116</v>
      </c>
      <c r="M205" s="36" t="n">
        <v>1.73158763326251</v>
      </c>
      <c r="N205" s="36" t="n">
        <v>1.32709319028394</v>
      </c>
      <c r="O205" s="36" t="n">
        <f aca="false">SQRT(M205^2+N205^2)</f>
        <v>2.18164434942216</v>
      </c>
      <c r="P205" s="40" t="n">
        <f aca="false">IF(J205="","",MAX(0,J205-1.96*O205/100))</f>
        <v>0.595085270396967</v>
      </c>
      <c r="Q205" s="40" t="n">
        <f aca="false">IF(J205="","",MIN(1,J205+1.96*O205/100))</f>
        <v>0.680605728894316</v>
      </c>
      <c r="R205" s="32" t="str">
        <f aca="false">IF(L205="","",IF(ABS(L205)&lt;=O205,"Yes","No"))</f>
        <v>Yes</v>
      </c>
      <c r="S205" s="32" t="str">
        <f aca="false">IF(L205="","",IF(ABS(L205)&lt;=1.96*O205,"Yes","No"))</f>
        <v>Yes</v>
      </c>
      <c r="T205" s="60" t="n">
        <f aca="false">IF(D205="","",ROUND(SQRT(((D205+G205)*O205/100)^2+(J205*(D205+G205)*0.06777)^2),0))</f>
        <v>68</v>
      </c>
      <c r="U205" s="32"/>
    </row>
    <row r="206" customFormat="false" ht="15" hidden="false" customHeight="false" outlineLevel="0" collapsed="false">
      <c r="A206" s="32" t="s">
        <v>233</v>
      </c>
      <c r="B206" s="32" t="s">
        <v>401</v>
      </c>
      <c r="C206" s="32" t="s">
        <v>406</v>
      </c>
      <c r="D206" s="60" t="n">
        <v>335</v>
      </c>
      <c r="E206" s="60" t="n">
        <v>308</v>
      </c>
      <c r="F206" s="69" t="n">
        <f aca="false">IF(E206="","",D206-E206)</f>
        <v>27</v>
      </c>
      <c r="G206" s="60" t="n">
        <v>228</v>
      </c>
      <c r="H206" s="60" t="n">
        <v>263</v>
      </c>
      <c r="I206" s="69" t="n">
        <f aca="false">IF(H206="","",G206-H206)</f>
        <v>-35</v>
      </c>
      <c r="J206" s="40" t="n">
        <f aca="false">IF(OR(D206="",D206+G206=0),"",D206/(D206+G206))</f>
        <v>0.595026642984014</v>
      </c>
      <c r="K206" s="40" t="n">
        <f aca="false">IF(E206="","",E206/(E206+H206))</f>
        <v>0.539404553415061</v>
      </c>
      <c r="L206" s="70" t="n">
        <f aca="false">IF(OR(K206="",J206=""),"",(J206-K206)*100)</f>
        <v>5.56220895689529</v>
      </c>
      <c r="M206" s="36" t="n">
        <v>3.46052190265839</v>
      </c>
      <c r="N206" s="36" t="n">
        <v>1.32709319028394</v>
      </c>
      <c r="O206" s="36" t="n">
        <f aca="false">SQRT(M206^2+N206^2)</f>
        <v>3.70626337090019</v>
      </c>
      <c r="P206" s="40" t="n">
        <f aca="false">IF(J206="","",MAX(0,J206-1.96*O206/100))</f>
        <v>0.52238388091437</v>
      </c>
      <c r="Q206" s="40" t="n">
        <f aca="false">IF(J206="","",MIN(1,J206+1.96*O206/100))</f>
        <v>0.667669405053658</v>
      </c>
      <c r="R206" s="32" t="str">
        <f aca="false">IF(L206="","",IF(ABS(L206)&lt;=O206,"Yes","No"))</f>
        <v>No</v>
      </c>
      <c r="S206" s="32" t="str">
        <f aca="false">IF(L206="","",IF(ABS(L206)&lt;=1.96*O206,"Yes","No"))</f>
        <v>Yes</v>
      </c>
      <c r="T206" s="60" t="n">
        <f aca="false">IF(D206="","",ROUND(SQRT(((D206+G206)*O206/100)^2+(J206*(D206+G206)*0.14653)^2),0))</f>
        <v>53</v>
      </c>
      <c r="U206" s="32"/>
    </row>
    <row r="207" customFormat="false" ht="15" hidden="false" customHeight="false" outlineLevel="0" collapsed="false">
      <c r="A207" s="32" t="s">
        <v>233</v>
      </c>
      <c r="B207" s="32" t="s">
        <v>401</v>
      </c>
      <c r="C207" s="32" t="s">
        <v>407</v>
      </c>
      <c r="D207" s="60" t="n">
        <v>595</v>
      </c>
      <c r="E207" s="60" t="n">
        <v>602</v>
      </c>
      <c r="F207" s="69" t="n">
        <f aca="false">IF(E207="","",D207-E207)</f>
        <v>-7</v>
      </c>
      <c r="G207" s="60" t="n">
        <v>277</v>
      </c>
      <c r="H207" s="60" t="n">
        <v>269</v>
      </c>
      <c r="I207" s="69" t="n">
        <f aca="false">IF(H207="","",G207-H207)</f>
        <v>8</v>
      </c>
      <c r="J207" s="40" t="n">
        <f aca="false">IF(OR(D207="",D207+G207=0),"",D207/(D207+G207))</f>
        <v>0.682339449541284</v>
      </c>
      <c r="K207" s="40" t="n">
        <f aca="false">IF(E207="","",E207/(E207+H207))</f>
        <v>0.691159586681975</v>
      </c>
      <c r="L207" s="70" t="n">
        <f aca="false">IF(OR(K207="",J207=""),"",(J207-K207)*100)</f>
        <v>-0.88201371406903</v>
      </c>
      <c r="M207" s="36" t="n">
        <v>2.11357802942001</v>
      </c>
      <c r="N207" s="36" t="n">
        <v>1.32709319028394</v>
      </c>
      <c r="O207" s="36" t="n">
        <f aca="false">SQRT(M207^2+N207^2)</f>
        <v>2.49567394147252</v>
      </c>
      <c r="P207" s="40" t="n">
        <f aca="false">IF(J207="","",MAX(0,J207-1.96*O207/100))</f>
        <v>0.633424240288423</v>
      </c>
      <c r="Q207" s="40" t="n">
        <f aca="false">IF(J207="","",MIN(1,J207+1.96*O207/100))</f>
        <v>0.731254658794146</v>
      </c>
      <c r="R207" s="32" t="str">
        <f aca="false">IF(L207="","",IF(ABS(L207)&lt;=O207,"Yes","No"))</f>
        <v>Yes</v>
      </c>
      <c r="S207" s="32" t="str">
        <f aca="false">IF(L207="","",IF(ABS(L207)&lt;=1.96*O207,"Yes","No"))</f>
        <v>Yes</v>
      </c>
      <c r="T207" s="60" t="n">
        <f aca="false">IF(D207="","",ROUND(SQRT(((D207+G207)*O207/100)^2+(J207*(D207+G207)*0.0886)^2),0))</f>
        <v>57</v>
      </c>
      <c r="U207" s="32"/>
    </row>
    <row r="208" customFormat="false" ht="15" hidden="false" customHeight="false" outlineLevel="0" collapsed="false">
      <c r="A208" s="32" t="s">
        <v>233</v>
      </c>
      <c r="B208" s="32" t="s">
        <v>401</v>
      </c>
      <c r="C208" s="32" t="s">
        <v>408</v>
      </c>
      <c r="D208" s="60" t="n">
        <v>582</v>
      </c>
      <c r="E208" s="60" t="n">
        <v>512</v>
      </c>
      <c r="F208" s="69" t="n">
        <f aca="false">IF(E208="","",D208-E208)</f>
        <v>70</v>
      </c>
      <c r="G208" s="60" t="n">
        <v>420</v>
      </c>
      <c r="H208" s="60" t="n">
        <v>447</v>
      </c>
      <c r="I208" s="69" t="n">
        <f aca="false">IF(H208="","",G208-H208)</f>
        <v>-27</v>
      </c>
      <c r="J208" s="40" t="n">
        <f aca="false">IF(OR(D208="",D208+G208=0),"",D208/(D208+G208))</f>
        <v>0.580838323353293</v>
      </c>
      <c r="K208" s="40" t="n">
        <f aca="false">IF(E208="","",E208/(E208+H208))</f>
        <v>0.533889468196038</v>
      </c>
      <c r="L208" s="70" t="n">
        <f aca="false">IF(OR(K208="",J208=""),"",(J208-K208)*100)</f>
        <v>4.69488551572559</v>
      </c>
      <c r="M208" s="36" t="n">
        <v>2.11357802942001</v>
      </c>
      <c r="N208" s="36" t="n">
        <v>1.32709319028394</v>
      </c>
      <c r="O208" s="36" t="n">
        <f aca="false">SQRT(M208^2+N208^2)</f>
        <v>2.49567394147252</v>
      </c>
      <c r="P208" s="40" t="n">
        <f aca="false">IF(J208="","",MAX(0,J208-1.96*O208/100))</f>
        <v>0.531923114100432</v>
      </c>
      <c r="Q208" s="40" t="n">
        <f aca="false">IF(J208="","",MIN(1,J208+1.96*O208/100))</f>
        <v>0.629753532606155</v>
      </c>
      <c r="R208" s="32" t="str">
        <f aca="false">IF(L208="","",IF(ABS(L208)&lt;=O208,"Yes","No"))</f>
        <v>No</v>
      </c>
      <c r="S208" s="32" t="str">
        <f aca="false">IF(L208="","",IF(ABS(L208)&lt;=1.96*O208,"Yes","No"))</f>
        <v>Yes</v>
      </c>
      <c r="T208" s="60" t="n">
        <f aca="false">IF(D208="","",ROUND(SQRT(((D208+G208)*O208/100)^2+(J208*(D208+G208)*0.0886)^2),0))</f>
        <v>57</v>
      </c>
      <c r="U208" s="32"/>
    </row>
    <row r="209" customFormat="false" ht="15" hidden="false" customHeight="false" outlineLevel="0" collapsed="false">
      <c r="A209" s="32" t="s">
        <v>233</v>
      </c>
      <c r="B209" s="32" t="s">
        <v>401</v>
      </c>
      <c r="C209" s="32" t="s">
        <v>409</v>
      </c>
      <c r="D209" s="60" t="n">
        <v>327</v>
      </c>
      <c r="E209" s="60" t="n">
        <v>276</v>
      </c>
      <c r="F209" s="69" t="n">
        <f aca="false">IF(E209="","",D209-E209)</f>
        <v>51</v>
      </c>
      <c r="G209" s="60" t="n">
        <v>263</v>
      </c>
      <c r="H209" s="60" t="n">
        <v>301</v>
      </c>
      <c r="I209" s="69" t="n">
        <f aca="false">IF(H209="","",G209-H209)</f>
        <v>-38</v>
      </c>
      <c r="J209" s="40" t="n">
        <f aca="false">IF(OR(D209="",D209+G209=0),"",D209/(D209+G209))</f>
        <v>0.554237288135593</v>
      </c>
      <c r="K209" s="40" t="n">
        <f aca="false">IF(E209="","",E209/(E209+H209))</f>
        <v>0.478336221837088</v>
      </c>
      <c r="L209" s="70" t="n">
        <f aca="false">IF(OR(K209="",J209=""),"",(J209-K209)*100)</f>
        <v>7.59010662985049</v>
      </c>
      <c r="M209" s="36" t="n">
        <v>3.46052190265839</v>
      </c>
      <c r="N209" s="36" t="n">
        <v>1.32709319028394</v>
      </c>
      <c r="O209" s="36" t="n">
        <f aca="false">SQRT(M209^2+N209^2)</f>
        <v>3.70626337090019</v>
      </c>
      <c r="P209" s="40" t="n">
        <f aca="false">IF(J209="","",MAX(0,J209-1.96*O209/100))</f>
        <v>0.48159452606595</v>
      </c>
      <c r="Q209" s="40" t="n">
        <f aca="false">IF(J209="","",MIN(1,J209+1.96*O209/100))</f>
        <v>0.626880050205237</v>
      </c>
      <c r="R209" s="32" t="str">
        <f aca="false">IF(L209="","",IF(ABS(L209)&lt;=O209,"Yes","No"))</f>
        <v>No</v>
      </c>
      <c r="S209" s="32" t="str">
        <f aca="false">IF(L209="","",IF(ABS(L209)&lt;=1.96*O209,"Yes","No"))</f>
        <v>No</v>
      </c>
      <c r="T209" s="60" t="n">
        <f aca="false">IF(D209="","",ROUND(SQRT(((D209+G209)*O209/100)^2+(J209*(D209+G209)*0.14653)^2),0))</f>
        <v>53</v>
      </c>
      <c r="U209" s="32"/>
    </row>
    <row r="210" customFormat="false" ht="15" hidden="false" customHeight="false" outlineLevel="0" collapsed="false">
      <c r="A210" s="32" t="s">
        <v>233</v>
      </c>
      <c r="B210" s="32" t="s">
        <v>401</v>
      </c>
      <c r="C210" s="32" t="s">
        <v>410</v>
      </c>
      <c r="D210" s="60" t="n">
        <v>594</v>
      </c>
      <c r="E210" s="60" t="n">
        <v>586</v>
      </c>
      <c r="F210" s="69" t="n">
        <f aca="false">IF(E210="","",D210-E210)</f>
        <v>8</v>
      </c>
      <c r="G210" s="60" t="n">
        <v>450</v>
      </c>
      <c r="H210" s="60" t="n">
        <v>476</v>
      </c>
      <c r="I210" s="69" t="n">
        <f aca="false">IF(H210="","",G210-H210)</f>
        <v>-26</v>
      </c>
      <c r="J210" s="40" t="n">
        <f aca="false">IF(OR(D210="",D210+G210=0),"",D210/(D210+G210))</f>
        <v>0.568965517241379</v>
      </c>
      <c r="K210" s="40" t="n">
        <f aca="false">IF(E210="","",E210/(E210+H210))</f>
        <v>0.551789077212806</v>
      </c>
      <c r="L210" s="70" t="n">
        <f aca="false">IF(OR(K210="",J210=""),"",(J210-K210)*100)</f>
        <v>1.71764400285733</v>
      </c>
      <c r="M210" s="36" t="n">
        <v>2.11357802942001</v>
      </c>
      <c r="N210" s="36" t="n">
        <v>1.32709319028394</v>
      </c>
      <c r="O210" s="36" t="n">
        <f aca="false">SQRT(M210^2+N210^2)</f>
        <v>2.49567394147252</v>
      </c>
      <c r="P210" s="40" t="n">
        <f aca="false">IF(J210="","",MAX(0,J210-1.96*O210/100))</f>
        <v>0.520050307988518</v>
      </c>
      <c r="Q210" s="40" t="n">
        <f aca="false">IF(J210="","",MIN(1,J210+1.96*O210/100))</f>
        <v>0.617880726494241</v>
      </c>
      <c r="R210" s="32" t="str">
        <f aca="false">IF(L210="","",IF(ABS(L210)&lt;=O210,"Yes","No"))</f>
        <v>Yes</v>
      </c>
      <c r="S210" s="32" t="str">
        <f aca="false">IF(L210="","",IF(ABS(L210)&lt;=1.96*O210,"Yes","No"))</f>
        <v>Yes</v>
      </c>
      <c r="T210" s="60" t="n">
        <f aca="false">IF(D210="","",ROUND(SQRT(((D210+G210)*O210/100)^2+(J210*(D210+G210)*0.0886)^2),0))</f>
        <v>59</v>
      </c>
      <c r="U210" s="32"/>
    </row>
    <row r="211" customFormat="false" ht="15" hidden="false" customHeight="false" outlineLevel="0" collapsed="false">
      <c r="A211" s="32" t="s">
        <v>233</v>
      </c>
      <c r="B211" s="32" t="s">
        <v>401</v>
      </c>
      <c r="C211" s="32" t="s">
        <v>411</v>
      </c>
      <c r="D211" s="60" t="n">
        <v>893</v>
      </c>
      <c r="E211" s="60" t="n">
        <v>820</v>
      </c>
      <c r="F211" s="69" t="n">
        <f aca="false">IF(E211="","",D211-E211)</f>
        <v>73</v>
      </c>
      <c r="G211" s="60" t="n">
        <v>876</v>
      </c>
      <c r="H211" s="60" t="n">
        <v>946</v>
      </c>
      <c r="I211" s="69" t="n">
        <f aca="false">IF(H211="","",G211-H211)</f>
        <v>-70</v>
      </c>
      <c r="J211" s="40" t="n">
        <f aca="false">IF(OR(D211="",D211+G211=0),"",D211/(D211+G211))</f>
        <v>0.504804974561899</v>
      </c>
      <c r="K211" s="40" t="n">
        <f aca="false">IF(E211="","",E211/(E211+H211))</f>
        <v>0.464326160815402</v>
      </c>
      <c r="L211" s="70" t="n">
        <f aca="false">IF(OR(K211="",J211=""),"",(J211-K211)*100)</f>
        <v>4.04788137464974</v>
      </c>
      <c r="M211" s="36" t="n">
        <v>1.73158763326251</v>
      </c>
      <c r="N211" s="36" t="n">
        <v>1.32709319028394</v>
      </c>
      <c r="O211" s="36" t="n">
        <f aca="false">SQRT(M211^2+N211^2)</f>
        <v>2.18164434942216</v>
      </c>
      <c r="P211" s="40" t="n">
        <f aca="false">IF(J211="","",MAX(0,J211-1.96*O211/100))</f>
        <v>0.462044745313225</v>
      </c>
      <c r="Q211" s="40" t="n">
        <f aca="false">IF(J211="","",MIN(1,J211+1.96*O211/100))</f>
        <v>0.547565203810574</v>
      </c>
      <c r="R211" s="32" t="str">
        <f aca="false">IF(L211="","",IF(ABS(L211)&lt;=O211,"Yes","No"))</f>
        <v>No</v>
      </c>
      <c r="S211" s="32" t="str">
        <f aca="false">IF(L211="","",IF(ABS(L211)&lt;=1.96*O211,"Yes","No"))</f>
        <v>Yes</v>
      </c>
      <c r="T211" s="60" t="n">
        <f aca="false">IF(D211="","",ROUND(SQRT(((D211+G211)*O211/100)^2+(J211*(D211+G211)*0.06777)^2),0))</f>
        <v>72</v>
      </c>
      <c r="U211" s="32"/>
    </row>
    <row r="212" customFormat="false" ht="15" hidden="false" customHeight="false" outlineLevel="0" collapsed="false">
      <c r="A212" s="32" t="s">
        <v>233</v>
      </c>
      <c r="B212" s="32" t="s">
        <v>401</v>
      </c>
      <c r="C212" s="32" t="s">
        <v>412</v>
      </c>
      <c r="D212" s="60" t="n">
        <v>738</v>
      </c>
      <c r="E212" s="60" t="n">
        <v>665</v>
      </c>
      <c r="F212" s="69" t="n">
        <f aca="false">IF(E212="","",D212-E212)</f>
        <v>73</v>
      </c>
      <c r="G212" s="60" t="n">
        <v>694</v>
      </c>
      <c r="H212" s="60" t="n">
        <v>763</v>
      </c>
      <c r="I212" s="69" t="n">
        <f aca="false">IF(H212="","",G212-H212)</f>
        <v>-69</v>
      </c>
      <c r="J212" s="40" t="n">
        <f aca="false">IF(OR(D212="",D212+G212=0),"",D212/(D212+G212))</f>
        <v>0.51536312849162</v>
      </c>
      <c r="K212" s="40" t="n">
        <f aca="false">IF(E212="","",E212/(E212+H212))</f>
        <v>0.465686274509804</v>
      </c>
      <c r="L212" s="70" t="n">
        <f aca="false">IF(OR(K212="",J212=""),"",(J212-K212)*100)</f>
        <v>4.96768539818162</v>
      </c>
      <c r="M212" s="36" t="n">
        <v>1.73158763326251</v>
      </c>
      <c r="N212" s="36" t="n">
        <v>1.32709319028394</v>
      </c>
      <c r="O212" s="36" t="n">
        <f aca="false">SQRT(M212^2+N212^2)</f>
        <v>2.18164434942216</v>
      </c>
      <c r="P212" s="40" t="n">
        <f aca="false">IF(J212="","",MAX(0,J212-1.96*O212/100))</f>
        <v>0.472602899242946</v>
      </c>
      <c r="Q212" s="40" t="n">
        <f aca="false">IF(J212="","",MIN(1,J212+1.96*O212/100))</f>
        <v>0.558123357740295</v>
      </c>
      <c r="R212" s="32" t="str">
        <f aca="false">IF(L212="","",IF(ABS(L212)&lt;=O212,"Yes","No"))</f>
        <v>No</v>
      </c>
      <c r="S212" s="32" t="str">
        <f aca="false">IF(L212="","",IF(ABS(L212)&lt;=1.96*O212,"Yes","No"))</f>
        <v>No</v>
      </c>
      <c r="T212" s="60" t="n">
        <f aca="false">IF(D212="","",ROUND(SQRT(((D212+G212)*O212/100)^2+(J212*(D212+G212)*0.06777)^2),0))</f>
        <v>59</v>
      </c>
      <c r="U212" s="32"/>
    </row>
    <row r="213" customFormat="false" ht="15" hidden="false" customHeight="false" outlineLevel="0" collapsed="false">
      <c r="A213" s="32" t="s">
        <v>233</v>
      </c>
      <c r="B213" s="32" t="s">
        <v>401</v>
      </c>
      <c r="C213" s="32" t="s">
        <v>413</v>
      </c>
      <c r="D213" s="60" t="n">
        <v>647</v>
      </c>
      <c r="E213" s="60" t="n">
        <v>621</v>
      </c>
      <c r="F213" s="69" t="n">
        <f aca="false">IF(E213="","",D213-E213)</f>
        <v>26</v>
      </c>
      <c r="G213" s="60" t="n">
        <v>510</v>
      </c>
      <c r="H213" s="60" t="n">
        <v>569</v>
      </c>
      <c r="I213" s="69" t="n">
        <f aca="false">IF(H213="","",G213-H213)</f>
        <v>-59</v>
      </c>
      <c r="J213" s="40" t="n">
        <f aca="false">IF(OR(D213="",D213+G213=0),"",D213/(D213+G213))</f>
        <v>0.559204840103717</v>
      </c>
      <c r="K213" s="40" t="n">
        <f aca="false">IF(E213="","",E213/(E213+H213))</f>
        <v>0.521848739495798</v>
      </c>
      <c r="L213" s="70" t="n">
        <f aca="false">IF(OR(K213="",J213=""),"",(J213-K213)*100)</f>
        <v>3.73561006079182</v>
      </c>
      <c r="M213" s="36" t="n">
        <v>1.73158763326251</v>
      </c>
      <c r="N213" s="36" t="n">
        <v>1.32709319028394</v>
      </c>
      <c r="O213" s="36" t="n">
        <f aca="false">SQRT(M213^2+N213^2)</f>
        <v>2.18164434942216</v>
      </c>
      <c r="P213" s="40" t="n">
        <f aca="false">IF(J213="","",MAX(0,J213-1.96*O213/100))</f>
        <v>0.516444610855042</v>
      </c>
      <c r="Q213" s="40" t="n">
        <f aca="false">IF(J213="","",MIN(1,J213+1.96*O213/100))</f>
        <v>0.601965069352391</v>
      </c>
      <c r="R213" s="32" t="str">
        <f aca="false">IF(L213="","",IF(ABS(L213)&lt;=O213,"Yes","No"))</f>
        <v>No</v>
      </c>
      <c r="S213" s="32" t="str">
        <f aca="false">IF(L213="","",IF(ABS(L213)&lt;=1.96*O213,"Yes","No"))</f>
        <v>Yes</v>
      </c>
      <c r="T213" s="60" t="n">
        <f aca="false">IF(D213="","",ROUND(SQRT(((D213+G213)*O213/100)^2+(J213*(D213+G213)*0.06777)^2),0))</f>
        <v>51</v>
      </c>
      <c r="U213" s="32"/>
    </row>
    <row r="214" customFormat="false" ht="15" hidden="false" customHeight="false" outlineLevel="0" collapsed="false">
      <c r="A214" s="32" t="s">
        <v>414</v>
      </c>
      <c r="B214" s="32" t="s">
        <v>415</v>
      </c>
      <c r="C214" s="32" t="s">
        <v>416</v>
      </c>
      <c r="D214" s="60" t="n">
        <v>520</v>
      </c>
      <c r="E214" s="60" t="n">
        <v>482</v>
      </c>
      <c r="F214" s="69" t="n">
        <f aca="false">IF(E214="","",D214-E214)</f>
        <v>38</v>
      </c>
      <c r="G214" s="60" t="n">
        <v>998</v>
      </c>
      <c r="H214" s="60" t="n">
        <v>987</v>
      </c>
      <c r="I214" s="69" t="n">
        <f aca="false">IF(H214="","",G214-H214)</f>
        <v>11</v>
      </c>
      <c r="J214" s="40" t="n">
        <f aca="false">IF(OR(D214="",D214+G214=0),"",D214/(D214+G214))</f>
        <v>0.342555994729908</v>
      </c>
      <c r="K214" s="40" t="n">
        <f aca="false">IF(E214="","",E214/(E214+H214))</f>
        <v>0.328114363512594</v>
      </c>
      <c r="L214" s="70" t="n">
        <f aca="false">IF(OR(K214="",J214=""),"",(J214-K214)*100)</f>
        <v>1.44416312173142</v>
      </c>
      <c r="M214" s="36" t="n">
        <v>1.73158763326251</v>
      </c>
      <c r="N214" s="36" t="n">
        <v>1.32709319028394</v>
      </c>
      <c r="O214" s="36" t="n">
        <f aca="false">SQRT(M214^2+N214^2)</f>
        <v>2.18164434942216</v>
      </c>
      <c r="P214" s="40" t="n">
        <f aca="false">IF(J214="","",MAX(0,J214-1.96*O214/100))</f>
        <v>0.299795765481233</v>
      </c>
      <c r="Q214" s="40" t="n">
        <f aca="false">IF(J214="","",MIN(1,J214+1.96*O214/100))</f>
        <v>0.385316223978582</v>
      </c>
      <c r="R214" s="32" t="str">
        <f aca="false">IF(L214="","",IF(ABS(L214)&lt;=O214,"Yes","No"))</f>
        <v>Yes</v>
      </c>
      <c r="S214" s="32" t="str">
        <f aca="false">IF(L214="","",IF(ABS(L214)&lt;=1.96*O214,"Yes","No"))</f>
        <v>Yes</v>
      </c>
      <c r="T214" s="60" t="n">
        <f aca="false">IF(D214="","",ROUND(SQRT(((D214+G214)*O214/100)^2+(J214*(D214+G214)*0.06777)^2),0))</f>
        <v>48</v>
      </c>
      <c r="U214" s="32"/>
    </row>
    <row r="215" customFormat="false" ht="15" hidden="false" customHeight="false" outlineLevel="0" collapsed="false">
      <c r="A215" s="32" t="s">
        <v>414</v>
      </c>
      <c r="B215" s="32" t="s">
        <v>417</v>
      </c>
      <c r="C215" s="32" t="s">
        <v>418</v>
      </c>
      <c r="D215" s="60" t="n">
        <v>1574</v>
      </c>
      <c r="E215" s="60" t="n">
        <v>1425</v>
      </c>
      <c r="F215" s="69" t="n">
        <f aca="false">IF(E215="","",D215-E215)</f>
        <v>149</v>
      </c>
      <c r="G215" s="60" t="n">
        <v>2473</v>
      </c>
      <c r="H215" s="60" t="n">
        <v>2491</v>
      </c>
      <c r="I215" s="69" t="n">
        <f aca="false">IF(H215="","",G215-H215)</f>
        <v>-18</v>
      </c>
      <c r="J215" s="40" t="n">
        <f aca="false">IF(OR(D215="",D215+G215=0),"",D215/(D215+G215))</f>
        <v>0.388930071658018</v>
      </c>
      <c r="K215" s="40" t="n">
        <f aca="false">IF(E215="","",E215/(E215+H215))</f>
        <v>0.363891726251277</v>
      </c>
      <c r="L215" s="70" t="n">
        <f aca="false">IF(OR(K215="",J215=""),"",(J215-K215)*100)</f>
        <v>2.50383454067415</v>
      </c>
      <c r="M215" s="36" t="n">
        <v>1.73158763326251</v>
      </c>
      <c r="N215" s="36" t="n">
        <v>1.32709319028394</v>
      </c>
      <c r="O215" s="36" t="n">
        <f aca="false">SQRT(M215^2+N215^2)</f>
        <v>2.18164434942216</v>
      </c>
      <c r="P215" s="40" t="n">
        <f aca="false">IF(J215="","",MAX(0,J215-1.96*O215/100))</f>
        <v>0.346169842409344</v>
      </c>
      <c r="Q215" s="40" t="n">
        <f aca="false">IF(J215="","",MIN(1,J215+1.96*O215/100))</f>
        <v>0.431690300906693</v>
      </c>
      <c r="R215" s="32" t="str">
        <f aca="false">IF(L215="","",IF(ABS(L215)&lt;=O215,"Yes","No"))</f>
        <v>No</v>
      </c>
      <c r="S215" s="32" t="str">
        <f aca="false">IF(L215="","",IF(ABS(L215)&lt;=1.96*O215,"Yes","No"))</f>
        <v>Yes</v>
      </c>
      <c r="T215" s="60" t="n">
        <f aca="false">IF(D215="","",ROUND(SQRT(((D215+G215)*O215/100)^2+(J215*(D215+G215)*0.06777)^2),0))</f>
        <v>138</v>
      </c>
      <c r="U215" s="32" t="s">
        <v>785</v>
      </c>
    </row>
    <row r="216" customFormat="false" ht="15" hidden="false" customHeight="false" outlineLevel="0" collapsed="false">
      <c r="A216" s="32" t="s">
        <v>414</v>
      </c>
      <c r="B216" s="32" t="s">
        <v>419</v>
      </c>
      <c r="C216" s="32" t="s">
        <v>420</v>
      </c>
      <c r="D216" s="60" t="n">
        <v>615</v>
      </c>
      <c r="E216" s="60" t="n">
        <v>509</v>
      </c>
      <c r="F216" s="69" t="n">
        <f aca="false">IF(E216="","",D216-E216)</f>
        <v>106</v>
      </c>
      <c r="G216" s="60" t="n">
        <v>888</v>
      </c>
      <c r="H216" s="60" t="n">
        <v>805</v>
      </c>
      <c r="I216" s="69" t="n">
        <f aca="false">IF(H216="","",G216-H216)</f>
        <v>83</v>
      </c>
      <c r="J216" s="40" t="n">
        <f aca="false">IF(OR(D216="",D216+G216=0),"",D216/(D216+G216))</f>
        <v>0.409181636726547</v>
      </c>
      <c r="K216" s="40" t="n">
        <f aca="false">IF(E216="","",E216/(E216+H216))</f>
        <v>0.387366818873668</v>
      </c>
      <c r="L216" s="70" t="n">
        <f aca="false">IF(OR(K216="",J216=""),"",(J216-K216)*100)</f>
        <v>2.18148178528787</v>
      </c>
      <c r="M216" s="36" t="n">
        <v>1.73158763326251</v>
      </c>
      <c r="N216" s="36" t="n">
        <v>1.32709319028394</v>
      </c>
      <c r="O216" s="36" t="n">
        <f aca="false">SQRT(M216^2+N216^2)</f>
        <v>2.18164434942216</v>
      </c>
      <c r="P216" s="40" t="n">
        <f aca="false">IF(J216="","",MAX(0,J216-1.96*O216/100))</f>
        <v>0.366421407477872</v>
      </c>
      <c r="Q216" s="40" t="n">
        <f aca="false">IF(J216="","",MIN(1,J216+1.96*O216/100))</f>
        <v>0.451941865975221</v>
      </c>
      <c r="R216" s="32" t="str">
        <f aca="false">IF(L216="","",IF(ABS(L216)&lt;=O216,"Yes","No"))</f>
        <v>Yes</v>
      </c>
      <c r="S216" s="32" t="str">
        <f aca="false">IF(L216="","",IF(ABS(L216)&lt;=1.96*O216,"Yes","No"))</f>
        <v>Yes</v>
      </c>
      <c r="T216" s="60" t="n">
        <f aca="false">IF(D216="","",ROUND(SQRT(((D216+G216)*O216/100)^2+(J216*(D216+G216)*0.06777)^2),0))</f>
        <v>53</v>
      </c>
      <c r="U216" s="32" t="s">
        <v>786</v>
      </c>
    </row>
    <row r="217" customFormat="false" ht="15" hidden="false" customHeight="false" outlineLevel="0" collapsed="false">
      <c r="A217" s="32" t="s">
        <v>421</v>
      </c>
      <c r="B217" s="32" t="s">
        <v>422</v>
      </c>
      <c r="C217" s="32" t="s">
        <v>423</v>
      </c>
      <c r="D217" s="60" t="n">
        <v>695</v>
      </c>
      <c r="E217" s="60" t="n">
        <v>632</v>
      </c>
      <c r="F217" s="69" t="n">
        <f aca="false">IF(E217="","",D217-E217)</f>
        <v>63</v>
      </c>
      <c r="G217" s="60" t="n">
        <v>943</v>
      </c>
      <c r="H217" s="60" t="n">
        <v>1007</v>
      </c>
      <c r="I217" s="69" t="n">
        <f aca="false">IF(H217="","",G217-H217)</f>
        <v>-64</v>
      </c>
      <c r="J217" s="40" t="n">
        <f aca="false">IF(OR(D217="",D217+G217=0),"",D217/(D217+G217))</f>
        <v>0.424297924297924</v>
      </c>
      <c r="K217" s="40" t="n">
        <f aca="false">IF(E217="","",E217/(E217+H217))</f>
        <v>0.385600976205003</v>
      </c>
      <c r="L217" s="70" t="n">
        <f aca="false">IF(OR(K217="",J217=""),"",(J217-K217)*100)</f>
        <v>3.86969480929212</v>
      </c>
      <c r="M217" s="36" t="n">
        <v>1.73158763326251</v>
      </c>
      <c r="N217" s="36" t="n">
        <v>1.32709319028394</v>
      </c>
      <c r="O217" s="36" t="n">
        <f aca="false">SQRT(M217^2+N217^2)</f>
        <v>2.18164434942216</v>
      </c>
      <c r="P217" s="40" t="n">
        <f aca="false">IF(J217="","",MAX(0,J217-1.96*O217/100))</f>
        <v>0.38153769504925</v>
      </c>
      <c r="Q217" s="40" t="n">
        <f aca="false">IF(J217="","",MIN(1,J217+1.96*O217/100))</f>
        <v>0.467058153546599</v>
      </c>
      <c r="R217" s="32" t="str">
        <f aca="false">IF(L217="","",IF(ABS(L217)&lt;=O217,"Yes","No"))</f>
        <v>No</v>
      </c>
      <c r="S217" s="32" t="str">
        <f aca="false">IF(L217="","",IF(ABS(L217)&lt;=1.96*O217,"Yes","No"))</f>
        <v>Yes</v>
      </c>
      <c r="T217" s="60" t="n">
        <f aca="false">IF(D217="","",ROUND(SQRT(((D217+G217)*O217/100)^2+(J217*(D217+G217)*0.06777)^2),0))</f>
        <v>59</v>
      </c>
      <c r="U217" s="32"/>
    </row>
    <row r="218" customFormat="false" ht="15" hidden="false" customHeight="false" outlineLevel="0" collapsed="false">
      <c r="A218" s="32" t="s">
        <v>421</v>
      </c>
      <c r="B218" s="32" t="s">
        <v>422</v>
      </c>
      <c r="C218" s="32" t="s">
        <v>424</v>
      </c>
      <c r="D218" s="60" t="n">
        <v>763</v>
      </c>
      <c r="E218" s="60" t="n">
        <v>800</v>
      </c>
      <c r="F218" s="69" t="n">
        <f aca="false">IF(E218="","",D218-E218)</f>
        <v>-37</v>
      </c>
      <c r="G218" s="60" t="n">
        <v>976</v>
      </c>
      <c r="H218" s="60" t="n">
        <v>875</v>
      </c>
      <c r="I218" s="69" t="n">
        <f aca="false">IF(H218="","",G218-H218)</f>
        <v>101</v>
      </c>
      <c r="J218" s="40" t="n">
        <f aca="false">IF(OR(D218="",D218+G218=0),"",D218/(D218+G218))</f>
        <v>0.438757906843013</v>
      </c>
      <c r="K218" s="40" t="n">
        <f aca="false">IF(E218="","",E218/(E218+H218))</f>
        <v>0.477611940298507</v>
      </c>
      <c r="L218" s="70" t="n">
        <f aca="false">IF(OR(K218="",J218=""),"",(J218-K218)*100)</f>
        <v>-3.88540334554942</v>
      </c>
      <c r="M218" s="36" t="n">
        <v>1.73158763326251</v>
      </c>
      <c r="N218" s="36" t="n">
        <v>1.32709319028394</v>
      </c>
      <c r="O218" s="36" t="n">
        <f aca="false">SQRT(M218^2+N218^2)</f>
        <v>2.18164434942216</v>
      </c>
      <c r="P218" s="40" t="n">
        <f aca="false">IF(J218="","",MAX(0,J218-1.96*O218/100))</f>
        <v>0.395997677594339</v>
      </c>
      <c r="Q218" s="40" t="n">
        <f aca="false">IF(J218="","",MIN(1,J218+1.96*O218/100))</f>
        <v>0.481518136091688</v>
      </c>
      <c r="R218" s="32" t="str">
        <f aca="false">IF(L218="","",IF(ABS(L218)&lt;=O218,"Yes","No"))</f>
        <v>No</v>
      </c>
      <c r="S218" s="32" t="str">
        <f aca="false">IF(L218="","",IF(ABS(L218)&lt;=1.96*O218,"Yes","No"))</f>
        <v>Yes</v>
      </c>
      <c r="T218" s="60" t="n">
        <f aca="false">IF(D218="","",ROUND(SQRT(((D218+G218)*O218/100)^2+(J218*(D218+G218)*0.06777)^2),0))</f>
        <v>64</v>
      </c>
      <c r="U218" s="32"/>
    </row>
    <row r="219" customFormat="false" ht="15" hidden="false" customHeight="false" outlineLevel="0" collapsed="false">
      <c r="A219" s="32" t="s">
        <v>421</v>
      </c>
      <c r="B219" s="32" t="s">
        <v>425</v>
      </c>
      <c r="C219" s="32" t="s">
        <v>426</v>
      </c>
      <c r="D219" s="60" t="n">
        <v>269</v>
      </c>
      <c r="E219" s="60" t="n">
        <v>265</v>
      </c>
      <c r="F219" s="69" t="n">
        <f aca="false">IF(E219="","",D219-E219)</f>
        <v>4</v>
      </c>
      <c r="G219" s="60" t="n">
        <v>311</v>
      </c>
      <c r="H219" s="60" t="n">
        <v>334</v>
      </c>
      <c r="I219" s="69" t="n">
        <f aca="false">IF(H219="","",G219-H219)</f>
        <v>-23</v>
      </c>
      <c r="J219" s="40" t="n">
        <f aca="false">IF(OR(D219="",D219+G219=0),"",D219/(D219+G219))</f>
        <v>0.463793103448276</v>
      </c>
      <c r="K219" s="40" t="n">
        <f aca="false">IF(E219="","",E219/(E219+H219))</f>
        <v>0.442404006677796</v>
      </c>
      <c r="L219" s="70" t="n">
        <f aca="false">IF(OR(K219="",J219=""),"",(J219-K219)*100)</f>
        <v>2.13890967704795</v>
      </c>
      <c r="M219" s="36" t="n">
        <v>3.46052190265839</v>
      </c>
      <c r="N219" s="36" t="n">
        <v>1.32709319028394</v>
      </c>
      <c r="O219" s="36" t="n">
        <f aca="false">SQRT(M219^2+N219^2)</f>
        <v>3.70626337090019</v>
      </c>
      <c r="P219" s="40" t="n">
        <f aca="false">IF(J219="","",MAX(0,J219-1.96*O219/100))</f>
        <v>0.391150341378632</v>
      </c>
      <c r="Q219" s="40" t="n">
        <f aca="false">IF(J219="","",MIN(1,J219+1.96*O219/100))</f>
        <v>0.53643586551792</v>
      </c>
      <c r="R219" s="32" t="str">
        <f aca="false">IF(L219="","",IF(ABS(L219)&lt;=O219,"Yes","No"))</f>
        <v>Yes</v>
      </c>
      <c r="S219" s="32" t="str">
        <f aca="false">IF(L219="","",IF(ABS(L219)&lt;=1.96*O219,"Yes","No"))</f>
        <v>Yes</v>
      </c>
      <c r="T219" s="60" t="n">
        <f aca="false">IF(D219="","",ROUND(SQRT(((D219+G219)*O219/100)^2+(J219*(D219+G219)*0.14653)^2),0))</f>
        <v>45</v>
      </c>
      <c r="U219" s="32"/>
    </row>
    <row r="220" customFormat="false" ht="15" hidden="false" customHeight="false" outlineLevel="0" collapsed="false">
      <c r="A220" s="32" t="s">
        <v>421</v>
      </c>
      <c r="B220" s="32" t="s">
        <v>425</v>
      </c>
      <c r="C220" s="32" t="s">
        <v>429</v>
      </c>
      <c r="D220" s="60" t="n">
        <v>287</v>
      </c>
      <c r="E220" s="60" t="n">
        <v>220</v>
      </c>
      <c r="F220" s="69" t="n">
        <f aca="false">IF(E220="","",D220-E220)</f>
        <v>67</v>
      </c>
      <c r="G220" s="60" t="n">
        <v>260</v>
      </c>
      <c r="H220" s="60" t="n">
        <v>305</v>
      </c>
      <c r="I220" s="69" t="n">
        <f aca="false">IF(H220="","",G220-H220)</f>
        <v>-45</v>
      </c>
      <c r="J220" s="40" t="n">
        <f aca="false">IF(OR(D220="",D220+G220=0),"",D220/(D220+G220))</f>
        <v>0.524680073126143</v>
      </c>
      <c r="K220" s="40" t="n">
        <f aca="false">IF(E220="","",E220/(E220+H220))</f>
        <v>0.419047619047619</v>
      </c>
      <c r="L220" s="70" t="n">
        <f aca="false">IF(OR(K220="",J220=""),"",(J220-K220)*100)</f>
        <v>10.5632454078524</v>
      </c>
      <c r="M220" s="36" t="n">
        <v>3.46052190265839</v>
      </c>
      <c r="N220" s="36" t="n">
        <v>1.32709319028394</v>
      </c>
      <c r="O220" s="36" t="n">
        <f aca="false">SQRT(M220^2+N220^2)</f>
        <v>3.70626337090019</v>
      </c>
      <c r="P220" s="40" t="n">
        <f aca="false">IF(J220="","",MAX(0,J220-1.96*O220/100))</f>
        <v>0.452037311056499</v>
      </c>
      <c r="Q220" s="40" t="n">
        <f aca="false">IF(J220="","",MIN(1,J220+1.96*O220/100))</f>
        <v>0.597322835195786</v>
      </c>
      <c r="R220" s="32" t="str">
        <f aca="false">IF(L220="","",IF(ABS(L220)&lt;=O220,"Yes","No"))</f>
        <v>No</v>
      </c>
      <c r="S220" s="32" t="str">
        <f aca="false">IF(L220="","",IF(ABS(L220)&lt;=1.96*O220,"Yes","No"))</f>
        <v>No</v>
      </c>
      <c r="T220" s="60" t="n">
        <f aca="false">IF(D220="","",ROUND(SQRT(((D220+G220)*O220/100)^2+(J220*(D220+G220)*0.14653)^2),0))</f>
        <v>47</v>
      </c>
      <c r="U220" s="32"/>
    </row>
    <row r="221" customFormat="false" ht="15" hidden="false" customHeight="false" outlineLevel="0" collapsed="false">
      <c r="A221" s="32" t="s">
        <v>421</v>
      </c>
      <c r="B221" s="32" t="s">
        <v>425</v>
      </c>
      <c r="C221" s="32" t="s">
        <v>430</v>
      </c>
      <c r="D221" s="60" t="n">
        <v>270</v>
      </c>
      <c r="E221" s="60" t="n">
        <v>252</v>
      </c>
      <c r="F221" s="69" t="n">
        <f aca="false">IF(E221="","",D221-E221)</f>
        <v>18</v>
      </c>
      <c r="G221" s="60" t="n">
        <v>334</v>
      </c>
      <c r="H221" s="60" t="n">
        <v>361</v>
      </c>
      <c r="I221" s="69" t="n">
        <f aca="false">IF(H221="","",G221-H221)</f>
        <v>-27</v>
      </c>
      <c r="J221" s="40" t="n">
        <f aca="false">IF(OR(D221="",D221+G221=0),"",D221/(D221+G221))</f>
        <v>0.447019867549669</v>
      </c>
      <c r="K221" s="40" t="n">
        <f aca="false">IF(E221="","",E221/(E221+H221))</f>
        <v>0.411092985318108</v>
      </c>
      <c r="L221" s="70" t="n">
        <f aca="false">IF(OR(K221="",J221=""),"",(J221-K221)*100)</f>
        <v>3.59268822315612</v>
      </c>
      <c r="M221" s="36" t="n">
        <v>3.46052190265839</v>
      </c>
      <c r="N221" s="36" t="n">
        <v>1.32709319028394</v>
      </c>
      <c r="O221" s="36" t="n">
        <f aca="false">SQRT(M221^2+N221^2)</f>
        <v>3.70626337090019</v>
      </c>
      <c r="P221" s="40" t="n">
        <f aca="false">IF(J221="","",MAX(0,J221-1.96*O221/100))</f>
        <v>0.374377105480025</v>
      </c>
      <c r="Q221" s="40" t="n">
        <f aca="false">IF(J221="","",MIN(1,J221+1.96*O221/100))</f>
        <v>0.519662629619313</v>
      </c>
      <c r="R221" s="32" t="str">
        <f aca="false">IF(L221="","",IF(ABS(L221)&lt;=O221,"Yes","No"))</f>
        <v>Yes</v>
      </c>
      <c r="S221" s="32" t="str">
        <f aca="false">IF(L221="","",IF(ABS(L221)&lt;=1.96*O221,"Yes","No"))</f>
        <v>Yes</v>
      </c>
      <c r="T221" s="60" t="n">
        <f aca="false">IF(D221="","",ROUND(SQRT(((D221+G221)*O221/100)^2+(J221*(D221+G221)*0.14653)^2),0))</f>
        <v>45</v>
      </c>
      <c r="U221" s="32"/>
    </row>
    <row r="222" customFormat="false" ht="15" hidden="false" customHeight="false" outlineLevel="0" collapsed="false">
      <c r="A222" s="32" t="s">
        <v>421</v>
      </c>
      <c r="B222" s="32" t="s">
        <v>425</v>
      </c>
      <c r="C222" s="32" t="s">
        <v>431</v>
      </c>
      <c r="D222" s="60" t="n">
        <v>246</v>
      </c>
      <c r="E222" s="60" t="n">
        <v>228</v>
      </c>
      <c r="F222" s="69" t="n">
        <f aca="false">IF(E222="","",D222-E222)</f>
        <v>18</v>
      </c>
      <c r="G222" s="60" t="n">
        <v>316</v>
      </c>
      <c r="H222" s="60" t="n">
        <v>342</v>
      </c>
      <c r="I222" s="69" t="n">
        <f aca="false">IF(H222="","",G222-H222)</f>
        <v>-26</v>
      </c>
      <c r="J222" s="40" t="n">
        <f aca="false">IF(OR(D222="",D222+G222=0),"",D222/(D222+G222))</f>
        <v>0.437722419928826</v>
      </c>
      <c r="K222" s="40" t="n">
        <f aca="false">IF(E222="","",E222/(E222+H222))</f>
        <v>0.4</v>
      </c>
      <c r="L222" s="70" t="n">
        <f aca="false">IF(OR(K222="",J222=""),"",(J222-K222)*100)</f>
        <v>3.77224199288256</v>
      </c>
      <c r="M222" s="36" t="n">
        <v>3.46052190265839</v>
      </c>
      <c r="N222" s="36" t="n">
        <v>1.32709319028394</v>
      </c>
      <c r="O222" s="36" t="n">
        <f aca="false">SQRT(M222^2+N222^2)</f>
        <v>3.70626337090019</v>
      </c>
      <c r="P222" s="40" t="n">
        <f aca="false">IF(J222="","",MAX(0,J222-1.96*O222/100))</f>
        <v>0.365079657859182</v>
      </c>
      <c r="Q222" s="40" t="n">
        <f aca="false">IF(J222="","",MIN(1,J222+1.96*O222/100))</f>
        <v>0.510365181998469</v>
      </c>
      <c r="R222" s="32" t="str">
        <f aca="false">IF(L222="","",IF(ABS(L222)&lt;=O222,"Yes","No"))</f>
        <v>No</v>
      </c>
      <c r="S222" s="32" t="str">
        <f aca="false">IF(L222="","",IF(ABS(L222)&lt;=1.96*O222,"Yes","No"))</f>
        <v>Yes</v>
      </c>
      <c r="T222" s="60" t="n">
        <f aca="false">IF(D222="","",ROUND(SQRT(((D222+G222)*O222/100)^2+(J222*(D222+G222)*0.14653)^2),0))</f>
        <v>42</v>
      </c>
      <c r="U222" s="32"/>
    </row>
    <row r="223" customFormat="false" ht="15" hidden="false" customHeight="false" outlineLevel="0" collapsed="false">
      <c r="A223" s="32" t="s">
        <v>421</v>
      </c>
      <c r="B223" s="32" t="s">
        <v>432</v>
      </c>
      <c r="C223" s="32" t="s">
        <v>433</v>
      </c>
      <c r="D223" s="60" t="n">
        <v>584</v>
      </c>
      <c r="E223" s="60" t="n">
        <v>579</v>
      </c>
      <c r="F223" s="69" t="n">
        <f aca="false">IF(E223="","",D223-E223)</f>
        <v>5</v>
      </c>
      <c r="G223" s="60" t="n">
        <v>671</v>
      </c>
      <c r="H223" s="60" t="n">
        <v>695</v>
      </c>
      <c r="I223" s="69" t="n">
        <f aca="false">IF(H223="","",G223-H223)</f>
        <v>-24</v>
      </c>
      <c r="J223" s="40" t="n">
        <f aca="false">IF(OR(D223="",D223+G223=0),"",D223/(D223+G223))</f>
        <v>0.465338645418327</v>
      </c>
      <c r="K223" s="40" t="n">
        <f aca="false">IF(E223="","",E223/(E223+H223))</f>
        <v>0.45447409733124</v>
      </c>
      <c r="L223" s="70" t="n">
        <f aca="false">IF(OR(K223="",J223=""),"",(J223-K223)*100)</f>
        <v>1.08645480870865</v>
      </c>
      <c r="M223" s="36" t="n">
        <v>1.73158763326251</v>
      </c>
      <c r="N223" s="36" t="n">
        <v>1.32709319028394</v>
      </c>
      <c r="O223" s="36" t="n">
        <f aca="false">SQRT(M223^2+N223^2)</f>
        <v>2.18164434942216</v>
      </c>
      <c r="P223" s="40" t="n">
        <f aca="false">IF(J223="","",MAX(0,J223-1.96*O223/100))</f>
        <v>0.422578416169652</v>
      </c>
      <c r="Q223" s="40" t="n">
        <f aca="false">IF(J223="","",MIN(1,J223+1.96*O223/100))</f>
        <v>0.508098874667001</v>
      </c>
      <c r="R223" s="32" t="str">
        <f aca="false">IF(L223="","",IF(ABS(L223)&lt;=O223,"Yes","No"))</f>
        <v>Yes</v>
      </c>
      <c r="S223" s="32" t="str">
        <f aca="false">IF(L223="","",IF(ABS(L223)&lt;=1.96*O223,"Yes","No"))</f>
        <v>Yes</v>
      </c>
      <c r="T223" s="60" t="n">
        <f aca="false">IF(D223="","",ROUND(SQRT(((D223+G223)*O223/100)^2+(J223*(D223+G223)*0.06777)^2),0))</f>
        <v>48</v>
      </c>
      <c r="U223" s="32"/>
    </row>
    <row r="224" customFormat="false" ht="15" hidden="false" customHeight="false" outlineLevel="0" collapsed="false">
      <c r="A224" s="32" t="s">
        <v>421</v>
      </c>
      <c r="B224" s="32" t="s">
        <v>296</v>
      </c>
      <c r="C224" s="32" t="s">
        <v>434</v>
      </c>
      <c r="D224" s="60" t="n">
        <v>723</v>
      </c>
      <c r="E224" s="60" t="n">
        <v>684</v>
      </c>
      <c r="F224" s="69" t="n">
        <f aca="false">IF(E224="","",D224-E224)</f>
        <v>39</v>
      </c>
      <c r="G224" s="60" t="n">
        <v>455</v>
      </c>
      <c r="H224" s="60" t="n">
        <v>450</v>
      </c>
      <c r="I224" s="69" t="n">
        <f aca="false">IF(H224="","",G224-H224)</f>
        <v>5</v>
      </c>
      <c r="J224" s="40" t="n">
        <f aca="false">IF(OR(D224="",D224+G224=0),"",D224/(D224+G224))</f>
        <v>0.613752122241087</v>
      </c>
      <c r="K224" s="40" t="n">
        <f aca="false">IF(E224="","",E224/(E224+H224))</f>
        <v>0.603174603174603</v>
      </c>
      <c r="L224" s="70" t="n">
        <f aca="false">IF(OR(K224="",J224=""),"",(J224-K224)*100)</f>
        <v>1.05775190664834</v>
      </c>
      <c r="M224" s="36" t="n">
        <v>1.73158763326251</v>
      </c>
      <c r="N224" s="36" t="n">
        <v>1.32709319028394</v>
      </c>
      <c r="O224" s="36" t="n">
        <f aca="false">SQRT(M224^2+N224^2)</f>
        <v>2.18164434942216</v>
      </c>
      <c r="P224" s="40" t="n">
        <f aca="false">IF(J224="","",MAX(0,J224-1.96*O224/100))</f>
        <v>0.570991892992412</v>
      </c>
      <c r="Q224" s="40" t="n">
        <f aca="false">IF(J224="","",MIN(1,J224+1.96*O224/100))</f>
        <v>0.656512351489761</v>
      </c>
      <c r="R224" s="32" t="str">
        <f aca="false">IF(L224="","",IF(ABS(L224)&lt;=O224,"Yes","No"))</f>
        <v>Yes</v>
      </c>
      <c r="S224" s="32" t="str">
        <f aca="false">IF(L224="","",IF(ABS(L224)&lt;=1.96*O224,"Yes","No"))</f>
        <v>Yes</v>
      </c>
      <c r="T224" s="60" t="n">
        <f aca="false">IF(D224="","",ROUND(SQRT(((D224+G224)*O224/100)^2+(J224*(D224+G224)*0.06777)^2),0))</f>
        <v>55</v>
      </c>
      <c r="U224" s="32"/>
    </row>
    <row r="225" customFormat="false" ht="15" hidden="false" customHeight="false" outlineLevel="0" collapsed="false">
      <c r="A225" s="32" t="s">
        <v>421</v>
      </c>
      <c r="B225" s="32" t="s">
        <v>296</v>
      </c>
      <c r="C225" s="32" t="s">
        <v>435</v>
      </c>
      <c r="D225" s="60" t="n">
        <v>967</v>
      </c>
      <c r="E225" s="60" t="n">
        <v>954</v>
      </c>
      <c r="F225" s="69" t="n">
        <f aca="false">IF(E225="","",D225-E225)</f>
        <v>13</v>
      </c>
      <c r="G225" s="60" t="n">
        <v>679</v>
      </c>
      <c r="H225" s="60" t="n">
        <v>665</v>
      </c>
      <c r="I225" s="69" t="n">
        <f aca="false">IF(H225="","",G225-H225)</f>
        <v>14</v>
      </c>
      <c r="J225" s="40" t="n">
        <f aca="false">IF(OR(D225="",D225+G225=0),"",D225/(D225+G225))</f>
        <v>0.587484811664642</v>
      </c>
      <c r="K225" s="40" t="n">
        <f aca="false">IF(E225="","",E225/(E225+H225))</f>
        <v>0.589252625077208</v>
      </c>
      <c r="L225" s="70" t="n">
        <f aca="false">IF(OR(K225="",J225=""),"",(J225-K225)*100)</f>
        <v>-0.17678134125666</v>
      </c>
      <c r="M225" s="36" t="n">
        <v>1.73158763326251</v>
      </c>
      <c r="N225" s="36" t="n">
        <v>1.32709319028394</v>
      </c>
      <c r="O225" s="36" t="n">
        <f aca="false">SQRT(M225^2+N225^2)</f>
        <v>2.18164434942216</v>
      </c>
      <c r="P225" s="40" t="n">
        <f aca="false">IF(J225="","",MAX(0,J225-1.96*O225/100))</f>
        <v>0.544724582415967</v>
      </c>
      <c r="Q225" s="40" t="n">
        <f aca="false">IF(J225="","",MIN(1,J225+1.96*O225/100))</f>
        <v>0.630245040913316</v>
      </c>
      <c r="R225" s="32" t="str">
        <f aca="false">IF(L225="","",IF(ABS(L225)&lt;=O225,"Yes","No"))</f>
        <v>Yes</v>
      </c>
      <c r="S225" s="32" t="str">
        <f aca="false">IF(L225="","",IF(ABS(L225)&lt;=1.96*O225,"Yes","No"))</f>
        <v>Yes</v>
      </c>
      <c r="T225" s="60" t="n">
        <f aca="false">IF(D225="","",ROUND(SQRT(((D225+G225)*O225/100)^2+(J225*(D225+G225)*0.06777)^2),0))</f>
        <v>75</v>
      </c>
      <c r="U225" s="32"/>
    </row>
    <row r="226" customFormat="false" ht="15" hidden="false" customHeight="false" outlineLevel="0" collapsed="false">
      <c r="A226" s="32" t="s">
        <v>421</v>
      </c>
      <c r="B226" s="32" t="s">
        <v>296</v>
      </c>
      <c r="C226" s="32" t="s">
        <v>436</v>
      </c>
      <c r="D226" s="60" t="n">
        <v>794</v>
      </c>
      <c r="E226" s="60" t="n">
        <v>739</v>
      </c>
      <c r="F226" s="69" t="n">
        <f aca="false">IF(E226="","",D226-E226)</f>
        <v>55</v>
      </c>
      <c r="G226" s="60" t="n">
        <v>392</v>
      </c>
      <c r="H226" s="60" t="n">
        <v>437</v>
      </c>
      <c r="I226" s="69" t="n">
        <f aca="false">IF(H226="","",G226-H226)</f>
        <v>-45</v>
      </c>
      <c r="J226" s="40" t="n">
        <f aca="false">IF(OR(D226="",D226+G226=0),"",D226/(D226+G226))</f>
        <v>0.669477234401349</v>
      </c>
      <c r="K226" s="40" t="n">
        <f aca="false">IF(E226="","",E226/(E226+H226))</f>
        <v>0.628401360544218</v>
      </c>
      <c r="L226" s="70" t="n">
        <f aca="false">IF(OR(K226="",J226=""),"",(J226-K226)*100)</f>
        <v>4.10758738571314</v>
      </c>
      <c r="M226" s="36" t="n">
        <v>1.73158763326251</v>
      </c>
      <c r="N226" s="36" t="n">
        <v>1.32709319028394</v>
      </c>
      <c r="O226" s="36" t="n">
        <f aca="false">SQRT(M226^2+N226^2)</f>
        <v>2.18164434942216</v>
      </c>
      <c r="P226" s="40" t="n">
        <f aca="false">IF(J226="","",MAX(0,J226-1.96*O226/100))</f>
        <v>0.626717005152675</v>
      </c>
      <c r="Q226" s="40" t="n">
        <f aca="false">IF(J226="","",MIN(1,J226+1.96*O226/100))</f>
        <v>0.712237463650024</v>
      </c>
      <c r="R226" s="32" t="str">
        <f aca="false">IF(L226="","",IF(ABS(L226)&lt;=O226,"Yes","No"))</f>
        <v>No</v>
      </c>
      <c r="S226" s="32" t="str">
        <f aca="false">IF(L226="","",IF(ABS(L226)&lt;=1.96*O226,"Yes","No"))</f>
        <v>Yes</v>
      </c>
      <c r="T226" s="60" t="n">
        <f aca="false">IF(D226="","",ROUND(SQRT(((D226+G226)*O226/100)^2+(J226*(D226+G226)*0.06777)^2),0))</f>
        <v>60</v>
      </c>
      <c r="U226" s="32"/>
    </row>
    <row r="227" customFormat="false" ht="15" hidden="false" customHeight="false" outlineLevel="0" collapsed="false">
      <c r="A227" s="32" t="s">
        <v>421</v>
      </c>
      <c r="B227" s="32" t="s">
        <v>296</v>
      </c>
      <c r="C227" s="32" t="s">
        <v>437</v>
      </c>
      <c r="D227" s="60" t="n">
        <v>641</v>
      </c>
      <c r="E227" s="60" t="n">
        <v>612</v>
      </c>
      <c r="F227" s="69" t="n">
        <f aca="false">IF(E227="","",D227-E227)</f>
        <v>29</v>
      </c>
      <c r="G227" s="60" t="n">
        <v>305</v>
      </c>
      <c r="H227" s="60" t="n">
        <v>338</v>
      </c>
      <c r="I227" s="69" t="n">
        <f aca="false">IF(H227="","",G227-H227)</f>
        <v>-33</v>
      </c>
      <c r="J227" s="40" t="n">
        <f aca="false">IF(OR(D227="",D227+G227=0),"",D227/(D227+G227))</f>
        <v>0.677589852008457</v>
      </c>
      <c r="K227" s="40" t="n">
        <f aca="false">IF(E227="","",E227/(E227+H227))</f>
        <v>0.64421052631579</v>
      </c>
      <c r="L227" s="70" t="n">
        <f aca="false">IF(OR(K227="",J227=""),"",(J227-K227)*100)</f>
        <v>3.33793256926672</v>
      </c>
      <c r="M227" s="36" t="n">
        <v>2.11357802942001</v>
      </c>
      <c r="N227" s="36" t="n">
        <v>1.32709319028394</v>
      </c>
      <c r="O227" s="36" t="n">
        <f aca="false">SQRT(M227^2+N227^2)</f>
        <v>2.49567394147252</v>
      </c>
      <c r="P227" s="40" t="n">
        <f aca="false">IF(J227="","",MAX(0,J227-1.96*O227/100))</f>
        <v>0.628674642755595</v>
      </c>
      <c r="Q227" s="40" t="n">
        <f aca="false">IF(J227="","",MIN(1,J227+1.96*O227/100))</f>
        <v>0.726505061261318</v>
      </c>
      <c r="R227" s="32" t="str">
        <f aca="false">IF(L227="","",IF(ABS(L227)&lt;=O227,"Yes","No"))</f>
        <v>No</v>
      </c>
      <c r="S227" s="32" t="str">
        <f aca="false">IF(L227="","",IF(ABS(L227)&lt;=1.96*O227,"Yes","No"))</f>
        <v>Yes</v>
      </c>
      <c r="T227" s="60" t="n">
        <f aca="false">IF(D227="","",ROUND(SQRT(((D227+G227)*O227/100)^2+(J227*(D227+G227)*0.0886)^2),0))</f>
        <v>62</v>
      </c>
      <c r="U227" s="32"/>
    </row>
    <row r="228" customFormat="false" ht="15" hidden="false" customHeight="false" outlineLevel="0" collapsed="false">
      <c r="A228" s="32" t="s">
        <v>421</v>
      </c>
      <c r="B228" s="32" t="s">
        <v>296</v>
      </c>
      <c r="C228" s="32" t="s">
        <v>438</v>
      </c>
      <c r="D228" s="60" t="n">
        <v>817</v>
      </c>
      <c r="E228" s="60" t="n">
        <v>768</v>
      </c>
      <c r="F228" s="69" t="n">
        <f aca="false">IF(E228="","",D228-E228)</f>
        <v>49</v>
      </c>
      <c r="G228" s="60" t="n">
        <v>455</v>
      </c>
      <c r="H228" s="60" t="n">
        <v>541</v>
      </c>
      <c r="I228" s="69" t="n">
        <f aca="false">IF(H228="","",G228-H228)</f>
        <v>-86</v>
      </c>
      <c r="J228" s="40" t="n">
        <f aca="false">IF(OR(D228="",D228+G228=0),"",D228/(D228+G228))</f>
        <v>0.642295597484277</v>
      </c>
      <c r="K228" s="40" t="n">
        <f aca="false">IF(E228="","",E228/(E228+H228))</f>
        <v>0.586707410236822</v>
      </c>
      <c r="L228" s="70" t="n">
        <f aca="false">IF(OR(K228="",J228=""),"",(J228-K228)*100)</f>
        <v>5.55881872474547</v>
      </c>
      <c r="M228" s="36" t="n">
        <v>1.73158763326251</v>
      </c>
      <c r="N228" s="36" t="n">
        <v>1.32709319028394</v>
      </c>
      <c r="O228" s="36" t="n">
        <f aca="false">SQRT(M228^2+N228^2)</f>
        <v>2.18164434942216</v>
      </c>
      <c r="P228" s="40" t="n">
        <f aca="false">IF(J228="","",MAX(0,J228-1.96*O228/100))</f>
        <v>0.599535368235602</v>
      </c>
      <c r="Q228" s="40" t="n">
        <f aca="false">IF(J228="","",MIN(1,J228+1.96*O228/100))</f>
        <v>0.685055826732951</v>
      </c>
      <c r="R228" s="32" t="str">
        <f aca="false">IF(L228="","",IF(ABS(L228)&lt;=O228,"Yes","No"))</f>
        <v>No</v>
      </c>
      <c r="S228" s="32" t="str">
        <f aca="false">IF(L228="","",IF(ABS(L228)&lt;=1.96*O228,"Yes","No"))</f>
        <v>No</v>
      </c>
      <c r="T228" s="60" t="n">
        <f aca="false">IF(D228="","",ROUND(SQRT(((D228+G228)*O228/100)^2+(J228*(D228+G228)*0.06777)^2),0))</f>
        <v>62</v>
      </c>
      <c r="U228" s="32"/>
    </row>
    <row r="229" customFormat="false" ht="15" hidden="false" customHeight="false" outlineLevel="0" collapsed="false">
      <c r="A229" s="32" t="s">
        <v>421</v>
      </c>
      <c r="B229" s="32" t="s">
        <v>296</v>
      </c>
      <c r="C229" s="32" t="s">
        <v>439</v>
      </c>
      <c r="D229" s="60" t="n">
        <v>1090</v>
      </c>
      <c r="E229" s="60" t="n">
        <v>1118</v>
      </c>
      <c r="F229" s="69" t="n">
        <f aca="false">IF(E229="","",D229-E229)</f>
        <v>-28</v>
      </c>
      <c r="G229" s="60" t="n">
        <v>614</v>
      </c>
      <c r="H229" s="60" t="n">
        <v>584</v>
      </c>
      <c r="I229" s="69" t="n">
        <f aca="false">IF(H229="","",G229-H229)</f>
        <v>30</v>
      </c>
      <c r="J229" s="40" t="n">
        <f aca="false">IF(OR(D229="",D229+G229=0),"",D229/(D229+G229))</f>
        <v>0.639671361502347</v>
      </c>
      <c r="K229" s="40" t="n">
        <f aca="false">IF(E229="","",E229/(E229+H229))</f>
        <v>0.656874265569918</v>
      </c>
      <c r="L229" s="70" t="n">
        <f aca="false">IF(OR(K229="",J229=""),"",(J229-K229)*100)</f>
        <v>-1.72029040675704</v>
      </c>
      <c r="M229" s="36" t="n">
        <v>1.73158763326251</v>
      </c>
      <c r="N229" s="36" t="n">
        <v>1.32709319028394</v>
      </c>
      <c r="O229" s="36" t="n">
        <f aca="false">SQRT(M229^2+N229^2)</f>
        <v>2.18164434942216</v>
      </c>
      <c r="P229" s="40" t="n">
        <f aca="false">IF(J229="","",MAX(0,J229-1.96*O229/100))</f>
        <v>0.596911132253673</v>
      </c>
      <c r="Q229" s="40" t="n">
        <f aca="false">IF(J229="","",MIN(1,J229+1.96*O229/100))</f>
        <v>0.682431590751022</v>
      </c>
      <c r="R229" s="32" t="str">
        <f aca="false">IF(L229="","",IF(ABS(L229)&lt;=O229,"Yes","No"))</f>
        <v>Yes</v>
      </c>
      <c r="S229" s="32" t="str">
        <f aca="false">IF(L229="","",IF(ABS(L229)&lt;=1.96*O229,"Yes","No"))</f>
        <v>Yes</v>
      </c>
      <c r="T229" s="60" t="n">
        <f aca="false">IF(D229="","",ROUND(SQRT(((D229+G229)*O229/100)^2+(J229*(D229+G229)*0.06777)^2),0))</f>
        <v>83</v>
      </c>
      <c r="U229" s="32"/>
    </row>
    <row r="230" customFormat="false" ht="15" hidden="false" customHeight="false" outlineLevel="0" collapsed="false">
      <c r="A230" s="32" t="s">
        <v>421</v>
      </c>
      <c r="B230" s="32" t="s">
        <v>296</v>
      </c>
      <c r="C230" s="32" t="s">
        <v>440</v>
      </c>
      <c r="D230" s="60" t="n">
        <v>725</v>
      </c>
      <c r="E230" s="60" t="n">
        <v>673</v>
      </c>
      <c r="F230" s="69" t="n">
        <f aca="false">IF(E230="","",D230-E230)</f>
        <v>52</v>
      </c>
      <c r="G230" s="60" t="n">
        <v>497</v>
      </c>
      <c r="H230" s="60" t="n">
        <v>519</v>
      </c>
      <c r="I230" s="69" t="n">
        <f aca="false">IF(H230="","",G230-H230)</f>
        <v>-22</v>
      </c>
      <c r="J230" s="40" t="n">
        <f aca="false">IF(OR(D230="",D230+G230=0),"",D230/(D230+G230))</f>
        <v>0.59328968903437</v>
      </c>
      <c r="K230" s="40" t="n">
        <f aca="false">IF(E230="","",E230/(E230+H230))</f>
        <v>0.564597315436242</v>
      </c>
      <c r="L230" s="70" t="n">
        <f aca="false">IF(OR(K230="",J230=""),"",(J230-K230)*100)</f>
        <v>2.86923735981283</v>
      </c>
      <c r="M230" s="36" t="n">
        <v>1.73158763326251</v>
      </c>
      <c r="N230" s="36" t="n">
        <v>1.32709319028394</v>
      </c>
      <c r="O230" s="36" t="n">
        <f aca="false">SQRT(M230^2+N230^2)</f>
        <v>2.18164434942216</v>
      </c>
      <c r="P230" s="40" t="n">
        <f aca="false">IF(J230="","",MAX(0,J230-1.96*O230/100))</f>
        <v>0.550529459785696</v>
      </c>
      <c r="Q230" s="40" t="n">
        <f aca="false">IF(J230="","",MIN(1,J230+1.96*O230/100))</f>
        <v>0.636049918283044</v>
      </c>
      <c r="R230" s="32" t="str">
        <f aca="false">IF(L230="","",IF(ABS(L230)&lt;=O230,"Yes","No"))</f>
        <v>No</v>
      </c>
      <c r="S230" s="32" t="str">
        <f aca="false">IF(L230="","",IF(ABS(L230)&lt;=1.96*O230,"Yes","No"))</f>
        <v>Yes</v>
      </c>
      <c r="T230" s="60" t="n">
        <f aca="false">IF(D230="","",ROUND(SQRT(((D230+G230)*O230/100)^2+(J230*(D230+G230)*0.06777)^2),0))</f>
        <v>56</v>
      </c>
      <c r="U230" s="32"/>
    </row>
    <row r="231" customFormat="false" ht="15" hidden="false" customHeight="false" outlineLevel="0" collapsed="false">
      <c r="A231" s="32" t="s">
        <v>421</v>
      </c>
      <c r="B231" s="32" t="s">
        <v>296</v>
      </c>
      <c r="C231" s="32" t="s">
        <v>441</v>
      </c>
      <c r="D231" s="60" t="n">
        <v>558</v>
      </c>
      <c r="E231" s="60" t="n">
        <v>542</v>
      </c>
      <c r="F231" s="69" t="n">
        <f aca="false">IF(E231="","",D231-E231)</f>
        <v>16</v>
      </c>
      <c r="G231" s="60" t="n">
        <v>288</v>
      </c>
      <c r="H231" s="60" t="n">
        <v>327</v>
      </c>
      <c r="I231" s="69" t="n">
        <f aca="false">IF(H231="","",G231-H231)</f>
        <v>-39</v>
      </c>
      <c r="J231" s="40" t="n">
        <f aca="false">IF(OR(D231="",D231+G231=0),"",D231/(D231+G231))</f>
        <v>0.659574468085106</v>
      </c>
      <c r="K231" s="40" t="n">
        <f aca="false">IF(E231="","",E231/(E231+H231))</f>
        <v>0.623705408515535</v>
      </c>
      <c r="L231" s="70" t="n">
        <f aca="false">IF(OR(K231="",J231=""),"",(J231-K231)*100)</f>
        <v>3.58690595695712</v>
      </c>
      <c r="M231" s="36" t="n">
        <v>2.11357802942001</v>
      </c>
      <c r="N231" s="36" t="n">
        <v>1.32709319028394</v>
      </c>
      <c r="O231" s="36" t="n">
        <f aca="false">SQRT(M231^2+N231^2)</f>
        <v>2.49567394147252</v>
      </c>
      <c r="P231" s="40" t="n">
        <f aca="false">IF(J231="","",MAX(0,J231-1.96*O231/100))</f>
        <v>0.610659258832245</v>
      </c>
      <c r="Q231" s="40" t="n">
        <f aca="false">IF(J231="","",MIN(1,J231+1.96*O231/100))</f>
        <v>0.708489677337968</v>
      </c>
      <c r="R231" s="32" t="str">
        <f aca="false">IF(L231="","",IF(ABS(L231)&lt;=O231,"Yes","No"))</f>
        <v>No</v>
      </c>
      <c r="S231" s="32" t="str">
        <f aca="false">IF(L231="","",IF(ABS(L231)&lt;=1.96*O231,"Yes","No"))</f>
        <v>Yes</v>
      </c>
      <c r="T231" s="60" t="n">
        <f aca="false">IF(D231="","",ROUND(SQRT(((D231+G231)*O231/100)^2+(J231*(D231+G231)*0.0886)^2),0))</f>
        <v>54</v>
      </c>
      <c r="U231" s="32"/>
    </row>
    <row r="232" customFormat="false" ht="15" hidden="false" customHeight="false" outlineLevel="0" collapsed="false">
      <c r="A232" s="32" t="s">
        <v>421</v>
      </c>
      <c r="B232" s="32" t="s">
        <v>296</v>
      </c>
      <c r="C232" s="32" t="s">
        <v>442</v>
      </c>
      <c r="D232" s="60" t="n">
        <v>722</v>
      </c>
      <c r="E232" s="60" t="n">
        <v>630</v>
      </c>
      <c r="F232" s="69" t="n">
        <f aca="false">IF(E232="","",D232-E232)</f>
        <v>92</v>
      </c>
      <c r="G232" s="60" t="n">
        <v>322</v>
      </c>
      <c r="H232" s="60" t="n">
        <v>381</v>
      </c>
      <c r="I232" s="69" t="n">
        <f aca="false">IF(H232="","",G232-H232)</f>
        <v>-59</v>
      </c>
      <c r="J232" s="40" t="n">
        <f aca="false">IF(OR(D232="",D232+G232=0),"",D232/(D232+G232))</f>
        <v>0.691570881226054</v>
      </c>
      <c r="K232" s="40" t="n">
        <f aca="false">IF(E232="","",E232/(E232+H232))</f>
        <v>0.623145400593472</v>
      </c>
      <c r="L232" s="70" t="n">
        <f aca="false">IF(OR(K232="",J232=""),"",(J232-K232)*100)</f>
        <v>6.84254806325818</v>
      </c>
      <c r="M232" s="36" t="n">
        <v>2.11357802942001</v>
      </c>
      <c r="N232" s="36" t="n">
        <v>1.32709319028394</v>
      </c>
      <c r="O232" s="36" t="n">
        <f aca="false">SQRT(M232^2+N232^2)</f>
        <v>2.49567394147252</v>
      </c>
      <c r="P232" s="40" t="n">
        <f aca="false">IF(J232="","",MAX(0,J232-1.96*O232/100))</f>
        <v>0.642655671973192</v>
      </c>
      <c r="Q232" s="40" t="n">
        <f aca="false">IF(J232="","",MIN(1,J232+1.96*O232/100))</f>
        <v>0.740486090478915</v>
      </c>
      <c r="R232" s="32" t="str">
        <f aca="false">IF(L232="","",IF(ABS(L232)&lt;=O232,"Yes","No"))</f>
        <v>No</v>
      </c>
      <c r="S232" s="32" t="str">
        <f aca="false">IF(L232="","",IF(ABS(L232)&lt;=1.96*O232,"Yes","No"))</f>
        <v>No</v>
      </c>
      <c r="T232" s="60" t="n">
        <f aca="false">IF(D232="","",ROUND(SQRT(((D232+G232)*O232/100)^2+(J232*(D232+G232)*0.0886)^2),0))</f>
        <v>69</v>
      </c>
      <c r="U232" s="32"/>
    </row>
    <row r="233" customFormat="false" ht="15" hidden="false" customHeight="false" outlineLevel="0" collapsed="false">
      <c r="A233" s="32" t="s">
        <v>421</v>
      </c>
      <c r="B233" s="32" t="s">
        <v>296</v>
      </c>
      <c r="C233" s="32" t="s">
        <v>443</v>
      </c>
      <c r="D233" s="60" t="n">
        <v>976</v>
      </c>
      <c r="E233" s="60" t="n">
        <v>911</v>
      </c>
      <c r="F233" s="69" t="n">
        <f aca="false">IF(E233="","",D233-E233)</f>
        <v>65</v>
      </c>
      <c r="G233" s="60" t="n">
        <v>492</v>
      </c>
      <c r="H233" s="60" t="n">
        <v>550</v>
      </c>
      <c r="I233" s="69" t="n">
        <f aca="false">IF(H233="","",G233-H233)</f>
        <v>-58</v>
      </c>
      <c r="J233" s="40" t="n">
        <f aca="false">IF(OR(D233="",D233+G233=0),"",D233/(D233+G233))</f>
        <v>0.664850136239782</v>
      </c>
      <c r="K233" s="40" t="n">
        <f aca="false">IF(E233="","",E233/(E233+H233))</f>
        <v>0.623545516769336</v>
      </c>
      <c r="L233" s="70" t="n">
        <f aca="false">IF(OR(K233="",J233=""),"",(J233-K233)*100)</f>
        <v>4.13046194704459</v>
      </c>
      <c r="M233" s="36" t="n">
        <v>1.73158763326251</v>
      </c>
      <c r="N233" s="36" t="n">
        <v>1.32709319028394</v>
      </c>
      <c r="O233" s="36" t="n">
        <f aca="false">SQRT(M233^2+N233^2)</f>
        <v>2.18164434942216</v>
      </c>
      <c r="P233" s="40" t="n">
        <f aca="false">IF(J233="","",MAX(0,J233-1.96*O233/100))</f>
        <v>0.622089906991108</v>
      </c>
      <c r="Q233" s="40" t="n">
        <f aca="false">IF(J233="","",MIN(1,J233+1.96*O233/100))</f>
        <v>0.707610365488457</v>
      </c>
      <c r="R233" s="32" t="str">
        <f aca="false">IF(L233="","",IF(ABS(L233)&lt;=O233,"Yes","No"))</f>
        <v>No</v>
      </c>
      <c r="S233" s="32" t="str">
        <f aca="false">IF(L233="","",IF(ABS(L233)&lt;=1.96*O233,"Yes","No"))</f>
        <v>Yes</v>
      </c>
      <c r="T233" s="60" t="n">
        <f aca="false">IF(D233="","",ROUND(SQRT(((D233+G233)*O233/100)^2+(J233*(D233+G233)*0.06777)^2),0))</f>
        <v>73</v>
      </c>
      <c r="U233" s="32"/>
    </row>
    <row r="234" customFormat="false" ht="15" hidden="false" customHeight="false" outlineLevel="0" collapsed="false">
      <c r="A234" s="32" t="s">
        <v>421</v>
      </c>
      <c r="B234" s="32" t="s">
        <v>296</v>
      </c>
      <c r="C234" s="32" t="s">
        <v>444</v>
      </c>
      <c r="D234" s="60" t="n">
        <v>1110</v>
      </c>
      <c r="E234" s="60" t="n">
        <v>933</v>
      </c>
      <c r="F234" s="69" t="n">
        <f aca="false">IF(E234="","",D234-E234)</f>
        <v>177</v>
      </c>
      <c r="G234" s="60" t="n">
        <v>270</v>
      </c>
      <c r="H234" s="60" t="n">
        <v>339</v>
      </c>
      <c r="I234" s="69" t="n">
        <f aca="false">IF(H234="","",G234-H234)</f>
        <v>-69</v>
      </c>
      <c r="J234" s="40" t="n">
        <f aca="false">IF(OR(D234="",D234+G234=0),"",D234/(D234+G234))</f>
        <v>0.804347826086957</v>
      </c>
      <c r="K234" s="40" t="n">
        <f aca="false">IF(E234="","",E234/(E234+H234))</f>
        <v>0.733490566037736</v>
      </c>
      <c r="L234" s="70" t="n">
        <f aca="false">IF(OR(K234="",J234=""),"",(J234-K234)*100)</f>
        <v>7.08572600492207</v>
      </c>
      <c r="M234" s="36" t="n">
        <v>1.73158763326251</v>
      </c>
      <c r="N234" s="36" t="n">
        <v>1.32709319028394</v>
      </c>
      <c r="O234" s="36" t="n">
        <f aca="false">SQRT(M234^2+N234^2)</f>
        <v>2.18164434942216</v>
      </c>
      <c r="P234" s="40" t="n">
        <f aca="false">IF(J234="","",MAX(0,J234-1.96*O234/100))</f>
        <v>0.761587596838282</v>
      </c>
      <c r="Q234" s="40" t="n">
        <f aca="false">IF(J234="","",MIN(1,J234+1.96*O234/100))</f>
        <v>0.847108055335631</v>
      </c>
      <c r="R234" s="32" t="str">
        <f aca="false">IF(L234="","",IF(ABS(L234)&lt;=O234,"Yes","No"))</f>
        <v>No</v>
      </c>
      <c r="S234" s="32" t="str">
        <f aca="false">IF(L234="","",IF(ABS(L234)&lt;=1.96*O234,"Yes","No"))</f>
        <v>No</v>
      </c>
      <c r="T234" s="60" t="n">
        <f aca="false">IF(D234="","",ROUND(SQRT(((D234+G234)*O234/100)^2+(J234*(D234+G234)*0.06777)^2),0))</f>
        <v>81</v>
      </c>
      <c r="U234" s="32"/>
    </row>
    <row r="235" customFormat="false" ht="15" hidden="false" customHeight="false" outlineLevel="0" collapsed="false">
      <c r="A235" s="32" t="s">
        <v>421</v>
      </c>
      <c r="B235" s="32" t="s">
        <v>296</v>
      </c>
      <c r="C235" s="32" t="s">
        <v>445</v>
      </c>
      <c r="D235" s="60" t="n">
        <v>880</v>
      </c>
      <c r="E235" s="60" t="n">
        <v>744</v>
      </c>
      <c r="F235" s="69" t="n">
        <f aca="false">IF(E235="","",D235-E235)</f>
        <v>136</v>
      </c>
      <c r="G235" s="60" t="n">
        <v>427</v>
      </c>
      <c r="H235" s="60" t="n">
        <v>459</v>
      </c>
      <c r="I235" s="69" t="n">
        <f aca="false">IF(H235="","",G235-H235)</f>
        <v>-32</v>
      </c>
      <c r="J235" s="40" t="n">
        <f aca="false">IF(OR(D235="",D235+G235=0),"",D235/(D235+G235))</f>
        <v>0.673297628156083</v>
      </c>
      <c r="K235" s="40" t="n">
        <f aca="false">IF(E235="","",E235/(E235+H235))</f>
        <v>0.618453865336658</v>
      </c>
      <c r="L235" s="70" t="n">
        <f aca="false">IF(OR(K235="",J235=""),"",(J235-K235)*100)</f>
        <v>5.48437628194243</v>
      </c>
      <c r="M235" s="36" t="n">
        <v>1.73158763326251</v>
      </c>
      <c r="N235" s="36" t="n">
        <v>1.32709319028394</v>
      </c>
      <c r="O235" s="36" t="n">
        <f aca="false">SQRT(M235^2+N235^2)</f>
        <v>2.18164434942216</v>
      </c>
      <c r="P235" s="40" t="n">
        <f aca="false">IF(J235="","",MAX(0,J235-1.96*O235/100))</f>
        <v>0.630537398907408</v>
      </c>
      <c r="Q235" s="40" t="n">
        <f aca="false">IF(J235="","",MIN(1,J235+1.96*O235/100))</f>
        <v>0.716057857404757</v>
      </c>
      <c r="R235" s="32" t="str">
        <f aca="false">IF(L235="","",IF(ABS(L235)&lt;=O235,"Yes","No"))</f>
        <v>No</v>
      </c>
      <c r="S235" s="32" t="str">
        <f aca="false">IF(L235="","",IF(ABS(L235)&lt;=1.96*O235,"Yes","No"))</f>
        <v>No</v>
      </c>
      <c r="T235" s="60" t="n">
        <f aca="false">IF(D235="","",ROUND(SQRT(((D235+G235)*O235/100)^2+(J235*(D235+G235)*0.06777)^2),0))</f>
        <v>66</v>
      </c>
      <c r="U235" s="32"/>
    </row>
    <row r="236" customFormat="false" ht="15" hidden="false" customHeight="false" outlineLevel="0" collapsed="false">
      <c r="A236" s="32" t="s">
        <v>421</v>
      </c>
      <c r="B236" s="32" t="s">
        <v>296</v>
      </c>
      <c r="C236" s="32" t="s">
        <v>446</v>
      </c>
      <c r="D236" s="60" t="n">
        <v>319</v>
      </c>
      <c r="E236" s="60" t="n">
        <v>316</v>
      </c>
      <c r="F236" s="69" t="n">
        <f aca="false">IF(E236="","",D236-E236)</f>
        <v>3</v>
      </c>
      <c r="G236" s="60" t="n">
        <v>83</v>
      </c>
      <c r="H236" s="60" t="n">
        <v>72</v>
      </c>
      <c r="I236" s="69" t="n">
        <f aca="false">IF(H236="","",G236-H236)</f>
        <v>11</v>
      </c>
      <c r="J236" s="40" t="n">
        <f aca="false">IF(OR(D236="",D236+G236=0),"",D236/(D236+G236))</f>
        <v>0.793532338308458</v>
      </c>
      <c r="K236" s="40" t="n">
        <f aca="false">IF(E236="","",E236/(E236+H236))</f>
        <v>0.814432989690722</v>
      </c>
      <c r="L236" s="70" t="n">
        <f aca="false">IF(OR(K236="",J236=""),"",(J236-K236)*100)</f>
        <v>-2.09006513822639</v>
      </c>
      <c r="M236" s="36" t="n">
        <v>3.46052190265839</v>
      </c>
      <c r="N236" s="36" t="n">
        <v>1.32709319028394</v>
      </c>
      <c r="O236" s="36" t="n">
        <f aca="false">SQRT(M236^2+N236^2)</f>
        <v>3.70626337090019</v>
      </c>
      <c r="P236" s="40" t="n">
        <f aca="false">IF(J236="","",MAX(0,J236-1.96*O236/100))</f>
        <v>0.720889576238814</v>
      </c>
      <c r="Q236" s="40" t="n">
        <f aca="false">IF(J236="","",MIN(1,J236+1.96*O236/100))</f>
        <v>0.866175100378102</v>
      </c>
      <c r="R236" s="32" t="str">
        <f aca="false">IF(L236="","",IF(ABS(L236)&lt;=O236,"Yes","No"))</f>
        <v>Yes</v>
      </c>
      <c r="S236" s="32" t="str">
        <f aca="false">IF(L236="","",IF(ABS(L236)&lt;=1.96*O236,"Yes","No"))</f>
        <v>Yes</v>
      </c>
      <c r="T236" s="60" t="n">
        <f aca="false">IF(D236="","",ROUND(SQRT(((D236+G236)*O236/100)^2+(J236*(D236+G236)*0.14653)^2),0))</f>
        <v>49</v>
      </c>
      <c r="U236" s="32"/>
    </row>
    <row r="237" customFormat="false" ht="15" hidden="false" customHeight="false" outlineLevel="0" collapsed="false">
      <c r="A237" s="32" t="s">
        <v>421</v>
      </c>
      <c r="B237" s="32" t="s">
        <v>296</v>
      </c>
      <c r="C237" s="32" t="s">
        <v>447</v>
      </c>
      <c r="D237" s="60" t="n">
        <v>499</v>
      </c>
      <c r="E237" s="60" t="n">
        <v>503</v>
      </c>
      <c r="F237" s="69" t="n">
        <f aca="false">IF(E237="","",D237-E237)</f>
        <v>-4</v>
      </c>
      <c r="G237" s="60" t="n">
        <v>136</v>
      </c>
      <c r="H237" s="60" t="n">
        <v>158</v>
      </c>
      <c r="I237" s="69" t="n">
        <f aca="false">IF(H237="","",G237-H237)</f>
        <v>-22</v>
      </c>
      <c r="J237" s="40" t="n">
        <f aca="false">IF(OR(D237="",D237+G237=0),"",D237/(D237+G237))</f>
        <v>0.785826771653543</v>
      </c>
      <c r="K237" s="40" t="n">
        <f aca="false">IF(E237="","",E237/(E237+H237))</f>
        <v>0.760968229954614</v>
      </c>
      <c r="L237" s="70" t="n">
        <f aca="false">IF(OR(K237="",J237=""),"",(J237-K237)*100)</f>
        <v>2.48585416989291</v>
      </c>
      <c r="M237" s="36" t="n">
        <v>3.46052190265839</v>
      </c>
      <c r="N237" s="36" t="n">
        <v>1.32709319028394</v>
      </c>
      <c r="O237" s="36" t="n">
        <f aca="false">SQRT(M237^2+N237^2)</f>
        <v>3.70626337090019</v>
      </c>
      <c r="P237" s="40" t="n">
        <f aca="false">IF(J237="","",MAX(0,J237-1.96*O237/100))</f>
        <v>0.7131840095839</v>
      </c>
      <c r="Q237" s="40" t="n">
        <f aca="false">IF(J237="","",MIN(1,J237+1.96*O237/100))</f>
        <v>0.858469533723187</v>
      </c>
      <c r="R237" s="32" t="str">
        <f aca="false">IF(L237="","",IF(ABS(L237)&lt;=O237,"Yes","No"))</f>
        <v>Yes</v>
      </c>
      <c r="S237" s="32" t="str">
        <f aca="false">IF(L237="","",IF(ABS(L237)&lt;=1.96*O237,"Yes","No"))</f>
        <v>Yes</v>
      </c>
      <c r="T237" s="60" t="n">
        <f aca="false">IF(D237="","",ROUND(SQRT(((D237+G237)*O237/100)^2+(J237*(D237+G237)*0.14653)^2),0))</f>
        <v>77</v>
      </c>
      <c r="U237" s="32"/>
    </row>
    <row r="238" customFormat="false" ht="15" hidden="false" customHeight="false" outlineLevel="0" collapsed="false">
      <c r="A238" s="32" t="s">
        <v>421</v>
      </c>
      <c r="B238" s="32" t="s">
        <v>296</v>
      </c>
      <c r="C238" s="32" t="s">
        <v>448</v>
      </c>
      <c r="D238" s="60" t="n">
        <v>467</v>
      </c>
      <c r="E238" s="60" t="n">
        <v>511</v>
      </c>
      <c r="F238" s="69" t="n">
        <f aca="false">IF(E238="","",D238-E238)</f>
        <v>-44</v>
      </c>
      <c r="G238" s="60" t="n">
        <v>136</v>
      </c>
      <c r="H238" s="60" t="n">
        <v>155</v>
      </c>
      <c r="I238" s="69" t="n">
        <f aca="false">IF(H238="","",G238-H238)</f>
        <v>-19</v>
      </c>
      <c r="J238" s="40" t="n">
        <f aca="false">IF(OR(D238="",D238+G238=0),"",D238/(D238+G238))</f>
        <v>0.774461028192372</v>
      </c>
      <c r="K238" s="40" t="n">
        <f aca="false">IF(E238="","",E238/(E238+H238))</f>
        <v>0.767267267267267</v>
      </c>
      <c r="L238" s="70" t="n">
        <f aca="false">IF(OR(K238="",J238=""),"",(J238-K238)*100)</f>
        <v>0.719376092510426</v>
      </c>
      <c r="M238" s="36" t="n">
        <v>3.46052190265839</v>
      </c>
      <c r="N238" s="36" t="n">
        <v>1.32709319028394</v>
      </c>
      <c r="O238" s="36" t="n">
        <f aca="false">SQRT(M238^2+N238^2)</f>
        <v>3.70626337090019</v>
      </c>
      <c r="P238" s="40" t="n">
        <f aca="false">IF(J238="","",MAX(0,J238-1.96*O238/100))</f>
        <v>0.701818266122728</v>
      </c>
      <c r="Q238" s="40" t="n">
        <f aca="false">IF(J238="","",MIN(1,J238+1.96*O238/100))</f>
        <v>0.847103790262015</v>
      </c>
      <c r="R238" s="32" t="str">
        <f aca="false">IF(L238="","",IF(ABS(L238)&lt;=O238,"Yes","No"))</f>
        <v>Yes</v>
      </c>
      <c r="S238" s="32" t="str">
        <f aca="false">IF(L238="","",IF(ABS(L238)&lt;=1.96*O238,"Yes","No"))</f>
        <v>Yes</v>
      </c>
      <c r="T238" s="60" t="n">
        <f aca="false">IF(D238="","",ROUND(SQRT(((D238+G238)*O238/100)^2+(J238*(D238+G238)*0.14653)^2),0))</f>
        <v>72</v>
      </c>
      <c r="U238" s="32"/>
    </row>
    <row r="239" customFormat="false" ht="15" hidden="false" customHeight="false" outlineLevel="0" collapsed="false">
      <c r="A239" s="32" t="s">
        <v>421</v>
      </c>
      <c r="B239" s="32" t="s">
        <v>296</v>
      </c>
      <c r="C239" s="32" t="s">
        <v>449</v>
      </c>
      <c r="D239" s="60" t="n">
        <v>532</v>
      </c>
      <c r="E239" s="60" t="n">
        <v>606</v>
      </c>
      <c r="F239" s="69" t="n">
        <f aca="false">IF(E239="","",D239-E239)</f>
        <v>-74</v>
      </c>
      <c r="G239" s="60" t="n">
        <v>147</v>
      </c>
      <c r="H239" s="60" t="n">
        <v>162</v>
      </c>
      <c r="I239" s="69" t="n">
        <f aca="false">IF(H239="","",G239-H239)</f>
        <v>-15</v>
      </c>
      <c r="J239" s="40" t="n">
        <f aca="false">IF(OR(D239="",D239+G239=0),"",D239/(D239+G239))</f>
        <v>0.783505154639175</v>
      </c>
      <c r="K239" s="40" t="n">
        <f aca="false">IF(E239="","",E239/(E239+H239))</f>
        <v>0.7890625</v>
      </c>
      <c r="L239" s="70" t="n">
        <f aca="false">IF(OR(K239="",J239=""),"",(J239-K239)*100)</f>
        <v>-0.555734536082475</v>
      </c>
      <c r="M239" s="36" t="n">
        <v>3.46052190265839</v>
      </c>
      <c r="N239" s="36" t="n">
        <v>1.32709319028394</v>
      </c>
      <c r="O239" s="36" t="n">
        <f aca="false">SQRT(M239^2+N239^2)</f>
        <v>3.70626337090019</v>
      </c>
      <c r="P239" s="40" t="n">
        <f aca="false">IF(J239="","",MAX(0,J239-1.96*O239/100))</f>
        <v>0.710862392569531</v>
      </c>
      <c r="Q239" s="40" t="n">
        <f aca="false">IF(J239="","",MIN(1,J239+1.96*O239/100))</f>
        <v>0.856147916708819</v>
      </c>
      <c r="R239" s="32" t="str">
        <f aca="false">IF(L239="","",IF(ABS(L239)&lt;=O239,"Yes","No"))</f>
        <v>Yes</v>
      </c>
      <c r="S239" s="32" t="str">
        <f aca="false">IF(L239="","",IF(ABS(L239)&lt;=1.96*O239,"Yes","No"))</f>
        <v>Yes</v>
      </c>
      <c r="T239" s="60" t="n">
        <f aca="false">IF(D239="","",ROUND(SQRT(((D239+G239)*O239/100)^2+(J239*(D239+G239)*0.14653)^2),0))</f>
        <v>82</v>
      </c>
      <c r="U239" s="32"/>
    </row>
    <row r="240" customFormat="false" ht="15" hidden="false" customHeight="false" outlineLevel="0" collapsed="false">
      <c r="A240" s="32" t="s">
        <v>421</v>
      </c>
      <c r="B240" s="32" t="s">
        <v>296</v>
      </c>
      <c r="C240" s="32" t="s">
        <v>450</v>
      </c>
      <c r="D240" s="60" t="n">
        <v>1150</v>
      </c>
      <c r="E240" s="60" t="n">
        <v>759</v>
      </c>
      <c r="F240" s="69" t="n">
        <f aca="false">IF(E240="","",D240-E240)</f>
        <v>391</v>
      </c>
      <c r="G240" s="60" t="n">
        <v>324</v>
      </c>
      <c r="H240" s="60" t="n">
        <v>158</v>
      </c>
      <c r="I240" s="69" t="n">
        <f aca="false">IF(H240="","",G240-H240)</f>
        <v>166</v>
      </c>
      <c r="J240" s="40" t="n">
        <f aca="false">IF(OR(D240="",D240+G240=0),"",D240/(D240+G240))</f>
        <v>0.780189959294437</v>
      </c>
      <c r="K240" s="40" t="n">
        <f aca="false">IF(E240="","",E240/(E240+H240))</f>
        <v>0.827699018538713</v>
      </c>
      <c r="L240" s="70" t="n">
        <f aca="false">IF(OR(K240="",J240=""),"",(J240-K240)*100)</f>
        <v>-4.75090592442763</v>
      </c>
      <c r="M240" s="36" t="n">
        <v>1.73158763326251</v>
      </c>
      <c r="N240" s="36" t="n">
        <v>1.32709319028394</v>
      </c>
      <c r="O240" s="36" t="n">
        <f aca="false">SQRT(M240^2+N240^2)</f>
        <v>2.18164434942216</v>
      </c>
      <c r="P240" s="40" t="n">
        <f aca="false">IF(J240="","",MAX(0,J240-1.96*O240/100))</f>
        <v>0.737429730045763</v>
      </c>
      <c r="Q240" s="40" t="n">
        <f aca="false">IF(J240="","",MIN(1,J240+1.96*O240/100))</f>
        <v>0.822950188543111</v>
      </c>
      <c r="R240" s="32" t="str">
        <f aca="false">IF(L240="","",IF(ABS(L240)&lt;=O240,"Yes","No"))</f>
        <v>No</v>
      </c>
      <c r="S240" s="32" t="str">
        <f aca="false">IF(L240="","",IF(ABS(L240)&lt;=1.96*O240,"Yes","No"))</f>
        <v>No</v>
      </c>
      <c r="T240" s="60" t="n">
        <f aca="false">IF(D240="","",ROUND(SQRT(((D240+G240)*O240/100)^2+(J240*(D240+G240)*0.06777)^2),0))</f>
        <v>84</v>
      </c>
      <c r="U240" s="32"/>
    </row>
    <row r="241" customFormat="false" ht="15" hidden="false" customHeight="false" outlineLevel="0" collapsed="false">
      <c r="A241" s="32" t="s">
        <v>421</v>
      </c>
      <c r="B241" s="32" t="s">
        <v>296</v>
      </c>
      <c r="C241" s="32" t="s">
        <v>451</v>
      </c>
      <c r="D241" s="60" t="n">
        <v>626</v>
      </c>
      <c r="E241" s="60" t="n">
        <v>656</v>
      </c>
      <c r="F241" s="69" t="n">
        <f aca="false">IF(E241="","",D241-E241)</f>
        <v>-30</v>
      </c>
      <c r="G241" s="60" t="n">
        <v>166</v>
      </c>
      <c r="H241" s="60" t="n">
        <v>191</v>
      </c>
      <c r="I241" s="69" t="n">
        <f aca="false">IF(H241="","",G241-H241)</f>
        <v>-25</v>
      </c>
      <c r="J241" s="40" t="n">
        <f aca="false">IF(OR(D241="",D241+G241=0),"",D241/(D241+G241))</f>
        <v>0.79040404040404</v>
      </c>
      <c r="K241" s="40" t="n">
        <f aca="false">IF(E241="","",E241/(E241+H241))</f>
        <v>0.774498229043684</v>
      </c>
      <c r="L241" s="70" t="n">
        <f aca="false">IF(OR(K241="",J241=""),"",(J241-K241)*100)</f>
        <v>1.59058113603568</v>
      </c>
      <c r="M241" s="36" t="n">
        <v>2.11357802942001</v>
      </c>
      <c r="N241" s="36" t="n">
        <v>1.32709319028394</v>
      </c>
      <c r="O241" s="36" t="n">
        <f aca="false">SQRT(M241^2+N241^2)</f>
        <v>2.49567394147252</v>
      </c>
      <c r="P241" s="40" t="n">
        <f aca="false">IF(J241="","",MAX(0,J241-1.96*O241/100))</f>
        <v>0.741488831151179</v>
      </c>
      <c r="Q241" s="40" t="n">
        <f aca="false">IF(J241="","",MIN(1,J241+1.96*O241/100))</f>
        <v>0.839319249656902</v>
      </c>
      <c r="R241" s="32" t="str">
        <f aca="false">IF(L241="","",IF(ABS(L241)&lt;=O241,"Yes","No"))</f>
        <v>Yes</v>
      </c>
      <c r="S241" s="32" t="str">
        <f aca="false">IF(L241="","",IF(ABS(L241)&lt;=1.96*O241,"Yes","No"))</f>
        <v>Yes</v>
      </c>
      <c r="T241" s="60" t="n">
        <f aca="false">IF(D241="","",ROUND(SQRT(((D241+G241)*O241/100)^2+(J241*(D241+G241)*0.0886)^2),0))</f>
        <v>59</v>
      </c>
      <c r="U241" s="32"/>
    </row>
    <row r="242" customFormat="false" ht="15" hidden="false" customHeight="false" outlineLevel="0" collapsed="false">
      <c r="A242" s="32" t="s">
        <v>421</v>
      </c>
      <c r="B242" s="32" t="s">
        <v>296</v>
      </c>
      <c r="C242" s="32" t="s">
        <v>452</v>
      </c>
      <c r="D242" s="60" t="n">
        <v>727</v>
      </c>
      <c r="E242" s="60" t="n">
        <v>717</v>
      </c>
      <c r="F242" s="69" t="n">
        <f aca="false">IF(E242="","",D242-E242)</f>
        <v>10</v>
      </c>
      <c r="G242" s="60" t="n">
        <v>211</v>
      </c>
      <c r="H242" s="60" t="n">
        <v>241</v>
      </c>
      <c r="I242" s="69" t="n">
        <f aca="false">IF(H242="","",G242-H242)</f>
        <v>-30</v>
      </c>
      <c r="J242" s="40" t="n">
        <f aca="false">IF(OR(D242="",D242+G242=0),"",D242/(D242+G242))</f>
        <v>0.775053304904051</v>
      </c>
      <c r="K242" s="40" t="n">
        <f aca="false">IF(E242="","",E242/(E242+H242))</f>
        <v>0.748434237995825</v>
      </c>
      <c r="L242" s="70" t="n">
        <f aca="false">IF(OR(K242="",J242=""),"",(J242-K242)*100)</f>
        <v>2.66190669082266</v>
      </c>
      <c r="M242" s="36" t="n">
        <v>2.11357802942001</v>
      </c>
      <c r="N242" s="36" t="n">
        <v>1.32709319028394</v>
      </c>
      <c r="O242" s="36" t="n">
        <f aca="false">SQRT(M242^2+N242^2)</f>
        <v>2.49567394147252</v>
      </c>
      <c r="P242" s="40" t="n">
        <f aca="false">IF(J242="","",MAX(0,J242-1.96*O242/100))</f>
        <v>0.72613809565119</v>
      </c>
      <c r="Q242" s="40" t="n">
        <f aca="false">IF(J242="","",MIN(1,J242+1.96*O242/100))</f>
        <v>0.823968514156913</v>
      </c>
      <c r="R242" s="32" t="str">
        <f aca="false">IF(L242="","",IF(ABS(L242)&lt;=O242,"Yes","No"))</f>
        <v>No</v>
      </c>
      <c r="S242" s="32" t="str">
        <f aca="false">IF(L242="","",IF(ABS(L242)&lt;=1.96*O242,"Yes","No"))</f>
        <v>Yes</v>
      </c>
      <c r="T242" s="60" t="n">
        <f aca="false">IF(D242="","",ROUND(SQRT(((D242+G242)*O242/100)^2+(J242*(D242+G242)*0.0886)^2),0))</f>
        <v>69</v>
      </c>
      <c r="U242" s="32"/>
    </row>
    <row r="243" customFormat="false" ht="15" hidden="false" customHeight="false" outlineLevel="0" collapsed="false">
      <c r="A243" s="32" t="s">
        <v>421</v>
      </c>
      <c r="B243" s="32" t="s">
        <v>296</v>
      </c>
      <c r="C243" s="32" t="s">
        <v>453</v>
      </c>
      <c r="D243" s="60" t="n">
        <v>489</v>
      </c>
      <c r="E243" s="60" t="n">
        <v>455</v>
      </c>
      <c r="F243" s="69" t="n">
        <f aca="false">IF(E243="","",D243-E243)</f>
        <v>34</v>
      </c>
      <c r="G243" s="60" t="n">
        <v>180</v>
      </c>
      <c r="H243" s="60" t="n">
        <v>177</v>
      </c>
      <c r="I243" s="69" t="n">
        <f aca="false">IF(H243="","",G243-H243)</f>
        <v>3</v>
      </c>
      <c r="J243" s="40" t="n">
        <f aca="false">IF(OR(D243="",D243+G243=0),"",D243/(D243+G243))</f>
        <v>0.730941704035874</v>
      </c>
      <c r="K243" s="40" t="n">
        <f aca="false">IF(E243="","",E243/(E243+H243))</f>
        <v>0.719936708860759</v>
      </c>
      <c r="L243" s="70" t="n">
        <f aca="false">IF(OR(K243="",J243=""),"",(J243-K243)*100)</f>
        <v>1.1004995175115</v>
      </c>
      <c r="M243" s="36" t="n">
        <v>3.46052190265839</v>
      </c>
      <c r="N243" s="36" t="n">
        <v>1.32709319028394</v>
      </c>
      <c r="O243" s="36" t="n">
        <f aca="false">SQRT(M243^2+N243^2)</f>
        <v>3.70626337090019</v>
      </c>
      <c r="P243" s="40" t="n">
        <f aca="false">IF(J243="","",MAX(0,J243-1.96*O243/100))</f>
        <v>0.658298941966231</v>
      </c>
      <c r="Q243" s="40" t="n">
        <f aca="false">IF(J243="","",MIN(1,J243+1.96*O243/100))</f>
        <v>0.803584466105518</v>
      </c>
      <c r="R243" s="32" t="str">
        <f aca="false">IF(L243="","",IF(ABS(L243)&lt;=O243,"Yes","No"))</f>
        <v>Yes</v>
      </c>
      <c r="S243" s="32" t="str">
        <f aca="false">IF(L243="","",IF(ABS(L243)&lt;=1.96*O243,"Yes","No"))</f>
        <v>Yes</v>
      </c>
      <c r="T243" s="60" t="n">
        <f aca="false">IF(D243="","",ROUND(SQRT(((D243+G243)*O243/100)^2+(J243*(D243+G243)*0.14653)^2),0))</f>
        <v>76</v>
      </c>
      <c r="U243" s="32"/>
    </row>
    <row r="244" customFormat="false" ht="15" hidden="false" customHeight="false" outlineLevel="0" collapsed="false">
      <c r="A244" s="32" t="s">
        <v>421</v>
      </c>
      <c r="B244" s="32" t="s">
        <v>296</v>
      </c>
      <c r="C244" s="32" t="s">
        <v>454</v>
      </c>
      <c r="D244" s="60" t="n">
        <v>782</v>
      </c>
      <c r="E244" s="60" t="n">
        <v>762</v>
      </c>
      <c r="F244" s="69" t="n">
        <f aca="false">IF(E244="","",D244-E244)</f>
        <v>20</v>
      </c>
      <c r="G244" s="60" t="n">
        <v>264</v>
      </c>
      <c r="H244" s="60" t="n">
        <v>295</v>
      </c>
      <c r="I244" s="69" t="n">
        <f aca="false">IF(H244="","",G244-H244)</f>
        <v>-31</v>
      </c>
      <c r="J244" s="40" t="n">
        <f aca="false">IF(OR(D244="",D244+G244=0),"",D244/(D244+G244))</f>
        <v>0.747609942638623</v>
      </c>
      <c r="K244" s="40" t="n">
        <f aca="false">IF(E244="","",E244/(E244+H244))</f>
        <v>0.720908230842006</v>
      </c>
      <c r="L244" s="70" t="n">
        <f aca="false">IF(OR(K244="",J244=""),"",(J244-K244)*100)</f>
        <v>2.67017117966176</v>
      </c>
      <c r="M244" s="36" t="n">
        <v>2.11357802942001</v>
      </c>
      <c r="N244" s="36" t="n">
        <v>1.32709319028394</v>
      </c>
      <c r="O244" s="36" t="n">
        <f aca="false">SQRT(M244^2+N244^2)</f>
        <v>2.49567394147252</v>
      </c>
      <c r="P244" s="40" t="n">
        <f aca="false">IF(J244="","",MAX(0,J244-1.96*O244/100))</f>
        <v>0.698694733385762</v>
      </c>
      <c r="Q244" s="40" t="n">
        <f aca="false">IF(J244="","",MIN(1,J244+1.96*O244/100))</f>
        <v>0.796525151891485</v>
      </c>
      <c r="R244" s="32" t="str">
        <f aca="false">IF(L244="","",IF(ABS(L244)&lt;=O244,"Yes","No"))</f>
        <v>No</v>
      </c>
      <c r="S244" s="32" t="str">
        <f aca="false">IF(L244="","",IF(ABS(L244)&lt;=1.96*O244,"Yes","No"))</f>
        <v>Yes</v>
      </c>
      <c r="T244" s="60" t="n">
        <f aca="false">IF(D244="","",ROUND(SQRT(((D244+G244)*O244/100)^2+(J244*(D244+G244)*0.0886)^2),0))</f>
        <v>74</v>
      </c>
      <c r="U244" s="32"/>
    </row>
    <row r="245" customFormat="false" ht="15" hidden="false" customHeight="false" outlineLevel="0" collapsed="false">
      <c r="A245" s="32" t="s">
        <v>421</v>
      </c>
      <c r="B245" s="32" t="s">
        <v>296</v>
      </c>
      <c r="C245" s="32" t="s">
        <v>455</v>
      </c>
      <c r="D245" s="60" t="n">
        <v>729</v>
      </c>
      <c r="E245" s="60" t="n">
        <v>674</v>
      </c>
      <c r="F245" s="69" t="n">
        <f aca="false">IF(E245="","",D245-E245)</f>
        <v>55</v>
      </c>
      <c r="G245" s="60" t="n">
        <v>262</v>
      </c>
      <c r="H245" s="60" t="n">
        <v>289</v>
      </c>
      <c r="I245" s="69" t="n">
        <f aca="false">IF(H245="","",G245-H245)</f>
        <v>-27</v>
      </c>
      <c r="J245" s="40" t="n">
        <f aca="false">IF(OR(D245="",D245+G245=0),"",D245/(D245+G245))</f>
        <v>0.735620585267407</v>
      </c>
      <c r="K245" s="40" t="n">
        <f aca="false">IF(E245="","",E245/(E245+H245))</f>
        <v>0.699896157840083</v>
      </c>
      <c r="L245" s="70" t="n">
        <f aca="false">IF(OR(K245="",J245=""),"",(J245-K245)*100)</f>
        <v>3.57244274273236</v>
      </c>
      <c r="M245" s="36" t="n">
        <v>2.11357802942001</v>
      </c>
      <c r="N245" s="36" t="n">
        <v>1.32709319028394</v>
      </c>
      <c r="O245" s="36" t="n">
        <f aca="false">SQRT(M245^2+N245^2)</f>
        <v>2.49567394147252</v>
      </c>
      <c r="P245" s="40" t="n">
        <f aca="false">IF(J245="","",MAX(0,J245-1.96*O245/100))</f>
        <v>0.686705376014545</v>
      </c>
      <c r="Q245" s="40" t="n">
        <f aca="false">IF(J245="","",MIN(1,J245+1.96*O245/100))</f>
        <v>0.784535794520268</v>
      </c>
      <c r="R245" s="32" t="str">
        <f aca="false">IF(L245="","",IF(ABS(L245)&lt;=O245,"Yes","No"))</f>
        <v>No</v>
      </c>
      <c r="S245" s="32" t="str">
        <f aca="false">IF(L245="","",IF(ABS(L245)&lt;=1.96*O245,"Yes","No"))</f>
        <v>Yes</v>
      </c>
      <c r="T245" s="60" t="n">
        <f aca="false">IF(D245="","",ROUND(SQRT(((D245+G245)*O245/100)^2+(J245*(D245+G245)*0.0886)^2),0))</f>
        <v>69</v>
      </c>
      <c r="U245" s="32"/>
    </row>
    <row r="246" customFormat="false" ht="15" hidden="false" customHeight="false" outlineLevel="0" collapsed="false">
      <c r="A246" s="32" t="s">
        <v>421</v>
      </c>
      <c r="B246" s="32" t="s">
        <v>296</v>
      </c>
      <c r="C246" s="32" t="s">
        <v>456</v>
      </c>
      <c r="D246" s="60" t="n">
        <v>752</v>
      </c>
      <c r="E246" s="60" t="n">
        <v>687</v>
      </c>
      <c r="F246" s="69" t="n">
        <f aca="false">IF(E246="","",D246-E246)</f>
        <v>65</v>
      </c>
      <c r="G246" s="60" t="n">
        <v>327</v>
      </c>
      <c r="H246" s="60" t="n">
        <v>362</v>
      </c>
      <c r="I246" s="69" t="n">
        <f aca="false">IF(H246="","",G246-H246)</f>
        <v>-35</v>
      </c>
      <c r="J246" s="40" t="n">
        <f aca="false">IF(OR(D246="",D246+G246=0),"",D246/(D246+G246))</f>
        <v>0.696941612604263</v>
      </c>
      <c r="K246" s="40" t="n">
        <f aca="false">IF(E246="","",E246/(E246+H246))</f>
        <v>0.654909437559581</v>
      </c>
      <c r="L246" s="70" t="n">
        <f aca="false">IF(OR(K246="",J246=""),"",(J246-K246)*100)</f>
        <v>4.20321750446827</v>
      </c>
      <c r="M246" s="36" t="n">
        <v>2.11357802942001</v>
      </c>
      <c r="N246" s="36" t="n">
        <v>1.32709319028394</v>
      </c>
      <c r="O246" s="36" t="n">
        <f aca="false">SQRT(M246^2+N246^2)</f>
        <v>2.49567394147252</v>
      </c>
      <c r="P246" s="40" t="n">
        <f aca="false">IF(J246="","",MAX(0,J246-1.96*O246/100))</f>
        <v>0.648026403351402</v>
      </c>
      <c r="Q246" s="40" t="n">
        <f aca="false">IF(J246="","",MIN(1,J246+1.96*O246/100))</f>
        <v>0.745856821857125</v>
      </c>
      <c r="R246" s="32" t="str">
        <f aca="false">IF(L246="","",IF(ABS(L246)&lt;=O246,"Yes","No"))</f>
        <v>No</v>
      </c>
      <c r="S246" s="32" t="str">
        <f aca="false">IF(L246="","",IF(ABS(L246)&lt;=1.96*O246,"Yes","No"))</f>
        <v>Yes</v>
      </c>
      <c r="T246" s="60" t="n">
        <f aca="false">IF(D246="","",ROUND(SQRT(((D246+G246)*O246/100)^2+(J246*(D246+G246)*0.0886)^2),0))</f>
        <v>72</v>
      </c>
      <c r="U246" s="32"/>
    </row>
    <row r="247" customFormat="false" ht="15" hidden="false" customHeight="false" outlineLevel="0" collapsed="false">
      <c r="A247" s="32" t="s">
        <v>421</v>
      </c>
      <c r="B247" s="32" t="s">
        <v>296</v>
      </c>
      <c r="C247" s="32" t="s">
        <v>457</v>
      </c>
      <c r="D247" s="60" t="n">
        <v>353</v>
      </c>
      <c r="E247" s="60"/>
      <c r="F247" s="69" t="str">
        <f aca="false">IF(E247="","",D247-E247)</f>
        <v/>
      </c>
      <c r="G247" s="60" t="n">
        <v>145</v>
      </c>
      <c r="H247" s="60"/>
      <c r="I247" s="69" t="str">
        <f aca="false">IF(H247="","",G247-H247)</f>
        <v/>
      </c>
      <c r="J247" s="40" t="n">
        <f aca="false">IF(OR(D247="",D247+G247=0),"",D247/(D247+G247))</f>
        <v>0.708835341365462</v>
      </c>
      <c r="K247" s="40" t="str">
        <f aca="false">IF(E247="","",E247/(E247+H247))</f>
        <v/>
      </c>
      <c r="L247" s="70" t="str">
        <f aca="false">IF(OR(K247="",J247=""),"",(J247-K247)*100)</f>
        <v/>
      </c>
      <c r="M247" s="36" t="n">
        <v>3.46052190265839</v>
      </c>
      <c r="N247" s="36" t="n">
        <v>1.32709319028394</v>
      </c>
      <c r="O247" s="36" t="n">
        <f aca="false">SQRT(M247^2+N247^2)</f>
        <v>3.70626337090019</v>
      </c>
      <c r="P247" s="40" t="n">
        <f aca="false">IF(J247="","",MAX(0,J247-1.96*O247/100))</f>
        <v>0.636192579295818</v>
      </c>
      <c r="Q247" s="40" t="n">
        <f aca="false">IF(J247="","",MIN(1,J247+1.96*O247/100))</f>
        <v>0.781478103435106</v>
      </c>
      <c r="R247" s="32" t="str">
        <f aca="false">IF(L247="","",IF(ABS(L247)&lt;=O247,"Yes","No"))</f>
        <v/>
      </c>
      <c r="S247" s="32" t="str">
        <f aca="false">IF(L247="","",IF(ABS(L247)&lt;=1.96*O247,"Yes","No"))</f>
        <v/>
      </c>
      <c r="T247" s="60" t="n">
        <f aca="false">IF(D247="","",ROUND(SQRT(((D247+G247)*O247/100)^2+(J247*(D247+G247)*0.14653)^2),0))</f>
        <v>55</v>
      </c>
      <c r="U247" s="32" t="s">
        <v>784</v>
      </c>
    </row>
    <row r="248" customFormat="false" ht="15" hidden="false" customHeight="false" outlineLevel="0" collapsed="false">
      <c r="A248" s="32" t="s">
        <v>421</v>
      </c>
      <c r="B248" s="32" t="s">
        <v>458</v>
      </c>
      <c r="C248" s="32" t="s">
        <v>459</v>
      </c>
      <c r="D248" s="60" t="n">
        <v>464</v>
      </c>
      <c r="E248" s="60" t="n">
        <v>447</v>
      </c>
      <c r="F248" s="69" t="n">
        <f aca="false">IF(E248="","",D248-E248)</f>
        <v>17</v>
      </c>
      <c r="G248" s="60" t="n">
        <v>438</v>
      </c>
      <c r="H248" s="60" t="n">
        <v>433</v>
      </c>
      <c r="I248" s="69" t="n">
        <f aca="false">IF(H248="","",G248-H248)</f>
        <v>5</v>
      </c>
      <c r="J248" s="40" t="n">
        <f aca="false">IF(OR(D248="",D248+G248=0),"",D248/(D248+G248))</f>
        <v>0.514412416851441</v>
      </c>
      <c r="K248" s="40" t="n">
        <f aca="false">IF(E248="","",E248/(E248+H248))</f>
        <v>0.507954545454545</v>
      </c>
      <c r="L248" s="70" t="n">
        <f aca="false">IF(OR(K248="",J248=""),"",(J248-K248)*100)</f>
        <v>0.64578713968958</v>
      </c>
      <c r="M248" s="36" t="n">
        <v>2.11357802942001</v>
      </c>
      <c r="N248" s="36" t="n">
        <v>1.32709319028394</v>
      </c>
      <c r="O248" s="36" t="n">
        <f aca="false">SQRT(M248^2+N248^2)</f>
        <v>2.49567394147252</v>
      </c>
      <c r="P248" s="40" t="n">
        <f aca="false">IF(J248="","",MAX(0,J248-1.96*O248/100))</f>
        <v>0.46549720759858</v>
      </c>
      <c r="Q248" s="40" t="n">
        <f aca="false">IF(J248="","",MIN(1,J248+1.96*O248/100))</f>
        <v>0.563327626104303</v>
      </c>
      <c r="R248" s="32" t="str">
        <f aca="false">IF(L248="","",IF(ABS(L248)&lt;=O248,"Yes","No"))</f>
        <v>Yes</v>
      </c>
      <c r="S248" s="32" t="str">
        <f aca="false">IF(L248="","",IF(ABS(L248)&lt;=1.96*O248,"Yes","No"))</f>
        <v>Yes</v>
      </c>
      <c r="T248" s="60" t="n">
        <f aca="false">IF(D248="","",ROUND(SQRT(((D248+G248)*O248/100)^2+(J248*(D248+G248)*0.0886)^2),0))</f>
        <v>47</v>
      </c>
      <c r="U248" s="32"/>
    </row>
    <row r="249" customFormat="false" ht="15" hidden="false" customHeight="false" outlineLevel="0" collapsed="false">
      <c r="A249" s="32" t="s">
        <v>421</v>
      </c>
      <c r="B249" s="32" t="s">
        <v>458</v>
      </c>
      <c r="C249" s="32" t="s">
        <v>460</v>
      </c>
      <c r="D249" s="60" t="n">
        <v>546</v>
      </c>
      <c r="E249" s="60" t="n">
        <v>551</v>
      </c>
      <c r="F249" s="69" t="n">
        <f aca="false">IF(E249="","",D249-E249)</f>
        <v>-5</v>
      </c>
      <c r="G249" s="60" t="n">
        <v>503</v>
      </c>
      <c r="H249" s="60" t="n">
        <v>533</v>
      </c>
      <c r="I249" s="69" t="n">
        <f aca="false">IF(H249="","",G249-H249)</f>
        <v>-30</v>
      </c>
      <c r="J249" s="40" t="n">
        <f aca="false">IF(OR(D249="",D249+G249=0),"",D249/(D249+G249))</f>
        <v>0.520495710200191</v>
      </c>
      <c r="K249" s="40" t="n">
        <f aca="false">IF(E249="","",E249/(E249+H249))</f>
        <v>0.50830258302583</v>
      </c>
      <c r="L249" s="70" t="n">
        <f aca="false">IF(OR(K249="",J249=""),"",(J249-K249)*100)</f>
        <v>1.21931271743604</v>
      </c>
      <c r="M249" s="36" t="n">
        <v>2.11357802942001</v>
      </c>
      <c r="N249" s="36" t="n">
        <v>1.32709319028394</v>
      </c>
      <c r="O249" s="36" t="n">
        <f aca="false">SQRT(M249^2+N249^2)</f>
        <v>2.49567394147252</v>
      </c>
      <c r="P249" s="40" t="n">
        <f aca="false">IF(J249="","",MAX(0,J249-1.96*O249/100))</f>
        <v>0.471580500947329</v>
      </c>
      <c r="Q249" s="40" t="n">
        <f aca="false">IF(J249="","",MIN(1,J249+1.96*O249/100))</f>
        <v>0.569410919453052</v>
      </c>
      <c r="R249" s="32" t="str">
        <f aca="false">IF(L249="","",IF(ABS(L249)&lt;=O249,"Yes","No"))</f>
        <v>Yes</v>
      </c>
      <c r="S249" s="32" t="str">
        <f aca="false">IF(L249="","",IF(ABS(L249)&lt;=1.96*O249,"Yes","No"))</f>
        <v>Yes</v>
      </c>
      <c r="T249" s="60" t="n">
        <f aca="false">IF(D249="","",ROUND(SQRT(((D249+G249)*O249/100)^2+(J249*(D249+G249)*0.0886)^2),0))</f>
        <v>55</v>
      </c>
      <c r="U249" s="32"/>
    </row>
    <row r="250" customFormat="false" ht="15" hidden="false" customHeight="false" outlineLevel="0" collapsed="false">
      <c r="A250" s="32" t="s">
        <v>421</v>
      </c>
      <c r="B250" s="32" t="s">
        <v>458</v>
      </c>
      <c r="C250" s="32" t="s">
        <v>461</v>
      </c>
      <c r="D250" s="60" t="n">
        <v>624</v>
      </c>
      <c r="E250" s="60" t="n">
        <v>583</v>
      </c>
      <c r="F250" s="69" t="n">
        <f aca="false">IF(E250="","",D250-E250)</f>
        <v>41</v>
      </c>
      <c r="G250" s="60" t="n">
        <v>449</v>
      </c>
      <c r="H250" s="60" t="n">
        <v>432</v>
      </c>
      <c r="I250" s="69" t="n">
        <f aca="false">IF(H250="","",G250-H250)</f>
        <v>17</v>
      </c>
      <c r="J250" s="40" t="n">
        <f aca="false">IF(OR(D250="",D250+G250=0),"",D250/(D250+G250))</f>
        <v>0.581547064305685</v>
      </c>
      <c r="K250" s="40" t="n">
        <f aca="false">IF(E250="","",E250/(E250+H250))</f>
        <v>0.574384236453202</v>
      </c>
      <c r="L250" s="70" t="n">
        <f aca="false">IF(OR(K250="",J250=""),"",(J250-K250)*100)</f>
        <v>0.716282785248301</v>
      </c>
      <c r="M250" s="36" t="n">
        <v>2.11357802942001</v>
      </c>
      <c r="N250" s="36" t="n">
        <v>1.32709319028394</v>
      </c>
      <c r="O250" s="36" t="n">
        <f aca="false">SQRT(M250^2+N250^2)</f>
        <v>2.49567394147252</v>
      </c>
      <c r="P250" s="40" t="n">
        <f aca="false">IF(J250="","",MAX(0,J250-1.96*O250/100))</f>
        <v>0.532631855052824</v>
      </c>
      <c r="Q250" s="40" t="n">
        <f aca="false">IF(J250="","",MIN(1,J250+1.96*O250/100))</f>
        <v>0.630462273558546</v>
      </c>
      <c r="R250" s="32" t="str">
        <f aca="false">IF(L250="","",IF(ABS(L250)&lt;=O250,"Yes","No"))</f>
        <v>Yes</v>
      </c>
      <c r="S250" s="32" t="str">
        <f aca="false">IF(L250="","",IF(ABS(L250)&lt;=1.96*O250,"Yes","No"))</f>
        <v>Yes</v>
      </c>
      <c r="T250" s="60" t="n">
        <f aca="false">IF(D250="","",ROUND(SQRT(((D250+G250)*O250/100)^2+(J250*(D250+G250)*0.0886)^2),0))</f>
        <v>61</v>
      </c>
      <c r="U250" s="32"/>
    </row>
    <row r="251" customFormat="false" ht="15" hidden="false" customHeight="false" outlineLevel="0" collapsed="false">
      <c r="A251" s="32" t="s">
        <v>421</v>
      </c>
      <c r="B251" s="32" t="s">
        <v>458</v>
      </c>
      <c r="C251" s="32" t="s">
        <v>462</v>
      </c>
      <c r="D251" s="60" t="n">
        <v>338</v>
      </c>
      <c r="E251" s="60" t="n">
        <v>287</v>
      </c>
      <c r="F251" s="69" t="n">
        <f aca="false">IF(E251="","",D251-E251)</f>
        <v>51</v>
      </c>
      <c r="G251" s="60" t="n">
        <v>336</v>
      </c>
      <c r="H251" s="60" t="n">
        <v>332</v>
      </c>
      <c r="I251" s="69" t="n">
        <f aca="false">IF(H251="","",G251-H251)</f>
        <v>4</v>
      </c>
      <c r="J251" s="40" t="n">
        <f aca="false">IF(OR(D251="",D251+G251=0),"",D251/(D251+G251))</f>
        <v>0.501483679525223</v>
      </c>
      <c r="K251" s="40" t="n">
        <f aca="false">IF(E251="","",E251/(E251+H251))</f>
        <v>0.463651050080775</v>
      </c>
      <c r="L251" s="70" t="n">
        <f aca="false">IF(OR(K251="",J251=""),"",(J251-K251)*100)</f>
        <v>3.78326294444471</v>
      </c>
      <c r="M251" s="36" t="n">
        <v>3.46052190265839</v>
      </c>
      <c r="N251" s="36" t="n">
        <v>1.32709319028394</v>
      </c>
      <c r="O251" s="36" t="n">
        <f aca="false">SQRT(M251^2+N251^2)</f>
        <v>3.70626337090019</v>
      </c>
      <c r="P251" s="40" t="n">
        <f aca="false">IF(J251="","",MAX(0,J251-1.96*O251/100))</f>
        <v>0.428840917455579</v>
      </c>
      <c r="Q251" s="40" t="n">
        <f aca="false">IF(J251="","",MIN(1,J251+1.96*O251/100))</f>
        <v>0.574126441594866</v>
      </c>
      <c r="R251" s="32" t="str">
        <f aca="false">IF(L251="","",IF(ABS(L251)&lt;=O251,"Yes","No"))</f>
        <v>No</v>
      </c>
      <c r="S251" s="32" t="str">
        <f aca="false">IF(L251="","",IF(ABS(L251)&lt;=1.96*O251,"Yes","No"))</f>
        <v>Yes</v>
      </c>
      <c r="T251" s="60" t="n">
        <f aca="false">IF(D251="","",ROUND(SQRT(((D251+G251)*O251/100)^2+(J251*(D251+G251)*0.14653)^2),0))</f>
        <v>55</v>
      </c>
      <c r="U251" s="32"/>
    </row>
    <row r="252" customFormat="false" ht="15" hidden="false" customHeight="false" outlineLevel="0" collapsed="false">
      <c r="A252" s="32" t="s">
        <v>421</v>
      </c>
      <c r="B252" s="32" t="s">
        <v>458</v>
      </c>
      <c r="C252" s="32" t="s">
        <v>463</v>
      </c>
      <c r="D252" s="60" t="n">
        <v>602</v>
      </c>
      <c r="E252" s="60" t="n">
        <v>576</v>
      </c>
      <c r="F252" s="69" t="n">
        <f aca="false">IF(E252="","",D252-E252)</f>
        <v>26</v>
      </c>
      <c r="G252" s="60" t="n">
        <v>428</v>
      </c>
      <c r="H252" s="60" t="n">
        <v>467</v>
      </c>
      <c r="I252" s="69" t="n">
        <f aca="false">IF(H252="","",G252-H252)</f>
        <v>-39</v>
      </c>
      <c r="J252" s="40" t="n">
        <f aca="false">IF(OR(D252="",D252+G252=0),"",D252/(D252+G252))</f>
        <v>0.584466019417476</v>
      </c>
      <c r="K252" s="40" t="n">
        <f aca="false">IF(E252="","",E252/(E252+H252))</f>
        <v>0.552253116011505</v>
      </c>
      <c r="L252" s="70" t="n">
        <f aca="false">IF(OR(K252="",J252=""),"",(J252-K252)*100)</f>
        <v>3.22129034059705</v>
      </c>
      <c r="M252" s="36" t="n">
        <v>2.11357802942001</v>
      </c>
      <c r="N252" s="36" t="n">
        <v>1.32709319028394</v>
      </c>
      <c r="O252" s="36" t="n">
        <f aca="false">SQRT(M252^2+N252^2)</f>
        <v>2.49567394147252</v>
      </c>
      <c r="P252" s="40" t="n">
        <f aca="false">IF(J252="","",MAX(0,J252-1.96*O252/100))</f>
        <v>0.535550810164614</v>
      </c>
      <c r="Q252" s="40" t="n">
        <f aca="false">IF(J252="","",MIN(1,J252+1.96*O252/100))</f>
        <v>0.633381228670337</v>
      </c>
      <c r="R252" s="32" t="str">
        <f aca="false">IF(L252="","",IF(ABS(L252)&lt;=O252,"Yes","No"))</f>
        <v>No</v>
      </c>
      <c r="S252" s="32" t="str">
        <f aca="false">IF(L252="","",IF(ABS(L252)&lt;=1.96*O252,"Yes","No"))</f>
        <v>Yes</v>
      </c>
      <c r="T252" s="60" t="n">
        <f aca="false">IF(D252="","",ROUND(SQRT(((D252+G252)*O252/100)^2+(J252*(D252+G252)*0.0886)^2),0))</f>
        <v>59</v>
      </c>
      <c r="U252" s="32"/>
    </row>
    <row r="253" customFormat="false" ht="15" hidden="false" customHeight="false" outlineLevel="0" collapsed="false">
      <c r="A253" s="32" t="s">
        <v>421</v>
      </c>
      <c r="B253" s="32" t="s">
        <v>458</v>
      </c>
      <c r="C253" s="32" t="s">
        <v>464</v>
      </c>
      <c r="D253" s="60" t="n">
        <v>635</v>
      </c>
      <c r="E253" s="60" t="n">
        <v>559</v>
      </c>
      <c r="F253" s="69" t="n">
        <f aca="false">IF(E253="","",D253-E253)</f>
        <v>76</v>
      </c>
      <c r="G253" s="60" t="n">
        <v>441</v>
      </c>
      <c r="H253" s="60" t="n">
        <v>489</v>
      </c>
      <c r="I253" s="69" t="n">
        <f aca="false">IF(H253="","",G253-H253)</f>
        <v>-48</v>
      </c>
      <c r="J253" s="40" t="n">
        <f aca="false">IF(OR(D253="",D253+G253=0),"",D253/(D253+G253))</f>
        <v>0.590148698884758</v>
      </c>
      <c r="K253" s="40" t="n">
        <f aca="false">IF(E253="","",E253/(E253+H253))</f>
        <v>0.533396946564886</v>
      </c>
      <c r="L253" s="70" t="n">
        <f aca="false">IF(OR(K253="",J253=""),"",(J253-K253)*100)</f>
        <v>5.6751752319873</v>
      </c>
      <c r="M253" s="36" t="n">
        <v>2.11357802942001</v>
      </c>
      <c r="N253" s="36" t="n">
        <v>1.32709319028394</v>
      </c>
      <c r="O253" s="36" t="n">
        <f aca="false">SQRT(M253^2+N253^2)</f>
        <v>2.49567394147252</v>
      </c>
      <c r="P253" s="40" t="n">
        <f aca="false">IF(J253="","",MAX(0,J253-1.96*O253/100))</f>
        <v>0.541233489631897</v>
      </c>
      <c r="Q253" s="40" t="n">
        <f aca="false">IF(J253="","",MIN(1,J253+1.96*O253/100))</f>
        <v>0.63906390813762</v>
      </c>
      <c r="R253" s="32" t="str">
        <f aca="false">IF(L253="","",IF(ABS(L253)&lt;=O253,"Yes","No"))</f>
        <v>No</v>
      </c>
      <c r="S253" s="32" t="str">
        <f aca="false">IF(L253="","",IF(ABS(L253)&lt;=1.96*O253,"Yes","No"))</f>
        <v>No</v>
      </c>
      <c r="T253" s="60" t="n">
        <f aca="false">IF(D253="","",ROUND(SQRT(((D253+G253)*O253/100)^2+(J253*(D253+G253)*0.0886)^2),0))</f>
        <v>62</v>
      </c>
      <c r="U253" s="32"/>
    </row>
    <row r="254" customFormat="false" ht="15" hidden="false" customHeight="false" outlineLevel="0" collapsed="false">
      <c r="A254" s="32" t="s">
        <v>421</v>
      </c>
      <c r="B254" s="32" t="s">
        <v>458</v>
      </c>
      <c r="C254" s="32" t="s">
        <v>465</v>
      </c>
      <c r="D254" s="60" t="n">
        <v>350</v>
      </c>
      <c r="E254" s="60" t="n">
        <v>320</v>
      </c>
      <c r="F254" s="69" t="n">
        <f aca="false">IF(E254="","",D254-E254)</f>
        <v>30</v>
      </c>
      <c r="G254" s="60" t="n">
        <v>279</v>
      </c>
      <c r="H254" s="60" t="n">
        <v>311</v>
      </c>
      <c r="I254" s="69" t="n">
        <f aca="false">IF(H254="","",G254-H254)</f>
        <v>-32</v>
      </c>
      <c r="J254" s="40" t="n">
        <f aca="false">IF(OR(D254="",D254+G254=0),"",D254/(D254+G254))</f>
        <v>0.556438791732909</v>
      </c>
      <c r="K254" s="40" t="n">
        <f aca="false">IF(E254="","",E254/(E254+H254))</f>
        <v>0.507131537242472</v>
      </c>
      <c r="L254" s="70" t="n">
        <f aca="false">IF(OR(K254="",J254=""),"",(J254-K254)*100)</f>
        <v>4.9307254490437</v>
      </c>
      <c r="M254" s="36" t="n">
        <v>3.46052190265839</v>
      </c>
      <c r="N254" s="36" t="n">
        <v>1.32709319028394</v>
      </c>
      <c r="O254" s="36" t="n">
        <f aca="false">SQRT(M254^2+N254^2)</f>
        <v>3.70626337090019</v>
      </c>
      <c r="P254" s="40" t="n">
        <f aca="false">IF(J254="","",MAX(0,J254-1.96*O254/100))</f>
        <v>0.483796029663266</v>
      </c>
      <c r="Q254" s="40" t="n">
        <f aca="false">IF(J254="","",MIN(1,J254+1.96*O254/100))</f>
        <v>0.629081553802553</v>
      </c>
      <c r="R254" s="32" t="str">
        <f aca="false">IF(L254="","",IF(ABS(L254)&lt;=O254,"Yes","No"))</f>
        <v>No</v>
      </c>
      <c r="S254" s="32" t="str">
        <f aca="false">IF(L254="","",IF(ABS(L254)&lt;=1.96*O254,"Yes","No"))</f>
        <v>Yes</v>
      </c>
      <c r="T254" s="60" t="n">
        <f aca="false">IF(D254="","",ROUND(SQRT(((D254+G254)*O254/100)^2+(J254*(D254+G254)*0.14653)^2),0))</f>
        <v>56</v>
      </c>
      <c r="U254" s="32"/>
    </row>
    <row r="255" customFormat="false" ht="15" hidden="false" customHeight="false" outlineLevel="0" collapsed="false">
      <c r="A255" s="32" t="s">
        <v>421</v>
      </c>
      <c r="B255" s="32" t="s">
        <v>458</v>
      </c>
      <c r="C255" s="32" t="s">
        <v>466</v>
      </c>
      <c r="D255" s="60" t="n">
        <v>466</v>
      </c>
      <c r="E255" s="60" t="n">
        <v>453</v>
      </c>
      <c r="F255" s="69" t="n">
        <f aca="false">IF(E255="","",D255-E255)</f>
        <v>13</v>
      </c>
      <c r="G255" s="60" t="n">
        <v>321</v>
      </c>
      <c r="H255" s="60" t="n">
        <v>327</v>
      </c>
      <c r="I255" s="69" t="n">
        <f aca="false">IF(H255="","",G255-H255)</f>
        <v>-6</v>
      </c>
      <c r="J255" s="40" t="n">
        <f aca="false">IF(OR(D255="",D255+G255=0),"",D255/(D255+G255))</f>
        <v>0.592121982210928</v>
      </c>
      <c r="K255" s="40" t="n">
        <f aca="false">IF(E255="","",E255/(E255+H255))</f>
        <v>0.580769230769231</v>
      </c>
      <c r="L255" s="70" t="n">
        <f aca="false">IF(OR(K255="",J255=""),"",(J255-K255)*100)</f>
        <v>1.13527514416968</v>
      </c>
      <c r="M255" s="36" t="n">
        <v>2.11357802942001</v>
      </c>
      <c r="N255" s="36" t="n">
        <v>1.32709319028394</v>
      </c>
      <c r="O255" s="36" t="n">
        <f aca="false">SQRT(M255^2+N255^2)</f>
        <v>2.49567394147252</v>
      </c>
      <c r="P255" s="40" t="n">
        <f aca="false">IF(J255="","",MAX(0,J255-1.96*O255/100))</f>
        <v>0.543206772958066</v>
      </c>
      <c r="Q255" s="40" t="n">
        <f aca="false">IF(J255="","",MIN(1,J255+1.96*O255/100))</f>
        <v>0.641037191463789</v>
      </c>
      <c r="R255" s="32" t="str">
        <f aca="false">IF(L255="","",IF(ABS(L255)&lt;=O255,"Yes","No"))</f>
        <v>Yes</v>
      </c>
      <c r="S255" s="32" t="str">
        <f aca="false">IF(L255="","",IF(ABS(L255)&lt;=1.96*O255,"Yes","No"))</f>
        <v>Yes</v>
      </c>
      <c r="T255" s="60" t="n">
        <f aca="false">IF(D255="","",ROUND(SQRT(((D255+G255)*O255/100)^2+(J255*(D255+G255)*0.0886)^2),0))</f>
        <v>46</v>
      </c>
      <c r="U255" s="32"/>
    </row>
    <row r="256" customFormat="false" ht="15" hidden="false" customHeight="false" outlineLevel="0" collapsed="false">
      <c r="A256" s="32" t="s">
        <v>421</v>
      </c>
      <c r="B256" s="32" t="s">
        <v>458</v>
      </c>
      <c r="C256" s="32" t="s">
        <v>467</v>
      </c>
      <c r="D256" s="60" t="n">
        <v>325</v>
      </c>
      <c r="E256" s="60" t="n">
        <v>319</v>
      </c>
      <c r="F256" s="69" t="n">
        <f aca="false">IF(E256="","",D256-E256)</f>
        <v>6</v>
      </c>
      <c r="G256" s="60" t="n">
        <v>217</v>
      </c>
      <c r="H256" s="60" t="n">
        <v>225</v>
      </c>
      <c r="I256" s="69" t="n">
        <f aca="false">IF(H256="","",G256-H256)</f>
        <v>-8</v>
      </c>
      <c r="J256" s="40" t="n">
        <f aca="false">IF(OR(D256="",D256+G256=0),"",D256/(D256+G256))</f>
        <v>0.599630996309963</v>
      </c>
      <c r="K256" s="40" t="n">
        <f aca="false">IF(E256="","",E256/(E256+H256))</f>
        <v>0.586397058823529</v>
      </c>
      <c r="L256" s="70" t="n">
        <f aca="false">IF(OR(K256="",J256=""),"",(J256-K256)*100)</f>
        <v>1.32339374864336</v>
      </c>
      <c r="M256" s="36" t="n">
        <v>3.46052190265839</v>
      </c>
      <c r="N256" s="36" t="n">
        <v>1.32709319028394</v>
      </c>
      <c r="O256" s="36" t="n">
        <f aca="false">SQRT(M256^2+N256^2)</f>
        <v>3.70626337090019</v>
      </c>
      <c r="P256" s="40" t="n">
        <f aca="false">IF(J256="","",MAX(0,J256-1.96*O256/100))</f>
        <v>0.526988234240319</v>
      </c>
      <c r="Q256" s="40" t="n">
        <f aca="false">IF(J256="","",MIN(1,J256+1.96*O256/100))</f>
        <v>0.672273758379607</v>
      </c>
      <c r="R256" s="32" t="str">
        <f aca="false">IF(L256="","",IF(ABS(L256)&lt;=O256,"Yes","No"))</f>
        <v>Yes</v>
      </c>
      <c r="S256" s="32" t="str">
        <f aca="false">IF(L256="","",IF(ABS(L256)&lt;=1.96*O256,"Yes","No"))</f>
        <v>Yes</v>
      </c>
      <c r="T256" s="60" t="n">
        <f aca="false">IF(D256="","",ROUND(SQRT(((D256+G256)*O256/100)^2+(J256*(D256+G256)*0.14653)^2),0))</f>
        <v>52</v>
      </c>
      <c r="U256" s="32"/>
    </row>
    <row r="257" customFormat="false" ht="15" hidden="false" customHeight="false" outlineLevel="0" collapsed="false">
      <c r="A257" s="32" t="s">
        <v>421</v>
      </c>
      <c r="B257" s="32" t="s">
        <v>458</v>
      </c>
      <c r="C257" s="32" t="s">
        <v>468</v>
      </c>
      <c r="D257" s="60" t="n">
        <v>352</v>
      </c>
      <c r="E257" s="60" t="n">
        <v>340</v>
      </c>
      <c r="F257" s="69" t="n">
        <f aca="false">IF(E257="","",D257-E257)</f>
        <v>12</v>
      </c>
      <c r="G257" s="60" t="n">
        <v>335</v>
      </c>
      <c r="H257" s="60" t="n">
        <v>357</v>
      </c>
      <c r="I257" s="69" t="n">
        <f aca="false">IF(H257="","",G257-H257)</f>
        <v>-22</v>
      </c>
      <c r="J257" s="40" t="n">
        <f aca="false">IF(OR(D257="",D257+G257=0),"",D257/(D257+G257))</f>
        <v>0.512372634643377</v>
      </c>
      <c r="K257" s="40" t="n">
        <f aca="false">IF(E257="","",E257/(E257+H257))</f>
        <v>0.487804878048781</v>
      </c>
      <c r="L257" s="70" t="n">
        <f aca="false">IF(OR(K257="",J257=""),"",(J257-K257)*100)</f>
        <v>2.45677565945965</v>
      </c>
      <c r="M257" s="36" t="n">
        <v>3.46052190265839</v>
      </c>
      <c r="N257" s="36" t="n">
        <v>1.32709319028394</v>
      </c>
      <c r="O257" s="36" t="n">
        <f aca="false">SQRT(M257^2+N257^2)</f>
        <v>3.70626337090019</v>
      </c>
      <c r="P257" s="40" t="n">
        <f aca="false">IF(J257="","",MAX(0,J257-1.96*O257/100))</f>
        <v>0.439729872573733</v>
      </c>
      <c r="Q257" s="40" t="n">
        <f aca="false">IF(J257="","",MIN(1,J257+1.96*O257/100))</f>
        <v>0.585015396713021</v>
      </c>
      <c r="R257" s="32" t="str">
        <f aca="false">IF(L257="","",IF(ABS(L257)&lt;=O257,"Yes","No"))</f>
        <v>Yes</v>
      </c>
      <c r="S257" s="32" t="str">
        <f aca="false">IF(L257="","",IF(ABS(L257)&lt;=1.96*O257,"Yes","No"))</f>
        <v>Yes</v>
      </c>
      <c r="T257" s="60" t="n">
        <f aca="false">IF(D257="","",ROUND(SQRT(((D257+G257)*O257/100)^2+(J257*(D257+G257)*0.14653)^2),0))</f>
        <v>58</v>
      </c>
      <c r="U257" s="32"/>
    </row>
    <row r="258" customFormat="false" ht="15" hidden="false" customHeight="false" outlineLevel="0" collapsed="false">
      <c r="A258" s="32" t="s">
        <v>421</v>
      </c>
      <c r="B258" s="32" t="s">
        <v>458</v>
      </c>
      <c r="C258" s="32" t="s">
        <v>469</v>
      </c>
      <c r="D258" s="60" t="n">
        <v>465</v>
      </c>
      <c r="E258" s="60" t="n">
        <v>448</v>
      </c>
      <c r="F258" s="69" t="n">
        <f aca="false">IF(E258="","",D258-E258)</f>
        <v>17</v>
      </c>
      <c r="G258" s="60" t="n">
        <v>363</v>
      </c>
      <c r="H258" s="60" t="n">
        <v>378</v>
      </c>
      <c r="I258" s="69" t="n">
        <f aca="false">IF(H258="","",G258-H258)</f>
        <v>-15</v>
      </c>
      <c r="J258" s="40" t="n">
        <f aca="false">IF(OR(D258="",D258+G258=0),"",D258/(D258+G258))</f>
        <v>0.561594202898551</v>
      </c>
      <c r="K258" s="40" t="n">
        <f aca="false">IF(E258="","",E258/(E258+H258))</f>
        <v>0.542372881355932</v>
      </c>
      <c r="L258" s="70" t="n">
        <f aca="false">IF(OR(K258="",J258=""),"",(J258-K258)*100)</f>
        <v>1.92213215426186</v>
      </c>
      <c r="M258" s="36" t="n">
        <v>2.11357802942001</v>
      </c>
      <c r="N258" s="36" t="n">
        <v>1.32709319028394</v>
      </c>
      <c r="O258" s="36" t="n">
        <f aca="false">SQRT(M258^2+N258^2)</f>
        <v>2.49567394147252</v>
      </c>
      <c r="P258" s="40" t="n">
        <f aca="false">IF(J258="","",MAX(0,J258-1.96*O258/100))</f>
        <v>0.512678993645689</v>
      </c>
      <c r="Q258" s="40" t="n">
        <f aca="false">IF(J258="","",MIN(1,J258+1.96*O258/100))</f>
        <v>0.610509412151412</v>
      </c>
      <c r="R258" s="32" t="str">
        <f aca="false">IF(L258="","",IF(ABS(L258)&lt;=O258,"Yes","No"))</f>
        <v>Yes</v>
      </c>
      <c r="S258" s="32" t="str">
        <f aca="false">IF(L258="","",IF(ABS(L258)&lt;=1.96*O258,"Yes","No"))</f>
        <v>Yes</v>
      </c>
      <c r="T258" s="60" t="n">
        <f aca="false">IF(D258="","",ROUND(SQRT(((D258+G258)*O258/100)^2+(J258*(D258+G258)*0.0886)^2),0))</f>
        <v>46</v>
      </c>
      <c r="U258" s="32"/>
    </row>
    <row r="259" customFormat="false" ht="15" hidden="false" customHeight="false" outlineLevel="0" collapsed="false">
      <c r="A259" s="32" t="s">
        <v>421</v>
      </c>
      <c r="B259" s="32" t="s">
        <v>458</v>
      </c>
      <c r="C259" s="32" t="s">
        <v>470</v>
      </c>
      <c r="D259" s="60" t="n">
        <v>482</v>
      </c>
      <c r="E259" s="60" t="n">
        <v>440</v>
      </c>
      <c r="F259" s="69" t="n">
        <f aca="false">IF(E259="","",D259-E259)</f>
        <v>42</v>
      </c>
      <c r="G259" s="60" t="n">
        <v>330</v>
      </c>
      <c r="H259" s="60" t="n">
        <v>346</v>
      </c>
      <c r="I259" s="69" t="n">
        <f aca="false">IF(H259="","",G259-H259)</f>
        <v>-16</v>
      </c>
      <c r="J259" s="40" t="n">
        <f aca="false">IF(OR(D259="",D259+G259=0),"",D259/(D259+G259))</f>
        <v>0.593596059113301</v>
      </c>
      <c r="K259" s="40" t="n">
        <f aca="false">IF(E259="","",E259/(E259+H259))</f>
        <v>0.559796437659033</v>
      </c>
      <c r="L259" s="70" t="n">
        <f aca="false">IF(OR(K259="",J259=""),"",(J259-K259)*100)</f>
        <v>3.37996214542674</v>
      </c>
      <c r="M259" s="36" t="n">
        <v>2.11357802942001</v>
      </c>
      <c r="N259" s="36" t="n">
        <v>1.32709319028394</v>
      </c>
      <c r="O259" s="36" t="n">
        <f aca="false">SQRT(M259^2+N259^2)</f>
        <v>2.49567394147252</v>
      </c>
      <c r="P259" s="40" t="n">
        <f aca="false">IF(J259="","",MAX(0,J259-1.96*O259/100))</f>
        <v>0.544680849860439</v>
      </c>
      <c r="Q259" s="40" t="n">
        <f aca="false">IF(J259="","",MIN(1,J259+1.96*O259/100))</f>
        <v>0.642511268366162</v>
      </c>
      <c r="R259" s="32" t="str">
        <f aca="false">IF(L259="","",IF(ABS(L259)&lt;=O259,"Yes","No"))</f>
        <v>No</v>
      </c>
      <c r="S259" s="32" t="str">
        <f aca="false">IF(L259="","",IF(ABS(L259)&lt;=1.96*O259,"Yes","No"))</f>
        <v>Yes</v>
      </c>
      <c r="T259" s="60" t="n">
        <f aca="false">IF(D259="","",ROUND(SQRT(((D259+G259)*O259/100)^2+(J259*(D259+G259)*0.0886)^2),0))</f>
        <v>47</v>
      </c>
      <c r="U259" s="32"/>
    </row>
    <row r="260" customFormat="false" ht="15" hidden="false" customHeight="false" outlineLevel="0" collapsed="false">
      <c r="A260" s="32" t="s">
        <v>421</v>
      </c>
      <c r="B260" s="32" t="s">
        <v>458</v>
      </c>
      <c r="C260" s="32" t="s">
        <v>471</v>
      </c>
      <c r="D260" s="60" t="n">
        <v>451</v>
      </c>
      <c r="E260" s="60" t="n">
        <v>439</v>
      </c>
      <c r="F260" s="69" t="n">
        <f aca="false">IF(E260="","",D260-E260)</f>
        <v>12</v>
      </c>
      <c r="G260" s="60" t="n">
        <v>427</v>
      </c>
      <c r="H260" s="60" t="n">
        <v>447</v>
      </c>
      <c r="I260" s="69" t="n">
        <f aca="false">IF(H260="","",G260-H260)</f>
        <v>-20</v>
      </c>
      <c r="J260" s="40" t="n">
        <f aca="false">IF(OR(D260="",D260+G260=0),"",D260/(D260+G260))</f>
        <v>0.513667425968109</v>
      </c>
      <c r="K260" s="40" t="n">
        <f aca="false">IF(E260="","",E260/(E260+H260))</f>
        <v>0.49548532731377</v>
      </c>
      <c r="L260" s="70" t="n">
        <f aca="false">IF(OR(K260="",J260=""),"",(J260-K260)*100)</f>
        <v>1.81820986543396</v>
      </c>
      <c r="M260" s="36" t="n">
        <v>2.11357802942001</v>
      </c>
      <c r="N260" s="36" t="n">
        <v>1.32709319028394</v>
      </c>
      <c r="O260" s="36" t="n">
        <f aca="false">SQRT(M260^2+N260^2)</f>
        <v>2.49567394147252</v>
      </c>
      <c r="P260" s="40" t="n">
        <f aca="false">IF(J260="","",MAX(0,J260-1.96*O260/100))</f>
        <v>0.464752216715248</v>
      </c>
      <c r="Q260" s="40" t="n">
        <f aca="false">IF(J260="","",MIN(1,J260+1.96*O260/100))</f>
        <v>0.562582635220971</v>
      </c>
      <c r="R260" s="32" t="str">
        <f aca="false">IF(L260="","",IF(ABS(L260)&lt;=O260,"Yes","No"))</f>
        <v>Yes</v>
      </c>
      <c r="S260" s="32" t="str">
        <f aca="false">IF(L260="","",IF(ABS(L260)&lt;=1.96*O260,"Yes","No"))</f>
        <v>Yes</v>
      </c>
      <c r="T260" s="60" t="n">
        <f aca="false">IF(D260="","",ROUND(SQRT(((D260+G260)*O260/100)^2+(J260*(D260+G260)*0.0886)^2),0))</f>
        <v>46</v>
      </c>
      <c r="U260" s="32"/>
    </row>
    <row r="261" customFormat="false" ht="15" hidden="false" customHeight="false" outlineLevel="0" collapsed="false">
      <c r="A261" s="32" t="s">
        <v>421</v>
      </c>
      <c r="B261" s="32" t="s">
        <v>458</v>
      </c>
      <c r="C261" s="32" t="s">
        <v>472</v>
      </c>
      <c r="D261" s="60" t="n">
        <v>844</v>
      </c>
      <c r="E261" s="60" t="n">
        <v>915</v>
      </c>
      <c r="F261" s="69" t="n">
        <f aca="false">IF(E261="","",D261-E261)</f>
        <v>-71</v>
      </c>
      <c r="G261" s="60" t="n">
        <v>675</v>
      </c>
      <c r="H261" s="60" t="n">
        <v>693</v>
      </c>
      <c r="I261" s="69" t="n">
        <f aca="false">IF(H261="","",G261-H261)</f>
        <v>-18</v>
      </c>
      <c r="J261" s="40" t="n">
        <f aca="false">IF(OR(D261="",D261+G261=0),"",D261/(D261+G261))</f>
        <v>0.555628703094141</v>
      </c>
      <c r="K261" s="40" t="n">
        <f aca="false">IF(E261="","",E261/(E261+H261))</f>
        <v>0.569029850746269</v>
      </c>
      <c r="L261" s="70" t="n">
        <f aca="false">IF(OR(K261="",J261=""),"",(J261-K261)*100)</f>
        <v>-1.34011476521277</v>
      </c>
      <c r="M261" s="36" t="n">
        <v>1.73158763326251</v>
      </c>
      <c r="N261" s="36" t="n">
        <v>1.32709319028394</v>
      </c>
      <c r="O261" s="36" t="n">
        <f aca="false">SQRT(M261^2+N261^2)</f>
        <v>2.18164434942216</v>
      </c>
      <c r="P261" s="40" t="n">
        <f aca="false">IF(J261="","",MAX(0,J261-1.96*O261/100))</f>
        <v>0.512868473845467</v>
      </c>
      <c r="Q261" s="40" t="n">
        <f aca="false">IF(J261="","",MIN(1,J261+1.96*O261/100))</f>
        <v>0.598388932342815</v>
      </c>
      <c r="R261" s="32" t="str">
        <f aca="false">IF(L261="","",IF(ABS(L261)&lt;=O261,"Yes","No"))</f>
        <v>Yes</v>
      </c>
      <c r="S261" s="32" t="str">
        <f aca="false">IF(L261="","",IF(ABS(L261)&lt;=1.96*O261,"Yes","No"))</f>
        <v>Yes</v>
      </c>
      <c r="T261" s="60" t="n">
        <f aca="false">IF(D261="","",ROUND(SQRT(((D261+G261)*O261/100)^2+(J261*(D261+G261)*0.06777)^2),0))</f>
        <v>66</v>
      </c>
      <c r="U261" s="32"/>
    </row>
    <row r="262" customFormat="false" ht="15" hidden="false" customHeight="false" outlineLevel="0" collapsed="false">
      <c r="A262" s="32" t="s">
        <v>421</v>
      </c>
      <c r="B262" s="32" t="s">
        <v>458</v>
      </c>
      <c r="C262" s="32" t="s">
        <v>473</v>
      </c>
      <c r="D262" s="60" t="n">
        <v>504</v>
      </c>
      <c r="E262" s="60" t="n">
        <v>488</v>
      </c>
      <c r="F262" s="69" t="n">
        <f aca="false">IF(E262="","",D262-E262)</f>
        <v>16</v>
      </c>
      <c r="G262" s="60" t="n">
        <v>553</v>
      </c>
      <c r="H262" s="60" t="n">
        <v>539</v>
      </c>
      <c r="I262" s="69" t="n">
        <f aca="false">IF(H262="","",G262-H262)</f>
        <v>14</v>
      </c>
      <c r="J262" s="40" t="n">
        <f aca="false">IF(OR(D262="",D262+G262=0),"",D262/(D262+G262))</f>
        <v>0.47682119205298</v>
      </c>
      <c r="K262" s="40" t="n">
        <f aca="false">IF(E262="","",E262/(E262+H262))</f>
        <v>0.475170399221032</v>
      </c>
      <c r="L262" s="70" t="n">
        <f aca="false">IF(OR(K262="",J262=""),"",(J262-K262)*100)</f>
        <v>0.165079283194797</v>
      </c>
      <c r="M262" s="36" t="n">
        <v>2.11357802942001</v>
      </c>
      <c r="N262" s="36" t="n">
        <v>1.32709319028394</v>
      </c>
      <c r="O262" s="36" t="n">
        <f aca="false">SQRT(M262^2+N262^2)</f>
        <v>2.49567394147252</v>
      </c>
      <c r="P262" s="40" t="n">
        <f aca="false">IF(J262="","",MAX(0,J262-1.96*O262/100))</f>
        <v>0.427905982800119</v>
      </c>
      <c r="Q262" s="40" t="n">
        <f aca="false">IF(J262="","",MIN(1,J262+1.96*O262/100))</f>
        <v>0.525736401305842</v>
      </c>
      <c r="R262" s="32" t="str">
        <f aca="false">IF(L262="","",IF(ABS(L262)&lt;=O262,"Yes","No"))</f>
        <v>Yes</v>
      </c>
      <c r="S262" s="32" t="str">
        <f aca="false">IF(L262="","",IF(ABS(L262)&lt;=1.96*O262,"Yes","No"))</f>
        <v>Yes</v>
      </c>
      <c r="T262" s="60" t="n">
        <f aca="false">IF(D262="","",ROUND(SQRT(((D262+G262)*O262/100)^2+(J262*(D262+G262)*0.0886)^2),0))</f>
        <v>52</v>
      </c>
      <c r="U262" s="32"/>
    </row>
    <row r="263" customFormat="false" ht="15" hidden="false" customHeight="false" outlineLevel="0" collapsed="false">
      <c r="A263" s="32" t="s">
        <v>421</v>
      </c>
      <c r="B263" s="32" t="s">
        <v>458</v>
      </c>
      <c r="C263" s="32" t="s">
        <v>474</v>
      </c>
      <c r="D263" s="60" t="n">
        <v>525</v>
      </c>
      <c r="E263" s="60" t="n">
        <v>489</v>
      </c>
      <c r="F263" s="69" t="n">
        <f aca="false">IF(E263="","",D263-E263)</f>
        <v>36</v>
      </c>
      <c r="G263" s="60" t="n">
        <v>484</v>
      </c>
      <c r="H263" s="60" t="n">
        <v>491</v>
      </c>
      <c r="I263" s="69" t="n">
        <f aca="false">IF(H263="","",G263-H263)</f>
        <v>-7</v>
      </c>
      <c r="J263" s="40" t="n">
        <f aca="false">IF(OR(D263="",D263+G263=0),"",D263/(D263+G263))</f>
        <v>0.520317145688801</v>
      </c>
      <c r="K263" s="40" t="n">
        <f aca="false">IF(E263="","",E263/(E263+H263))</f>
        <v>0.498979591836735</v>
      </c>
      <c r="L263" s="70" t="n">
        <f aca="false">IF(OR(K263="",J263=""),"",(J263-K263)*100)</f>
        <v>2.13375538520662</v>
      </c>
      <c r="M263" s="36" t="n">
        <v>2.11357802942001</v>
      </c>
      <c r="N263" s="36" t="n">
        <v>1.32709319028394</v>
      </c>
      <c r="O263" s="36" t="n">
        <f aca="false">SQRT(M263^2+N263^2)</f>
        <v>2.49567394147252</v>
      </c>
      <c r="P263" s="40" t="n">
        <f aca="false">IF(J263="","",MAX(0,J263-1.96*O263/100))</f>
        <v>0.47140193643594</v>
      </c>
      <c r="Q263" s="40" t="n">
        <f aca="false">IF(J263="","",MIN(1,J263+1.96*O263/100))</f>
        <v>0.569232354941662</v>
      </c>
      <c r="R263" s="32" t="str">
        <f aca="false">IF(L263="","",IF(ABS(L263)&lt;=O263,"Yes","No"))</f>
        <v>Yes</v>
      </c>
      <c r="S263" s="32" t="str">
        <f aca="false">IF(L263="","",IF(ABS(L263)&lt;=1.96*O263,"Yes","No"))</f>
        <v>Yes</v>
      </c>
      <c r="T263" s="60" t="n">
        <f aca="false">IF(D263="","",ROUND(SQRT(((D263+G263)*O263/100)^2+(J263*(D263+G263)*0.0886)^2),0))</f>
        <v>53</v>
      </c>
      <c r="U263" s="32"/>
    </row>
    <row r="264" customFormat="false" ht="15" hidden="false" customHeight="false" outlineLevel="0" collapsed="false">
      <c r="A264" s="32" t="s">
        <v>421</v>
      </c>
      <c r="B264" s="32" t="s">
        <v>458</v>
      </c>
      <c r="C264" s="32" t="s">
        <v>475</v>
      </c>
      <c r="D264" s="60" t="n">
        <v>538</v>
      </c>
      <c r="E264" s="60" t="n">
        <v>510</v>
      </c>
      <c r="F264" s="69" t="n">
        <f aca="false">IF(E264="","",D264-E264)</f>
        <v>28</v>
      </c>
      <c r="G264" s="60" t="n">
        <v>455</v>
      </c>
      <c r="H264" s="60" t="n">
        <v>477</v>
      </c>
      <c r="I264" s="69" t="n">
        <f aca="false">IF(H264="","",G264-H264)</f>
        <v>-22</v>
      </c>
      <c r="J264" s="40" t="n">
        <f aca="false">IF(OR(D264="",D264+G264=0),"",D264/(D264+G264))</f>
        <v>0.541792547834844</v>
      </c>
      <c r="K264" s="40" t="n">
        <f aca="false">IF(E264="","",E264/(E264+H264))</f>
        <v>0.516717325227964</v>
      </c>
      <c r="L264" s="70" t="n">
        <f aca="false">IF(OR(K264="",J264=""),"",(J264-K264)*100)</f>
        <v>2.50752226068803</v>
      </c>
      <c r="M264" s="36" t="n">
        <v>2.11357802942001</v>
      </c>
      <c r="N264" s="36" t="n">
        <v>1.32709319028394</v>
      </c>
      <c r="O264" s="36" t="n">
        <f aca="false">SQRT(M264^2+N264^2)</f>
        <v>2.49567394147252</v>
      </c>
      <c r="P264" s="40" t="n">
        <f aca="false">IF(J264="","",MAX(0,J264-1.96*O264/100))</f>
        <v>0.492877338581983</v>
      </c>
      <c r="Q264" s="40" t="n">
        <f aca="false">IF(J264="","",MIN(1,J264+1.96*O264/100))</f>
        <v>0.590707757087705</v>
      </c>
      <c r="R264" s="32" t="str">
        <f aca="false">IF(L264="","",IF(ABS(L264)&lt;=O264,"Yes","No"))</f>
        <v>No</v>
      </c>
      <c r="S264" s="32" t="str">
        <f aca="false">IF(L264="","",IF(ABS(L264)&lt;=1.96*O264,"Yes","No"))</f>
        <v>Yes</v>
      </c>
      <c r="T264" s="60" t="n">
        <f aca="false">IF(D264="","",ROUND(SQRT(((D264+G264)*O264/100)^2+(J264*(D264+G264)*0.0886)^2),0))</f>
        <v>54</v>
      </c>
      <c r="U264" s="32"/>
    </row>
    <row r="265" customFormat="false" ht="15" hidden="false" customHeight="false" outlineLevel="0" collapsed="false">
      <c r="A265" s="32" t="s">
        <v>421</v>
      </c>
      <c r="B265" s="32" t="s">
        <v>476</v>
      </c>
      <c r="C265" s="32" t="s">
        <v>477</v>
      </c>
      <c r="D265" s="60" t="n">
        <v>861</v>
      </c>
      <c r="E265" s="60" t="n">
        <v>858</v>
      </c>
      <c r="F265" s="69" t="n">
        <f aca="false">IF(E265="","",D265-E265)</f>
        <v>3</v>
      </c>
      <c r="G265" s="60" t="n">
        <v>1440</v>
      </c>
      <c r="H265" s="60" t="n">
        <v>1442</v>
      </c>
      <c r="I265" s="69" t="n">
        <f aca="false">IF(H265="","",G265-H265)</f>
        <v>-2</v>
      </c>
      <c r="J265" s="40" t="n">
        <f aca="false">IF(OR(D265="",D265+G265=0),"",D265/(D265+G265))</f>
        <v>0.374185136897001</v>
      </c>
      <c r="K265" s="40" t="n">
        <f aca="false">IF(E265="","",E265/(E265+H265))</f>
        <v>0.37304347826087</v>
      </c>
      <c r="L265" s="70" t="n">
        <f aca="false">IF(OR(K265="",J265=""),"",(J265-K265)*100)</f>
        <v>0.114165863613169</v>
      </c>
      <c r="M265" s="36" t="n">
        <v>1.73158763326251</v>
      </c>
      <c r="N265" s="36" t="n">
        <v>1.32709319028394</v>
      </c>
      <c r="O265" s="36" t="n">
        <f aca="false">SQRT(M265^2+N265^2)</f>
        <v>2.18164434942216</v>
      </c>
      <c r="P265" s="40" t="n">
        <f aca="false">IF(J265="","",MAX(0,J265-1.96*O265/100))</f>
        <v>0.331424907648327</v>
      </c>
      <c r="Q265" s="40" t="n">
        <f aca="false">IF(J265="","",MIN(1,J265+1.96*O265/100))</f>
        <v>0.416945366145676</v>
      </c>
      <c r="R265" s="32" t="str">
        <f aca="false">IF(L265="","",IF(ABS(L265)&lt;=O265,"Yes","No"))</f>
        <v>Yes</v>
      </c>
      <c r="S265" s="32" t="str">
        <f aca="false">IF(L265="","",IF(ABS(L265)&lt;=1.96*O265,"Yes","No"))</f>
        <v>Yes</v>
      </c>
      <c r="T265" s="60" t="n">
        <f aca="false">IF(D265="","",ROUND(SQRT(((D265+G265)*O265/100)^2+(J265*(D265+G265)*0.06777)^2),0))</f>
        <v>77</v>
      </c>
      <c r="U265" s="32"/>
    </row>
    <row r="266" customFormat="false" ht="15" hidden="false" customHeight="false" outlineLevel="0" collapsed="false">
      <c r="A266" s="32" t="s">
        <v>421</v>
      </c>
      <c r="B266" s="32" t="s">
        <v>476</v>
      </c>
      <c r="C266" s="32" t="s">
        <v>478</v>
      </c>
      <c r="D266" s="60" t="n">
        <v>819</v>
      </c>
      <c r="E266" s="60" t="n">
        <v>776</v>
      </c>
      <c r="F266" s="69" t="n">
        <f aca="false">IF(E266="","",D266-E266)</f>
        <v>43</v>
      </c>
      <c r="G266" s="60" t="n">
        <v>1107</v>
      </c>
      <c r="H266" s="60" t="n">
        <v>1181</v>
      </c>
      <c r="I266" s="69" t="n">
        <f aca="false">IF(H266="","",G266-H266)</f>
        <v>-74</v>
      </c>
      <c r="J266" s="40" t="n">
        <f aca="false">IF(OR(D266="",D266+G266=0),"",D266/(D266+G266))</f>
        <v>0.425233644859813</v>
      </c>
      <c r="K266" s="40" t="n">
        <f aca="false">IF(E266="","",E266/(E266+H266))</f>
        <v>0.396525293817067</v>
      </c>
      <c r="L266" s="70" t="n">
        <f aca="false">IF(OR(K266="",J266=""),"",(J266-K266)*100)</f>
        <v>2.87083510427462</v>
      </c>
      <c r="M266" s="36" t="n">
        <v>1.73158763326251</v>
      </c>
      <c r="N266" s="36" t="n">
        <v>1.32709319028394</v>
      </c>
      <c r="O266" s="36" t="n">
        <f aca="false">SQRT(M266^2+N266^2)</f>
        <v>2.18164434942216</v>
      </c>
      <c r="P266" s="40" t="n">
        <f aca="false">IF(J266="","",MAX(0,J266-1.96*O266/100))</f>
        <v>0.382473415611139</v>
      </c>
      <c r="Q266" s="40" t="n">
        <f aca="false">IF(J266="","",MIN(1,J266+1.96*O266/100))</f>
        <v>0.467993874108488</v>
      </c>
      <c r="R266" s="32" t="str">
        <f aca="false">IF(L266="","",IF(ABS(L266)&lt;=O266,"Yes","No"))</f>
        <v>No</v>
      </c>
      <c r="S266" s="32" t="str">
        <f aca="false">IF(L266="","",IF(ABS(L266)&lt;=1.96*O266,"Yes","No"))</f>
        <v>Yes</v>
      </c>
      <c r="T266" s="60" t="n">
        <f aca="false">IF(D266="","",ROUND(SQRT(((D266+G266)*O266/100)^2+(J266*(D266+G266)*0.06777)^2),0))</f>
        <v>70</v>
      </c>
      <c r="U266" s="32"/>
    </row>
    <row r="267" customFormat="false" ht="15" hidden="false" customHeight="false" outlineLevel="0" collapsed="false">
      <c r="A267" s="32" t="s">
        <v>421</v>
      </c>
      <c r="B267" s="32" t="s">
        <v>476</v>
      </c>
      <c r="C267" s="32" t="s">
        <v>479</v>
      </c>
      <c r="D267" s="60" t="n">
        <v>403</v>
      </c>
      <c r="E267" s="60" t="n">
        <v>354</v>
      </c>
      <c r="F267" s="69" t="n">
        <f aca="false">IF(E267="","",D267-E267)</f>
        <v>49</v>
      </c>
      <c r="G267" s="60" t="n">
        <v>755</v>
      </c>
      <c r="H267" s="60" t="n">
        <v>762</v>
      </c>
      <c r="I267" s="69" t="n">
        <f aca="false">IF(H267="","",G267-H267)</f>
        <v>-7</v>
      </c>
      <c r="J267" s="40" t="n">
        <f aca="false">IF(OR(D267="",D267+G267=0),"",D267/(D267+G267))</f>
        <v>0.348013816925734</v>
      </c>
      <c r="K267" s="40" t="n">
        <f aca="false">IF(E267="","",E267/(E267+H267))</f>
        <v>0.317204301075269</v>
      </c>
      <c r="L267" s="70" t="n">
        <f aca="false">IF(OR(K267="",J267=""),"",(J267-K267)*100)</f>
        <v>3.08095158504652</v>
      </c>
      <c r="M267" s="36" t="n">
        <v>1.73158763326251</v>
      </c>
      <c r="N267" s="36" t="n">
        <v>1.32709319028394</v>
      </c>
      <c r="O267" s="36" t="n">
        <f aca="false">SQRT(M267^2+N267^2)</f>
        <v>2.18164434942216</v>
      </c>
      <c r="P267" s="40" t="n">
        <f aca="false">IF(J267="","",MAX(0,J267-1.96*O267/100))</f>
        <v>0.30525358767706</v>
      </c>
      <c r="Q267" s="40" t="n">
        <f aca="false">IF(J267="","",MIN(1,J267+1.96*O267/100))</f>
        <v>0.390774046174409</v>
      </c>
      <c r="R267" s="32" t="str">
        <f aca="false">IF(L267="","",IF(ABS(L267)&lt;=O267,"Yes","No"))</f>
        <v>No</v>
      </c>
      <c r="S267" s="32" t="str">
        <f aca="false">IF(L267="","",IF(ABS(L267)&lt;=1.96*O267,"Yes","No"))</f>
        <v>Yes</v>
      </c>
      <c r="T267" s="60" t="n">
        <f aca="false">IF(D267="","",ROUND(SQRT(((D267+G267)*O267/100)^2+(J267*(D267+G267)*0.06777)^2),0))</f>
        <v>37</v>
      </c>
      <c r="U267" s="32"/>
    </row>
    <row r="268" customFormat="false" ht="15" hidden="false" customHeight="false" outlineLevel="0" collapsed="false">
      <c r="A268" s="32" t="s">
        <v>421</v>
      </c>
      <c r="B268" s="32" t="s">
        <v>480</v>
      </c>
      <c r="C268" s="32" t="s">
        <v>480</v>
      </c>
      <c r="D268" s="60" t="n">
        <v>52</v>
      </c>
      <c r="E268" s="60" t="n">
        <v>39</v>
      </c>
      <c r="F268" s="69" t="n">
        <f aca="false">IF(E268="","",D268-E268)</f>
        <v>13</v>
      </c>
      <c r="G268" s="60" t="n">
        <v>68</v>
      </c>
      <c r="H268" s="60" t="n">
        <v>79</v>
      </c>
      <c r="I268" s="69" t="n">
        <f aca="false">IF(H268="","",G268-H268)</f>
        <v>-11</v>
      </c>
      <c r="J268" s="40" t="n">
        <f aca="false">IF(OR(D268="",D268+G268=0),"",D268/(D268+G268))</f>
        <v>0.433333333333333</v>
      </c>
      <c r="K268" s="40" t="n">
        <f aca="false">IF(E268="","",E268/(E268+H268))</f>
        <v>0.330508474576271</v>
      </c>
      <c r="L268" s="70" t="n">
        <f aca="false">IF(OR(K268="",J268=""),"",(J268-K268)*100)</f>
        <v>10.2824858757062</v>
      </c>
      <c r="M268" s="36" t="n">
        <v>3.46052190265839</v>
      </c>
      <c r="N268" s="36" t="n">
        <v>1.32709319028394</v>
      </c>
      <c r="O268" s="36" t="n">
        <f aca="false">SQRT(M268^2+N268^2)</f>
        <v>3.70626337090019</v>
      </c>
      <c r="P268" s="40" t="n">
        <f aca="false">IF(J268="","",MAX(0,J268-1.96*O268/100))</f>
        <v>0.36069057126369</v>
      </c>
      <c r="Q268" s="40" t="n">
        <f aca="false">IF(J268="","",MIN(1,J268+1.96*O268/100))</f>
        <v>0.505976095402977</v>
      </c>
      <c r="R268" s="32" t="str">
        <f aca="false">IF(L268="","",IF(ABS(L268)&lt;=O268,"Yes","No"))</f>
        <v>No</v>
      </c>
      <c r="S268" s="32" t="str">
        <f aca="false">IF(L268="","",IF(ABS(L268)&lt;=1.96*O268,"Yes","No"))</f>
        <v>No</v>
      </c>
      <c r="T268" s="60" t="n">
        <f aca="false">IF(D268="","",ROUND(SQRT(((D268+G268)*O268/100)^2+(J268*(D268+G268)*0.14653)^2),0))</f>
        <v>9</v>
      </c>
      <c r="U268" s="32"/>
    </row>
    <row r="269" customFormat="false" ht="15" hidden="false" customHeight="false" outlineLevel="0" collapsed="false">
      <c r="A269" s="32" t="s">
        <v>421</v>
      </c>
      <c r="B269" s="32" t="s">
        <v>481</v>
      </c>
      <c r="C269" s="32" t="s">
        <v>482</v>
      </c>
      <c r="D269" s="60" t="n">
        <v>609</v>
      </c>
      <c r="E269" s="60" t="n">
        <v>527</v>
      </c>
      <c r="F269" s="69" t="n">
        <f aca="false">IF(E269="","",D269-E269)</f>
        <v>82</v>
      </c>
      <c r="G269" s="60" t="n">
        <v>842</v>
      </c>
      <c r="H269" s="60" t="n">
        <v>867</v>
      </c>
      <c r="I269" s="69" t="n">
        <f aca="false">IF(H269="","",G269-H269)</f>
        <v>-25</v>
      </c>
      <c r="J269" s="40" t="n">
        <f aca="false">IF(OR(D269="",D269+G269=0),"",D269/(D269+G269))</f>
        <v>0.419710544452102</v>
      </c>
      <c r="K269" s="40" t="n">
        <f aca="false">IF(E269="","",E269/(E269+H269))</f>
        <v>0.378048780487805</v>
      </c>
      <c r="L269" s="70" t="n">
        <f aca="false">IF(OR(K269="",J269=""),"",(J269-K269)*100)</f>
        <v>4.16617639642971</v>
      </c>
      <c r="M269" s="36" t="n">
        <v>1.73158763326251</v>
      </c>
      <c r="N269" s="36" t="n">
        <v>1.32709319028394</v>
      </c>
      <c r="O269" s="36" t="n">
        <f aca="false">SQRT(M269^2+N269^2)</f>
        <v>2.18164434942216</v>
      </c>
      <c r="P269" s="40" t="n">
        <f aca="false">IF(J269="","",MAX(0,J269-1.96*O269/100))</f>
        <v>0.376950315203428</v>
      </c>
      <c r="Q269" s="40" t="n">
        <f aca="false">IF(J269="","",MIN(1,J269+1.96*O269/100))</f>
        <v>0.462470773700776</v>
      </c>
      <c r="R269" s="32" t="str">
        <f aca="false">IF(L269="","",IF(ABS(L269)&lt;=O269,"Yes","No"))</f>
        <v>No</v>
      </c>
      <c r="S269" s="32" t="str">
        <f aca="false">IF(L269="","",IF(ABS(L269)&lt;=1.96*O269,"Yes","No"))</f>
        <v>Yes</v>
      </c>
      <c r="T269" s="60" t="n">
        <f aca="false">IF(D269="","",ROUND(SQRT(((D269+G269)*O269/100)^2+(J269*(D269+G269)*0.06777)^2),0))</f>
        <v>52</v>
      </c>
      <c r="U269" s="32"/>
    </row>
    <row r="270" customFormat="false" ht="15" hidden="false" customHeight="false" outlineLevel="0" collapsed="false">
      <c r="A270" s="32" t="s">
        <v>421</v>
      </c>
      <c r="B270" s="32" t="s">
        <v>481</v>
      </c>
      <c r="C270" s="32" t="s">
        <v>483</v>
      </c>
      <c r="D270" s="60" t="n">
        <v>697</v>
      </c>
      <c r="E270" s="60" t="n">
        <v>688</v>
      </c>
      <c r="F270" s="69" t="n">
        <f aca="false">IF(E270="","",D270-E270)</f>
        <v>9</v>
      </c>
      <c r="G270" s="60" t="n">
        <v>921</v>
      </c>
      <c r="H270" s="60" t="n">
        <v>917</v>
      </c>
      <c r="I270" s="69" t="n">
        <f aca="false">IF(H270="","",G270-H270)</f>
        <v>4</v>
      </c>
      <c r="J270" s="40" t="n">
        <f aca="false">IF(OR(D270="",D270+G270=0),"",D270/(D270+G270))</f>
        <v>0.430778739184178</v>
      </c>
      <c r="K270" s="40" t="n">
        <f aca="false">IF(E270="","",E270/(E270+H270))</f>
        <v>0.428660436137072</v>
      </c>
      <c r="L270" s="70" t="n">
        <f aca="false">IF(OR(K270="",J270=""),"",(J270-K270)*100)</f>
        <v>0.211830304710631</v>
      </c>
      <c r="M270" s="36" t="n">
        <v>1.73158763326251</v>
      </c>
      <c r="N270" s="36" t="n">
        <v>1.32709319028394</v>
      </c>
      <c r="O270" s="36" t="n">
        <f aca="false">SQRT(M270^2+N270^2)</f>
        <v>2.18164434942216</v>
      </c>
      <c r="P270" s="40" t="n">
        <f aca="false">IF(J270="","",MAX(0,J270-1.96*O270/100))</f>
        <v>0.388018509935504</v>
      </c>
      <c r="Q270" s="40" t="n">
        <f aca="false">IF(J270="","",MIN(1,J270+1.96*O270/100))</f>
        <v>0.473538968432852</v>
      </c>
      <c r="R270" s="32" t="str">
        <f aca="false">IF(L270="","",IF(ABS(L270)&lt;=O270,"Yes","No"))</f>
        <v>Yes</v>
      </c>
      <c r="S270" s="32" t="str">
        <f aca="false">IF(L270="","",IF(ABS(L270)&lt;=1.96*O270,"Yes","No"))</f>
        <v>Yes</v>
      </c>
      <c r="T270" s="60" t="n">
        <f aca="false">IF(D270="","",ROUND(SQRT(((D270+G270)*O270/100)^2+(J270*(D270+G270)*0.06777)^2),0))</f>
        <v>59</v>
      </c>
      <c r="U270" s="32"/>
    </row>
    <row r="271" customFormat="false" ht="15" hidden="false" customHeight="false" outlineLevel="0" collapsed="false">
      <c r="A271" s="32" t="s">
        <v>421</v>
      </c>
      <c r="B271" s="32" t="s">
        <v>484</v>
      </c>
      <c r="C271" s="32" t="s">
        <v>484</v>
      </c>
      <c r="D271" s="60" t="n">
        <v>208</v>
      </c>
      <c r="E271" s="60" t="n">
        <v>166</v>
      </c>
      <c r="F271" s="69" t="n">
        <f aca="false">IF(E271="","",D271-E271)</f>
        <v>42</v>
      </c>
      <c r="G271" s="60" t="n">
        <v>304</v>
      </c>
      <c r="H271" s="60" t="n">
        <v>332</v>
      </c>
      <c r="I271" s="69" t="n">
        <f aca="false">IF(H271="","",G271-H271)</f>
        <v>-28</v>
      </c>
      <c r="J271" s="40" t="n">
        <f aca="false">IF(OR(D271="",D271+G271=0),"",D271/(D271+G271))</f>
        <v>0.40625</v>
      </c>
      <c r="K271" s="40" t="n">
        <f aca="false">IF(E271="","",E271/(E271+H271))</f>
        <v>0.333333333333333</v>
      </c>
      <c r="L271" s="70" t="n">
        <f aca="false">IF(OR(K271="",J271=""),"",(J271-K271)*100)</f>
        <v>7.29166666666667</v>
      </c>
      <c r="M271" s="36" t="n">
        <v>3.46052190265839</v>
      </c>
      <c r="N271" s="36" t="n">
        <v>1.32709319028394</v>
      </c>
      <c r="O271" s="36" t="n">
        <f aca="false">SQRT(M271^2+N271^2)</f>
        <v>3.70626337090019</v>
      </c>
      <c r="P271" s="40" t="n">
        <f aca="false">IF(J271="","",MAX(0,J271-1.96*O271/100))</f>
        <v>0.333607237930356</v>
      </c>
      <c r="Q271" s="40" t="n">
        <f aca="false">IF(J271="","",MIN(1,J271+1.96*O271/100))</f>
        <v>0.478892762069644</v>
      </c>
      <c r="R271" s="32" t="str">
        <f aca="false">IF(L271="","",IF(ABS(L271)&lt;=O271,"Yes","No"))</f>
        <v>No</v>
      </c>
      <c r="S271" s="32" t="str">
        <f aca="false">IF(L271="","",IF(ABS(L271)&lt;=1.96*O271,"Yes","No"))</f>
        <v>No</v>
      </c>
      <c r="T271" s="60" t="n">
        <f aca="false">IF(D271="","",ROUND(SQRT(((D271+G271)*O271/100)^2+(J271*(D271+G271)*0.14653)^2),0))</f>
        <v>36</v>
      </c>
      <c r="U271" s="32"/>
    </row>
    <row r="272" customFormat="false" ht="15" hidden="false" customHeight="false" outlineLevel="0" collapsed="false">
      <c r="A272" s="32" t="s">
        <v>421</v>
      </c>
      <c r="B272" s="32" t="s">
        <v>485</v>
      </c>
      <c r="C272" s="32" t="s">
        <v>486</v>
      </c>
      <c r="D272" s="60" t="n">
        <v>348</v>
      </c>
      <c r="E272" s="60"/>
      <c r="F272" s="69" t="str">
        <f aca="false">IF(E272="","",D272-E272)</f>
        <v/>
      </c>
      <c r="G272" s="60" t="n">
        <v>122</v>
      </c>
      <c r="H272" s="60"/>
      <c r="I272" s="69" t="str">
        <f aca="false">IF(H272="","",G272-H272)</f>
        <v/>
      </c>
      <c r="J272" s="40" t="n">
        <f aca="false">IF(OR(D272="",D272+G272=0),"",D272/(D272+G272))</f>
        <v>0.740425531914894</v>
      </c>
      <c r="K272" s="40" t="str">
        <f aca="false">IF(E272="","",E272/(E272+H272))</f>
        <v/>
      </c>
      <c r="L272" s="70" t="str">
        <f aca="false">IF(OR(K272="",J272=""),"",(J272-K272)*100)</f>
        <v/>
      </c>
      <c r="M272" s="36" t="n">
        <v>3.46052190265839</v>
      </c>
      <c r="N272" s="36" t="n">
        <v>1.32709319028394</v>
      </c>
      <c r="O272" s="36" t="n">
        <f aca="false">SQRT(M272^2+N272^2)</f>
        <v>3.70626337090019</v>
      </c>
      <c r="P272" s="40" t="n">
        <f aca="false">IF(J272="","",MAX(0,J272-1.96*O272/100))</f>
        <v>0.66778276984525</v>
      </c>
      <c r="Q272" s="40" t="n">
        <f aca="false">IF(J272="","",MIN(1,J272+1.96*O272/100))</f>
        <v>0.813068293984537</v>
      </c>
      <c r="R272" s="32" t="str">
        <f aca="false">IF(L272="","",IF(ABS(L272)&lt;=O272,"Yes","No"))</f>
        <v/>
      </c>
      <c r="S272" s="32" t="str">
        <f aca="false">IF(L272="","",IF(ABS(L272)&lt;=1.96*O272,"Yes","No"))</f>
        <v/>
      </c>
      <c r="T272" s="60" t="n">
        <f aca="false">IF(D272="","",ROUND(SQRT(((D272+G272)*O272/100)^2+(J272*(D272+G272)*0.14653)^2),0))</f>
        <v>54</v>
      </c>
      <c r="U272" s="32" t="s">
        <v>784</v>
      </c>
    </row>
    <row r="273" customFormat="false" ht="15" hidden="false" customHeight="false" outlineLevel="0" collapsed="false">
      <c r="A273" s="32" t="s">
        <v>421</v>
      </c>
      <c r="B273" s="32" t="s">
        <v>485</v>
      </c>
      <c r="C273" s="32" t="s">
        <v>487</v>
      </c>
      <c r="D273" s="60" t="n">
        <v>606</v>
      </c>
      <c r="E273" s="60" t="n">
        <v>487</v>
      </c>
      <c r="F273" s="69" t="n">
        <f aca="false">IF(E273="","",D273-E273)</f>
        <v>119</v>
      </c>
      <c r="G273" s="60" t="n">
        <v>209</v>
      </c>
      <c r="H273" s="60" t="n">
        <v>213</v>
      </c>
      <c r="I273" s="69" t="n">
        <f aca="false">IF(H273="","",G273-H273)</f>
        <v>-4</v>
      </c>
      <c r="J273" s="40" t="n">
        <f aca="false">IF(OR(D273="",D273+G273=0),"",D273/(D273+G273))</f>
        <v>0.743558282208589</v>
      </c>
      <c r="K273" s="40" t="n">
        <f aca="false">IF(E273="","",E273/(E273+H273))</f>
        <v>0.695714285714286</v>
      </c>
      <c r="L273" s="70" t="n">
        <f aca="false">IF(OR(K273="",J273=""),"",(J273-K273)*100)</f>
        <v>4.78439964943033</v>
      </c>
      <c r="M273" s="36" t="n">
        <v>2.11357802942001</v>
      </c>
      <c r="N273" s="36" t="n">
        <v>1.32709319028394</v>
      </c>
      <c r="O273" s="36" t="n">
        <f aca="false">SQRT(M273^2+N273^2)</f>
        <v>2.49567394147252</v>
      </c>
      <c r="P273" s="40" t="n">
        <f aca="false">IF(J273="","",MAX(0,J273-1.96*O273/100))</f>
        <v>0.694643072955728</v>
      </c>
      <c r="Q273" s="40" t="n">
        <f aca="false">IF(J273="","",MIN(1,J273+1.96*O273/100))</f>
        <v>0.79247349146145</v>
      </c>
      <c r="R273" s="32" t="str">
        <f aca="false">IF(L273="","",IF(ABS(L273)&lt;=O273,"Yes","No"))</f>
        <v>No</v>
      </c>
      <c r="S273" s="32" t="str">
        <f aca="false">IF(L273="","",IF(ABS(L273)&lt;=1.96*O273,"Yes","No"))</f>
        <v>Yes</v>
      </c>
      <c r="T273" s="60" t="n">
        <f aca="false">IF(D273="","",ROUND(SQRT(((D273+G273)*O273/100)^2+(J273*(D273+G273)*0.0886)^2),0))</f>
        <v>57</v>
      </c>
      <c r="U273" s="32"/>
    </row>
    <row r="274" customFormat="false" ht="15" hidden="false" customHeight="false" outlineLevel="0" collapsed="false">
      <c r="A274" s="32" t="s">
        <v>421</v>
      </c>
      <c r="B274" s="32" t="s">
        <v>485</v>
      </c>
      <c r="C274" s="32" t="s">
        <v>488</v>
      </c>
      <c r="D274" s="60" t="n">
        <v>511</v>
      </c>
      <c r="E274" s="60" t="n">
        <v>456</v>
      </c>
      <c r="F274" s="69" t="n">
        <f aca="false">IF(E274="","",D274-E274)</f>
        <v>55</v>
      </c>
      <c r="G274" s="60" t="n">
        <v>157</v>
      </c>
      <c r="H274" s="60" t="n">
        <v>160</v>
      </c>
      <c r="I274" s="69" t="n">
        <f aca="false">IF(H274="","",G274-H274)</f>
        <v>-3</v>
      </c>
      <c r="J274" s="40" t="n">
        <f aca="false">IF(OR(D274="",D274+G274=0),"",D274/(D274+G274))</f>
        <v>0.76497005988024</v>
      </c>
      <c r="K274" s="40" t="n">
        <f aca="false">IF(E274="","",E274/(E274+H274))</f>
        <v>0.74025974025974</v>
      </c>
      <c r="L274" s="70" t="n">
        <f aca="false">IF(OR(K274="",J274=""),"",(J274-K274)*100)</f>
        <v>2.47103196204992</v>
      </c>
      <c r="M274" s="36" t="n">
        <v>3.46052190265839</v>
      </c>
      <c r="N274" s="36" t="n">
        <v>1.32709319028394</v>
      </c>
      <c r="O274" s="36" t="n">
        <f aca="false">SQRT(M274^2+N274^2)</f>
        <v>3.70626337090019</v>
      </c>
      <c r="P274" s="40" t="n">
        <f aca="false">IF(J274="","",MAX(0,J274-1.96*O274/100))</f>
        <v>0.692327297810596</v>
      </c>
      <c r="Q274" s="40" t="n">
        <f aca="false">IF(J274="","",MIN(1,J274+1.96*O274/100))</f>
        <v>0.837612821949883</v>
      </c>
      <c r="R274" s="32" t="str">
        <f aca="false">IF(L274="","",IF(ABS(L274)&lt;=O274,"Yes","No"))</f>
        <v>Yes</v>
      </c>
      <c r="S274" s="32" t="str">
        <f aca="false">IF(L274="","",IF(ABS(L274)&lt;=1.96*O274,"Yes","No"))</f>
        <v>Yes</v>
      </c>
      <c r="T274" s="60" t="n">
        <f aca="false">IF(D274="","",ROUND(SQRT(((D274+G274)*O274/100)^2+(J274*(D274+G274)*0.14653)^2),0))</f>
        <v>79</v>
      </c>
      <c r="U274" s="32"/>
    </row>
    <row r="275" customFormat="false" ht="15" hidden="false" customHeight="false" outlineLevel="0" collapsed="false">
      <c r="A275" s="32" t="s">
        <v>421</v>
      </c>
      <c r="B275" s="32" t="s">
        <v>485</v>
      </c>
      <c r="C275" s="32" t="s">
        <v>489</v>
      </c>
      <c r="D275" s="60" t="n">
        <v>806</v>
      </c>
      <c r="E275" s="60" t="n">
        <v>737</v>
      </c>
      <c r="F275" s="69" t="n">
        <f aca="false">IF(E275="","",D275-E275)</f>
        <v>69</v>
      </c>
      <c r="G275" s="60" t="n">
        <v>259</v>
      </c>
      <c r="H275" s="60" t="n">
        <v>293</v>
      </c>
      <c r="I275" s="69" t="n">
        <f aca="false">IF(H275="","",G275-H275)</f>
        <v>-34</v>
      </c>
      <c r="J275" s="40" t="n">
        <f aca="false">IF(OR(D275="",D275+G275=0),"",D275/(D275+G275))</f>
        <v>0.756807511737089</v>
      </c>
      <c r="K275" s="40" t="n">
        <f aca="false">IF(E275="","",E275/(E275+H275))</f>
        <v>0.715533980582524</v>
      </c>
      <c r="L275" s="70" t="n">
        <f aca="false">IF(OR(K275="",J275=""),"",(J275-K275)*100)</f>
        <v>4.12735311545649</v>
      </c>
      <c r="M275" s="36" t="n">
        <v>2.11357802942001</v>
      </c>
      <c r="N275" s="36" t="n">
        <v>1.32709319028394</v>
      </c>
      <c r="O275" s="36" t="n">
        <f aca="false">SQRT(M275^2+N275^2)</f>
        <v>2.49567394147252</v>
      </c>
      <c r="P275" s="40" t="n">
        <f aca="false">IF(J275="","",MAX(0,J275-1.96*O275/100))</f>
        <v>0.707892302484228</v>
      </c>
      <c r="Q275" s="40" t="n">
        <f aca="false">IF(J275="","",MIN(1,J275+1.96*O275/100))</f>
        <v>0.805722720989951</v>
      </c>
      <c r="R275" s="32" t="str">
        <f aca="false">IF(L275="","",IF(ABS(L275)&lt;=O275,"Yes","No"))</f>
        <v>No</v>
      </c>
      <c r="S275" s="32" t="str">
        <f aca="false">IF(L275="","",IF(ABS(L275)&lt;=1.96*O275,"Yes","No"))</f>
        <v>Yes</v>
      </c>
      <c r="T275" s="60" t="n">
        <f aca="false">IF(D275="","",ROUND(SQRT(((D275+G275)*O275/100)^2+(J275*(D275+G275)*0.0886)^2),0))</f>
        <v>76</v>
      </c>
      <c r="U275" s="32"/>
    </row>
    <row r="276" customFormat="false" ht="15" hidden="false" customHeight="false" outlineLevel="0" collapsed="false">
      <c r="A276" s="32" t="s">
        <v>421</v>
      </c>
      <c r="B276" s="32" t="s">
        <v>485</v>
      </c>
      <c r="C276" s="32" t="s">
        <v>490</v>
      </c>
      <c r="D276" s="60" t="n">
        <v>716</v>
      </c>
      <c r="E276" s="60" t="n">
        <v>445</v>
      </c>
      <c r="F276" s="69" t="n">
        <f aca="false">IF(E276="","",D276-E276)</f>
        <v>271</v>
      </c>
      <c r="G276" s="60" t="n">
        <v>234</v>
      </c>
      <c r="H276" s="60" t="n">
        <v>114</v>
      </c>
      <c r="I276" s="69" t="n">
        <f aca="false">IF(H276="","",G276-H276)</f>
        <v>120</v>
      </c>
      <c r="J276" s="40" t="n">
        <f aca="false">IF(OR(D276="",D276+G276=0),"",D276/(D276+G276))</f>
        <v>0.753684210526316</v>
      </c>
      <c r="K276" s="40" t="n">
        <f aca="false">IF(E276="","",E276/(E276+H276))</f>
        <v>0.796064400715564</v>
      </c>
      <c r="L276" s="70" t="n">
        <f aca="false">IF(OR(K276="",J276=""),"",(J276-K276)*100)</f>
        <v>-4.23801901892478</v>
      </c>
      <c r="M276" s="36" t="n">
        <v>2.11357802942001</v>
      </c>
      <c r="N276" s="36" t="n">
        <v>1.32709319028394</v>
      </c>
      <c r="O276" s="36" t="n">
        <f aca="false">SQRT(M276^2+N276^2)</f>
        <v>2.49567394147252</v>
      </c>
      <c r="P276" s="40" t="n">
        <f aca="false">IF(J276="","",MAX(0,J276-1.96*O276/100))</f>
        <v>0.704769001273454</v>
      </c>
      <c r="Q276" s="40" t="n">
        <f aca="false">IF(J276="","",MIN(1,J276+1.96*O276/100))</f>
        <v>0.802599419779177</v>
      </c>
      <c r="R276" s="32" t="str">
        <f aca="false">IF(L276="","",IF(ABS(L276)&lt;=O276,"Yes","No"))</f>
        <v>No</v>
      </c>
      <c r="S276" s="32" t="str">
        <f aca="false">IF(L276="","",IF(ABS(L276)&lt;=1.96*O276,"Yes","No"))</f>
        <v>Yes</v>
      </c>
      <c r="T276" s="60" t="n">
        <f aca="false">IF(D276="","",ROUND(SQRT(((D276+G276)*O276/100)^2+(J276*(D276+G276)*0.0886)^2),0))</f>
        <v>68</v>
      </c>
      <c r="U276" s="32"/>
    </row>
    <row r="277" customFormat="false" ht="15" hidden="false" customHeight="false" outlineLevel="0" collapsed="false">
      <c r="A277" s="32" t="s">
        <v>421</v>
      </c>
      <c r="B277" s="32" t="s">
        <v>485</v>
      </c>
      <c r="C277" s="32" t="s">
        <v>491</v>
      </c>
      <c r="D277" s="60" t="n">
        <v>602</v>
      </c>
      <c r="E277" s="60" t="n">
        <v>569</v>
      </c>
      <c r="F277" s="69" t="n">
        <f aca="false">IF(E277="","",D277-E277)</f>
        <v>33</v>
      </c>
      <c r="G277" s="60" t="n">
        <v>193</v>
      </c>
      <c r="H277" s="60" t="n">
        <v>249</v>
      </c>
      <c r="I277" s="69" t="n">
        <f aca="false">IF(H277="","",G277-H277)</f>
        <v>-56</v>
      </c>
      <c r="J277" s="40" t="n">
        <f aca="false">IF(OR(D277="",D277+G277=0),"",D277/(D277+G277))</f>
        <v>0.757232704402516</v>
      </c>
      <c r="K277" s="40" t="n">
        <f aca="false">IF(E277="","",E277/(E277+H277))</f>
        <v>0.69559902200489</v>
      </c>
      <c r="L277" s="70" t="n">
        <f aca="false">IF(OR(K277="",J277=""),"",(J277-K277)*100)</f>
        <v>6.16336823976258</v>
      </c>
      <c r="M277" s="36" t="n">
        <v>2.11357802942001</v>
      </c>
      <c r="N277" s="36" t="n">
        <v>1.32709319028394</v>
      </c>
      <c r="O277" s="36" t="n">
        <f aca="false">SQRT(M277^2+N277^2)</f>
        <v>2.49567394147252</v>
      </c>
      <c r="P277" s="40" t="n">
        <f aca="false">IF(J277="","",MAX(0,J277-1.96*O277/100))</f>
        <v>0.708317495149654</v>
      </c>
      <c r="Q277" s="40" t="n">
        <f aca="false">IF(J277="","",MIN(1,J277+1.96*O277/100))</f>
        <v>0.806147913655377</v>
      </c>
      <c r="R277" s="32" t="str">
        <f aca="false">IF(L277="","",IF(ABS(L277)&lt;=O277,"Yes","No"))</f>
        <v>No</v>
      </c>
      <c r="S277" s="32" t="str">
        <f aca="false">IF(L277="","",IF(ABS(L277)&lt;=1.96*O277,"Yes","No"))</f>
        <v>No</v>
      </c>
      <c r="T277" s="60" t="n">
        <f aca="false">IF(D277="","",ROUND(SQRT(((D277+G277)*O277/100)^2+(J277*(D277+G277)*0.0886)^2),0))</f>
        <v>57</v>
      </c>
      <c r="U277" s="32"/>
    </row>
    <row r="278" customFormat="false" ht="15" hidden="false" customHeight="false" outlineLevel="0" collapsed="false">
      <c r="A278" s="32" t="s">
        <v>421</v>
      </c>
      <c r="B278" s="32" t="s">
        <v>485</v>
      </c>
      <c r="C278" s="32" t="s">
        <v>492</v>
      </c>
      <c r="D278" s="60" t="n">
        <v>561</v>
      </c>
      <c r="E278" s="60" t="n">
        <v>552</v>
      </c>
      <c r="F278" s="69" t="n">
        <f aca="false">IF(E278="","",D278-E278)</f>
        <v>9</v>
      </c>
      <c r="G278" s="60" t="n">
        <v>252</v>
      </c>
      <c r="H278" s="60" t="n">
        <v>257</v>
      </c>
      <c r="I278" s="69" t="n">
        <f aca="false">IF(H278="","",G278-H278)</f>
        <v>-5</v>
      </c>
      <c r="J278" s="40" t="n">
        <f aca="false">IF(OR(D278="",D278+G278=0),"",D278/(D278+G278))</f>
        <v>0.690036900369004</v>
      </c>
      <c r="K278" s="40" t="n">
        <f aca="false">IF(E278="","",E278/(E278+H278))</f>
        <v>0.682323856613103</v>
      </c>
      <c r="L278" s="70" t="n">
        <f aca="false">IF(OR(K278="",J278=""),"",(J278-K278)*100)</f>
        <v>0.771304375590109</v>
      </c>
      <c r="M278" s="36" t="n">
        <v>2.11357802942001</v>
      </c>
      <c r="N278" s="36" t="n">
        <v>1.32709319028394</v>
      </c>
      <c r="O278" s="36" t="n">
        <f aca="false">SQRT(M278^2+N278^2)</f>
        <v>2.49567394147252</v>
      </c>
      <c r="P278" s="40" t="n">
        <f aca="false">IF(J278="","",MAX(0,J278-1.96*O278/100))</f>
        <v>0.641121691116142</v>
      </c>
      <c r="Q278" s="40" t="n">
        <f aca="false">IF(J278="","",MIN(1,J278+1.96*O278/100))</f>
        <v>0.738952109621865</v>
      </c>
      <c r="R278" s="32" t="str">
        <f aca="false">IF(L278="","",IF(ABS(L278)&lt;=O278,"Yes","No"))</f>
        <v>Yes</v>
      </c>
      <c r="S278" s="32" t="str">
        <f aca="false">IF(L278="","",IF(ABS(L278)&lt;=1.96*O278,"Yes","No"))</f>
        <v>Yes</v>
      </c>
      <c r="T278" s="60" t="n">
        <f aca="false">IF(D278="","",ROUND(SQRT(((D278+G278)*O278/100)^2+(J278*(D278+G278)*0.0886)^2),0))</f>
        <v>54</v>
      </c>
      <c r="U278" s="32"/>
    </row>
    <row r="279" customFormat="false" ht="15" hidden="false" customHeight="false" outlineLevel="0" collapsed="false">
      <c r="A279" s="32" t="s">
        <v>421</v>
      </c>
      <c r="B279" s="32" t="s">
        <v>485</v>
      </c>
      <c r="C279" s="32" t="s">
        <v>493</v>
      </c>
      <c r="D279" s="60" t="n">
        <v>266</v>
      </c>
      <c r="E279" s="60" t="n">
        <v>246</v>
      </c>
      <c r="F279" s="69" t="n">
        <f aca="false">IF(E279="","",D279-E279)</f>
        <v>20</v>
      </c>
      <c r="G279" s="60" t="n">
        <v>79</v>
      </c>
      <c r="H279" s="60" t="n">
        <v>82</v>
      </c>
      <c r="I279" s="69" t="n">
        <f aca="false">IF(H279="","",G279-H279)</f>
        <v>-3</v>
      </c>
      <c r="J279" s="40" t="n">
        <f aca="false">IF(OR(D279="",D279+G279=0),"",D279/(D279+G279))</f>
        <v>0.771014492753623</v>
      </c>
      <c r="K279" s="40" t="n">
        <f aca="false">IF(E279="","",E279/(E279+H279))</f>
        <v>0.75</v>
      </c>
      <c r="L279" s="70" t="n">
        <f aca="false">IF(OR(K279="",J279=""),"",(J279-K279)*100)</f>
        <v>2.10144927536232</v>
      </c>
      <c r="M279" s="36" t="n">
        <v>3.46052190265839</v>
      </c>
      <c r="N279" s="36" t="n">
        <v>1.32709319028394</v>
      </c>
      <c r="O279" s="36" t="n">
        <f aca="false">SQRT(M279^2+N279^2)</f>
        <v>3.70626337090019</v>
      </c>
      <c r="P279" s="40" t="n">
        <f aca="false">IF(J279="","",MAX(0,J279-1.96*O279/100))</f>
        <v>0.698371730683979</v>
      </c>
      <c r="Q279" s="40" t="n">
        <f aca="false">IF(J279="","",MIN(1,J279+1.96*O279/100))</f>
        <v>0.843657254823267</v>
      </c>
      <c r="R279" s="32" t="str">
        <f aca="false">IF(L279="","",IF(ABS(L279)&lt;=O279,"Yes","No"))</f>
        <v>Yes</v>
      </c>
      <c r="S279" s="32" t="str">
        <f aca="false">IF(L279="","",IF(ABS(L279)&lt;=1.96*O279,"Yes","No"))</f>
        <v>Yes</v>
      </c>
      <c r="T279" s="60" t="n">
        <f aca="false">IF(D279="","",ROUND(SQRT(((D279+G279)*O279/100)^2+(J279*(D279+G279)*0.14653)^2),0))</f>
        <v>41</v>
      </c>
      <c r="U279" s="32"/>
    </row>
    <row r="280" customFormat="false" ht="15" hidden="false" customHeight="false" outlineLevel="0" collapsed="false">
      <c r="A280" s="32" t="s">
        <v>421</v>
      </c>
      <c r="B280" s="32" t="s">
        <v>485</v>
      </c>
      <c r="C280" s="32" t="s">
        <v>494</v>
      </c>
      <c r="D280" s="60" t="n">
        <v>412</v>
      </c>
      <c r="E280" s="60" t="n">
        <v>381</v>
      </c>
      <c r="F280" s="69" t="n">
        <f aca="false">IF(E280="","",D280-E280)</f>
        <v>31</v>
      </c>
      <c r="G280" s="60" t="n">
        <v>128</v>
      </c>
      <c r="H280" s="60" t="n">
        <v>137</v>
      </c>
      <c r="I280" s="69" t="n">
        <f aca="false">IF(H280="","",G280-H280)</f>
        <v>-9</v>
      </c>
      <c r="J280" s="40" t="n">
        <f aca="false">IF(OR(D280="",D280+G280=0),"",D280/(D280+G280))</f>
        <v>0.762962962962963</v>
      </c>
      <c r="K280" s="40" t="n">
        <f aca="false">IF(E280="","",E280/(E280+H280))</f>
        <v>0.735521235521236</v>
      </c>
      <c r="L280" s="70" t="n">
        <f aca="false">IF(OR(K280="",J280=""),"",(J280-K280)*100)</f>
        <v>2.74417274417275</v>
      </c>
      <c r="M280" s="36" t="n">
        <v>3.46052190265839</v>
      </c>
      <c r="N280" s="36" t="n">
        <v>1.32709319028394</v>
      </c>
      <c r="O280" s="36" t="n">
        <f aca="false">SQRT(M280^2+N280^2)</f>
        <v>3.70626337090019</v>
      </c>
      <c r="P280" s="40" t="n">
        <f aca="false">IF(J280="","",MAX(0,J280-1.96*O280/100))</f>
        <v>0.690320200893319</v>
      </c>
      <c r="Q280" s="40" t="n">
        <f aca="false">IF(J280="","",MIN(1,J280+1.96*O280/100))</f>
        <v>0.835605725032607</v>
      </c>
      <c r="R280" s="32" t="str">
        <f aca="false">IF(L280="","",IF(ABS(L280)&lt;=O280,"Yes","No"))</f>
        <v>Yes</v>
      </c>
      <c r="S280" s="32" t="str">
        <f aca="false">IF(L280="","",IF(ABS(L280)&lt;=1.96*O280,"Yes","No"))</f>
        <v>Yes</v>
      </c>
      <c r="T280" s="60" t="n">
        <f aca="false">IF(D280="","",ROUND(SQRT(((D280+G280)*O280/100)^2+(J280*(D280+G280)*0.14653)^2),0))</f>
        <v>64</v>
      </c>
      <c r="U280" s="32"/>
    </row>
    <row r="281" customFormat="false" ht="15" hidden="false" customHeight="false" outlineLevel="0" collapsed="false">
      <c r="A281" s="32" t="s">
        <v>421</v>
      </c>
      <c r="B281" s="32" t="s">
        <v>485</v>
      </c>
      <c r="C281" s="32" t="s">
        <v>495</v>
      </c>
      <c r="D281" s="60" t="n">
        <v>446</v>
      </c>
      <c r="E281" s="60" t="n">
        <v>415</v>
      </c>
      <c r="F281" s="69" t="n">
        <f aca="false">IF(E281="","",D281-E281)</f>
        <v>31</v>
      </c>
      <c r="G281" s="60" t="n">
        <v>119</v>
      </c>
      <c r="H281" s="60" t="n">
        <v>157</v>
      </c>
      <c r="I281" s="69" t="n">
        <f aca="false">IF(H281="","",G281-H281)</f>
        <v>-38</v>
      </c>
      <c r="J281" s="40" t="n">
        <f aca="false">IF(OR(D281="",D281+G281=0),"",D281/(D281+G281))</f>
        <v>0.789380530973451</v>
      </c>
      <c r="K281" s="40" t="n">
        <f aca="false">IF(E281="","",E281/(E281+H281))</f>
        <v>0.725524475524476</v>
      </c>
      <c r="L281" s="70" t="n">
        <f aca="false">IF(OR(K281="",J281=""),"",(J281-K281)*100)</f>
        <v>6.38560554489758</v>
      </c>
      <c r="M281" s="36" t="n">
        <v>3.46052190265839</v>
      </c>
      <c r="N281" s="36" t="n">
        <v>1.32709319028394</v>
      </c>
      <c r="O281" s="36" t="n">
        <f aca="false">SQRT(M281^2+N281^2)</f>
        <v>3.70626337090019</v>
      </c>
      <c r="P281" s="40" t="n">
        <f aca="false">IF(J281="","",MAX(0,J281-1.96*O281/100))</f>
        <v>0.716737768903808</v>
      </c>
      <c r="Q281" s="40" t="n">
        <f aca="false">IF(J281="","",MIN(1,J281+1.96*O281/100))</f>
        <v>0.862023293043095</v>
      </c>
      <c r="R281" s="32" t="str">
        <f aca="false">IF(L281="","",IF(ABS(L281)&lt;=O281,"Yes","No"))</f>
        <v>No</v>
      </c>
      <c r="S281" s="32" t="str">
        <f aca="false">IF(L281="","",IF(ABS(L281)&lt;=1.96*O281,"Yes","No"))</f>
        <v>Yes</v>
      </c>
      <c r="T281" s="60" t="n">
        <f aca="false">IF(D281="","",ROUND(SQRT(((D281+G281)*O281/100)^2+(J281*(D281+G281)*0.14653)^2),0))</f>
        <v>69</v>
      </c>
      <c r="U281" s="32"/>
    </row>
    <row r="282" customFormat="false" ht="15" hidden="false" customHeight="false" outlineLevel="0" collapsed="false">
      <c r="A282" s="32" t="s">
        <v>421</v>
      </c>
      <c r="B282" s="32" t="s">
        <v>485</v>
      </c>
      <c r="C282" s="32" t="s">
        <v>496</v>
      </c>
      <c r="D282" s="60" t="n">
        <v>521</v>
      </c>
      <c r="E282" s="60"/>
      <c r="F282" s="69" t="str">
        <f aca="false">IF(E282="","",D282-E282)</f>
        <v/>
      </c>
      <c r="G282" s="60" t="n">
        <v>192</v>
      </c>
      <c r="H282" s="60"/>
      <c r="I282" s="69" t="str">
        <f aca="false">IF(H282="","",G282-H282)</f>
        <v/>
      </c>
      <c r="J282" s="40" t="n">
        <f aca="false">IF(OR(D282="",D282+G282=0),"",D282/(D282+G282))</f>
        <v>0.730715287517532</v>
      </c>
      <c r="K282" s="40" t="str">
        <f aca="false">IF(E282="","",E282/(E282+H282))</f>
        <v/>
      </c>
      <c r="L282" s="70" t="str">
        <f aca="false">IF(OR(K282="",J282=""),"",(J282-K282)*100)</f>
        <v/>
      </c>
      <c r="M282" s="36" t="n">
        <v>3.46052190265839</v>
      </c>
      <c r="N282" s="36" t="n">
        <v>1.32709319028394</v>
      </c>
      <c r="O282" s="36" t="n">
        <f aca="false">SQRT(M282^2+N282^2)</f>
        <v>3.70626337090019</v>
      </c>
      <c r="P282" s="40" t="n">
        <f aca="false">IF(J282="","",MAX(0,J282-1.96*O282/100))</f>
        <v>0.658072525447888</v>
      </c>
      <c r="Q282" s="40" t="n">
        <f aca="false">IF(J282="","",MIN(1,J282+1.96*O282/100))</f>
        <v>0.803358049587175</v>
      </c>
      <c r="R282" s="32" t="str">
        <f aca="false">IF(L282="","",IF(ABS(L282)&lt;=O282,"Yes","No"))</f>
        <v/>
      </c>
      <c r="S282" s="32" t="str">
        <f aca="false">IF(L282="","",IF(ABS(L282)&lt;=1.96*O282,"Yes","No"))</f>
        <v/>
      </c>
      <c r="T282" s="60" t="n">
        <f aca="false">IF(D282="","",ROUND(SQRT(((D282+G282)*O282/100)^2+(J282*(D282+G282)*0.14653)^2),0))</f>
        <v>81</v>
      </c>
      <c r="U282" s="32" t="s">
        <v>784</v>
      </c>
    </row>
    <row r="283" customFormat="false" ht="15" hidden="false" customHeight="false" outlineLevel="0" collapsed="false">
      <c r="A283" s="32" t="s">
        <v>421</v>
      </c>
      <c r="B283" s="32" t="s">
        <v>485</v>
      </c>
      <c r="C283" s="32" t="s">
        <v>497</v>
      </c>
      <c r="D283" s="60" t="n">
        <v>995</v>
      </c>
      <c r="E283" s="60" t="n">
        <v>984</v>
      </c>
      <c r="F283" s="69" t="n">
        <f aca="false">IF(E283="","",D283-E283)</f>
        <v>11</v>
      </c>
      <c r="G283" s="60" t="n">
        <v>354</v>
      </c>
      <c r="H283" s="60" t="n">
        <v>394</v>
      </c>
      <c r="I283" s="69" t="n">
        <f aca="false">IF(H283="","",G283-H283)</f>
        <v>-40</v>
      </c>
      <c r="J283" s="40" t="n">
        <f aca="false">IF(OR(D283="",D283+G283=0),"",D283/(D283+G283))</f>
        <v>0.737583395107487</v>
      </c>
      <c r="K283" s="40" t="n">
        <f aca="false">IF(E283="","",E283/(E283+H283))</f>
        <v>0.714078374455733</v>
      </c>
      <c r="L283" s="70" t="n">
        <f aca="false">IF(OR(K283="",J283=""),"",(J283-K283)*100)</f>
        <v>2.35050206517541</v>
      </c>
      <c r="M283" s="36" t="n">
        <v>1.73158763326251</v>
      </c>
      <c r="N283" s="36" t="n">
        <v>1.32709319028394</v>
      </c>
      <c r="O283" s="36" t="n">
        <f aca="false">SQRT(M283^2+N283^2)</f>
        <v>2.18164434942216</v>
      </c>
      <c r="P283" s="40" t="n">
        <f aca="false">IF(J283="","",MAX(0,J283-1.96*O283/100))</f>
        <v>0.694823165858813</v>
      </c>
      <c r="Q283" s="40" t="n">
        <f aca="false">IF(J283="","",MIN(1,J283+1.96*O283/100))</f>
        <v>0.780343624356161</v>
      </c>
      <c r="R283" s="32" t="str">
        <f aca="false">IF(L283="","",IF(ABS(L283)&lt;=O283,"Yes","No"))</f>
        <v>No</v>
      </c>
      <c r="S283" s="32" t="str">
        <f aca="false">IF(L283="","",IF(ABS(L283)&lt;=1.96*O283,"Yes","No"))</f>
        <v>Yes</v>
      </c>
      <c r="T283" s="60" t="n">
        <f aca="false">IF(D283="","",ROUND(SQRT(((D283+G283)*O283/100)^2+(J283*(D283+G283)*0.06777)^2),0))</f>
        <v>74</v>
      </c>
      <c r="U283" s="32"/>
    </row>
    <row r="284" customFormat="false" ht="15" hidden="false" customHeight="false" outlineLevel="0" collapsed="false">
      <c r="A284" s="32" t="s">
        <v>421</v>
      </c>
      <c r="B284" s="32" t="s">
        <v>498</v>
      </c>
      <c r="C284" s="32" t="s">
        <v>499</v>
      </c>
      <c r="D284" s="60" t="n">
        <v>1349</v>
      </c>
      <c r="E284" s="60" t="n">
        <v>1283</v>
      </c>
      <c r="F284" s="69" t="n">
        <f aca="false">IF(E284="","",D284-E284)</f>
        <v>66</v>
      </c>
      <c r="G284" s="60" t="n">
        <v>1292</v>
      </c>
      <c r="H284" s="60" t="n">
        <v>1354</v>
      </c>
      <c r="I284" s="69" t="n">
        <f aca="false">IF(H284="","",G284-H284)</f>
        <v>-62</v>
      </c>
      <c r="J284" s="40" t="n">
        <f aca="false">IF(OR(D284="",D284+G284=0),"",D284/(D284+G284))</f>
        <v>0.510791366906475</v>
      </c>
      <c r="K284" s="40" t="n">
        <f aca="false">IF(E284="","",E284/(E284+H284))</f>
        <v>0.486537732271521</v>
      </c>
      <c r="L284" s="70" t="n">
        <f aca="false">IF(OR(K284="",J284=""),"",(J284-K284)*100)</f>
        <v>2.42536346349542</v>
      </c>
      <c r="M284" s="36" t="n">
        <v>1.73158763326251</v>
      </c>
      <c r="N284" s="36" t="n">
        <v>1.32709319028394</v>
      </c>
      <c r="O284" s="36" t="n">
        <f aca="false">SQRT(M284^2+N284^2)</f>
        <v>2.18164434942216</v>
      </c>
      <c r="P284" s="40" t="n">
        <f aca="false">IF(J284="","",MAX(0,J284-1.96*O284/100))</f>
        <v>0.4680311376578</v>
      </c>
      <c r="Q284" s="40" t="n">
        <f aca="false">IF(J284="","",MIN(1,J284+1.96*O284/100))</f>
        <v>0.553551596155149</v>
      </c>
      <c r="R284" s="32" t="str">
        <f aca="false">IF(L284="","",IF(ABS(L284)&lt;=O284,"Yes","No"))</f>
        <v>No</v>
      </c>
      <c r="S284" s="32" t="str">
        <f aca="false">IF(L284="","",IF(ABS(L284)&lt;=1.96*O284,"Yes","No"))</f>
        <v>Yes</v>
      </c>
      <c r="T284" s="60" t="n">
        <f aca="false">IF(D284="","",ROUND(SQRT(((D284+G284)*O284/100)^2+(J284*(D284+G284)*0.06777)^2),0))</f>
        <v>108</v>
      </c>
      <c r="U284" s="32"/>
    </row>
    <row r="285" customFormat="false" ht="15" hidden="false" customHeight="false" outlineLevel="0" collapsed="false">
      <c r="A285" s="32" t="s">
        <v>421</v>
      </c>
      <c r="B285" s="32" t="s">
        <v>498</v>
      </c>
      <c r="C285" s="32" t="s">
        <v>500</v>
      </c>
      <c r="D285" s="60" t="n">
        <v>1621</v>
      </c>
      <c r="E285" s="60" t="n">
        <v>1509</v>
      </c>
      <c r="F285" s="69" t="n">
        <f aca="false">IF(E285="","",D285-E285)</f>
        <v>112</v>
      </c>
      <c r="G285" s="60" t="n">
        <v>1338</v>
      </c>
      <c r="H285" s="60" t="n">
        <v>1395</v>
      </c>
      <c r="I285" s="69" t="n">
        <f aca="false">IF(H285="","",G285-H285)</f>
        <v>-57</v>
      </c>
      <c r="J285" s="40" t="n">
        <f aca="false">IF(OR(D285="",D285+G285=0),"",D285/(D285+G285))</f>
        <v>0.547820209530247</v>
      </c>
      <c r="K285" s="40" t="n">
        <f aca="false">IF(E285="","",E285/(E285+H285))</f>
        <v>0.519628099173554</v>
      </c>
      <c r="L285" s="70" t="n">
        <f aca="false">IF(OR(K285="",J285=""),"",(J285-K285)*100)</f>
        <v>2.8192110356693</v>
      </c>
      <c r="M285" s="36" t="n">
        <v>1.73158763326251</v>
      </c>
      <c r="N285" s="36" t="n">
        <v>1.32709319028394</v>
      </c>
      <c r="O285" s="36" t="n">
        <f aca="false">SQRT(M285^2+N285^2)</f>
        <v>2.18164434942216</v>
      </c>
      <c r="P285" s="40" t="n">
        <f aca="false">IF(J285="","",MAX(0,J285-1.96*O285/100))</f>
        <v>0.505059980281572</v>
      </c>
      <c r="Q285" s="40" t="n">
        <f aca="false">IF(J285="","",MIN(1,J285+1.96*O285/100))</f>
        <v>0.590580438778921</v>
      </c>
      <c r="R285" s="32" t="str">
        <f aca="false">IF(L285="","",IF(ABS(L285)&lt;=O285,"Yes","No"))</f>
        <v>No</v>
      </c>
      <c r="S285" s="32" t="str">
        <f aca="false">IF(L285="","",IF(ABS(L285)&lt;=1.96*O285,"Yes","No"))</f>
        <v>Yes</v>
      </c>
      <c r="T285" s="60" t="n">
        <f aca="false">IF(D285="","",ROUND(SQRT(((D285+G285)*O285/100)^2+(J285*(D285+G285)*0.06777)^2),0))</f>
        <v>127</v>
      </c>
      <c r="U285" s="32"/>
    </row>
    <row r="286" customFormat="false" ht="15" hidden="false" customHeight="false" outlineLevel="0" collapsed="false">
      <c r="A286" s="32" t="s">
        <v>421</v>
      </c>
      <c r="B286" s="32" t="s">
        <v>498</v>
      </c>
      <c r="C286" s="32" t="s">
        <v>501</v>
      </c>
      <c r="D286" s="60" t="n">
        <v>1095</v>
      </c>
      <c r="E286" s="60" t="n">
        <v>977</v>
      </c>
      <c r="F286" s="69" t="n">
        <f aca="false">IF(E286="","",D286-E286)</f>
        <v>118</v>
      </c>
      <c r="G286" s="60" t="n">
        <v>793</v>
      </c>
      <c r="H286" s="60" t="n">
        <v>859</v>
      </c>
      <c r="I286" s="69" t="n">
        <f aca="false">IF(H286="","",G286-H286)</f>
        <v>-66</v>
      </c>
      <c r="J286" s="40" t="n">
        <f aca="false">IF(OR(D286="",D286+G286=0),"",D286/(D286+G286))</f>
        <v>0.579978813559322</v>
      </c>
      <c r="K286" s="40" t="n">
        <f aca="false">IF(E286="","",E286/(E286+H286))</f>
        <v>0.532135076252723</v>
      </c>
      <c r="L286" s="70" t="n">
        <f aca="false">IF(OR(K286="",J286=""),"",(J286-K286)*100)</f>
        <v>4.78437373065987</v>
      </c>
      <c r="M286" s="36" t="n">
        <v>1.73158763326251</v>
      </c>
      <c r="N286" s="36" t="n">
        <v>1.32709319028394</v>
      </c>
      <c r="O286" s="36" t="n">
        <f aca="false">SQRT(M286^2+N286^2)</f>
        <v>2.18164434942216</v>
      </c>
      <c r="P286" s="40" t="n">
        <f aca="false">IF(J286="","",MAX(0,J286-1.96*O286/100))</f>
        <v>0.537218584310648</v>
      </c>
      <c r="Q286" s="40" t="n">
        <f aca="false">IF(J286="","",MIN(1,J286+1.96*O286/100))</f>
        <v>0.622739042807996</v>
      </c>
      <c r="R286" s="32" t="str">
        <f aca="false">IF(L286="","",IF(ABS(L286)&lt;=O286,"Yes","No"))</f>
        <v>No</v>
      </c>
      <c r="S286" s="32" t="str">
        <f aca="false">IF(L286="","",IF(ABS(L286)&lt;=1.96*O286,"Yes","No"))</f>
        <v>No</v>
      </c>
      <c r="T286" s="60" t="n">
        <f aca="false">IF(D286="","",ROUND(SQRT(((D286+G286)*O286/100)^2+(J286*(D286+G286)*0.06777)^2),0))</f>
        <v>85</v>
      </c>
      <c r="U286" s="32"/>
    </row>
    <row r="287" customFormat="false" ht="15" hidden="false" customHeight="false" outlineLevel="0" collapsed="false">
      <c r="A287" s="32" t="s">
        <v>421</v>
      </c>
      <c r="B287" s="32" t="s">
        <v>498</v>
      </c>
      <c r="C287" s="32" t="s">
        <v>502</v>
      </c>
      <c r="D287" s="60" t="n">
        <v>1347</v>
      </c>
      <c r="E287" s="60" t="n">
        <v>1269</v>
      </c>
      <c r="F287" s="69" t="n">
        <f aca="false">IF(E287="","",D287-E287)</f>
        <v>78</v>
      </c>
      <c r="G287" s="60" t="n">
        <v>1117</v>
      </c>
      <c r="H287" s="60" t="n">
        <v>1207</v>
      </c>
      <c r="I287" s="69" t="n">
        <f aca="false">IF(H287="","",G287-H287)</f>
        <v>-90</v>
      </c>
      <c r="J287" s="40" t="n">
        <f aca="false">IF(OR(D287="",D287+G287=0),"",D287/(D287+G287))</f>
        <v>0.546672077922078</v>
      </c>
      <c r="K287" s="40" t="n">
        <f aca="false">IF(E287="","",E287/(E287+H287))</f>
        <v>0.512520193861066</v>
      </c>
      <c r="L287" s="70" t="n">
        <f aca="false">IF(OR(K287="",J287=""),"",(J287-K287)*100)</f>
        <v>3.41518840610117</v>
      </c>
      <c r="M287" s="36" t="n">
        <v>1.73158763326251</v>
      </c>
      <c r="N287" s="36" t="n">
        <v>1.32709319028394</v>
      </c>
      <c r="O287" s="36" t="n">
        <f aca="false">SQRT(M287^2+N287^2)</f>
        <v>2.18164434942216</v>
      </c>
      <c r="P287" s="40" t="n">
        <f aca="false">IF(J287="","",MAX(0,J287-1.96*O287/100))</f>
        <v>0.503911848673404</v>
      </c>
      <c r="Q287" s="40" t="n">
        <f aca="false">IF(J287="","",MIN(1,J287+1.96*O287/100))</f>
        <v>0.589432307170752</v>
      </c>
      <c r="R287" s="32" t="str">
        <f aca="false">IF(L287="","",IF(ABS(L287)&lt;=O287,"Yes","No"))</f>
        <v>No</v>
      </c>
      <c r="S287" s="32" t="str">
        <f aca="false">IF(L287="","",IF(ABS(L287)&lt;=1.96*O287,"Yes","No"))</f>
        <v>Yes</v>
      </c>
      <c r="T287" s="60" t="n">
        <f aca="false">IF(D287="","",ROUND(SQRT(((D287+G287)*O287/100)^2+(J287*(D287+G287)*0.06777)^2),0))</f>
        <v>106</v>
      </c>
      <c r="U287" s="32"/>
    </row>
    <row r="288" customFormat="false" ht="15" hidden="false" customHeight="false" outlineLevel="0" collapsed="false">
      <c r="A288" s="32" t="s">
        <v>421</v>
      </c>
      <c r="B288" s="32" t="s">
        <v>503</v>
      </c>
      <c r="C288" s="32" t="s">
        <v>503</v>
      </c>
      <c r="D288" s="60" t="n">
        <v>740</v>
      </c>
      <c r="E288" s="60" t="n">
        <v>768</v>
      </c>
      <c r="F288" s="69" t="n">
        <f aca="false">IF(E288="","",D288-E288)</f>
        <v>-28</v>
      </c>
      <c r="G288" s="60" t="n">
        <v>423</v>
      </c>
      <c r="H288" s="60" t="n">
        <v>460</v>
      </c>
      <c r="I288" s="69" t="n">
        <f aca="false">IF(H288="","",G288-H288)</f>
        <v>-37</v>
      </c>
      <c r="J288" s="40" t="n">
        <f aca="false">IF(OR(D288="",D288+G288=0),"",D288/(D288+G288))</f>
        <v>0.636285468615649</v>
      </c>
      <c r="K288" s="40" t="n">
        <f aca="false">IF(E288="","",E288/(E288+H288))</f>
        <v>0.625407166123778</v>
      </c>
      <c r="L288" s="70" t="n">
        <f aca="false">IF(OR(K288="",J288=""),"",(J288-K288)*100)</f>
        <v>1.08783024918707</v>
      </c>
      <c r="M288" s="36" t="n">
        <v>1.73158763326251</v>
      </c>
      <c r="N288" s="36" t="n">
        <v>1.32709319028394</v>
      </c>
      <c r="O288" s="36" t="n">
        <f aca="false">SQRT(M288^2+N288^2)</f>
        <v>2.18164434942216</v>
      </c>
      <c r="P288" s="40" t="n">
        <f aca="false">IF(J288="","",MAX(0,J288-1.96*O288/100))</f>
        <v>0.593525239366975</v>
      </c>
      <c r="Q288" s="40" t="n">
        <f aca="false">IF(J288="","",MIN(1,J288+1.96*O288/100))</f>
        <v>0.679045697864324</v>
      </c>
      <c r="R288" s="32" t="str">
        <f aca="false">IF(L288="","",IF(ABS(L288)&lt;=O288,"Yes","No"))</f>
        <v>Yes</v>
      </c>
      <c r="S288" s="32" t="str">
        <f aca="false">IF(L288="","",IF(ABS(L288)&lt;=1.96*O288,"Yes","No"))</f>
        <v>Yes</v>
      </c>
      <c r="T288" s="60" t="n">
        <f aca="false">IF(D288="","",ROUND(SQRT(((D288+G288)*O288/100)^2+(J288*(D288+G288)*0.06777)^2),0))</f>
        <v>56</v>
      </c>
      <c r="U288" s="32"/>
    </row>
    <row r="289" customFormat="false" ht="15" hidden="false" customHeight="false" outlineLevel="0" collapsed="false">
      <c r="A289" s="32" t="s">
        <v>421</v>
      </c>
      <c r="B289" s="32" t="s">
        <v>504</v>
      </c>
      <c r="C289" s="32" t="s">
        <v>504</v>
      </c>
      <c r="D289" s="60" t="n">
        <v>128</v>
      </c>
      <c r="E289" s="60" t="n">
        <v>101</v>
      </c>
      <c r="F289" s="69" t="n">
        <f aca="false">IF(E289="","",D289-E289)</f>
        <v>27</v>
      </c>
      <c r="G289" s="60" t="n">
        <v>74</v>
      </c>
      <c r="H289" s="60" t="n">
        <v>100</v>
      </c>
      <c r="I289" s="69" t="n">
        <f aca="false">IF(H289="","",G289-H289)</f>
        <v>-26</v>
      </c>
      <c r="J289" s="40" t="n">
        <f aca="false">IF(OR(D289="",D289+G289=0),"",D289/(D289+G289))</f>
        <v>0.633663366336634</v>
      </c>
      <c r="K289" s="40" t="n">
        <f aca="false">IF(E289="","",E289/(E289+H289))</f>
        <v>0.502487562189055</v>
      </c>
      <c r="L289" s="70" t="n">
        <f aca="false">IF(OR(K289="",J289=""),"",(J289-K289)*100)</f>
        <v>13.1175804147579</v>
      </c>
      <c r="M289" s="36" t="n">
        <v>3.46052190265839</v>
      </c>
      <c r="N289" s="36" t="n">
        <v>1.32709319028394</v>
      </c>
      <c r="O289" s="36" t="n">
        <f aca="false">SQRT(M289^2+N289^2)</f>
        <v>3.70626337090019</v>
      </c>
      <c r="P289" s="40" t="n">
        <f aca="false">IF(J289="","",MAX(0,J289-1.96*O289/100))</f>
        <v>0.56102060426699</v>
      </c>
      <c r="Q289" s="40" t="n">
        <f aca="false">IF(J289="","",MIN(1,J289+1.96*O289/100))</f>
        <v>0.706306128406278</v>
      </c>
      <c r="R289" s="32" t="str">
        <f aca="false">IF(L289="","",IF(ABS(L289)&lt;=O289,"Yes","No"))</f>
        <v>No</v>
      </c>
      <c r="S289" s="32" t="str">
        <f aca="false">IF(L289="","",IF(ABS(L289)&lt;=1.96*O289,"Yes","No"))</f>
        <v>No</v>
      </c>
      <c r="T289" s="60" t="n">
        <f aca="false">IF(D289="","",ROUND(SQRT(((D289+G289)*O289/100)^2+(J289*(D289+G289)*0.14653)^2),0))</f>
        <v>20</v>
      </c>
      <c r="U289" s="32"/>
    </row>
    <row r="290" customFormat="false" ht="15" hidden="false" customHeight="false" outlineLevel="0" collapsed="false">
      <c r="A290" s="32" t="s">
        <v>421</v>
      </c>
      <c r="B290" s="32" t="s">
        <v>328</v>
      </c>
      <c r="C290" s="32" t="s">
        <v>505</v>
      </c>
      <c r="D290" s="60" t="n">
        <v>930</v>
      </c>
      <c r="E290" s="60" t="n">
        <v>921</v>
      </c>
      <c r="F290" s="69" t="n">
        <f aca="false">IF(E290="","",D290-E290)</f>
        <v>9</v>
      </c>
      <c r="G290" s="60" t="n">
        <v>720</v>
      </c>
      <c r="H290" s="60" t="n">
        <v>722</v>
      </c>
      <c r="I290" s="69" t="n">
        <f aca="false">IF(H290="","",G290-H290)</f>
        <v>-2</v>
      </c>
      <c r="J290" s="40" t="n">
        <f aca="false">IF(OR(D290="",D290+G290=0),"",D290/(D290+G290))</f>
        <v>0.563636363636364</v>
      </c>
      <c r="K290" s="40" t="n">
        <f aca="false">IF(E290="","",E290/(E290+H290))</f>
        <v>0.560559951308582</v>
      </c>
      <c r="L290" s="70" t="n">
        <f aca="false">IF(OR(K290="",J290=""),"",(J290-K290)*100)</f>
        <v>0.307641232778177</v>
      </c>
      <c r="M290" s="36" t="n">
        <v>1.73158763326251</v>
      </c>
      <c r="N290" s="36" t="n">
        <v>1.32709319028394</v>
      </c>
      <c r="O290" s="36" t="n">
        <f aca="false">SQRT(M290^2+N290^2)</f>
        <v>2.18164434942216</v>
      </c>
      <c r="P290" s="40" t="n">
        <f aca="false">IF(J290="","",MAX(0,J290-1.96*O290/100))</f>
        <v>0.520876134387689</v>
      </c>
      <c r="Q290" s="40" t="n">
        <f aca="false">IF(J290="","",MIN(1,J290+1.96*O290/100))</f>
        <v>0.606396592885038</v>
      </c>
      <c r="R290" s="32" t="str">
        <f aca="false">IF(L290="","",IF(ABS(L290)&lt;=O290,"Yes","No"))</f>
        <v>Yes</v>
      </c>
      <c r="S290" s="32" t="str">
        <f aca="false">IF(L290="","",IF(ABS(L290)&lt;=1.96*O290,"Yes","No"))</f>
        <v>Yes</v>
      </c>
      <c r="T290" s="60" t="n">
        <f aca="false">IF(D290="","",ROUND(SQRT(((D290+G290)*O290/100)^2+(J290*(D290+G290)*0.06777)^2),0))</f>
        <v>73</v>
      </c>
      <c r="U290" s="32"/>
    </row>
    <row r="291" customFormat="false" ht="15" hidden="false" customHeight="false" outlineLevel="0" collapsed="false">
      <c r="A291" s="32" t="s">
        <v>421</v>
      </c>
      <c r="B291" s="32" t="s">
        <v>328</v>
      </c>
      <c r="C291" s="32" t="s">
        <v>506</v>
      </c>
      <c r="D291" s="60" t="n">
        <v>959</v>
      </c>
      <c r="E291" s="60" t="n">
        <v>880</v>
      </c>
      <c r="F291" s="69" t="n">
        <f aca="false">IF(E291="","",D291-E291)</f>
        <v>79</v>
      </c>
      <c r="G291" s="60" t="n">
        <v>742</v>
      </c>
      <c r="H291" s="60" t="n">
        <v>792</v>
      </c>
      <c r="I291" s="69" t="n">
        <f aca="false">IF(H291="","",G291-H291)</f>
        <v>-50</v>
      </c>
      <c r="J291" s="40" t="n">
        <f aca="false">IF(OR(D291="",D291+G291=0),"",D291/(D291+G291))</f>
        <v>0.563786008230453</v>
      </c>
      <c r="K291" s="40" t="n">
        <f aca="false">IF(E291="","",E291/(E291+H291))</f>
        <v>0.526315789473684</v>
      </c>
      <c r="L291" s="70" t="n">
        <f aca="false">IF(OR(K291="",J291=""),"",(J291-K291)*100)</f>
        <v>3.74702187567685</v>
      </c>
      <c r="M291" s="36" t="n">
        <v>1.73158763326251</v>
      </c>
      <c r="N291" s="36" t="n">
        <v>1.32709319028394</v>
      </c>
      <c r="O291" s="36" t="n">
        <f aca="false">SQRT(M291^2+N291^2)</f>
        <v>2.18164434942216</v>
      </c>
      <c r="P291" s="40" t="n">
        <f aca="false">IF(J291="","",MAX(0,J291-1.96*O291/100))</f>
        <v>0.521025778981778</v>
      </c>
      <c r="Q291" s="40" t="n">
        <f aca="false">IF(J291="","",MIN(1,J291+1.96*O291/100))</f>
        <v>0.606546237479127</v>
      </c>
      <c r="R291" s="32" t="str">
        <f aca="false">IF(L291="","",IF(ABS(L291)&lt;=O291,"Yes","No"))</f>
        <v>No</v>
      </c>
      <c r="S291" s="32" t="str">
        <f aca="false">IF(L291="","",IF(ABS(L291)&lt;=1.96*O291,"Yes","No"))</f>
        <v>Yes</v>
      </c>
      <c r="T291" s="60" t="n">
        <f aca="false">IF(D291="","",ROUND(SQRT(((D291+G291)*O291/100)^2+(J291*(D291+G291)*0.06777)^2),0))</f>
        <v>75</v>
      </c>
      <c r="U291" s="32"/>
    </row>
    <row r="292" customFormat="false" ht="15" hidden="false" customHeight="false" outlineLevel="0" collapsed="false">
      <c r="A292" s="32" t="s">
        <v>421</v>
      </c>
      <c r="B292" s="32" t="s">
        <v>328</v>
      </c>
      <c r="C292" s="32" t="s">
        <v>507</v>
      </c>
      <c r="D292" s="60" t="n">
        <v>436</v>
      </c>
      <c r="E292" s="60" t="n">
        <v>433</v>
      </c>
      <c r="F292" s="69" t="n">
        <f aca="false">IF(E292="","",D292-E292)</f>
        <v>3</v>
      </c>
      <c r="G292" s="60" t="n">
        <v>412</v>
      </c>
      <c r="H292" s="60" t="n">
        <v>414</v>
      </c>
      <c r="I292" s="69" t="n">
        <f aca="false">IF(H292="","",G292-H292)</f>
        <v>-2</v>
      </c>
      <c r="J292" s="40" t="n">
        <f aca="false">IF(OR(D292="",D292+G292=0),"",D292/(D292+G292))</f>
        <v>0.514150943396227</v>
      </c>
      <c r="K292" s="40" t="n">
        <f aca="false">IF(E292="","",E292/(E292+H292))</f>
        <v>0.511216056670602</v>
      </c>
      <c r="L292" s="70" t="n">
        <f aca="false">IF(OR(K292="",J292=""),"",(J292-K292)*100)</f>
        <v>0.293488672562436</v>
      </c>
      <c r="M292" s="36" t="n">
        <v>2.11357802942001</v>
      </c>
      <c r="N292" s="36" t="n">
        <v>1.32709319028394</v>
      </c>
      <c r="O292" s="36" t="n">
        <f aca="false">SQRT(M292^2+N292^2)</f>
        <v>2.49567394147252</v>
      </c>
      <c r="P292" s="40" t="n">
        <f aca="false">IF(J292="","",MAX(0,J292-1.96*O292/100))</f>
        <v>0.465235734143365</v>
      </c>
      <c r="Q292" s="40" t="n">
        <f aca="false">IF(J292="","",MIN(1,J292+1.96*O292/100))</f>
        <v>0.563066152649088</v>
      </c>
      <c r="R292" s="32" t="str">
        <f aca="false">IF(L292="","",IF(ABS(L292)&lt;=O292,"Yes","No"))</f>
        <v>Yes</v>
      </c>
      <c r="S292" s="32" t="str">
        <f aca="false">IF(L292="","",IF(ABS(L292)&lt;=1.96*O292,"Yes","No"))</f>
        <v>Yes</v>
      </c>
      <c r="T292" s="60" t="n">
        <f aca="false">IF(D292="","",ROUND(SQRT(((D292+G292)*O292/100)^2+(J292*(D292+G292)*0.0886)^2),0))</f>
        <v>44</v>
      </c>
      <c r="U292" s="32"/>
    </row>
    <row r="293" customFormat="false" ht="15" hidden="false" customHeight="false" outlineLevel="0" collapsed="false">
      <c r="A293" s="32" t="s">
        <v>421</v>
      </c>
      <c r="B293" s="32" t="s">
        <v>328</v>
      </c>
      <c r="C293" s="32" t="s">
        <v>508</v>
      </c>
      <c r="D293" s="60" t="n">
        <v>730</v>
      </c>
      <c r="E293" s="60" t="n">
        <v>734</v>
      </c>
      <c r="F293" s="69" t="n">
        <f aca="false">IF(E293="","",D293-E293)</f>
        <v>-4</v>
      </c>
      <c r="G293" s="60" t="n">
        <v>688</v>
      </c>
      <c r="H293" s="60" t="n">
        <v>699</v>
      </c>
      <c r="I293" s="69" t="n">
        <f aca="false">IF(H293="","",G293-H293)</f>
        <v>-11</v>
      </c>
      <c r="J293" s="40" t="n">
        <f aca="false">IF(OR(D293="",D293+G293=0),"",D293/(D293+G293))</f>
        <v>0.514809590973202</v>
      </c>
      <c r="K293" s="40" t="n">
        <f aca="false">IF(E293="","",E293/(E293+H293))</f>
        <v>0.512212142358688</v>
      </c>
      <c r="L293" s="70" t="n">
        <f aca="false">IF(OR(K293="",J293=""),"",(J293-K293)*100)</f>
        <v>0.259744861451361</v>
      </c>
      <c r="M293" s="36" t="n">
        <v>1.73158763326251</v>
      </c>
      <c r="N293" s="36" t="n">
        <v>1.32709319028394</v>
      </c>
      <c r="O293" s="36" t="n">
        <f aca="false">SQRT(M293^2+N293^2)</f>
        <v>2.18164434942216</v>
      </c>
      <c r="P293" s="40" t="n">
        <f aca="false">IF(J293="","",MAX(0,J293-1.96*O293/100))</f>
        <v>0.472049361724527</v>
      </c>
      <c r="Q293" s="40" t="n">
        <f aca="false">IF(J293="","",MIN(1,J293+1.96*O293/100))</f>
        <v>0.557569820221876</v>
      </c>
      <c r="R293" s="32" t="str">
        <f aca="false">IF(L293="","",IF(ABS(L293)&lt;=O293,"Yes","No"))</f>
        <v>Yes</v>
      </c>
      <c r="S293" s="32" t="str">
        <f aca="false">IF(L293="","",IF(ABS(L293)&lt;=1.96*O293,"Yes","No"))</f>
        <v>Yes</v>
      </c>
      <c r="T293" s="60" t="n">
        <f aca="false">IF(D293="","",ROUND(SQRT(((D293+G293)*O293/100)^2+(J293*(D293+G293)*0.06777)^2),0))</f>
        <v>58</v>
      </c>
      <c r="U293" s="32"/>
    </row>
    <row r="294" customFormat="false" ht="15" hidden="false" customHeight="false" outlineLevel="0" collapsed="false">
      <c r="A294" s="32" t="s">
        <v>421</v>
      </c>
      <c r="B294" s="32" t="s">
        <v>328</v>
      </c>
      <c r="C294" s="32" t="s">
        <v>509</v>
      </c>
      <c r="D294" s="60" t="n">
        <v>768</v>
      </c>
      <c r="E294" s="60" t="n">
        <v>751</v>
      </c>
      <c r="F294" s="69" t="n">
        <f aca="false">IF(E294="","",D294-E294)</f>
        <v>17</v>
      </c>
      <c r="G294" s="60" t="n">
        <v>594</v>
      </c>
      <c r="H294" s="60" t="n">
        <v>608</v>
      </c>
      <c r="I294" s="69" t="n">
        <f aca="false">IF(H294="","",G294-H294)</f>
        <v>-14</v>
      </c>
      <c r="J294" s="40" t="n">
        <f aca="false">IF(OR(D294="",D294+G294=0),"",D294/(D294+G294))</f>
        <v>0.563876651982379</v>
      </c>
      <c r="K294" s="40" t="n">
        <f aca="false">IF(E294="","",E294/(E294+H294))</f>
        <v>0.552612214863871</v>
      </c>
      <c r="L294" s="70" t="n">
        <f aca="false">IF(OR(K294="",J294=""),"",(J294-K294)*100)</f>
        <v>1.12644371185084</v>
      </c>
      <c r="M294" s="36" t="n">
        <v>1.73158763326251</v>
      </c>
      <c r="N294" s="36" t="n">
        <v>1.32709319028394</v>
      </c>
      <c r="O294" s="36" t="n">
        <f aca="false">SQRT(M294^2+N294^2)</f>
        <v>2.18164434942216</v>
      </c>
      <c r="P294" s="40" t="n">
        <f aca="false">IF(J294="","",MAX(0,J294-1.96*O294/100))</f>
        <v>0.521116422733705</v>
      </c>
      <c r="Q294" s="40" t="n">
        <f aca="false">IF(J294="","",MIN(1,J294+1.96*O294/100))</f>
        <v>0.606636881231053</v>
      </c>
      <c r="R294" s="32" t="str">
        <f aca="false">IF(L294="","",IF(ABS(L294)&lt;=O294,"Yes","No"))</f>
        <v>Yes</v>
      </c>
      <c r="S294" s="32" t="str">
        <f aca="false">IF(L294="","",IF(ABS(L294)&lt;=1.96*O294,"Yes","No"))</f>
        <v>Yes</v>
      </c>
      <c r="T294" s="60" t="n">
        <f aca="false">IF(D294="","",ROUND(SQRT(((D294+G294)*O294/100)^2+(J294*(D294+G294)*0.06777)^2),0))</f>
        <v>60</v>
      </c>
      <c r="U294" s="32"/>
    </row>
    <row r="295" customFormat="false" ht="15" hidden="false" customHeight="false" outlineLevel="0" collapsed="false">
      <c r="A295" s="32" t="s">
        <v>421</v>
      </c>
      <c r="B295" s="32" t="s">
        <v>328</v>
      </c>
      <c r="C295" s="32" t="s">
        <v>510</v>
      </c>
      <c r="D295" s="60" t="n">
        <v>499</v>
      </c>
      <c r="E295" s="60" t="n">
        <v>515</v>
      </c>
      <c r="F295" s="69" t="n">
        <f aca="false">IF(E295="","",D295-E295)</f>
        <v>-16</v>
      </c>
      <c r="G295" s="60" t="n">
        <v>467</v>
      </c>
      <c r="H295" s="60" t="n">
        <v>464</v>
      </c>
      <c r="I295" s="69" t="n">
        <f aca="false">IF(H295="","",G295-H295)</f>
        <v>3</v>
      </c>
      <c r="J295" s="40" t="n">
        <f aca="false">IF(OR(D295="",D295+G295=0),"",D295/(D295+G295))</f>
        <v>0.51656314699793</v>
      </c>
      <c r="K295" s="40" t="n">
        <f aca="false">IF(E295="","",E295/(E295+H295))</f>
        <v>0.526046986721144</v>
      </c>
      <c r="L295" s="70" t="n">
        <f aca="false">IF(OR(K295="",J295=""),"",(J295-K295)*100)</f>
        <v>-0.948383972321443</v>
      </c>
      <c r="M295" s="36" t="n">
        <v>2.11357802942001</v>
      </c>
      <c r="N295" s="36" t="n">
        <v>1.32709319028394</v>
      </c>
      <c r="O295" s="36" t="n">
        <f aca="false">SQRT(M295^2+N295^2)</f>
        <v>2.49567394147252</v>
      </c>
      <c r="P295" s="40" t="n">
        <f aca="false">IF(J295="","",MAX(0,J295-1.96*O295/100))</f>
        <v>0.467647937745068</v>
      </c>
      <c r="Q295" s="40" t="n">
        <f aca="false">IF(J295="","",MIN(1,J295+1.96*O295/100))</f>
        <v>0.565478356250791</v>
      </c>
      <c r="R295" s="32" t="str">
        <f aca="false">IF(L295="","",IF(ABS(L295)&lt;=O295,"Yes","No"))</f>
        <v>Yes</v>
      </c>
      <c r="S295" s="32" t="str">
        <f aca="false">IF(L295="","",IF(ABS(L295)&lt;=1.96*O295,"Yes","No"))</f>
        <v>Yes</v>
      </c>
      <c r="T295" s="60" t="n">
        <f aca="false">IF(D295="","",ROUND(SQRT(((D295+G295)*O295/100)^2+(J295*(D295+G295)*0.0886)^2),0))</f>
        <v>50</v>
      </c>
      <c r="U295" s="32"/>
    </row>
    <row r="296" customFormat="false" ht="15" hidden="false" customHeight="false" outlineLevel="0" collapsed="false">
      <c r="A296" s="32" t="s">
        <v>421</v>
      </c>
      <c r="B296" s="32" t="s">
        <v>511</v>
      </c>
      <c r="C296" s="32" t="s">
        <v>512</v>
      </c>
      <c r="D296" s="60" t="n">
        <v>594</v>
      </c>
      <c r="E296" s="60" t="n">
        <v>554</v>
      </c>
      <c r="F296" s="69" t="n">
        <f aca="false">IF(E296="","",D296-E296)</f>
        <v>40</v>
      </c>
      <c r="G296" s="60" t="n">
        <v>475</v>
      </c>
      <c r="H296" s="60" t="n">
        <v>570</v>
      </c>
      <c r="I296" s="69" t="n">
        <f aca="false">IF(H296="","",G296-H296)</f>
        <v>-95</v>
      </c>
      <c r="J296" s="40" t="n">
        <f aca="false">IF(OR(D296="",D296+G296=0),"",D296/(D296+G296))</f>
        <v>0.555659494855005</v>
      </c>
      <c r="K296" s="40" t="n">
        <f aca="false">IF(E296="","",E296/(E296+H296))</f>
        <v>0.49288256227758</v>
      </c>
      <c r="L296" s="70" t="n">
        <f aca="false">IF(OR(K296="",J296=""),"",(J296-K296)*100)</f>
        <v>6.27769325774246</v>
      </c>
      <c r="M296" s="36" t="n">
        <v>2.11357802942001</v>
      </c>
      <c r="N296" s="36" t="n">
        <v>1.32709319028394</v>
      </c>
      <c r="O296" s="36" t="n">
        <f aca="false">SQRT(M296^2+N296^2)</f>
        <v>2.49567394147252</v>
      </c>
      <c r="P296" s="40" t="n">
        <f aca="false">IF(J296="","",MAX(0,J296-1.96*O296/100))</f>
        <v>0.506744285602143</v>
      </c>
      <c r="Q296" s="40" t="n">
        <f aca="false">IF(J296="","",MIN(1,J296+1.96*O296/100))</f>
        <v>0.604574704107866</v>
      </c>
      <c r="R296" s="32" t="str">
        <f aca="false">IF(L296="","",IF(ABS(L296)&lt;=O296,"Yes","No"))</f>
        <v>No</v>
      </c>
      <c r="S296" s="32" t="str">
        <f aca="false">IF(L296="","",IF(ABS(L296)&lt;=1.96*O296,"Yes","No"))</f>
        <v>No</v>
      </c>
      <c r="T296" s="60" t="n">
        <f aca="false">IF(D296="","",ROUND(SQRT(((D296+G296)*O296/100)^2+(J296*(D296+G296)*0.0886)^2),0))</f>
        <v>59</v>
      </c>
      <c r="U296" s="32"/>
    </row>
    <row r="297" customFormat="false" ht="15" hidden="false" customHeight="false" outlineLevel="0" collapsed="false">
      <c r="A297" s="32" t="s">
        <v>421</v>
      </c>
      <c r="B297" s="32" t="s">
        <v>511</v>
      </c>
      <c r="C297" s="32" t="s">
        <v>513</v>
      </c>
      <c r="D297" s="60" t="n">
        <v>519</v>
      </c>
      <c r="E297" s="60" t="n">
        <v>439</v>
      </c>
      <c r="F297" s="69" t="n">
        <f aca="false">IF(E297="","",D297-E297)</f>
        <v>80</v>
      </c>
      <c r="G297" s="60" t="n">
        <v>387</v>
      </c>
      <c r="H297" s="60" t="n">
        <v>426</v>
      </c>
      <c r="I297" s="69" t="n">
        <f aca="false">IF(H297="","",G297-H297)</f>
        <v>-39</v>
      </c>
      <c r="J297" s="40" t="n">
        <f aca="false">IF(OR(D297="",D297+G297=0),"",D297/(D297+G297))</f>
        <v>0.572847682119205</v>
      </c>
      <c r="K297" s="40" t="n">
        <f aca="false">IF(E297="","",E297/(E297+H297))</f>
        <v>0.507514450867052</v>
      </c>
      <c r="L297" s="70" t="n">
        <f aca="false">IF(OR(K297="",J297=""),"",(J297-K297)*100)</f>
        <v>6.53332312521533</v>
      </c>
      <c r="M297" s="36" t="n">
        <v>2.11357802942001</v>
      </c>
      <c r="N297" s="36" t="n">
        <v>1.32709319028394</v>
      </c>
      <c r="O297" s="36" t="n">
        <f aca="false">SQRT(M297^2+N297^2)</f>
        <v>2.49567394147252</v>
      </c>
      <c r="P297" s="40" t="n">
        <f aca="false">IF(J297="","",MAX(0,J297-1.96*O297/100))</f>
        <v>0.523932472866344</v>
      </c>
      <c r="Q297" s="40" t="n">
        <f aca="false">IF(J297="","",MIN(1,J297+1.96*O297/100))</f>
        <v>0.621762891372067</v>
      </c>
      <c r="R297" s="32" t="str">
        <f aca="false">IF(L297="","",IF(ABS(L297)&lt;=O297,"Yes","No"))</f>
        <v>No</v>
      </c>
      <c r="S297" s="32" t="str">
        <f aca="false">IF(L297="","",IF(ABS(L297)&lt;=1.96*O297,"Yes","No"))</f>
        <v>No</v>
      </c>
      <c r="T297" s="60" t="n">
        <f aca="false">IF(D297="","",ROUND(SQRT(((D297+G297)*O297/100)^2+(J297*(D297+G297)*0.0886)^2),0))</f>
        <v>51</v>
      </c>
      <c r="U297" s="32"/>
    </row>
    <row r="298" customFormat="false" ht="15" hidden="false" customHeight="false" outlineLevel="0" collapsed="false">
      <c r="A298" s="32" t="s">
        <v>421</v>
      </c>
      <c r="B298" s="32" t="s">
        <v>511</v>
      </c>
      <c r="C298" s="32" t="s">
        <v>514</v>
      </c>
      <c r="D298" s="60" t="n">
        <v>751</v>
      </c>
      <c r="E298" s="60" t="n">
        <v>653</v>
      </c>
      <c r="F298" s="69" t="n">
        <f aca="false">IF(E298="","",D298-E298)</f>
        <v>98</v>
      </c>
      <c r="G298" s="60" t="n">
        <v>581</v>
      </c>
      <c r="H298" s="60" t="n">
        <v>612</v>
      </c>
      <c r="I298" s="69" t="n">
        <f aca="false">IF(H298="","",G298-H298)</f>
        <v>-31</v>
      </c>
      <c r="J298" s="40" t="n">
        <f aca="false">IF(OR(D298="",D298+G298=0),"",D298/(D298+G298))</f>
        <v>0.563813813813814</v>
      </c>
      <c r="K298" s="40" t="n">
        <f aca="false">IF(E298="","",E298/(E298+H298))</f>
        <v>0.516205533596838</v>
      </c>
      <c r="L298" s="70" t="n">
        <f aca="false">IF(OR(K298="",J298=""),"",(J298-K298)*100)</f>
        <v>4.76082802169758</v>
      </c>
      <c r="M298" s="36" t="n">
        <v>1.73158763326251</v>
      </c>
      <c r="N298" s="36" t="n">
        <v>1.32709319028394</v>
      </c>
      <c r="O298" s="36" t="n">
        <f aca="false">SQRT(M298^2+N298^2)</f>
        <v>2.18164434942216</v>
      </c>
      <c r="P298" s="40" t="n">
        <f aca="false">IF(J298="","",MAX(0,J298-1.96*O298/100))</f>
        <v>0.521053584565139</v>
      </c>
      <c r="Q298" s="40" t="n">
        <f aca="false">IF(J298="","",MIN(1,J298+1.96*O298/100))</f>
        <v>0.606574043062488</v>
      </c>
      <c r="R298" s="32" t="str">
        <f aca="false">IF(L298="","",IF(ABS(L298)&lt;=O298,"Yes","No"))</f>
        <v>No</v>
      </c>
      <c r="S298" s="32" t="str">
        <f aca="false">IF(L298="","",IF(ABS(L298)&lt;=1.96*O298,"Yes","No"))</f>
        <v>No</v>
      </c>
      <c r="T298" s="60" t="n">
        <f aca="false">IF(D298="","",ROUND(SQRT(((D298+G298)*O298/100)^2+(J298*(D298+G298)*0.06777)^2),0))</f>
        <v>59</v>
      </c>
      <c r="U298" s="32"/>
    </row>
    <row r="299" customFormat="false" ht="15" hidden="false" customHeight="false" outlineLevel="0" collapsed="false">
      <c r="A299" s="32" t="s">
        <v>421</v>
      </c>
      <c r="B299" s="32" t="s">
        <v>515</v>
      </c>
      <c r="C299" s="32" t="s">
        <v>516</v>
      </c>
      <c r="D299" s="60" t="n">
        <v>569</v>
      </c>
      <c r="E299" s="60" t="n">
        <v>533</v>
      </c>
      <c r="F299" s="69" t="n">
        <f aca="false">IF(E299="","",D299-E299)</f>
        <v>36</v>
      </c>
      <c r="G299" s="60" t="n">
        <v>988</v>
      </c>
      <c r="H299" s="60" t="n">
        <v>1046</v>
      </c>
      <c r="I299" s="69" t="n">
        <f aca="false">IF(H299="","",G299-H299)</f>
        <v>-58</v>
      </c>
      <c r="J299" s="40" t="n">
        <f aca="false">IF(OR(D299="",D299+G299=0),"",D299/(D299+G299))</f>
        <v>0.365446371226718</v>
      </c>
      <c r="K299" s="40" t="n">
        <f aca="false">IF(E299="","",E299/(E299+H299))</f>
        <v>0.337555414819506</v>
      </c>
      <c r="L299" s="70" t="n">
        <f aca="false">IF(OR(K299="",J299=""),"",(J299-K299)*100)</f>
        <v>2.7890956407212</v>
      </c>
      <c r="M299" s="36" t="n">
        <v>1.73158763326251</v>
      </c>
      <c r="N299" s="36" t="n">
        <v>1.32709319028394</v>
      </c>
      <c r="O299" s="36" t="n">
        <f aca="false">SQRT(M299^2+N299^2)</f>
        <v>2.18164434942216</v>
      </c>
      <c r="P299" s="40" t="n">
        <f aca="false">IF(J299="","",MAX(0,J299-1.96*O299/100))</f>
        <v>0.322686141978044</v>
      </c>
      <c r="Q299" s="40" t="n">
        <f aca="false">IF(J299="","",MIN(1,J299+1.96*O299/100))</f>
        <v>0.408206600475393</v>
      </c>
      <c r="R299" s="32" t="str">
        <f aca="false">IF(L299="","",IF(ABS(L299)&lt;=O299,"Yes","No"))</f>
        <v>No</v>
      </c>
      <c r="S299" s="32" t="str">
        <f aca="false">IF(L299="","",IF(ABS(L299)&lt;=1.96*O299,"Yes","No"))</f>
        <v>Yes</v>
      </c>
      <c r="T299" s="60" t="n">
        <f aca="false">IF(D299="","",ROUND(SQRT(((D299+G299)*O299/100)^2+(J299*(D299+G299)*0.06777)^2),0))</f>
        <v>51</v>
      </c>
      <c r="U299" s="32"/>
    </row>
    <row r="300" customFormat="false" ht="15" hidden="false" customHeight="false" outlineLevel="0" collapsed="false">
      <c r="A300" s="32" t="s">
        <v>421</v>
      </c>
      <c r="B300" s="32" t="s">
        <v>515</v>
      </c>
      <c r="C300" s="32" t="s">
        <v>517</v>
      </c>
      <c r="D300" s="60" t="n">
        <v>703</v>
      </c>
      <c r="E300" s="60" t="n">
        <v>619</v>
      </c>
      <c r="F300" s="69" t="n">
        <f aca="false">IF(E300="","",D300-E300)</f>
        <v>84</v>
      </c>
      <c r="G300" s="60" t="n">
        <v>1139</v>
      </c>
      <c r="H300" s="60" t="n">
        <v>1176</v>
      </c>
      <c r="I300" s="69" t="n">
        <f aca="false">IF(H300="","",G300-H300)</f>
        <v>-37</v>
      </c>
      <c r="J300" s="40" t="n">
        <f aca="false">IF(OR(D300="",D300+G300=0),"",D300/(D300+G300))</f>
        <v>0.381650380021716</v>
      </c>
      <c r="K300" s="40" t="n">
        <f aca="false">IF(E300="","",E300/(E300+H300))</f>
        <v>0.344846796657382</v>
      </c>
      <c r="L300" s="70" t="n">
        <f aca="false">IF(OR(K300="",J300=""),"",(J300-K300)*100)</f>
        <v>3.68035833643339</v>
      </c>
      <c r="M300" s="36" t="n">
        <v>1.73158763326251</v>
      </c>
      <c r="N300" s="36" t="n">
        <v>1.32709319028394</v>
      </c>
      <c r="O300" s="36" t="n">
        <f aca="false">SQRT(M300^2+N300^2)</f>
        <v>2.18164434942216</v>
      </c>
      <c r="P300" s="40" t="n">
        <f aca="false">IF(J300="","",MAX(0,J300-1.96*O300/100))</f>
        <v>0.338890150773041</v>
      </c>
      <c r="Q300" s="40" t="n">
        <f aca="false">IF(J300="","",MIN(1,J300+1.96*O300/100))</f>
        <v>0.42441060927039</v>
      </c>
      <c r="R300" s="32" t="str">
        <f aca="false">IF(L300="","",IF(ABS(L300)&lt;=O300,"Yes","No"))</f>
        <v>No</v>
      </c>
      <c r="S300" s="32" t="str">
        <f aca="false">IF(L300="","",IF(ABS(L300)&lt;=1.96*O300,"Yes","No"))</f>
        <v>Yes</v>
      </c>
      <c r="T300" s="60" t="n">
        <f aca="false">IF(D300="","",ROUND(SQRT(((D300+G300)*O300/100)^2+(J300*(D300+G300)*0.06777)^2),0))</f>
        <v>62</v>
      </c>
      <c r="U300" s="32"/>
    </row>
    <row r="301" customFormat="false" ht="15" hidden="false" customHeight="false" outlineLevel="0" collapsed="false">
      <c r="A301" s="32" t="s">
        <v>421</v>
      </c>
      <c r="B301" s="32" t="s">
        <v>515</v>
      </c>
      <c r="C301" s="32" t="s">
        <v>518</v>
      </c>
      <c r="D301" s="60" t="n">
        <v>233</v>
      </c>
      <c r="E301" s="60" t="n">
        <v>215</v>
      </c>
      <c r="F301" s="69" t="n">
        <f aca="false">IF(E301="","",D301-E301)</f>
        <v>18</v>
      </c>
      <c r="G301" s="60" t="n">
        <v>463</v>
      </c>
      <c r="H301" s="60" t="n">
        <v>479</v>
      </c>
      <c r="I301" s="69" t="n">
        <f aca="false">IF(H301="","",G301-H301)</f>
        <v>-16</v>
      </c>
      <c r="J301" s="40" t="n">
        <f aca="false">IF(OR(D301="",D301+G301=0),"",D301/(D301+G301))</f>
        <v>0.334770114942529</v>
      </c>
      <c r="K301" s="40" t="n">
        <f aca="false">IF(E301="","",E301/(E301+H301))</f>
        <v>0.309798270893372</v>
      </c>
      <c r="L301" s="70" t="n">
        <f aca="false">IF(OR(K301="",J301=""),"",(J301-K301)*100)</f>
        <v>2.4971844049157</v>
      </c>
      <c r="M301" s="36" t="n">
        <v>3.46052190265839</v>
      </c>
      <c r="N301" s="36" t="n">
        <v>1.32709319028394</v>
      </c>
      <c r="O301" s="36" t="n">
        <f aca="false">SQRT(M301^2+N301^2)</f>
        <v>3.70626337090019</v>
      </c>
      <c r="P301" s="40" t="n">
        <f aca="false">IF(J301="","",MAX(0,J301-1.96*O301/100))</f>
        <v>0.262127352872885</v>
      </c>
      <c r="Q301" s="40" t="n">
        <f aca="false">IF(J301="","",MIN(1,J301+1.96*O301/100))</f>
        <v>0.407412877012173</v>
      </c>
      <c r="R301" s="32" t="str">
        <f aca="false">IF(L301="","",IF(ABS(L301)&lt;=O301,"Yes","No"))</f>
        <v>Yes</v>
      </c>
      <c r="S301" s="32" t="str">
        <f aca="false">IF(L301="","",IF(ABS(L301)&lt;=1.96*O301,"Yes","No"))</f>
        <v>Yes</v>
      </c>
      <c r="T301" s="60" t="n">
        <f aca="false">IF(D301="","",ROUND(SQRT(((D301+G301)*O301/100)^2+(J301*(D301+G301)*0.14653)^2),0))</f>
        <v>43</v>
      </c>
      <c r="U301" s="32"/>
    </row>
    <row r="302" customFormat="false" ht="15" hidden="false" customHeight="false" outlineLevel="0" collapsed="false">
      <c r="A302" s="32" t="s">
        <v>421</v>
      </c>
      <c r="B302" s="32" t="s">
        <v>515</v>
      </c>
      <c r="C302" s="32" t="s">
        <v>519</v>
      </c>
      <c r="D302" s="60" t="n">
        <v>516</v>
      </c>
      <c r="E302" s="60" t="n">
        <v>459</v>
      </c>
      <c r="F302" s="69" t="n">
        <f aca="false">IF(E302="","",D302-E302)</f>
        <v>57</v>
      </c>
      <c r="G302" s="60" t="n">
        <v>872</v>
      </c>
      <c r="H302" s="60" t="n">
        <v>929</v>
      </c>
      <c r="I302" s="69" t="n">
        <f aca="false">IF(H302="","",G302-H302)</f>
        <v>-57</v>
      </c>
      <c r="J302" s="40" t="n">
        <f aca="false">IF(OR(D302="",D302+G302=0),"",D302/(D302+G302))</f>
        <v>0.371757925072046</v>
      </c>
      <c r="K302" s="40" t="n">
        <f aca="false">IF(E302="","",E302/(E302+H302))</f>
        <v>0.330691642651297</v>
      </c>
      <c r="L302" s="70" t="n">
        <f aca="false">IF(OR(K302="",J302=""),"",(J302-K302)*100)</f>
        <v>4.10662824207493</v>
      </c>
      <c r="M302" s="36" t="n">
        <v>1.73158763326251</v>
      </c>
      <c r="N302" s="36" t="n">
        <v>1.32709319028394</v>
      </c>
      <c r="O302" s="36" t="n">
        <f aca="false">SQRT(M302^2+N302^2)</f>
        <v>2.18164434942216</v>
      </c>
      <c r="P302" s="40" t="n">
        <f aca="false">IF(J302="","",MAX(0,J302-1.96*O302/100))</f>
        <v>0.328997695823372</v>
      </c>
      <c r="Q302" s="40" t="n">
        <f aca="false">IF(J302="","",MIN(1,J302+1.96*O302/100))</f>
        <v>0.414518154320721</v>
      </c>
      <c r="R302" s="32" t="str">
        <f aca="false">IF(L302="","",IF(ABS(L302)&lt;=O302,"Yes","No"))</f>
        <v>No</v>
      </c>
      <c r="S302" s="32" t="str">
        <f aca="false">IF(L302="","",IF(ABS(L302)&lt;=1.96*O302,"Yes","No"))</f>
        <v>Yes</v>
      </c>
      <c r="T302" s="60" t="n">
        <f aca="false">IF(D302="","",ROUND(SQRT(((D302+G302)*O302/100)^2+(J302*(D302+G302)*0.06777)^2),0))</f>
        <v>46</v>
      </c>
      <c r="U302" s="32"/>
    </row>
    <row r="303" customFormat="false" ht="15" hidden="false" customHeight="false" outlineLevel="0" collapsed="false">
      <c r="A303" s="32" t="s">
        <v>421</v>
      </c>
      <c r="B303" s="32" t="s">
        <v>515</v>
      </c>
      <c r="C303" s="32" t="s">
        <v>520</v>
      </c>
      <c r="D303" s="60" t="n">
        <v>324</v>
      </c>
      <c r="E303" s="60" t="n">
        <v>311</v>
      </c>
      <c r="F303" s="69" t="n">
        <f aca="false">IF(E303="","",D303-E303)</f>
        <v>13</v>
      </c>
      <c r="G303" s="60" t="n">
        <v>621</v>
      </c>
      <c r="H303" s="60" t="n">
        <v>628</v>
      </c>
      <c r="I303" s="69" t="n">
        <f aca="false">IF(H303="","",G303-H303)</f>
        <v>-7</v>
      </c>
      <c r="J303" s="40" t="n">
        <f aca="false">IF(OR(D303="",D303+G303=0),"",D303/(D303+G303))</f>
        <v>0.342857142857143</v>
      </c>
      <c r="K303" s="40" t="n">
        <f aca="false">IF(E303="","",E303/(E303+H303))</f>
        <v>0.331203407880724</v>
      </c>
      <c r="L303" s="70" t="n">
        <f aca="false">IF(OR(K303="",J303=""),"",(J303-K303)*100)</f>
        <v>1.16537349764187</v>
      </c>
      <c r="M303" s="36" t="n">
        <v>2.11357802942001</v>
      </c>
      <c r="N303" s="36" t="n">
        <v>1.32709319028394</v>
      </c>
      <c r="O303" s="36" t="n">
        <f aca="false">SQRT(M303^2+N303^2)</f>
        <v>2.49567394147252</v>
      </c>
      <c r="P303" s="40" t="n">
        <f aca="false">IF(J303="","",MAX(0,J303-1.96*O303/100))</f>
        <v>0.293941933604282</v>
      </c>
      <c r="Q303" s="40" t="n">
        <f aca="false">IF(J303="","",MIN(1,J303+1.96*O303/100))</f>
        <v>0.391772352110004</v>
      </c>
      <c r="R303" s="32" t="str">
        <f aca="false">IF(L303="","",IF(ABS(L303)&lt;=O303,"Yes","No"))</f>
        <v>Yes</v>
      </c>
      <c r="S303" s="32" t="str">
        <f aca="false">IF(L303="","",IF(ABS(L303)&lt;=1.96*O303,"Yes","No"))</f>
        <v>Yes</v>
      </c>
      <c r="T303" s="60" t="n">
        <f aca="false">IF(D303="","",ROUND(SQRT(((D303+G303)*O303/100)^2+(J303*(D303+G303)*0.0886)^2),0))</f>
        <v>37</v>
      </c>
      <c r="U303" s="32"/>
    </row>
    <row r="304" customFormat="false" ht="15" hidden="false" customHeight="false" outlineLevel="0" collapsed="false">
      <c r="A304" s="32" t="s">
        <v>421</v>
      </c>
      <c r="B304" s="32" t="s">
        <v>521</v>
      </c>
      <c r="C304" s="32" t="s">
        <v>522</v>
      </c>
      <c r="D304" s="60" t="n">
        <v>84</v>
      </c>
      <c r="E304" s="60" t="n">
        <v>239</v>
      </c>
      <c r="F304" s="69" t="n">
        <f aca="false">IF(E304="","",D304-E304)</f>
        <v>-155</v>
      </c>
      <c r="G304" s="60" t="n">
        <v>116</v>
      </c>
      <c r="H304" s="60" t="n">
        <v>427</v>
      </c>
      <c r="I304" s="69" t="n">
        <f aca="false">IF(H304="","",G304-H304)</f>
        <v>-311</v>
      </c>
      <c r="J304" s="40" t="n">
        <f aca="false">IF(OR(D304="",D304+G304=0),"",D304/(D304+G304))</f>
        <v>0.42</v>
      </c>
      <c r="K304" s="40" t="n">
        <f aca="false">IF(E304="","",E304/(E304+H304))</f>
        <v>0.358858858858859</v>
      </c>
      <c r="L304" s="70" t="n">
        <f aca="false">IF(OR(K304="",J304=""),"",(J304-K304)*100)</f>
        <v>6.11411411411411</v>
      </c>
      <c r="M304" s="36" t="n">
        <v>3.46052190265839</v>
      </c>
      <c r="N304" s="36" t="n">
        <v>1.32709319028394</v>
      </c>
      <c r="O304" s="36" t="n">
        <f aca="false">SQRT(M304^2+N304^2)</f>
        <v>3.70626337090019</v>
      </c>
      <c r="P304" s="40" t="n">
        <f aca="false">IF(J304="","",MAX(0,J304-1.96*O304/100))</f>
        <v>0.347357237930356</v>
      </c>
      <c r="Q304" s="40" t="n">
        <f aca="false">IF(J304="","",MIN(1,J304+1.96*O304/100))</f>
        <v>0.492642762069644</v>
      </c>
      <c r="R304" s="32" t="str">
        <f aca="false">IF(L304="","",IF(ABS(L304)&lt;=O304,"Yes","No"))</f>
        <v>No</v>
      </c>
      <c r="S304" s="32" t="str">
        <f aca="false">IF(L304="","",IF(ABS(L304)&lt;=1.96*O304,"Yes","No"))</f>
        <v>Yes</v>
      </c>
      <c r="T304" s="60" t="n">
        <f aca="false">IF(D304="","",ROUND(SQRT(((D304+G304)*O304/100)^2+(J304*(D304+G304)*0.14653)^2),0))</f>
        <v>14</v>
      </c>
      <c r="U304" s="32"/>
    </row>
    <row r="305" customFormat="false" ht="15" hidden="false" customHeight="false" outlineLevel="0" collapsed="false">
      <c r="A305" s="32" t="s">
        <v>421</v>
      </c>
      <c r="B305" s="32" t="s">
        <v>521</v>
      </c>
      <c r="C305" s="32" t="s">
        <v>523</v>
      </c>
      <c r="D305" s="60" t="n">
        <v>416</v>
      </c>
      <c r="E305" s="60" t="n">
        <v>341</v>
      </c>
      <c r="F305" s="69" t="n">
        <f aca="false">IF(E305="","",D305-E305)</f>
        <v>75</v>
      </c>
      <c r="G305" s="60" t="n">
        <v>686</v>
      </c>
      <c r="H305" s="60" t="n">
        <v>732</v>
      </c>
      <c r="I305" s="69" t="n">
        <f aca="false">IF(H305="","",G305-H305)</f>
        <v>-46</v>
      </c>
      <c r="J305" s="40" t="n">
        <f aca="false">IF(OR(D305="",D305+G305=0),"",D305/(D305+G305))</f>
        <v>0.377495462794918</v>
      </c>
      <c r="K305" s="40" t="n">
        <f aca="false">IF(E305="","",E305/(E305+H305))</f>
        <v>0.31780055917987</v>
      </c>
      <c r="L305" s="70" t="n">
        <f aca="false">IF(OR(K305="",J305=""),"",(J305-K305)*100)</f>
        <v>5.96949036150488</v>
      </c>
      <c r="M305" s="36" t="n">
        <v>2.11357802942001</v>
      </c>
      <c r="N305" s="36" t="n">
        <v>1.32709319028394</v>
      </c>
      <c r="O305" s="36" t="n">
        <f aca="false">SQRT(M305^2+N305^2)</f>
        <v>2.49567394147252</v>
      </c>
      <c r="P305" s="40" t="n">
        <f aca="false">IF(J305="","",MAX(0,J305-1.96*O305/100))</f>
        <v>0.328580253542057</v>
      </c>
      <c r="Q305" s="40" t="n">
        <f aca="false">IF(J305="","",MIN(1,J305+1.96*O305/100))</f>
        <v>0.42641067204778</v>
      </c>
      <c r="R305" s="32" t="str">
        <f aca="false">IF(L305="","",IF(ABS(L305)&lt;=O305,"Yes","No"))</f>
        <v>No</v>
      </c>
      <c r="S305" s="32" t="str">
        <f aca="false">IF(L305="","",IF(ABS(L305)&lt;=1.96*O305,"Yes","No"))</f>
        <v>No</v>
      </c>
      <c r="T305" s="60" t="n">
        <f aca="false">IF(D305="","",ROUND(SQRT(((D305+G305)*O305/100)^2+(J305*(D305+G305)*0.0886)^2),0))</f>
        <v>46</v>
      </c>
      <c r="U305" s="32"/>
    </row>
    <row r="306" customFormat="false" ht="15" hidden="false" customHeight="false" outlineLevel="0" collapsed="false">
      <c r="A306" s="32" t="s">
        <v>421</v>
      </c>
      <c r="B306" s="32" t="s">
        <v>524</v>
      </c>
      <c r="C306" s="32" t="s">
        <v>525</v>
      </c>
      <c r="D306" s="60" t="n">
        <v>1384</v>
      </c>
      <c r="E306" s="60" t="n">
        <v>1318</v>
      </c>
      <c r="F306" s="69" t="n">
        <f aca="false">IF(E306="","",D306-E306)</f>
        <v>66</v>
      </c>
      <c r="G306" s="60" t="n">
        <v>1617</v>
      </c>
      <c r="H306" s="60" t="n">
        <v>1709</v>
      </c>
      <c r="I306" s="69" t="n">
        <f aca="false">IF(H306="","",G306-H306)</f>
        <v>-92</v>
      </c>
      <c r="J306" s="40" t="n">
        <f aca="false">IF(OR(D306="",D306+G306=0),"",D306/(D306+G306))</f>
        <v>0.461179606797734</v>
      </c>
      <c r="K306" s="40" t="n">
        <f aca="false">IF(E306="","",E306/(E306+H306))</f>
        <v>0.435414601916089</v>
      </c>
      <c r="L306" s="70" t="n">
        <f aca="false">IF(OR(K306="",J306=""),"",(J306-K306)*100)</f>
        <v>2.57650048816455</v>
      </c>
      <c r="M306" s="36" t="n">
        <v>1.73158763326251</v>
      </c>
      <c r="N306" s="36" t="n">
        <v>1.32709319028394</v>
      </c>
      <c r="O306" s="36" t="n">
        <f aca="false">SQRT(M306^2+N306^2)</f>
        <v>2.18164434942216</v>
      </c>
      <c r="P306" s="40" t="n">
        <f aca="false">IF(J306="","",MAX(0,J306-1.96*O306/100))</f>
        <v>0.41841937754906</v>
      </c>
      <c r="Q306" s="40" t="n">
        <f aca="false">IF(J306="","",MIN(1,J306+1.96*O306/100))</f>
        <v>0.503939836046409</v>
      </c>
      <c r="R306" s="32" t="str">
        <f aca="false">IF(L306="","",IF(ABS(L306)&lt;=O306,"Yes","No"))</f>
        <v>No</v>
      </c>
      <c r="S306" s="32" t="str">
        <f aca="false">IF(L306="","",IF(ABS(L306)&lt;=1.96*O306,"Yes","No"))</f>
        <v>Yes</v>
      </c>
      <c r="T306" s="60" t="n">
        <f aca="false">IF(D306="","",ROUND(SQRT(((D306+G306)*O306/100)^2+(J306*(D306+G306)*0.06777)^2),0))</f>
        <v>114</v>
      </c>
      <c r="U306" s="32"/>
    </row>
    <row r="307" customFormat="false" ht="15" hidden="false" customHeight="false" outlineLevel="0" collapsed="false">
      <c r="A307" s="32" t="s">
        <v>421</v>
      </c>
      <c r="B307" s="32" t="s">
        <v>524</v>
      </c>
      <c r="C307" s="32" t="s">
        <v>526</v>
      </c>
      <c r="D307" s="60" t="n">
        <v>633</v>
      </c>
      <c r="E307" s="60" t="n">
        <v>561</v>
      </c>
      <c r="F307" s="69" t="n">
        <f aca="false">IF(E307="","",D307-E307)</f>
        <v>72</v>
      </c>
      <c r="G307" s="60" t="n">
        <v>801</v>
      </c>
      <c r="H307" s="60" t="n">
        <v>856</v>
      </c>
      <c r="I307" s="69" t="n">
        <f aca="false">IF(H307="","",G307-H307)</f>
        <v>-55</v>
      </c>
      <c r="J307" s="40" t="n">
        <f aca="false">IF(OR(D307="",D307+G307=0),"",D307/(D307+G307))</f>
        <v>0.441422594142259</v>
      </c>
      <c r="K307" s="40" t="n">
        <f aca="false">IF(E307="","",E307/(E307+H307))</f>
        <v>0.39590684544813</v>
      </c>
      <c r="L307" s="70" t="n">
        <f aca="false">IF(OR(K307="",J307=""),"",(J307-K307)*100)</f>
        <v>4.55157486941296</v>
      </c>
      <c r="M307" s="36" t="n">
        <v>1.73158763326251</v>
      </c>
      <c r="N307" s="36" t="n">
        <v>1.32709319028394</v>
      </c>
      <c r="O307" s="36" t="n">
        <f aca="false">SQRT(M307^2+N307^2)</f>
        <v>2.18164434942216</v>
      </c>
      <c r="P307" s="40" t="n">
        <f aca="false">IF(J307="","",MAX(0,J307-1.96*O307/100))</f>
        <v>0.398662364893585</v>
      </c>
      <c r="Q307" s="40" t="n">
        <f aca="false">IF(J307="","",MIN(1,J307+1.96*O307/100))</f>
        <v>0.484182823390934</v>
      </c>
      <c r="R307" s="32" t="str">
        <f aca="false">IF(L307="","",IF(ABS(L307)&lt;=O307,"Yes","No"))</f>
        <v>No</v>
      </c>
      <c r="S307" s="32" t="str">
        <f aca="false">IF(L307="","",IF(ABS(L307)&lt;=1.96*O307,"Yes","No"))</f>
        <v>No</v>
      </c>
      <c r="T307" s="60" t="n">
        <f aca="false">IF(D307="","",ROUND(SQRT(((D307+G307)*O307/100)^2+(J307*(D307+G307)*0.06777)^2),0))</f>
        <v>53</v>
      </c>
      <c r="U307" s="32"/>
    </row>
    <row r="308" customFormat="false" ht="15" hidden="false" customHeight="false" outlineLevel="0" collapsed="false">
      <c r="A308" s="32" t="s">
        <v>421</v>
      </c>
      <c r="B308" s="32" t="s">
        <v>527</v>
      </c>
      <c r="C308" s="32" t="s">
        <v>528</v>
      </c>
      <c r="D308" s="60" t="n">
        <v>569</v>
      </c>
      <c r="E308" s="60" t="n">
        <v>563</v>
      </c>
      <c r="F308" s="69" t="n">
        <f aca="false">IF(E308="","",D308-E308)</f>
        <v>6</v>
      </c>
      <c r="G308" s="60" t="n">
        <v>573</v>
      </c>
      <c r="H308" s="60" t="n">
        <v>573</v>
      </c>
      <c r="I308" s="69" t="n">
        <f aca="false">IF(H308="","",G308-H308)</f>
        <v>0</v>
      </c>
      <c r="J308" s="40" t="n">
        <f aca="false">IF(OR(D308="",D308+G308=0),"",D308/(D308+G308))</f>
        <v>0.498248686514886</v>
      </c>
      <c r="K308" s="40" t="n">
        <f aca="false">IF(E308="","",E308/(E308+H308))</f>
        <v>0.495598591549296</v>
      </c>
      <c r="L308" s="70" t="n">
        <f aca="false">IF(OR(K308="",J308=""),"",(J308-K308)*100)</f>
        <v>0.265009496559043</v>
      </c>
      <c r="M308" s="36" t="n">
        <v>2.11357802942001</v>
      </c>
      <c r="N308" s="36" t="n">
        <v>1.32709319028394</v>
      </c>
      <c r="O308" s="36" t="n">
        <f aca="false">SQRT(M308^2+N308^2)</f>
        <v>2.49567394147252</v>
      </c>
      <c r="P308" s="40" t="n">
        <f aca="false">IF(J308="","",MAX(0,J308-1.96*O308/100))</f>
        <v>0.449333477262025</v>
      </c>
      <c r="Q308" s="40" t="n">
        <f aca="false">IF(J308="","",MIN(1,J308+1.96*O308/100))</f>
        <v>0.547163895767748</v>
      </c>
      <c r="R308" s="32" t="str">
        <f aca="false">IF(L308="","",IF(ABS(L308)&lt;=O308,"Yes","No"))</f>
        <v>Yes</v>
      </c>
      <c r="S308" s="32" t="str">
        <f aca="false">IF(L308="","",IF(ABS(L308)&lt;=1.96*O308,"Yes","No"))</f>
        <v>Yes</v>
      </c>
      <c r="T308" s="60" t="n">
        <f aca="false">IF(D308="","",ROUND(SQRT(((D308+G308)*O308/100)^2+(J308*(D308+G308)*0.0886)^2),0))</f>
        <v>58</v>
      </c>
      <c r="U308" s="32"/>
    </row>
    <row r="309" customFormat="false" ht="15" hidden="false" customHeight="false" outlineLevel="0" collapsed="false">
      <c r="A309" s="32" t="s">
        <v>421</v>
      </c>
      <c r="B309" s="32" t="s">
        <v>527</v>
      </c>
      <c r="C309" s="32" t="s">
        <v>529</v>
      </c>
      <c r="D309" s="60" t="n">
        <v>665</v>
      </c>
      <c r="E309" s="60" t="n">
        <v>634</v>
      </c>
      <c r="F309" s="69" t="n">
        <f aca="false">IF(E309="","",D309-E309)</f>
        <v>31</v>
      </c>
      <c r="G309" s="60" t="n">
        <v>787</v>
      </c>
      <c r="H309" s="60" t="n">
        <v>855</v>
      </c>
      <c r="I309" s="69" t="n">
        <f aca="false">IF(H309="","",G309-H309)</f>
        <v>-68</v>
      </c>
      <c r="J309" s="40" t="n">
        <f aca="false">IF(OR(D309="",D309+G309=0),"",D309/(D309+G309))</f>
        <v>0.457988980716253</v>
      </c>
      <c r="K309" s="40" t="n">
        <f aca="false">IF(E309="","",E309/(E309+H309))</f>
        <v>0.425789120214909</v>
      </c>
      <c r="L309" s="70" t="n">
        <f aca="false">IF(OR(K309="",J309=""),"",(J309-K309)*100)</f>
        <v>3.21998605013441</v>
      </c>
      <c r="M309" s="36" t="n">
        <v>1.73158763326251</v>
      </c>
      <c r="N309" s="36" t="n">
        <v>1.32709319028394</v>
      </c>
      <c r="O309" s="36" t="n">
        <f aca="false">SQRT(M309^2+N309^2)</f>
        <v>2.18164434942216</v>
      </c>
      <c r="P309" s="40" t="n">
        <f aca="false">IF(J309="","",MAX(0,J309-1.96*O309/100))</f>
        <v>0.415228751467579</v>
      </c>
      <c r="Q309" s="40" t="n">
        <f aca="false">IF(J309="","",MIN(1,J309+1.96*O309/100))</f>
        <v>0.500749209964928</v>
      </c>
      <c r="R309" s="32" t="str">
        <f aca="false">IF(L309="","",IF(ABS(L309)&lt;=O309,"Yes","No"))</f>
        <v>No</v>
      </c>
      <c r="S309" s="32" t="str">
        <f aca="false">IF(L309="","",IF(ABS(L309)&lt;=1.96*O309,"Yes","No"))</f>
        <v>Yes</v>
      </c>
      <c r="T309" s="60" t="n">
        <f aca="false">IF(D309="","",ROUND(SQRT(((D309+G309)*O309/100)^2+(J309*(D309+G309)*0.06777)^2),0))</f>
        <v>55</v>
      </c>
      <c r="U309" s="32"/>
    </row>
    <row r="310" customFormat="false" ht="15" hidden="false" customHeight="false" outlineLevel="0" collapsed="false">
      <c r="A310" s="32" t="s">
        <v>421</v>
      </c>
      <c r="B310" s="32" t="s">
        <v>527</v>
      </c>
      <c r="C310" s="32" t="s">
        <v>530</v>
      </c>
      <c r="D310" s="60" t="n">
        <v>244</v>
      </c>
      <c r="E310" s="60" t="n">
        <v>245</v>
      </c>
      <c r="F310" s="69" t="n">
        <f aca="false">IF(E310="","",D310-E310)</f>
        <v>-1</v>
      </c>
      <c r="G310" s="60" t="n">
        <v>288</v>
      </c>
      <c r="H310" s="60" t="n">
        <v>290</v>
      </c>
      <c r="I310" s="69" t="n">
        <f aca="false">IF(H310="","",G310-H310)</f>
        <v>-2</v>
      </c>
      <c r="J310" s="40" t="n">
        <f aca="false">IF(OR(D310="",D310+G310=0),"",D310/(D310+G310))</f>
        <v>0.458646616541353</v>
      </c>
      <c r="K310" s="40" t="n">
        <f aca="false">IF(E310="","",E310/(E310+H310))</f>
        <v>0.457943925233645</v>
      </c>
      <c r="L310" s="70" t="n">
        <f aca="false">IF(OR(K310="",J310=""),"",(J310-K310)*100)</f>
        <v>0.0702691307708503</v>
      </c>
      <c r="M310" s="36" t="n">
        <v>3.46052190265839</v>
      </c>
      <c r="N310" s="36" t="n">
        <v>1.32709319028394</v>
      </c>
      <c r="O310" s="36" t="n">
        <f aca="false">SQRT(M310^2+N310^2)</f>
        <v>3.70626337090019</v>
      </c>
      <c r="P310" s="40" t="n">
        <f aca="false">IF(J310="","",MAX(0,J310-1.96*O310/100))</f>
        <v>0.38600385447171</v>
      </c>
      <c r="Q310" s="40" t="n">
        <f aca="false">IF(J310="","",MIN(1,J310+1.96*O310/100))</f>
        <v>0.531289378610997</v>
      </c>
      <c r="R310" s="32" t="str">
        <f aca="false">IF(L310="","",IF(ABS(L310)&lt;=O310,"Yes","No"))</f>
        <v>Yes</v>
      </c>
      <c r="S310" s="32" t="str">
        <f aca="false">IF(L310="","",IF(ABS(L310)&lt;=1.96*O310,"Yes","No"))</f>
        <v>Yes</v>
      </c>
      <c r="T310" s="60" t="n">
        <f aca="false">IF(D310="","",ROUND(SQRT(((D310+G310)*O310/100)^2+(J310*(D310+G310)*0.14653)^2),0))</f>
        <v>41</v>
      </c>
      <c r="U310" s="32"/>
    </row>
    <row r="311" customFormat="false" ht="15" hidden="false" customHeight="false" outlineLevel="0" collapsed="false">
      <c r="A311" s="32" t="s">
        <v>421</v>
      </c>
      <c r="B311" s="32" t="s">
        <v>527</v>
      </c>
      <c r="C311" s="32" t="s">
        <v>531</v>
      </c>
      <c r="D311" s="60" t="n">
        <v>516</v>
      </c>
      <c r="E311" s="60" t="n">
        <v>481</v>
      </c>
      <c r="F311" s="69" t="n">
        <f aca="false">IF(E311="","",D311-E311)</f>
        <v>35</v>
      </c>
      <c r="G311" s="60" t="n">
        <v>461</v>
      </c>
      <c r="H311" s="60" t="n">
        <v>473</v>
      </c>
      <c r="I311" s="69" t="n">
        <f aca="false">IF(H311="","",G311-H311)</f>
        <v>-12</v>
      </c>
      <c r="J311" s="40" t="n">
        <f aca="false">IF(OR(D311="",D311+G311=0),"",D311/(D311+G311))</f>
        <v>0.528147389969294</v>
      </c>
      <c r="K311" s="40" t="n">
        <f aca="false">IF(E311="","",E311/(E311+H311))</f>
        <v>0.5041928721174</v>
      </c>
      <c r="L311" s="70" t="n">
        <f aca="false">IF(OR(K311="",J311=""),"",(J311-K311)*100)</f>
        <v>2.39545178518934</v>
      </c>
      <c r="M311" s="36" t="n">
        <v>2.11357802942001</v>
      </c>
      <c r="N311" s="36" t="n">
        <v>1.32709319028394</v>
      </c>
      <c r="O311" s="36" t="n">
        <f aca="false">SQRT(M311^2+N311^2)</f>
        <v>2.49567394147252</v>
      </c>
      <c r="P311" s="40" t="n">
        <f aca="false">IF(J311="","",MAX(0,J311-1.96*O311/100))</f>
        <v>0.479232180716432</v>
      </c>
      <c r="Q311" s="40" t="n">
        <f aca="false">IF(J311="","",MIN(1,J311+1.96*O311/100))</f>
        <v>0.577062599222155</v>
      </c>
      <c r="R311" s="32" t="str">
        <f aca="false">IF(L311="","",IF(ABS(L311)&lt;=O311,"Yes","No"))</f>
        <v>Yes</v>
      </c>
      <c r="S311" s="32" t="str">
        <f aca="false">IF(L311="","",IF(ABS(L311)&lt;=1.96*O311,"Yes","No"))</f>
        <v>Yes</v>
      </c>
      <c r="T311" s="60" t="n">
        <f aca="false">IF(D311="","",ROUND(SQRT(((D311+G311)*O311/100)^2+(J311*(D311+G311)*0.0886)^2),0))</f>
        <v>52</v>
      </c>
      <c r="U311" s="32"/>
    </row>
    <row r="312" customFormat="false" ht="15" hidden="false" customHeight="false" outlineLevel="0" collapsed="false">
      <c r="A312" s="32" t="s">
        <v>421</v>
      </c>
      <c r="B312" s="32" t="s">
        <v>527</v>
      </c>
      <c r="C312" s="32" t="s">
        <v>532</v>
      </c>
      <c r="D312" s="60" t="n">
        <v>380</v>
      </c>
      <c r="E312" s="60" t="n">
        <v>362</v>
      </c>
      <c r="F312" s="69" t="n">
        <f aca="false">IF(E312="","",D312-E312)</f>
        <v>18</v>
      </c>
      <c r="G312" s="60" t="n">
        <v>324</v>
      </c>
      <c r="H312" s="60" t="n">
        <v>355</v>
      </c>
      <c r="I312" s="69" t="n">
        <f aca="false">IF(H312="","",G312-H312)</f>
        <v>-31</v>
      </c>
      <c r="J312" s="40" t="n">
        <f aca="false">IF(OR(D312="",D312+G312=0),"",D312/(D312+G312))</f>
        <v>0.539772727272727</v>
      </c>
      <c r="K312" s="40" t="n">
        <f aca="false">IF(E312="","",E312/(E312+H312))</f>
        <v>0.504881450488145</v>
      </c>
      <c r="L312" s="70" t="n">
        <f aca="false">IF(OR(K312="",J312=""),"",(J312-K312)*100)</f>
        <v>3.48912767845823</v>
      </c>
      <c r="M312" s="36" t="n">
        <v>3.46052190265839</v>
      </c>
      <c r="N312" s="36" t="n">
        <v>1.32709319028394</v>
      </c>
      <c r="O312" s="36" t="n">
        <f aca="false">SQRT(M312^2+N312^2)</f>
        <v>3.70626337090019</v>
      </c>
      <c r="P312" s="40" t="n">
        <f aca="false">IF(J312="","",MAX(0,J312-1.96*O312/100))</f>
        <v>0.467129965203084</v>
      </c>
      <c r="Q312" s="40" t="n">
        <f aca="false">IF(J312="","",MIN(1,J312+1.96*O312/100))</f>
        <v>0.612415489342371</v>
      </c>
      <c r="R312" s="32" t="str">
        <f aca="false">IF(L312="","",IF(ABS(L312)&lt;=O312,"Yes","No"))</f>
        <v>Yes</v>
      </c>
      <c r="S312" s="32" t="str">
        <f aca="false">IF(L312="","",IF(ABS(L312)&lt;=1.96*O312,"Yes","No"))</f>
        <v>Yes</v>
      </c>
      <c r="T312" s="60" t="n">
        <f aca="false">IF(D312="","",ROUND(SQRT(((D312+G312)*O312/100)^2+(J312*(D312+G312)*0.14653)^2),0))</f>
        <v>61</v>
      </c>
      <c r="U312" s="32"/>
    </row>
    <row r="313" customFormat="false" ht="15" hidden="false" customHeight="false" outlineLevel="0" collapsed="false">
      <c r="A313" s="32" t="s">
        <v>421</v>
      </c>
      <c r="B313" s="32" t="s">
        <v>527</v>
      </c>
      <c r="C313" s="32" t="s">
        <v>533</v>
      </c>
      <c r="D313" s="60" t="n">
        <v>563</v>
      </c>
      <c r="E313" s="60" t="n">
        <v>530</v>
      </c>
      <c r="F313" s="69" t="n">
        <f aca="false">IF(E313="","",D313-E313)</f>
        <v>33</v>
      </c>
      <c r="G313" s="60" t="n">
        <v>452</v>
      </c>
      <c r="H313" s="60" t="n">
        <v>477</v>
      </c>
      <c r="I313" s="69" t="n">
        <f aca="false">IF(H313="","",G313-H313)</f>
        <v>-25</v>
      </c>
      <c r="J313" s="40" t="n">
        <f aca="false">IF(OR(D313="",D313+G313=0),"",D313/(D313+G313))</f>
        <v>0.554679802955665</v>
      </c>
      <c r="K313" s="40" t="n">
        <f aca="false">IF(E313="","",E313/(E313+H313))</f>
        <v>0.526315789473684</v>
      </c>
      <c r="L313" s="70" t="n">
        <f aca="false">IF(OR(K313="",J313=""),"",(J313-K313)*100)</f>
        <v>2.83640134819808</v>
      </c>
      <c r="M313" s="36" t="n">
        <v>2.11357802942001</v>
      </c>
      <c r="N313" s="36" t="n">
        <v>1.32709319028394</v>
      </c>
      <c r="O313" s="36" t="n">
        <f aca="false">SQRT(M313^2+N313^2)</f>
        <v>2.49567394147252</v>
      </c>
      <c r="P313" s="40" t="n">
        <f aca="false">IF(J313="","",MAX(0,J313-1.96*O313/100))</f>
        <v>0.505764593702804</v>
      </c>
      <c r="Q313" s="40" t="n">
        <f aca="false">IF(J313="","",MIN(1,J313+1.96*O313/100))</f>
        <v>0.603595012208526</v>
      </c>
      <c r="R313" s="32" t="str">
        <f aca="false">IF(L313="","",IF(ABS(L313)&lt;=O313,"Yes","No"))</f>
        <v>No</v>
      </c>
      <c r="S313" s="32" t="str">
        <f aca="false">IF(L313="","",IF(ABS(L313)&lt;=1.96*O313,"Yes","No"))</f>
        <v>Yes</v>
      </c>
      <c r="T313" s="60" t="n">
        <f aca="false">IF(D313="","",ROUND(SQRT(((D313+G313)*O313/100)^2+(J313*(D313+G313)*0.0886)^2),0))</f>
        <v>56</v>
      </c>
      <c r="U313" s="32"/>
    </row>
    <row r="314" customFormat="false" ht="15" hidden="false" customHeight="false" outlineLevel="0" collapsed="false">
      <c r="A314" s="32" t="s">
        <v>421</v>
      </c>
      <c r="B314" s="32" t="s">
        <v>527</v>
      </c>
      <c r="C314" s="32" t="s">
        <v>534</v>
      </c>
      <c r="D314" s="60" t="n">
        <v>196</v>
      </c>
      <c r="E314" s="60" t="n">
        <v>160</v>
      </c>
      <c r="F314" s="69" t="n">
        <f aca="false">IF(E314="","",D314-E314)</f>
        <v>36</v>
      </c>
      <c r="G314" s="60" t="n">
        <v>230</v>
      </c>
      <c r="H314" s="60" t="n">
        <v>247</v>
      </c>
      <c r="I314" s="69" t="n">
        <f aca="false">IF(H314="","",G314-H314)</f>
        <v>-17</v>
      </c>
      <c r="J314" s="40" t="n">
        <f aca="false">IF(OR(D314="",D314+G314=0),"",D314/(D314+G314))</f>
        <v>0.460093896713615</v>
      </c>
      <c r="K314" s="40" t="n">
        <f aca="false">IF(E314="","",E314/(E314+H314))</f>
        <v>0.393120393120393</v>
      </c>
      <c r="L314" s="70" t="n">
        <f aca="false">IF(OR(K314="",J314=""),"",(J314-K314)*100)</f>
        <v>6.69735035932219</v>
      </c>
      <c r="M314" s="36" t="n">
        <v>3.46052190265839</v>
      </c>
      <c r="N314" s="36" t="n">
        <v>1.32709319028394</v>
      </c>
      <c r="O314" s="36" t="n">
        <f aca="false">SQRT(M314^2+N314^2)</f>
        <v>3.70626337090019</v>
      </c>
      <c r="P314" s="40" t="n">
        <f aca="false">IF(J314="","",MAX(0,J314-1.96*O314/100))</f>
        <v>0.387451134643971</v>
      </c>
      <c r="Q314" s="40" t="n">
        <f aca="false">IF(J314="","",MIN(1,J314+1.96*O314/100))</f>
        <v>0.532736658783259</v>
      </c>
      <c r="R314" s="32" t="str">
        <f aca="false">IF(L314="","",IF(ABS(L314)&lt;=O314,"Yes","No"))</f>
        <v>No</v>
      </c>
      <c r="S314" s="32" t="str">
        <f aca="false">IF(L314="","",IF(ABS(L314)&lt;=1.96*O314,"Yes","No"))</f>
        <v>Yes</v>
      </c>
      <c r="T314" s="60" t="n">
        <f aca="false">IF(D314="","",ROUND(SQRT(((D314+G314)*O314/100)^2+(J314*(D314+G314)*0.14653)^2),0))</f>
        <v>33</v>
      </c>
      <c r="U314" s="32"/>
    </row>
    <row r="315" customFormat="false" ht="15" hidden="false" customHeight="false" outlineLevel="0" collapsed="false">
      <c r="A315" s="32" t="s">
        <v>421</v>
      </c>
      <c r="B315" s="32" t="s">
        <v>527</v>
      </c>
      <c r="C315" s="32" t="s">
        <v>535</v>
      </c>
      <c r="D315" s="60" t="n">
        <v>450</v>
      </c>
      <c r="E315" s="60" t="n">
        <v>395</v>
      </c>
      <c r="F315" s="69" t="n">
        <f aca="false">IF(E315="","",D315-E315)</f>
        <v>55</v>
      </c>
      <c r="G315" s="60" t="n">
        <v>544</v>
      </c>
      <c r="H315" s="60" t="n">
        <v>561</v>
      </c>
      <c r="I315" s="69" t="n">
        <f aca="false">IF(H315="","",G315-H315)</f>
        <v>-17</v>
      </c>
      <c r="J315" s="40" t="n">
        <f aca="false">IF(OR(D315="",D315+G315=0),"",D315/(D315+G315))</f>
        <v>0.45271629778672</v>
      </c>
      <c r="K315" s="40" t="n">
        <f aca="false">IF(E315="","",E315/(E315+H315))</f>
        <v>0.413179916317992</v>
      </c>
      <c r="L315" s="70" t="n">
        <f aca="false">IF(OR(K315="",J315=""),"",(J315-K315)*100)</f>
        <v>3.95363814687287</v>
      </c>
      <c r="M315" s="36" t="n">
        <v>2.11357802942001</v>
      </c>
      <c r="N315" s="36" t="n">
        <v>1.32709319028394</v>
      </c>
      <c r="O315" s="36" t="n">
        <f aca="false">SQRT(M315^2+N315^2)</f>
        <v>2.49567394147252</v>
      </c>
      <c r="P315" s="40" t="n">
        <f aca="false">IF(J315="","",MAX(0,J315-1.96*O315/100))</f>
        <v>0.403801088533859</v>
      </c>
      <c r="Q315" s="40" t="n">
        <f aca="false">IF(J315="","",MIN(1,J315+1.96*O315/100))</f>
        <v>0.501631507039582</v>
      </c>
      <c r="R315" s="32" t="str">
        <f aca="false">IF(L315="","",IF(ABS(L315)&lt;=O315,"Yes","No"))</f>
        <v>No</v>
      </c>
      <c r="S315" s="32" t="str">
        <f aca="false">IF(L315="","",IF(ABS(L315)&lt;=1.96*O315,"Yes","No"))</f>
        <v>Yes</v>
      </c>
      <c r="T315" s="60" t="n">
        <f aca="false">IF(D315="","",ROUND(SQRT(((D315+G315)*O315/100)^2+(J315*(D315+G315)*0.0886)^2),0))</f>
        <v>47</v>
      </c>
      <c r="U315" s="32"/>
    </row>
    <row r="316" customFormat="false" ht="15" hidden="false" customHeight="false" outlineLevel="0" collapsed="false">
      <c r="A316" s="32" t="s">
        <v>421</v>
      </c>
      <c r="B316" s="32" t="s">
        <v>536</v>
      </c>
      <c r="C316" s="32" t="s">
        <v>537</v>
      </c>
      <c r="D316" s="60" t="n">
        <v>425</v>
      </c>
      <c r="E316" s="60" t="n">
        <v>393</v>
      </c>
      <c r="F316" s="69" t="n">
        <f aca="false">IF(E316="","",D316-E316)</f>
        <v>32</v>
      </c>
      <c r="G316" s="60" t="n">
        <v>720</v>
      </c>
      <c r="H316" s="60" t="n">
        <v>741</v>
      </c>
      <c r="I316" s="69" t="n">
        <f aca="false">IF(H316="","",G316-H316)</f>
        <v>-21</v>
      </c>
      <c r="J316" s="40" t="n">
        <f aca="false">IF(OR(D316="",D316+G316=0),"",D316/(D316+G316))</f>
        <v>0.37117903930131</v>
      </c>
      <c r="K316" s="40" t="n">
        <f aca="false">IF(E316="","",E316/(E316+H316))</f>
        <v>0.346560846560847</v>
      </c>
      <c r="L316" s="70" t="n">
        <f aca="false">IF(OR(K316="",J316=""),"",(J316-K316)*100)</f>
        <v>2.46181927404635</v>
      </c>
      <c r="M316" s="36" t="n">
        <v>2.11357802942001</v>
      </c>
      <c r="N316" s="36" t="n">
        <v>1.32709319028394</v>
      </c>
      <c r="O316" s="36" t="n">
        <f aca="false">SQRT(M316^2+N316^2)</f>
        <v>2.49567394147252</v>
      </c>
      <c r="P316" s="40" t="n">
        <f aca="false">IF(J316="","",MAX(0,J316-1.96*O316/100))</f>
        <v>0.322263830048449</v>
      </c>
      <c r="Q316" s="40" t="n">
        <f aca="false">IF(J316="","",MIN(1,J316+1.96*O316/100))</f>
        <v>0.420094248554171</v>
      </c>
      <c r="R316" s="32" t="str">
        <f aca="false">IF(L316="","",IF(ABS(L316)&lt;=O316,"Yes","No"))</f>
        <v>Yes</v>
      </c>
      <c r="S316" s="32" t="str">
        <f aca="false">IF(L316="","",IF(ABS(L316)&lt;=1.96*O316,"Yes","No"))</f>
        <v>Yes</v>
      </c>
      <c r="T316" s="60" t="n">
        <f aca="false">IF(D316="","",ROUND(SQRT(((D316+G316)*O316/100)^2+(J316*(D316+G316)*0.0886)^2),0))</f>
        <v>47</v>
      </c>
      <c r="U316" s="32"/>
    </row>
    <row r="317" customFormat="false" ht="15" hidden="false" customHeight="false" outlineLevel="0" collapsed="false">
      <c r="A317" s="32" t="s">
        <v>421</v>
      </c>
      <c r="B317" s="32" t="s">
        <v>536</v>
      </c>
      <c r="C317" s="32" t="s">
        <v>538</v>
      </c>
      <c r="D317" s="60" t="n">
        <v>878</v>
      </c>
      <c r="E317" s="60" t="n">
        <v>787</v>
      </c>
      <c r="F317" s="69" t="n">
        <f aca="false">IF(E317="","",D317-E317)</f>
        <v>91</v>
      </c>
      <c r="G317" s="60" t="n">
        <v>1439</v>
      </c>
      <c r="H317" s="60" t="n">
        <v>1491</v>
      </c>
      <c r="I317" s="69" t="n">
        <f aca="false">IF(H317="","",G317-H317)</f>
        <v>-52</v>
      </c>
      <c r="J317" s="40" t="n">
        <f aca="false">IF(OR(D317="",D317+G317=0),"",D317/(D317+G317))</f>
        <v>0.378938282261545</v>
      </c>
      <c r="K317" s="40" t="n">
        <f aca="false">IF(E317="","",E317/(E317+H317))</f>
        <v>0.345478489903424</v>
      </c>
      <c r="L317" s="70" t="n">
        <f aca="false">IF(OR(K317="",J317=""),"",(J317-K317)*100)</f>
        <v>3.3459792358121</v>
      </c>
      <c r="M317" s="36" t="n">
        <v>1.73158763326251</v>
      </c>
      <c r="N317" s="36" t="n">
        <v>1.32709319028394</v>
      </c>
      <c r="O317" s="36" t="n">
        <f aca="false">SQRT(M317^2+N317^2)</f>
        <v>2.18164434942216</v>
      </c>
      <c r="P317" s="40" t="n">
        <f aca="false">IF(J317="","",MAX(0,J317-1.96*O317/100))</f>
        <v>0.336178053012871</v>
      </c>
      <c r="Q317" s="40" t="n">
        <f aca="false">IF(J317="","",MIN(1,J317+1.96*O317/100))</f>
        <v>0.42169851151022</v>
      </c>
      <c r="R317" s="32" t="str">
        <f aca="false">IF(L317="","",IF(ABS(L317)&lt;=O317,"Yes","No"))</f>
        <v>No</v>
      </c>
      <c r="S317" s="32" t="str">
        <f aca="false">IF(L317="","",IF(ABS(L317)&lt;=1.96*O317,"Yes","No"))</f>
        <v>Yes</v>
      </c>
      <c r="T317" s="60" t="n">
        <f aca="false">IF(D317="","",ROUND(SQRT(((D317+G317)*O317/100)^2+(J317*(D317+G317)*0.06777)^2),0))</f>
        <v>78</v>
      </c>
      <c r="U317" s="32"/>
    </row>
    <row r="318" customFormat="false" ht="15" hidden="false" customHeight="false" outlineLevel="0" collapsed="false">
      <c r="A318" s="32" t="s">
        <v>421</v>
      </c>
      <c r="B318" s="32" t="s">
        <v>536</v>
      </c>
      <c r="C318" s="32" t="s">
        <v>539</v>
      </c>
      <c r="D318" s="60" t="n">
        <v>565</v>
      </c>
      <c r="E318" s="60" t="n">
        <v>502</v>
      </c>
      <c r="F318" s="69" t="n">
        <f aca="false">IF(E318="","",D318-E318)</f>
        <v>63</v>
      </c>
      <c r="G318" s="60" t="n">
        <v>1124</v>
      </c>
      <c r="H318" s="60" t="n">
        <v>1143</v>
      </c>
      <c r="I318" s="69" t="n">
        <f aca="false">IF(H318="","",G318-H318)</f>
        <v>-19</v>
      </c>
      <c r="J318" s="40" t="n">
        <f aca="false">IF(OR(D318="",D318+G318=0),"",D318/(D318+G318))</f>
        <v>0.334517465956187</v>
      </c>
      <c r="K318" s="40" t="n">
        <f aca="false">IF(E318="","",E318/(E318+H318))</f>
        <v>0.30516717325228</v>
      </c>
      <c r="L318" s="70" t="n">
        <f aca="false">IF(OR(K318="",J318=""),"",(J318-K318)*100)</f>
        <v>2.93502927039074</v>
      </c>
      <c r="M318" s="36" t="n">
        <v>1.73158763326251</v>
      </c>
      <c r="N318" s="36" t="n">
        <v>1.32709319028394</v>
      </c>
      <c r="O318" s="36" t="n">
        <f aca="false">SQRT(M318^2+N318^2)</f>
        <v>2.18164434942216</v>
      </c>
      <c r="P318" s="40" t="n">
        <f aca="false">IF(J318="","",MAX(0,J318-1.96*O318/100))</f>
        <v>0.291757236707513</v>
      </c>
      <c r="Q318" s="40" t="n">
        <f aca="false">IF(J318="","",MIN(1,J318+1.96*O318/100))</f>
        <v>0.377277695204862</v>
      </c>
      <c r="R318" s="32" t="str">
        <f aca="false">IF(L318="","",IF(ABS(L318)&lt;=O318,"Yes","No"))</f>
        <v>No</v>
      </c>
      <c r="S318" s="32" t="str">
        <f aca="false">IF(L318="","",IF(ABS(L318)&lt;=1.96*O318,"Yes","No"))</f>
        <v>Yes</v>
      </c>
      <c r="T318" s="60" t="n">
        <f aca="false">IF(D318="","",ROUND(SQRT(((D318+G318)*O318/100)^2+(J318*(D318+G318)*0.06777)^2),0))</f>
        <v>53</v>
      </c>
      <c r="U318" s="32"/>
    </row>
    <row r="319" customFormat="false" ht="15" hidden="false" customHeight="false" outlineLevel="0" collapsed="false">
      <c r="A319" s="32" t="s">
        <v>421</v>
      </c>
      <c r="B319" s="32" t="s">
        <v>536</v>
      </c>
      <c r="C319" s="32" t="s">
        <v>540</v>
      </c>
      <c r="D319" s="60" t="n">
        <v>247</v>
      </c>
      <c r="E319" s="60" t="n">
        <v>238</v>
      </c>
      <c r="F319" s="69" t="n">
        <f aca="false">IF(E319="","",D319-E319)</f>
        <v>9</v>
      </c>
      <c r="G319" s="60" t="n">
        <v>500</v>
      </c>
      <c r="H319" s="60" t="n">
        <v>490</v>
      </c>
      <c r="I319" s="69" t="n">
        <f aca="false">IF(H319="","",G319-H319)</f>
        <v>10</v>
      </c>
      <c r="J319" s="40" t="n">
        <f aca="false">IF(OR(D319="",D319+G319=0),"",D319/(D319+G319))</f>
        <v>0.330655957161981</v>
      </c>
      <c r="K319" s="40" t="n">
        <f aca="false">IF(E319="","",E319/(E319+H319))</f>
        <v>0.326923076923077</v>
      </c>
      <c r="L319" s="70" t="n">
        <f aca="false">IF(OR(K319="",J319=""),"",(J319-K319)*100)</f>
        <v>0.373288023890434</v>
      </c>
      <c r="M319" s="36" t="n">
        <v>2.11357802942001</v>
      </c>
      <c r="N319" s="36" t="n">
        <v>1.32709319028394</v>
      </c>
      <c r="O319" s="36" t="n">
        <f aca="false">SQRT(M319^2+N319^2)</f>
        <v>2.49567394147252</v>
      </c>
      <c r="P319" s="40" t="n">
        <f aca="false">IF(J319="","",MAX(0,J319-1.96*O319/100))</f>
        <v>0.28174074790912</v>
      </c>
      <c r="Q319" s="40" t="n">
        <f aca="false">IF(J319="","",MIN(1,J319+1.96*O319/100))</f>
        <v>0.379571166414843</v>
      </c>
      <c r="R319" s="32" t="str">
        <f aca="false">IF(L319="","",IF(ABS(L319)&lt;=O319,"Yes","No"))</f>
        <v>Yes</v>
      </c>
      <c r="S319" s="32" t="str">
        <f aca="false">IF(L319="","",IF(ABS(L319)&lt;=1.96*O319,"Yes","No"))</f>
        <v>Yes</v>
      </c>
      <c r="T319" s="60" t="n">
        <f aca="false">IF(D319="","",ROUND(SQRT(((D319+G319)*O319/100)^2+(J319*(D319+G319)*0.0886)^2),0))</f>
        <v>29</v>
      </c>
      <c r="U319" s="32"/>
    </row>
    <row r="320" customFormat="false" ht="15" hidden="false" customHeight="false" outlineLevel="0" collapsed="false">
      <c r="A320" s="32" t="s">
        <v>421</v>
      </c>
      <c r="B320" s="32" t="s">
        <v>541</v>
      </c>
      <c r="C320" s="32" t="s">
        <v>542</v>
      </c>
      <c r="D320" s="60" t="n">
        <v>612</v>
      </c>
      <c r="E320" s="60" t="n">
        <v>573</v>
      </c>
      <c r="F320" s="69" t="n">
        <f aca="false">IF(E320="","",D320-E320)</f>
        <v>39</v>
      </c>
      <c r="G320" s="60" t="n">
        <v>594</v>
      </c>
      <c r="H320" s="60" t="n">
        <v>606</v>
      </c>
      <c r="I320" s="69" t="n">
        <f aca="false">IF(H320="","",G320-H320)</f>
        <v>-12</v>
      </c>
      <c r="J320" s="40" t="n">
        <f aca="false">IF(OR(D320="",D320+G320=0),"",D320/(D320+G320))</f>
        <v>0.507462686567164</v>
      </c>
      <c r="K320" s="40" t="n">
        <f aca="false">IF(E320="","",E320/(E320+H320))</f>
        <v>0.486005089058524</v>
      </c>
      <c r="L320" s="70" t="n">
        <f aca="false">IF(OR(K320="",J320=""),"",(J320-K320)*100)</f>
        <v>2.145759750864</v>
      </c>
      <c r="M320" s="36" t="n">
        <v>1.73158763326251</v>
      </c>
      <c r="N320" s="36" t="n">
        <v>1.32709319028394</v>
      </c>
      <c r="O320" s="36" t="n">
        <f aca="false">SQRT(M320^2+N320^2)</f>
        <v>2.18164434942216</v>
      </c>
      <c r="P320" s="40" t="n">
        <f aca="false">IF(J320="","",MAX(0,J320-1.96*O320/100))</f>
        <v>0.46470245731849</v>
      </c>
      <c r="Q320" s="40" t="n">
        <f aca="false">IF(J320="","",MIN(1,J320+1.96*O320/100))</f>
        <v>0.550222915815839</v>
      </c>
      <c r="R320" s="32" t="str">
        <f aca="false">IF(L320="","",IF(ABS(L320)&lt;=O320,"Yes","No"))</f>
        <v>Yes</v>
      </c>
      <c r="S320" s="32" t="str">
        <f aca="false">IF(L320="","",IF(ABS(L320)&lt;=1.96*O320,"Yes","No"))</f>
        <v>Yes</v>
      </c>
      <c r="T320" s="60" t="n">
        <f aca="false">IF(D320="","",ROUND(SQRT(((D320+G320)*O320/100)^2+(J320*(D320+G320)*0.06777)^2),0))</f>
        <v>49</v>
      </c>
      <c r="U320" s="32"/>
    </row>
    <row r="321" customFormat="false" ht="15" hidden="false" customHeight="false" outlineLevel="0" collapsed="false">
      <c r="A321" s="32" t="s">
        <v>421</v>
      </c>
      <c r="B321" s="32" t="s">
        <v>541</v>
      </c>
      <c r="C321" s="32" t="s">
        <v>543</v>
      </c>
      <c r="D321" s="60" t="n">
        <v>594</v>
      </c>
      <c r="E321" s="60" t="n">
        <v>488</v>
      </c>
      <c r="F321" s="69" t="n">
        <f aca="false">IF(E321="","",D321-E321)</f>
        <v>106</v>
      </c>
      <c r="G321" s="60" t="n">
        <v>463</v>
      </c>
      <c r="H321" s="60" t="n">
        <v>509</v>
      </c>
      <c r="I321" s="69" t="n">
        <f aca="false">IF(H321="","",G321-H321)</f>
        <v>-46</v>
      </c>
      <c r="J321" s="40" t="n">
        <f aca="false">IF(OR(D321="",D321+G321=0),"",D321/(D321+G321))</f>
        <v>0.561967833491012</v>
      </c>
      <c r="K321" s="40" t="n">
        <f aca="false">IF(E321="","",E321/(E321+H321))</f>
        <v>0.489468405215647</v>
      </c>
      <c r="L321" s="70" t="n">
        <f aca="false">IF(OR(K321="",J321=""),"",(J321-K321)*100)</f>
        <v>7.24994282753654</v>
      </c>
      <c r="M321" s="36" t="n">
        <v>2.11357802942001</v>
      </c>
      <c r="N321" s="36" t="n">
        <v>1.32709319028394</v>
      </c>
      <c r="O321" s="36" t="n">
        <f aca="false">SQRT(M321^2+N321^2)</f>
        <v>2.49567394147252</v>
      </c>
      <c r="P321" s="40" t="n">
        <f aca="false">IF(J321="","",MAX(0,J321-1.96*O321/100))</f>
        <v>0.513052624238151</v>
      </c>
      <c r="Q321" s="40" t="n">
        <f aca="false">IF(J321="","",MIN(1,J321+1.96*O321/100))</f>
        <v>0.610883042743874</v>
      </c>
      <c r="R321" s="32" t="str">
        <f aca="false">IF(L321="","",IF(ABS(L321)&lt;=O321,"Yes","No"))</f>
        <v>No</v>
      </c>
      <c r="S321" s="32" t="str">
        <f aca="false">IF(L321="","",IF(ABS(L321)&lt;=1.96*O321,"Yes","No"))</f>
        <v>No</v>
      </c>
      <c r="T321" s="60" t="n">
        <f aca="false">IF(D321="","",ROUND(SQRT(((D321+G321)*O321/100)^2+(J321*(D321+G321)*0.0886)^2),0))</f>
        <v>59</v>
      </c>
      <c r="U321" s="32"/>
    </row>
    <row r="322" customFormat="false" ht="15" hidden="false" customHeight="false" outlineLevel="0" collapsed="false">
      <c r="A322" s="32" t="s">
        <v>421</v>
      </c>
      <c r="B322" s="32" t="s">
        <v>541</v>
      </c>
      <c r="C322" s="32" t="s">
        <v>544</v>
      </c>
      <c r="D322" s="60" t="n">
        <v>515</v>
      </c>
      <c r="E322" s="60" t="n">
        <v>429</v>
      </c>
      <c r="F322" s="69" t="n">
        <f aca="false">IF(E322="","",D322-E322)</f>
        <v>86</v>
      </c>
      <c r="G322" s="60" t="n">
        <v>433</v>
      </c>
      <c r="H322" s="60" t="n">
        <v>512</v>
      </c>
      <c r="I322" s="69" t="n">
        <f aca="false">IF(H322="","",G322-H322)</f>
        <v>-79</v>
      </c>
      <c r="J322" s="40" t="n">
        <f aca="false">IF(OR(D322="",D322+G322=0),"",D322/(D322+G322))</f>
        <v>0.543248945147679</v>
      </c>
      <c r="K322" s="40" t="n">
        <f aca="false">IF(E322="","",E322/(E322+H322))</f>
        <v>0.455897980871413</v>
      </c>
      <c r="L322" s="70" t="n">
        <f aca="false">IF(OR(K322="",J322=""),"",(J322-K322)*100)</f>
        <v>8.73509642762659</v>
      </c>
      <c r="M322" s="36" t="n">
        <v>2.11357802942001</v>
      </c>
      <c r="N322" s="36" t="n">
        <v>1.32709319028394</v>
      </c>
      <c r="O322" s="36" t="n">
        <f aca="false">SQRT(M322^2+N322^2)</f>
        <v>2.49567394147252</v>
      </c>
      <c r="P322" s="40" t="n">
        <f aca="false">IF(J322="","",MAX(0,J322-1.96*O322/100))</f>
        <v>0.494333735894818</v>
      </c>
      <c r="Q322" s="40" t="n">
        <f aca="false">IF(J322="","",MIN(1,J322+1.96*O322/100))</f>
        <v>0.592164154400541</v>
      </c>
      <c r="R322" s="32" t="str">
        <f aca="false">IF(L322="","",IF(ABS(L322)&lt;=O322,"Yes","No"))</f>
        <v>No</v>
      </c>
      <c r="S322" s="32" t="str">
        <f aca="false">IF(L322="","",IF(ABS(L322)&lt;=1.96*O322,"Yes","No"))</f>
        <v>No</v>
      </c>
      <c r="T322" s="60" t="n">
        <f aca="false">IF(D322="","",ROUND(SQRT(((D322+G322)*O322/100)^2+(J322*(D322+G322)*0.0886)^2),0))</f>
        <v>51</v>
      </c>
      <c r="U322" s="32"/>
    </row>
    <row r="323" customFormat="false" ht="15" hidden="false" customHeight="false" outlineLevel="0" collapsed="false">
      <c r="A323" s="32" t="s">
        <v>421</v>
      </c>
      <c r="B323" s="32" t="s">
        <v>545</v>
      </c>
      <c r="C323" s="32" t="s">
        <v>546</v>
      </c>
      <c r="D323" s="60" t="n">
        <v>233</v>
      </c>
      <c r="E323" s="60" t="n">
        <v>207</v>
      </c>
      <c r="F323" s="69" t="n">
        <f aca="false">IF(E323="","",D323-E323)</f>
        <v>26</v>
      </c>
      <c r="G323" s="60" t="n">
        <v>234</v>
      </c>
      <c r="H323" s="60" t="n">
        <v>289</v>
      </c>
      <c r="I323" s="69" t="n">
        <f aca="false">IF(H323="","",G323-H323)</f>
        <v>-55</v>
      </c>
      <c r="J323" s="40" t="n">
        <f aca="false">IF(OR(D323="",D323+G323=0),"",D323/(D323+G323))</f>
        <v>0.498929336188437</v>
      </c>
      <c r="K323" s="40" t="n">
        <f aca="false">IF(E323="","",E323/(E323+H323))</f>
        <v>0.417338709677419</v>
      </c>
      <c r="L323" s="70" t="n">
        <f aca="false">IF(OR(K323="",J323=""),"",(J323-K323)*100)</f>
        <v>8.15906265110175</v>
      </c>
      <c r="M323" s="36" t="n">
        <v>3.46052190265839</v>
      </c>
      <c r="N323" s="36" t="n">
        <v>1.32709319028394</v>
      </c>
      <c r="O323" s="36" t="n">
        <f aca="false">SQRT(M323^2+N323^2)</f>
        <v>3.70626337090019</v>
      </c>
      <c r="P323" s="40" t="n">
        <f aca="false">IF(J323="","",MAX(0,J323-1.96*O323/100))</f>
        <v>0.426286574118793</v>
      </c>
      <c r="Q323" s="40" t="n">
        <f aca="false">IF(J323="","",MIN(1,J323+1.96*O323/100))</f>
        <v>0.571572098258081</v>
      </c>
      <c r="R323" s="32" t="str">
        <f aca="false">IF(L323="","",IF(ABS(L323)&lt;=O323,"Yes","No"))</f>
        <v>No</v>
      </c>
      <c r="S323" s="32" t="str">
        <f aca="false">IF(L323="","",IF(ABS(L323)&lt;=1.96*O323,"Yes","No"))</f>
        <v>No</v>
      </c>
      <c r="T323" s="60" t="n">
        <f aca="false">IF(D323="","",ROUND(SQRT(((D323+G323)*O323/100)^2+(J323*(D323+G323)*0.14653)^2),0))</f>
        <v>38</v>
      </c>
      <c r="U323" s="32"/>
    </row>
    <row r="324" customFormat="false" ht="15" hidden="false" customHeight="false" outlineLevel="0" collapsed="false">
      <c r="A324" s="32" t="s">
        <v>421</v>
      </c>
      <c r="B324" s="32" t="s">
        <v>545</v>
      </c>
      <c r="C324" s="32" t="s">
        <v>547</v>
      </c>
      <c r="D324" s="60" t="n">
        <v>542</v>
      </c>
      <c r="E324" s="60" t="n">
        <v>524</v>
      </c>
      <c r="F324" s="69" t="n">
        <f aca="false">IF(E324="","",D324-E324)</f>
        <v>18</v>
      </c>
      <c r="G324" s="60" t="n">
        <v>527</v>
      </c>
      <c r="H324" s="60" t="n">
        <v>554</v>
      </c>
      <c r="I324" s="69" t="n">
        <f aca="false">IF(H324="","",G324-H324)</f>
        <v>-27</v>
      </c>
      <c r="J324" s="40" t="n">
        <f aca="false">IF(OR(D324="",D324+G324=0),"",D324/(D324+G324))</f>
        <v>0.507015902712816</v>
      </c>
      <c r="K324" s="40" t="n">
        <f aca="false">IF(E324="","",E324/(E324+H324))</f>
        <v>0.4860853432282</v>
      </c>
      <c r="L324" s="70" t="n">
        <f aca="false">IF(OR(K324="",J324=""),"",(J324-K324)*100)</f>
        <v>2.09305594846154</v>
      </c>
      <c r="M324" s="36" t="n">
        <v>2.11357802942001</v>
      </c>
      <c r="N324" s="36" t="n">
        <v>1.32709319028394</v>
      </c>
      <c r="O324" s="36" t="n">
        <f aca="false">SQRT(M324^2+N324^2)</f>
        <v>2.49567394147252</v>
      </c>
      <c r="P324" s="40" t="n">
        <f aca="false">IF(J324="","",MAX(0,J324-1.96*O324/100))</f>
        <v>0.458100693459954</v>
      </c>
      <c r="Q324" s="40" t="n">
        <f aca="false">IF(J324="","",MIN(1,J324+1.96*O324/100))</f>
        <v>0.555931111965677</v>
      </c>
      <c r="R324" s="32" t="str">
        <f aca="false">IF(L324="","",IF(ABS(L324)&lt;=O324,"Yes","No"))</f>
        <v>Yes</v>
      </c>
      <c r="S324" s="32" t="str">
        <f aca="false">IF(L324="","",IF(ABS(L324)&lt;=1.96*O324,"Yes","No"))</f>
        <v>Yes</v>
      </c>
      <c r="T324" s="60" t="n">
        <f aca="false">IF(D324="","",ROUND(SQRT(((D324+G324)*O324/100)^2+(J324*(D324+G324)*0.0886)^2),0))</f>
        <v>55</v>
      </c>
      <c r="U324" s="32"/>
    </row>
    <row r="325" customFormat="false" ht="15" hidden="false" customHeight="false" outlineLevel="0" collapsed="false">
      <c r="A325" s="32" t="s">
        <v>421</v>
      </c>
      <c r="B325" s="32" t="s">
        <v>548</v>
      </c>
      <c r="C325" s="32" t="s">
        <v>549</v>
      </c>
      <c r="D325" s="60" t="n">
        <v>610</v>
      </c>
      <c r="E325" s="60" t="n">
        <v>582</v>
      </c>
      <c r="F325" s="69" t="n">
        <f aca="false">IF(E325="","",D325-E325)</f>
        <v>28</v>
      </c>
      <c r="G325" s="60" t="n">
        <v>627</v>
      </c>
      <c r="H325" s="60" t="n">
        <v>702</v>
      </c>
      <c r="I325" s="69" t="n">
        <f aca="false">IF(H325="","",G325-H325)</f>
        <v>-75</v>
      </c>
      <c r="J325" s="40" t="n">
        <f aca="false">IF(OR(D325="",D325+G325=0),"",D325/(D325+G325))</f>
        <v>0.493128536782538</v>
      </c>
      <c r="K325" s="40" t="n">
        <f aca="false">IF(E325="","",E325/(E325+H325))</f>
        <v>0.453271028037383</v>
      </c>
      <c r="L325" s="70" t="n">
        <f aca="false">IF(OR(K325="",J325=""),"",(J325-K325)*100)</f>
        <v>3.98575087451552</v>
      </c>
      <c r="M325" s="36" t="n">
        <v>1.73158763326251</v>
      </c>
      <c r="N325" s="36" t="n">
        <v>1.32709319028394</v>
      </c>
      <c r="O325" s="36" t="n">
        <f aca="false">SQRT(M325^2+N325^2)</f>
        <v>2.18164434942216</v>
      </c>
      <c r="P325" s="40" t="n">
        <f aca="false">IF(J325="","",MAX(0,J325-1.96*O325/100))</f>
        <v>0.450368307533864</v>
      </c>
      <c r="Q325" s="40" t="n">
        <f aca="false">IF(J325="","",MIN(1,J325+1.96*O325/100))</f>
        <v>0.535888766031213</v>
      </c>
      <c r="R325" s="32" t="str">
        <f aca="false">IF(L325="","",IF(ABS(L325)&lt;=O325,"Yes","No"))</f>
        <v>No</v>
      </c>
      <c r="S325" s="32" t="str">
        <f aca="false">IF(L325="","",IF(ABS(L325)&lt;=1.96*O325,"Yes","No"))</f>
        <v>Yes</v>
      </c>
      <c r="T325" s="60" t="n">
        <f aca="false">IF(D325="","",ROUND(SQRT(((D325+G325)*O325/100)^2+(J325*(D325+G325)*0.06777)^2),0))</f>
        <v>49</v>
      </c>
      <c r="U325" s="32"/>
    </row>
    <row r="326" customFormat="false" ht="15" hidden="false" customHeight="false" outlineLevel="0" collapsed="false">
      <c r="A326" s="32" t="s">
        <v>421</v>
      </c>
      <c r="B326" s="32" t="s">
        <v>548</v>
      </c>
      <c r="C326" s="32" t="s">
        <v>550</v>
      </c>
      <c r="D326" s="60" t="n">
        <v>584</v>
      </c>
      <c r="E326" s="60" t="n">
        <v>518</v>
      </c>
      <c r="F326" s="69" t="n">
        <f aca="false">IF(E326="","",D326-E326)</f>
        <v>66</v>
      </c>
      <c r="G326" s="60" t="n">
        <v>561</v>
      </c>
      <c r="H326" s="60" t="n">
        <v>622</v>
      </c>
      <c r="I326" s="69" t="n">
        <f aca="false">IF(H326="","",G326-H326)</f>
        <v>-61</v>
      </c>
      <c r="J326" s="40" t="n">
        <f aca="false">IF(OR(D326="",D326+G326=0),"",D326/(D326+G326))</f>
        <v>0.510043668122271</v>
      </c>
      <c r="K326" s="40" t="n">
        <f aca="false">IF(E326="","",E326/(E326+H326))</f>
        <v>0.454385964912281</v>
      </c>
      <c r="L326" s="70" t="n">
        <f aca="false">IF(OR(K326="",J326=""),"",(J326-K326)*100)</f>
        <v>5.565770320999</v>
      </c>
      <c r="M326" s="36" t="n">
        <v>2.11357802942001</v>
      </c>
      <c r="N326" s="36" t="n">
        <v>1.32709319028394</v>
      </c>
      <c r="O326" s="36" t="n">
        <f aca="false">SQRT(M326^2+N326^2)</f>
        <v>2.49567394147252</v>
      </c>
      <c r="P326" s="40" t="n">
        <f aca="false">IF(J326="","",MAX(0,J326-1.96*O326/100))</f>
        <v>0.461128458869409</v>
      </c>
      <c r="Q326" s="40" t="n">
        <f aca="false">IF(J326="","",MIN(1,J326+1.96*O326/100))</f>
        <v>0.558958877375132</v>
      </c>
      <c r="R326" s="32" t="str">
        <f aca="false">IF(L326="","",IF(ABS(L326)&lt;=O326,"Yes","No"))</f>
        <v>No</v>
      </c>
      <c r="S326" s="32" t="str">
        <f aca="false">IF(L326="","",IF(ABS(L326)&lt;=1.96*O326,"Yes","No"))</f>
        <v>No</v>
      </c>
      <c r="T326" s="60" t="n">
        <f aca="false">IF(D326="","",ROUND(SQRT(((D326+G326)*O326/100)^2+(J326*(D326+G326)*0.0886)^2),0))</f>
        <v>59</v>
      </c>
      <c r="U326" s="32"/>
    </row>
    <row r="327" customFormat="false" ht="15" hidden="false" customHeight="false" outlineLevel="0" collapsed="false">
      <c r="A327" s="32" t="s">
        <v>421</v>
      </c>
      <c r="B327" s="32" t="s">
        <v>548</v>
      </c>
      <c r="C327" s="32" t="s">
        <v>551</v>
      </c>
      <c r="D327" s="60" t="n">
        <v>1142</v>
      </c>
      <c r="E327" s="60" t="n">
        <v>1003</v>
      </c>
      <c r="F327" s="69" t="n">
        <f aca="false">IF(E327="","",D327-E327)</f>
        <v>139</v>
      </c>
      <c r="G327" s="60" t="n">
        <v>1107</v>
      </c>
      <c r="H327" s="60" t="n">
        <v>1306</v>
      </c>
      <c r="I327" s="69" t="n">
        <f aca="false">IF(H327="","",G327-H327)</f>
        <v>-199</v>
      </c>
      <c r="J327" s="40" t="n">
        <f aca="false">IF(OR(D327="",D327+G327=0),"",D327/(D327+G327))</f>
        <v>0.507781236104936</v>
      </c>
      <c r="K327" s="40" t="n">
        <f aca="false">IF(E327="","",E327/(E327+H327))</f>
        <v>0.434387180597661</v>
      </c>
      <c r="L327" s="70" t="n">
        <f aca="false">IF(OR(K327="",J327=""),"",(J327-K327)*100)</f>
        <v>7.33940555072742</v>
      </c>
      <c r="M327" s="36" t="n">
        <v>1.73158763326251</v>
      </c>
      <c r="N327" s="36" t="n">
        <v>1.32709319028394</v>
      </c>
      <c r="O327" s="36" t="n">
        <f aca="false">SQRT(M327^2+N327^2)</f>
        <v>2.18164434942216</v>
      </c>
      <c r="P327" s="40" t="n">
        <f aca="false">IF(J327="","",MAX(0,J327-1.96*O327/100))</f>
        <v>0.465021006856261</v>
      </c>
      <c r="Q327" s="40" t="n">
        <f aca="false">IF(J327="","",MIN(1,J327+1.96*O327/100))</f>
        <v>0.55054146535361</v>
      </c>
      <c r="R327" s="32" t="str">
        <f aca="false">IF(L327="","",IF(ABS(L327)&lt;=O327,"Yes","No"))</f>
        <v>No</v>
      </c>
      <c r="S327" s="32" t="str">
        <f aca="false">IF(L327="","",IF(ABS(L327)&lt;=1.96*O327,"Yes","No"))</f>
        <v>No</v>
      </c>
      <c r="T327" s="60" t="n">
        <f aca="false">IF(D327="","",ROUND(SQRT(((D327+G327)*O327/100)^2+(J327*(D327+G327)*0.06777)^2),0))</f>
        <v>92</v>
      </c>
      <c r="U327" s="32"/>
    </row>
    <row r="328" customFormat="false" ht="15" hidden="false" customHeight="false" outlineLevel="0" collapsed="false">
      <c r="A328" s="32" t="s">
        <v>421</v>
      </c>
      <c r="B328" s="32" t="s">
        <v>548</v>
      </c>
      <c r="C328" s="32" t="s">
        <v>552</v>
      </c>
      <c r="D328" s="60" t="n">
        <v>277</v>
      </c>
      <c r="E328" s="60" t="n">
        <v>252</v>
      </c>
      <c r="F328" s="69" t="n">
        <f aca="false">IF(E328="","",D328-E328)</f>
        <v>25</v>
      </c>
      <c r="G328" s="60" t="n">
        <v>273</v>
      </c>
      <c r="H328" s="60" t="n">
        <v>304</v>
      </c>
      <c r="I328" s="69" t="n">
        <f aca="false">IF(H328="","",G328-H328)</f>
        <v>-31</v>
      </c>
      <c r="J328" s="40" t="n">
        <f aca="false">IF(OR(D328="",D328+G328=0),"",D328/(D328+G328))</f>
        <v>0.503636363636364</v>
      </c>
      <c r="K328" s="40" t="n">
        <f aca="false">IF(E328="","",E328/(E328+H328))</f>
        <v>0.453237410071942</v>
      </c>
      <c r="L328" s="70" t="n">
        <f aca="false">IF(OR(K328="",J328=""),"",(J328-K328)*100)</f>
        <v>5.03989535644212</v>
      </c>
      <c r="M328" s="36" t="n">
        <v>3.46052190265839</v>
      </c>
      <c r="N328" s="36" t="n">
        <v>1.32709319028394</v>
      </c>
      <c r="O328" s="36" t="n">
        <f aca="false">SQRT(M328^2+N328^2)</f>
        <v>3.70626337090019</v>
      </c>
      <c r="P328" s="40" t="n">
        <f aca="false">IF(J328="","",MAX(0,J328-1.96*O328/100))</f>
        <v>0.43099360156672</v>
      </c>
      <c r="Q328" s="40" t="n">
        <f aca="false">IF(J328="","",MIN(1,J328+1.96*O328/100))</f>
        <v>0.576279125706007</v>
      </c>
      <c r="R328" s="32" t="str">
        <f aca="false">IF(L328="","",IF(ABS(L328)&lt;=O328,"Yes","No"))</f>
        <v>No</v>
      </c>
      <c r="S328" s="32" t="str">
        <f aca="false">IF(L328="","",IF(ABS(L328)&lt;=1.96*O328,"Yes","No"))</f>
        <v>Yes</v>
      </c>
      <c r="T328" s="60" t="n">
        <f aca="false">IF(D328="","",ROUND(SQRT(((D328+G328)*O328/100)^2+(J328*(D328+G328)*0.14653)^2),0))</f>
        <v>45</v>
      </c>
      <c r="U328" s="32"/>
    </row>
    <row r="329" customFormat="false" ht="15" hidden="false" customHeight="false" outlineLevel="0" collapsed="false">
      <c r="A329" s="32" t="s">
        <v>421</v>
      </c>
      <c r="B329" s="32" t="s">
        <v>553</v>
      </c>
      <c r="C329" s="32" t="s">
        <v>554</v>
      </c>
      <c r="D329" s="60" t="n">
        <v>683</v>
      </c>
      <c r="E329" s="60" t="n">
        <v>632</v>
      </c>
      <c r="F329" s="69" t="n">
        <f aca="false">IF(E329="","",D329-E329)</f>
        <v>51</v>
      </c>
      <c r="G329" s="60" t="n">
        <v>603</v>
      </c>
      <c r="H329" s="60" t="n">
        <v>698</v>
      </c>
      <c r="I329" s="69" t="n">
        <f aca="false">IF(H329="","",G329-H329)</f>
        <v>-95</v>
      </c>
      <c r="J329" s="40" t="n">
        <f aca="false">IF(OR(D329="",D329+G329=0),"",D329/(D329+G329))</f>
        <v>0.531104199066874</v>
      </c>
      <c r="K329" s="40" t="n">
        <f aca="false">IF(E329="","",E329/(E329+H329))</f>
        <v>0.475187969924812</v>
      </c>
      <c r="L329" s="70" t="n">
        <f aca="false">IF(OR(K329="",J329=""),"",(J329-K329)*100)</f>
        <v>5.5916229142062</v>
      </c>
      <c r="M329" s="36" t="n">
        <v>1.73158763326251</v>
      </c>
      <c r="N329" s="36" t="n">
        <v>1.32709319028394</v>
      </c>
      <c r="O329" s="36" t="n">
        <f aca="false">SQRT(M329^2+N329^2)</f>
        <v>2.18164434942216</v>
      </c>
      <c r="P329" s="40" t="n">
        <f aca="false">IF(J329="","",MAX(0,J329-1.96*O329/100))</f>
        <v>0.4883439698182</v>
      </c>
      <c r="Q329" s="40" t="n">
        <f aca="false">IF(J329="","",MIN(1,J329+1.96*O329/100))</f>
        <v>0.573864428315548</v>
      </c>
      <c r="R329" s="32" t="str">
        <f aca="false">IF(L329="","",IF(ABS(L329)&lt;=O329,"Yes","No"))</f>
        <v>No</v>
      </c>
      <c r="S329" s="32" t="str">
        <f aca="false">IF(L329="","",IF(ABS(L329)&lt;=1.96*O329,"Yes","No"))</f>
        <v>No</v>
      </c>
      <c r="T329" s="60" t="n">
        <f aca="false">IF(D329="","",ROUND(SQRT(((D329+G329)*O329/100)^2+(J329*(D329+G329)*0.06777)^2),0))</f>
        <v>54</v>
      </c>
      <c r="U329" s="32"/>
    </row>
    <row r="330" customFormat="false" ht="15" hidden="false" customHeight="false" outlineLevel="0" collapsed="false">
      <c r="A330" s="32" t="s">
        <v>421</v>
      </c>
      <c r="B330" s="32" t="s">
        <v>553</v>
      </c>
      <c r="C330" s="32" t="s">
        <v>555</v>
      </c>
      <c r="D330" s="60" t="n">
        <v>760</v>
      </c>
      <c r="E330" s="60" t="n">
        <v>744</v>
      </c>
      <c r="F330" s="69" t="n">
        <f aca="false">IF(E330="","",D330-E330)</f>
        <v>16</v>
      </c>
      <c r="G330" s="60" t="n">
        <v>712</v>
      </c>
      <c r="H330" s="60" t="n">
        <v>753</v>
      </c>
      <c r="I330" s="69" t="n">
        <f aca="false">IF(H330="","",G330-H330)</f>
        <v>-41</v>
      </c>
      <c r="J330" s="40" t="n">
        <f aca="false">IF(OR(D330="",D330+G330=0),"",D330/(D330+G330))</f>
        <v>0.516304347826087</v>
      </c>
      <c r="K330" s="40" t="n">
        <f aca="false">IF(E330="","",E330/(E330+H330))</f>
        <v>0.496993987975952</v>
      </c>
      <c r="L330" s="70" t="n">
        <f aca="false">IF(OR(K330="",J330=""),"",(J330-K330)*100)</f>
        <v>1.9310359850135</v>
      </c>
      <c r="M330" s="36" t="n">
        <v>1.73158763326251</v>
      </c>
      <c r="N330" s="36" t="n">
        <v>1.32709319028394</v>
      </c>
      <c r="O330" s="36" t="n">
        <f aca="false">SQRT(M330^2+N330^2)</f>
        <v>2.18164434942216</v>
      </c>
      <c r="P330" s="40" t="n">
        <f aca="false">IF(J330="","",MAX(0,J330-1.96*O330/100))</f>
        <v>0.473544118577413</v>
      </c>
      <c r="Q330" s="40" t="n">
        <f aca="false">IF(J330="","",MIN(1,J330+1.96*O330/100))</f>
        <v>0.559064577074761</v>
      </c>
      <c r="R330" s="32" t="str">
        <f aca="false">IF(L330="","",IF(ABS(L330)&lt;=O330,"Yes","No"))</f>
        <v>Yes</v>
      </c>
      <c r="S330" s="32" t="str">
        <f aca="false">IF(L330="","",IF(ABS(L330)&lt;=1.96*O330,"Yes","No"))</f>
        <v>Yes</v>
      </c>
      <c r="T330" s="60" t="n">
        <f aca="false">IF(D330="","",ROUND(SQRT(((D330+G330)*O330/100)^2+(J330*(D330+G330)*0.06777)^2),0))</f>
        <v>61</v>
      </c>
      <c r="U330" s="32"/>
    </row>
    <row r="331" customFormat="false" ht="15" hidden="false" customHeight="false" outlineLevel="0" collapsed="false">
      <c r="A331" s="32" t="s">
        <v>421</v>
      </c>
      <c r="B331" s="32" t="s">
        <v>553</v>
      </c>
      <c r="C331" s="32" t="s">
        <v>556</v>
      </c>
      <c r="D331" s="60" t="n">
        <v>1240</v>
      </c>
      <c r="E331" s="60" t="n">
        <v>1109</v>
      </c>
      <c r="F331" s="69" t="n">
        <f aca="false">IF(E331="","",D331-E331)</f>
        <v>131</v>
      </c>
      <c r="G331" s="60" t="n">
        <v>1189</v>
      </c>
      <c r="H331" s="60" t="n">
        <v>1280</v>
      </c>
      <c r="I331" s="69" t="n">
        <f aca="false">IF(H331="","",G331-H331)</f>
        <v>-91</v>
      </c>
      <c r="J331" s="40" t="n">
        <f aca="false">IF(OR(D331="",D331+G331=0),"",D331/(D331+G331))</f>
        <v>0.510498147385756</v>
      </c>
      <c r="K331" s="40" t="n">
        <f aca="false">IF(E331="","",E331/(E331+H331))</f>
        <v>0.464210966931771</v>
      </c>
      <c r="L331" s="70" t="n">
        <f aca="false">IF(OR(K331="",J331=""),"",(J331-K331)*100)</f>
        <v>4.62871804539849</v>
      </c>
      <c r="M331" s="36" t="n">
        <v>1.73158763326251</v>
      </c>
      <c r="N331" s="36" t="n">
        <v>1.32709319028394</v>
      </c>
      <c r="O331" s="36" t="n">
        <f aca="false">SQRT(M331^2+N331^2)</f>
        <v>2.18164434942216</v>
      </c>
      <c r="P331" s="40" t="n">
        <f aca="false">IF(J331="","",MAX(0,J331-1.96*O331/100))</f>
        <v>0.467737918137081</v>
      </c>
      <c r="Q331" s="40" t="n">
        <f aca="false">IF(J331="","",MIN(1,J331+1.96*O331/100))</f>
        <v>0.55325837663443</v>
      </c>
      <c r="R331" s="32" t="str">
        <f aca="false">IF(L331="","",IF(ABS(L331)&lt;=O331,"Yes","No"))</f>
        <v>No</v>
      </c>
      <c r="S331" s="32" t="str">
        <f aca="false">IF(L331="","",IF(ABS(L331)&lt;=1.96*O331,"Yes","No"))</f>
        <v>No</v>
      </c>
      <c r="T331" s="60" t="n">
        <f aca="false">IF(D331="","",ROUND(SQRT(((D331+G331)*O331/100)^2+(J331*(D331+G331)*0.06777)^2),0))</f>
        <v>99</v>
      </c>
      <c r="U331" s="32"/>
    </row>
    <row r="332" customFormat="false" ht="15" hidden="false" customHeight="false" outlineLevel="0" collapsed="false">
      <c r="A332" s="32" t="s">
        <v>421</v>
      </c>
      <c r="B332" s="32" t="s">
        <v>553</v>
      </c>
      <c r="C332" s="32" t="s">
        <v>557</v>
      </c>
      <c r="D332" s="60" t="n">
        <v>1897</v>
      </c>
      <c r="E332" s="60" t="n">
        <v>1720</v>
      </c>
      <c r="F332" s="69" t="n">
        <f aca="false">IF(E332="","",D332-E332)</f>
        <v>177</v>
      </c>
      <c r="G332" s="60" t="n">
        <v>1383</v>
      </c>
      <c r="H332" s="60" t="n">
        <v>1542</v>
      </c>
      <c r="I332" s="69" t="n">
        <f aca="false">IF(H332="","",G332-H332)</f>
        <v>-159</v>
      </c>
      <c r="J332" s="40" t="n">
        <f aca="false">IF(OR(D332="",D332+G332=0),"",D332/(D332+G332))</f>
        <v>0.578353658536585</v>
      </c>
      <c r="K332" s="40" t="n">
        <f aca="false">IF(E332="","",E332/(E332+H332))</f>
        <v>0.52728387492336</v>
      </c>
      <c r="L332" s="70" t="n">
        <f aca="false">IF(OR(K332="",J332=""),"",(J332-K332)*100)</f>
        <v>5.10697836132255</v>
      </c>
      <c r="M332" s="36" t="n">
        <v>1.73158763326251</v>
      </c>
      <c r="N332" s="36" t="n">
        <v>1.32709319028394</v>
      </c>
      <c r="O332" s="36" t="n">
        <f aca="false">SQRT(M332^2+N332^2)</f>
        <v>2.18164434942216</v>
      </c>
      <c r="P332" s="40" t="n">
        <f aca="false">IF(J332="","",MAX(0,J332-1.96*O332/100))</f>
        <v>0.535593429287911</v>
      </c>
      <c r="Q332" s="40" t="n">
        <f aca="false">IF(J332="","",MIN(1,J332+1.96*O332/100))</f>
        <v>0.62111388778526</v>
      </c>
      <c r="R332" s="32" t="str">
        <f aca="false">IF(L332="","",IF(ABS(L332)&lt;=O332,"Yes","No"))</f>
        <v>No</v>
      </c>
      <c r="S332" s="32" t="str">
        <f aca="false">IF(L332="","",IF(ABS(L332)&lt;=1.96*O332,"Yes","No"))</f>
        <v>No</v>
      </c>
      <c r="T332" s="60" t="n">
        <f aca="false">IF(D332="","",ROUND(SQRT(((D332+G332)*O332/100)^2+(J332*(D332+G332)*0.06777)^2),0))</f>
        <v>147</v>
      </c>
      <c r="U332" s="32"/>
    </row>
    <row r="333" customFormat="false" ht="15" hidden="false" customHeight="false" outlineLevel="0" collapsed="false">
      <c r="A333" s="32" t="s">
        <v>421</v>
      </c>
      <c r="B333" s="32" t="s">
        <v>553</v>
      </c>
      <c r="C333" s="32" t="s">
        <v>558</v>
      </c>
      <c r="D333" s="60" t="n">
        <v>760</v>
      </c>
      <c r="E333" s="60" t="n">
        <v>739</v>
      </c>
      <c r="F333" s="69" t="n">
        <f aca="false">IF(E333="","",D333-E333)</f>
        <v>21</v>
      </c>
      <c r="G333" s="60" t="n">
        <v>776</v>
      </c>
      <c r="H333" s="60" t="n">
        <v>808</v>
      </c>
      <c r="I333" s="69" t="n">
        <f aca="false">IF(H333="","",G333-H333)</f>
        <v>-32</v>
      </c>
      <c r="J333" s="40" t="n">
        <f aca="false">IF(OR(D333="",D333+G333=0),"",D333/(D333+G333))</f>
        <v>0.494791666666667</v>
      </c>
      <c r="K333" s="40" t="n">
        <f aca="false">IF(E333="","",E333/(E333+H333))</f>
        <v>0.477698771816419</v>
      </c>
      <c r="L333" s="70" t="n">
        <f aca="false">IF(OR(K333="",J333=""),"",(J333-K333)*100)</f>
        <v>1.70928948502478</v>
      </c>
      <c r="M333" s="36" t="n">
        <v>1.73158763326251</v>
      </c>
      <c r="N333" s="36" t="n">
        <v>1.32709319028394</v>
      </c>
      <c r="O333" s="36" t="n">
        <f aca="false">SQRT(M333^2+N333^2)</f>
        <v>2.18164434942216</v>
      </c>
      <c r="P333" s="40" t="n">
        <f aca="false">IF(J333="","",MAX(0,J333-1.96*O333/100))</f>
        <v>0.452031437417992</v>
      </c>
      <c r="Q333" s="40" t="n">
        <f aca="false">IF(J333="","",MIN(1,J333+1.96*O333/100))</f>
        <v>0.537551895915341</v>
      </c>
      <c r="R333" s="32" t="str">
        <f aca="false">IF(L333="","",IF(ABS(L333)&lt;=O333,"Yes","No"))</f>
        <v>Yes</v>
      </c>
      <c r="S333" s="32" t="str">
        <f aca="false">IF(L333="","",IF(ABS(L333)&lt;=1.96*O333,"Yes","No"))</f>
        <v>Yes</v>
      </c>
      <c r="T333" s="60" t="n">
        <f aca="false">IF(D333="","",ROUND(SQRT(((D333+G333)*O333/100)^2+(J333*(D333+G333)*0.06777)^2),0))</f>
        <v>61</v>
      </c>
      <c r="U333" s="32"/>
    </row>
    <row r="334" customFormat="false" ht="15" hidden="false" customHeight="false" outlineLevel="0" collapsed="false">
      <c r="A334" s="32" t="s">
        <v>421</v>
      </c>
      <c r="B334" s="32" t="s">
        <v>553</v>
      </c>
      <c r="C334" s="32" t="s">
        <v>559</v>
      </c>
      <c r="D334" s="60" t="n">
        <v>418</v>
      </c>
      <c r="E334" s="60" t="n">
        <v>373</v>
      </c>
      <c r="F334" s="69" t="n">
        <f aca="false">IF(E334="","",D334-E334)</f>
        <v>45</v>
      </c>
      <c r="G334" s="60" t="n">
        <v>406</v>
      </c>
      <c r="H334" s="60" t="n">
        <v>443</v>
      </c>
      <c r="I334" s="69" t="n">
        <f aca="false">IF(H334="","",G334-H334)</f>
        <v>-37</v>
      </c>
      <c r="J334" s="40" t="n">
        <f aca="false">IF(OR(D334="",D334+G334=0),"",D334/(D334+G334))</f>
        <v>0.507281553398058</v>
      </c>
      <c r="K334" s="40" t="n">
        <f aca="false">IF(E334="","",E334/(E334+H334))</f>
        <v>0.457107843137255</v>
      </c>
      <c r="L334" s="70" t="n">
        <f aca="false">IF(OR(K334="",J334=""),"",(J334-K334)*100)</f>
        <v>5.01737102608034</v>
      </c>
      <c r="M334" s="36" t="n">
        <v>2.11357802942001</v>
      </c>
      <c r="N334" s="36" t="n">
        <v>1.32709319028394</v>
      </c>
      <c r="O334" s="36" t="n">
        <f aca="false">SQRT(M334^2+N334^2)</f>
        <v>2.49567394147252</v>
      </c>
      <c r="P334" s="40" t="n">
        <f aca="false">IF(J334="","",MAX(0,J334-1.96*O334/100))</f>
        <v>0.458366344145197</v>
      </c>
      <c r="Q334" s="40" t="n">
        <f aca="false">IF(J334="","",MIN(1,J334+1.96*O334/100))</f>
        <v>0.55619676265092</v>
      </c>
      <c r="R334" s="32" t="str">
        <f aca="false">IF(L334="","",IF(ABS(L334)&lt;=O334,"Yes","No"))</f>
        <v>No</v>
      </c>
      <c r="S334" s="32" t="str">
        <f aca="false">IF(L334="","",IF(ABS(L334)&lt;=1.96*O334,"Yes","No"))</f>
        <v>No</v>
      </c>
      <c r="T334" s="60" t="n">
        <f aca="false">IF(D334="","",ROUND(SQRT(((D334+G334)*O334/100)^2+(J334*(D334+G334)*0.0886)^2),0))</f>
        <v>42</v>
      </c>
      <c r="U334" s="32"/>
    </row>
    <row r="335" customFormat="false" ht="15" hidden="false" customHeight="false" outlineLevel="0" collapsed="false">
      <c r="A335" s="32" t="s">
        <v>421</v>
      </c>
      <c r="B335" s="32" t="s">
        <v>553</v>
      </c>
      <c r="C335" s="32" t="s">
        <v>560</v>
      </c>
      <c r="D335" s="60" t="n">
        <v>1421</v>
      </c>
      <c r="E335" s="60" t="n">
        <v>1381</v>
      </c>
      <c r="F335" s="69" t="n">
        <f aca="false">IF(E335="","",D335-E335)</f>
        <v>40</v>
      </c>
      <c r="G335" s="60" t="n">
        <v>994</v>
      </c>
      <c r="H335" s="60" t="n">
        <v>1106</v>
      </c>
      <c r="I335" s="69" t="n">
        <f aca="false">IF(H335="","",G335-H335)</f>
        <v>-112</v>
      </c>
      <c r="J335" s="40" t="n">
        <f aca="false">IF(OR(D335="",D335+G335=0),"",D335/(D335+G335))</f>
        <v>0.588405797101449</v>
      </c>
      <c r="K335" s="40" t="n">
        <f aca="false">IF(E335="","",E335/(E335+H335))</f>
        <v>0.555287494973864</v>
      </c>
      <c r="L335" s="70" t="n">
        <f aca="false">IF(OR(K335="",J335=""),"",(J335-K335)*100)</f>
        <v>3.31183021275852</v>
      </c>
      <c r="M335" s="36" t="n">
        <v>1.73158763326251</v>
      </c>
      <c r="N335" s="36" t="n">
        <v>1.32709319028394</v>
      </c>
      <c r="O335" s="36" t="n">
        <f aca="false">SQRT(M335^2+N335^2)</f>
        <v>2.18164434942216</v>
      </c>
      <c r="P335" s="40" t="n">
        <f aca="false">IF(J335="","",MAX(0,J335-1.96*O335/100))</f>
        <v>0.545645567852775</v>
      </c>
      <c r="Q335" s="40" t="n">
        <f aca="false">IF(J335="","",MIN(1,J335+1.96*O335/100))</f>
        <v>0.631166026350124</v>
      </c>
      <c r="R335" s="32" t="str">
        <f aca="false">IF(L335="","",IF(ABS(L335)&lt;=O335,"Yes","No"))</f>
        <v>No</v>
      </c>
      <c r="S335" s="32" t="str">
        <f aca="false">IF(L335="","",IF(ABS(L335)&lt;=1.96*O335,"Yes","No"))</f>
        <v>Yes</v>
      </c>
      <c r="T335" s="60" t="n">
        <f aca="false">IF(D335="","",ROUND(SQRT(((D335+G335)*O335/100)^2+(J335*(D335+G335)*0.06777)^2),0))</f>
        <v>110</v>
      </c>
      <c r="U335" s="32"/>
    </row>
    <row r="336" customFormat="false" ht="15" hidden="false" customHeight="false" outlineLevel="0" collapsed="false">
      <c r="A336" s="32" t="s">
        <v>421</v>
      </c>
      <c r="B336" s="32" t="s">
        <v>561</v>
      </c>
      <c r="C336" s="32" t="s">
        <v>562</v>
      </c>
      <c r="D336" s="60" t="n">
        <v>117</v>
      </c>
      <c r="E336" s="60" t="n">
        <v>92</v>
      </c>
      <c r="F336" s="69" t="n">
        <f aca="false">IF(E336="","",D336-E336)</f>
        <v>25</v>
      </c>
      <c r="G336" s="60" t="n">
        <v>163</v>
      </c>
      <c r="H336" s="60" t="n">
        <v>174</v>
      </c>
      <c r="I336" s="69" t="n">
        <f aca="false">IF(H336="","",G336-H336)</f>
        <v>-11</v>
      </c>
      <c r="J336" s="40" t="n">
        <f aca="false">IF(OR(D336="",D336+G336=0),"",D336/(D336+G336))</f>
        <v>0.417857142857143</v>
      </c>
      <c r="K336" s="40" t="n">
        <f aca="false">IF(E336="","",E336/(E336+H336))</f>
        <v>0.345864661654135</v>
      </c>
      <c r="L336" s="70" t="n">
        <f aca="false">IF(OR(K336="",J336=""),"",(J336-K336)*100)</f>
        <v>7.19924812030076</v>
      </c>
      <c r="M336" s="36" t="n">
        <v>3.46052190265839</v>
      </c>
      <c r="N336" s="36" t="n">
        <v>1.32709319028394</v>
      </c>
      <c r="O336" s="36" t="n">
        <f aca="false">SQRT(M336^2+N336^2)</f>
        <v>3.70626337090019</v>
      </c>
      <c r="P336" s="40" t="n">
        <f aca="false">IF(J336="","",MAX(0,J336-1.96*O336/100))</f>
        <v>0.345214380787499</v>
      </c>
      <c r="Q336" s="40" t="n">
        <f aca="false">IF(J336="","",MIN(1,J336+1.96*O336/100))</f>
        <v>0.490499904926787</v>
      </c>
      <c r="R336" s="32" t="str">
        <f aca="false">IF(L336="","",IF(ABS(L336)&lt;=O336,"Yes","No"))</f>
        <v>No</v>
      </c>
      <c r="S336" s="32" t="str">
        <f aca="false">IF(L336="","",IF(ABS(L336)&lt;=1.96*O336,"Yes","No"))</f>
        <v>Yes</v>
      </c>
      <c r="T336" s="60" t="n">
        <f aca="false">IF(D336="","",ROUND(SQRT(((D336+G336)*O336/100)^2+(J336*(D336+G336)*0.14653)^2),0))</f>
        <v>20</v>
      </c>
      <c r="U336" s="32"/>
    </row>
    <row r="337" customFormat="false" ht="15" hidden="false" customHeight="false" outlineLevel="0" collapsed="false">
      <c r="A337" s="32" t="s">
        <v>421</v>
      </c>
      <c r="B337" s="32" t="s">
        <v>561</v>
      </c>
      <c r="C337" s="32" t="s">
        <v>563</v>
      </c>
      <c r="D337" s="60" t="n">
        <v>251</v>
      </c>
      <c r="E337" s="60" t="n">
        <v>244</v>
      </c>
      <c r="F337" s="69" t="n">
        <f aca="false">IF(E337="","",D337-E337)</f>
        <v>7</v>
      </c>
      <c r="G337" s="60" t="n">
        <v>482</v>
      </c>
      <c r="H337" s="60" t="n">
        <v>464</v>
      </c>
      <c r="I337" s="69" t="n">
        <f aca="false">IF(H337="","",G337-H337)</f>
        <v>18</v>
      </c>
      <c r="J337" s="40" t="n">
        <f aca="false">IF(OR(D337="",D337+G337=0),"",D337/(D337+G337))</f>
        <v>0.342428376534789</v>
      </c>
      <c r="K337" s="40" t="n">
        <f aca="false">IF(E337="","",E337/(E337+H337))</f>
        <v>0.344632768361582</v>
      </c>
      <c r="L337" s="70" t="n">
        <f aca="false">IF(OR(K337="",J337=""),"",(J337-K337)*100)</f>
        <v>-0.220439182679338</v>
      </c>
      <c r="M337" s="36" t="n">
        <v>3.46052190265839</v>
      </c>
      <c r="N337" s="36" t="n">
        <v>1.32709319028394</v>
      </c>
      <c r="O337" s="36" t="n">
        <f aca="false">SQRT(M337^2+N337^2)</f>
        <v>3.70626337090019</v>
      </c>
      <c r="P337" s="40" t="n">
        <f aca="false">IF(J337="","",MAX(0,J337-1.96*O337/100))</f>
        <v>0.269785614465145</v>
      </c>
      <c r="Q337" s="40" t="n">
        <f aca="false">IF(J337="","",MIN(1,J337+1.96*O337/100))</f>
        <v>0.415071138604432</v>
      </c>
      <c r="R337" s="32" t="str">
        <f aca="false">IF(L337="","",IF(ABS(L337)&lt;=O337,"Yes","No"))</f>
        <v>Yes</v>
      </c>
      <c r="S337" s="32" t="str">
        <f aca="false">IF(L337="","",IF(ABS(L337)&lt;=1.96*O337,"Yes","No"))</f>
        <v>Yes</v>
      </c>
      <c r="T337" s="60" t="n">
        <f aca="false">IF(D337="","",ROUND(SQRT(((D337+G337)*O337/100)^2+(J337*(D337+G337)*0.14653)^2),0))</f>
        <v>46</v>
      </c>
      <c r="U337" s="32"/>
    </row>
    <row r="338" customFormat="false" ht="15" hidden="false" customHeight="false" outlineLevel="0" collapsed="false">
      <c r="A338" s="32" t="s">
        <v>421</v>
      </c>
      <c r="B338" s="32" t="s">
        <v>561</v>
      </c>
      <c r="C338" s="32" t="s">
        <v>564</v>
      </c>
      <c r="D338" s="60" t="n">
        <v>223</v>
      </c>
      <c r="E338" s="60" t="n">
        <v>212</v>
      </c>
      <c r="F338" s="69" t="n">
        <f aca="false">IF(E338="","",D338-E338)</f>
        <v>11</v>
      </c>
      <c r="G338" s="60" t="n">
        <v>275</v>
      </c>
      <c r="H338" s="60" t="n">
        <v>277</v>
      </c>
      <c r="I338" s="69" t="n">
        <f aca="false">IF(H338="","",G338-H338)</f>
        <v>-2</v>
      </c>
      <c r="J338" s="40" t="n">
        <f aca="false">IF(OR(D338="",D338+G338=0),"",D338/(D338+G338))</f>
        <v>0.447791164658635</v>
      </c>
      <c r="K338" s="40" t="n">
        <f aca="false">IF(E338="","",E338/(E338+H338))</f>
        <v>0.433537832310838</v>
      </c>
      <c r="L338" s="70" t="n">
        <f aca="false">IF(OR(K338="",J338=""),"",(J338-K338)*100)</f>
        <v>1.42533323477961</v>
      </c>
      <c r="M338" s="36" t="n">
        <v>3.46052190265839</v>
      </c>
      <c r="N338" s="36" t="n">
        <v>1.32709319028394</v>
      </c>
      <c r="O338" s="36" t="n">
        <f aca="false">SQRT(M338^2+N338^2)</f>
        <v>3.70626337090019</v>
      </c>
      <c r="P338" s="40" t="n">
        <f aca="false">IF(J338="","",MAX(0,J338-1.96*O338/100))</f>
        <v>0.375148402588991</v>
      </c>
      <c r="Q338" s="40" t="n">
        <f aca="false">IF(J338="","",MIN(1,J338+1.96*O338/100))</f>
        <v>0.520433926728278</v>
      </c>
      <c r="R338" s="32" t="str">
        <f aca="false">IF(L338="","",IF(ABS(L338)&lt;=O338,"Yes","No"))</f>
        <v>Yes</v>
      </c>
      <c r="S338" s="32" t="str">
        <f aca="false">IF(L338="","",IF(ABS(L338)&lt;=1.96*O338,"Yes","No"))</f>
        <v>Yes</v>
      </c>
      <c r="T338" s="60" t="n">
        <f aca="false">IF(D338="","",ROUND(SQRT(((D338+G338)*O338/100)^2+(J338*(D338+G338)*0.14653)^2),0))</f>
        <v>38</v>
      </c>
      <c r="U338" s="32"/>
    </row>
    <row r="339" customFormat="false" ht="15" hidden="false" customHeight="false" outlineLevel="0" collapsed="false">
      <c r="A339" s="32" t="s">
        <v>421</v>
      </c>
      <c r="B339" s="32" t="s">
        <v>561</v>
      </c>
      <c r="C339" s="32" t="s">
        <v>565</v>
      </c>
      <c r="D339" s="60" t="n">
        <v>137</v>
      </c>
      <c r="E339" s="60" t="n">
        <v>130</v>
      </c>
      <c r="F339" s="69" t="n">
        <f aca="false">IF(E339="","",D339-E339)</f>
        <v>7</v>
      </c>
      <c r="G339" s="60" t="n">
        <v>159</v>
      </c>
      <c r="H339" s="60" t="n">
        <v>174</v>
      </c>
      <c r="I339" s="69" t="n">
        <f aca="false">IF(H339="","",G339-H339)</f>
        <v>-15</v>
      </c>
      <c r="J339" s="40" t="n">
        <f aca="false">IF(OR(D339="",D339+G339=0),"",D339/(D339+G339))</f>
        <v>0.462837837837838</v>
      </c>
      <c r="K339" s="40" t="n">
        <f aca="false">IF(E339="","",E339/(E339+H339))</f>
        <v>0.427631578947368</v>
      </c>
      <c r="L339" s="70" t="n">
        <f aca="false">IF(OR(K339="",J339=""),"",(J339-K339)*100)</f>
        <v>3.52062588904694</v>
      </c>
      <c r="M339" s="36" t="n">
        <v>3.46052190265839</v>
      </c>
      <c r="N339" s="36" t="n">
        <v>1.32709319028394</v>
      </c>
      <c r="O339" s="36" t="n">
        <f aca="false">SQRT(M339^2+N339^2)</f>
        <v>3.70626337090019</v>
      </c>
      <c r="P339" s="40" t="n">
        <f aca="false">IF(J339="","",MAX(0,J339-1.96*O339/100))</f>
        <v>0.390195075768194</v>
      </c>
      <c r="Q339" s="40" t="n">
        <f aca="false">IF(J339="","",MIN(1,J339+1.96*O339/100))</f>
        <v>0.535480599907482</v>
      </c>
      <c r="R339" s="32" t="str">
        <f aca="false">IF(L339="","",IF(ABS(L339)&lt;=O339,"Yes","No"))</f>
        <v>Yes</v>
      </c>
      <c r="S339" s="32" t="str">
        <f aca="false">IF(L339="","",IF(ABS(L339)&lt;=1.96*O339,"Yes","No"))</f>
        <v>Yes</v>
      </c>
      <c r="T339" s="60" t="n">
        <f aca="false">IF(D339="","",ROUND(SQRT(((D339+G339)*O339/100)^2+(J339*(D339+G339)*0.14653)^2),0))</f>
        <v>23</v>
      </c>
      <c r="U339" s="32"/>
    </row>
    <row r="340" customFormat="false" ht="15" hidden="false" customHeight="false" outlineLevel="0" collapsed="false">
      <c r="A340" s="32" t="s">
        <v>421</v>
      </c>
      <c r="B340" s="32" t="s">
        <v>566</v>
      </c>
      <c r="C340" s="32" t="s">
        <v>567</v>
      </c>
      <c r="D340" s="60" t="n">
        <v>461</v>
      </c>
      <c r="E340" s="60" t="n">
        <v>407</v>
      </c>
      <c r="F340" s="69" t="n">
        <f aca="false">IF(E340="","",D340-E340)</f>
        <v>54</v>
      </c>
      <c r="G340" s="60" t="n">
        <v>693</v>
      </c>
      <c r="H340" s="60" t="n">
        <v>759</v>
      </c>
      <c r="I340" s="69" t="n">
        <f aca="false">IF(H340="","",G340-H340)</f>
        <v>-66</v>
      </c>
      <c r="J340" s="40" t="n">
        <f aca="false">IF(OR(D340="",D340+G340=0),"",D340/(D340+G340))</f>
        <v>0.39948006932409</v>
      </c>
      <c r="K340" s="40" t="n">
        <f aca="false">IF(E340="","",E340/(E340+H340))</f>
        <v>0.349056603773585</v>
      </c>
      <c r="L340" s="70" t="n">
        <f aca="false">IF(OR(K340="",J340=""),"",(J340-K340)*100)</f>
        <v>5.04234655505053</v>
      </c>
      <c r="M340" s="36" t="n">
        <v>1.73158763326251</v>
      </c>
      <c r="N340" s="36" t="n">
        <v>1.32709319028394</v>
      </c>
      <c r="O340" s="36" t="n">
        <f aca="false">SQRT(M340^2+N340^2)</f>
        <v>2.18164434942216</v>
      </c>
      <c r="P340" s="40" t="n">
        <f aca="false">IF(J340="","",MAX(0,J340-1.96*O340/100))</f>
        <v>0.356719840075416</v>
      </c>
      <c r="Q340" s="40" t="n">
        <f aca="false">IF(J340="","",MIN(1,J340+1.96*O340/100))</f>
        <v>0.442240298572765</v>
      </c>
      <c r="R340" s="32" t="str">
        <f aca="false">IF(L340="","",IF(ABS(L340)&lt;=O340,"Yes","No"))</f>
        <v>No</v>
      </c>
      <c r="S340" s="32" t="str">
        <f aca="false">IF(L340="","",IF(ABS(L340)&lt;=1.96*O340,"Yes","No"))</f>
        <v>No</v>
      </c>
      <c r="T340" s="60" t="n">
        <f aca="false">IF(D340="","",ROUND(SQRT(((D340+G340)*O340/100)^2+(J340*(D340+G340)*0.06777)^2),0))</f>
        <v>40</v>
      </c>
      <c r="U340" s="32"/>
    </row>
    <row r="341" customFormat="false" ht="15" hidden="false" customHeight="false" outlineLevel="0" collapsed="false">
      <c r="A341" s="32" t="s">
        <v>421</v>
      </c>
      <c r="B341" s="32" t="s">
        <v>566</v>
      </c>
      <c r="C341" s="32" t="s">
        <v>568</v>
      </c>
      <c r="D341" s="60" t="n">
        <v>381</v>
      </c>
      <c r="E341" s="60" t="n">
        <v>348</v>
      </c>
      <c r="F341" s="69" t="n">
        <f aca="false">IF(E341="","",D341-E341)</f>
        <v>33</v>
      </c>
      <c r="G341" s="60" t="n">
        <v>566</v>
      </c>
      <c r="H341" s="60" t="n">
        <v>591</v>
      </c>
      <c r="I341" s="69" t="n">
        <f aca="false">IF(H341="","",G341-H341)</f>
        <v>-25</v>
      </c>
      <c r="J341" s="40" t="n">
        <f aca="false">IF(OR(D341="",D341+G341=0),"",D341/(D341+G341))</f>
        <v>0.402323125659979</v>
      </c>
      <c r="K341" s="40" t="n">
        <f aca="false">IF(E341="","",E341/(E341+H341))</f>
        <v>0.370607028753994</v>
      </c>
      <c r="L341" s="70" t="n">
        <f aca="false">IF(OR(K341="",J341=""),"",(J341-K341)*100)</f>
        <v>3.17160969059853</v>
      </c>
      <c r="M341" s="36" t="n">
        <v>2.11357802942001</v>
      </c>
      <c r="N341" s="36" t="n">
        <v>1.32709319028394</v>
      </c>
      <c r="O341" s="36" t="n">
        <f aca="false">SQRT(M341^2+N341^2)</f>
        <v>2.49567394147252</v>
      </c>
      <c r="P341" s="40" t="n">
        <f aca="false">IF(J341="","",MAX(0,J341-1.96*O341/100))</f>
        <v>0.353407916407118</v>
      </c>
      <c r="Q341" s="40" t="n">
        <f aca="false">IF(J341="","",MIN(1,J341+1.96*O341/100))</f>
        <v>0.45123833491284</v>
      </c>
      <c r="R341" s="32" t="str">
        <f aca="false">IF(L341="","",IF(ABS(L341)&lt;=O341,"Yes","No"))</f>
        <v>No</v>
      </c>
      <c r="S341" s="32" t="str">
        <f aca="false">IF(L341="","",IF(ABS(L341)&lt;=1.96*O341,"Yes","No"))</f>
        <v>Yes</v>
      </c>
      <c r="T341" s="60" t="n">
        <f aca="false">IF(D341="","",ROUND(SQRT(((D341+G341)*O341/100)^2+(J341*(D341+G341)*0.0886)^2),0))</f>
        <v>41</v>
      </c>
      <c r="U341" s="32"/>
    </row>
    <row r="342" customFormat="false" ht="15" hidden="false" customHeight="false" outlineLevel="0" collapsed="false">
      <c r="A342" s="32" t="s">
        <v>421</v>
      </c>
      <c r="B342" s="32" t="s">
        <v>566</v>
      </c>
      <c r="C342" s="32" t="s">
        <v>569</v>
      </c>
      <c r="D342" s="60" t="n">
        <v>288</v>
      </c>
      <c r="E342" s="60" t="n">
        <v>300</v>
      </c>
      <c r="F342" s="69" t="n">
        <f aca="false">IF(E342="","",D342-E342)</f>
        <v>-12</v>
      </c>
      <c r="G342" s="60" t="n">
        <v>545</v>
      </c>
      <c r="H342" s="60" t="n">
        <v>570</v>
      </c>
      <c r="I342" s="69" t="n">
        <f aca="false">IF(H342="","",G342-H342)</f>
        <v>-25</v>
      </c>
      <c r="J342" s="40" t="n">
        <f aca="false">IF(OR(D342="",D342+G342=0),"",D342/(D342+G342))</f>
        <v>0.345738295318127</v>
      </c>
      <c r="K342" s="40" t="n">
        <f aca="false">IF(E342="","",E342/(E342+H342))</f>
        <v>0.344827586206897</v>
      </c>
      <c r="L342" s="70" t="n">
        <f aca="false">IF(OR(K342="",J342=""),"",(J342-K342)*100)</f>
        <v>0.0910709111230701</v>
      </c>
      <c r="M342" s="36" t="n">
        <v>2.11357802942001</v>
      </c>
      <c r="N342" s="36" t="n">
        <v>1.32709319028394</v>
      </c>
      <c r="O342" s="36" t="n">
        <f aca="false">SQRT(M342^2+N342^2)</f>
        <v>2.49567394147252</v>
      </c>
      <c r="P342" s="40" t="n">
        <f aca="false">IF(J342="","",MAX(0,J342-1.96*O342/100))</f>
        <v>0.296823086065266</v>
      </c>
      <c r="Q342" s="40" t="n">
        <f aca="false">IF(J342="","",MIN(1,J342+1.96*O342/100))</f>
        <v>0.394653504570989</v>
      </c>
      <c r="R342" s="32" t="str">
        <f aca="false">IF(L342="","",IF(ABS(L342)&lt;=O342,"Yes","No"))</f>
        <v>Yes</v>
      </c>
      <c r="S342" s="32" t="str">
        <f aca="false">IF(L342="","",IF(ABS(L342)&lt;=1.96*O342,"Yes","No"))</f>
        <v>Yes</v>
      </c>
      <c r="T342" s="60" t="n">
        <f aca="false">IF(D342="","",ROUND(SQRT(((D342+G342)*O342/100)^2+(J342*(D342+G342)*0.0886)^2),0))</f>
        <v>33</v>
      </c>
      <c r="U342" s="32"/>
    </row>
    <row r="343" customFormat="false" ht="15" hidden="false" customHeight="false" outlineLevel="0" collapsed="false">
      <c r="A343" s="32" t="s">
        <v>421</v>
      </c>
      <c r="B343" s="32" t="s">
        <v>566</v>
      </c>
      <c r="C343" s="32" t="s">
        <v>570</v>
      </c>
      <c r="D343" s="60" t="n">
        <v>351</v>
      </c>
      <c r="E343" s="60" t="n">
        <v>313</v>
      </c>
      <c r="F343" s="69" t="n">
        <f aca="false">IF(E343="","",D343-E343)</f>
        <v>38</v>
      </c>
      <c r="G343" s="60" t="n">
        <v>576</v>
      </c>
      <c r="H343" s="60" t="n">
        <v>600</v>
      </c>
      <c r="I343" s="69" t="n">
        <f aca="false">IF(H343="","",G343-H343)</f>
        <v>-24</v>
      </c>
      <c r="J343" s="40" t="n">
        <f aca="false">IF(OR(D343="",D343+G343=0),"",D343/(D343+G343))</f>
        <v>0.378640776699029</v>
      </c>
      <c r="K343" s="40" t="n">
        <f aca="false">IF(E343="","",E343/(E343+H343))</f>
        <v>0.342825848849945</v>
      </c>
      <c r="L343" s="70" t="n">
        <f aca="false">IF(OR(K343="",J343=""),"",(J343-K343)*100)</f>
        <v>3.58149278490839</v>
      </c>
      <c r="M343" s="36" t="n">
        <v>2.11357802942001</v>
      </c>
      <c r="N343" s="36" t="n">
        <v>1.32709319028394</v>
      </c>
      <c r="O343" s="36" t="n">
        <f aca="false">SQRT(M343^2+N343^2)</f>
        <v>2.49567394147252</v>
      </c>
      <c r="P343" s="40" t="n">
        <f aca="false">IF(J343="","",MAX(0,J343-1.96*O343/100))</f>
        <v>0.329725567446168</v>
      </c>
      <c r="Q343" s="40" t="n">
        <f aca="false">IF(J343="","",MIN(1,J343+1.96*O343/100))</f>
        <v>0.427555985951891</v>
      </c>
      <c r="R343" s="32" t="str">
        <f aca="false">IF(L343="","",IF(ABS(L343)&lt;=O343,"Yes","No"))</f>
        <v>No</v>
      </c>
      <c r="S343" s="32" t="str">
        <f aca="false">IF(L343="","",IF(ABS(L343)&lt;=1.96*O343,"Yes","No"))</f>
        <v>Yes</v>
      </c>
      <c r="T343" s="60" t="n">
        <f aca="false">IF(D343="","",ROUND(SQRT(((D343+G343)*O343/100)^2+(J343*(D343+G343)*0.0886)^2),0))</f>
        <v>39</v>
      </c>
      <c r="U343" s="32"/>
    </row>
    <row r="344" customFormat="false" ht="15" hidden="false" customHeight="false" outlineLevel="0" collapsed="false">
      <c r="A344" s="32" t="s">
        <v>421</v>
      </c>
      <c r="B344" s="32" t="s">
        <v>571</v>
      </c>
      <c r="C344" s="32" t="s">
        <v>572</v>
      </c>
      <c r="D344" s="60" t="n">
        <v>97</v>
      </c>
      <c r="E344" s="60" t="n">
        <v>82</v>
      </c>
      <c r="F344" s="69" t="n">
        <f aca="false">IF(E344="","",D344-E344)</f>
        <v>15</v>
      </c>
      <c r="G344" s="60" t="n">
        <v>166</v>
      </c>
      <c r="H344" s="60" t="n">
        <v>171</v>
      </c>
      <c r="I344" s="69" t="n">
        <f aca="false">IF(H344="","",G344-H344)</f>
        <v>-5</v>
      </c>
      <c r="J344" s="40" t="n">
        <f aca="false">IF(OR(D344="",D344+G344=0),"",D344/(D344+G344))</f>
        <v>0.368821292775665</v>
      </c>
      <c r="K344" s="40" t="n">
        <f aca="false">IF(E344="","",E344/(E344+H344))</f>
        <v>0.324110671936759</v>
      </c>
      <c r="L344" s="70" t="n">
        <f aca="false">IF(OR(K344="",J344=""),"",(J344-K344)*100)</f>
        <v>4.47106208389065</v>
      </c>
      <c r="M344" s="36" t="n">
        <v>3.46052190265839</v>
      </c>
      <c r="N344" s="36" t="n">
        <v>1.32709319028394</v>
      </c>
      <c r="O344" s="36" t="n">
        <f aca="false">SQRT(M344^2+N344^2)</f>
        <v>3.70626337090019</v>
      </c>
      <c r="P344" s="40" t="n">
        <f aca="false">IF(J344="","",MAX(0,J344-1.96*O344/100))</f>
        <v>0.296178530706022</v>
      </c>
      <c r="Q344" s="40" t="n">
        <f aca="false">IF(J344="","",MIN(1,J344+1.96*O344/100))</f>
        <v>0.441464054845309</v>
      </c>
      <c r="R344" s="32" t="str">
        <f aca="false">IF(L344="","",IF(ABS(L344)&lt;=O344,"Yes","No"))</f>
        <v>No</v>
      </c>
      <c r="S344" s="32" t="str">
        <f aca="false">IF(L344="","",IF(ABS(L344)&lt;=1.96*O344,"Yes","No"))</f>
        <v>Yes</v>
      </c>
      <c r="T344" s="60" t="n">
        <f aca="false">IF(D344="","",ROUND(SQRT(((D344+G344)*O344/100)^2+(J344*(D344+G344)*0.14653)^2),0))</f>
        <v>17</v>
      </c>
      <c r="U344" s="32"/>
    </row>
    <row r="345" customFormat="false" ht="15" hidden="false" customHeight="false" outlineLevel="0" collapsed="false">
      <c r="A345" s="32" t="s">
        <v>421</v>
      </c>
      <c r="B345" s="32" t="s">
        <v>573</v>
      </c>
      <c r="C345" s="32" t="s">
        <v>574</v>
      </c>
      <c r="D345" s="60" t="n">
        <v>380</v>
      </c>
      <c r="E345" s="60" t="n">
        <v>331</v>
      </c>
      <c r="F345" s="69" t="n">
        <f aca="false">IF(E345="","",D345-E345)</f>
        <v>49</v>
      </c>
      <c r="G345" s="60" t="n">
        <v>507</v>
      </c>
      <c r="H345" s="60" t="n">
        <v>571</v>
      </c>
      <c r="I345" s="69" t="n">
        <f aca="false">IF(H345="","",G345-H345)</f>
        <v>-64</v>
      </c>
      <c r="J345" s="40" t="n">
        <f aca="false">IF(OR(D345="",D345+G345=0),"",D345/(D345+G345))</f>
        <v>0.428410372040586</v>
      </c>
      <c r="K345" s="40" t="n">
        <f aca="false">IF(E345="","",E345/(E345+H345))</f>
        <v>0.366962305986696</v>
      </c>
      <c r="L345" s="70" t="n">
        <f aca="false">IF(OR(K345="",J345=""),"",(J345-K345)*100)</f>
        <v>6.144806605389</v>
      </c>
      <c r="M345" s="36" t="n">
        <v>2.11357802942001</v>
      </c>
      <c r="N345" s="36" t="n">
        <v>1.32709319028394</v>
      </c>
      <c r="O345" s="36" t="n">
        <f aca="false">SQRT(M345^2+N345^2)</f>
        <v>2.49567394147252</v>
      </c>
      <c r="P345" s="40" t="n">
        <f aca="false">IF(J345="","",MAX(0,J345-1.96*O345/100))</f>
        <v>0.379495162787725</v>
      </c>
      <c r="Q345" s="40" t="n">
        <f aca="false">IF(J345="","",MIN(1,J345+1.96*O345/100))</f>
        <v>0.477325581293448</v>
      </c>
      <c r="R345" s="32" t="str">
        <f aca="false">IF(L345="","",IF(ABS(L345)&lt;=O345,"Yes","No"))</f>
        <v>No</v>
      </c>
      <c r="S345" s="32" t="str">
        <f aca="false">IF(L345="","",IF(ABS(L345)&lt;=1.96*O345,"Yes","No"))</f>
        <v>No</v>
      </c>
      <c r="T345" s="60" t="n">
        <f aca="false">IF(D345="","",ROUND(SQRT(((D345+G345)*O345/100)^2+(J345*(D345+G345)*0.0886)^2),0))</f>
        <v>40</v>
      </c>
      <c r="U345" s="32"/>
    </row>
    <row r="346" customFormat="false" ht="15" hidden="false" customHeight="false" outlineLevel="0" collapsed="false">
      <c r="A346" s="32" t="s">
        <v>421</v>
      </c>
      <c r="B346" s="32" t="s">
        <v>575</v>
      </c>
      <c r="C346" s="32" t="s">
        <v>576</v>
      </c>
      <c r="D346" s="60" t="n">
        <v>235</v>
      </c>
      <c r="E346" s="60" t="n">
        <v>212</v>
      </c>
      <c r="F346" s="69" t="n">
        <f aca="false">IF(E346="","",D346-E346)</f>
        <v>23</v>
      </c>
      <c r="G346" s="60" t="n">
        <v>290</v>
      </c>
      <c r="H346" s="60" t="n">
        <v>308</v>
      </c>
      <c r="I346" s="69" t="n">
        <f aca="false">IF(H346="","",G346-H346)</f>
        <v>-18</v>
      </c>
      <c r="J346" s="40" t="n">
        <f aca="false">IF(OR(D346="",D346+G346=0),"",D346/(D346+G346))</f>
        <v>0.447619047619048</v>
      </c>
      <c r="K346" s="40" t="n">
        <f aca="false">IF(E346="","",E346/(E346+H346))</f>
        <v>0.407692307692308</v>
      </c>
      <c r="L346" s="70" t="n">
        <f aca="false">IF(OR(K346="",J346=""),"",(J346-K346)*100)</f>
        <v>3.992673992674</v>
      </c>
      <c r="M346" s="36" t="n">
        <v>3.46052190265839</v>
      </c>
      <c r="N346" s="36" t="n">
        <v>1.32709319028394</v>
      </c>
      <c r="O346" s="36" t="n">
        <f aca="false">SQRT(M346^2+N346^2)</f>
        <v>3.70626337090019</v>
      </c>
      <c r="P346" s="40" t="n">
        <f aca="false">IF(J346="","",MAX(0,J346-1.96*O346/100))</f>
        <v>0.374976285549404</v>
      </c>
      <c r="Q346" s="40" t="n">
        <f aca="false">IF(J346="","",MIN(1,J346+1.96*O346/100))</f>
        <v>0.520261809688691</v>
      </c>
      <c r="R346" s="32" t="str">
        <f aca="false">IF(L346="","",IF(ABS(L346)&lt;=O346,"Yes","No"))</f>
        <v>No</v>
      </c>
      <c r="S346" s="32" t="str">
        <f aca="false">IF(L346="","",IF(ABS(L346)&lt;=1.96*O346,"Yes","No"))</f>
        <v>Yes</v>
      </c>
      <c r="T346" s="60" t="n">
        <f aca="false">IF(D346="","",ROUND(SQRT(((D346+G346)*O346/100)^2+(J346*(D346+G346)*0.14653)^2),0))</f>
        <v>40</v>
      </c>
      <c r="U346" s="32"/>
    </row>
    <row r="347" customFormat="false" ht="15" hidden="false" customHeight="false" outlineLevel="0" collapsed="false">
      <c r="A347" s="32" t="s">
        <v>421</v>
      </c>
      <c r="B347" s="32" t="s">
        <v>577</v>
      </c>
      <c r="C347" s="32" t="s">
        <v>578</v>
      </c>
      <c r="D347" s="60" t="n">
        <v>296</v>
      </c>
      <c r="E347" s="60" t="n">
        <v>272</v>
      </c>
      <c r="F347" s="69" t="n">
        <f aca="false">IF(E347="","",D347-E347)</f>
        <v>24</v>
      </c>
      <c r="G347" s="60" t="n">
        <v>391</v>
      </c>
      <c r="H347" s="60" t="n">
        <v>400</v>
      </c>
      <c r="I347" s="69" t="n">
        <f aca="false">IF(H347="","",G347-H347)</f>
        <v>-9</v>
      </c>
      <c r="J347" s="40" t="n">
        <f aca="false">IF(OR(D347="",D347+G347=0),"",D347/(D347+G347))</f>
        <v>0.430858806404658</v>
      </c>
      <c r="K347" s="40" t="n">
        <f aca="false">IF(E347="","",E347/(E347+H347))</f>
        <v>0.404761904761905</v>
      </c>
      <c r="L347" s="70" t="n">
        <f aca="false">IF(OR(K347="",J347=""),"",(J347-K347)*100)</f>
        <v>2.60969016427532</v>
      </c>
      <c r="M347" s="36" t="n">
        <v>3.46052190265839</v>
      </c>
      <c r="N347" s="36" t="n">
        <v>1.32709319028394</v>
      </c>
      <c r="O347" s="36" t="n">
        <f aca="false">SQRT(M347^2+N347^2)</f>
        <v>3.70626337090019</v>
      </c>
      <c r="P347" s="40" t="n">
        <f aca="false">IF(J347="","",MAX(0,J347-1.96*O347/100))</f>
        <v>0.358216044335014</v>
      </c>
      <c r="Q347" s="40" t="n">
        <f aca="false">IF(J347="","",MIN(1,J347+1.96*O347/100))</f>
        <v>0.503501568474302</v>
      </c>
      <c r="R347" s="32" t="str">
        <f aca="false">IF(L347="","",IF(ABS(L347)&lt;=O347,"Yes","No"))</f>
        <v>Yes</v>
      </c>
      <c r="S347" s="32" t="str">
        <f aca="false">IF(L347="","",IF(ABS(L347)&lt;=1.96*O347,"Yes","No"))</f>
        <v>Yes</v>
      </c>
      <c r="T347" s="60" t="n">
        <f aca="false">IF(D347="","",ROUND(SQRT(((D347+G347)*O347/100)^2+(J347*(D347+G347)*0.14653)^2),0))</f>
        <v>50</v>
      </c>
      <c r="U347" s="32"/>
    </row>
    <row r="348" customFormat="false" ht="15" hidden="false" customHeight="false" outlineLevel="0" collapsed="false">
      <c r="A348" s="32" t="s">
        <v>421</v>
      </c>
      <c r="B348" s="32" t="s">
        <v>579</v>
      </c>
      <c r="C348" s="32" t="s">
        <v>580</v>
      </c>
      <c r="D348" s="60" t="n">
        <v>331</v>
      </c>
      <c r="E348" s="60" t="n">
        <v>276</v>
      </c>
      <c r="F348" s="69" t="n">
        <f aca="false">IF(E348="","",D348-E348)</f>
        <v>55</v>
      </c>
      <c r="G348" s="60" t="n">
        <v>681</v>
      </c>
      <c r="H348" s="60" t="n">
        <v>722</v>
      </c>
      <c r="I348" s="69" t="n">
        <f aca="false">IF(H348="","",G348-H348)</f>
        <v>-41</v>
      </c>
      <c r="J348" s="40" t="n">
        <f aca="false">IF(OR(D348="",D348+G348=0),"",D348/(D348+G348))</f>
        <v>0.327075098814229</v>
      </c>
      <c r="K348" s="40" t="n">
        <f aca="false">IF(E348="","",E348/(E348+H348))</f>
        <v>0.276553106212425</v>
      </c>
      <c r="L348" s="70" t="n">
        <f aca="false">IF(OR(K348="",J348=""),"",(J348-K348)*100)</f>
        <v>5.05219926018044</v>
      </c>
      <c r="M348" s="36" t="n">
        <v>2.11357802942001</v>
      </c>
      <c r="N348" s="36" t="n">
        <v>1.32709319028394</v>
      </c>
      <c r="O348" s="36" t="n">
        <f aca="false">SQRT(M348^2+N348^2)</f>
        <v>2.49567394147252</v>
      </c>
      <c r="P348" s="40" t="n">
        <f aca="false">IF(J348="","",MAX(0,J348-1.96*O348/100))</f>
        <v>0.278159889561368</v>
      </c>
      <c r="Q348" s="40" t="n">
        <f aca="false">IF(J348="","",MIN(1,J348+1.96*O348/100))</f>
        <v>0.375990308067091</v>
      </c>
      <c r="R348" s="32" t="str">
        <f aca="false">IF(L348="","",IF(ABS(L348)&lt;=O348,"Yes","No"))</f>
        <v>No</v>
      </c>
      <c r="S348" s="32" t="str">
        <f aca="false">IF(L348="","",IF(ABS(L348)&lt;=1.96*O348,"Yes","No"))</f>
        <v>No</v>
      </c>
      <c r="T348" s="60" t="n">
        <f aca="false">IF(D348="","",ROUND(SQRT(((D348+G348)*O348/100)^2+(J348*(D348+G348)*0.0886)^2),0))</f>
        <v>39</v>
      </c>
      <c r="U348" s="32"/>
    </row>
    <row r="349" customFormat="false" ht="15" hidden="false" customHeight="false" outlineLevel="0" collapsed="false">
      <c r="A349" s="32" t="s">
        <v>421</v>
      </c>
      <c r="B349" s="32" t="s">
        <v>579</v>
      </c>
      <c r="C349" s="32" t="s">
        <v>581</v>
      </c>
      <c r="D349" s="60" t="n">
        <v>260</v>
      </c>
      <c r="E349" s="60" t="n">
        <v>227</v>
      </c>
      <c r="F349" s="69" t="n">
        <f aca="false">IF(E349="","",D349-E349)</f>
        <v>33</v>
      </c>
      <c r="G349" s="60" t="n">
        <v>442</v>
      </c>
      <c r="H349" s="60" t="n">
        <v>473</v>
      </c>
      <c r="I349" s="69" t="n">
        <f aca="false">IF(H349="","",G349-H349)</f>
        <v>-31</v>
      </c>
      <c r="J349" s="40" t="n">
        <f aca="false">IF(OR(D349="",D349+G349=0),"",D349/(D349+G349))</f>
        <v>0.37037037037037</v>
      </c>
      <c r="K349" s="40" t="n">
        <f aca="false">IF(E349="","",E349/(E349+H349))</f>
        <v>0.324285714285714</v>
      </c>
      <c r="L349" s="70" t="n">
        <f aca="false">IF(OR(K349="",J349=""),"",(J349-K349)*100)</f>
        <v>4.60846560846561</v>
      </c>
      <c r="M349" s="36" t="n">
        <v>3.46052190265839</v>
      </c>
      <c r="N349" s="36" t="n">
        <v>1.32709319028394</v>
      </c>
      <c r="O349" s="36" t="n">
        <f aca="false">SQRT(M349^2+N349^2)</f>
        <v>3.70626337090019</v>
      </c>
      <c r="P349" s="40" t="n">
        <f aca="false">IF(J349="","",MAX(0,J349-1.96*O349/100))</f>
        <v>0.297727608300727</v>
      </c>
      <c r="Q349" s="40" t="n">
        <f aca="false">IF(J349="","",MIN(1,J349+1.96*O349/100))</f>
        <v>0.443013132440014</v>
      </c>
      <c r="R349" s="32" t="str">
        <f aca="false">IF(L349="","",IF(ABS(L349)&lt;=O349,"Yes","No"))</f>
        <v>No</v>
      </c>
      <c r="S349" s="32" t="str">
        <f aca="false">IF(L349="","",IF(ABS(L349)&lt;=1.96*O349,"Yes","No"))</f>
        <v>Yes</v>
      </c>
      <c r="T349" s="60" t="n">
        <f aca="false">IF(D349="","",ROUND(SQRT(((D349+G349)*O349/100)^2+(J349*(D349+G349)*0.14653)^2),0))</f>
        <v>46</v>
      </c>
      <c r="U349" s="32"/>
    </row>
    <row r="350" customFormat="false" ht="15" hidden="false" customHeight="false" outlineLevel="0" collapsed="false">
      <c r="A350" s="32" t="s">
        <v>421</v>
      </c>
      <c r="B350" s="32" t="s">
        <v>579</v>
      </c>
      <c r="C350" s="32" t="s">
        <v>582</v>
      </c>
      <c r="D350" s="60" t="n">
        <v>213</v>
      </c>
      <c r="E350" s="60" t="n">
        <v>171</v>
      </c>
      <c r="F350" s="69" t="n">
        <f aca="false">IF(E350="","",D350-E350)</f>
        <v>42</v>
      </c>
      <c r="G350" s="60" t="n">
        <v>429</v>
      </c>
      <c r="H350" s="60" t="n">
        <v>432</v>
      </c>
      <c r="I350" s="69" t="n">
        <f aca="false">IF(H350="","",G350-H350)</f>
        <v>-3</v>
      </c>
      <c r="J350" s="40" t="n">
        <f aca="false">IF(OR(D350="",D350+G350=0),"",D350/(D350+G350))</f>
        <v>0.331775700934579</v>
      </c>
      <c r="K350" s="40" t="n">
        <f aca="false">IF(E350="","",E350/(E350+H350))</f>
        <v>0.283582089552239</v>
      </c>
      <c r="L350" s="70" t="n">
        <f aca="false">IF(OR(K350="",J350=""),"",(J350-K350)*100)</f>
        <v>4.81936113823406</v>
      </c>
      <c r="M350" s="36" t="n">
        <v>3.46052190265839</v>
      </c>
      <c r="N350" s="36" t="n">
        <v>1.32709319028394</v>
      </c>
      <c r="O350" s="36" t="n">
        <f aca="false">SQRT(M350^2+N350^2)</f>
        <v>3.70626337090019</v>
      </c>
      <c r="P350" s="40" t="n">
        <f aca="false">IF(J350="","",MAX(0,J350-1.96*O350/100))</f>
        <v>0.259132938864936</v>
      </c>
      <c r="Q350" s="40" t="n">
        <f aca="false">IF(J350="","",MIN(1,J350+1.96*O350/100))</f>
        <v>0.404418463004223</v>
      </c>
      <c r="R350" s="32" t="str">
        <f aca="false">IF(L350="","",IF(ABS(L350)&lt;=O350,"Yes","No"))</f>
        <v>No</v>
      </c>
      <c r="S350" s="32" t="str">
        <f aca="false">IF(L350="","",IF(ABS(L350)&lt;=1.96*O350,"Yes","No"))</f>
        <v>Yes</v>
      </c>
      <c r="T350" s="60" t="n">
        <f aca="false">IF(D350="","",ROUND(SQRT(((D350+G350)*O350/100)^2+(J350*(D350+G350)*0.14653)^2),0))</f>
        <v>39</v>
      </c>
      <c r="U350" s="32"/>
    </row>
    <row r="351" customFormat="false" ht="15" hidden="false" customHeight="false" outlineLevel="0" collapsed="false">
      <c r="A351" s="32" t="s">
        <v>421</v>
      </c>
      <c r="B351" s="32" t="s">
        <v>579</v>
      </c>
      <c r="C351" s="32" t="s">
        <v>583</v>
      </c>
      <c r="D351" s="60" t="n">
        <v>209</v>
      </c>
      <c r="E351" s="60" t="n">
        <v>197</v>
      </c>
      <c r="F351" s="69" t="n">
        <f aca="false">IF(E351="","",D351-E351)</f>
        <v>12</v>
      </c>
      <c r="G351" s="60" t="n">
        <v>395</v>
      </c>
      <c r="H351" s="60" t="n">
        <v>397</v>
      </c>
      <c r="I351" s="69" t="n">
        <f aca="false">IF(H351="","",G351-H351)</f>
        <v>-2</v>
      </c>
      <c r="J351" s="40" t="n">
        <f aca="false">IF(OR(D351="",D351+G351=0),"",D351/(D351+G351))</f>
        <v>0.346026490066225</v>
      </c>
      <c r="K351" s="40" t="n">
        <f aca="false">IF(E351="","",E351/(E351+H351))</f>
        <v>0.331649831649832</v>
      </c>
      <c r="L351" s="70" t="n">
        <f aca="false">IF(OR(K351="",J351=""),"",(J351-K351)*100)</f>
        <v>1.43766584163935</v>
      </c>
      <c r="M351" s="36" t="n">
        <v>3.46052190265839</v>
      </c>
      <c r="N351" s="36" t="n">
        <v>1.32709319028394</v>
      </c>
      <c r="O351" s="36" t="n">
        <f aca="false">SQRT(M351^2+N351^2)</f>
        <v>3.70626337090019</v>
      </c>
      <c r="P351" s="40" t="n">
        <f aca="false">IF(J351="","",MAX(0,J351-1.96*O351/100))</f>
        <v>0.273383727996581</v>
      </c>
      <c r="Q351" s="40" t="n">
        <f aca="false">IF(J351="","",MIN(1,J351+1.96*O351/100))</f>
        <v>0.418669252135869</v>
      </c>
      <c r="R351" s="32" t="str">
        <f aca="false">IF(L351="","",IF(ABS(L351)&lt;=O351,"Yes","No"))</f>
        <v>Yes</v>
      </c>
      <c r="S351" s="32" t="str">
        <f aca="false">IF(L351="","",IF(ABS(L351)&lt;=1.96*O351,"Yes","No"))</f>
        <v>Yes</v>
      </c>
      <c r="T351" s="60" t="n">
        <f aca="false">IF(D351="","",ROUND(SQRT(((D351+G351)*O351/100)^2+(J351*(D351+G351)*0.14653)^2),0))</f>
        <v>38</v>
      </c>
      <c r="U351" s="32"/>
    </row>
    <row r="352" customFormat="false" ht="15" hidden="false" customHeight="false" outlineLevel="0" collapsed="false">
      <c r="A352" s="32" t="s">
        <v>421</v>
      </c>
      <c r="B352" s="32" t="s">
        <v>579</v>
      </c>
      <c r="C352" s="32" t="s">
        <v>584</v>
      </c>
      <c r="D352" s="60" t="n">
        <v>376</v>
      </c>
      <c r="E352" s="60" t="n">
        <v>336</v>
      </c>
      <c r="F352" s="69" t="n">
        <f aca="false">IF(E352="","",D352-E352)</f>
        <v>40</v>
      </c>
      <c r="G352" s="60" t="n">
        <v>568</v>
      </c>
      <c r="H352" s="60" t="n">
        <v>577</v>
      </c>
      <c r="I352" s="69" t="n">
        <f aca="false">IF(H352="","",G352-H352)</f>
        <v>-9</v>
      </c>
      <c r="J352" s="40" t="n">
        <f aca="false">IF(OR(D352="",D352+G352=0),"",D352/(D352+G352))</f>
        <v>0.398305084745763</v>
      </c>
      <c r="K352" s="40" t="n">
        <f aca="false">IF(E352="","",E352/(E352+H352))</f>
        <v>0.368017524644031</v>
      </c>
      <c r="L352" s="70" t="n">
        <f aca="false">IF(OR(K352="",J352=""),"",(J352-K352)*100)</f>
        <v>3.02875601017321</v>
      </c>
      <c r="M352" s="36" t="n">
        <v>2.11357802942001</v>
      </c>
      <c r="N352" s="36" t="n">
        <v>1.32709319028394</v>
      </c>
      <c r="O352" s="36" t="n">
        <f aca="false">SQRT(M352^2+N352^2)</f>
        <v>2.49567394147252</v>
      </c>
      <c r="P352" s="40" t="n">
        <f aca="false">IF(J352="","",MAX(0,J352-1.96*O352/100))</f>
        <v>0.349389875492901</v>
      </c>
      <c r="Q352" s="40" t="n">
        <f aca="false">IF(J352="","",MIN(1,J352+1.96*O352/100))</f>
        <v>0.447220293998624</v>
      </c>
      <c r="R352" s="32" t="str">
        <f aca="false">IF(L352="","",IF(ABS(L352)&lt;=O352,"Yes","No"))</f>
        <v>No</v>
      </c>
      <c r="S352" s="32" t="str">
        <f aca="false">IF(L352="","",IF(ABS(L352)&lt;=1.96*O352,"Yes","No"))</f>
        <v>Yes</v>
      </c>
      <c r="T352" s="60" t="n">
        <f aca="false">IF(D352="","",ROUND(SQRT(((D352+G352)*O352/100)^2+(J352*(D352+G352)*0.0886)^2),0))</f>
        <v>41</v>
      </c>
      <c r="U352" s="32"/>
    </row>
    <row r="353" customFormat="false" ht="15" hidden="false" customHeight="false" outlineLevel="0" collapsed="false">
      <c r="A353" s="32" t="s">
        <v>421</v>
      </c>
      <c r="B353" s="32" t="s">
        <v>585</v>
      </c>
      <c r="C353" s="32" t="s">
        <v>586</v>
      </c>
      <c r="D353" s="60" t="n">
        <v>1119</v>
      </c>
      <c r="E353" s="60" t="n">
        <v>993</v>
      </c>
      <c r="F353" s="69" t="n">
        <f aca="false">IF(E353="","",D353-E353)</f>
        <v>126</v>
      </c>
      <c r="G353" s="60" t="n">
        <v>1089</v>
      </c>
      <c r="H353" s="60" t="n">
        <v>1180</v>
      </c>
      <c r="I353" s="69" t="n">
        <f aca="false">IF(H353="","",G353-H353)</f>
        <v>-91</v>
      </c>
      <c r="J353" s="40" t="n">
        <f aca="false">IF(OR(D353="",D353+G353=0),"",D353/(D353+G353))</f>
        <v>0.50679347826087</v>
      </c>
      <c r="K353" s="40" t="n">
        <f aca="false">IF(E353="","",E353/(E353+H353))</f>
        <v>0.456971928209848</v>
      </c>
      <c r="L353" s="70" t="n">
        <f aca="false">IF(OR(K353="",J353=""),"",(J353-K353)*100)</f>
        <v>4.98215500510214</v>
      </c>
      <c r="M353" s="36" t="n">
        <v>1.73158763326251</v>
      </c>
      <c r="N353" s="36" t="n">
        <v>1.32709319028394</v>
      </c>
      <c r="O353" s="36" t="n">
        <f aca="false">SQRT(M353^2+N353^2)</f>
        <v>2.18164434942216</v>
      </c>
      <c r="P353" s="40" t="n">
        <f aca="false">IF(J353="","",MAX(0,J353-1.96*O353/100))</f>
        <v>0.464033249012195</v>
      </c>
      <c r="Q353" s="40" t="n">
        <f aca="false">IF(J353="","",MIN(1,J353+1.96*O353/100))</f>
        <v>0.549553707509544</v>
      </c>
      <c r="R353" s="32" t="str">
        <f aca="false">IF(L353="","",IF(ABS(L353)&lt;=O353,"Yes","No"))</f>
        <v>No</v>
      </c>
      <c r="S353" s="32" t="str">
        <f aca="false">IF(L353="","",IF(ABS(L353)&lt;=1.96*O353,"Yes","No"))</f>
        <v>No</v>
      </c>
      <c r="T353" s="60" t="n">
        <f aca="false">IF(D353="","",ROUND(SQRT(((D353+G353)*O353/100)^2+(J353*(D353+G353)*0.06777)^2),0))</f>
        <v>90</v>
      </c>
      <c r="U353" s="32"/>
    </row>
    <row r="354" customFormat="false" ht="15" hidden="false" customHeight="false" outlineLevel="0" collapsed="false">
      <c r="A354" s="32" t="s">
        <v>421</v>
      </c>
      <c r="B354" s="32" t="s">
        <v>585</v>
      </c>
      <c r="C354" s="32" t="s">
        <v>587</v>
      </c>
      <c r="D354" s="60" t="n">
        <v>899</v>
      </c>
      <c r="E354" s="60" t="n">
        <v>845</v>
      </c>
      <c r="F354" s="69" t="n">
        <f aca="false">IF(E354="","",D354-E354)</f>
        <v>54</v>
      </c>
      <c r="G354" s="60" t="n">
        <v>884</v>
      </c>
      <c r="H354" s="60" t="n">
        <v>932</v>
      </c>
      <c r="I354" s="69" t="n">
        <f aca="false">IF(H354="","",G354-H354)</f>
        <v>-48</v>
      </c>
      <c r="J354" s="40" t="n">
        <f aca="false">IF(OR(D354="",D354+G354=0),"",D354/(D354+G354))</f>
        <v>0.504206393718452</v>
      </c>
      <c r="K354" s="40" t="n">
        <f aca="false">IF(E354="","",E354/(E354+H354))</f>
        <v>0.475520540236353</v>
      </c>
      <c r="L354" s="70" t="n">
        <f aca="false">IF(OR(K354="",J354=""),"",(J354-K354)*100)</f>
        <v>2.86858534820986</v>
      </c>
      <c r="M354" s="36" t="n">
        <v>1.73158763326251</v>
      </c>
      <c r="N354" s="36" t="n">
        <v>1.32709319028394</v>
      </c>
      <c r="O354" s="36" t="n">
        <f aca="false">SQRT(M354^2+N354^2)</f>
        <v>2.18164434942216</v>
      </c>
      <c r="P354" s="40" t="n">
        <f aca="false">IF(J354="","",MAX(0,J354-1.96*O354/100))</f>
        <v>0.461446164469778</v>
      </c>
      <c r="Q354" s="40" t="n">
        <f aca="false">IF(J354="","",MIN(1,J354+1.96*O354/100))</f>
        <v>0.546966622967126</v>
      </c>
      <c r="R354" s="32" t="str">
        <f aca="false">IF(L354="","",IF(ABS(L354)&lt;=O354,"Yes","No"))</f>
        <v>No</v>
      </c>
      <c r="S354" s="32" t="str">
        <f aca="false">IF(L354="","",IF(ABS(L354)&lt;=1.96*O354,"Yes","No"))</f>
        <v>Yes</v>
      </c>
      <c r="T354" s="60" t="n">
        <f aca="false">IF(D354="","",ROUND(SQRT(((D354+G354)*O354/100)^2+(J354*(D354+G354)*0.06777)^2),0))</f>
        <v>72</v>
      </c>
      <c r="U354" s="32"/>
    </row>
    <row r="355" customFormat="false" ht="15" hidden="false" customHeight="false" outlineLevel="0" collapsed="false">
      <c r="A355" s="32" t="s">
        <v>421</v>
      </c>
      <c r="B355" s="32" t="s">
        <v>588</v>
      </c>
      <c r="C355" s="32" t="s">
        <v>589</v>
      </c>
      <c r="D355" s="60" t="n">
        <v>428</v>
      </c>
      <c r="E355" s="60" t="n">
        <v>379</v>
      </c>
      <c r="F355" s="69" t="n">
        <f aca="false">IF(E355="","",D355-E355)</f>
        <v>49</v>
      </c>
      <c r="G355" s="60" t="n">
        <v>568</v>
      </c>
      <c r="H355" s="60" t="n">
        <v>605</v>
      </c>
      <c r="I355" s="69" t="n">
        <f aca="false">IF(H355="","",G355-H355)</f>
        <v>-37</v>
      </c>
      <c r="J355" s="40" t="n">
        <f aca="false">IF(OR(D355="",D355+G355=0),"",D355/(D355+G355))</f>
        <v>0.429718875502008</v>
      </c>
      <c r="K355" s="40" t="n">
        <f aca="false">IF(E355="","",E355/(E355+H355))</f>
        <v>0.385162601626016</v>
      </c>
      <c r="L355" s="70" t="n">
        <f aca="false">IF(OR(K355="",J355=""),"",(J355-K355)*100)</f>
        <v>4.45562738759918</v>
      </c>
      <c r="M355" s="36" t="n">
        <v>2.11357802942001</v>
      </c>
      <c r="N355" s="36" t="n">
        <v>1.32709319028394</v>
      </c>
      <c r="O355" s="36" t="n">
        <f aca="false">SQRT(M355^2+N355^2)</f>
        <v>2.49567394147252</v>
      </c>
      <c r="P355" s="40" t="n">
        <f aca="false">IF(J355="","",MAX(0,J355-1.96*O355/100))</f>
        <v>0.380803666249147</v>
      </c>
      <c r="Q355" s="40" t="n">
        <f aca="false">IF(J355="","",MIN(1,J355+1.96*O355/100))</f>
        <v>0.478634084754869</v>
      </c>
      <c r="R355" s="32" t="str">
        <f aca="false">IF(L355="","",IF(ABS(L355)&lt;=O355,"Yes","No"))</f>
        <v>No</v>
      </c>
      <c r="S355" s="32" t="str">
        <f aca="false">IF(L355="","",IF(ABS(L355)&lt;=1.96*O355,"Yes","No"))</f>
        <v>Yes</v>
      </c>
      <c r="T355" s="60" t="n">
        <f aca="false">IF(D355="","",ROUND(SQRT(((D355+G355)*O355/100)^2+(J355*(D355+G355)*0.0886)^2),0))</f>
        <v>45</v>
      </c>
      <c r="U355" s="32"/>
    </row>
    <row r="356" customFormat="false" ht="15" hidden="false" customHeight="false" outlineLevel="0" collapsed="false">
      <c r="A356" s="32" t="s">
        <v>421</v>
      </c>
      <c r="B356" s="32" t="s">
        <v>396</v>
      </c>
      <c r="C356" s="32" t="s">
        <v>590</v>
      </c>
      <c r="D356" s="60" t="n">
        <v>876</v>
      </c>
      <c r="E356" s="60" t="n">
        <v>786</v>
      </c>
      <c r="F356" s="69" t="n">
        <f aca="false">IF(E356="","",D356-E356)</f>
        <v>90</v>
      </c>
      <c r="G356" s="60" t="n">
        <v>1463</v>
      </c>
      <c r="H356" s="60" t="n">
        <v>1523</v>
      </c>
      <c r="I356" s="69" t="n">
        <f aca="false">IF(H356="","",G356-H356)</f>
        <v>-60</v>
      </c>
      <c r="J356" s="40" t="n">
        <f aca="false">IF(OR(D356="",D356+G356=0),"",D356/(D356+G356))</f>
        <v>0.374519025224455</v>
      </c>
      <c r="K356" s="40" t="n">
        <f aca="false">IF(E356="","",E356/(E356+H356))</f>
        <v>0.340407102641836</v>
      </c>
      <c r="L356" s="70" t="n">
        <f aca="false">IF(OR(K356="",J356=""),"",(J356-K356)*100)</f>
        <v>3.41119225826186</v>
      </c>
      <c r="M356" s="36" t="n">
        <v>1.73158763326251</v>
      </c>
      <c r="N356" s="36" t="n">
        <v>1.32709319028394</v>
      </c>
      <c r="O356" s="36" t="n">
        <f aca="false">SQRT(M356^2+N356^2)</f>
        <v>2.18164434942216</v>
      </c>
      <c r="P356" s="40" t="n">
        <f aca="false">IF(J356="","",MAX(0,J356-1.96*O356/100))</f>
        <v>0.331758795975781</v>
      </c>
      <c r="Q356" s="40" t="n">
        <f aca="false">IF(J356="","",MIN(1,J356+1.96*O356/100))</f>
        <v>0.417279254473129</v>
      </c>
      <c r="R356" s="32" t="str">
        <f aca="false">IF(L356="","",IF(ABS(L356)&lt;=O356,"Yes","No"))</f>
        <v>No</v>
      </c>
      <c r="S356" s="32" t="str">
        <f aca="false">IF(L356="","",IF(ABS(L356)&lt;=1.96*O356,"Yes","No"))</f>
        <v>Yes</v>
      </c>
      <c r="T356" s="60" t="n">
        <f aca="false">IF(D356="","",ROUND(SQRT(((D356+G356)*O356/100)^2+(J356*(D356+G356)*0.06777)^2),0))</f>
        <v>78</v>
      </c>
      <c r="U356" s="32"/>
    </row>
    <row r="357" customFormat="false" ht="15" hidden="false" customHeight="false" outlineLevel="0" collapsed="false">
      <c r="A357" s="32" t="s">
        <v>421</v>
      </c>
      <c r="B357" s="32" t="s">
        <v>396</v>
      </c>
      <c r="C357" s="32" t="s">
        <v>591</v>
      </c>
      <c r="D357" s="60" t="n">
        <v>272</v>
      </c>
      <c r="E357" s="60"/>
      <c r="F357" s="69" t="str">
        <f aca="false">IF(E357="","",D357-E357)</f>
        <v/>
      </c>
      <c r="G357" s="60" t="n">
        <v>440</v>
      </c>
      <c r="H357" s="60"/>
      <c r="I357" s="69" t="str">
        <f aca="false">IF(H357="","",G357-H357)</f>
        <v/>
      </c>
      <c r="J357" s="40" t="n">
        <f aca="false">IF(OR(D357="",D357+G357=0),"",D357/(D357+G357))</f>
        <v>0.382022471910112</v>
      </c>
      <c r="K357" s="40" t="str">
        <f aca="false">IF(E357="","",E357/(E357+H357))</f>
        <v/>
      </c>
      <c r="L357" s="70" t="str">
        <f aca="false">IF(OR(K357="",J357=""),"",(J357-K357)*100)</f>
        <v/>
      </c>
      <c r="M357" s="36" t="n">
        <v>3.46052190265839</v>
      </c>
      <c r="N357" s="36" t="n">
        <v>1.32709319028394</v>
      </c>
      <c r="O357" s="36" t="n">
        <f aca="false">SQRT(M357^2+N357^2)</f>
        <v>3.70626337090019</v>
      </c>
      <c r="P357" s="40" t="n">
        <f aca="false">IF(J357="","",MAX(0,J357-1.96*O357/100))</f>
        <v>0.309379709840469</v>
      </c>
      <c r="Q357" s="40" t="n">
        <f aca="false">IF(J357="","",MIN(1,J357+1.96*O357/100))</f>
        <v>0.454665233979756</v>
      </c>
      <c r="R357" s="32" t="str">
        <f aca="false">IF(L357="","",IF(ABS(L357)&lt;=O357,"Yes","No"))</f>
        <v/>
      </c>
      <c r="S357" s="32" t="str">
        <f aca="false">IF(L357="","",IF(ABS(L357)&lt;=1.96*O357,"Yes","No"))</f>
        <v/>
      </c>
      <c r="T357" s="60" t="n">
        <f aca="false">IF(D357="","",ROUND(SQRT(((D357+G357)*O357/100)^2+(J357*(D357+G357)*0.14653)^2),0))</f>
        <v>48</v>
      </c>
      <c r="U357" s="32" t="s">
        <v>784</v>
      </c>
    </row>
    <row r="358" customFormat="false" ht="15" hidden="false" customHeight="false" outlineLevel="0" collapsed="false">
      <c r="A358" s="32" t="s">
        <v>421</v>
      </c>
      <c r="B358" s="32" t="s">
        <v>593</v>
      </c>
      <c r="C358" s="32" t="s">
        <v>593</v>
      </c>
      <c r="D358" s="60" t="n">
        <v>305</v>
      </c>
      <c r="E358" s="60" t="n">
        <v>249</v>
      </c>
      <c r="F358" s="69" t="n">
        <f aca="false">IF(E358="","",D358-E358)</f>
        <v>56</v>
      </c>
      <c r="G358" s="60" t="n">
        <v>255</v>
      </c>
      <c r="H358" s="60" t="n">
        <v>326</v>
      </c>
      <c r="I358" s="69" t="n">
        <f aca="false">IF(H358="","",G358-H358)</f>
        <v>-71</v>
      </c>
      <c r="J358" s="40" t="n">
        <f aca="false">IF(OR(D358="",D358+G358=0),"",D358/(D358+G358))</f>
        <v>0.544642857142857</v>
      </c>
      <c r="K358" s="40" t="n">
        <f aca="false">IF(E358="","",E358/(E358+H358))</f>
        <v>0.43304347826087</v>
      </c>
      <c r="L358" s="70" t="n">
        <f aca="false">IF(OR(K358="",J358=""),"",(J358-K358)*100)</f>
        <v>11.1599378881988</v>
      </c>
      <c r="M358" s="36" t="n">
        <v>3.46052190265839</v>
      </c>
      <c r="N358" s="36" t="n">
        <v>1.32709319028394</v>
      </c>
      <c r="O358" s="36" t="n">
        <f aca="false">SQRT(M358^2+N358^2)</f>
        <v>3.70626337090019</v>
      </c>
      <c r="P358" s="40" t="n">
        <f aca="false">IF(J358="","",MAX(0,J358-1.96*O358/100))</f>
        <v>0.472000095073213</v>
      </c>
      <c r="Q358" s="40" t="n">
        <f aca="false">IF(J358="","",MIN(1,J358+1.96*O358/100))</f>
        <v>0.617285619212501</v>
      </c>
      <c r="R358" s="32" t="str">
        <f aca="false">IF(L358="","",IF(ABS(L358)&lt;=O358,"Yes","No"))</f>
        <v>No</v>
      </c>
      <c r="S358" s="32" t="str">
        <f aca="false">IF(L358="","",IF(ABS(L358)&lt;=1.96*O358,"Yes","No"))</f>
        <v>No</v>
      </c>
      <c r="T358" s="60" t="n">
        <f aca="false">IF(D358="","",ROUND(SQRT(((D358+G358)*O358/100)^2+(J358*(D358+G358)*0.14653)^2),0))</f>
        <v>49</v>
      </c>
      <c r="U358" s="32"/>
    </row>
    <row r="359" customFormat="false" ht="15" hidden="false" customHeight="false" outlineLevel="0" collapsed="false">
      <c r="A359" s="32" t="s">
        <v>421</v>
      </c>
      <c r="B359" s="32" t="s">
        <v>594</v>
      </c>
      <c r="C359" s="32" t="s">
        <v>595</v>
      </c>
      <c r="D359" s="60" t="n">
        <v>541</v>
      </c>
      <c r="E359" s="60" t="n">
        <v>467</v>
      </c>
      <c r="F359" s="69" t="n">
        <f aca="false">IF(E359="","",D359-E359)</f>
        <v>74</v>
      </c>
      <c r="G359" s="60" t="n">
        <v>637</v>
      </c>
      <c r="H359" s="60" t="n">
        <v>684</v>
      </c>
      <c r="I359" s="69" t="n">
        <f aca="false">IF(H359="","",G359-H359)</f>
        <v>-47</v>
      </c>
      <c r="J359" s="40" t="n">
        <f aca="false">IF(OR(D359="",D359+G359=0),"",D359/(D359+G359))</f>
        <v>0.459252971137521</v>
      </c>
      <c r="K359" s="40" t="n">
        <f aca="false">IF(E359="","",E359/(E359+H359))</f>
        <v>0.405734144222415</v>
      </c>
      <c r="L359" s="70" t="n">
        <f aca="false">IF(OR(K359="",J359=""),"",(J359-K359)*100)</f>
        <v>5.3518826915106</v>
      </c>
      <c r="M359" s="36" t="n">
        <v>1.73158763326251</v>
      </c>
      <c r="N359" s="36" t="n">
        <v>1.32709319028394</v>
      </c>
      <c r="O359" s="36" t="n">
        <f aca="false">SQRT(M359^2+N359^2)</f>
        <v>2.18164434942216</v>
      </c>
      <c r="P359" s="40" t="n">
        <f aca="false">IF(J359="","",MAX(0,J359-1.96*O359/100))</f>
        <v>0.416492741888847</v>
      </c>
      <c r="Q359" s="40" t="n">
        <f aca="false">IF(J359="","",MIN(1,J359+1.96*O359/100))</f>
        <v>0.502013200386196</v>
      </c>
      <c r="R359" s="32" t="str">
        <f aca="false">IF(L359="","",IF(ABS(L359)&lt;=O359,"Yes","No"))</f>
        <v>No</v>
      </c>
      <c r="S359" s="32" t="str">
        <f aca="false">IF(L359="","",IF(ABS(L359)&lt;=1.96*O359,"Yes","No"))</f>
        <v>No</v>
      </c>
      <c r="T359" s="60" t="n">
        <f aca="false">IF(D359="","",ROUND(SQRT(((D359+G359)*O359/100)^2+(J359*(D359+G359)*0.06777)^2),0))</f>
        <v>45</v>
      </c>
      <c r="U359" s="32"/>
    </row>
    <row r="360" customFormat="false" ht="15" hidden="false" customHeight="false" outlineLevel="0" collapsed="false">
      <c r="A360" s="32" t="s">
        <v>421</v>
      </c>
      <c r="B360" s="32" t="s">
        <v>594</v>
      </c>
      <c r="C360" s="32" t="s">
        <v>596</v>
      </c>
      <c r="D360" s="60" t="n">
        <v>435</v>
      </c>
      <c r="E360" s="60" t="n">
        <v>385</v>
      </c>
      <c r="F360" s="69" t="n">
        <f aca="false">IF(E360="","",D360-E360)</f>
        <v>50</v>
      </c>
      <c r="G360" s="60" t="n">
        <v>602</v>
      </c>
      <c r="H360" s="60" t="n">
        <v>656</v>
      </c>
      <c r="I360" s="69" t="n">
        <f aca="false">IF(H360="","",G360-H360)</f>
        <v>-54</v>
      </c>
      <c r="J360" s="40" t="n">
        <f aca="false">IF(OR(D360="",D360+G360=0),"",D360/(D360+G360))</f>
        <v>0.419479267116683</v>
      </c>
      <c r="K360" s="40" t="n">
        <f aca="false">IF(E360="","",E360/(E360+H360))</f>
        <v>0.36983669548511</v>
      </c>
      <c r="L360" s="70" t="n">
        <f aca="false">IF(OR(K360="",J360=""),"",(J360-K360)*100)</f>
        <v>4.96425716315723</v>
      </c>
      <c r="M360" s="36" t="n">
        <v>2.11357802942001</v>
      </c>
      <c r="N360" s="36" t="n">
        <v>1.32709319028394</v>
      </c>
      <c r="O360" s="36" t="n">
        <f aca="false">SQRT(M360^2+N360^2)</f>
        <v>2.49567394147252</v>
      </c>
      <c r="P360" s="40" t="n">
        <f aca="false">IF(J360="","",MAX(0,J360-1.96*O360/100))</f>
        <v>0.370564057863821</v>
      </c>
      <c r="Q360" s="40" t="n">
        <f aca="false">IF(J360="","",MIN(1,J360+1.96*O360/100))</f>
        <v>0.468394476369544</v>
      </c>
      <c r="R360" s="32" t="str">
        <f aca="false">IF(L360="","",IF(ABS(L360)&lt;=O360,"Yes","No"))</f>
        <v>No</v>
      </c>
      <c r="S360" s="32" t="str">
        <f aca="false">IF(L360="","",IF(ABS(L360)&lt;=1.96*O360,"Yes","No"))</f>
        <v>No</v>
      </c>
      <c r="T360" s="60" t="n">
        <f aca="false">IF(D360="","",ROUND(SQRT(((D360+G360)*O360/100)^2+(J360*(D360+G360)*0.0886)^2),0))</f>
        <v>46</v>
      </c>
      <c r="U360" s="32"/>
    </row>
    <row r="361" customFormat="false" ht="15" hidden="false" customHeight="false" outlineLevel="0" collapsed="false">
      <c r="A361" s="32" t="s">
        <v>421</v>
      </c>
      <c r="B361" s="32" t="s">
        <v>594</v>
      </c>
      <c r="C361" s="32" t="s">
        <v>597</v>
      </c>
      <c r="D361" s="60" t="n">
        <v>612</v>
      </c>
      <c r="E361" s="60" t="n">
        <v>620</v>
      </c>
      <c r="F361" s="69" t="n">
        <f aca="false">IF(E361="","",D361-E361)</f>
        <v>-8</v>
      </c>
      <c r="G361" s="60" t="n">
        <v>677</v>
      </c>
      <c r="H361" s="60" t="n">
        <v>647</v>
      </c>
      <c r="I361" s="69" t="n">
        <f aca="false">IF(H361="","",G361-H361)</f>
        <v>30</v>
      </c>
      <c r="J361" s="40" t="n">
        <f aca="false">IF(OR(D361="",D361+G361=0),"",D361/(D361+G361))</f>
        <v>0.474786656322731</v>
      </c>
      <c r="K361" s="40" t="n">
        <f aca="false">IF(E361="","",E361/(E361+H361))</f>
        <v>0.489344909234412</v>
      </c>
      <c r="L361" s="70" t="n">
        <f aca="false">IF(OR(K361="",J361=""),"",(J361-K361)*100)</f>
        <v>-1.45582529116812</v>
      </c>
      <c r="M361" s="36" t="n">
        <v>1.73158763326251</v>
      </c>
      <c r="N361" s="36" t="n">
        <v>1.32709319028394</v>
      </c>
      <c r="O361" s="36" t="n">
        <f aca="false">SQRT(M361^2+N361^2)</f>
        <v>2.18164434942216</v>
      </c>
      <c r="P361" s="40" t="n">
        <f aca="false">IF(J361="","",MAX(0,J361-1.96*O361/100))</f>
        <v>0.432026427074056</v>
      </c>
      <c r="Q361" s="40" t="n">
        <f aca="false">IF(J361="","",MIN(1,J361+1.96*O361/100))</f>
        <v>0.517546885571405</v>
      </c>
      <c r="R361" s="32" t="str">
        <f aca="false">IF(L361="","",IF(ABS(L361)&lt;=O361,"Yes","No"))</f>
        <v>Yes</v>
      </c>
      <c r="S361" s="32" t="str">
        <f aca="false">IF(L361="","",IF(ABS(L361)&lt;=1.96*O361,"Yes","No"))</f>
        <v>Yes</v>
      </c>
      <c r="T361" s="60" t="n">
        <f aca="false">IF(D361="","",ROUND(SQRT(((D361+G361)*O361/100)^2+(J361*(D361+G361)*0.06777)^2),0))</f>
        <v>50</v>
      </c>
      <c r="U361" s="32"/>
    </row>
    <row r="362" customFormat="false" ht="15" hidden="false" customHeight="false" outlineLevel="0" collapsed="false">
      <c r="A362" s="32" t="s">
        <v>421</v>
      </c>
      <c r="B362" s="32" t="s">
        <v>594</v>
      </c>
      <c r="C362" s="32" t="s">
        <v>598</v>
      </c>
      <c r="D362" s="60" t="n">
        <v>318</v>
      </c>
      <c r="E362" s="60" t="n">
        <v>295</v>
      </c>
      <c r="F362" s="69" t="n">
        <f aca="false">IF(E362="","",D362-E362)</f>
        <v>23</v>
      </c>
      <c r="G362" s="60" t="n">
        <v>372</v>
      </c>
      <c r="H362" s="60" t="n">
        <v>392</v>
      </c>
      <c r="I362" s="69" t="n">
        <f aca="false">IF(H362="","",G362-H362)</f>
        <v>-20</v>
      </c>
      <c r="J362" s="40" t="n">
        <f aca="false">IF(OR(D362="",D362+G362=0),"",D362/(D362+G362))</f>
        <v>0.460869565217391</v>
      </c>
      <c r="K362" s="40" t="n">
        <f aca="false">IF(E362="","",E362/(E362+H362))</f>
        <v>0.429403202328967</v>
      </c>
      <c r="L362" s="70" t="n">
        <f aca="false">IF(OR(K362="",J362=""),"",(J362-K362)*100)</f>
        <v>3.14663628884248</v>
      </c>
      <c r="M362" s="36" t="n">
        <v>3.46052190265839</v>
      </c>
      <c r="N362" s="36" t="n">
        <v>1.32709319028394</v>
      </c>
      <c r="O362" s="36" t="n">
        <f aca="false">SQRT(M362^2+N362^2)</f>
        <v>3.70626337090019</v>
      </c>
      <c r="P362" s="40" t="n">
        <f aca="false">IF(J362="","",MAX(0,J362-1.96*O362/100))</f>
        <v>0.388226803147748</v>
      </c>
      <c r="Q362" s="40" t="n">
        <f aca="false">IF(J362="","",MIN(1,J362+1.96*O362/100))</f>
        <v>0.533512327287035</v>
      </c>
      <c r="R362" s="32" t="str">
        <f aca="false">IF(L362="","",IF(ABS(L362)&lt;=O362,"Yes","No"))</f>
        <v>Yes</v>
      </c>
      <c r="S362" s="32" t="str">
        <f aca="false">IF(L362="","",IF(ABS(L362)&lt;=1.96*O362,"Yes","No"))</f>
        <v>Yes</v>
      </c>
      <c r="T362" s="60" t="n">
        <f aca="false">IF(D362="","",ROUND(SQRT(((D362+G362)*O362/100)^2+(J362*(D362+G362)*0.14653)^2),0))</f>
        <v>53</v>
      </c>
      <c r="U362" s="32"/>
    </row>
    <row r="363" customFormat="false" ht="15" hidden="false" customHeight="false" outlineLevel="0" collapsed="false">
      <c r="A363" s="32" t="s">
        <v>421</v>
      </c>
      <c r="B363" s="32" t="s">
        <v>599</v>
      </c>
      <c r="C363" s="32" t="s">
        <v>600</v>
      </c>
      <c r="D363" s="60" t="n">
        <v>680</v>
      </c>
      <c r="E363" s="60" t="n">
        <v>625</v>
      </c>
      <c r="F363" s="69" t="n">
        <f aca="false">IF(E363="","",D363-E363)</f>
        <v>55</v>
      </c>
      <c r="G363" s="60" t="n">
        <v>420</v>
      </c>
      <c r="H363" s="60" t="n">
        <v>447</v>
      </c>
      <c r="I363" s="69" t="n">
        <f aca="false">IF(H363="","",G363-H363)</f>
        <v>-27</v>
      </c>
      <c r="J363" s="40" t="n">
        <f aca="false">IF(OR(D363="",D363+G363=0),"",D363/(D363+G363))</f>
        <v>0.618181818181818</v>
      </c>
      <c r="K363" s="40" t="n">
        <f aca="false">IF(E363="","",E363/(E363+H363))</f>
        <v>0.583022388059702</v>
      </c>
      <c r="L363" s="70" t="n">
        <f aca="false">IF(OR(K363="",J363=""),"",(J363-K363)*100)</f>
        <v>3.51594301221166</v>
      </c>
      <c r="M363" s="36" t="n">
        <v>2.11357802942001</v>
      </c>
      <c r="N363" s="36" t="n">
        <v>1.32709319028394</v>
      </c>
      <c r="O363" s="36" t="n">
        <f aca="false">SQRT(M363^2+N363^2)</f>
        <v>2.49567394147252</v>
      </c>
      <c r="P363" s="40" t="n">
        <f aca="false">IF(J363="","",MAX(0,J363-1.96*O363/100))</f>
        <v>0.569266608928957</v>
      </c>
      <c r="Q363" s="40" t="n">
        <f aca="false">IF(J363="","",MIN(1,J363+1.96*O363/100))</f>
        <v>0.66709702743468</v>
      </c>
      <c r="R363" s="32" t="str">
        <f aca="false">IF(L363="","",IF(ABS(L363)&lt;=O363,"Yes","No"))</f>
        <v>No</v>
      </c>
      <c r="S363" s="32" t="str">
        <f aca="false">IF(L363="","",IF(ABS(L363)&lt;=1.96*O363,"Yes","No"))</f>
        <v>Yes</v>
      </c>
      <c r="T363" s="60" t="n">
        <f aca="false">IF(D363="","",ROUND(SQRT(((D363+G363)*O363/100)^2+(J363*(D363+G363)*0.0886)^2),0))</f>
        <v>66</v>
      </c>
      <c r="U363" s="32"/>
    </row>
    <row r="364" customFormat="false" ht="15" hidden="false" customHeight="false" outlineLevel="0" collapsed="false">
      <c r="A364" s="32" t="s">
        <v>421</v>
      </c>
      <c r="B364" s="32" t="s">
        <v>599</v>
      </c>
      <c r="C364" s="32" t="s">
        <v>601</v>
      </c>
      <c r="D364" s="60" t="n">
        <v>573</v>
      </c>
      <c r="E364" s="60" t="n">
        <v>518</v>
      </c>
      <c r="F364" s="69" t="n">
        <f aca="false">IF(E364="","",D364-E364)</f>
        <v>55</v>
      </c>
      <c r="G364" s="60" t="n">
        <v>339</v>
      </c>
      <c r="H364" s="60" t="n">
        <v>384</v>
      </c>
      <c r="I364" s="69" t="n">
        <f aca="false">IF(H364="","",G364-H364)</f>
        <v>-45</v>
      </c>
      <c r="J364" s="40" t="n">
        <f aca="false">IF(OR(D364="",D364+G364=0),"",D364/(D364+G364))</f>
        <v>0.628289473684211</v>
      </c>
      <c r="K364" s="40" t="n">
        <f aca="false">IF(E364="","",E364/(E364+H364))</f>
        <v>0.574279379157428</v>
      </c>
      <c r="L364" s="70" t="n">
        <f aca="false">IF(OR(K364="",J364=""),"",(J364-K364)*100)</f>
        <v>5.40100945267826</v>
      </c>
      <c r="M364" s="36" t="n">
        <v>2.11357802942001</v>
      </c>
      <c r="N364" s="36" t="n">
        <v>1.32709319028394</v>
      </c>
      <c r="O364" s="36" t="n">
        <f aca="false">SQRT(M364^2+N364^2)</f>
        <v>2.49567394147252</v>
      </c>
      <c r="P364" s="40" t="n">
        <f aca="false">IF(J364="","",MAX(0,J364-1.96*O364/100))</f>
        <v>0.579374264431349</v>
      </c>
      <c r="Q364" s="40" t="n">
        <f aca="false">IF(J364="","",MIN(1,J364+1.96*O364/100))</f>
        <v>0.677204682937072</v>
      </c>
      <c r="R364" s="32" t="str">
        <f aca="false">IF(L364="","",IF(ABS(L364)&lt;=O364,"Yes","No"))</f>
        <v>No</v>
      </c>
      <c r="S364" s="32" t="str">
        <f aca="false">IF(L364="","",IF(ABS(L364)&lt;=1.96*O364,"Yes","No"))</f>
        <v>No</v>
      </c>
      <c r="T364" s="60" t="n">
        <f aca="false">IF(D364="","",ROUND(SQRT(((D364+G364)*O364/100)^2+(J364*(D364+G364)*0.0886)^2),0))</f>
        <v>56</v>
      </c>
      <c r="U364" s="32"/>
    </row>
    <row r="365" customFormat="false" ht="15" hidden="false" customHeight="false" outlineLevel="0" collapsed="false">
      <c r="A365" s="32" t="s">
        <v>421</v>
      </c>
      <c r="B365" s="32" t="s">
        <v>599</v>
      </c>
      <c r="C365" s="32" t="s">
        <v>602</v>
      </c>
      <c r="D365" s="60" t="n">
        <v>839</v>
      </c>
      <c r="E365" s="60" t="n">
        <v>765</v>
      </c>
      <c r="F365" s="69" t="n">
        <f aca="false">IF(E365="","",D365-E365)</f>
        <v>74</v>
      </c>
      <c r="G365" s="60" t="n">
        <v>605</v>
      </c>
      <c r="H365" s="60" t="n">
        <v>687</v>
      </c>
      <c r="I365" s="69" t="n">
        <f aca="false">IF(H365="","",G365-H365)</f>
        <v>-82</v>
      </c>
      <c r="J365" s="40" t="n">
        <f aca="false">IF(OR(D365="",D365+G365=0),"",D365/(D365+G365))</f>
        <v>0.581024930747922</v>
      </c>
      <c r="K365" s="40" t="n">
        <f aca="false">IF(E365="","",E365/(E365+H365))</f>
        <v>0.526859504132231</v>
      </c>
      <c r="L365" s="70" t="n">
        <f aca="false">IF(OR(K365="",J365=""),"",(J365-K365)*100)</f>
        <v>5.4165426615691</v>
      </c>
      <c r="M365" s="36" t="n">
        <v>1.73158763326251</v>
      </c>
      <c r="N365" s="36" t="n">
        <v>1.32709319028394</v>
      </c>
      <c r="O365" s="36" t="n">
        <f aca="false">SQRT(M365^2+N365^2)</f>
        <v>2.18164434942216</v>
      </c>
      <c r="P365" s="40" t="n">
        <f aca="false">IF(J365="","",MAX(0,J365-1.96*O365/100))</f>
        <v>0.538264701499248</v>
      </c>
      <c r="Q365" s="40" t="n">
        <f aca="false">IF(J365="","",MIN(1,J365+1.96*O365/100))</f>
        <v>0.623785159996597</v>
      </c>
      <c r="R365" s="32" t="str">
        <f aca="false">IF(L365="","",IF(ABS(L365)&lt;=O365,"Yes","No"))</f>
        <v>No</v>
      </c>
      <c r="S365" s="32" t="str">
        <f aca="false">IF(L365="","",IF(ABS(L365)&lt;=1.96*O365,"Yes","No"))</f>
        <v>No</v>
      </c>
      <c r="T365" s="60" t="n">
        <f aca="false">IF(D365="","",ROUND(SQRT(((D365+G365)*O365/100)^2+(J365*(D365+G365)*0.06777)^2),0))</f>
        <v>65</v>
      </c>
      <c r="U365" s="32"/>
    </row>
    <row r="366" customFormat="false" ht="15" hidden="false" customHeight="false" outlineLevel="0" collapsed="false">
      <c r="A366" s="32" t="s">
        <v>421</v>
      </c>
      <c r="B366" s="32" t="s">
        <v>603</v>
      </c>
      <c r="C366" s="32" t="s">
        <v>603</v>
      </c>
      <c r="D366" s="60" t="n">
        <v>567</v>
      </c>
      <c r="E366" s="60" t="n">
        <v>508</v>
      </c>
      <c r="F366" s="69" t="n">
        <f aca="false">IF(E366="","",D366-E366)</f>
        <v>59</v>
      </c>
      <c r="G366" s="60" t="n">
        <v>701</v>
      </c>
      <c r="H366" s="60" t="n">
        <v>791</v>
      </c>
      <c r="I366" s="69" t="n">
        <f aca="false">IF(H366="","",G366-H366)</f>
        <v>-90</v>
      </c>
      <c r="J366" s="40" t="n">
        <f aca="false">IF(OR(D366="",D366+G366=0),"",D366/(D366+G366))</f>
        <v>0.447160883280757</v>
      </c>
      <c r="K366" s="40" t="n">
        <f aca="false">IF(E366="","",E366/(E366+H366))</f>
        <v>0.391070053887606</v>
      </c>
      <c r="L366" s="70" t="n">
        <f aca="false">IF(OR(K366="",J366=""),"",(J366-K366)*100)</f>
        <v>5.60908293931512</v>
      </c>
      <c r="M366" s="36" t="n">
        <v>1.73158763326251</v>
      </c>
      <c r="N366" s="36" t="n">
        <v>1.32709319028394</v>
      </c>
      <c r="O366" s="36" t="n">
        <f aca="false">SQRT(M366^2+N366^2)</f>
        <v>2.18164434942216</v>
      </c>
      <c r="P366" s="40" t="n">
        <f aca="false">IF(J366="","",MAX(0,J366-1.96*O366/100))</f>
        <v>0.404400654032083</v>
      </c>
      <c r="Q366" s="40" t="n">
        <f aca="false">IF(J366="","",MIN(1,J366+1.96*O366/100))</f>
        <v>0.489921112529432</v>
      </c>
      <c r="R366" s="32" t="str">
        <f aca="false">IF(L366="","",IF(ABS(L366)&lt;=O366,"Yes","No"))</f>
        <v>No</v>
      </c>
      <c r="S366" s="32" t="str">
        <f aca="false">IF(L366="","",IF(ABS(L366)&lt;=1.96*O366,"Yes","No"))</f>
        <v>No</v>
      </c>
      <c r="T366" s="60" t="n">
        <f aca="false">IF(D366="","",ROUND(SQRT(((D366+G366)*O366/100)^2+(J366*(D366+G366)*0.06777)^2),0))</f>
        <v>47</v>
      </c>
      <c r="U366" s="32"/>
    </row>
    <row r="368" customFormat="false" ht="15" hidden="false" customHeight="false" outlineLevel="0" collapsed="false">
      <c r="A368" s="20" t="s">
        <v>733</v>
      </c>
      <c r="B368" s="71"/>
      <c r="C368" s="71"/>
      <c r="D368" s="72" t="n">
        <f aca="false">SUMIF(E2:E366,"&lt;&gt;",D2:D366)</f>
        <v>203428</v>
      </c>
      <c r="E368" s="72" t="n">
        <f aca="false">SUM(E2:E366)</f>
        <v>190519</v>
      </c>
      <c r="F368" s="73" t="n">
        <f aca="false">D368-E368</f>
        <v>12909</v>
      </c>
      <c r="G368" s="72" t="n">
        <f aca="false">SUMIF(H2:H366,"&lt;&gt;",G2:G366)</f>
        <v>182379</v>
      </c>
      <c r="H368" s="72" t="n">
        <f aca="false">SUM(H2:H366)</f>
        <v>193894</v>
      </c>
      <c r="I368" s="73" t="n">
        <f aca="false">G368-H368</f>
        <v>-11515</v>
      </c>
      <c r="J368" s="74" t="n">
        <f aca="false">D368/(D368+G368)</f>
        <v>0.527279183633267</v>
      </c>
      <c r="K368" s="74" t="n">
        <f aca="false">E368/(E368+H368)</f>
        <v>0.495610190082021</v>
      </c>
      <c r="L368" s="75" t="n">
        <f aca="false">(J368-K368)*100</f>
        <v>3.16689935512462</v>
      </c>
      <c r="M368" s="76" t="n">
        <v>0</v>
      </c>
      <c r="N368" s="76" t="n">
        <v>1.32709319028394</v>
      </c>
      <c r="O368" s="76" t="n">
        <f aca="false">SQRT(M368^2+N368^2)</f>
        <v>1.32709319028394</v>
      </c>
      <c r="P368" s="74" t="n">
        <f aca="false">J368-1.96*O368/100</f>
        <v>0.501268157103702</v>
      </c>
      <c r="Q368" s="74" t="n">
        <f aca="false">J368+1.96*O368/100</f>
        <v>0.553290210162833</v>
      </c>
      <c r="R368" s="71" t="str">
        <f aca="false">IF(ABS(L368)&lt;=O368,"Yes","No")</f>
        <v>No</v>
      </c>
      <c r="S368" s="71" t="str">
        <f aca="false">IF(ABS(L368)&lt;=1.96*O368,"Yes","No")</f>
        <v>No</v>
      </c>
      <c r="T368" s="72" t="n">
        <f aca="false">ROUND(SQRT(((D368+G368)*O368/100)^2+(J368*(D368+G368)*0.04485)^2),0)</f>
        <v>10462</v>
      </c>
    </row>
    <row r="369" customFormat="false" ht="15" hidden="false" customHeight="false" outlineLevel="0" collapsed="false">
      <c r="A369" s="20" t="s">
        <v>734</v>
      </c>
      <c r="B369" s="71"/>
      <c r="C369" s="71"/>
      <c r="D369" s="72" t="n">
        <f aca="false">SUM(D2:D366)</f>
        <v>204943</v>
      </c>
      <c r="E369" s="72"/>
      <c r="F369" s="73"/>
      <c r="G369" s="72" t="n">
        <f aca="false">SUM(G2:G366)</f>
        <v>183289</v>
      </c>
      <c r="H369" s="72"/>
      <c r="I369" s="73"/>
      <c r="J369" s="74" t="n">
        <f aca="false">D369/(D369+G369)</f>
        <v>0.527887963897876</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42.2646239554318</v>
      </c>
    </row>
    <row r="372" customFormat="false" ht="15" hidden="false" customHeight="false" outlineLevel="0" collapsed="false">
      <c r="A372" s="2" t="s">
        <v>736</v>
      </c>
      <c r="F372" s="77" t="n">
        <f aca="false">(SUMIF(I2:I366,"&gt;0")-SUMIF(I2:I366,"&lt;0"))/COUNT(I2:I366)</f>
        <v>36.6768802228412</v>
      </c>
    </row>
    <row r="373" customFormat="false" ht="15" hidden="false" customHeight="false" outlineLevel="0" collapsed="false">
      <c r="A373" s="2" t="s">
        <v>737</v>
      </c>
      <c r="F373" s="78" t="n">
        <f aca="false">(SUMIF(L2:L366,"&gt;0")-SUMIF(L2:L366,"&lt;0"))/COUNT(L2:L366)</f>
        <v>3.77289387563887</v>
      </c>
    </row>
    <row r="374" customFormat="false" ht="15" hidden="false" customHeight="false" outlineLevel="0" collapsed="false">
      <c r="A374" s="5" t="s">
        <v>738</v>
      </c>
      <c r="F374" s="79" t="n">
        <f aca="false">SQRT(SUMSQ(L2:L366)/COUNT(L2:L366))</f>
        <v>4.58347724600967</v>
      </c>
    </row>
    <row r="375" customFormat="false" ht="15" hidden="false" customHeight="false" outlineLevel="0" collapsed="false">
      <c r="A375" s="5" t="s">
        <v>739</v>
      </c>
      <c r="F375" s="80" t="n">
        <f aca="false">L368</f>
        <v>3.16689935512462</v>
      </c>
    </row>
    <row r="376" customFormat="false" ht="15" hidden="false" customHeight="false" outlineLevel="0" collapsed="false">
      <c r="A376" s="5" t="s">
        <v>740</v>
      </c>
      <c r="F376" s="79" t="n">
        <f aca="false">SQRT((SUMSQ(L2:L366)-2*L368*SUM(L2:L366)+COUNT(L2:L366)*L368^2)/COUNT(L2:L366))</f>
        <v>2.85529803861095</v>
      </c>
    </row>
    <row r="377" customFormat="false" ht="15" hidden="false" customHeight="false" outlineLevel="0" collapsed="false">
      <c r="A377" s="2" t="s">
        <v>741</v>
      </c>
      <c r="F377" s="81" t="n">
        <f aca="false">D368/E368-1</f>
        <v>0.0677570216093932</v>
      </c>
    </row>
    <row r="378" customFormat="false" ht="15" hidden="false" customHeight="false" outlineLevel="0" collapsed="false">
      <c r="A378" s="5" t="s">
        <v>742</v>
      </c>
      <c r="F378" s="82" t="n">
        <f aca="false">G368/H368-1</f>
        <v>-0.0593881192816693</v>
      </c>
    </row>
    <row r="379" customFormat="false" ht="15" hidden="false" customHeight="false" outlineLevel="0" collapsed="false">
      <c r="A379" s="2" t="s">
        <v>743</v>
      </c>
      <c r="F379" s="81" t="n">
        <f aca="false">(D368+G368)/(E368+H368)-1</f>
        <v>0.00362630816335563</v>
      </c>
    </row>
    <row r="380" customFormat="false" ht="15" hidden="false" customHeight="false" outlineLevel="0" collapsed="false">
      <c r="A380" s="2" t="s">
        <v>744</v>
      </c>
      <c r="F380" s="78" t="n">
        <f aca="false">AVERAGE(O2:O366)</f>
        <v>2.79534599670549</v>
      </c>
    </row>
    <row r="381" customFormat="false" ht="15" hidden="false" customHeight="false" outlineLevel="0" collapsed="false">
      <c r="A381" s="5" t="s">
        <v>745</v>
      </c>
      <c r="F381" s="83" t="n">
        <f aca="false">COUNTIF(R2:R366,"Yes")/(COUNTIF(R2:R366,"Yes")+COUNTIF(R2:R366,"No"))</f>
        <v>0.398328690807799</v>
      </c>
    </row>
    <row r="382" customFormat="false" ht="15" hidden="false" customHeight="false" outlineLevel="0" collapsed="false">
      <c r="A382" s="5" t="s">
        <v>746</v>
      </c>
      <c r="F382" s="83" t="n">
        <f aca="false">COUNTIF(S2:S366,"Yes")/(COUNTIF(S2:S366,"Yes")+COUNTIF(S2:S366,"No"))</f>
        <v>0.746518105849582</v>
      </c>
    </row>
    <row r="383" customFormat="false" ht="15" hidden="false" customHeight="false" outlineLevel="0" collapsed="false">
      <c r="A383" s="2" t="s">
        <v>747</v>
      </c>
      <c r="F383" s="84" t="n">
        <f aca="false">COUNTIFS(L2:L366,"&gt;=-3",L2:L366,"&lt;=3")/COUNT(L2:L366)</f>
        <v>0.454038997214485</v>
      </c>
    </row>
    <row r="384" customFormat="false" ht="15" hidden="false" customHeight="false" outlineLevel="0" collapsed="false">
      <c r="A384" s="2" t="s">
        <v>787</v>
      </c>
      <c r="F384" s="85" t="n">
        <f aca="false">COUNT(E2:E366)</f>
        <v>359</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690.880604974338</v>
      </c>
    </row>
    <row r="388" customFormat="false" ht="15" hidden="false" customHeight="false" outlineLevel="0" collapsed="false">
      <c r="A388" s="2" t="s">
        <v>752</v>
      </c>
      <c r="F388" s="86" t="n">
        <f aca="false">F368-((D368+G368)-(E368+H368))*K368</f>
        <v>12218.1193950257</v>
      </c>
    </row>
    <row r="389" customFormat="false" ht="15" hidden="false" customHeight="false" outlineLevel="0" collapsed="false">
      <c r="A389" s="2" t="s">
        <v>753</v>
      </c>
      <c r="F389" s="86" t="n">
        <f aca="false">((D368+G368)-(E368+H368))*(1-K368)</f>
        <v>703.119395025663</v>
      </c>
    </row>
    <row r="390" customFormat="false" ht="15" hidden="false" customHeight="false" outlineLevel="0" collapsed="false">
      <c r="A390" s="2" t="s">
        <v>754</v>
      </c>
      <c r="F390" s="86" t="n">
        <f aca="false">I368-((D368+G368)-(E368+H368))*(1-K368)</f>
        <v>-12218.1193950257</v>
      </c>
    </row>
    <row r="391" customFormat="false" ht="15" hidden="false" customHeight="false" outlineLevel="0" collapsed="false">
      <c r="A391" s="2" t="s">
        <v>755</v>
      </c>
      <c r="F391" s="81" t="n">
        <f aca="false">(F368-((D368+G368)-(E368+H368))*K368)/E368</f>
        <v>0.0641307134460377</v>
      </c>
    </row>
    <row r="392" customFormat="false" ht="15" hidden="false" customHeight="false" outlineLevel="0" collapsed="false">
      <c r="A392" s="2" t="s">
        <v>756</v>
      </c>
      <c r="F392" s="81" t="n">
        <f aca="false">(I368-((D368+G368)-(E368+H368))*(1-K368))/H368</f>
        <v>-0.0630144274450249</v>
      </c>
    </row>
    <row r="394" customFormat="false" ht="15" hidden="false" customHeight="false" outlineLevel="0" collapsed="false">
      <c r="U394" s="5" t="s">
        <v>139</v>
      </c>
    </row>
    <row r="395" customFormat="false" ht="41.75" hidden="false" customHeight="false" outlineLevel="0" collapsed="false">
      <c r="U395" s="68" t="s">
        <v>788</v>
      </c>
    </row>
    <row r="396" customFormat="false" ht="41.75" hidden="false" customHeight="false" outlineLevel="0" collapsed="false">
      <c r="U396" s="68" t="s">
        <v>789</v>
      </c>
    </row>
    <row r="397" customFormat="false" ht="15" hidden="false" customHeight="false" outlineLevel="0" collapsed="false">
      <c r="U397" s="68" t="s">
        <v>790</v>
      </c>
    </row>
    <row r="398" customFormat="false" ht="28.35" hidden="false" customHeight="false" outlineLevel="0" collapsed="false">
      <c r="U398" s="68" t="s">
        <v>791</v>
      </c>
    </row>
    <row r="399" customFormat="false" ht="28.35" hidden="false" customHeight="false" outlineLevel="0" collapsed="false">
      <c r="U399" s="68" t="s">
        <v>792</v>
      </c>
    </row>
    <row r="400" customFormat="false" ht="28.35" hidden="false" customHeight="false" outlineLevel="0" collapsed="false">
      <c r="U400" s="68" t="s">
        <v>793</v>
      </c>
    </row>
    <row r="401" customFormat="false" ht="28.35" hidden="false" customHeight="false" outlineLevel="0" collapsed="false">
      <c r="U401" s="68" t="s">
        <v>763</v>
      </c>
    </row>
    <row r="402" customFormat="false" ht="41.75" hidden="false" customHeight="false" outlineLevel="0" collapsed="false">
      <c r="U402" s="68" t="s">
        <v>794</v>
      </c>
    </row>
    <row r="403" customFormat="false" ht="28.35" hidden="false" customHeight="false" outlineLevel="0" collapsed="false">
      <c r="U403" s="68" t="s">
        <v>795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768</v>
      </c>
      <c r="H1" s="8" t="s">
        <v>719</v>
      </c>
      <c r="I1" s="8" t="s">
        <v>720</v>
      </c>
      <c r="J1" s="8" t="s">
        <v>721</v>
      </c>
      <c r="K1" s="8" t="s">
        <v>722</v>
      </c>
      <c r="L1" s="8" t="s">
        <v>723</v>
      </c>
      <c r="M1" s="8" t="s">
        <v>781</v>
      </c>
      <c r="N1" s="8" t="s">
        <v>782</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239</v>
      </c>
      <c r="E2" s="60" t="n">
        <v>171</v>
      </c>
      <c r="F2" s="69" t="n">
        <f aca="false">IF(E2="","",D2-E2)</f>
        <v>68</v>
      </c>
      <c r="G2" s="60" t="n">
        <v>295</v>
      </c>
      <c r="H2" s="60" t="n">
        <v>332</v>
      </c>
      <c r="I2" s="69" t="n">
        <f aca="false">IF(H2="","",G2-H2)</f>
        <v>-37</v>
      </c>
      <c r="J2" s="40" t="n">
        <f aca="false">IF(OR(D2="",D2+G2=0),"",D2/(D2+G2))</f>
        <v>0.447565543071161</v>
      </c>
      <c r="K2" s="40" t="n">
        <f aca="false">IF(E2="","",E2/(E2+H2))</f>
        <v>0.339960238568589</v>
      </c>
      <c r="L2" s="70" t="n">
        <f aca="false">IF(OR(K2="",J2=""),"",(J2-K2)*100)</f>
        <v>10.7605304502573</v>
      </c>
      <c r="M2" s="36" t="n">
        <v>3.27171856570357</v>
      </c>
      <c r="N2" s="36" t="n">
        <v>1.32719472401326</v>
      </c>
      <c r="O2" s="36" t="n">
        <f aca="false">SQRT(M2^2+N2^2)</f>
        <v>3.53066398976426</v>
      </c>
      <c r="P2" s="40" t="n">
        <f aca="false">IF(J2="","",MAX(0,J2-1.96*O2/100))</f>
        <v>0.378364528871782</v>
      </c>
      <c r="Q2" s="40" t="n">
        <f aca="false">IF(J2="","",MIN(1,J2+1.96*O2/100))</f>
        <v>0.516766557270541</v>
      </c>
      <c r="R2" s="32" t="str">
        <f aca="false">IF(L2="","",IF(ABS(L2)&lt;=O2,"Yes","No"))</f>
        <v>No</v>
      </c>
      <c r="S2" s="32" t="str">
        <f aca="false">IF(L2="","",IF(ABS(L2)&lt;=1.96*O2,"Yes","No"))</f>
        <v>No</v>
      </c>
      <c r="T2" s="60" t="n">
        <f aca="false">IF(D2="","",ROUND(SQRT(((D2+G2)*O2/100)^2+(J2*(D2+G2)*0.14653)^2),0))</f>
        <v>40</v>
      </c>
      <c r="U2" s="32" t="s">
        <v>783</v>
      </c>
    </row>
    <row r="3" customFormat="false" ht="15" hidden="false" customHeight="false" outlineLevel="0" collapsed="false">
      <c r="A3" s="32" t="s">
        <v>162</v>
      </c>
      <c r="B3" s="32" t="s">
        <v>167</v>
      </c>
      <c r="C3" s="32" t="s">
        <v>167</v>
      </c>
      <c r="D3" s="60" t="n">
        <v>141</v>
      </c>
      <c r="E3" s="60" t="n">
        <v>100</v>
      </c>
      <c r="F3" s="69" t="n">
        <f aca="false">IF(E3="","",D3-E3)</f>
        <v>41</v>
      </c>
      <c r="G3" s="60" t="n">
        <v>274</v>
      </c>
      <c r="H3" s="60" t="n">
        <v>303</v>
      </c>
      <c r="I3" s="69" t="n">
        <f aca="false">IF(H3="","",G3-H3)</f>
        <v>-29</v>
      </c>
      <c r="J3" s="40" t="n">
        <f aca="false">IF(OR(D3="",D3+G3=0),"",D3/(D3+G3))</f>
        <v>0.339759036144578</v>
      </c>
      <c r="K3" s="40" t="n">
        <f aca="false">IF(E3="","",E3/(E3+H3))</f>
        <v>0.248138957816377</v>
      </c>
      <c r="L3" s="70" t="n">
        <f aca="false">IF(OR(K3="",J3=""),"",(J3-K3)*100)</f>
        <v>9.16200783282011</v>
      </c>
      <c r="M3" s="36" t="n">
        <v>3.27171856570357</v>
      </c>
      <c r="N3" s="36" t="n">
        <v>1.32719472401326</v>
      </c>
      <c r="O3" s="36" t="n">
        <f aca="false">SQRT(M3^2+N3^2)</f>
        <v>3.53066398976426</v>
      </c>
      <c r="P3" s="40" t="n">
        <f aca="false">IF(J3="","",MAX(0,J3-1.96*O3/100))</f>
        <v>0.270558021945199</v>
      </c>
      <c r="Q3" s="40" t="n">
        <f aca="false">IF(J3="","",MIN(1,J3+1.96*O3/100))</f>
        <v>0.408960050343958</v>
      </c>
      <c r="R3" s="32" t="str">
        <f aca="false">IF(L3="","",IF(ABS(L3)&lt;=O3,"Yes","No"))</f>
        <v>No</v>
      </c>
      <c r="S3" s="32" t="str">
        <f aca="false">IF(L3="","",IF(ABS(L3)&lt;=1.96*O3,"Yes","No"))</f>
        <v>No</v>
      </c>
      <c r="T3" s="60" t="n">
        <f aca="false">IF(D3="","",ROUND(SQRT(((D3+G3)*O3/100)^2+(J3*(D3+G3)*0.14653)^2),0))</f>
        <v>25</v>
      </c>
      <c r="U3" s="32" t="s">
        <v>783</v>
      </c>
    </row>
    <row r="4" customFormat="false" ht="15" hidden="false" customHeight="false" outlineLevel="0" collapsed="false">
      <c r="A4" s="32" t="s">
        <v>162</v>
      </c>
      <c r="B4" s="32" t="s">
        <v>168</v>
      </c>
      <c r="C4" s="32" t="s">
        <v>168</v>
      </c>
      <c r="D4" s="60" t="n">
        <v>180</v>
      </c>
      <c r="E4" s="60" t="n">
        <v>111</v>
      </c>
      <c r="F4" s="69" t="n">
        <f aca="false">IF(E4="","",D4-E4)</f>
        <v>69</v>
      </c>
      <c r="G4" s="60" t="n">
        <v>300</v>
      </c>
      <c r="H4" s="60" t="n">
        <v>317</v>
      </c>
      <c r="I4" s="69" t="n">
        <f aca="false">IF(H4="","",G4-H4)</f>
        <v>-17</v>
      </c>
      <c r="J4" s="40" t="n">
        <f aca="false">IF(OR(D4="",D4+G4=0),"",D4/(D4+G4))</f>
        <v>0.375</v>
      </c>
      <c r="K4" s="40" t="n">
        <f aca="false">IF(E4="","",E4/(E4+H4))</f>
        <v>0.259345794392523</v>
      </c>
      <c r="L4" s="70" t="n">
        <f aca="false">IF(OR(K4="",J4=""),"",(J4-K4)*100)</f>
        <v>11.5654205607477</v>
      </c>
      <c r="M4" s="36" t="n">
        <v>3.27171856570357</v>
      </c>
      <c r="N4" s="36" t="n">
        <v>1.32719472401326</v>
      </c>
      <c r="O4" s="36" t="n">
        <f aca="false">SQRT(M4^2+N4^2)</f>
        <v>3.53066398976426</v>
      </c>
      <c r="P4" s="40" t="n">
        <f aca="false">IF(J4="","",MAX(0,J4-1.96*O4/100))</f>
        <v>0.305798985800621</v>
      </c>
      <c r="Q4" s="40" t="n">
        <f aca="false">IF(J4="","",MIN(1,J4+1.96*O4/100))</f>
        <v>0.44420101419938</v>
      </c>
      <c r="R4" s="32" t="str">
        <f aca="false">IF(L4="","",IF(ABS(L4)&lt;=O4,"Yes","No"))</f>
        <v>No</v>
      </c>
      <c r="S4" s="32" t="str">
        <f aca="false">IF(L4="","",IF(ABS(L4)&lt;=1.96*O4,"Yes","No"))</f>
        <v>No</v>
      </c>
      <c r="T4" s="60" t="n">
        <f aca="false">IF(D4="","",ROUND(SQRT(((D4+G4)*O4/100)^2+(J4*(D4+G4)*0.14653)^2),0))</f>
        <v>31</v>
      </c>
      <c r="U4" s="32" t="s">
        <v>783</v>
      </c>
    </row>
    <row r="5" customFormat="false" ht="15" hidden="false" customHeight="false" outlineLevel="0" collapsed="false">
      <c r="A5" s="32" t="s">
        <v>162</v>
      </c>
      <c r="B5" s="32" t="s">
        <v>169</v>
      </c>
      <c r="C5" s="32" t="s">
        <v>170</v>
      </c>
      <c r="D5" s="60" t="n">
        <v>270</v>
      </c>
      <c r="E5" s="60" t="n">
        <v>194</v>
      </c>
      <c r="F5" s="69" t="n">
        <f aca="false">IF(E5="","",D5-E5)</f>
        <v>76</v>
      </c>
      <c r="G5" s="60" t="n">
        <v>567</v>
      </c>
      <c r="H5" s="60" t="n">
        <v>593</v>
      </c>
      <c r="I5" s="69" t="n">
        <f aca="false">IF(H5="","",G5-H5)</f>
        <v>-26</v>
      </c>
      <c r="J5" s="40" t="n">
        <f aca="false">IF(OR(D5="",D5+G5=0),"",D5/(D5+G5))</f>
        <v>0.32258064516129</v>
      </c>
      <c r="K5" s="40" t="n">
        <f aca="false">IF(E5="","",E5/(E5+H5))</f>
        <v>0.246505717916137</v>
      </c>
      <c r="L5" s="70" t="n">
        <f aca="false">IF(OR(K5="",J5=""),"",(J5-K5)*100)</f>
        <v>7.60749272451531</v>
      </c>
      <c r="M5" s="36" t="n">
        <v>1.94077599590723</v>
      </c>
      <c r="N5" s="36" t="n">
        <v>1.32719472401326</v>
      </c>
      <c r="O5" s="36" t="n">
        <f aca="false">SQRT(M5^2+N5^2)</f>
        <v>2.35118210731078</v>
      </c>
      <c r="P5" s="40" t="n">
        <f aca="false">IF(J5="","",MAX(0,J5-1.96*O5/100))</f>
        <v>0.276497475857999</v>
      </c>
      <c r="Q5" s="40" t="n">
        <f aca="false">IF(J5="","",MIN(1,J5+1.96*O5/100))</f>
        <v>0.368663814464582</v>
      </c>
      <c r="R5" s="32" t="str">
        <f aca="false">IF(L5="","",IF(ABS(L5)&lt;=O5,"Yes","No"))</f>
        <v>No</v>
      </c>
      <c r="S5" s="32" t="str">
        <f aca="false">IF(L5="","",IF(ABS(L5)&lt;=1.96*O5,"Yes","No"))</f>
        <v>No</v>
      </c>
      <c r="T5" s="60" t="n">
        <f aca="false">IF(D5="","",ROUND(SQRT(((D5+G5)*O5/100)^2+(J5*(D5+G5)*0.0886)^2),0))</f>
        <v>31</v>
      </c>
      <c r="U5" s="32" t="s">
        <v>783</v>
      </c>
    </row>
    <row r="6" customFormat="false" ht="15" hidden="false" customHeight="false" outlineLevel="0" collapsed="false">
      <c r="A6" s="32" t="s">
        <v>162</v>
      </c>
      <c r="B6" s="32" t="s">
        <v>169</v>
      </c>
      <c r="C6" s="32" t="s">
        <v>172</v>
      </c>
      <c r="D6" s="60" t="n">
        <v>274</v>
      </c>
      <c r="E6" s="60" t="n">
        <v>196</v>
      </c>
      <c r="F6" s="69" t="n">
        <f aca="false">IF(E6="","",D6-E6)</f>
        <v>78</v>
      </c>
      <c r="G6" s="60" t="n">
        <v>561</v>
      </c>
      <c r="H6" s="60" t="n">
        <v>587</v>
      </c>
      <c r="I6" s="69" t="n">
        <f aca="false">IF(H6="","",G6-H6)</f>
        <v>-26</v>
      </c>
      <c r="J6" s="40" t="n">
        <f aca="false">IF(OR(D6="",D6+G6=0),"",D6/(D6+G6))</f>
        <v>0.32814371257485</v>
      </c>
      <c r="K6" s="40" t="n">
        <f aca="false">IF(E6="","",E6/(E6+H6))</f>
        <v>0.250319284802043</v>
      </c>
      <c r="L6" s="70" t="n">
        <f aca="false">IF(OR(K6="",J6=""),"",(J6-K6)*100)</f>
        <v>7.78244277728069</v>
      </c>
      <c r="M6" s="36" t="n">
        <v>1.94077599590723</v>
      </c>
      <c r="N6" s="36" t="n">
        <v>1.32719472401326</v>
      </c>
      <c r="O6" s="36" t="n">
        <f aca="false">SQRT(M6^2+N6^2)</f>
        <v>2.35118210731078</v>
      </c>
      <c r="P6" s="40" t="n">
        <f aca="false">IF(J6="","",MAX(0,J6-1.96*O6/100))</f>
        <v>0.282060543271559</v>
      </c>
      <c r="Q6" s="40" t="n">
        <f aca="false">IF(J6="","",MIN(1,J6+1.96*O6/100))</f>
        <v>0.374226881878142</v>
      </c>
      <c r="R6" s="32" t="str">
        <f aca="false">IF(L6="","",IF(ABS(L6)&lt;=O6,"Yes","No"))</f>
        <v>No</v>
      </c>
      <c r="S6" s="32" t="str">
        <f aca="false">IF(L6="","",IF(ABS(L6)&lt;=1.96*O6,"Yes","No"))</f>
        <v>No</v>
      </c>
      <c r="T6" s="60" t="n">
        <f aca="false">IF(D6="","",ROUND(SQRT(((D6+G6)*O6/100)^2+(J6*(D6+G6)*0.0886)^2),0))</f>
        <v>31</v>
      </c>
      <c r="U6" s="32" t="s">
        <v>783</v>
      </c>
    </row>
    <row r="7" customFormat="false" ht="15" hidden="false" customHeight="false" outlineLevel="0" collapsed="false">
      <c r="A7" s="32" t="s">
        <v>162</v>
      </c>
      <c r="B7" s="32" t="s">
        <v>173</v>
      </c>
      <c r="C7" s="32" t="s">
        <v>173</v>
      </c>
      <c r="D7" s="60" t="n">
        <v>58</v>
      </c>
      <c r="E7" s="60" t="n">
        <v>47</v>
      </c>
      <c r="F7" s="69" t="n">
        <f aca="false">IF(E7="","",D7-E7)</f>
        <v>11</v>
      </c>
      <c r="G7" s="60" t="n">
        <v>68</v>
      </c>
      <c r="H7" s="60" t="n">
        <v>74</v>
      </c>
      <c r="I7" s="69" t="n">
        <f aca="false">IF(H7="","",G7-H7)</f>
        <v>-6</v>
      </c>
      <c r="J7" s="40" t="n">
        <f aca="false">IF(OR(D7="",D7+G7=0),"",D7/(D7+G7))</f>
        <v>0.46031746031746</v>
      </c>
      <c r="K7" s="40" t="n">
        <f aca="false">IF(E7="","",E7/(E7+H7))</f>
        <v>0.388429752066116</v>
      </c>
      <c r="L7" s="70" t="n">
        <f aca="false">IF(OR(K7="",J7=""),"",(J7-K7)*100)</f>
        <v>7.18877082513446</v>
      </c>
      <c r="M7" s="36" t="n">
        <v>3.27171856570357</v>
      </c>
      <c r="N7" s="36" t="n">
        <v>1.32719472401326</v>
      </c>
      <c r="O7" s="36" t="n">
        <f aca="false">SQRT(M7^2+N7^2)</f>
        <v>3.53066398976426</v>
      </c>
      <c r="P7" s="40" t="n">
        <f aca="false">IF(J7="","",MAX(0,J7-1.96*O7/100))</f>
        <v>0.391116446118081</v>
      </c>
      <c r="Q7" s="40" t="n">
        <f aca="false">IF(J7="","",MIN(1,J7+1.96*O7/100))</f>
        <v>0.52951847451684</v>
      </c>
      <c r="R7" s="32" t="str">
        <f aca="false">IF(L7="","",IF(ABS(L7)&lt;=O7,"Yes","No"))</f>
        <v>No</v>
      </c>
      <c r="S7" s="32" t="str">
        <f aca="false">IF(L7="","",IF(ABS(L7)&lt;=1.96*O7,"Yes","No"))</f>
        <v>No</v>
      </c>
      <c r="T7" s="60" t="n">
        <f aca="false">IF(D7="","",ROUND(SQRT(((D7+G7)*O7/100)^2+(J7*(D7+G7)*0.14653)^2),0))</f>
        <v>10</v>
      </c>
      <c r="U7" s="32" t="s">
        <v>783</v>
      </c>
    </row>
    <row r="8" customFormat="false" ht="15" hidden="false" customHeight="false" outlineLevel="0" collapsed="false">
      <c r="A8" s="32" t="s">
        <v>162</v>
      </c>
      <c r="B8" s="32" t="s">
        <v>174</v>
      </c>
      <c r="C8" s="32" t="s">
        <v>175</v>
      </c>
      <c r="D8" s="60" t="n">
        <v>355</v>
      </c>
      <c r="E8" s="60" t="n">
        <v>268</v>
      </c>
      <c r="F8" s="69" t="n">
        <f aca="false">IF(E8="","",D8-E8)</f>
        <v>87</v>
      </c>
      <c r="G8" s="60" t="n">
        <v>719</v>
      </c>
      <c r="H8" s="60" t="n">
        <v>753</v>
      </c>
      <c r="I8" s="69" t="n">
        <f aca="false">IF(H8="","",G8-H8)</f>
        <v>-34</v>
      </c>
      <c r="J8" s="40" t="n">
        <f aca="false">IF(OR(D8="",D8+G8=0),"",D8/(D8+G8))</f>
        <v>0.330540037243948</v>
      </c>
      <c r="K8" s="40" t="n">
        <f aca="false">IF(E8="","",E8/(E8+H8))</f>
        <v>0.262487757100882</v>
      </c>
      <c r="L8" s="70" t="n">
        <f aca="false">IF(OR(K8="",J8=""),"",(J8-K8)*100)</f>
        <v>6.80522801430664</v>
      </c>
      <c r="M8" s="36" t="n">
        <v>1.94077599590723</v>
      </c>
      <c r="N8" s="36" t="n">
        <v>1.32719472401326</v>
      </c>
      <c r="O8" s="36" t="n">
        <f aca="false">SQRT(M8^2+N8^2)</f>
        <v>2.35118210731078</v>
      </c>
      <c r="P8" s="40" t="n">
        <f aca="false">IF(J8="","",MAX(0,J8-1.96*O8/100))</f>
        <v>0.284456867940657</v>
      </c>
      <c r="Q8" s="40" t="n">
        <f aca="false">IF(J8="","",MIN(1,J8+1.96*O8/100))</f>
        <v>0.376623206547239</v>
      </c>
      <c r="R8" s="32" t="str">
        <f aca="false">IF(L8="","",IF(ABS(L8)&lt;=O8,"Yes","No"))</f>
        <v>No</v>
      </c>
      <c r="S8" s="32" t="str">
        <f aca="false">IF(L8="","",IF(ABS(L8)&lt;=1.96*O8,"Yes","No"))</f>
        <v>No</v>
      </c>
      <c r="T8" s="60" t="n">
        <f aca="false">IF(D8="","",ROUND(SQRT(((D8+G8)*O8/100)^2+(J8*(D8+G8)*0.0886)^2),0))</f>
        <v>40</v>
      </c>
      <c r="U8" s="32" t="s">
        <v>783</v>
      </c>
    </row>
    <row r="9" customFormat="false" ht="15" hidden="false" customHeight="false" outlineLevel="0" collapsed="false">
      <c r="A9" s="32" t="s">
        <v>162</v>
      </c>
      <c r="B9" s="32" t="s">
        <v>174</v>
      </c>
      <c r="C9" s="32" t="s">
        <v>176</v>
      </c>
      <c r="D9" s="60" t="n">
        <v>210</v>
      </c>
      <c r="E9" s="60" t="n">
        <v>163</v>
      </c>
      <c r="F9" s="69" t="n">
        <f aca="false">IF(E9="","",D9-E9)</f>
        <v>47</v>
      </c>
      <c r="G9" s="60" t="n">
        <v>423</v>
      </c>
      <c r="H9" s="60" t="n">
        <v>443</v>
      </c>
      <c r="I9" s="69" t="n">
        <f aca="false">IF(H9="","",G9-H9)</f>
        <v>-20</v>
      </c>
      <c r="J9" s="40" t="n">
        <f aca="false">IF(OR(D9="",D9+G9=0),"",D9/(D9+G9))</f>
        <v>0.33175355450237</v>
      </c>
      <c r="K9" s="40" t="n">
        <f aca="false">IF(E9="","",E9/(E9+H9))</f>
        <v>0.268976897689769</v>
      </c>
      <c r="L9" s="70" t="n">
        <f aca="false">IF(OR(K9="",J9=""),"",(J9-K9)*100)</f>
        <v>6.27766568126007</v>
      </c>
      <c r="M9" s="36" t="n">
        <v>3.27171856570357</v>
      </c>
      <c r="N9" s="36" t="n">
        <v>1.32719472401326</v>
      </c>
      <c r="O9" s="36" t="n">
        <f aca="false">SQRT(M9^2+N9^2)</f>
        <v>3.53066398976426</v>
      </c>
      <c r="P9" s="40" t="n">
        <f aca="false">IF(J9="","",MAX(0,J9-1.96*O9/100))</f>
        <v>0.26255254030299</v>
      </c>
      <c r="Q9" s="40" t="n">
        <f aca="false">IF(J9="","",MIN(1,J9+1.96*O9/100))</f>
        <v>0.400954568701749</v>
      </c>
      <c r="R9" s="32" t="str">
        <f aca="false">IF(L9="","",IF(ABS(L9)&lt;=O9,"Yes","No"))</f>
        <v>No</v>
      </c>
      <c r="S9" s="32" t="str">
        <f aca="false">IF(L9="","",IF(ABS(L9)&lt;=1.96*O9,"Yes","No"))</f>
        <v>Yes</v>
      </c>
      <c r="T9" s="60" t="n">
        <f aca="false">IF(D9="","",ROUND(SQRT(((D9+G9)*O9/100)^2+(J9*(D9+G9)*0.14653)^2),0))</f>
        <v>38</v>
      </c>
      <c r="U9" s="32" t="s">
        <v>783</v>
      </c>
    </row>
    <row r="10" customFormat="false" ht="15" hidden="false" customHeight="false" outlineLevel="0" collapsed="false">
      <c r="A10" s="32" t="s">
        <v>162</v>
      </c>
      <c r="B10" s="32" t="s">
        <v>174</v>
      </c>
      <c r="C10" s="32" t="s">
        <v>177</v>
      </c>
      <c r="D10" s="60" t="n">
        <v>255</v>
      </c>
      <c r="E10" s="60" t="n">
        <v>200</v>
      </c>
      <c r="F10" s="69" t="n">
        <f aca="false">IF(E10="","",D10-E10)</f>
        <v>55</v>
      </c>
      <c r="G10" s="60" t="n">
        <v>600</v>
      </c>
      <c r="H10" s="60" t="n">
        <v>632</v>
      </c>
      <c r="I10" s="69" t="n">
        <f aca="false">IF(H10="","",G10-H10)</f>
        <v>-32</v>
      </c>
      <c r="J10" s="40" t="n">
        <f aca="false">IF(OR(D10="",D10+G10=0),"",D10/(D10+G10))</f>
        <v>0.298245614035088</v>
      </c>
      <c r="K10" s="40" t="n">
        <f aca="false">IF(E10="","",E10/(E10+H10))</f>
        <v>0.240384615384615</v>
      </c>
      <c r="L10" s="70" t="n">
        <f aca="false">IF(OR(K10="",J10=""),"",(J10-K10)*100)</f>
        <v>5.78609986504723</v>
      </c>
      <c r="M10" s="36" t="n">
        <v>1.94077599590723</v>
      </c>
      <c r="N10" s="36" t="n">
        <v>1.32719472401326</v>
      </c>
      <c r="O10" s="36" t="n">
        <f aca="false">SQRT(M10^2+N10^2)</f>
        <v>2.35118210731078</v>
      </c>
      <c r="P10" s="40" t="n">
        <f aca="false">IF(J10="","",MAX(0,J10-1.96*O10/100))</f>
        <v>0.252162444731796</v>
      </c>
      <c r="Q10" s="40" t="n">
        <f aca="false">IF(J10="","",MIN(1,J10+1.96*O10/100))</f>
        <v>0.344328783338379</v>
      </c>
      <c r="R10" s="32" t="str">
        <f aca="false">IF(L10="","",IF(ABS(L10)&lt;=O10,"Yes","No"))</f>
        <v>No</v>
      </c>
      <c r="S10" s="32" t="str">
        <f aca="false">IF(L10="","",IF(ABS(L10)&lt;=1.96*O10,"Yes","No"))</f>
        <v>No</v>
      </c>
      <c r="T10" s="60" t="n">
        <f aca="false">IF(D10="","",ROUND(SQRT(((D10+G10)*O10/100)^2+(J10*(D10+G10)*0.0886)^2),0))</f>
        <v>30</v>
      </c>
      <c r="U10" s="32" t="s">
        <v>783</v>
      </c>
    </row>
    <row r="11" customFormat="false" ht="15" hidden="false" customHeight="false" outlineLevel="0" collapsed="false">
      <c r="A11" s="32" t="s">
        <v>162</v>
      </c>
      <c r="B11" s="32" t="s">
        <v>178</v>
      </c>
      <c r="C11" s="32" t="s">
        <v>179</v>
      </c>
      <c r="D11" s="60" t="n">
        <v>307</v>
      </c>
      <c r="E11" s="60" t="n">
        <v>231</v>
      </c>
      <c r="F11" s="69" t="n">
        <f aca="false">IF(E11="","",D11-E11)</f>
        <v>76</v>
      </c>
      <c r="G11" s="60" t="n">
        <v>271</v>
      </c>
      <c r="H11" s="60" t="n">
        <v>313</v>
      </c>
      <c r="I11" s="69" t="n">
        <f aca="false">IF(H11="","",G11-H11)</f>
        <v>-42</v>
      </c>
      <c r="J11" s="40" t="n">
        <f aca="false">IF(OR(D11="",D11+G11=0),"",D11/(D11+G11))</f>
        <v>0.531141868512111</v>
      </c>
      <c r="K11" s="40" t="n">
        <f aca="false">IF(E11="","",E11/(E11+H11))</f>
        <v>0.424632352941176</v>
      </c>
      <c r="L11" s="70" t="n">
        <f aca="false">IF(OR(K11="",J11=""),"",(J11-K11)*100)</f>
        <v>10.6509515570934</v>
      </c>
      <c r="M11" s="36" t="n">
        <v>3.27171856570357</v>
      </c>
      <c r="N11" s="36" t="n">
        <v>1.32719472401326</v>
      </c>
      <c r="O11" s="36" t="n">
        <f aca="false">SQRT(M11^2+N11^2)</f>
        <v>3.53066398976426</v>
      </c>
      <c r="P11" s="40" t="n">
        <f aca="false">IF(J11="","",MAX(0,J11-1.96*O11/100))</f>
        <v>0.461940854312731</v>
      </c>
      <c r="Q11" s="40" t="n">
        <f aca="false">IF(J11="","",MIN(1,J11+1.96*O11/100))</f>
        <v>0.60034288271149</v>
      </c>
      <c r="R11" s="32" t="str">
        <f aca="false">IF(L11="","",IF(ABS(L11)&lt;=O11,"Yes","No"))</f>
        <v>No</v>
      </c>
      <c r="S11" s="32" t="str">
        <f aca="false">IF(L11="","",IF(ABS(L11)&lt;=1.96*O11,"Yes","No"))</f>
        <v>No</v>
      </c>
      <c r="T11" s="60" t="n">
        <f aca="false">IF(D11="","",ROUND(SQRT(((D11+G11)*O11/100)^2+(J11*(D11+G11)*0.14653)^2),0))</f>
        <v>49</v>
      </c>
      <c r="U11" s="32" t="s">
        <v>783</v>
      </c>
    </row>
    <row r="12" customFormat="false" ht="15" hidden="false" customHeight="false" outlineLevel="0" collapsed="false">
      <c r="A12" s="32" t="s">
        <v>162</v>
      </c>
      <c r="B12" s="32" t="s">
        <v>178</v>
      </c>
      <c r="C12" s="32" t="s">
        <v>180</v>
      </c>
      <c r="D12" s="60" t="n">
        <v>186</v>
      </c>
      <c r="E12" s="60" t="n">
        <v>147</v>
      </c>
      <c r="F12" s="69" t="n">
        <f aca="false">IF(E12="","",D12-E12)</f>
        <v>39</v>
      </c>
      <c r="G12" s="60" t="n">
        <v>224</v>
      </c>
      <c r="H12" s="60" t="n">
        <v>243</v>
      </c>
      <c r="I12" s="69" t="n">
        <f aca="false">IF(H12="","",G12-H12)</f>
        <v>-19</v>
      </c>
      <c r="J12" s="40" t="n">
        <f aca="false">IF(OR(D12="",D12+G12=0),"",D12/(D12+G12))</f>
        <v>0.453658536585366</v>
      </c>
      <c r="K12" s="40" t="n">
        <f aca="false">IF(E12="","",E12/(E12+H12))</f>
        <v>0.376923076923077</v>
      </c>
      <c r="L12" s="70" t="n">
        <f aca="false">IF(OR(K12="",J12=""),"",(J12-K12)*100)</f>
        <v>7.6735459662289</v>
      </c>
      <c r="M12" s="36" t="n">
        <v>3.27171856570357</v>
      </c>
      <c r="N12" s="36" t="n">
        <v>1.32719472401326</v>
      </c>
      <c r="O12" s="36" t="n">
        <f aca="false">SQRT(M12^2+N12^2)</f>
        <v>3.53066398976426</v>
      </c>
      <c r="P12" s="40" t="n">
        <f aca="false">IF(J12="","",MAX(0,J12-1.96*O12/100))</f>
        <v>0.384457522385986</v>
      </c>
      <c r="Q12" s="40" t="n">
        <f aca="false">IF(J12="","",MIN(1,J12+1.96*O12/100))</f>
        <v>0.522859550784745</v>
      </c>
      <c r="R12" s="32" t="str">
        <f aca="false">IF(L12="","",IF(ABS(L12)&lt;=O12,"Yes","No"))</f>
        <v>No</v>
      </c>
      <c r="S12" s="32" t="str">
        <f aca="false">IF(L12="","",IF(ABS(L12)&lt;=1.96*O12,"Yes","No"))</f>
        <v>No</v>
      </c>
      <c r="T12" s="60" t="n">
        <f aca="false">IF(D12="","",ROUND(SQRT(((D12+G12)*O12/100)^2+(J12*(D12+G12)*0.14653)^2),0))</f>
        <v>31</v>
      </c>
      <c r="U12" s="32" t="s">
        <v>783</v>
      </c>
    </row>
    <row r="13" customFormat="false" ht="15" hidden="false" customHeight="false" outlineLevel="0" collapsed="false">
      <c r="A13" s="32" t="s">
        <v>162</v>
      </c>
      <c r="B13" s="32" t="s">
        <v>178</v>
      </c>
      <c r="C13" s="32" t="s">
        <v>181</v>
      </c>
      <c r="D13" s="60" t="n">
        <v>345</v>
      </c>
      <c r="E13" s="60" t="n">
        <v>276</v>
      </c>
      <c r="F13" s="69" t="n">
        <f aca="false">IF(E13="","",D13-E13)</f>
        <v>69</v>
      </c>
      <c r="G13" s="60" t="n">
        <v>407</v>
      </c>
      <c r="H13" s="60" t="n">
        <v>451</v>
      </c>
      <c r="I13" s="69" t="n">
        <f aca="false">IF(H13="","",G13-H13)</f>
        <v>-44</v>
      </c>
      <c r="J13" s="40" t="n">
        <f aca="false">IF(OR(D13="",D13+G13=0),"",D13/(D13+G13))</f>
        <v>0.458776595744681</v>
      </c>
      <c r="K13" s="40" t="n">
        <f aca="false">IF(E13="","",E13/(E13+H13))</f>
        <v>0.379642365887208</v>
      </c>
      <c r="L13" s="70" t="n">
        <f aca="false">IF(OR(K13="",J13=""),"",(J13-K13)*100)</f>
        <v>7.91342298574732</v>
      </c>
      <c r="M13" s="36" t="n">
        <v>1.94077599590723</v>
      </c>
      <c r="N13" s="36" t="n">
        <v>1.32719472401326</v>
      </c>
      <c r="O13" s="36" t="n">
        <f aca="false">SQRT(M13^2+N13^2)</f>
        <v>2.35118210731078</v>
      </c>
      <c r="P13" s="40" t="n">
        <f aca="false">IF(J13="","",MAX(0,J13-1.96*O13/100))</f>
        <v>0.41269342644139</v>
      </c>
      <c r="Q13" s="40" t="n">
        <f aca="false">IF(J13="","",MIN(1,J13+1.96*O13/100))</f>
        <v>0.504859765047972</v>
      </c>
      <c r="R13" s="32" t="str">
        <f aca="false">IF(L13="","",IF(ABS(L13)&lt;=O13,"Yes","No"))</f>
        <v>No</v>
      </c>
      <c r="S13" s="32" t="str">
        <f aca="false">IF(L13="","",IF(ABS(L13)&lt;=1.96*O13,"Yes","No"))</f>
        <v>No</v>
      </c>
      <c r="T13" s="60" t="n">
        <f aca="false">IF(D13="","",ROUND(SQRT(((D13+G13)*O13/100)^2+(J13*(D13+G13)*0.0886)^2),0))</f>
        <v>35</v>
      </c>
      <c r="U13" s="32" t="s">
        <v>783</v>
      </c>
    </row>
    <row r="14" customFormat="false" ht="15" hidden="false" customHeight="false" outlineLevel="0" collapsed="false">
      <c r="A14" s="32" t="s">
        <v>162</v>
      </c>
      <c r="B14" s="32" t="s">
        <v>178</v>
      </c>
      <c r="C14" s="32" t="s">
        <v>182</v>
      </c>
      <c r="D14" s="60" t="n">
        <v>189</v>
      </c>
      <c r="E14" s="60" t="n">
        <v>158</v>
      </c>
      <c r="F14" s="69" t="n">
        <f aca="false">IF(E14="","",D14-E14)</f>
        <v>31</v>
      </c>
      <c r="G14" s="60" t="n">
        <v>139</v>
      </c>
      <c r="H14" s="60" t="n">
        <v>142</v>
      </c>
      <c r="I14" s="69" t="n">
        <f aca="false">IF(H14="","",G14-H14)</f>
        <v>-3</v>
      </c>
      <c r="J14" s="40" t="n">
        <f aca="false">IF(OR(D14="",D14+G14=0),"",D14/(D14+G14))</f>
        <v>0.576219512195122</v>
      </c>
      <c r="K14" s="40" t="n">
        <f aca="false">IF(E14="","",E14/(E14+H14))</f>
        <v>0.526666666666667</v>
      </c>
      <c r="L14" s="70" t="n">
        <f aca="false">IF(OR(K14="",J14=""),"",(J14-K14)*100)</f>
        <v>4.95528455284553</v>
      </c>
      <c r="M14" s="36" t="n">
        <v>3.27171856570357</v>
      </c>
      <c r="N14" s="36" t="n">
        <v>1.32719472401326</v>
      </c>
      <c r="O14" s="36" t="n">
        <f aca="false">SQRT(M14^2+N14^2)</f>
        <v>3.53066398976426</v>
      </c>
      <c r="P14" s="40" t="n">
        <f aca="false">IF(J14="","",MAX(0,J14-1.96*O14/100))</f>
        <v>0.507018497995742</v>
      </c>
      <c r="Q14" s="40" t="n">
        <f aca="false">IF(J14="","",MIN(1,J14+1.96*O14/100))</f>
        <v>0.645420526394501</v>
      </c>
      <c r="R14" s="32" t="str">
        <f aca="false">IF(L14="","",IF(ABS(L14)&lt;=O14,"Yes","No"))</f>
        <v>No</v>
      </c>
      <c r="S14" s="32" t="str">
        <f aca="false">IF(L14="","",IF(ABS(L14)&lt;=1.96*O14,"Yes","No"))</f>
        <v>Yes</v>
      </c>
      <c r="T14" s="60" t="n">
        <f aca="false">IF(D14="","",ROUND(SQRT(((D14+G14)*O14/100)^2+(J14*(D14+G14)*0.14653)^2),0))</f>
        <v>30</v>
      </c>
      <c r="U14" s="32" t="s">
        <v>783</v>
      </c>
    </row>
    <row r="15" customFormat="false" ht="15" hidden="false" customHeight="false" outlineLevel="0" collapsed="false">
      <c r="A15" s="32" t="s">
        <v>162</v>
      </c>
      <c r="B15" s="32" t="s">
        <v>178</v>
      </c>
      <c r="C15" s="32" t="s">
        <v>183</v>
      </c>
      <c r="D15" s="60" t="n">
        <v>304</v>
      </c>
      <c r="E15" s="60" t="n">
        <v>248</v>
      </c>
      <c r="F15" s="69" t="n">
        <f aca="false">IF(E15="","",D15-E15)</f>
        <v>56</v>
      </c>
      <c r="G15" s="60" t="n">
        <v>349</v>
      </c>
      <c r="H15" s="60" t="n">
        <v>368</v>
      </c>
      <c r="I15" s="69" t="n">
        <f aca="false">IF(H15="","",G15-H15)</f>
        <v>-19</v>
      </c>
      <c r="J15" s="40" t="n">
        <f aca="false">IF(OR(D15="",D15+G15=0),"",D15/(D15+G15))</f>
        <v>0.465543644716692</v>
      </c>
      <c r="K15" s="40" t="n">
        <f aca="false">IF(E15="","",E15/(E15+H15))</f>
        <v>0.402597402597403</v>
      </c>
      <c r="L15" s="70" t="n">
        <f aca="false">IF(OR(K15="",J15=""),"",(J15-K15)*100)</f>
        <v>6.29462421192896</v>
      </c>
      <c r="M15" s="36" t="n">
        <v>3.27171856570357</v>
      </c>
      <c r="N15" s="36" t="n">
        <v>1.32719472401326</v>
      </c>
      <c r="O15" s="36" t="n">
        <f aca="false">SQRT(M15^2+N15^2)</f>
        <v>3.53066398976426</v>
      </c>
      <c r="P15" s="40" t="n">
        <f aca="false">IF(J15="","",MAX(0,J15-1.96*O15/100))</f>
        <v>0.396342630517313</v>
      </c>
      <c r="Q15" s="40" t="n">
        <f aca="false">IF(J15="","",MIN(1,J15+1.96*O15/100))</f>
        <v>0.534744658916072</v>
      </c>
      <c r="R15" s="32" t="str">
        <f aca="false">IF(L15="","",IF(ABS(L15)&lt;=O15,"Yes","No"))</f>
        <v>No</v>
      </c>
      <c r="S15" s="32" t="str">
        <f aca="false">IF(L15="","",IF(ABS(L15)&lt;=1.96*O15,"Yes","No"))</f>
        <v>Yes</v>
      </c>
      <c r="T15" s="60" t="n">
        <f aca="false">IF(D15="","",ROUND(SQRT(((D15+G15)*O15/100)^2+(J15*(D15+G15)*0.14653)^2),0))</f>
        <v>50</v>
      </c>
      <c r="U15" s="32" t="s">
        <v>783</v>
      </c>
    </row>
    <row r="16" customFormat="false" ht="15" hidden="false" customHeight="false" outlineLevel="0" collapsed="false">
      <c r="A16" s="32" t="s">
        <v>162</v>
      </c>
      <c r="B16" s="32" t="s">
        <v>184</v>
      </c>
      <c r="C16" s="32" t="s">
        <v>185</v>
      </c>
      <c r="D16" s="60" t="n">
        <v>118</v>
      </c>
      <c r="E16" s="60" t="n">
        <v>98</v>
      </c>
      <c r="F16" s="69" t="n">
        <f aca="false">IF(E16="","",D16-E16)</f>
        <v>20</v>
      </c>
      <c r="G16" s="60" t="n">
        <v>184</v>
      </c>
      <c r="H16" s="60" t="n">
        <v>208</v>
      </c>
      <c r="I16" s="69" t="n">
        <f aca="false">IF(H16="","",G16-H16)</f>
        <v>-24</v>
      </c>
      <c r="J16" s="40" t="n">
        <f aca="false">IF(OR(D16="",D16+G16=0),"",D16/(D16+G16))</f>
        <v>0.390728476821192</v>
      </c>
      <c r="K16" s="40" t="n">
        <f aca="false">IF(E16="","",E16/(E16+H16))</f>
        <v>0.320261437908497</v>
      </c>
      <c r="L16" s="70" t="n">
        <f aca="false">IF(OR(K16="",J16=""),"",(J16-K16)*100)</f>
        <v>7.04670389126954</v>
      </c>
      <c r="M16" s="36" t="n">
        <v>3.27171856570357</v>
      </c>
      <c r="N16" s="36" t="n">
        <v>1.32719472401326</v>
      </c>
      <c r="O16" s="36" t="n">
        <f aca="false">SQRT(M16^2+N16^2)</f>
        <v>3.53066398976426</v>
      </c>
      <c r="P16" s="40" t="n">
        <f aca="false">IF(J16="","",MAX(0,J16-1.96*O16/100))</f>
        <v>0.321527462621813</v>
      </c>
      <c r="Q16" s="40" t="n">
        <f aca="false">IF(J16="","",MIN(1,J16+1.96*O16/100))</f>
        <v>0.459929491020572</v>
      </c>
      <c r="R16" s="32" t="str">
        <f aca="false">IF(L16="","",IF(ABS(L16)&lt;=O16,"Yes","No"))</f>
        <v>No</v>
      </c>
      <c r="S16" s="32" t="str">
        <f aca="false">IF(L16="","",IF(ABS(L16)&lt;=1.96*O16,"Yes","No"))</f>
        <v>No</v>
      </c>
      <c r="T16" s="60" t="n">
        <f aca="false">IF(D16="","",ROUND(SQRT(((D16+G16)*O16/100)^2+(J16*(D16+G16)*0.14653)^2),0))</f>
        <v>20</v>
      </c>
      <c r="U16" s="32" t="s">
        <v>783</v>
      </c>
    </row>
    <row r="17" customFormat="false" ht="15" hidden="false" customHeight="false" outlineLevel="0" collapsed="false">
      <c r="A17" s="32" t="s">
        <v>162</v>
      </c>
      <c r="B17" s="32" t="s">
        <v>184</v>
      </c>
      <c r="C17" s="32" t="s">
        <v>186</v>
      </c>
      <c r="D17" s="60" t="n">
        <v>262</v>
      </c>
      <c r="E17" s="60" t="n">
        <v>237</v>
      </c>
      <c r="F17" s="69" t="n">
        <f aca="false">IF(E17="","",D17-E17)</f>
        <v>25</v>
      </c>
      <c r="G17" s="60" t="n">
        <v>528</v>
      </c>
      <c r="H17" s="60" t="n">
        <v>558</v>
      </c>
      <c r="I17" s="69" t="n">
        <f aca="false">IF(H17="","",G17-H17)</f>
        <v>-30</v>
      </c>
      <c r="J17" s="40" t="n">
        <f aca="false">IF(OR(D17="",D17+G17=0),"",D17/(D17+G17))</f>
        <v>0.331645569620253</v>
      </c>
      <c r="K17" s="40" t="n">
        <f aca="false">IF(E17="","",E17/(E17+H17))</f>
        <v>0.29811320754717</v>
      </c>
      <c r="L17" s="70" t="n">
        <f aca="false">IF(OR(K17="",J17=""),"",(J17-K17)*100)</f>
        <v>3.35323620730834</v>
      </c>
      <c r="M17" s="36" t="n">
        <v>1.94077599590723</v>
      </c>
      <c r="N17" s="36" t="n">
        <v>1.32719472401326</v>
      </c>
      <c r="O17" s="36" t="n">
        <f aca="false">SQRT(M17^2+N17^2)</f>
        <v>2.35118210731078</v>
      </c>
      <c r="P17" s="40" t="n">
        <f aca="false">IF(J17="","",MAX(0,J17-1.96*O17/100))</f>
        <v>0.285562400316962</v>
      </c>
      <c r="Q17" s="40" t="n">
        <f aca="false">IF(J17="","",MIN(1,J17+1.96*O17/100))</f>
        <v>0.377728738923544</v>
      </c>
      <c r="R17" s="32" t="str">
        <f aca="false">IF(L17="","",IF(ABS(L17)&lt;=O17,"Yes","No"))</f>
        <v>No</v>
      </c>
      <c r="S17" s="32" t="str">
        <f aca="false">IF(L17="","",IF(ABS(L17)&lt;=1.96*O17,"Yes","No"))</f>
        <v>Yes</v>
      </c>
      <c r="T17" s="60" t="n">
        <f aca="false">IF(D17="","",ROUND(SQRT(((D17+G17)*O17/100)^2+(J17*(D17+G17)*0.0886)^2),0))</f>
        <v>30</v>
      </c>
      <c r="U17" s="32" t="s">
        <v>783</v>
      </c>
    </row>
    <row r="18" customFormat="false" ht="15" hidden="false" customHeight="false" outlineLevel="0" collapsed="false">
      <c r="A18" s="32" t="s">
        <v>162</v>
      </c>
      <c r="B18" s="32" t="s">
        <v>187</v>
      </c>
      <c r="C18" s="32" t="s">
        <v>188</v>
      </c>
      <c r="D18" s="60" t="n">
        <v>334</v>
      </c>
      <c r="E18" s="60" t="n">
        <v>286</v>
      </c>
      <c r="F18" s="69" t="n">
        <f aca="false">IF(E18="","",D18-E18)</f>
        <v>48</v>
      </c>
      <c r="G18" s="60" t="n">
        <v>330</v>
      </c>
      <c r="H18" s="60" t="n">
        <v>390</v>
      </c>
      <c r="I18" s="69" t="n">
        <f aca="false">IF(H18="","",G18-H18)</f>
        <v>-60</v>
      </c>
      <c r="J18" s="40" t="n">
        <f aca="false">IF(OR(D18="",D18+G18=0),"",D18/(D18+G18))</f>
        <v>0.503012048192771</v>
      </c>
      <c r="K18" s="40" t="n">
        <f aca="false">IF(E18="","",E18/(E18+H18))</f>
        <v>0.423076923076923</v>
      </c>
      <c r="L18" s="70" t="n">
        <f aca="false">IF(OR(K18="",J18=""),"",(J18-K18)*100)</f>
        <v>7.99351251158481</v>
      </c>
      <c r="M18" s="36" t="n">
        <v>3.27171856570357</v>
      </c>
      <c r="N18" s="36" t="n">
        <v>1.32719472401326</v>
      </c>
      <c r="O18" s="36" t="n">
        <f aca="false">SQRT(M18^2+N18^2)</f>
        <v>3.53066398976426</v>
      </c>
      <c r="P18" s="40" t="n">
        <f aca="false">IF(J18="","",MAX(0,J18-1.96*O18/100))</f>
        <v>0.433811033993392</v>
      </c>
      <c r="Q18" s="40" t="n">
        <f aca="false">IF(J18="","",MIN(1,J18+1.96*O18/100))</f>
        <v>0.572213062392151</v>
      </c>
      <c r="R18" s="32" t="str">
        <f aca="false">IF(L18="","",IF(ABS(L18)&lt;=O18,"Yes","No"))</f>
        <v>No</v>
      </c>
      <c r="S18" s="32" t="str">
        <f aca="false">IF(L18="","",IF(ABS(L18)&lt;=1.96*O18,"Yes","No"))</f>
        <v>No</v>
      </c>
      <c r="T18" s="60" t="n">
        <f aca="false">IF(D18="","",ROUND(SQRT(((D18+G18)*O18/100)^2+(J18*(D18+G18)*0.14653)^2),0))</f>
        <v>54</v>
      </c>
      <c r="U18" s="32" t="s">
        <v>783</v>
      </c>
    </row>
    <row r="19" customFormat="false" ht="15" hidden="false" customHeight="false" outlineLevel="0" collapsed="false">
      <c r="A19" s="32" t="s">
        <v>162</v>
      </c>
      <c r="B19" s="32" t="s">
        <v>187</v>
      </c>
      <c r="C19" s="32" t="s">
        <v>189</v>
      </c>
      <c r="D19" s="60" t="n">
        <v>194</v>
      </c>
      <c r="E19" s="60" t="n">
        <v>171</v>
      </c>
      <c r="F19" s="69" t="n">
        <f aca="false">IF(E19="","",D19-E19)</f>
        <v>23</v>
      </c>
      <c r="G19" s="60" t="n">
        <v>211</v>
      </c>
      <c r="H19" s="60" t="n">
        <v>245</v>
      </c>
      <c r="I19" s="69" t="n">
        <f aca="false">IF(H19="","",G19-H19)</f>
        <v>-34</v>
      </c>
      <c r="J19" s="40" t="n">
        <f aca="false">IF(OR(D19="",D19+G19=0),"",D19/(D19+G19))</f>
        <v>0.479012345679012</v>
      </c>
      <c r="K19" s="40" t="n">
        <f aca="false">IF(E19="","",E19/(E19+H19))</f>
        <v>0.411057692307692</v>
      </c>
      <c r="L19" s="70" t="n">
        <f aca="false">IF(OR(K19="",J19=""),"",(J19-K19)*100)</f>
        <v>6.79546533713201</v>
      </c>
      <c r="M19" s="36" t="n">
        <v>3.27171856570357</v>
      </c>
      <c r="N19" s="36" t="n">
        <v>1.32719472401326</v>
      </c>
      <c r="O19" s="36" t="n">
        <f aca="false">SQRT(M19^2+N19^2)</f>
        <v>3.53066398976426</v>
      </c>
      <c r="P19" s="40" t="n">
        <f aca="false">IF(J19="","",MAX(0,J19-1.96*O19/100))</f>
        <v>0.409811331479633</v>
      </c>
      <c r="Q19" s="40" t="n">
        <f aca="false">IF(J19="","",MIN(1,J19+1.96*O19/100))</f>
        <v>0.548213359878392</v>
      </c>
      <c r="R19" s="32" t="str">
        <f aca="false">IF(L19="","",IF(ABS(L19)&lt;=O19,"Yes","No"))</f>
        <v>No</v>
      </c>
      <c r="S19" s="32" t="str">
        <f aca="false">IF(L19="","",IF(ABS(L19)&lt;=1.96*O19,"Yes","No"))</f>
        <v>Yes</v>
      </c>
      <c r="T19" s="60" t="n">
        <f aca="false">IF(D19="","",ROUND(SQRT(((D19+G19)*O19/100)^2+(J19*(D19+G19)*0.14653)^2),0))</f>
        <v>32</v>
      </c>
      <c r="U19" s="32" t="s">
        <v>783</v>
      </c>
    </row>
    <row r="20" customFormat="false" ht="15" hidden="false" customHeight="false" outlineLevel="0" collapsed="false">
      <c r="A20" s="32" t="s">
        <v>162</v>
      </c>
      <c r="B20" s="32" t="s">
        <v>187</v>
      </c>
      <c r="C20" s="32" t="s">
        <v>190</v>
      </c>
      <c r="D20" s="60" t="n">
        <v>221</v>
      </c>
      <c r="E20" s="60" t="n">
        <v>157</v>
      </c>
      <c r="F20" s="69" t="n">
        <f aca="false">IF(E20="","",D20-E20)</f>
        <v>64</v>
      </c>
      <c r="G20" s="60" t="n">
        <v>205</v>
      </c>
      <c r="H20" s="60" t="n">
        <v>211</v>
      </c>
      <c r="I20" s="69" t="n">
        <f aca="false">IF(H20="","",G20-H20)</f>
        <v>-6</v>
      </c>
      <c r="J20" s="40" t="n">
        <f aca="false">IF(OR(D20="",D20+G20=0),"",D20/(D20+G20))</f>
        <v>0.518779342723005</v>
      </c>
      <c r="K20" s="40" t="n">
        <f aca="false">IF(E20="","",E20/(E20+H20))</f>
        <v>0.426630434782609</v>
      </c>
      <c r="L20" s="70" t="n">
        <f aca="false">IF(OR(K20="",J20=""),"",(J20-K20)*100)</f>
        <v>9.2148907940396</v>
      </c>
      <c r="M20" s="36" t="n">
        <v>3.27171856570357</v>
      </c>
      <c r="N20" s="36" t="n">
        <v>1.32719472401326</v>
      </c>
      <c r="O20" s="36" t="n">
        <f aca="false">SQRT(M20^2+N20^2)</f>
        <v>3.53066398976426</v>
      </c>
      <c r="P20" s="40" t="n">
        <f aca="false">IF(J20="","",MAX(0,J20-1.96*O20/100))</f>
        <v>0.449578328523625</v>
      </c>
      <c r="Q20" s="40" t="n">
        <f aca="false">IF(J20="","",MIN(1,J20+1.96*O20/100))</f>
        <v>0.587980356922384</v>
      </c>
      <c r="R20" s="32" t="str">
        <f aca="false">IF(L20="","",IF(ABS(L20)&lt;=O20,"Yes","No"))</f>
        <v>No</v>
      </c>
      <c r="S20" s="32" t="str">
        <f aca="false">IF(L20="","",IF(ABS(L20)&lt;=1.96*O20,"Yes","No"))</f>
        <v>No</v>
      </c>
      <c r="T20" s="60" t="n">
        <f aca="false">IF(D20="","",ROUND(SQRT(((D20+G20)*O20/100)^2+(J20*(D20+G20)*0.14653)^2),0))</f>
        <v>36</v>
      </c>
      <c r="U20" s="32" t="s">
        <v>783</v>
      </c>
    </row>
    <row r="21" customFormat="false" ht="15" hidden="false" customHeight="false" outlineLevel="0" collapsed="false">
      <c r="A21" s="32" t="s">
        <v>162</v>
      </c>
      <c r="B21" s="32" t="s">
        <v>191</v>
      </c>
      <c r="C21" s="32" t="s">
        <v>191</v>
      </c>
      <c r="D21" s="60" t="n">
        <v>47</v>
      </c>
      <c r="E21" s="60" t="n">
        <v>42</v>
      </c>
      <c r="F21" s="69" t="n">
        <f aca="false">IF(E21="","",D21-E21)</f>
        <v>5</v>
      </c>
      <c r="G21" s="60" t="n">
        <v>99</v>
      </c>
      <c r="H21" s="60" t="n">
        <v>99</v>
      </c>
      <c r="I21" s="69" t="n">
        <f aca="false">IF(H21="","",G21-H21)</f>
        <v>0</v>
      </c>
      <c r="J21" s="40" t="n">
        <f aca="false">IF(OR(D21="",D21+G21=0),"",D21/(D21+G21))</f>
        <v>0.321917808219178</v>
      </c>
      <c r="K21" s="40" t="n">
        <f aca="false">IF(E21="","",E21/(E21+H21))</f>
        <v>0.297872340425532</v>
      </c>
      <c r="L21" s="70" t="n">
        <f aca="false">IF(OR(K21="",J21=""),"",(J21-K21)*100)</f>
        <v>2.40454677936462</v>
      </c>
      <c r="M21" s="36" t="n">
        <v>3.27171856570357</v>
      </c>
      <c r="N21" s="36" t="n">
        <v>1.32719472401326</v>
      </c>
      <c r="O21" s="36" t="n">
        <f aca="false">SQRT(M21^2+N21^2)</f>
        <v>3.53066398976426</v>
      </c>
      <c r="P21" s="40" t="n">
        <f aca="false">IF(J21="","",MAX(0,J21-1.96*O21/100))</f>
        <v>0.252716794019799</v>
      </c>
      <c r="Q21" s="40" t="n">
        <f aca="false">IF(J21="","",MIN(1,J21+1.96*O21/100))</f>
        <v>0.391118822418558</v>
      </c>
      <c r="R21" s="32" t="str">
        <f aca="false">IF(L21="","",IF(ABS(L21)&lt;=O21,"Yes","No"))</f>
        <v>Yes</v>
      </c>
      <c r="S21" s="32" t="str">
        <f aca="false">IF(L21="","",IF(ABS(L21)&lt;=1.96*O21,"Yes","No"))</f>
        <v>Yes</v>
      </c>
      <c r="T21" s="60" t="n">
        <f aca="false">IF(D21="","",ROUND(SQRT(((D21+G21)*O21/100)^2+(J21*(D21+G21)*0.14653)^2),0))</f>
        <v>9</v>
      </c>
      <c r="U21" s="32" t="s">
        <v>783</v>
      </c>
    </row>
    <row r="22" customFormat="false" ht="15" hidden="false" customHeight="false" outlineLevel="0" collapsed="false">
      <c r="A22" s="32" t="s">
        <v>162</v>
      </c>
      <c r="B22" s="32" t="s">
        <v>192</v>
      </c>
      <c r="C22" s="32" t="s">
        <v>192</v>
      </c>
      <c r="D22" s="60" t="n">
        <v>64</v>
      </c>
      <c r="E22" s="60" t="n">
        <v>51</v>
      </c>
      <c r="F22" s="69" t="n">
        <f aca="false">IF(E22="","",D22-E22)</f>
        <v>13</v>
      </c>
      <c r="G22" s="60" t="n">
        <v>218</v>
      </c>
      <c r="H22" s="60" t="n">
        <v>223</v>
      </c>
      <c r="I22" s="69" t="n">
        <f aca="false">IF(H22="","",G22-H22)</f>
        <v>-5</v>
      </c>
      <c r="J22" s="40" t="n">
        <f aca="false">IF(OR(D22="",D22+G22=0),"",D22/(D22+G22))</f>
        <v>0.226950354609929</v>
      </c>
      <c r="K22" s="40" t="n">
        <f aca="false">IF(E22="","",E22/(E22+H22))</f>
        <v>0.186131386861314</v>
      </c>
      <c r="L22" s="70" t="n">
        <f aca="false">IF(OR(K22="",J22=""),"",(J22-K22)*100)</f>
        <v>4.08189677486152</v>
      </c>
      <c r="M22" s="36" t="n">
        <v>3.27171856570357</v>
      </c>
      <c r="N22" s="36" t="n">
        <v>1.32719472401326</v>
      </c>
      <c r="O22" s="36" t="n">
        <f aca="false">SQRT(M22^2+N22^2)</f>
        <v>3.53066398976426</v>
      </c>
      <c r="P22" s="40" t="n">
        <f aca="false">IF(J22="","",MAX(0,J22-1.96*O22/100))</f>
        <v>0.15774934041055</v>
      </c>
      <c r="Q22" s="40" t="n">
        <f aca="false">IF(J22="","",MIN(1,J22+1.96*O22/100))</f>
        <v>0.296151368809309</v>
      </c>
      <c r="R22" s="32" t="str">
        <f aca="false">IF(L22="","",IF(ABS(L22)&lt;=O22,"Yes","No"))</f>
        <v>No</v>
      </c>
      <c r="S22" s="32" t="str">
        <f aca="false">IF(L22="","",IF(ABS(L22)&lt;=1.96*O22,"Yes","No"))</f>
        <v>Yes</v>
      </c>
      <c r="T22" s="60" t="n">
        <f aca="false">IF(D22="","",ROUND(SQRT(((D22+G22)*O22/100)^2+(J22*(D22+G22)*0.14653)^2),0))</f>
        <v>14</v>
      </c>
      <c r="U22" s="32" t="s">
        <v>783</v>
      </c>
    </row>
    <row r="23" customFormat="false" ht="15" hidden="false" customHeight="false" outlineLevel="0" collapsed="false">
      <c r="A23" s="32" t="s">
        <v>162</v>
      </c>
      <c r="B23" s="32" t="s">
        <v>193</v>
      </c>
      <c r="C23" s="32" t="s">
        <v>194</v>
      </c>
      <c r="D23" s="60" t="n">
        <v>382</v>
      </c>
      <c r="E23" s="60" t="n">
        <v>294</v>
      </c>
      <c r="F23" s="69" t="n">
        <f aca="false">IF(E23="","",D23-E23)</f>
        <v>88</v>
      </c>
      <c r="G23" s="60" t="n">
        <v>448</v>
      </c>
      <c r="H23" s="60" t="n">
        <v>502</v>
      </c>
      <c r="I23" s="69" t="n">
        <f aca="false">IF(H23="","",G23-H23)</f>
        <v>-54</v>
      </c>
      <c r="J23" s="40" t="n">
        <f aca="false">IF(OR(D23="",D23+G23=0),"",D23/(D23+G23))</f>
        <v>0.460240963855422</v>
      </c>
      <c r="K23" s="40" t="n">
        <f aca="false">IF(E23="","",E23/(E23+H23))</f>
        <v>0.369346733668342</v>
      </c>
      <c r="L23" s="70" t="n">
        <f aca="false">IF(OR(K23="",J23=""),"",(J23-K23)*100)</f>
        <v>9.089423018708</v>
      </c>
      <c r="M23" s="36" t="n">
        <v>1.94077599590723</v>
      </c>
      <c r="N23" s="36" t="n">
        <v>1.32719472401326</v>
      </c>
      <c r="O23" s="36" t="n">
        <f aca="false">SQRT(M23^2+N23^2)</f>
        <v>2.35118210731078</v>
      </c>
      <c r="P23" s="40" t="n">
        <f aca="false">IF(J23="","",MAX(0,J23-1.96*O23/100))</f>
        <v>0.41415779455213</v>
      </c>
      <c r="Q23" s="40" t="n">
        <f aca="false">IF(J23="","",MIN(1,J23+1.96*O23/100))</f>
        <v>0.506324133158713</v>
      </c>
      <c r="R23" s="32" t="str">
        <f aca="false">IF(L23="","",IF(ABS(L23)&lt;=O23,"Yes","No"))</f>
        <v>No</v>
      </c>
      <c r="S23" s="32" t="str">
        <f aca="false">IF(L23="","",IF(ABS(L23)&lt;=1.96*O23,"Yes","No"))</f>
        <v>No</v>
      </c>
      <c r="T23" s="60" t="n">
        <f aca="false">IF(D23="","",ROUND(SQRT(((D23+G23)*O23/100)^2+(J23*(D23+G23)*0.0886)^2),0))</f>
        <v>39</v>
      </c>
      <c r="U23" s="32" t="s">
        <v>783</v>
      </c>
    </row>
    <row r="24" customFormat="false" ht="15" hidden="false" customHeight="false" outlineLevel="0" collapsed="false">
      <c r="A24" s="32" t="s">
        <v>162</v>
      </c>
      <c r="B24" s="32" t="s">
        <v>193</v>
      </c>
      <c r="C24" s="32" t="s">
        <v>195</v>
      </c>
      <c r="D24" s="60" t="n">
        <v>338</v>
      </c>
      <c r="E24" s="60" t="n">
        <v>275</v>
      </c>
      <c r="F24" s="69" t="n">
        <f aca="false">IF(E24="","",D24-E24)</f>
        <v>63</v>
      </c>
      <c r="G24" s="60" t="n">
        <v>399</v>
      </c>
      <c r="H24" s="60" t="n">
        <v>430</v>
      </c>
      <c r="I24" s="69" t="n">
        <f aca="false">IF(H24="","",G24-H24)</f>
        <v>-31</v>
      </c>
      <c r="J24" s="40" t="n">
        <f aca="false">IF(OR(D24="",D24+G24=0),"",D24/(D24+G24))</f>
        <v>0.458616010854817</v>
      </c>
      <c r="K24" s="40" t="n">
        <f aca="false">IF(E24="","",E24/(E24+H24))</f>
        <v>0.390070921985816</v>
      </c>
      <c r="L24" s="70" t="n">
        <f aca="false">IF(OR(K24="",J24=""),"",(J24-K24)*100)</f>
        <v>6.85450888690012</v>
      </c>
      <c r="M24" s="36" t="n">
        <v>1.94077599590723</v>
      </c>
      <c r="N24" s="36" t="n">
        <v>1.32719472401326</v>
      </c>
      <c r="O24" s="36" t="n">
        <f aca="false">SQRT(M24^2+N24^2)</f>
        <v>2.35118210731078</v>
      </c>
      <c r="P24" s="40" t="n">
        <f aca="false">IF(J24="","",MAX(0,J24-1.96*O24/100))</f>
        <v>0.412532841551526</v>
      </c>
      <c r="Q24" s="40" t="n">
        <f aca="false">IF(J24="","",MIN(1,J24+1.96*O24/100))</f>
        <v>0.504699180158108</v>
      </c>
      <c r="R24" s="32" t="str">
        <f aca="false">IF(L24="","",IF(ABS(L24)&lt;=O24,"Yes","No"))</f>
        <v>No</v>
      </c>
      <c r="S24" s="32" t="str">
        <f aca="false">IF(L24="","",IF(ABS(L24)&lt;=1.96*O24,"Yes","No"))</f>
        <v>No</v>
      </c>
      <c r="T24" s="60" t="n">
        <f aca="false">IF(D24="","",ROUND(SQRT(((D24+G24)*O24/100)^2+(J24*(D24+G24)*0.0886)^2),0))</f>
        <v>35</v>
      </c>
      <c r="U24" s="32" t="s">
        <v>783</v>
      </c>
    </row>
    <row r="25" customFormat="false" ht="15" hidden="false" customHeight="false" outlineLevel="0" collapsed="false">
      <c r="A25" s="32" t="s">
        <v>162</v>
      </c>
      <c r="B25" s="32" t="s">
        <v>193</v>
      </c>
      <c r="C25" s="32" t="s">
        <v>196</v>
      </c>
      <c r="D25" s="60" t="n">
        <v>394</v>
      </c>
      <c r="E25" s="60" t="n">
        <v>272</v>
      </c>
      <c r="F25" s="69" t="n">
        <f aca="false">IF(E25="","",D25-E25)</f>
        <v>122</v>
      </c>
      <c r="G25" s="60" t="n">
        <v>423</v>
      </c>
      <c r="H25" s="60" t="n">
        <v>478</v>
      </c>
      <c r="I25" s="69" t="n">
        <f aca="false">IF(H25="","",G25-H25)</f>
        <v>-55</v>
      </c>
      <c r="J25" s="40" t="n">
        <f aca="false">IF(OR(D25="",D25+G25=0),"",D25/(D25+G25))</f>
        <v>0.482252141982864</v>
      </c>
      <c r="K25" s="40" t="n">
        <f aca="false">IF(E25="","",E25/(E25+H25))</f>
        <v>0.362666666666667</v>
      </c>
      <c r="L25" s="70" t="n">
        <f aca="false">IF(OR(K25="",J25=""),"",(J25-K25)*100)</f>
        <v>11.9585475316197</v>
      </c>
      <c r="M25" s="36" t="n">
        <v>1.94077599590723</v>
      </c>
      <c r="N25" s="36" t="n">
        <v>1.32719472401326</v>
      </c>
      <c r="O25" s="36" t="n">
        <f aca="false">SQRT(M25^2+N25^2)</f>
        <v>2.35118210731078</v>
      </c>
      <c r="P25" s="40" t="n">
        <f aca="false">IF(J25="","",MAX(0,J25-1.96*O25/100))</f>
        <v>0.436168972679573</v>
      </c>
      <c r="Q25" s="40" t="n">
        <f aca="false">IF(J25="","",MIN(1,J25+1.96*O25/100))</f>
        <v>0.528335311286155</v>
      </c>
      <c r="R25" s="32" t="str">
        <f aca="false">IF(L25="","",IF(ABS(L25)&lt;=O25,"Yes","No"))</f>
        <v>No</v>
      </c>
      <c r="S25" s="32" t="str">
        <f aca="false">IF(L25="","",IF(ABS(L25)&lt;=1.96*O25,"Yes","No"))</f>
        <v>No</v>
      </c>
      <c r="T25" s="60" t="n">
        <f aca="false">IF(D25="","",ROUND(SQRT(((D25+G25)*O25/100)^2+(J25*(D25+G25)*0.0886)^2),0))</f>
        <v>40</v>
      </c>
      <c r="U25" s="32" t="s">
        <v>783</v>
      </c>
    </row>
    <row r="26" customFormat="false" ht="15" hidden="false" customHeight="false" outlineLevel="0" collapsed="false">
      <c r="A26" s="32" t="s">
        <v>162</v>
      </c>
      <c r="B26" s="32" t="s">
        <v>197</v>
      </c>
      <c r="C26" s="32" t="s">
        <v>198</v>
      </c>
      <c r="D26" s="60" t="n">
        <v>366</v>
      </c>
      <c r="E26" s="60" t="n">
        <v>283</v>
      </c>
      <c r="F26" s="69" t="n">
        <f aca="false">IF(E26="","",D26-E26)</f>
        <v>83</v>
      </c>
      <c r="G26" s="60" t="n">
        <v>670</v>
      </c>
      <c r="H26" s="60" t="n">
        <v>714</v>
      </c>
      <c r="I26" s="69" t="n">
        <f aca="false">IF(H26="","",G26-H26)</f>
        <v>-44</v>
      </c>
      <c r="J26" s="40" t="n">
        <f aca="false">IF(OR(D26="",D26+G26=0),"",D26/(D26+G26))</f>
        <v>0.353281853281853</v>
      </c>
      <c r="K26" s="40" t="n">
        <f aca="false">IF(E26="","",E26/(E26+H26))</f>
        <v>0.283851554663992</v>
      </c>
      <c r="L26" s="70" t="n">
        <f aca="false">IF(OR(K26="",J26=""),"",(J26-K26)*100)</f>
        <v>6.94302986178613</v>
      </c>
      <c r="M26" s="36" t="n">
        <v>1.94077599590723</v>
      </c>
      <c r="N26" s="36" t="n">
        <v>1.32719472401326</v>
      </c>
      <c r="O26" s="36" t="n">
        <f aca="false">SQRT(M26^2+N26^2)</f>
        <v>2.35118210731078</v>
      </c>
      <c r="P26" s="40" t="n">
        <f aca="false">IF(J26="","",MAX(0,J26-1.96*O26/100))</f>
        <v>0.307198683978562</v>
      </c>
      <c r="Q26" s="40" t="n">
        <f aca="false">IF(J26="","",MIN(1,J26+1.96*O26/100))</f>
        <v>0.399365022585145</v>
      </c>
      <c r="R26" s="32" t="str">
        <f aca="false">IF(L26="","",IF(ABS(L26)&lt;=O26,"Yes","No"))</f>
        <v>No</v>
      </c>
      <c r="S26" s="32" t="str">
        <f aca="false">IF(L26="","",IF(ABS(L26)&lt;=1.96*O26,"Yes","No"))</f>
        <v>No</v>
      </c>
      <c r="T26" s="60" t="n">
        <f aca="false">IF(D26="","",ROUND(SQRT(((D26+G26)*O26/100)^2+(J26*(D26+G26)*0.0886)^2),0))</f>
        <v>41</v>
      </c>
      <c r="U26" s="32" t="s">
        <v>783</v>
      </c>
    </row>
    <row r="27" customFormat="false" ht="15" hidden="false" customHeight="false" outlineLevel="0" collapsed="false">
      <c r="A27" s="32" t="s">
        <v>162</v>
      </c>
      <c r="B27" s="32" t="s">
        <v>197</v>
      </c>
      <c r="C27" s="32" t="s">
        <v>199</v>
      </c>
      <c r="D27" s="60" t="n">
        <v>274</v>
      </c>
      <c r="E27" s="60" t="n">
        <v>206</v>
      </c>
      <c r="F27" s="69" t="n">
        <f aca="false">IF(E27="","",D27-E27)</f>
        <v>68</v>
      </c>
      <c r="G27" s="60" t="n">
        <v>455</v>
      </c>
      <c r="H27" s="60" t="n">
        <v>450</v>
      </c>
      <c r="I27" s="69" t="n">
        <f aca="false">IF(H27="","",G27-H27)</f>
        <v>5</v>
      </c>
      <c r="J27" s="40" t="n">
        <f aca="false">IF(OR(D27="",D27+G27=0),"",D27/(D27+G27))</f>
        <v>0.375857338820302</v>
      </c>
      <c r="K27" s="40" t="n">
        <f aca="false">IF(E27="","",E27/(E27+H27))</f>
        <v>0.314024390243902</v>
      </c>
      <c r="L27" s="70" t="n">
        <f aca="false">IF(OR(K27="",J27=""),"",(J27-K27)*100)</f>
        <v>6.18329485763993</v>
      </c>
      <c r="M27" s="36" t="n">
        <v>3.27171856570357</v>
      </c>
      <c r="N27" s="36" t="n">
        <v>1.32719472401326</v>
      </c>
      <c r="O27" s="36" t="n">
        <f aca="false">SQRT(M27^2+N27^2)</f>
        <v>3.53066398976426</v>
      </c>
      <c r="P27" s="40" t="n">
        <f aca="false">IF(J27="","",MAX(0,J27-1.96*O27/100))</f>
        <v>0.306656324620922</v>
      </c>
      <c r="Q27" s="40" t="n">
        <f aca="false">IF(J27="","",MIN(1,J27+1.96*O27/100))</f>
        <v>0.445058353019681</v>
      </c>
      <c r="R27" s="32" t="str">
        <f aca="false">IF(L27="","",IF(ABS(L27)&lt;=O27,"Yes","No"))</f>
        <v>No</v>
      </c>
      <c r="S27" s="32" t="str">
        <f aca="false">IF(L27="","",IF(ABS(L27)&lt;=1.96*O27,"Yes","No"))</f>
        <v>Yes</v>
      </c>
      <c r="T27" s="60" t="n">
        <f aca="false">IF(D27="","",ROUND(SQRT(((D27+G27)*O27/100)^2+(J27*(D27+G27)*0.14653)^2),0))</f>
        <v>48</v>
      </c>
      <c r="U27" s="32" t="s">
        <v>783</v>
      </c>
    </row>
    <row r="28" customFormat="false" ht="15" hidden="false" customHeight="false" outlineLevel="0" collapsed="false">
      <c r="A28" s="32" t="s">
        <v>162</v>
      </c>
      <c r="B28" s="32" t="s">
        <v>200</v>
      </c>
      <c r="C28" s="32" t="s">
        <v>201</v>
      </c>
      <c r="D28" s="60" t="n">
        <v>153</v>
      </c>
      <c r="E28" s="60" t="n">
        <v>108</v>
      </c>
      <c r="F28" s="69" t="n">
        <f aca="false">IF(E28="","",D28-E28)</f>
        <v>45</v>
      </c>
      <c r="G28" s="60" t="n">
        <v>346</v>
      </c>
      <c r="H28" s="60" t="n">
        <v>379</v>
      </c>
      <c r="I28" s="69" t="n">
        <f aca="false">IF(H28="","",G28-H28)</f>
        <v>-33</v>
      </c>
      <c r="J28" s="40" t="n">
        <f aca="false">IF(OR(D28="",D28+G28=0),"",D28/(D28+G28))</f>
        <v>0.306613226452906</v>
      </c>
      <c r="K28" s="40" t="n">
        <f aca="false">IF(E28="","",E28/(E28+H28))</f>
        <v>0.2217659137577</v>
      </c>
      <c r="L28" s="70" t="n">
        <f aca="false">IF(OR(K28="",J28=""),"",(J28-K28)*100)</f>
        <v>8.48473126952056</v>
      </c>
      <c r="M28" s="36" t="n">
        <v>3.27171856570357</v>
      </c>
      <c r="N28" s="36" t="n">
        <v>1.32719472401326</v>
      </c>
      <c r="O28" s="36" t="n">
        <f aca="false">SQRT(M28^2+N28^2)</f>
        <v>3.53066398976426</v>
      </c>
      <c r="P28" s="40" t="n">
        <f aca="false">IF(J28="","",MAX(0,J28-1.96*O28/100))</f>
        <v>0.237412212253526</v>
      </c>
      <c r="Q28" s="40" t="n">
        <f aca="false">IF(J28="","",MIN(1,J28+1.96*O28/100))</f>
        <v>0.375814240652285</v>
      </c>
      <c r="R28" s="32" t="str">
        <f aca="false">IF(L28="","",IF(ABS(L28)&lt;=O28,"Yes","No"))</f>
        <v>No</v>
      </c>
      <c r="S28" s="32" t="str">
        <f aca="false">IF(L28="","",IF(ABS(L28)&lt;=1.96*O28,"Yes","No"))</f>
        <v>No</v>
      </c>
      <c r="T28" s="60" t="n">
        <f aca="false">IF(D28="","",ROUND(SQRT(((D28+G28)*O28/100)^2+(J28*(D28+G28)*0.14653)^2),0))</f>
        <v>29</v>
      </c>
      <c r="U28" s="32" t="s">
        <v>783</v>
      </c>
    </row>
    <row r="29" customFormat="false" ht="15" hidden="false" customHeight="false" outlineLevel="0" collapsed="false">
      <c r="A29" s="32" t="s">
        <v>162</v>
      </c>
      <c r="B29" s="32" t="s">
        <v>200</v>
      </c>
      <c r="C29" s="32" t="s">
        <v>202</v>
      </c>
      <c r="D29" s="60" t="n">
        <v>141</v>
      </c>
      <c r="E29" s="60" t="n">
        <v>108</v>
      </c>
      <c r="F29" s="69" t="n">
        <f aca="false">IF(E29="","",D29-E29)</f>
        <v>33</v>
      </c>
      <c r="G29" s="60" t="n">
        <v>260</v>
      </c>
      <c r="H29" s="60" t="n">
        <v>267</v>
      </c>
      <c r="I29" s="69" t="n">
        <f aca="false">IF(H29="","",G29-H29)</f>
        <v>-7</v>
      </c>
      <c r="J29" s="40" t="n">
        <f aca="false">IF(OR(D29="",D29+G29=0),"",D29/(D29+G29))</f>
        <v>0.351620947630923</v>
      </c>
      <c r="K29" s="40" t="n">
        <f aca="false">IF(E29="","",E29/(E29+H29))</f>
        <v>0.288</v>
      </c>
      <c r="L29" s="70" t="n">
        <f aca="false">IF(OR(K29="",J29=""),"",(J29-K29)*100)</f>
        <v>6.36209476309228</v>
      </c>
      <c r="M29" s="36" t="n">
        <v>3.27171856570357</v>
      </c>
      <c r="N29" s="36" t="n">
        <v>1.32719472401326</v>
      </c>
      <c r="O29" s="36" t="n">
        <f aca="false">SQRT(M29^2+N29^2)</f>
        <v>3.53066398976426</v>
      </c>
      <c r="P29" s="40" t="n">
        <f aca="false">IF(J29="","",MAX(0,J29-1.96*O29/100))</f>
        <v>0.282419933431543</v>
      </c>
      <c r="Q29" s="40" t="n">
        <f aca="false">IF(J29="","",MIN(1,J29+1.96*O29/100))</f>
        <v>0.420821961830302</v>
      </c>
      <c r="R29" s="32" t="str">
        <f aca="false">IF(L29="","",IF(ABS(L29)&lt;=O29,"Yes","No"))</f>
        <v>No</v>
      </c>
      <c r="S29" s="32" t="str">
        <f aca="false">IF(L29="","",IF(ABS(L29)&lt;=1.96*O29,"Yes","No"))</f>
        <v>Yes</v>
      </c>
      <c r="T29" s="60" t="n">
        <f aca="false">IF(D29="","",ROUND(SQRT(((D29+G29)*O29/100)^2+(J29*(D29+G29)*0.14653)^2),0))</f>
        <v>25</v>
      </c>
      <c r="U29" s="32" t="s">
        <v>783</v>
      </c>
    </row>
    <row r="30" customFormat="false" ht="15" hidden="false" customHeight="false" outlineLevel="0" collapsed="false">
      <c r="A30" s="32" t="s">
        <v>162</v>
      </c>
      <c r="B30" s="32" t="s">
        <v>200</v>
      </c>
      <c r="C30" s="32" t="s">
        <v>203</v>
      </c>
      <c r="D30" s="60" t="n">
        <v>478</v>
      </c>
      <c r="E30" s="60" t="n">
        <v>347</v>
      </c>
      <c r="F30" s="69" t="n">
        <f aca="false">IF(E30="","",D30-E30)</f>
        <v>131</v>
      </c>
      <c r="G30" s="60" t="n">
        <v>915</v>
      </c>
      <c r="H30" s="60" t="n">
        <v>913</v>
      </c>
      <c r="I30" s="69" t="n">
        <f aca="false">IF(H30="","",G30-H30)</f>
        <v>2</v>
      </c>
      <c r="J30" s="40" t="n">
        <f aca="false">IF(OR(D30="",D30+G30=0),"",D30/(D30+G30))</f>
        <v>0.343144292893037</v>
      </c>
      <c r="K30" s="40" t="n">
        <f aca="false">IF(E30="","",E30/(E30+H30))</f>
        <v>0.275396825396825</v>
      </c>
      <c r="L30" s="70" t="n">
        <f aca="false">IF(OR(K30="",J30=""),"",(J30-K30)*100)</f>
        <v>6.77474674962112</v>
      </c>
      <c r="M30" s="36" t="n">
        <v>1.75751909275079</v>
      </c>
      <c r="N30" s="36" t="n">
        <v>1.32719472401326</v>
      </c>
      <c r="O30" s="36" t="n">
        <f aca="false">SQRT(M30^2+N30^2)</f>
        <v>2.2023440232698</v>
      </c>
      <c r="P30" s="40" t="n">
        <f aca="false">IF(J30="","",MAX(0,J30-1.96*O30/100))</f>
        <v>0.299978350036949</v>
      </c>
      <c r="Q30" s="40" t="n">
        <f aca="false">IF(J30="","",MIN(1,J30+1.96*O30/100))</f>
        <v>0.386310235749125</v>
      </c>
      <c r="R30" s="32" t="str">
        <f aca="false">IF(L30="","",IF(ABS(L30)&lt;=O30,"Yes","No"))</f>
        <v>No</v>
      </c>
      <c r="S30" s="32" t="str">
        <f aca="false">IF(L30="","",IF(ABS(L30)&lt;=1.96*O30,"Yes","No"))</f>
        <v>No</v>
      </c>
      <c r="T30" s="60" t="n">
        <f aca="false">IF(D30="","",ROUND(SQRT(((D30+G30)*O30/100)^2+(J30*(D30+G30)*0.06777)^2),0))</f>
        <v>45</v>
      </c>
      <c r="U30" s="32" t="s">
        <v>783</v>
      </c>
    </row>
    <row r="31" customFormat="false" ht="15" hidden="false" customHeight="false" outlineLevel="0" collapsed="false">
      <c r="A31" s="32" t="s">
        <v>162</v>
      </c>
      <c r="B31" s="32" t="s">
        <v>205</v>
      </c>
      <c r="C31" s="32" t="s">
        <v>206</v>
      </c>
      <c r="D31" s="60" t="n">
        <v>348</v>
      </c>
      <c r="E31" s="60" t="n">
        <v>275</v>
      </c>
      <c r="F31" s="69" t="n">
        <f aca="false">IF(E31="","",D31-E31)</f>
        <v>73</v>
      </c>
      <c r="G31" s="60" t="n">
        <v>395</v>
      </c>
      <c r="H31" s="60" t="n">
        <v>448</v>
      </c>
      <c r="I31" s="69" t="n">
        <f aca="false">IF(H31="","",G31-H31)</f>
        <v>-53</v>
      </c>
      <c r="J31" s="40" t="n">
        <f aca="false">IF(OR(D31="",D31+G31=0),"",D31/(D31+G31))</f>
        <v>0.468371467025572</v>
      </c>
      <c r="K31" s="40" t="n">
        <f aca="false">IF(E31="","",E31/(E31+H31))</f>
        <v>0.380359612724758</v>
      </c>
      <c r="L31" s="70" t="n">
        <f aca="false">IF(OR(K31="",J31=""),"",(J31-K31)*100)</f>
        <v>8.80118543008141</v>
      </c>
      <c r="M31" s="36" t="n">
        <v>1.94077599590723</v>
      </c>
      <c r="N31" s="36" t="n">
        <v>1.32719472401326</v>
      </c>
      <c r="O31" s="36" t="n">
        <f aca="false">SQRT(M31^2+N31^2)</f>
        <v>2.35118210731078</v>
      </c>
      <c r="P31" s="40" t="n">
        <f aca="false">IF(J31="","",MAX(0,J31-1.96*O31/100))</f>
        <v>0.422288297722281</v>
      </c>
      <c r="Q31" s="40" t="n">
        <f aca="false">IF(J31="","",MIN(1,J31+1.96*O31/100))</f>
        <v>0.514454636328863</v>
      </c>
      <c r="R31" s="32" t="str">
        <f aca="false">IF(L31="","",IF(ABS(L31)&lt;=O31,"Yes","No"))</f>
        <v>No</v>
      </c>
      <c r="S31" s="32" t="str">
        <f aca="false">IF(L31="","",IF(ABS(L31)&lt;=1.96*O31,"Yes","No"))</f>
        <v>No</v>
      </c>
      <c r="T31" s="60" t="n">
        <f aca="false">IF(D31="","",ROUND(SQRT(((D31+G31)*O31/100)^2+(J31*(D31+G31)*0.0886)^2),0))</f>
        <v>35</v>
      </c>
      <c r="U31" s="32" t="s">
        <v>783</v>
      </c>
    </row>
    <row r="32" customFormat="false" ht="15" hidden="false" customHeight="false" outlineLevel="0" collapsed="false">
      <c r="A32" s="32" t="s">
        <v>162</v>
      </c>
      <c r="B32" s="32" t="s">
        <v>205</v>
      </c>
      <c r="C32" s="32" t="s">
        <v>207</v>
      </c>
      <c r="D32" s="60" t="n">
        <v>408</v>
      </c>
      <c r="E32" s="60" t="n">
        <v>299</v>
      </c>
      <c r="F32" s="69" t="n">
        <f aca="false">IF(E32="","",D32-E32)</f>
        <v>109</v>
      </c>
      <c r="G32" s="60" t="n">
        <v>453</v>
      </c>
      <c r="H32" s="60" t="n">
        <v>515</v>
      </c>
      <c r="I32" s="69" t="n">
        <f aca="false">IF(H32="","",G32-H32)</f>
        <v>-62</v>
      </c>
      <c r="J32" s="40" t="n">
        <f aca="false">IF(OR(D32="",D32+G32=0),"",D32/(D32+G32))</f>
        <v>0.473867595818815</v>
      </c>
      <c r="K32" s="40" t="n">
        <f aca="false">IF(E32="","",E32/(E32+H32))</f>
        <v>0.367321867321867</v>
      </c>
      <c r="L32" s="70" t="n">
        <f aca="false">IF(OR(K32="",J32=""),"",(J32-K32)*100)</f>
        <v>10.6545728496948</v>
      </c>
      <c r="M32" s="36" t="n">
        <v>1.94077599590723</v>
      </c>
      <c r="N32" s="36" t="n">
        <v>1.32719472401326</v>
      </c>
      <c r="O32" s="36" t="n">
        <f aca="false">SQRT(M32^2+N32^2)</f>
        <v>2.35118210731078</v>
      </c>
      <c r="P32" s="40" t="n">
        <f aca="false">IF(J32="","",MAX(0,J32-1.96*O32/100))</f>
        <v>0.427784426515524</v>
      </c>
      <c r="Q32" s="40" t="n">
        <f aca="false">IF(J32="","",MIN(1,J32+1.96*O32/100))</f>
        <v>0.519950765122107</v>
      </c>
      <c r="R32" s="32" t="str">
        <f aca="false">IF(L32="","",IF(ABS(L32)&lt;=O32,"Yes","No"))</f>
        <v>No</v>
      </c>
      <c r="S32" s="32" t="str">
        <f aca="false">IF(L32="","",IF(ABS(L32)&lt;=1.96*O32,"Yes","No"))</f>
        <v>No</v>
      </c>
      <c r="T32" s="60" t="n">
        <f aca="false">IF(D32="","",ROUND(SQRT(((D32+G32)*O32/100)^2+(J32*(D32+G32)*0.0886)^2),0))</f>
        <v>41</v>
      </c>
      <c r="U32" s="32" t="s">
        <v>783</v>
      </c>
    </row>
    <row r="33" customFormat="false" ht="15" hidden="false" customHeight="false" outlineLevel="0" collapsed="false">
      <c r="A33" s="32" t="s">
        <v>162</v>
      </c>
      <c r="B33" s="32" t="s">
        <v>208</v>
      </c>
      <c r="C33" s="32" t="s">
        <v>208</v>
      </c>
      <c r="D33" s="60" t="n">
        <v>158</v>
      </c>
      <c r="E33" s="60" t="n">
        <v>109</v>
      </c>
      <c r="F33" s="69" t="n">
        <f aca="false">IF(E33="","",D33-E33)</f>
        <v>49</v>
      </c>
      <c r="G33" s="60" t="n">
        <v>528</v>
      </c>
      <c r="H33" s="60" t="n">
        <v>531</v>
      </c>
      <c r="I33" s="69" t="n">
        <f aca="false">IF(H33="","",G33-H33)</f>
        <v>-3</v>
      </c>
      <c r="J33" s="40" t="n">
        <f aca="false">IF(OR(D33="",D33+G33=0),"",D33/(D33+G33))</f>
        <v>0.230320699708455</v>
      </c>
      <c r="K33" s="40" t="n">
        <f aca="false">IF(E33="","",E33/(E33+H33))</f>
        <v>0.1703125</v>
      </c>
      <c r="L33" s="70" t="n">
        <f aca="false">IF(OR(K33="",J33=""),"",(J33-K33)*100)</f>
        <v>6.00081997084548</v>
      </c>
      <c r="M33" s="36" t="n">
        <v>3.27171856570357</v>
      </c>
      <c r="N33" s="36" t="n">
        <v>1.32719472401326</v>
      </c>
      <c r="O33" s="36" t="n">
        <f aca="false">SQRT(M33^2+N33^2)</f>
        <v>3.53066398976426</v>
      </c>
      <c r="P33" s="40" t="n">
        <f aca="false">IF(J33="","",MAX(0,J33-1.96*O33/100))</f>
        <v>0.161119685509075</v>
      </c>
      <c r="Q33" s="40" t="n">
        <f aca="false">IF(J33="","",MIN(1,J33+1.96*O33/100))</f>
        <v>0.299521713907834</v>
      </c>
      <c r="R33" s="32" t="str">
        <f aca="false">IF(L33="","",IF(ABS(L33)&lt;=O33,"Yes","No"))</f>
        <v>No</v>
      </c>
      <c r="S33" s="32" t="str">
        <f aca="false">IF(L33="","",IF(ABS(L33)&lt;=1.96*O33,"Yes","No"))</f>
        <v>Yes</v>
      </c>
      <c r="T33" s="60" t="n">
        <f aca="false">IF(D33="","",ROUND(SQRT(((D33+G33)*O33/100)^2+(J33*(D33+G33)*0.14653)^2),0))</f>
        <v>34</v>
      </c>
      <c r="U33" s="32" t="s">
        <v>783</v>
      </c>
    </row>
    <row r="34" customFormat="false" ht="15" hidden="false" customHeight="false" outlineLevel="0" collapsed="false">
      <c r="A34" s="32" t="s">
        <v>162</v>
      </c>
      <c r="B34" s="32" t="s">
        <v>209</v>
      </c>
      <c r="C34" s="32" t="s">
        <v>210</v>
      </c>
      <c r="D34" s="60" t="n">
        <v>322</v>
      </c>
      <c r="E34" s="60" t="n">
        <v>279</v>
      </c>
      <c r="F34" s="69" t="n">
        <f aca="false">IF(E34="","",D34-E34)</f>
        <v>43</v>
      </c>
      <c r="G34" s="60" t="n">
        <v>545</v>
      </c>
      <c r="H34" s="60" t="n">
        <v>584</v>
      </c>
      <c r="I34" s="69" t="n">
        <f aca="false">IF(H34="","",G34-H34)</f>
        <v>-39</v>
      </c>
      <c r="J34" s="40" t="n">
        <f aca="false">IF(OR(D34="",D34+G34=0),"",D34/(D34+G34))</f>
        <v>0.371395617070358</v>
      </c>
      <c r="K34" s="40" t="n">
        <f aca="false">IF(E34="","",E34/(E34+H34))</f>
        <v>0.323290845886443</v>
      </c>
      <c r="L34" s="70" t="n">
        <f aca="false">IF(OR(K34="",J34=""),"",(J34-K34)*100)</f>
        <v>4.81047711839149</v>
      </c>
      <c r="M34" s="36" t="n">
        <v>1.94077599590723</v>
      </c>
      <c r="N34" s="36" t="n">
        <v>1.32719472401326</v>
      </c>
      <c r="O34" s="36" t="n">
        <f aca="false">SQRT(M34^2+N34^2)</f>
        <v>2.35118210731078</v>
      </c>
      <c r="P34" s="40" t="n">
        <f aca="false">IF(J34="","",MAX(0,J34-1.96*O34/100))</f>
        <v>0.325312447767066</v>
      </c>
      <c r="Q34" s="40" t="n">
        <f aca="false">IF(J34="","",MIN(1,J34+1.96*O34/100))</f>
        <v>0.417478786373649</v>
      </c>
      <c r="R34" s="32" t="str">
        <f aca="false">IF(L34="","",IF(ABS(L34)&lt;=O34,"Yes","No"))</f>
        <v>No</v>
      </c>
      <c r="S34" s="32" t="str">
        <f aca="false">IF(L34="","",IF(ABS(L34)&lt;=1.96*O34,"Yes","No"))</f>
        <v>No</v>
      </c>
      <c r="T34" s="60" t="n">
        <f aca="false">IF(D34="","",ROUND(SQRT(((D34+G34)*O34/100)^2+(J34*(D34+G34)*0.0886)^2),0))</f>
        <v>35</v>
      </c>
      <c r="U34" s="32" t="s">
        <v>783</v>
      </c>
    </row>
    <row r="35" customFormat="false" ht="15" hidden="false" customHeight="false" outlineLevel="0" collapsed="false">
      <c r="A35" s="32" t="s">
        <v>162</v>
      </c>
      <c r="B35" s="32" t="s">
        <v>209</v>
      </c>
      <c r="C35" s="32" t="s">
        <v>211</v>
      </c>
      <c r="D35" s="60" t="n">
        <v>530</v>
      </c>
      <c r="E35" s="60" t="n">
        <v>459</v>
      </c>
      <c r="F35" s="69" t="n">
        <f aca="false">IF(E35="","",D35-E35)</f>
        <v>71</v>
      </c>
      <c r="G35" s="60" t="n">
        <v>713</v>
      </c>
      <c r="H35" s="60" t="n">
        <v>811</v>
      </c>
      <c r="I35" s="69" t="n">
        <f aca="false">IF(H35="","",G35-H35)</f>
        <v>-98</v>
      </c>
      <c r="J35" s="40" t="n">
        <f aca="false">IF(OR(D35="",D35+G35=0),"",D35/(D35+G35))</f>
        <v>0.426387771520515</v>
      </c>
      <c r="K35" s="40" t="n">
        <f aca="false">IF(E35="","",E35/(E35+H35))</f>
        <v>0.361417322834646</v>
      </c>
      <c r="L35" s="70" t="n">
        <f aca="false">IF(OR(K35="",J35=""),"",(J35-K35)*100)</f>
        <v>6.49704486858692</v>
      </c>
      <c r="M35" s="36" t="n">
        <v>1.75751909275079</v>
      </c>
      <c r="N35" s="36" t="n">
        <v>1.32719472401326</v>
      </c>
      <c r="O35" s="36" t="n">
        <f aca="false">SQRT(M35^2+N35^2)</f>
        <v>2.2023440232698</v>
      </c>
      <c r="P35" s="40" t="n">
        <f aca="false">IF(J35="","",MAX(0,J35-1.96*O35/100))</f>
        <v>0.383221828664427</v>
      </c>
      <c r="Q35" s="40" t="n">
        <f aca="false">IF(J35="","",MIN(1,J35+1.96*O35/100))</f>
        <v>0.469553714376603</v>
      </c>
      <c r="R35" s="32" t="str">
        <f aca="false">IF(L35="","",IF(ABS(L35)&lt;=O35,"Yes","No"))</f>
        <v>No</v>
      </c>
      <c r="S35" s="32" t="str">
        <f aca="false">IF(L35="","",IF(ABS(L35)&lt;=1.96*O35,"Yes","No"))</f>
        <v>No</v>
      </c>
      <c r="T35" s="60" t="n">
        <f aca="false">IF(D35="","",ROUND(SQRT(((D35+G35)*O35/100)^2+(J35*(D35+G35)*0.06777)^2),0))</f>
        <v>45</v>
      </c>
      <c r="U35" s="32" t="s">
        <v>783</v>
      </c>
    </row>
    <row r="36" customFormat="false" ht="15" hidden="false" customHeight="false" outlineLevel="0" collapsed="false">
      <c r="A36" s="32" t="s">
        <v>162</v>
      </c>
      <c r="B36" s="32" t="s">
        <v>209</v>
      </c>
      <c r="C36" s="32" t="s">
        <v>212</v>
      </c>
      <c r="D36" s="60" t="n">
        <v>163</v>
      </c>
      <c r="E36" s="60" t="n">
        <v>125</v>
      </c>
      <c r="F36" s="69" t="n">
        <f aca="false">IF(E36="","",D36-E36)</f>
        <v>38</v>
      </c>
      <c r="G36" s="60" t="n">
        <v>242</v>
      </c>
      <c r="H36" s="60" t="n">
        <v>281</v>
      </c>
      <c r="I36" s="69" t="n">
        <f aca="false">IF(H36="","",G36-H36)</f>
        <v>-39</v>
      </c>
      <c r="J36" s="40" t="n">
        <f aca="false">IF(OR(D36="",D36+G36=0),"",D36/(D36+G36))</f>
        <v>0.402469135802469</v>
      </c>
      <c r="K36" s="40" t="n">
        <f aca="false">IF(E36="","",E36/(E36+H36))</f>
        <v>0.307881773399015</v>
      </c>
      <c r="L36" s="70" t="n">
        <f aca="false">IF(OR(K36="",J36=""),"",(J36-K36)*100)</f>
        <v>9.45873624034543</v>
      </c>
      <c r="M36" s="36" t="n">
        <v>3.27171856570357</v>
      </c>
      <c r="N36" s="36" t="n">
        <v>1.32719472401326</v>
      </c>
      <c r="O36" s="36" t="n">
        <f aca="false">SQRT(M36^2+N36^2)</f>
        <v>3.53066398976426</v>
      </c>
      <c r="P36" s="40" t="n">
        <f aca="false">IF(J36="","",MAX(0,J36-1.96*O36/100))</f>
        <v>0.33326812160309</v>
      </c>
      <c r="Q36" s="40" t="n">
        <f aca="false">IF(J36="","",MIN(1,J36+1.96*O36/100))</f>
        <v>0.471670150001849</v>
      </c>
      <c r="R36" s="32" t="str">
        <f aca="false">IF(L36="","",IF(ABS(L36)&lt;=O36,"Yes","No"))</f>
        <v>No</v>
      </c>
      <c r="S36" s="32" t="str">
        <f aca="false">IF(L36="","",IF(ABS(L36)&lt;=1.96*O36,"Yes","No"))</f>
        <v>No</v>
      </c>
      <c r="T36" s="60" t="n">
        <f aca="false">IF(D36="","",ROUND(SQRT(((D36+G36)*O36/100)^2+(J36*(D36+G36)*0.14653)^2),0))</f>
        <v>28</v>
      </c>
      <c r="U36" s="32" t="s">
        <v>783</v>
      </c>
    </row>
    <row r="37" customFormat="false" ht="15" hidden="false" customHeight="false" outlineLevel="0" collapsed="false">
      <c r="A37" s="32" t="s">
        <v>162</v>
      </c>
      <c r="B37" s="32" t="s">
        <v>213</v>
      </c>
      <c r="C37" s="32" t="s">
        <v>213</v>
      </c>
      <c r="D37" s="60" t="n">
        <v>75</v>
      </c>
      <c r="E37" s="60" t="n">
        <v>52</v>
      </c>
      <c r="F37" s="69" t="n">
        <f aca="false">IF(E37="","",D37-E37)</f>
        <v>23</v>
      </c>
      <c r="G37" s="60" t="n">
        <v>150</v>
      </c>
      <c r="H37" s="60" t="n">
        <v>167</v>
      </c>
      <c r="I37" s="69" t="n">
        <f aca="false">IF(H37="","",G37-H37)</f>
        <v>-17</v>
      </c>
      <c r="J37" s="40" t="n">
        <f aca="false">IF(OR(D37="",D37+G37=0),"",D37/(D37+G37))</f>
        <v>0.333333333333333</v>
      </c>
      <c r="K37" s="40" t="n">
        <f aca="false">IF(E37="","",E37/(E37+H37))</f>
        <v>0.237442922374429</v>
      </c>
      <c r="L37" s="70" t="n">
        <f aca="false">IF(OR(K37="",J37=""),"",(J37-K37)*100)</f>
        <v>9.58904109589041</v>
      </c>
      <c r="M37" s="36" t="n">
        <v>3.27171856570357</v>
      </c>
      <c r="N37" s="36" t="n">
        <v>1.32719472401326</v>
      </c>
      <c r="O37" s="36" t="n">
        <f aca="false">SQRT(M37^2+N37^2)</f>
        <v>3.53066398976426</v>
      </c>
      <c r="P37" s="40" t="n">
        <f aca="false">IF(J37="","",MAX(0,J37-1.96*O37/100))</f>
        <v>0.264132319133954</v>
      </c>
      <c r="Q37" s="40" t="n">
        <f aca="false">IF(J37="","",MIN(1,J37+1.96*O37/100))</f>
        <v>0.402534347532713</v>
      </c>
      <c r="R37" s="32" t="str">
        <f aca="false">IF(L37="","",IF(ABS(L37)&lt;=O37,"Yes","No"))</f>
        <v>No</v>
      </c>
      <c r="S37" s="32" t="str">
        <f aca="false">IF(L37="","",IF(ABS(L37)&lt;=1.96*O37,"Yes","No"))</f>
        <v>No</v>
      </c>
      <c r="T37" s="60" t="n">
        <f aca="false">IF(D37="","",ROUND(SQRT(((D37+G37)*O37/100)^2+(J37*(D37+G37)*0.14653)^2),0))</f>
        <v>14</v>
      </c>
      <c r="U37" s="32" t="s">
        <v>783</v>
      </c>
    </row>
    <row r="38" customFormat="false" ht="15" hidden="false" customHeight="false" outlineLevel="0" collapsed="false">
      <c r="A38" s="32" t="s">
        <v>162</v>
      </c>
      <c r="B38" s="32" t="s">
        <v>214</v>
      </c>
      <c r="C38" s="32" t="s">
        <v>215</v>
      </c>
      <c r="D38" s="60" t="n">
        <v>531</v>
      </c>
      <c r="E38" s="60" t="n">
        <v>461</v>
      </c>
      <c r="F38" s="69" t="n">
        <f aca="false">IF(E38="","",D38-E38)</f>
        <v>70</v>
      </c>
      <c r="G38" s="60" t="n">
        <v>709</v>
      </c>
      <c r="H38" s="60" t="n">
        <v>669</v>
      </c>
      <c r="I38" s="69" t="n">
        <f aca="false">IF(H38="","",G38-H38)</f>
        <v>40</v>
      </c>
      <c r="J38" s="40" t="n">
        <f aca="false">IF(OR(D38="",D38+G38=0),"",D38/(D38+G38))</f>
        <v>0.428225806451613</v>
      </c>
      <c r="K38" s="40" t="n">
        <f aca="false">IF(E38="","",E38/(E38+H38))</f>
        <v>0.407964601769912</v>
      </c>
      <c r="L38" s="70" t="n">
        <f aca="false">IF(OR(K38="",J38=""),"",(J38-K38)*100)</f>
        <v>2.02612046817014</v>
      </c>
      <c r="M38" s="36" t="n">
        <v>1.75751909275079</v>
      </c>
      <c r="N38" s="36" t="n">
        <v>1.32719472401326</v>
      </c>
      <c r="O38" s="36" t="n">
        <f aca="false">SQRT(M38^2+N38^2)</f>
        <v>2.2023440232698</v>
      </c>
      <c r="P38" s="40" t="n">
        <f aca="false">IF(J38="","",MAX(0,J38-1.96*O38/100))</f>
        <v>0.385059863595525</v>
      </c>
      <c r="Q38" s="40" t="n">
        <f aca="false">IF(J38="","",MIN(1,J38+1.96*O38/100))</f>
        <v>0.471391749307701</v>
      </c>
      <c r="R38" s="32" t="str">
        <f aca="false">IF(L38="","",IF(ABS(L38)&lt;=O38,"Yes","No"))</f>
        <v>Yes</v>
      </c>
      <c r="S38" s="32" t="str">
        <f aca="false">IF(L38="","",IF(ABS(L38)&lt;=1.96*O38,"Yes","No"))</f>
        <v>Yes</v>
      </c>
      <c r="T38" s="60" t="n">
        <f aca="false">IF(D38="","",ROUND(SQRT(((D38+G38)*O38/100)^2+(J38*(D38+G38)*0.06777)^2),0))</f>
        <v>45</v>
      </c>
      <c r="U38" s="32" t="s">
        <v>783</v>
      </c>
    </row>
    <row r="39" customFormat="false" ht="15" hidden="false" customHeight="false" outlineLevel="0" collapsed="false">
      <c r="A39" s="32" t="s">
        <v>162</v>
      </c>
      <c r="B39" s="32" t="s">
        <v>214</v>
      </c>
      <c r="C39" s="32" t="s">
        <v>216</v>
      </c>
      <c r="D39" s="60" t="n">
        <v>349</v>
      </c>
      <c r="E39" s="60" t="n">
        <v>312</v>
      </c>
      <c r="F39" s="69" t="n">
        <f aca="false">IF(E39="","",D39-E39)</f>
        <v>37</v>
      </c>
      <c r="G39" s="60" t="n">
        <v>494</v>
      </c>
      <c r="H39" s="60" t="n">
        <v>511</v>
      </c>
      <c r="I39" s="69" t="n">
        <f aca="false">IF(H39="","",G39-H39)</f>
        <v>-17</v>
      </c>
      <c r="J39" s="40" t="n">
        <f aca="false">IF(OR(D39="",D39+G39=0),"",D39/(D39+G39))</f>
        <v>0.413997627520759</v>
      </c>
      <c r="K39" s="40" t="n">
        <f aca="false">IF(E39="","",E39/(E39+H39))</f>
        <v>0.37910085054678</v>
      </c>
      <c r="L39" s="70" t="n">
        <f aca="false">IF(OR(K39="",J39=""),"",(J39-K39)*100)</f>
        <v>3.48967769739791</v>
      </c>
      <c r="M39" s="36" t="n">
        <v>1.94077599590723</v>
      </c>
      <c r="N39" s="36" t="n">
        <v>1.32719472401326</v>
      </c>
      <c r="O39" s="36" t="n">
        <f aca="false">SQRT(M39^2+N39^2)</f>
        <v>2.35118210731078</v>
      </c>
      <c r="P39" s="40" t="n">
        <f aca="false">IF(J39="","",MAX(0,J39-1.96*O39/100))</f>
        <v>0.367914458217468</v>
      </c>
      <c r="Q39" s="40" t="n">
        <f aca="false">IF(J39="","",MIN(1,J39+1.96*O39/100))</f>
        <v>0.46008079682405</v>
      </c>
      <c r="R39" s="32" t="str">
        <f aca="false">IF(L39="","",IF(ABS(L39)&lt;=O39,"Yes","No"))</f>
        <v>No</v>
      </c>
      <c r="S39" s="32" t="str">
        <f aca="false">IF(L39="","",IF(ABS(L39)&lt;=1.96*O39,"Yes","No"))</f>
        <v>Yes</v>
      </c>
      <c r="T39" s="60" t="n">
        <f aca="false">IF(D39="","",ROUND(SQRT(((D39+G39)*O39/100)^2+(J39*(D39+G39)*0.0886)^2),0))</f>
        <v>37</v>
      </c>
      <c r="U39" s="32" t="s">
        <v>783</v>
      </c>
    </row>
    <row r="40" customFormat="false" ht="15" hidden="false" customHeight="false" outlineLevel="0" collapsed="false">
      <c r="A40" s="32" t="s">
        <v>162</v>
      </c>
      <c r="B40" s="32" t="s">
        <v>214</v>
      </c>
      <c r="C40" s="32" t="s">
        <v>217</v>
      </c>
      <c r="D40" s="60" t="n">
        <v>557</v>
      </c>
      <c r="E40" s="60" t="n">
        <v>478</v>
      </c>
      <c r="F40" s="69" t="n">
        <f aca="false">IF(E40="","",D40-E40)</f>
        <v>79</v>
      </c>
      <c r="G40" s="60" t="n">
        <v>786</v>
      </c>
      <c r="H40" s="60" t="n">
        <v>767</v>
      </c>
      <c r="I40" s="69" t="n">
        <f aca="false">IF(H40="","",G40-H40)</f>
        <v>19</v>
      </c>
      <c r="J40" s="40" t="n">
        <f aca="false">IF(OR(D40="",D40+G40=0),"",D40/(D40+G40))</f>
        <v>0.414743112434847</v>
      </c>
      <c r="K40" s="40" t="n">
        <f aca="false">IF(E40="","",E40/(E40+H40))</f>
        <v>0.383935742971888</v>
      </c>
      <c r="L40" s="70" t="n">
        <f aca="false">IF(OR(K40="",J40=""),"",(J40-K40)*100)</f>
        <v>3.08073694629598</v>
      </c>
      <c r="M40" s="36" t="n">
        <v>1.75751909275079</v>
      </c>
      <c r="N40" s="36" t="n">
        <v>1.32719472401326</v>
      </c>
      <c r="O40" s="36" t="n">
        <f aca="false">SQRT(M40^2+N40^2)</f>
        <v>2.2023440232698</v>
      </c>
      <c r="P40" s="40" t="n">
        <f aca="false">IF(J40="","",MAX(0,J40-1.96*O40/100))</f>
        <v>0.371577169578759</v>
      </c>
      <c r="Q40" s="40" t="n">
        <f aca="false">IF(J40="","",MIN(1,J40+1.96*O40/100))</f>
        <v>0.457909055290935</v>
      </c>
      <c r="R40" s="32" t="str">
        <f aca="false">IF(L40="","",IF(ABS(L40)&lt;=O40,"Yes","No"))</f>
        <v>No</v>
      </c>
      <c r="S40" s="32" t="str">
        <f aca="false">IF(L40="","",IF(ABS(L40)&lt;=1.96*O40,"Yes","No"))</f>
        <v>Yes</v>
      </c>
      <c r="T40" s="60" t="n">
        <f aca="false">IF(D40="","",ROUND(SQRT(((D40+G40)*O40/100)^2+(J40*(D40+G40)*0.06777)^2),0))</f>
        <v>48</v>
      </c>
      <c r="U40" s="32" t="s">
        <v>783</v>
      </c>
    </row>
    <row r="41" customFormat="false" ht="15" hidden="false" customHeight="false" outlineLevel="0" collapsed="false">
      <c r="A41" s="32" t="s">
        <v>162</v>
      </c>
      <c r="B41" s="32" t="s">
        <v>214</v>
      </c>
      <c r="C41" s="32" t="s">
        <v>218</v>
      </c>
      <c r="D41" s="60" t="n">
        <v>504</v>
      </c>
      <c r="E41" s="60" t="n">
        <v>380</v>
      </c>
      <c r="F41" s="69" t="n">
        <f aca="false">IF(E41="","",D41-E41)</f>
        <v>124</v>
      </c>
      <c r="G41" s="60" t="n">
        <v>849</v>
      </c>
      <c r="H41" s="60" t="n">
        <v>822</v>
      </c>
      <c r="I41" s="69" t="n">
        <f aca="false">IF(H41="","",G41-H41)</f>
        <v>27</v>
      </c>
      <c r="J41" s="40" t="n">
        <f aca="false">IF(OR(D41="",D41+G41=0),"",D41/(D41+G41))</f>
        <v>0.372505543237251</v>
      </c>
      <c r="K41" s="40" t="n">
        <f aca="false">IF(E41="","",E41/(E41+H41))</f>
        <v>0.316139767054909</v>
      </c>
      <c r="L41" s="70" t="n">
        <f aca="false">IF(OR(K41="",J41=""),"",(J41-K41)*100)</f>
        <v>5.63657761823421</v>
      </c>
      <c r="M41" s="36" t="n">
        <v>1.75751909275079</v>
      </c>
      <c r="N41" s="36" t="n">
        <v>1.32719472401326</v>
      </c>
      <c r="O41" s="36" t="n">
        <f aca="false">SQRT(M41^2+N41^2)</f>
        <v>2.2023440232698</v>
      </c>
      <c r="P41" s="40" t="n">
        <f aca="false">IF(J41="","",MAX(0,J41-1.96*O41/100))</f>
        <v>0.329339600381163</v>
      </c>
      <c r="Q41" s="40" t="n">
        <f aca="false">IF(J41="","",MIN(1,J41+1.96*O41/100))</f>
        <v>0.415671486093339</v>
      </c>
      <c r="R41" s="32" t="str">
        <f aca="false">IF(L41="","",IF(ABS(L41)&lt;=O41,"Yes","No"))</f>
        <v>No</v>
      </c>
      <c r="S41" s="32" t="str">
        <f aca="false">IF(L41="","",IF(ABS(L41)&lt;=1.96*O41,"Yes","No"))</f>
        <v>No</v>
      </c>
      <c r="T41" s="60" t="n">
        <f aca="false">IF(D41="","",ROUND(SQRT(((D41+G41)*O41/100)^2+(J41*(D41+G41)*0.06777)^2),0))</f>
        <v>45</v>
      </c>
      <c r="U41" s="32" t="s">
        <v>783</v>
      </c>
    </row>
    <row r="42" customFormat="false" ht="15" hidden="false" customHeight="false" outlineLevel="0" collapsed="false">
      <c r="A42" s="32" t="s">
        <v>162</v>
      </c>
      <c r="B42" s="32" t="s">
        <v>214</v>
      </c>
      <c r="C42" s="32" t="s">
        <v>219</v>
      </c>
      <c r="D42" s="60" t="n">
        <v>414</v>
      </c>
      <c r="E42" s="60" t="n">
        <v>366</v>
      </c>
      <c r="F42" s="69" t="n">
        <f aca="false">IF(E42="","",D42-E42)</f>
        <v>48</v>
      </c>
      <c r="G42" s="60" t="n">
        <v>698</v>
      </c>
      <c r="H42" s="60" t="n">
        <v>705</v>
      </c>
      <c r="I42" s="69" t="n">
        <f aca="false">IF(H42="","",G42-H42)</f>
        <v>-7</v>
      </c>
      <c r="J42" s="40" t="n">
        <f aca="false">IF(OR(D42="",D42+G42=0),"",D42/(D42+G42))</f>
        <v>0.372302158273381</v>
      </c>
      <c r="K42" s="40" t="n">
        <f aca="false">IF(E42="","",E42/(E42+H42))</f>
        <v>0.341736694677871</v>
      </c>
      <c r="L42" s="70" t="n">
        <f aca="false">IF(OR(K42="",J42=""),"",(J42-K42)*100)</f>
        <v>3.05654635955102</v>
      </c>
      <c r="M42" s="36" t="n">
        <v>1.94077599590723</v>
      </c>
      <c r="N42" s="36" t="n">
        <v>1.32719472401326</v>
      </c>
      <c r="O42" s="36" t="n">
        <f aca="false">SQRT(M42^2+N42^2)</f>
        <v>2.35118210731078</v>
      </c>
      <c r="P42" s="40" t="n">
        <f aca="false">IF(J42="","",MAX(0,J42-1.96*O42/100))</f>
        <v>0.32621898897009</v>
      </c>
      <c r="Q42" s="40" t="n">
        <f aca="false">IF(J42="","",MIN(1,J42+1.96*O42/100))</f>
        <v>0.418385327576673</v>
      </c>
      <c r="R42" s="32" t="str">
        <f aca="false">IF(L42="","",IF(ABS(L42)&lt;=O42,"Yes","No"))</f>
        <v>No</v>
      </c>
      <c r="S42" s="32" t="str">
        <f aca="false">IF(L42="","",IF(ABS(L42)&lt;=1.96*O42,"Yes","No"))</f>
        <v>Yes</v>
      </c>
      <c r="T42" s="60" t="n">
        <f aca="false">IF(D42="","",ROUND(SQRT(((D42+G42)*O42/100)^2+(J42*(D42+G42)*0.0886)^2),0))</f>
        <v>45</v>
      </c>
      <c r="U42" s="32" t="s">
        <v>783</v>
      </c>
    </row>
    <row r="43" customFormat="false" ht="15" hidden="false" customHeight="false" outlineLevel="0" collapsed="false">
      <c r="A43" s="32" t="s">
        <v>162</v>
      </c>
      <c r="B43" s="32" t="s">
        <v>220</v>
      </c>
      <c r="C43" s="32" t="s">
        <v>221</v>
      </c>
      <c r="D43" s="60" t="n">
        <v>226</v>
      </c>
      <c r="E43" s="60" t="n">
        <v>175</v>
      </c>
      <c r="F43" s="69" t="n">
        <f aca="false">IF(E43="","",D43-E43)</f>
        <v>51</v>
      </c>
      <c r="G43" s="60" t="n">
        <v>164</v>
      </c>
      <c r="H43" s="60" t="n">
        <v>208</v>
      </c>
      <c r="I43" s="69" t="n">
        <f aca="false">IF(H43="","",G43-H43)</f>
        <v>-44</v>
      </c>
      <c r="J43" s="40" t="n">
        <f aca="false">IF(OR(D43="",D43+G43=0),"",D43/(D43+G43))</f>
        <v>0.57948717948718</v>
      </c>
      <c r="K43" s="40" t="n">
        <f aca="false">IF(E43="","",E43/(E43+H43))</f>
        <v>0.456919060052219</v>
      </c>
      <c r="L43" s="70" t="n">
        <f aca="false">IF(OR(K43="",J43=""),"",(J43-K43)*100)</f>
        <v>12.256811943496</v>
      </c>
      <c r="M43" s="36" t="n">
        <v>3.27171856570357</v>
      </c>
      <c r="N43" s="36" t="n">
        <v>1.32719472401326</v>
      </c>
      <c r="O43" s="36" t="n">
        <f aca="false">SQRT(M43^2+N43^2)</f>
        <v>3.53066398976426</v>
      </c>
      <c r="P43" s="40" t="n">
        <f aca="false">IF(J43="","",MAX(0,J43-1.96*O43/100))</f>
        <v>0.5102861652878</v>
      </c>
      <c r="Q43" s="40" t="n">
        <f aca="false">IF(J43="","",MIN(1,J43+1.96*O43/100))</f>
        <v>0.648688193686559</v>
      </c>
      <c r="R43" s="32" t="str">
        <f aca="false">IF(L43="","",IF(ABS(L43)&lt;=O43,"Yes","No"))</f>
        <v>No</v>
      </c>
      <c r="S43" s="32" t="str">
        <f aca="false">IF(L43="","",IF(ABS(L43)&lt;=1.96*O43,"Yes","No"))</f>
        <v>No</v>
      </c>
      <c r="T43" s="60" t="n">
        <f aca="false">IF(D43="","",ROUND(SQRT(((D43+G43)*O43/100)^2+(J43*(D43+G43)*0.14653)^2),0))</f>
        <v>36</v>
      </c>
      <c r="U43" s="32" t="s">
        <v>783</v>
      </c>
    </row>
    <row r="44" customFormat="false" ht="15" hidden="false" customHeight="false" outlineLevel="0" collapsed="false">
      <c r="A44" s="32" t="s">
        <v>162</v>
      </c>
      <c r="B44" s="32" t="s">
        <v>220</v>
      </c>
      <c r="C44" s="32" t="s">
        <v>222</v>
      </c>
      <c r="D44" s="60" t="n">
        <v>217</v>
      </c>
      <c r="E44" s="60" t="n">
        <v>181</v>
      </c>
      <c r="F44" s="69" t="n">
        <f aca="false">IF(E44="","",D44-E44)</f>
        <v>36</v>
      </c>
      <c r="G44" s="60" t="n">
        <v>170</v>
      </c>
      <c r="H44" s="60" t="n">
        <v>205</v>
      </c>
      <c r="I44" s="69" t="n">
        <f aca="false">IF(H44="","",G44-H44)</f>
        <v>-35</v>
      </c>
      <c r="J44" s="40" t="n">
        <f aca="false">IF(OR(D44="",D44+G44=0),"",D44/(D44+G44))</f>
        <v>0.560723514211886</v>
      </c>
      <c r="K44" s="40" t="n">
        <f aca="false">IF(E44="","",E44/(E44+H44))</f>
        <v>0.468911917098446</v>
      </c>
      <c r="L44" s="70" t="n">
        <f aca="false">IF(OR(K44="",J44=""),"",(J44-K44)*100)</f>
        <v>9.18115971134407</v>
      </c>
      <c r="M44" s="36" t="n">
        <v>3.27171856570357</v>
      </c>
      <c r="N44" s="36" t="n">
        <v>1.32719472401326</v>
      </c>
      <c r="O44" s="36" t="n">
        <f aca="false">SQRT(M44^2+N44^2)</f>
        <v>3.53066398976426</v>
      </c>
      <c r="P44" s="40" t="n">
        <f aca="false">IF(J44="","",MAX(0,J44-1.96*O44/100))</f>
        <v>0.491522500012507</v>
      </c>
      <c r="Q44" s="40" t="n">
        <f aca="false">IF(J44="","",MIN(1,J44+1.96*O44/100))</f>
        <v>0.629924528411266</v>
      </c>
      <c r="R44" s="32" t="str">
        <f aca="false">IF(L44="","",IF(ABS(L44)&lt;=O44,"Yes","No"))</f>
        <v>No</v>
      </c>
      <c r="S44" s="32" t="str">
        <f aca="false">IF(L44="","",IF(ABS(L44)&lt;=1.96*O44,"Yes","No"))</f>
        <v>No</v>
      </c>
      <c r="T44" s="60" t="n">
        <f aca="false">IF(D44="","",ROUND(SQRT(((D44+G44)*O44/100)^2+(J44*(D44+G44)*0.14653)^2),0))</f>
        <v>35</v>
      </c>
      <c r="U44" s="32" t="s">
        <v>783</v>
      </c>
    </row>
    <row r="45" customFormat="false" ht="15" hidden="false" customHeight="false" outlineLevel="0" collapsed="false">
      <c r="A45" s="32" t="s">
        <v>162</v>
      </c>
      <c r="B45" s="32" t="s">
        <v>220</v>
      </c>
      <c r="C45" s="32" t="s">
        <v>223</v>
      </c>
      <c r="D45" s="60" t="n">
        <v>120</v>
      </c>
      <c r="E45" s="60" t="n">
        <v>94</v>
      </c>
      <c r="F45" s="69" t="n">
        <f aca="false">IF(E45="","",D45-E45)</f>
        <v>26</v>
      </c>
      <c r="G45" s="60" t="n">
        <v>169</v>
      </c>
      <c r="H45" s="60" t="n">
        <v>206</v>
      </c>
      <c r="I45" s="69" t="n">
        <f aca="false">IF(H45="","",G45-H45)</f>
        <v>-37</v>
      </c>
      <c r="J45" s="40" t="n">
        <f aca="false">IF(OR(D45="",D45+G45=0),"",D45/(D45+G45))</f>
        <v>0.41522491349481</v>
      </c>
      <c r="K45" s="40" t="n">
        <f aca="false">IF(E45="","",E45/(E45+H45))</f>
        <v>0.313333333333333</v>
      </c>
      <c r="L45" s="70" t="n">
        <f aca="false">IF(OR(K45="",J45=""),"",(J45-K45)*100)</f>
        <v>10.1891580161476</v>
      </c>
      <c r="M45" s="36" t="n">
        <v>3.27171856570357</v>
      </c>
      <c r="N45" s="36" t="n">
        <v>1.32719472401326</v>
      </c>
      <c r="O45" s="36" t="n">
        <f aca="false">SQRT(M45^2+N45^2)</f>
        <v>3.53066398976426</v>
      </c>
      <c r="P45" s="40" t="n">
        <f aca="false">IF(J45="","",MAX(0,J45-1.96*O45/100))</f>
        <v>0.34602389929543</v>
      </c>
      <c r="Q45" s="40" t="n">
        <f aca="false">IF(J45="","",MIN(1,J45+1.96*O45/100))</f>
        <v>0.484425927694189</v>
      </c>
      <c r="R45" s="32" t="str">
        <f aca="false">IF(L45="","",IF(ABS(L45)&lt;=O45,"Yes","No"))</f>
        <v>No</v>
      </c>
      <c r="S45" s="32" t="str">
        <f aca="false">IF(L45="","",IF(ABS(L45)&lt;=1.96*O45,"Yes","No"))</f>
        <v>No</v>
      </c>
      <c r="T45" s="60" t="n">
        <f aca="false">IF(D45="","",ROUND(SQRT(((D45+G45)*O45/100)^2+(J45*(D45+G45)*0.14653)^2),0))</f>
        <v>20</v>
      </c>
      <c r="U45" s="32" t="s">
        <v>783</v>
      </c>
    </row>
    <row r="46" customFormat="false" ht="15" hidden="false" customHeight="false" outlineLevel="0" collapsed="false">
      <c r="A46" s="32" t="s">
        <v>162</v>
      </c>
      <c r="B46" s="32" t="s">
        <v>220</v>
      </c>
      <c r="C46" s="32" t="s">
        <v>224</v>
      </c>
      <c r="D46" s="60" t="n">
        <v>244</v>
      </c>
      <c r="E46" s="60" t="n">
        <v>170</v>
      </c>
      <c r="F46" s="69" t="n">
        <f aca="false">IF(E46="","",D46-E46)</f>
        <v>74</v>
      </c>
      <c r="G46" s="60" t="n">
        <v>251</v>
      </c>
      <c r="H46" s="60" t="n">
        <v>298</v>
      </c>
      <c r="I46" s="69" t="n">
        <f aca="false">IF(H46="","",G46-H46)</f>
        <v>-47</v>
      </c>
      <c r="J46" s="40" t="n">
        <f aca="false">IF(OR(D46="",D46+G46=0),"",D46/(D46+G46))</f>
        <v>0.492929292929293</v>
      </c>
      <c r="K46" s="40" t="n">
        <f aca="false">IF(E46="","",E46/(E46+H46))</f>
        <v>0.363247863247863</v>
      </c>
      <c r="L46" s="70" t="n">
        <f aca="false">IF(OR(K46="",J46=""),"",(J46-K46)*100)</f>
        <v>12.968142968143</v>
      </c>
      <c r="M46" s="36" t="n">
        <v>3.27171856570357</v>
      </c>
      <c r="N46" s="36" t="n">
        <v>1.32719472401326</v>
      </c>
      <c r="O46" s="36" t="n">
        <f aca="false">SQRT(M46^2+N46^2)</f>
        <v>3.53066398976426</v>
      </c>
      <c r="P46" s="40" t="n">
        <f aca="false">IF(J46="","",MAX(0,J46-1.96*O46/100))</f>
        <v>0.423728278729913</v>
      </c>
      <c r="Q46" s="40" t="n">
        <f aca="false">IF(J46="","",MIN(1,J46+1.96*O46/100))</f>
        <v>0.562130307128672</v>
      </c>
      <c r="R46" s="32" t="str">
        <f aca="false">IF(L46="","",IF(ABS(L46)&lt;=O46,"Yes","No"))</f>
        <v>No</v>
      </c>
      <c r="S46" s="32" t="str">
        <f aca="false">IF(L46="","",IF(ABS(L46)&lt;=1.96*O46,"Yes","No"))</f>
        <v>No</v>
      </c>
      <c r="T46" s="60" t="n">
        <f aca="false">IF(D46="","",ROUND(SQRT(((D46+G46)*O46/100)^2+(J46*(D46+G46)*0.14653)^2),0))</f>
        <v>40</v>
      </c>
      <c r="U46" s="32" t="s">
        <v>783</v>
      </c>
    </row>
    <row r="47" customFormat="false" ht="15" hidden="false" customHeight="false" outlineLevel="0" collapsed="false">
      <c r="A47" s="32" t="s">
        <v>162</v>
      </c>
      <c r="B47" s="32" t="s">
        <v>225</v>
      </c>
      <c r="C47" s="32" t="s">
        <v>226</v>
      </c>
      <c r="D47" s="60" t="n">
        <v>308</v>
      </c>
      <c r="E47" s="60" t="n">
        <v>255</v>
      </c>
      <c r="F47" s="69" t="n">
        <f aca="false">IF(E47="","",D47-E47)</f>
        <v>53</v>
      </c>
      <c r="G47" s="60" t="n">
        <v>579</v>
      </c>
      <c r="H47" s="60" t="n">
        <v>611</v>
      </c>
      <c r="I47" s="69" t="n">
        <f aca="false">IF(H47="","",G47-H47)</f>
        <v>-32</v>
      </c>
      <c r="J47" s="40" t="n">
        <f aca="false">IF(OR(D47="",D47+G47=0),"",D47/(D47+G47))</f>
        <v>0.347237880496054</v>
      </c>
      <c r="K47" s="40" t="n">
        <f aca="false">IF(E47="","",E47/(E47+H47))</f>
        <v>0.29445727482679</v>
      </c>
      <c r="L47" s="70" t="n">
        <f aca="false">IF(OR(K47="",J47=""),"",(J47-K47)*100)</f>
        <v>5.27806056692643</v>
      </c>
      <c r="M47" s="36" t="n">
        <v>1.94077599590723</v>
      </c>
      <c r="N47" s="36" t="n">
        <v>1.32719472401326</v>
      </c>
      <c r="O47" s="36" t="n">
        <f aca="false">SQRT(M47^2+N47^2)</f>
        <v>2.35118210731078</v>
      </c>
      <c r="P47" s="40" t="n">
        <f aca="false">IF(J47="","",MAX(0,J47-1.96*O47/100))</f>
        <v>0.301154711192763</v>
      </c>
      <c r="Q47" s="40" t="n">
        <f aca="false">IF(J47="","",MIN(1,J47+1.96*O47/100))</f>
        <v>0.393321049799345</v>
      </c>
      <c r="R47" s="32" t="str">
        <f aca="false">IF(L47="","",IF(ABS(L47)&lt;=O47,"Yes","No"))</f>
        <v>No</v>
      </c>
      <c r="S47" s="32" t="str">
        <f aca="false">IF(L47="","",IF(ABS(L47)&lt;=1.96*O47,"Yes","No"))</f>
        <v>No</v>
      </c>
      <c r="T47" s="60" t="n">
        <f aca="false">IF(D47="","",ROUND(SQRT(((D47+G47)*O47/100)^2+(J47*(D47+G47)*0.0886)^2),0))</f>
        <v>34</v>
      </c>
      <c r="U47" s="32" t="s">
        <v>783</v>
      </c>
    </row>
    <row r="48" customFormat="false" ht="15" hidden="false" customHeight="false" outlineLevel="0" collapsed="false">
      <c r="A48" s="32" t="s">
        <v>162</v>
      </c>
      <c r="B48" s="32" t="s">
        <v>225</v>
      </c>
      <c r="C48" s="32" t="s">
        <v>227</v>
      </c>
      <c r="D48" s="60" t="n">
        <v>336</v>
      </c>
      <c r="E48" s="60" t="n">
        <v>229</v>
      </c>
      <c r="F48" s="69" t="n">
        <f aca="false">IF(E48="","",D48-E48)</f>
        <v>107</v>
      </c>
      <c r="G48" s="60" t="n">
        <v>634</v>
      </c>
      <c r="H48" s="60" t="n">
        <v>679</v>
      </c>
      <c r="I48" s="69" t="n">
        <f aca="false">IF(H48="","",G48-H48)</f>
        <v>-45</v>
      </c>
      <c r="J48" s="40" t="n">
        <f aca="false">IF(OR(D48="",D48+G48=0),"",D48/(D48+G48))</f>
        <v>0.34639175257732</v>
      </c>
      <c r="K48" s="40" t="n">
        <f aca="false">IF(E48="","",E48/(E48+H48))</f>
        <v>0.252202643171806</v>
      </c>
      <c r="L48" s="70" t="n">
        <f aca="false">IF(OR(K48="",J48=""),"",(J48-K48)*100)</f>
        <v>9.41891094055134</v>
      </c>
      <c r="M48" s="36" t="n">
        <v>1.94077599590723</v>
      </c>
      <c r="N48" s="36" t="n">
        <v>1.32719472401326</v>
      </c>
      <c r="O48" s="36" t="n">
        <f aca="false">SQRT(M48^2+N48^2)</f>
        <v>2.35118210731078</v>
      </c>
      <c r="P48" s="40" t="n">
        <f aca="false">IF(J48="","",MAX(0,J48-1.96*O48/100))</f>
        <v>0.300308583274028</v>
      </c>
      <c r="Q48" s="40" t="n">
        <f aca="false">IF(J48="","",MIN(1,J48+1.96*O48/100))</f>
        <v>0.392474921880611</v>
      </c>
      <c r="R48" s="32" t="str">
        <f aca="false">IF(L48="","",IF(ABS(L48)&lt;=O48,"Yes","No"))</f>
        <v>No</v>
      </c>
      <c r="S48" s="32" t="str">
        <f aca="false">IF(L48="","",IF(ABS(L48)&lt;=1.96*O48,"Yes","No"))</f>
        <v>No</v>
      </c>
      <c r="T48" s="60" t="n">
        <f aca="false">IF(D48="","",ROUND(SQRT(((D48+G48)*O48/100)^2+(J48*(D48+G48)*0.0886)^2),0))</f>
        <v>38</v>
      </c>
      <c r="U48" s="32" t="s">
        <v>783</v>
      </c>
    </row>
    <row r="49" customFormat="false" ht="15" hidden="false" customHeight="false" outlineLevel="0" collapsed="false">
      <c r="A49" s="32" t="s">
        <v>162</v>
      </c>
      <c r="B49" s="32" t="s">
        <v>225</v>
      </c>
      <c r="C49" s="32" t="s">
        <v>228</v>
      </c>
      <c r="D49" s="60" t="n">
        <v>295</v>
      </c>
      <c r="E49" s="60" t="n">
        <v>239</v>
      </c>
      <c r="F49" s="69" t="n">
        <f aca="false">IF(E49="","",D49-E49)</f>
        <v>56</v>
      </c>
      <c r="G49" s="60" t="n">
        <v>552</v>
      </c>
      <c r="H49" s="60" t="n">
        <v>602</v>
      </c>
      <c r="I49" s="69" t="n">
        <f aca="false">IF(H49="","",G49-H49)</f>
        <v>-50</v>
      </c>
      <c r="J49" s="40" t="n">
        <f aca="false">IF(OR(D49="",D49+G49=0),"",D49/(D49+G49))</f>
        <v>0.348288075560803</v>
      </c>
      <c r="K49" s="40" t="n">
        <f aca="false">IF(E49="","",E49/(E49+H49))</f>
        <v>0.284185493460166</v>
      </c>
      <c r="L49" s="70" t="n">
        <f aca="false">IF(OR(K49="",J49=""),"",(J49-K49)*100)</f>
        <v>6.41025821006364</v>
      </c>
      <c r="M49" s="36" t="n">
        <v>1.94077599590723</v>
      </c>
      <c r="N49" s="36" t="n">
        <v>1.32719472401326</v>
      </c>
      <c r="O49" s="36" t="n">
        <f aca="false">SQRT(M49^2+N49^2)</f>
        <v>2.35118210731078</v>
      </c>
      <c r="P49" s="40" t="n">
        <f aca="false">IF(J49="","",MAX(0,J49-1.96*O49/100))</f>
        <v>0.302204906257512</v>
      </c>
      <c r="Q49" s="40" t="n">
        <f aca="false">IF(J49="","",MIN(1,J49+1.96*O49/100))</f>
        <v>0.394371244864094</v>
      </c>
      <c r="R49" s="32" t="str">
        <f aca="false">IF(L49="","",IF(ABS(L49)&lt;=O49,"Yes","No"))</f>
        <v>No</v>
      </c>
      <c r="S49" s="32" t="str">
        <f aca="false">IF(L49="","",IF(ABS(L49)&lt;=1.96*O49,"Yes","No"))</f>
        <v>No</v>
      </c>
      <c r="T49" s="60" t="n">
        <f aca="false">IF(D49="","",ROUND(SQRT(((D49+G49)*O49/100)^2+(J49*(D49+G49)*0.0886)^2),0))</f>
        <v>33</v>
      </c>
      <c r="U49" s="32" t="s">
        <v>783</v>
      </c>
    </row>
    <row r="50" customFormat="false" ht="15" hidden="false" customHeight="false" outlineLevel="0" collapsed="false">
      <c r="A50" s="32" t="s">
        <v>162</v>
      </c>
      <c r="B50" s="32" t="s">
        <v>229</v>
      </c>
      <c r="C50" s="32" t="s">
        <v>230</v>
      </c>
      <c r="D50" s="60" t="n">
        <v>264</v>
      </c>
      <c r="E50" s="60" t="n">
        <v>223</v>
      </c>
      <c r="F50" s="69" t="n">
        <f aca="false">IF(E50="","",D50-E50)</f>
        <v>41</v>
      </c>
      <c r="G50" s="60" t="n">
        <v>555</v>
      </c>
      <c r="H50" s="60" t="n">
        <v>610</v>
      </c>
      <c r="I50" s="69" t="n">
        <f aca="false">IF(H50="","",G50-H50)</f>
        <v>-55</v>
      </c>
      <c r="J50" s="40" t="n">
        <f aca="false">IF(OR(D50="",D50+G50=0),"",D50/(D50+G50))</f>
        <v>0.322344322344322</v>
      </c>
      <c r="K50" s="40" t="n">
        <f aca="false">IF(E50="","",E50/(E50+H50))</f>
        <v>0.267707082833133</v>
      </c>
      <c r="L50" s="70" t="n">
        <f aca="false">IF(OR(K50="",J50=""),"",(J50-K50)*100)</f>
        <v>5.46372395111891</v>
      </c>
      <c r="M50" s="36" t="n">
        <v>1.94077599590723</v>
      </c>
      <c r="N50" s="36" t="n">
        <v>1.32719472401326</v>
      </c>
      <c r="O50" s="36" t="n">
        <f aca="false">SQRT(M50^2+N50^2)</f>
        <v>2.35118210731078</v>
      </c>
      <c r="P50" s="40" t="n">
        <f aca="false">IF(J50="","",MAX(0,J50-1.96*O50/100))</f>
        <v>0.276261153041031</v>
      </c>
      <c r="Q50" s="40" t="n">
        <f aca="false">IF(J50="","",MIN(1,J50+1.96*O50/100))</f>
        <v>0.368427491647614</v>
      </c>
      <c r="R50" s="32" t="str">
        <f aca="false">IF(L50="","",IF(ABS(L50)&lt;=O50,"Yes","No"))</f>
        <v>No</v>
      </c>
      <c r="S50" s="32" t="str">
        <f aca="false">IF(L50="","",IF(ABS(L50)&lt;=1.96*O50,"Yes","No"))</f>
        <v>No</v>
      </c>
      <c r="T50" s="60" t="n">
        <f aca="false">IF(D50="","",ROUND(SQRT(((D50+G50)*O50/100)^2+(J50*(D50+G50)*0.0886)^2),0))</f>
        <v>30</v>
      </c>
      <c r="U50" s="32" t="s">
        <v>783</v>
      </c>
    </row>
    <row r="51" customFormat="false" ht="15" hidden="false" customHeight="false" outlineLevel="0" collapsed="false">
      <c r="A51" s="32" t="s">
        <v>162</v>
      </c>
      <c r="B51" s="32" t="s">
        <v>229</v>
      </c>
      <c r="C51" s="32" t="s">
        <v>231</v>
      </c>
      <c r="D51" s="60" t="n">
        <v>126</v>
      </c>
      <c r="E51" s="60" t="n">
        <v>100</v>
      </c>
      <c r="F51" s="69" t="n">
        <f aca="false">IF(E51="","",D51-E51)</f>
        <v>26</v>
      </c>
      <c r="G51" s="60" t="n">
        <v>261</v>
      </c>
      <c r="H51" s="60" t="n">
        <v>288</v>
      </c>
      <c r="I51" s="69" t="n">
        <f aca="false">IF(H51="","",G51-H51)</f>
        <v>-27</v>
      </c>
      <c r="J51" s="40" t="n">
        <f aca="false">IF(OR(D51="",D51+G51=0),"",D51/(D51+G51))</f>
        <v>0.325581395348837</v>
      </c>
      <c r="K51" s="40" t="n">
        <f aca="false">IF(E51="","",E51/(E51+H51))</f>
        <v>0.257731958762887</v>
      </c>
      <c r="L51" s="70" t="n">
        <f aca="false">IF(OR(K51="",J51=""),"",(J51-K51)*100)</f>
        <v>6.78494365859507</v>
      </c>
      <c r="M51" s="36" t="n">
        <v>3.27171856570357</v>
      </c>
      <c r="N51" s="36" t="n">
        <v>1.32719472401326</v>
      </c>
      <c r="O51" s="36" t="n">
        <f aca="false">SQRT(M51^2+N51^2)</f>
        <v>3.53066398976426</v>
      </c>
      <c r="P51" s="40" t="n">
        <f aca="false">IF(J51="","",MAX(0,J51-1.96*O51/100))</f>
        <v>0.256380381149458</v>
      </c>
      <c r="Q51" s="40" t="n">
        <f aca="false">IF(J51="","",MIN(1,J51+1.96*O51/100))</f>
        <v>0.394782409548217</v>
      </c>
      <c r="R51" s="32" t="str">
        <f aca="false">IF(L51="","",IF(ABS(L51)&lt;=O51,"Yes","No"))</f>
        <v>No</v>
      </c>
      <c r="S51" s="32" t="str">
        <f aca="false">IF(L51="","",IF(ABS(L51)&lt;=1.96*O51,"Yes","No"))</f>
        <v>Yes</v>
      </c>
      <c r="T51" s="60" t="n">
        <f aca="false">IF(D51="","",ROUND(SQRT(((D51+G51)*O51/100)^2+(J51*(D51+G51)*0.14653)^2),0))</f>
        <v>23</v>
      </c>
      <c r="U51" s="32" t="s">
        <v>783</v>
      </c>
    </row>
    <row r="52" customFormat="false" ht="15" hidden="false" customHeight="false" outlineLevel="0" collapsed="false">
      <c r="A52" s="32" t="s">
        <v>162</v>
      </c>
      <c r="B52" s="32" t="s">
        <v>232</v>
      </c>
      <c r="C52" s="32" t="s">
        <v>232</v>
      </c>
      <c r="D52" s="60" t="n">
        <v>80</v>
      </c>
      <c r="E52" s="60" t="n">
        <v>62</v>
      </c>
      <c r="F52" s="69" t="n">
        <f aca="false">IF(E52="","",D52-E52)</f>
        <v>18</v>
      </c>
      <c r="G52" s="60" t="n">
        <v>82</v>
      </c>
      <c r="H52" s="60" t="n">
        <v>91</v>
      </c>
      <c r="I52" s="69" t="n">
        <f aca="false">IF(H52="","",G52-H52)</f>
        <v>-9</v>
      </c>
      <c r="J52" s="40" t="n">
        <f aca="false">IF(OR(D52="",D52+G52=0),"",D52/(D52+G52))</f>
        <v>0.493827160493827</v>
      </c>
      <c r="K52" s="40" t="n">
        <f aca="false">IF(E52="","",E52/(E52+H52))</f>
        <v>0.405228758169935</v>
      </c>
      <c r="L52" s="70" t="n">
        <f aca="false">IF(OR(K52="",J52=""),"",(J52-K52)*100)</f>
        <v>8.85984023238925</v>
      </c>
      <c r="M52" s="36" t="n">
        <v>3.27171856570357</v>
      </c>
      <c r="N52" s="36" t="n">
        <v>1.32719472401326</v>
      </c>
      <c r="O52" s="36" t="n">
        <f aca="false">SQRT(M52^2+N52^2)</f>
        <v>3.53066398976426</v>
      </c>
      <c r="P52" s="40" t="n">
        <f aca="false">IF(J52="","",MAX(0,J52-1.96*O52/100))</f>
        <v>0.424626146294448</v>
      </c>
      <c r="Q52" s="40" t="n">
        <f aca="false">IF(J52="","",MIN(1,J52+1.96*O52/100))</f>
        <v>0.563028174693207</v>
      </c>
      <c r="R52" s="32" t="str">
        <f aca="false">IF(L52="","",IF(ABS(L52)&lt;=O52,"Yes","No"))</f>
        <v>No</v>
      </c>
      <c r="S52" s="32" t="str">
        <f aca="false">IF(L52="","",IF(ABS(L52)&lt;=1.96*O52,"Yes","No"))</f>
        <v>No</v>
      </c>
      <c r="T52" s="60" t="n">
        <f aca="false">IF(D52="","",ROUND(SQRT(((D52+G52)*O52/100)^2+(J52*(D52+G52)*0.14653)^2),0))</f>
        <v>13</v>
      </c>
      <c r="U52" s="32" t="s">
        <v>783</v>
      </c>
    </row>
    <row r="53" customFormat="false" ht="15" hidden="false" customHeight="false" outlineLevel="0" collapsed="false">
      <c r="A53" s="32" t="s">
        <v>233</v>
      </c>
      <c r="B53" s="32" t="s">
        <v>234</v>
      </c>
      <c r="C53" s="32" t="s">
        <v>234</v>
      </c>
      <c r="D53" s="60" t="n">
        <v>706</v>
      </c>
      <c r="E53" s="60" t="n">
        <v>646</v>
      </c>
      <c r="F53" s="69" t="n">
        <f aca="false">IF(E53="","",D53-E53)</f>
        <v>60</v>
      </c>
      <c r="G53" s="60" t="n">
        <v>627</v>
      </c>
      <c r="H53" s="60" t="n">
        <v>738</v>
      </c>
      <c r="I53" s="69" t="n">
        <f aca="false">IF(H53="","",G53-H53)</f>
        <v>-111</v>
      </c>
      <c r="J53" s="40" t="n">
        <f aca="false">IF(OR(D53="",D53+G53=0),"",D53/(D53+G53))</f>
        <v>0.529632408102026</v>
      </c>
      <c r="K53" s="40" t="n">
        <f aca="false">IF(E53="","",E53/(E53+H53))</f>
        <v>0.466763005780347</v>
      </c>
      <c r="L53" s="70" t="n">
        <f aca="false">IF(OR(K53="",J53=""),"",(J53-K53)*100)</f>
        <v>6.28694023216787</v>
      </c>
      <c r="M53" s="36" t="n">
        <v>1.75751909275079</v>
      </c>
      <c r="N53" s="36" t="n">
        <v>1.32719472401326</v>
      </c>
      <c r="O53" s="36" t="n">
        <f aca="false">SQRT(M53^2+N53^2)</f>
        <v>2.2023440232698</v>
      </c>
      <c r="P53" s="40" t="n">
        <f aca="false">IF(J53="","",MAX(0,J53-1.96*O53/100))</f>
        <v>0.486466465245938</v>
      </c>
      <c r="Q53" s="40" t="n">
        <f aca="false">IF(J53="","",MIN(1,J53+1.96*O53/100))</f>
        <v>0.572798350958114</v>
      </c>
      <c r="R53" s="32" t="str">
        <f aca="false">IF(L53="","",IF(ABS(L53)&lt;=O53,"Yes","No"))</f>
        <v>No</v>
      </c>
      <c r="S53" s="32" t="str">
        <f aca="false">IF(L53="","",IF(ABS(L53)&lt;=1.96*O53,"Yes","No"))</f>
        <v>No</v>
      </c>
      <c r="T53" s="60" t="n">
        <f aca="false">IF(D53="","",ROUND(SQRT(((D53+G53)*O53/100)^2+(J53*(D53+G53)*0.06777)^2),0))</f>
        <v>56</v>
      </c>
      <c r="U53" s="32"/>
    </row>
    <row r="54" customFormat="false" ht="15" hidden="false" customHeight="false" outlineLevel="0" collapsed="false">
      <c r="A54" s="32" t="s">
        <v>233</v>
      </c>
      <c r="B54" s="32" t="s">
        <v>235</v>
      </c>
      <c r="C54" s="32" t="s">
        <v>236</v>
      </c>
      <c r="D54" s="60" t="n">
        <v>475</v>
      </c>
      <c r="E54" s="60" t="n">
        <v>529</v>
      </c>
      <c r="F54" s="69" t="n">
        <f aca="false">IF(E54="","",D54-E54)</f>
        <v>-54</v>
      </c>
      <c r="G54" s="60" t="n">
        <v>100</v>
      </c>
      <c r="H54" s="60" t="n">
        <v>144</v>
      </c>
      <c r="I54" s="69" t="n">
        <f aca="false">IF(H54="","",G54-H54)</f>
        <v>-44</v>
      </c>
      <c r="J54" s="40" t="n">
        <f aca="false">IF(OR(D54="",D54+G54=0),"",D54/(D54+G54))</f>
        <v>0.826086956521739</v>
      </c>
      <c r="K54" s="40" t="n">
        <f aca="false">IF(E54="","",E54/(E54+H54))</f>
        <v>0.786032689450223</v>
      </c>
      <c r="L54" s="70" t="n">
        <f aca="false">IF(OR(K54="",J54=""),"",(J54-K54)*100)</f>
        <v>4.00542670715163</v>
      </c>
      <c r="M54" s="36" t="n">
        <v>3.27171856570357</v>
      </c>
      <c r="N54" s="36" t="n">
        <v>1.32719472401326</v>
      </c>
      <c r="O54" s="36" t="n">
        <f aca="false">SQRT(M54^2+N54^2)</f>
        <v>3.53066398976426</v>
      </c>
      <c r="P54" s="40" t="n">
        <f aca="false">IF(J54="","",MAX(0,J54-1.96*O54/100))</f>
        <v>0.75688594232236</v>
      </c>
      <c r="Q54" s="40" t="n">
        <f aca="false">IF(J54="","",MIN(1,J54+1.96*O54/100))</f>
        <v>0.895287970721119</v>
      </c>
      <c r="R54" s="32" t="str">
        <f aca="false">IF(L54="","",IF(ABS(L54)&lt;=O54,"Yes","No"))</f>
        <v>No</v>
      </c>
      <c r="S54" s="32" t="str">
        <f aca="false">IF(L54="","",IF(ABS(L54)&lt;=1.96*O54,"Yes","No"))</f>
        <v>Yes</v>
      </c>
      <c r="T54" s="60" t="n">
        <f aca="false">IF(D54="","",ROUND(SQRT(((D54+G54)*O54/100)^2+(J54*(D54+G54)*0.14653)^2),0))</f>
        <v>73</v>
      </c>
      <c r="U54" s="32"/>
    </row>
    <row r="55" customFormat="false" ht="15" hidden="false" customHeight="false" outlineLevel="0" collapsed="false">
      <c r="A55" s="32" t="s">
        <v>233</v>
      </c>
      <c r="B55" s="32" t="s">
        <v>235</v>
      </c>
      <c r="C55" s="32" t="s">
        <v>237</v>
      </c>
      <c r="D55" s="60" t="n">
        <v>413</v>
      </c>
      <c r="E55" s="60" t="n">
        <v>370</v>
      </c>
      <c r="F55" s="69" t="n">
        <f aca="false">IF(E55="","",D55-E55)</f>
        <v>43</v>
      </c>
      <c r="G55" s="60" t="n">
        <v>122</v>
      </c>
      <c r="H55" s="60" t="n">
        <v>139</v>
      </c>
      <c r="I55" s="69" t="n">
        <f aca="false">IF(H55="","",G55-H55)</f>
        <v>-17</v>
      </c>
      <c r="J55" s="40" t="n">
        <f aca="false">IF(OR(D55="",D55+G55=0),"",D55/(D55+G55))</f>
        <v>0.77196261682243</v>
      </c>
      <c r="K55" s="40" t="n">
        <f aca="false">IF(E55="","",E55/(E55+H55))</f>
        <v>0.726915520628684</v>
      </c>
      <c r="L55" s="70" t="n">
        <f aca="false">IF(OR(K55="",J55=""),"",(J55-K55)*100)</f>
        <v>4.50470961937462</v>
      </c>
      <c r="M55" s="36" t="n">
        <v>3.27171856570357</v>
      </c>
      <c r="N55" s="36" t="n">
        <v>1.32719472401326</v>
      </c>
      <c r="O55" s="36" t="n">
        <f aca="false">SQRT(M55^2+N55^2)</f>
        <v>3.53066398976426</v>
      </c>
      <c r="P55" s="40" t="n">
        <f aca="false">IF(J55="","",MAX(0,J55-1.96*O55/100))</f>
        <v>0.70276160262305</v>
      </c>
      <c r="Q55" s="40" t="n">
        <f aca="false">IF(J55="","",MIN(1,J55+1.96*O55/100))</f>
        <v>0.84116363102181</v>
      </c>
      <c r="R55" s="32" t="str">
        <f aca="false">IF(L55="","",IF(ABS(L55)&lt;=O55,"Yes","No"))</f>
        <v>No</v>
      </c>
      <c r="S55" s="32" t="str">
        <f aca="false">IF(L55="","",IF(ABS(L55)&lt;=1.96*O55,"Yes","No"))</f>
        <v>Yes</v>
      </c>
      <c r="T55" s="60" t="n">
        <f aca="false">IF(D55="","",ROUND(SQRT(((D55+G55)*O55/100)^2+(J55*(D55+G55)*0.14653)^2),0))</f>
        <v>63</v>
      </c>
      <c r="U55" s="32"/>
    </row>
    <row r="56" customFormat="false" ht="15" hidden="false" customHeight="false" outlineLevel="0" collapsed="false">
      <c r="A56" s="32" t="s">
        <v>233</v>
      </c>
      <c r="B56" s="32" t="s">
        <v>235</v>
      </c>
      <c r="C56" s="32" t="s">
        <v>238</v>
      </c>
      <c r="D56" s="60" t="n">
        <v>410</v>
      </c>
      <c r="E56" s="60" t="n">
        <v>401</v>
      </c>
      <c r="F56" s="69" t="n">
        <f aca="false">IF(E56="","",D56-E56)</f>
        <v>9</v>
      </c>
      <c r="G56" s="60" t="n">
        <v>88</v>
      </c>
      <c r="H56" s="60" t="n">
        <v>117</v>
      </c>
      <c r="I56" s="69" t="n">
        <f aca="false">IF(H56="","",G56-H56)</f>
        <v>-29</v>
      </c>
      <c r="J56" s="40" t="n">
        <f aca="false">IF(OR(D56="",D56+G56=0),"",D56/(D56+G56))</f>
        <v>0.823293172690763</v>
      </c>
      <c r="K56" s="40" t="n">
        <f aca="false">IF(E56="","",E56/(E56+H56))</f>
        <v>0.774131274131274</v>
      </c>
      <c r="L56" s="70" t="n">
        <f aca="false">IF(OR(K56="",J56=""),"",(J56-K56)*100)</f>
        <v>4.91618985594889</v>
      </c>
      <c r="M56" s="36" t="n">
        <v>3.27171856570357</v>
      </c>
      <c r="N56" s="36" t="n">
        <v>1.32719472401326</v>
      </c>
      <c r="O56" s="36" t="n">
        <f aca="false">SQRT(M56^2+N56^2)</f>
        <v>3.53066398976426</v>
      </c>
      <c r="P56" s="40" t="n">
        <f aca="false">IF(J56="","",MAX(0,J56-1.96*O56/100))</f>
        <v>0.754092158491384</v>
      </c>
      <c r="Q56" s="40" t="n">
        <f aca="false">IF(J56="","",MIN(1,J56+1.96*O56/100))</f>
        <v>0.892494186890143</v>
      </c>
      <c r="R56" s="32" t="str">
        <f aca="false">IF(L56="","",IF(ABS(L56)&lt;=O56,"Yes","No"))</f>
        <v>No</v>
      </c>
      <c r="S56" s="32" t="str">
        <f aca="false">IF(L56="","",IF(ABS(L56)&lt;=1.96*O56,"Yes","No"))</f>
        <v>Yes</v>
      </c>
      <c r="T56" s="60" t="n">
        <f aca="false">IF(D56="","",ROUND(SQRT(((D56+G56)*O56/100)^2+(J56*(D56+G56)*0.14653)^2),0))</f>
        <v>63</v>
      </c>
      <c r="U56" s="32"/>
    </row>
    <row r="57" customFormat="false" ht="15" hidden="false" customHeight="false" outlineLevel="0" collapsed="false">
      <c r="A57" s="32" t="s">
        <v>233</v>
      </c>
      <c r="B57" s="32" t="s">
        <v>235</v>
      </c>
      <c r="C57" s="32" t="s">
        <v>239</v>
      </c>
      <c r="D57" s="60" t="n">
        <v>339</v>
      </c>
      <c r="E57" s="60" t="n">
        <v>341</v>
      </c>
      <c r="F57" s="69" t="n">
        <f aca="false">IF(E57="","",D57-E57)</f>
        <v>-2</v>
      </c>
      <c r="G57" s="60" t="n">
        <v>119</v>
      </c>
      <c r="H57" s="60" t="n">
        <v>128</v>
      </c>
      <c r="I57" s="69" t="n">
        <f aca="false">IF(H57="","",G57-H57)</f>
        <v>-9</v>
      </c>
      <c r="J57" s="40" t="n">
        <f aca="false">IF(OR(D57="",D57+G57=0),"",D57/(D57+G57))</f>
        <v>0.740174672489083</v>
      </c>
      <c r="K57" s="40" t="n">
        <f aca="false">IF(E57="","",E57/(E57+H57))</f>
        <v>0.727078891257996</v>
      </c>
      <c r="L57" s="70" t="n">
        <f aca="false">IF(OR(K57="",J57=""),"",(J57-K57)*100)</f>
        <v>1.30957812310872</v>
      </c>
      <c r="M57" s="36" t="n">
        <v>3.27171856570357</v>
      </c>
      <c r="N57" s="36" t="n">
        <v>1.32719472401326</v>
      </c>
      <c r="O57" s="36" t="n">
        <f aca="false">SQRT(M57^2+N57^2)</f>
        <v>3.53066398976426</v>
      </c>
      <c r="P57" s="40" t="n">
        <f aca="false">IF(J57="","",MAX(0,J57-1.96*O57/100))</f>
        <v>0.670973658289704</v>
      </c>
      <c r="Q57" s="40" t="n">
        <f aca="false">IF(J57="","",MIN(1,J57+1.96*O57/100))</f>
        <v>0.809375686688463</v>
      </c>
      <c r="R57" s="32" t="str">
        <f aca="false">IF(L57="","",IF(ABS(L57)&lt;=O57,"Yes","No"))</f>
        <v>Yes</v>
      </c>
      <c r="S57" s="32" t="str">
        <f aca="false">IF(L57="","",IF(ABS(L57)&lt;=1.96*O57,"Yes","No"))</f>
        <v>Yes</v>
      </c>
      <c r="T57" s="60" t="n">
        <f aca="false">IF(D57="","",ROUND(SQRT(((D57+G57)*O57/100)^2+(J57*(D57+G57)*0.14653)^2),0))</f>
        <v>52</v>
      </c>
      <c r="U57" s="32"/>
    </row>
    <row r="58" customFormat="false" ht="15" hidden="false" customHeight="false" outlineLevel="0" collapsed="false">
      <c r="A58" s="32" t="s">
        <v>233</v>
      </c>
      <c r="B58" s="32" t="s">
        <v>235</v>
      </c>
      <c r="C58" s="32" t="s">
        <v>240</v>
      </c>
      <c r="D58" s="60" t="n">
        <v>436</v>
      </c>
      <c r="E58" s="60" t="n">
        <v>423</v>
      </c>
      <c r="F58" s="69" t="n">
        <f aca="false">IF(E58="","",D58-E58)</f>
        <v>13</v>
      </c>
      <c r="G58" s="60" t="n">
        <v>93</v>
      </c>
      <c r="H58" s="60" t="n">
        <v>126</v>
      </c>
      <c r="I58" s="69" t="n">
        <f aca="false">IF(H58="","",G58-H58)</f>
        <v>-33</v>
      </c>
      <c r="J58" s="40" t="n">
        <f aca="false">IF(OR(D58="",D58+G58=0),"",D58/(D58+G58))</f>
        <v>0.824196597353497</v>
      </c>
      <c r="K58" s="40" t="n">
        <f aca="false">IF(E58="","",E58/(E58+H58))</f>
        <v>0.770491803278689</v>
      </c>
      <c r="L58" s="70" t="n">
        <f aca="false">IF(OR(K58="",J58=""),"",(J58-K58)*100)</f>
        <v>5.37047940748087</v>
      </c>
      <c r="M58" s="36" t="n">
        <v>3.27171856570357</v>
      </c>
      <c r="N58" s="36" t="n">
        <v>1.32719472401326</v>
      </c>
      <c r="O58" s="36" t="n">
        <f aca="false">SQRT(M58^2+N58^2)</f>
        <v>3.53066398976426</v>
      </c>
      <c r="P58" s="40" t="n">
        <f aca="false">IF(J58="","",MAX(0,J58-1.96*O58/100))</f>
        <v>0.754995583154118</v>
      </c>
      <c r="Q58" s="40" t="n">
        <f aca="false">IF(J58="","",MIN(1,J58+1.96*O58/100))</f>
        <v>0.893397611552877</v>
      </c>
      <c r="R58" s="32" t="str">
        <f aca="false">IF(L58="","",IF(ABS(L58)&lt;=O58,"Yes","No"))</f>
        <v>No</v>
      </c>
      <c r="S58" s="32" t="str">
        <f aca="false">IF(L58="","",IF(ABS(L58)&lt;=1.96*O58,"Yes","No"))</f>
        <v>Yes</v>
      </c>
      <c r="T58" s="60" t="n">
        <f aca="false">IF(D58="","",ROUND(SQRT(((D58+G58)*O58/100)^2+(J58*(D58+G58)*0.14653)^2),0))</f>
        <v>67</v>
      </c>
      <c r="U58" s="32"/>
    </row>
    <row r="59" customFormat="false" ht="15" hidden="false" customHeight="false" outlineLevel="0" collapsed="false">
      <c r="A59" s="32" t="s">
        <v>233</v>
      </c>
      <c r="B59" s="32" t="s">
        <v>235</v>
      </c>
      <c r="C59" s="32" t="s">
        <v>241</v>
      </c>
      <c r="D59" s="60" t="n">
        <v>437</v>
      </c>
      <c r="E59" s="60" t="n">
        <v>470</v>
      </c>
      <c r="F59" s="69" t="n">
        <f aca="false">IF(E59="","",D59-E59)</f>
        <v>-33</v>
      </c>
      <c r="G59" s="60" t="n">
        <v>144</v>
      </c>
      <c r="H59" s="60" t="n">
        <v>179</v>
      </c>
      <c r="I59" s="69" t="n">
        <f aca="false">IF(H59="","",G59-H59)</f>
        <v>-35</v>
      </c>
      <c r="J59" s="40" t="n">
        <f aca="false">IF(OR(D59="",D59+G59=0),"",D59/(D59+G59))</f>
        <v>0.752151462994837</v>
      </c>
      <c r="K59" s="40" t="n">
        <f aca="false">IF(E59="","",E59/(E59+H59))</f>
        <v>0.724191063174114</v>
      </c>
      <c r="L59" s="70" t="n">
        <f aca="false">IF(OR(K59="",J59=""),"",(J59-K59)*100)</f>
        <v>2.79603998207225</v>
      </c>
      <c r="M59" s="36" t="n">
        <v>3.27171856570357</v>
      </c>
      <c r="N59" s="36" t="n">
        <v>1.32719472401326</v>
      </c>
      <c r="O59" s="36" t="n">
        <f aca="false">SQRT(M59^2+N59^2)</f>
        <v>3.53066398976426</v>
      </c>
      <c r="P59" s="40" t="n">
        <f aca="false">IF(J59="","",MAX(0,J59-1.96*O59/100))</f>
        <v>0.682950448795457</v>
      </c>
      <c r="Q59" s="40" t="n">
        <f aca="false">IF(J59="","",MIN(1,J59+1.96*O59/100))</f>
        <v>0.821352477194216</v>
      </c>
      <c r="R59" s="32" t="str">
        <f aca="false">IF(L59="","",IF(ABS(L59)&lt;=O59,"Yes","No"))</f>
        <v>Yes</v>
      </c>
      <c r="S59" s="32" t="str">
        <f aca="false">IF(L59="","",IF(ABS(L59)&lt;=1.96*O59,"Yes","No"))</f>
        <v>Yes</v>
      </c>
      <c r="T59" s="60" t="n">
        <f aca="false">IF(D59="","",ROUND(SQRT(((D59+G59)*O59/100)^2+(J59*(D59+G59)*0.14653)^2),0))</f>
        <v>67</v>
      </c>
      <c r="U59" s="32"/>
    </row>
    <row r="60" customFormat="false" ht="15" hidden="false" customHeight="false" outlineLevel="0" collapsed="false">
      <c r="A60" s="32" t="s">
        <v>233</v>
      </c>
      <c r="B60" s="32" t="s">
        <v>235</v>
      </c>
      <c r="C60" s="32" t="s">
        <v>242</v>
      </c>
      <c r="D60" s="60" t="n">
        <v>854</v>
      </c>
      <c r="E60" s="60" t="n">
        <v>798</v>
      </c>
      <c r="F60" s="69" t="n">
        <f aca="false">IF(E60="","",D60-E60)</f>
        <v>56</v>
      </c>
      <c r="G60" s="60" t="n">
        <v>234</v>
      </c>
      <c r="H60" s="60" t="n">
        <v>252</v>
      </c>
      <c r="I60" s="69" t="n">
        <f aca="false">IF(H60="","",G60-H60)</f>
        <v>-18</v>
      </c>
      <c r="J60" s="40" t="n">
        <f aca="false">IF(OR(D60="",D60+G60=0),"",D60/(D60+G60))</f>
        <v>0.784926470588235</v>
      </c>
      <c r="K60" s="40" t="n">
        <f aca="false">IF(E60="","",E60/(E60+H60))</f>
        <v>0.76</v>
      </c>
      <c r="L60" s="70" t="n">
        <f aca="false">IF(OR(K60="",J60=""),"",(J60-K60)*100)</f>
        <v>2.49264705882353</v>
      </c>
      <c r="M60" s="36" t="n">
        <v>1.94077599590723</v>
      </c>
      <c r="N60" s="36" t="n">
        <v>1.32719472401326</v>
      </c>
      <c r="O60" s="36" t="n">
        <f aca="false">SQRT(M60^2+N60^2)</f>
        <v>2.35118210731078</v>
      </c>
      <c r="P60" s="40" t="n">
        <f aca="false">IF(J60="","",MAX(0,J60-1.96*O60/100))</f>
        <v>0.738843301284944</v>
      </c>
      <c r="Q60" s="40" t="n">
        <f aca="false">IF(J60="","",MIN(1,J60+1.96*O60/100))</f>
        <v>0.831009639891527</v>
      </c>
      <c r="R60" s="32" t="str">
        <f aca="false">IF(L60="","",IF(ABS(L60)&lt;=O60,"Yes","No"))</f>
        <v>No</v>
      </c>
      <c r="S60" s="32" t="str">
        <f aca="false">IF(L60="","",IF(ABS(L60)&lt;=1.96*O60,"Yes","No"))</f>
        <v>Yes</v>
      </c>
      <c r="T60" s="60" t="n">
        <f aca="false">IF(D60="","",ROUND(SQRT(((D60+G60)*O60/100)^2+(J60*(D60+G60)*0.0886)^2),0))</f>
        <v>80</v>
      </c>
      <c r="U60" s="32"/>
    </row>
    <row r="61" customFormat="false" ht="15" hidden="false" customHeight="false" outlineLevel="0" collapsed="false">
      <c r="A61" s="32" t="s">
        <v>233</v>
      </c>
      <c r="B61" s="32" t="s">
        <v>235</v>
      </c>
      <c r="C61" s="32" t="s">
        <v>243</v>
      </c>
      <c r="D61" s="60" t="n">
        <v>388</v>
      </c>
      <c r="E61" s="60" t="n">
        <v>386</v>
      </c>
      <c r="F61" s="69" t="n">
        <f aca="false">IF(E61="","",D61-E61)</f>
        <v>2</v>
      </c>
      <c r="G61" s="60" t="n">
        <v>175</v>
      </c>
      <c r="H61" s="60" t="n">
        <v>215</v>
      </c>
      <c r="I61" s="69" t="n">
        <f aca="false">IF(H61="","",G61-H61)</f>
        <v>-40</v>
      </c>
      <c r="J61" s="40" t="n">
        <f aca="false">IF(OR(D61="",D61+G61=0),"",D61/(D61+G61))</f>
        <v>0.689165186500888</v>
      </c>
      <c r="K61" s="40" t="n">
        <f aca="false">IF(E61="","",E61/(E61+H61))</f>
        <v>0.642262895174709</v>
      </c>
      <c r="L61" s="70" t="n">
        <f aca="false">IF(OR(K61="",J61=""),"",(J61-K61)*100)</f>
        <v>4.69022913261793</v>
      </c>
      <c r="M61" s="36" t="n">
        <v>3.27171856570357</v>
      </c>
      <c r="N61" s="36" t="n">
        <v>1.32719472401326</v>
      </c>
      <c r="O61" s="36" t="n">
        <f aca="false">SQRT(M61^2+N61^2)</f>
        <v>3.53066398976426</v>
      </c>
      <c r="P61" s="40" t="n">
        <f aca="false">IF(J61="","",MAX(0,J61-1.96*O61/100))</f>
        <v>0.619964172301509</v>
      </c>
      <c r="Q61" s="40" t="n">
        <f aca="false">IF(J61="","",MIN(1,J61+1.96*O61/100))</f>
        <v>0.758366200700268</v>
      </c>
      <c r="R61" s="32" t="str">
        <f aca="false">IF(L61="","",IF(ABS(L61)&lt;=O61,"Yes","No"))</f>
        <v>No</v>
      </c>
      <c r="S61" s="32" t="str">
        <f aca="false">IF(L61="","",IF(ABS(L61)&lt;=1.96*O61,"Yes","No"))</f>
        <v>Yes</v>
      </c>
      <c r="T61" s="60" t="n">
        <f aca="false">IF(D61="","",ROUND(SQRT(((D61+G61)*O61/100)^2+(J61*(D61+G61)*0.14653)^2),0))</f>
        <v>60</v>
      </c>
      <c r="U61" s="32"/>
    </row>
    <row r="62" customFormat="false" ht="15" hidden="false" customHeight="false" outlineLevel="0" collapsed="false">
      <c r="A62" s="32" t="s">
        <v>233</v>
      </c>
      <c r="B62" s="32" t="s">
        <v>235</v>
      </c>
      <c r="C62" s="32" t="s">
        <v>244</v>
      </c>
      <c r="D62" s="60" t="n">
        <v>666</v>
      </c>
      <c r="E62" s="60" t="n">
        <v>627</v>
      </c>
      <c r="F62" s="69" t="n">
        <f aca="false">IF(E62="","",D62-E62)</f>
        <v>39</v>
      </c>
      <c r="G62" s="60" t="n">
        <v>356</v>
      </c>
      <c r="H62" s="60" t="n">
        <v>374</v>
      </c>
      <c r="I62" s="69" t="n">
        <f aca="false">IF(H62="","",G62-H62)</f>
        <v>-18</v>
      </c>
      <c r="J62" s="40" t="n">
        <f aca="false">IF(OR(D62="",D62+G62=0),"",D62/(D62+G62))</f>
        <v>0.651663405088063</v>
      </c>
      <c r="K62" s="40" t="n">
        <f aca="false">IF(E62="","",E62/(E62+H62))</f>
        <v>0.626373626373626</v>
      </c>
      <c r="L62" s="70" t="n">
        <f aca="false">IF(OR(K62="",J62=""),"",(J62-K62)*100)</f>
        <v>2.52897787144363</v>
      </c>
      <c r="M62" s="36" t="n">
        <v>1.94077599590723</v>
      </c>
      <c r="N62" s="36" t="n">
        <v>1.32719472401326</v>
      </c>
      <c r="O62" s="36" t="n">
        <f aca="false">SQRT(M62^2+N62^2)</f>
        <v>2.35118210731078</v>
      </c>
      <c r="P62" s="40" t="n">
        <f aca="false">IF(J62="","",MAX(0,J62-1.96*O62/100))</f>
        <v>0.605580235784771</v>
      </c>
      <c r="Q62" s="40" t="n">
        <f aca="false">IF(J62="","",MIN(1,J62+1.96*O62/100))</f>
        <v>0.697746574391354</v>
      </c>
      <c r="R62" s="32" t="str">
        <f aca="false">IF(L62="","",IF(ABS(L62)&lt;=O62,"Yes","No"))</f>
        <v>No</v>
      </c>
      <c r="S62" s="32" t="str">
        <f aca="false">IF(L62="","",IF(ABS(L62)&lt;=1.96*O62,"Yes","No"))</f>
        <v>Yes</v>
      </c>
      <c r="T62" s="60" t="n">
        <f aca="false">IF(D62="","",ROUND(SQRT(((D62+G62)*O62/100)^2+(J62*(D62+G62)*0.0886)^2),0))</f>
        <v>64</v>
      </c>
      <c r="U62" s="32"/>
    </row>
    <row r="63" customFormat="false" ht="15" hidden="false" customHeight="false" outlineLevel="0" collapsed="false">
      <c r="A63" s="32" t="s">
        <v>233</v>
      </c>
      <c r="B63" s="32" t="s">
        <v>235</v>
      </c>
      <c r="C63" s="32" t="s">
        <v>245</v>
      </c>
      <c r="D63" s="60" t="n">
        <v>449</v>
      </c>
      <c r="E63" s="60" t="n">
        <v>448</v>
      </c>
      <c r="F63" s="69" t="n">
        <f aca="false">IF(E63="","",D63-E63)</f>
        <v>1</v>
      </c>
      <c r="G63" s="60" t="n">
        <v>244</v>
      </c>
      <c r="H63" s="60" t="n">
        <v>264</v>
      </c>
      <c r="I63" s="69" t="n">
        <f aca="false">IF(H63="","",G63-H63)</f>
        <v>-20</v>
      </c>
      <c r="J63" s="40" t="n">
        <f aca="false">IF(OR(D63="",D63+G63=0),"",D63/(D63+G63))</f>
        <v>0.647907647907648</v>
      </c>
      <c r="K63" s="40" t="n">
        <f aca="false">IF(E63="","",E63/(E63+H63))</f>
        <v>0.629213483146067</v>
      </c>
      <c r="L63" s="70" t="n">
        <f aca="false">IF(OR(K63="",J63=""),"",(J63-K63)*100)</f>
        <v>1.86941647615805</v>
      </c>
      <c r="M63" s="36" t="n">
        <v>3.27171856570357</v>
      </c>
      <c r="N63" s="36" t="n">
        <v>1.32719472401326</v>
      </c>
      <c r="O63" s="36" t="n">
        <f aca="false">SQRT(M63^2+N63^2)</f>
        <v>3.53066398976426</v>
      </c>
      <c r="P63" s="40" t="n">
        <f aca="false">IF(J63="","",MAX(0,J63-1.96*O63/100))</f>
        <v>0.578706633708268</v>
      </c>
      <c r="Q63" s="40" t="n">
        <f aca="false">IF(J63="","",MIN(1,J63+1.96*O63/100))</f>
        <v>0.717108662107027</v>
      </c>
      <c r="R63" s="32" t="str">
        <f aca="false">IF(L63="","",IF(ABS(L63)&lt;=O63,"Yes","No"))</f>
        <v>Yes</v>
      </c>
      <c r="S63" s="32" t="str">
        <f aca="false">IF(L63="","",IF(ABS(L63)&lt;=1.96*O63,"Yes","No"))</f>
        <v>Yes</v>
      </c>
      <c r="T63" s="60" t="n">
        <f aca="false">IF(D63="","",ROUND(SQRT(((D63+G63)*O63/100)^2+(J63*(D63+G63)*0.14653)^2),0))</f>
        <v>70</v>
      </c>
      <c r="U63" s="32"/>
    </row>
    <row r="64" customFormat="false" ht="15" hidden="false" customHeight="false" outlineLevel="0" collapsed="false">
      <c r="A64" s="32" t="s">
        <v>233</v>
      </c>
      <c r="B64" s="32" t="s">
        <v>235</v>
      </c>
      <c r="C64" s="32" t="s">
        <v>246</v>
      </c>
      <c r="D64" s="60" t="n">
        <v>471</v>
      </c>
      <c r="E64" s="60" t="n">
        <v>478</v>
      </c>
      <c r="F64" s="69" t="n">
        <f aca="false">IF(E64="","",D64-E64)</f>
        <v>-7</v>
      </c>
      <c r="G64" s="60" t="n">
        <v>166</v>
      </c>
      <c r="H64" s="60" t="n">
        <v>197</v>
      </c>
      <c r="I64" s="69" t="n">
        <f aca="false">IF(H64="","",G64-H64)</f>
        <v>-31</v>
      </c>
      <c r="J64" s="40" t="n">
        <f aca="false">IF(OR(D64="",D64+G64=0),"",D64/(D64+G64))</f>
        <v>0.739403453689168</v>
      </c>
      <c r="K64" s="40" t="n">
        <f aca="false">IF(E64="","",E64/(E64+H64))</f>
        <v>0.708148148148148</v>
      </c>
      <c r="L64" s="70" t="n">
        <f aca="false">IF(OR(K64="",J64=""),"",(J64-K64)*100)</f>
        <v>3.12553055410197</v>
      </c>
      <c r="M64" s="36" t="n">
        <v>3.27171856570357</v>
      </c>
      <c r="N64" s="36" t="n">
        <v>1.32719472401326</v>
      </c>
      <c r="O64" s="36" t="n">
        <f aca="false">SQRT(M64^2+N64^2)</f>
        <v>3.53066398976426</v>
      </c>
      <c r="P64" s="40" t="n">
        <f aca="false">IF(J64="","",MAX(0,J64-1.96*O64/100))</f>
        <v>0.670202439489788</v>
      </c>
      <c r="Q64" s="40" t="n">
        <f aca="false">IF(J64="","",MIN(1,J64+1.96*O64/100))</f>
        <v>0.808604467888548</v>
      </c>
      <c r="R64" s="32" t="str">
        <f aca="false">IF(L64="","",IF(ABS(L64)&lt;=O64,"Yes","No"))</f>
        <v>Yes</v>
      </c>
      <c r="S64" s="32" t="str">
        <f aca="false">IF(L64="","",IF(ABS(L64)&lt;=1.96*O64,"Yes","No"))</f>
        <v>Yes</v>
      </c>
      <c r="T64" s="60" t="n">
        <f aca="false">IF(D64="","",ROUND(SQRT(((D64+G64)*O64/100)^2+(J64*(D64+G64)*0.14653)^2),0))</f>
        <v>73</v>
      </c>
      <c r="U64" s="32"/>
    </row>
    <row r="65" customFormat="false" ht="15" hidden="false" customHeight="false" outlineLevel="0" collapsed="false">
      <c r="A65" s="32" t="s">
        <v>233</v>
      </c>
      <c r="B65" s="32" t="s">
        <v>235</v>
      </c>
      <c r="C65" s="32" t="s">
        <v>247</v>
      </c>
      <c r="D65" s="60" t="n">
        <v>686</v>
      </c>
      <c r="E65" s="60" t="n">
        <v>613</v>
      </c>
      <c r="F65" s="69" t="n">
        <f aca="false">IF(E65="","",D65-E65)</f>
        <v>73</v>
      </c>
      <c r="G65" s="60" t="n">
        <v>244</v>
      </c>
      <c r="H65" s="60" t="n">
        <v>277</v>
      </c>
      <c r="I65" s="69" t="n">
        <f aca="false">IF(H65="","",G65-H65)</f>
        <v>-33</v>
      </c>
      <c r="J65" s="40" t="n">
        <f aca="false">IF(OR(D65="",D65+G65=0),"",D65/(D65+G65))</f>
        <v>0.737634408602151</v>
      </c>
      <c r="K65" s="40" t="n">
        <f aca="false">IF(E65="","",E65/(E65+H65))</f>
        <v>0.68876404494382</v>
      </c>
      <c r="L65" s="70" t="n">
        <f aca="false">IF(OR(K65="",J65=""),"",(J65-K65)*100)</f>
        <v>4.88703636583303</v>
      </c>
      <c r="M65" s="36" t="n">
        <v>1.94077599590723</v>
      </c>
      <c r="N65" s="36" t="n">
        <v>1.32719472401326</v>
      </c>
      <c r="O65" s="36" t="n">
        <f aca="false">SQRT(M65^2+N65^2)</f>
        <v>2.35118210731078</v>
      </c>
      <c r="P65" s="40" t="n">
        <f aca="false">IF(J65="","",MAX(0,J65-1.96*O65/100))</f>
        <v>0.691551239298859</v>
      </c>
      <c r="Q65" s="40" t="n">
        <f aca="false">IF(J65="","",MIN(1,J65+1.96*O65/100))</f>
        <v>0.783717577905442</v>
      </c>
      <c r="R65" s="32" t="str">
        <f aca="false">IF(L65="","",IF(ABS(L65)&lt;=O65,"Yes","No"))</f>
        <v>No</v>
      </c>
      <c r="S65" s="32" t="str">
        <f aca="false">IF(L65="","",IF(ABS(L65)&lt;=1.96*O65,"Yes","No"))</f>
        <v>No</v>
      </c>
      <c r="T65" s="60" t="n">
        <f aca="false">IF(D65="","",ROUND(SQRT(((D65+G65)*O65/100)^2+(J65*(D65+G65)*0.0886)^2),0))</f>
        <v>65</v>
      </c>
      <c r="U65" s="32"/>
    </row>
    <row r="66" customFormat="false" ht="15" hidden="false" customHeight="false" outlineLevel="0" collapsed="false">
      <c r="A66" s="32" t="s">
        <v>233</v>
      </c>
      <c r="B66" s="32" t="s">
        <v>235</v>
      </c>
      <c r="C66" s="32" t="s">
        <v>248</v>
      </c>
      <c r="D66" s="60" t="n">
        <v>420</v>
      </c>
      <c r="E66" s="60" t="n">
        <v>422</v>
      </c>
      <c r="F66" s="69" t="n">
        <f aca="false">IF(E66="","",D66-E66)</f>
        <v>-2</v>
      </c>
      <c r="G66" s="60" t="n">
        <v>233</v>
      </c>
      <c r="H66" s="60" t="n">
        <v>251</v>
      </c>
      <c r="I66" s="69" t="n">
        <f aca="false">IF(H66="","",G66-H66)</f>
        <v>-18</v>
      </c>
      <c r="J66" s="40" t="n">
        <f aca="false">IF(OR(D66="",D66+G66=0),"",D66/(D66+G66))</f>
        <v>0.643185298621746</v>
      </c>
      <c r="K66" s="40" t="n">
        <f aca="false">IF(E66="","",E66/(E66+H66))</f>
        <v>0.62704309063893</v>
      </c>
      <c r="L66" s="70" t="n">
        <f aca="false">IF(OR(K66="",J66=""),"",(J66-K66)*100)</f>
        <v>1.61422079828156</v>
      </c>
      <c r="M66" s="36" t="n">
        <v>3.27171856570357</v>
      </c>
      <c r="N66" s="36" t="n">
        <v>1.32719472401326</v>
      </c>
      <c r="O66" s="36" t="n">
        <f aca="false">SQRT(M66^2+N66^2)</f>
        <v>3.53066398976426</v>
      </c>
      <c r="P66" s="40" t="n">
        <f aca="false">IF(J66="","",MAX(0,J66-1.96*O66/100))</f>
        <v>0.573984284422366</v>
      </c>
      <c r="Q66" s="40" t="n">
        <f aca="false">IF(J66="","",MIN(1,J66+1.96*O66/100))</f>
        <v>0.712386312821125</v>
      </c>
      <c r="R66" s="32" t="str">
        <f aca="false">IF(L66="","",IF(ABS(L66)&lt;=O66,"Yes","No"))</f>
        <v>Yes</v>
      </c>
      <c r="S66" s="32" t="str">
        <f aca="false">IF(L66="","",IF(ABS(L66)&lt;=1.96*O66,"Yes","No"))</f>
        <v>Yes</v>
      </c>
      <c r="T66" s="60" t="n">
        <f aca="false">IF(D66="","",ROUND(SQRT(((D66+G66)*O66/100)^2+(J66*(D66+G66)*0.14653)^2),0))</f>
        <v>66</v>
      </c>
      <c r="U66" s="32"/>
    </row>
    <row r="67" customFormat="false" ht="15" hidden="false" customHeight="false" outlineLevel="0" collapsed="false">
      <c r="A67" s="32" t="s">
        <v>233</v>
      </c>
      <c r="B67" s="32" t="s">
        <v>235</v>
      </c>
      <c r="C67" s="32" t="s">
        <v>249</v>
      </c>
      <c r="D67" s="60" t="n">
        <v>452</v>
      </c>
      <c r="E67" s="60" t="n">
        <v>426</v>
      </c>
      <c r="F67" s="69" t="n">
        <f aca="false">IF(E67="","",D67-E67)</f>
        <v>26</v>
      </c>
      <c r="G67" s="60" t="n">
        <v>293</v>
      </c>
      <c r="H67" s="60" t="n">
        <v>320</v>
      </c>
      <c r="I67" s="69" t="n">
        <f aca="false">IF(H67="","",G67-H67)</f>
        <v>-27</v>
      </c>
      <c r="J67" s="40" t="n">
        <f aca="false">IF(OR(D67="",D67+G67=0),"",D67/(D67+G67))</f>
        <v>0.606711409395973</v>
      </c>
      <c r="K67" s="40" t="n">
        <f aca="false">IF(E67="","",E67/(E67+H67))</f>
        <v>0.571045576407507</v>
      </c>
      <c r="L67" s="70" t="n">
        <f aca="false">IF(OR(K67="",J67=""),"",(J67-K67)*100)</f>
        <v>3.56658329884664</v>
      </c>
      <c r="M67" s="36" t="n">
        <v>1.94077599590723</v>
      </c>
      <c r="N67" s="36" t="n">
        <v>1.32719472401326</v>
      </c>
      <c r="O67" s="36" t="n">
        <f aca="false">SQRT(M67^2+N67^2)</f>
        <v>2.35118210731078</v>
      </c>
      <c r="P67" s="40" t="n">
        <f aca="false">IF(J67="","",MAX(0,J67-1.96*O67/100))</f>
        <v>0.560628240092682</v>
      </c>
      <c r="Q67" s="40" t="n">
        <f aca="false">IF(J67="","",MIN(1,J67+1.96*O67/100))</f>
        <v>0.652794578699264</v>
      </c>
      <c r="R67" s="32" t="str">
        <f aca="false">IF(L67="","",IF(ABS(L67)&lt;=O67,"Yes","No"))</f>
        <v>No</v>
      </c>
      <c r="S67" s="32" t="str">
        <f aca="false">IF(L67="","",IF(ABS(L67)&lt;=1.96*O67,"Yes","No"))</f>
        <v>Yes</v>
      </c>
      <c r="T67" s="60" t="n">
        <f aca="false">IF(D67="","",ROUND(SQRT(((D67+G67)*O67/100)^2+(J67*(D67+G67)*0.0886)^2),0))</f>
        <v>44</v>
      </c>
      <c r="U67" s="32"/>
    </row>
    <row r="68" customFormat="false" ht="15" hidden="false" customHeight="false" outlineLevel="0" collapsed="false">
      <c r="A68" s="32" t="s">
        <v>233</v>
      </c>
      <c r="B68" s="32" t="s">
        <v>235</v>
      </c>
      <c r="C68" s="32" t="s">
        <v>250</v>
      </c>
      <c r="D68" s="60" t="n">
        <v>496</v>
      </c>
      <c r="E68" s="60" t="n">
        <v>467</v>
      </c>
      <c r="F68" s="69" t="n">
        <f aca="false">IF(E68="","",D68-E68)</f>
        <v>29</v>
      </c>
      <c r="G68" s="60" t="n">
        <v>211</v>
      </c>
      <c r="H68" s="60" t="n">
        <v>261</v>
      </c>
      <c r="I68" s="69" t="n">
        <f aca="false">IF(H68="","",G68-H68)</f>
        <v>-50</v>
      </c>
      <c r="J68" s="40" t="n">
        <f aca="false">IF(OR(D68="",D68+G68=0),"",D68/(D68+G68))</f>
        <v>0.701555869872702</v>
      </c>
      <c r="K68" s="40" t="n">
        <f aca="false">IF(E68="","",E68/(E68+H68))</f>
        <v>0.641483516483517</v>
      </c>
      <c r="L68" s="70" t="n">
        <f aca="false">IF(OR(K68="",J68=""),"",(J68-K68)*100)</f>
        <v>6.0072353389185</v>
      </c>
      <c r="M68" s="36" t="n">
        <v>3.27171856570357</v>
      </c>
      <c r="N68" s="36" t="n">
        <v>1.32719472401326</v>
      </c>
      <c r="O68" s="36" t="n">
        <f aca="false">SQRT(M68^2+N68^2)</f>
        <v>3.53066398976426</v>
      </c>
      <c r="P68" s="40" t="n">
        <f aca="false">IF(J68="","",MAX(0,J68-1.96*O68/100))</f>
        <v>0.632354855673322</v>
      </c>
      <c r="Q68" s="40" t="n">
        <f aca="false">IF(J68="","",MIN(1,J68+1.96*O68/100))</f>
        <v>0.770756884072081</v>
      </c>
      <c r="R68" s="32" t="str">
        <f aca="false">IF(L68="","",IF(ABS(L68)&lt;=O68,"Yes","No"))</f>
        <v>No</v>
      </c>
      <c r="S68" s="32" t="str">
        <f aca="false">IF(L68="","",IF(ABS(L68)&lt;=1.96*O68,"Yes","No"))</f>
        <v>Yes</v>
      </c>
      <c r="T68" s="60" t="n">
        <f aca="false">IF(D68="","",ROUND(SQRT(((D68+G68)*O68/100)^2+(J68*(D68+G68)*0.14653)^2),0))</f>
        <v>77</v>
      </c>
      <c r="U68" s="32"/>
    </row>
    <row r="69" customFormat="false" ht="15" hidden="false" customHeight="false" outlineLevel="0" collapsed="false">
      <c r="A69" s="32" t="s">
        <v>233</v>
      </c>
      <c r="B69" s="32" t="s">
        <v>235</v>
      </c>
      <c r="C69" s="32" t="s">
        <v>251</v>
      </c>
      <c r="D69" s="60" t="n">
        <v>511</v>
      </c>
      <c r="E69" s="60" t="n">
        <v>496</v>
      </c>
      <c r="F69" s="69" t="n">
        <f aca="false">IF(E69="","",D69-E69)</f>
        <v>15</v>
      </c>
      <c r="G69" s="60" t="n">
        <v>116</v>
      </c>
      <c r="H69" s="60" t="n">
        <v>148</v>
      </c>
      <c r="I69" s="69" t="n">
        <f aca="false">IF(H69="","",G69-H69)</f>
        <v>-32</v>
      </c>
      <c r="J69" s="40" t="n">
        <f aca="false">IF(OR(D69="",D69+G69=0),"",D69/(D69+G69))</f>
        <v>0.814992025518341</v>
      </c>
      <c r="K69" s="40" t="n">
        <f aca="false">IF(E69="","",E69/(E69+H69))</f>
        <v>0.770186335403727</v>
      </c>
      <c r="L69" s="70" t="n">
        <f aca="false">IF(OR(K69="",J69=""),"",(J69-K69)*100)</f>
        <v>4.48056901146146</v>
      </c>
      <c r="M69" s="36" t="n">
        <v>3.27171856570357</v>
      </c>
      <c r="N69" s="36" t="n">
        <v>1.32719472401326</v>
      </c>
      <c r="O69" s="36" t="n">
        <f aca="false">SQRT(M69^2+N69^2)</f>
        <v>3.53066398976426</v>
      </c>
      <c r="P69" s="40" t="n">
        <f aca="false">IF(J69="","",MAX(0,J69-1.96*O69/100))</f>
        <v>0.745791011318962</v>
      </c>
      <c r="Q69" s="40" t="n">
        <f aca="false">IF(J69="","",MIN(1,J69+1.96*O69/100))</f>
        <v>0.884193039717721</v>
      </c>
      <c r="R69" s="32" t="str">
        <f aca="false">IF(L69="","",IF(ABS(L69)&lt;=O69,"Yes","No"))</f>
        <v>No</v>
      </c>
      <c r="S69" s="32" t="str">
        <f aca="false">IF(L69="","",IF(ABS(L69)&lt;=1.96*O69,"Yes","No"))</f>
        <v>Yes</v>
      </c>
      <c r="T69" s="60" t="n">
        <f aca="false">IF(D69="","",ROUND(SQRT(((D69+G69)*O69/100)^2+(J69*(D69+G69)*0.14653)^2),0))</f>
        <v>78</v>
      </c>
      <c r="U69" s="32"/>
    </row>
    <row r="70" customFormat="false" ht="15" hidden="false" customHeight="false" outlineLevel="0" collapsed="false">
      <c r="A70" s="32" t="s">
        <v>233</v>
      </c>
      <c r="B70" s="32" t="s">
        <v>235</v>
      </c>
      <c r="C70" s="32" t="s">
        <v>252</v>
      </c>
      <c r="D70" s="60" t="n">
        <v>369</v>
      </c>
      <c r="E70" s="60" t="n">
        <v>360</v>
      </c>
      <c r="F70" s="69" t="n">
        <f aca="false">IF(E70="","",D70-E70)</f>
        <v>9</v>
      </c>
      <c r="G70" s="60" t="n">
        <v>147</v>
      </c>
      <c r="H70" s="60" t="n">
        <v>174</v>
      </c>
      <c r="I70" s="69" t="n">
        <f aca="false">IF(H70="","",G70-H70)</f>
        <v>-27</v>
      </c>
      <c r="J70" s="40" t="n">
        <f aca="false">IF(OR(D70="",D70+G70=0),"",D70/(D70+G70))</f>
        <v>0.715116279069768</v>
      </c>
      <c r="K70" s="40" t="n">
        <f aca="false">IF(E70="","",E70/(E70+H70))</f>
        <v>0.674157303370787</v>
      </c>
      <c r="L70" s="70" t="n">
        <f aca="false">IF(OR(K70="",J70=""),"",(J70-K70)*100)</f>
        <v>4.0958975698981</v>
      </c>
      <c r="M70" s="36" t="n">
        <v>3.27171856570357</v>
      </c>
      <c r="N70" s="36" t="n">
        <v>1.32719472401326</v>
      </c>
      <c r="O70" s="36" t="n">
        <f aca="false">SQRT(M70^2+N70^2)</f>
        <v>3.53066398976426</v>
      </c>
      <c r="P70" s="40" t="n">
        <f aca="false">IF(J70="","",MAX(0,J70-1.96*O70/100))</f>
        <v>0.645915264870388</v>
      </c>
      <c r="Q70" s="40" t="n">
        <f aca="false">IF(J70="","",MIN(1,J70+1.96*O70/100))</f>
        <v>0.784317293269147</v>
      </c>
      <c r="R70" s="32" t="str">
        <f aca="false">IF(L70="","",IF(ABS(L70)&lt;=O70,"Yes","No"))</f>
        <v>No</v>
      </c>
      <c r="S70" s="32" t="str">
        <f aca="false">IF(L70="","",IF(ABS(L70)&lt;=1.96*O70,"Yes","No"))</f>
        <v>Yes</v>
      </c>
      <c r="T70" s="60" t="n">
        <f aca="false">IF(D70="","",ROUND(SQRT(((D70+G70)*O70/100)^2+(J70*(D70+G70)*0.14653)^2),0))</f>
        <v>57</v>
      </c>
      <c r="U70" s="32"/>
    </row>
    <row r="71" customFormat="false" ht="15" hidden="false" customHeight="false" outlineLevel="0" collapsed="false">
      <c r="A71" s="32" t="s">
        <v>233</v>
      </c>
      <c r="B71" s="32" t="s">
        <v>235</v>
      </c>
      <c r="C71" s="32" t="s">
        <v>253</v>
      </c>
      <c r="D71" s="60" t="n">
        <v>461</v>
      </c>
      <c r="E71" s="60" t="n">
        <v>457</v>
      </c>
      <c r="F71" s="69" t="n">
        <f aca="false">IF(E71="","",D71-E71)</f>
        <v>4</v>
      </c>
      <c r="G71" s="60" t="n">
        <v>183</v>
      </c>
      <c r="H71" s="60" t="n">
        <v>203</v>
      </c>
      <c r="I71" s="69" t="n">
        <f aca="false">IF(H71="","",G71-H71)</f>
        <v>-20</v>
      </c>
      <c r="J71" s="40" t="n">
        <f aca="false">IF(OR(D71="",D71+G71=0),"",D71/(D71+G71))</f>
        <v>0.71583850931677</v>
      </c>
      <c r="K71" s="40" t="n">
        <f aca="false">IF(E71="","",E71/(E71+H71))</f>
        <v>0.692424242424242</v>
      </c>
      <c r="L71" s="70" t="n">
        <f aca="false">IF(OR(K71="",J71=""),"",(J71-K71)*100)</f>
        <v>2.34142668925278</v>
      </c>
      <c r="M71" s="36" t="n">
        <v>3.27171856570357</v>
      </c>
      <c r="N71" s="36" t="n">
        <v>1.32719472401326</v>
      </c>
      <c r="O71" s="36" t="n">
        <f aca="false">SQRT(M71^2+N71^2)</f>
        <v>3.53066398976426</v>
      </c>
      <c r="P71" s="40" t="n">
        <f aca="false">IF(J71="","",MAX(0,J71-1.96*O71/100))</f>
        <v>0.646637495117391</v>
      </c>
      <c r="Q71" s="40" t="n">
        <f aca="false">IF(J71="","",MIN(1,J71+1.96*O71/100))</f>
        <v>0.78503952351615</v>
      </c>
      <c r="R71" s="32" t="str">
        <f aca="false">IF(L71="","",IF(ABS(L71)&lt;=O71,"Yes","No"))</f>
        <v>Yes</v>
      </c>
      <c r="S71" s="32" t="str">
        <f aca="false">IF(L71="","",IF(ABS(L71)&lt;=1.96*O71,"Yes","No"))</f>
        <v>Yes</v>
      </c>
      <c r="T71" s="60" t="n">
        <f aca="false">IF(D71="","",ROUND(SQRT(((D71+G71)*O71/100)^2+(J71*(D71+G71)*0.14653)^2),0))</f>
        <v>71</v>
      </c>
      <c r="U71" s="32"/>
    </row>
    <row r="72" customFormat="false" ht="15" hidden="false" customHeight="false" outlineLevel="0" collapsed="false">
      <c r="A72" s="32" t="s">
        <v>233</v>
      </c>
      <c r="B72" s="32" t="s">
        <v>235</v>
      </c>
      <c r="C72" s="32" t="s">
        <v>254</v>
      </c>
      <c r="D72" s="60" t="n">
        <v>327</v>
      </c>
      <c r="E72" s="60" t="n">
        <v>323</v>
      </c>
      <c r="F72" s="69" t="n">
        <f aca="false">IF(E72="","",D72-E72)</f>
        <v>4</v>
      </c>
      <c r="G72" s="60" t="n">
        <v>142</v>
      </c>
      <c r="H72" s="60" t="n">
        <v>136</v>
      </c>
      <c r="I72" s="69" t="n">
        <f aca="false">IF(H72="","",G72-H72)</f>
        <v>6</v>
      </c>
      <c r="J72" s="40" t="n">
        <f aca="false">IF(OR(D72="",D72+G72=0),"",D72/(D72+G72))</f>
        <v>0.697228144989339</v>
      </c>
      <c r="K72" s="40" t="n">
        <f aca="false">IF(E72="","",E72/(E72+H72))</f>
        <v>0.703703703703704</v>
      </c>
      <c r="L72" s="70" t="n">
        <f aca="false">IF(OR(K72="",J72=""),"",(J72-K72)*100)</f>
        <v>-0.647555871436467</v>
      </c>
      <c r="M72" s="36" t="n">
        <v>3.27171856570357</v>
      </c>
      <c r="N72" s="36" t="n">
        <v>1.32719472401326</v>
      </c>
      <c r="O72" s="36" t="n">
        <f aca="false">SQRT(M72^2+N72^2)</f>
        <v>3.53066398976426</v>
      </c>
      <c r="P72" s="40" t="n">
        <f aca="false">IF(J72="","",MAX(0,J72-1.96*O72/100))</f>
        <v>0.62802713078996</v>
      </c>
      <c r="Q72" s="40" t="n">
        <f aca="false">IF(J72="","",MIN(1,J72+1.96*O72/100))</f>
        <v>0.766429159188719</v>
      </c>
      <c r="R72" s="32" t="str">
        <f aca="false">IF(L72="","",IF(ABS(L72)&lt;=O72,"Yes","No"))</f>
        <v>Yes</v>
      </c>
      <c r="S72" s="32" t="str">
        <f aca="false">IF(L72="","",IF(ABS(L72)&lt;=1.96*O72,"Yes","No"))</f>
        <v>Yes</v>
      </c>
      <c r="T72" s="60" t="n">
        <f aca="false">IF(D72="","",ROUND(SQRT(((D72+G72)*O72/100)^2+(J72*(D72+G72)*0.14653)^2),0))</f>
        <v>51</v>
      </c>
      <c r="U72" s="32"/>
    </row>
    <row r="73" customFormat="false" ht="15" hidden="false" customHeight="false" outlineLevel="0" collapsed="false">
      <c r="A73" s="32" t="s">
        <v>233</v>
      </c>
      <c r="B73" s="32" t="s">
        <v>235</v>
      </c>
      <c r="C73" s="32" t="s">
        <v>255</v>
      </c>
      <c r="D73" s="60" t="n">
        <v>722</v>
      </c>
      <c r="E73" s="60" t="n">
        <v>707</v>
      </c>
      <c r="F73" s="69" t="n">
        <f aca="false">IF(E73="","",D73-E73)</f>
        <v>15</v>
      </c>
      <c r="G73" s="60" t="n">
        <v>293</v>
      </c>
      <c r="H73" s="60" t="n">
        <v>345</v>
      </c>
      <c r="I73" s="69" t="n">
        <f aca="false">IF(H73="","",G73-H73)</f>
        <v>-52</v>
      </c>
      <c r="J73" s="40" t="n">
        <f aca="false">IF(OR(D73="",D73+G73=0),"",D73/(D73+G73))</f>
        <v>0.711330049261084</v>
      </c>
      <c r="K73" s="40" t="n">
        <f aca="false">IF(E73="","",E73/(E73+H73))</f>
        <v>0.672053231939164</v>
      </c>
      <c r="L73" s="70" t="n">
        <f aca="false">IF(OR(K73="",J73=""),"",(J73-K73)*100)</f>
        <v>3.92768173219202</v>
      </c>
      <c r="M73" s="36" t="n">
        <v>1.94077599590723</v>
      </c>
      <c r="N73" s="36" t="n">
        <v>1.32719472401326</v>
      </c>
      <c r="O73" s="36" t="n">
        <f aca="false">SQRT(M73^2+N73^2)</f>
        <v>2.35118210731078</v>
      </c>
      <c r="P73" s="40" t="n">
        <f aca="false">IF(J73="","",MAX(0,J73-1.96*O73/100))</f>
        <v>0.665246879957793</v>
      </c>
      <c r="Q73" s="40" t="n">
        <f aca="false">IF(J73="","",MIN(1,J73+1.96*O73/100))</f>
        <v>0.757413218564375</v>
      </c>
      <c r="R73" s="32" t="str">
        <f aca="false">IF(L73="","",IF(ABS(L73)&lt;=O73,"Yes","No"))</f>
        <v>No</v>
      </c>
      <c r="S73" s="32" t="str">
        <f aca="false">IF(L73="","",IF(ABS(L73)&lt;=1.96*O73,"Yes","No"))</f>
        <v>Yes</v>
      </c>
      <c r="T73" s="60" t="n">
        <f aca="false">IF(D73="","",ROUND(SQRT(((D73+G73)*O73/100)^2+(J73*(D73+G73)*0.0886)^2),0))</f>
        <v>68</v>
      </c>
      <c r="U73" s="32"/>
    </row>
    <row r="74" customFormat="false" ht="15" hidden="false" customHeight="false" outlineLevel="0" collapsed="false">
      <c r="A74" s="32" t="s">
        <v>233</v>
      </c>
      <c r="B74" s="32" t="s">
        <v>235</v>
      </c>
      <c r="C74" s="32" t="s">
        <v>256</v>
      </c>
      <c r="D74" s="60" t="n">
        <v>818</v>
      </c>
      <c r="E74" s="60" t="n">
        <v>791</v>
      </c>
      <c r="F74" s="69" t="n">
        <f aca="false">IF(E74="","",D74-E74)</f>
        <v>27</v>
      </c>
      <c r="G74" s="60" t="n">
        <v>223</v>
      </c>
      <c r="H74" s="60" t="n">
        <v>315</v>
      </c>
      <c r="I74" s="69" t="n">
        <f aca="false">IF(H74="","",G74-H74)</f>
        <v>-92</v>
      </c>
      <c r="J74" s="40" t="n">
        <f aca="false">IF(OR(D74="",D74+G74=0),"",D74/(D74+G74))</f>
        <v>0.785782901056676</v>
      </c>
      <c r="K74" s="40" t="n">
        <f aca="false">IF(E74="","",E74/(E74+H74))</f>
        <v>0.715189873417722</v>
      </c>
      <c r="L74" s="70" t="n">
        <f aca="false">IF(OR(K74="",J74=""),"",(J74-K74)*100)</f>
        <v>7.05930276389547</v>
      </c>
      <c r="M74" s="36" t="n">
        <v>1.94077599590723</v>
      </c>
      <c r="N74" s="36" t="n">
        <v>1.32719472401326</v>
      </c>
      <c r="O74" s="36" t="n">
        <f aca="false">SQRT(M74^2+N74^2)</f>
        <v>2.35118210731078</v>
      </c>
      <c r="P74" s="40" t="n">
        <f aca="false">IF(J74="","",MAX(0,J74-1.96*O74/100))</f>
        <v>0.739699731753385</v>
      </c>
      <c r="Q74" s="40" t="n">
        <f aca="false">IF(J74="","",MIN(1,J74+1.96*O74/100))</f>
        <v>0.831866070359968</v>
      </c>
      <c r="R74" s="32" t="str">
        <f aca="false">IF(L74="","",IF(ABS(L74)&lt;=O74,"Yes","No"))</f>
        <v>No</v>
      </c>
      <c r="S74" s="32" t="str">
        <f aca="false">IF(L74="","",IF(ABS(L74)&lt;=1.96*O74,"Yes","No"))</f>
        <v>No</v>
      </c>
      <c r="T74" s="60" t="n">
        <f aca="false">IF(D74="","",ROUND(SQRT(((D74+G74)*O74/100)^2+(J74*(D74+G74)*0.0886)^2),0))</f>
        <v>76</v>
      </c>
      <c r="U74" s="32"/>
    </row>
    <row r="75" customFormat="false" ht="15" hidden="false" customHeight="false" outlineLevel="0" collapsed="false">
      <c r="A75" s="32" t="s">
        <v>233</v>
      </c>
      <c r="B75" s="32" t="s">
        <v>235</v>
      </c>
      <c r="C75" s="32" t="s">
        <v>257</v>
      </c>
      <c r="D75" s="60" t="n">
        <v>533</v>
      </c>
      <c r="E75" s="60" t="n">
        <v>508</v>
      </c>
      <c r="F75" s="69" t="n">
        <f aca="false">IF(E75="","",D75-E75)</f>
        <v>25</v>
      </c>
      <c r="G75" s="60" t="n">
        <v>278</v>
      </c>
      <c r="H75" s="60" t="n">
        <v>308</v>
      </c>
      <c r="I75" s="69" t="n">
        <f aca="false">IF(H75="","",G75-H75)</f>
        <v>-30</v>
      </c>
      <c r="J75" s="40" t="n">
        <f aca="false">IF(OR(D75="",D75+G75=0),"",D75/(D75+G75))</f>
        <v>0.657213316892725</v>
      </c>
      <c r="K75" s="40" t="n">
        <f aca="false">IF(E75="","",E75/(E75+H75))</f>
        <v>0.622549019607843</v>
      </c>
      <c r="L75" s="70" t="n">
        <f aca="false">IF(OR(K75="",J75=""),"",(J75-K75)*100)</f>
        <v>3.46642972848819</v>
      </c>
      <c r="M75" s="36" t="n">
        <v>1.94077599590723</v>
      </c>
      <c r="N75" s="36" t="n">
        <v>1.32719472401326</v>
      </c>
      <c r="O75" s="36" t="n">
        <f aca="false">SQRT(M75^2+N75^2)</f>
        <v>2.35118210731078</v>
      </c>
      <c r="P75" s="40" t="n">
        <f aca="false">IF(J75="","",MAX(0,J75-1.96*O75/100))</f>
        <v>0.611130147589434</v>
      </c>
      <c r="Q75" s="40" t="n">
        <f aca="false">IF(J75="","",MIN(1,J75+1.96*O75/100))</f>
        <v>0.703296486196016</v>
      </c>
      <c r="R75" s="32" t="str">
        <f aca="false">IF(L75="","",IF(ABS(L75)&lt;=O75,"Yes","No"))</f>
        <v>No</v>
      </c>
      <c r="S75" s="32" t="str">
        <f aca="false">IF(L75="","",IF(ABS(L75)&lt;=1.96*O75,"Yes","No"))</f>
        <v>Yes</v>
      </c>
      <c r="T75" s="60" t="n">
        <f aca="false">IF(D75="","",ROUND(SQRT(((D75+G75)*O75/100)^2+(J75*(D75+G75)*0.0886)^2),0))</f>
        <v>51</v>
      </c>
      <c r="U75" s="32"/>
    </row>
    <row r="76" customFormat="false" ht="15" hidden="false" customHeight="false" outlineLevel="0" collapsed="false">
      <c r="A76" s="32" t="s">
        <v>233</v>
      </c>
      <c r="B76" s="32" t="s">
        <v>235</v>
      </c>
      <c r="C76" s="32" t="s">
        <v>258</v>
      </c>
      <c r="D76" s="60" t="n">
        <v>679</v>
      </c>
      <c r="E76" s="60" t="n">
        <v>650</v>
      </c>
      <c r="F76" s="69" t="n">
        <f aca="false">IF(E76="","",D76-E76)</f>
        <v>29</v>
      </c>
      <c r="G76" s="60" t="n">
        <v>338</v>
      </c>
      <c r="H76" s="60" t="n">
        <v>361</v>
      </c>
      <c r="I76" s="69" t="n">
        <f aca="false">IF(H76="","",G76-H76)</f>
        <v>-23</v>
      </c>
      <c r="J76" s="40" t="n">
        <f aca="false">IF(OR(D76="",D76+G76=0),"",D76/(D76+G76))</f>
        <v>0.667649950835792</v>
      </c>
      <c r="K76" s="40" t="n">
        <f aca="false">IF(E76="","",E76/(E76+H76))</f>
        <v>0.642927794263106</v>
      </c>
      <c r="L76" s="70" t="n">
        <f aca="false">IF(OR(K76="",J76=""),"",(J76-K76)*100)</f>
        <v>2.47221565726857</v>
      </c>
      <c r="M76" s="36" t="n">
        <v>1.94077599590723</v>
      </c>
      <c r="N76" s="36" t="n">
        <v>1.32719472401326</v>
      </c>
      <c r="O76" s="36" t="n">
        <f aca="false">SQRT(M76^2+N76^2)</f>
        <v>2.35118210731078</v>
      </c>
      <c r="P76" s="40" t="n">
        <f aca="false">IF(J76="","",MAX(0,J76-1.96*O76/100))</f>
        <v>0.6215667815325</v>
      </c>
      <c r="Q76" s="40" t="n">
        <f aca="false">IF(J76="","",MIN(1,J76+1.96*O76/100))</f>
        <v>0.713733120139083</v>
      </c>
      <c r="R76" s="32" t="str">
        <f aca="false">IF(L76="","",IF(ABS(L76)&lt;=O76,"Yes","No"))</f>
        <v>No</v>
      </c>
      <c r="S76" s="32" t="str">
        <f aca="false">IF(L76="","",IF(ABS(L76)&lt;=1.96*O76,"Yes","No"))</f>
        <v>Yes</v>
      </c>
      <c r="T76" s="60" t="n">
        <f aca="false">IF(D76="","",ROUND(SQRT(((D76+G76)*O76/100)^2+(J76*(D76+G76)*0.0886)^2),0))</f>
        <v>65</v>
      </c>
      <c r="U76" s="32"/>
    </row>
    <row r="77" customFormat="false" ht="15" hidden="false" customHeight="false" outlineLevel="0" collapsed="false">
      <c r="A77" s="32" t="s">
        <v>233</v>
      </c>
      <c r="B77" s="32" t="s">
        <v>235</v>
      </c>
      <c r="C77" s="32" t="s">
        <v>259</v>
      </c>
      <c r="D77" s="60" t="n">
        <v>730</v>
      </c>
      <c r="E77" s="60" t="n">
        <v>691</v>
      </c>
      <c r="F77" s="69" t="n">
        <f aca="false">IF(E77="","",D77-E77)</f>
        <v>39</v>
      </c>
      <c r="G77" s="60" t="n">
        <v>358</v>
      </c>
      <c r="H77" s="60" t="n">
        <v>365</v>
      </c>
      <c r="I77" s="69" t="n">
        <f aca="false">IF(H77="","",G77-H77)</f>
        <v>-7</v>
      </c>
      <c r="J77" s="40" t="n">
        <f aca="false">IF(OR(D77="",D77+G77=0),"",D77/(D77+G77))</f>
        <v>0.670955882352941</v>
      </c>
      <c r="K77" s="40" t="n">
        <f aca="false">IF(E77="","",E77/(E77+H77))</f>
        <v>0.654356060606061</v>
      </c>
      <c r="L77" s="70" t="n">
        <f aca="false">IF(OR(K77="",J77=""),"",(J77-K77)*100)</f>
        <v>1.65998217468806</v>
      </c>
      <c r="M77" s="36" t="n">
        <v>1.94077599590723</v>
      </c>
      <c r="N77" s="36" t="n">
        <v>1.32719472401326</v>
      </c>
      <c r="O77" s="36" t="n">
        <f aca="false">SQRT(M77^2+N77^2)</f>
        <v>2.35118210731078</v>
      </c>
      <c r="P77" s="40" t="n">
        <f aca="false">IF(J77="","",MAX(0,J77-1.96*O77/100))</f>
        <v>0.62487271304965</v>
      </c>
      <c r="Q77" s="40" t="n">
        <f aca="false">IF(J77="","",MIN(1,J77+1.96*O77/100))</f>
        <v>0.717039051656232</v>
      </c>
      <c r="R77" s="32" t="str">
        <f aca="false">IF(L77="","",IF(ABS(L77)&lt;=O77,"Yes","No"))</f>
        <v>Yes</v>
      </c>
      <c r="S77" s="32" t="str">
        <f aca="false">IF(L77="","",IF(ABS(L77)&lt;=1.96*O77,"Yes","No"))</f>
        <v>Yes</v>
      </c>
      <c r="T77" s="60" t="n">
        <f aca="false">IF(D77="","",ROUND(SQRT(((D77+G77)*O77/100)^2+(J77*(D77+G77)*0.0886)^2),0))</f>
        <v>70</v>
      </c>
      <c r="U77" s="32"/>
    </row>
    <row r="78" customFormat="false" ht="15" hidden="false" customHeight="false" outlineLevel="0" collapsed="false">
      <c r="A78" s="32" t="s">
        <v>233</v>
      </c>
      <c r="B78" s="32" t="s">
        <v>235</v>
      </c>
      <c r="C78" s="32" t="s">
        <v>260</v>
      </c>
      <c r="D78" s="60" t="n">
        <v>499</v>
      </c>
      <c r="E78" s="60" t="n">
        <v>499</v>
      </c>
      <c r="F78" s="69" t="n">
        <f aca="false">IF(E78="","",D78-E78)</f>
        <v>0</v>
      </c>
      <c r="G78" s="60" t="n">
        <v>230</v>
      </c>
      <c r="H78" s="60" t="n">
        <v>246</v>
      </c>
      <c r="I78" s="69" t="n">
        <f aca="false">IF(H78="","",G78-H78)</f>
        <v>-16</v>
      </c>
      <c r="J78" s="40" t="n">
        <f aca="false">IF(OR(D78="",D78+G78=0),"",D78/(D78+G78))</f>
        <v>0.684499314128944</v>
      </c>
      <c r="K78" s="40" t="n">
        <f aca="false">IF(E78="","",E78/(E78+H78))</f>
        <v>0.669798657718121</v>
      </c>
      <c r="L78" s="70" t="n">
        <f aca="false">IF(OR(K78="",J78=""),"",(J78-K78)*100)</f>
        <v>1.47006564108229</v>
      </c>
      <c r="M78" s="36" t="n">
        <v>3.27171856570357</v>
      </c>
      <c r="N78" s="36" t="n">
        <v>1.32719472401326</v>
      </c>
      <c r="O78" s="36" t="n">
        <f aca="false">SQRT(M78^2+N78^2)</f>
        <v>3.53066398976426</v>
      </c>
      <c r="P78" s="40" t="n">
        <f aca="false">IF(J78="","",MAX(0,J78-1.96*O78/100))</f>
        <v>0.615298299929564</v>
      </c>
      <c r="Q78" s="40" t="n">
        <f aca="false">IF(J78="","",MIN(1,J78+1.96*O78/100))</f>
        <v>0.753700328328323</v>
      </c>
      <c r="R78" s="32" t="str">
        <f aca="false">IF(L78="","",IF(ABS(L78)&lt;=O78,"Yes","No"))</f>
        <v>Yes</v>
      </c>
      <c r="S78" s="32" t="str">
        <f aca="false">IF(L78="","",IF(ABS(L78)&lt;=1.96*O78,"Yes","No"))</f>
        <v>Yes</v>
      </c>
      <c r="T78" s="60" t="n">
        <f aca="false">IF(D78="","",ROUND(SQRT(((D78+G78)*O78/100)^2+(J78*(D78+G78)*0.14653)^2),0))</f>
        <v>78</v>
      </c>
      <c r="U78" s="32"/>
    </row>
    <row r="79" customFormat="false" ht="15" hidden="false" customHeight="false" outlineLevel="0" collapsed="false">
      <c r="A79" s="32" t="s">
        <v>233</v>
      </c>
      <c r="B79" s="32" t="s">
        <v>235</v>
      </c>
      <c r="C79" s="32" t="s">
        <v>261</v>
      </c>
      <c r="D79" s="60" t="n">
        <v>576</v>
      </c>
      <c r="E79" s="60" t="n">
        <v>596</v>
      </c>
      <c r="F79" s="69" t="n">
        <f aca="false">IF(E79="","",D79-E79)</f>
        <v>-20</v>
      </c>
      <c r="G79" s="60" t="n">
        <v>260</v>
      </c>
      <c r="H79" s="60" t="n">
        <v>282</v>
      </c>
      <c r="I79" s="69" t="n">
        <f aca="false">IF(H79="","",G79-H79)</f>
        <v>-22</v>
      </c>
      <c r="J79" s="40" t="n">
        <f aca="false">IF(OR(D79="",D79+G79=0),"",D79/(D79+G79))</f>
        <v>0.688995215311005</v>
      </c>
      <c r="K79" s="40" t="n">
        <f aca="false">IF(E79="","",E79/(E79+H79))</f>
        <v>0.678815489749431</v>
      </c>
      <c r="L79" s="70" t="n">
        <f aca="false">IF(OR(K79="",J79=""),"",(J79-K79)*100)</f>
        <v>1.01797255615743</v>
      </c>
      <c r="M79" s="36" t="n">
        <v>1.94077599590723</v>
      </c>
      <c r="N79" s="36" t="n">
        <v>1.32719472401326</v>
      </c>
      <c r="O79" s="36" t="n">
        <f aca="false">SQRT(M79^2+N79^2)</f>
        <v>2.35118210731078</v>
      </c>
      <c r="P79" s="40" t="n">
        <f aca="false">IF(J79="","",MAX(0,J79-1.96*O79/100))</f>
        <v>0.642912046007714</v>
      </c>
      <c r="Q79" s="40" t="n">
        <f aca="false">IF(J79="","",MIN(1,J79+1.96*O79/100))</f>
        <v>0.735078384614296</v>
      </c>
      <c r="R79" s="32" t="str">
        <f aca="false">IF(L79="","",IF(ABS(L79)&lt;=O79,"Yes","No"))</f>
        <v>Yes</v>
      </c>
      <c r="S79" s="32" t="str">
        <f aca="false">IF(L79="","",IF(ABS(L79)&lt;=1.96*O79,"Yes","No"))</f>
        <v>Yes</v>
      </c>
      <c r="T79" s="60" t="n">
        <f aca="false">IF(D79="","",ROUND(SQRT(((D79+G79)*O79/100)^2+(J79*(D79+G79)*0.0886)^2),0))</f>
        <v>55</v>
      </c>
      <c r="U79" s="32"/>
    </row>
    <row r="80" customFormat="false" ht="15" hidden="false" customHeight="false" outlineLevel="0" collapsed="false">
      <c r="A80" s="32" t="s">
        <v>233</v>
      </c>
      <c r="B80" s="32" t="s">
        <v>235</v>
      </c>
      <c r="C80" s="32" t="s">
        <v>262</v>
      </c>
      <c r="D80" s="60" t="n">
        <v>873</v>
      </c>
      <c r="E80" s="60" t="n">
        <v>801</v>
      </c>
      <c r="F80" s="69" t="n">
        <f aca="false">IF(E80="","",D80-E80)</f>
        <v>72</v>
      </c>
      <c r="G80" s="60" t="n">
        <v>433</v>
      </c>
      <c r="H80" s="60" t="n">
        <v>494</v>
      </c>
      <c r="I80" s="69" t="n">
        <f aca="false">IF(H80="","",G80-H80)</f>
        <v>-61</v>
      </c>
      <c r="J80" s="40" t="n">
        <f aca="false">IF(OR(D80="",D80+G80=0),"",D80/(D80+G80))</f>
        <v>0.668453292496172</v>
      </c>
      <c r="K80" s="40" t="n">
        <f aca="false">IF(E80="","",E80/(E80+H80))</f>
        <v>0.618532818532819</v>
      </c>
      <c r="L80" s="70" t="n">
        <f aca="false">IF(OR(K80="",J80=""),"",(J80-K80)*100)</f>
        <v>4.9920473963353</v>
      </c>
      <c r="M80" s="36" t="n">
        <v>1.75751909275079</v>
      </c>
      <c r="N80" s="36" t="n">
        <v>1.32719472401326</v>
      </c>
      <c r="O80" s="36" t="n">
        <f aca="false">SQRT(M80^2+N80^2)</f>
        <v>2.2023440232698</v>
      </c>
      <c r="P80" s="40" t="n">
        <f aca="false">IF(J80="","",MAX(0,J80-1.96*O80/100))</f>
        <v>0.625287349640084</v>
      </c>
      <c r="Q80" s="40" t="n">
        <f aca="false">IF(J80="","",MIN(1,J80+1.96*O80/100))</f>
        <v>0.71161923535226</v>
      </c>
      <c r="R80" s="32" t="str">
        <f aca="false">IF(L80="","",IF(ABS(L80)&lt;=O80,"Yes","No"))</f>
        <v>No</v>
      </c>
      <c r="S80" s="32" t="str">
        <f aca="false">IF(L80="","",IF(ABS(L80)&lt;=1.96*O80,"Yes","No"))</f>
        <v>No</v>
      </c>
      <c r="T80" s="60" t="n">
        <f aca="false">IF(D80="","",ROUND(SQRT(((D80+G80)*O80/100)^2+(J80*(D80+G80)*0.06777)^2),0))</f>
        <v>66</v>
      </c>
      <c r="U80" s="32"/>
    </row>
    <row r="81" customFormat="false" ht="15" hidden="false" customHeight="false" outlineLevel="0" collapsed="false">
      <c r="A81" s="32" t="s">
        <v>233</v>
      </c>
      <c r="B81" s="32" t="s">
        <v>235</v>
      </c>
      <c r="C81" s="32" t="s">
        <v>263</v>
      </c>
      <c r="D81" s="60" t="n">
        <v>446</v>
      </c>
      <c r="E81" s="60" t="n">
        <v>451</v>
      </c>
      <c r="F81" s="69" t="n">
        <f aca="false">IF(E81="","",D81-E81)</f>
        <v>-5</v>
      </c>
      <c r="G81" s="60" t="n">
        <v>212</v>
      </c>
      <c r="H81" s="60" t="n">
        <v>233</v>
      </c>
      <c r="I81" s="69" t="n">
        <f aca="false">IF(H81="","",G81-H81)</f>
        <v>-21</v>
      </c>
      <c r="J81" s="40" t="n">
        <f aca="false">IF(OR(D81="",D81+G81=0),"",D81/(D81+G81))</f>
        <v>0.677811550151976</v>
      </c>
      <c r="K81" s="40" t="n">
        <f aca="false">IF(E81="","",E81/(E81+H81))</f>
        <v>0.659356725146199</v>
      </c>
      <c r="L81" s="70" t="n">
        <f aca="false">IF(OR(K81="",J81=""),"",(J81-K81)*100)</f>
        <v>1.84548250057769</v>
      </c>
      <c r="M81" s="36" t="n">
        <v>3.27171856570357</v>
      </c>
      <c r="N81" s="36" t="n">
        <v>1.32719472401326</v>
      </c>
      <c r="O81" s="36" t="n">
        <f aca="false">SQRT(M81^2+N81^2)</f>
        <v>3.53066398976426</v>
      </c>
      <c r="P81" s="40" t="n">
        <f aca="false">IF(J81="","",MAX(0,J81-1.96*O81/100))</f>
        <v>0.608610535952596</v>
      </c>
      <c r="Q81" s="40" t="n">
        <f aca="false">IF(J81="","",MIN(1,J81+1.96*O81/100))</f>
        <v>0.747012564351355</v>
      </c>
      <c r="R81" s="32" t="str">
        <f aca="false">IF(L81="","",IF(ABS(L81)&lt;=O81,"Yes","No"))</f>
        <v>Yes</v>
      </c>
      <c r="S81" s="32" t="str">
        <f aca="false">IF(L81="","",IF(ABS(L81)&lt;=1.96*O81,"Yes","No"))</f>
        <v>Yes</v>
      </c>
      <c r="T81" s="60" t="n">
        <f aca="false">IF(D81="","",ROUND(SQRT(((D81+G81)*O81/100)^2+(J81*(D81+G81)*0.14653)^2),0))</f>
        <v>69</v>
      </c>
      <c r="U81" s="32"/>
    </row>
    <row r="82" customFormat="false" ht="15" hidden="false" customHeight="false" outlineLevel="0" collapsed="false">
      <c r="A82" s="32" t="s">
        <v>233</v>
      </c>
      <c r="B82" s="32" t="s">
        <v>235</v>
      </c>
      <c r="C82" s="32" t="s">
        <v>264</v>
      </c>
      <c r="D82" s="60" t="n">
        <v>509</v>
      </c>
      <c r="E82" s="60" t="n">
        <v>474</v>
      </c>
      <c r="F82" s="69" t="n">
        <f aca="false">IF(E82="","",D82-E82)</f>
        <v>35</v>
      </c>
      <c r="G82" s="60" t="n">
        <v>264</v>
      </c>
      <c r="H82" s="60" t="n">
        <v>294</v>
      </c>
      <c r="I82" s="69" t="n">
        <f aca="false">IF(H82="","",G82-H82)</f>
        <v>-30</v>
      </c>
      <c r="J82" s="40" t="n">
        <f aca="false">IF(OR(D82="",D82+G82=0),"",D82/(D82+G82))</f>
        <v>0.658473479948254</v>
      </c>
      <c r="K82" s="40" t="n">
        <f aca="false">IF(E82="","",E82/(E82+H82))</f>
        <v>0.6171875</v>
      </c>
      <c r="L82" s="70" t="n">
        <f aca="false">IF(OR(K82="",J82=""),"",(J82-K82)*100)</f>
        <v>4.12859799482536</v>
      </c>
      <c r="M82" s="36" t="n">
        <v>1.94077599590723</v>
      </c>
      <c r="N82" s="36" t="n">
        <v>1.32719472401326</v>
      </c>
      <c r="O82" s="36" t="n">
        <f aca="false">SQRT(M82^2+N82^2)</f>
        <v>2.35118210731078</v>
      </c>
      <c r="P82" s="40" t="n">
        <f aca="false">IF(J82="","",MAX(0,J82-1.96*O82/100))</f>
        <v>0.612390310644962</v>
      </c>
      <c r="Q82" s="40" t="n">
        <f aca="false">IF(J82="","",MIN(1,J82+1.96*O82/100))</f>
        <v>0.704556649251545</v>
      </c>
      <c r="R82" s="32" t="str">
        <f aca="false">IF(L82="","",IF(ABS(L82)&lt;=O82,"Yes","No"))</f>
        <v>No</v>
      </c>
      <c r="S82" s="32" t="str">
        <f aca="false">IF(L82="","",IF(ABS(L82)&lt;=1.96*O82,"Yes","No"))</f>
        <v>Yes</v>
      </c>
      <c r="T82" s="60" t="n">
        <f aca="false">IF(D82="","",ROUND(SQRT(((D82+G82)*O82/100)^2+(J82*(D82+G82)*0.0886)^2),0))</f>
        <v>49</v>
      </c>
      <c r="U82" s="32"/>
    </row>
    <row r="83" customFormat="false" ht="15" hidden="false" customHeight="false" outlineLevel="0" collapsed="false">
      <c r="A83" s="32" t="s">
        <v>233</v>
      </c>
      <c r="B83" s="32" t="s">
        <v>235</v>
      </c>
      <c r="C83" s="32" t="s">
        <v>265</v>
      </c>
      <c r="D83" s="60" t="n">
        <v>482</v>
      </c>
      <c r="E83" s="60" t="n">
        <v>492</v>
      </c>
      <c r="F83" s="69" t="n">
        <f aca="false">IF(E83="","",D83-E83)</f>
        <v>-10</v>
      </c>
      <c r="G83" s="60" t="n">
        <v>292</v>
      </c>
      <c r="H83" s="60" t="n">
        <v>299</v>
      </c>
      <c r="I83" s="69" t="n">
        <f aca="false">IF(H83="","",G83-H83)</f>
        <v>-7</v>
      </c>
      <c r="J83" s="40" t="n">
        <f aca="false">IF(OR(D83="",D83+G83=0),"",D83/(D83+G83))</f>
        <v>0.622739018087855</v>
      </c>
      <c r="K83" s="40" t="n">
        <f aca="false">IF(E83="","",E83/(E83+H83))</f>
        <v>0.621997471554994</v>
      </c>
      <c r="L83" s="70" t="n">
        <f aca="false">IF(OR(K83="",J83=""),"",(J83-K83)*100)</f>
        <v>0.0741546532861626</v>
      </c>
      <c r="M83" s="36" t="n">
        <v>1.94077599590723</v>
      </c>
      <c r="N83" s="36" t="n">
        <v>1.32719472401326</v>
      </c>
      <c r="O83" s="36" t="n">
        <f aca="false">SQRT(M83^2+N83^2)</f>
        <v>2.35118210731078</v>
      </c>
      <c r="P83" s="40" t="n">
        <f aca="false">IF(J83="","",MAX(0,J83-1.96*O83/100))</f>
        <v>0.576655848784564</v>
      </c>
      <c r="Q83" s="40" t="n">
        <f aca="false">IF(J83="","",MIN(1,J83+1.96*O83/100))</f>
        <v>0.668822187391147</v>
      </c>
      <c r="R83" s="32" t="str">
        <f aca="false">IF(L83="","",IF(ABS(L83)&lt;=O83,"Yes","No"))</f>
        <v>Yes</v>
      </c>
      <c r="S83" s="32" t="str">
        <f aca="false">IF(L83="","",IF(ABS(L83)&lt;=1.96*O83,"Yes","No"))</f>
        <v>Yes</v>
      </c>
      <c r="T83" s="60" t="n">
        <f aca="false">IF(D83="","",ROUND(SQRT(((D83+G83)*O83/100)^2+(J83*(D83+G83)*0.0886)^2),0))</f>
        <v>46</v>
      </c>
      <c r="U83" s="32"/>
    </row>
    <row r="84" customFormat="false" ht="15" hidden="false" customHeight="false" outlineLevel="0" collapsed="false">
      <c r="A84" s="32" t="s">
        <v>233</v>
      </c>
      <c r="B84" s="32" t="s">
        <v>235</v>
      </c>
      <c r="C84" s="32" t="s">
        <v>266</v>
      </c>
      <c r="D84" s="60" t="n">
        <v>399</v>
      </c>
      <c r="E84" s="60" t="n">
        <v>361</v>
      </c>
      <c r="F84" s="69" t="n">
        <f aca="false">IF(E84="","",D84-E84)</f>
        <v>38</v>
      </c>
      <c r="G84" s="60" t="n">
        <v>195</v>
      </c>
      <c r="H84" s="60" t="n">
        <v>231</v>
      </c>
      <c r="I84" s="69" t="n">
        <f aca="false">IF(H84="","",G84-H84)</f>
        <v>-36</v>
      </c>
      <c r="J84" s="40" t="n">
        <f aca="false">IF(OR(D84="",D84+G84=0),"",D84/(D84+G84))</f>
        <v>0.671717171717172</v>
      </c>
      <c r="K84" s="40" t="n">
        <f aca="false">IF(E84="","",E84/(E84+H84))</f>
        <v>0.609797297297297</v>
      </c>
      <c r="L84" s="70" t="n">
        <f aca="false">IF(OR(K84="",J84=""),"",(J84-K84)*100)</f>
        <v>6.19198744198745</v>
      </c>
      <c r="M84" s="36" t="n">
        <v>3.27171856570357</v>
      </c>
      <c r="N84" s="36" t="n">
        <v>1.32719472401326</v>
      </c>
      <c r="O84" s="36" t="n">
        <f aca="false">SQRT(M84^2+N84^2)</f>
        <v>3.53066398976426</v>
      </c>
      <c r="P84" s="40" t="n">
        <f aca="false">IF(J84="","",MAX(0,J84-1.96*O84/100))</f>
        <v>0.602516157517792</v>
      </c>
      <c r="Q84" s="40" t="n">
        <f aca="false">IF(J84="","",MIN(1,J84+1.96*O84/100))</f>
        <v>0.740918185916551</v>
      </c>
      <c r="R84" s="32" t="str">
        <f aca="false">IF(L84="","",IF(ABS(L84)&lt;=O84,"Yes","No"))</f>
        <v>No</v>
      </c>
      <c r="S84" s="32" t="str">
        <f aca="false">IF(L84="","",IF(ABS(L84)&lt;=1.96*O84,"Yes","No"))</f>
        <v>Yes</v>
      </c>
      <c r="T84" s="60" t="n">
        <f aca="false">IF(D84="","",ROUND(SQRT(((D84+G84)*O84/100)^2+(J84*(D84+G84)*0.14653)^2),0))</f>
        <v>62</v>
      </c>
      <c r="U84" s="32"/>
    </row>
    <row r="85" customFormat="false" ht="15" hidden="false" customHeight="false" outlineLevel="0" collapsed="false">
      <c r="A85" s="32" t="s">
        <v>233</v>
      </c>
      <c r="B85" s="32" t="s">
        <v>235</v>
      </c>
      <c r="C85" s="32" t="s">
        <v>268</v>
      </c>
      <c r="D85" s="60" t="n">
        <v>1133</v>
      </c>
      <c r="E85" s="60" t="n">
        <v>965</v>
      </c>
      <c r="F85" s="69" t="n">
        <f aca="false">IF(E85="","",D85-E85)</f>
        <v>168</v>
      </c>
      <c r="G85" s="60" t="n">
        <v>555</v>
      </c>
      <c r="H85" s="60" t="n">
        <v>643</v>
      </c>
      <c r="I85" s="69" t="n">
        <f aca="false">IF(H85="","",G85-H85)</f>
        <v>-88</v>
      </c>
      <c r="J85" s="40" t="n">
        <f aca="false">IF(OR(D85="",D85+G85=0),"",D85/(D85+G85))</f>
        <v>0.671208530805687</v>
      </c>
      <c r="K85" s="40" t="n">
        <f aca="false">IF(E85="","",E85/(E85+H85))</f>
        <v>0.600124378109453</v>
      </c>
      <c r="L85" s="70" t="n">
        <f aca="false">IF(OR(K85="",J85=""),"",(J85-K85)*100)</f>
        <v>7.10841526962345</v>
      </c>
      <c r="M85" s="36" t="n">
        <v>1.75751909275079</v>
      </c>
      <c r="N85" s="36" t="n">
        <v>1.32719472401326</v>
      </c>
      <c r="O85" s="36" t="n">
        <f aca="false">SQRT(M85^2+N85^2)</f>
        <v>2.2023440232698</v>
      </c>
      <c r="P85" s="40" t="n">
        <f aca="false">IF(J85="","",MAX(0,J85-1.96*O85/100))</f>
        <v>0.628042587949599</v>
      </c>
      <c r="Q85" s="40" t="n">
        <f aca="false">IF(J85="","",MIN(1,J85+1.96*O85/100))</f>
        <v>0.714374473661775</v>
      </c>
      <c r="R85" s="32" t="str">
        <f aca="false">IF(L85="","",IF(ABS(L85)&lt;=O85,"Yes","No"))</f>
        <v>No</v>
      </c>
      <c r="S85" s="32" t="str">
        <f aca="false">IF(L85="","",IF(ABS(L85)&lt;=1.96*O85,"Yes","No"))</f>
        <v>No</v>
      </c>
      <c r="T85" s="60" t="n">
        <f aca="false">IF(D85="","",ROUND(SQRT(((D85+G85)*O85/100)^2+(J85*(D85+G85)*0.06777)^2),0))</f>
        <v>85</v>
      </c>
      <c r="U85" s="32"/>
    </row>
    <row r="86" customFormat="false" ht="15" hidden="false" customHeight="false" outlineLevel="0" collapsed="false">
      <c r="A86" s="32" t="s">
        <v>233</v>
      </c>
      <c r="B86" s="32" t="s">
        <v>235</v>
      </c>
      <c r="C86" s="32" t="s">
        <v>270</v>
      </c>
      <c r="D86" s="60" t="n">
        <v>517</v>
      </c>
      <c r="E86" s="60" t="n">
        <v>509</v>
      </c>
      <c r="F86" s="69" t="n">
        <f aca="false">IF(E86="","",D86-E86)</f>
        <v>8</v>
      </c>
      <c r="G86" s="60" t="n">
        <v>225</v>
      </c>
      <c r="H86" s="60" t="n">
        <v>243</v>
      </c>
      <c r="I86" s="69" t="n">
        <f aca="false">IF(H86="","",G86-H86)</f>
        <v>-18</v>
      </c>
      <c r="J86" s="40" t="n">
        <f aca="false">IF(OR(D86="",D86+G86=0),"",D86/(D86+G86))</f>
        <v>0.696765498652291</v>
      </c>
      <c r="K86" s="40" t="n">
        <f aca="false">IF(E86="","",E86/(E86+H86))</f>
        <v>0.67686170212766</v>
      </c>
      <c r="L86" s="70" t="n">
        <f aca="false">IF(OR(K86="",J86=""),"",(J86-K86)*100)</f>
        <v>1.99037965246315</v>
      </c>
      <c r="M86" s="36" t="n">
        <v>1.94077599590723</v>
      </c>
      <c r="N86" s="36" t="n">
        <v>1.32719472401326</v>
      </c>
      <c r="O86" s="36" t="n">
        <f aca="false">SQRT(M86^2+N86^2)</f>
        <v>2.35118210731078</v>
      </c>
      <c r="P86" s="40" t="n">
        <f aca="false">IF(J86="","",MAX(0,J86-1.96*O86/100))</f>
        <v>0.650682329349</v>
      </c>
      <c r="Q86" s="40" t="n">
        <f aca="false">IF(J86="","",MIN(1,J86+1.96*O86/100))</f>
        <v>0.742848667955582</v>
      </c>
      <c r="R86" s="32" t="str">
        <f aca="false">IF(L86="","",IF(ABS(L86)&lt;=O86,"Yes","No"))</f>
        <v>Yes</v>
      </c>
      <c r="S86" s="32" t="str">
        <f aca="false">IF(L86="","",IF(ABS(L86)&lt;=1.96*O86,"Yes","No"))</f>
        <v>Yes</v>
      </c>
      <c r="T86" s="60" t="n">
        <f aca="false">IF(D86="","",ROUND(SQRT(((D86+G86)*O86/100)^2+(J86*(D86+G86)*0.0886)^2),0))</f>
        <v>49</v>
      </c>
      <c r="U86" s="32"/>
    </row>
    <row r="87" customFormat="false" ht="15" hidden="false" customHeight="false" outlineLevel="0" collapsed="false">
      <c r="A87" s="32" t="s">
        <v>233</v>
      </c>
      <c r="B87" s="32" t="s">
        <v>235</v>
      </c>
      <c r="C87" s="32" t="s">
        <v>271</v>
      </c>
      <c r="D87" s="60" t="n">
        <v>608</v>
      </c>
      <c r="E87" s="60" t="n">
        <v>600</v>
      </c>
      <c r="F87" s="69" t="n">
        <f aca="false">IF(E87="","",D87-E87)</f>
        <v>8</v>
      </c>
      <c r="G87" s="60" t="n">
        <v>348</v>
      </c>
      <c r="H87" s="60" t="n">
        <v>389</v>
      </c>
      <c r="I87" s="69" t="n">
        <f aca="false">IF(H87="","",G87-H87)</f>
        <v>-41</v>
      </c>
      <c r="J87" s="40" t="n">
        <f aca="false">IF(OR(D87="",D87+G87=0),"",D87/(D87+G87))</f>
        <v>0.635983263598326</v>
      </c>
      <c r="K87" s="40" t="n">
        <f aca="false">IF(E87="","",E87/(E87+H87))</f>
        <v>0.606673407482305</v>
      </c>
      <c r="L87" s="70" t="n">
        <f aca="false">IF(OR(K87="",J87=""),"",(J87-K87)*100)</f>
        <v>2.9309856116021</v>
      </c>
      <c r="M87" s="36" t="n">
        <v>1.94077599590723</v>
      </c>
      <c r="N87" s="36" t="n">
        <v>1.32719472401326</v>
      </c>
      <c r="O87" s="36" t="n">
        <f aca="false">SQRT(M87^2+N87^2)</f>
        <v>2.35118210731078</v>
      </c>
      <c r="P87" s="40" t="n">
        <f aca="false">IF(J87="","",MAX(0,J87-1.96*O87/100))</f>
        <v>0.589900094295035</v>
      </c>
      <c r="Q87" s="40" t="n">
        <f aca="false">IF(J87="","",MIN(1,J87+1.96*O87/100))</f>
        <v>0.682066432901618</v>
      </c>
      <c r="R87" s="32" t="str">
        <f aca="false">IF(L87="","",IF(ABS(L87)&lt;=O87,"Yes","No"))</f>
        <v>No</v>
      </c>
      <c r="S87" s="32" t="str">
        <f aca="false">IF(L87="","",IF(ABS(L87)&lt;=1.96*O87,"Yes","No"))</f>
        <v>Yes</v>
      </c>
      <c r="T87" s="60" t="n">
        <f aca="false">IF(D87="","",ROUND(SQRT(((D87+G87)*O87/100)^2+(J87*(D87+G87)*0.0886)^2),0))</f>
        <v>58</v>
      </c>
      <c r="U87" s="32"/>
    </row>
    <row r="88" customFormat="false" ht="15" hidden="false" customHeight="false" outlineLevel="0" collapsed="false">
      <c r="A88" s="32" t="s">
        <v>233</v>
      </c>
      <c r="B88" s="32" t="s">
        <v>235</v>
      </c>
      <c r="C88" s="32" t="s">
        <v>272</v>
      </c>
      <c r="D88" s="60" t="n">
        <v>18</v>
      </c>
      <c r="E88" s="60"/>
      <c r="F88" s="69" t="str">
        <f aca="false">IF(E88="","",D88-E88)</f>
        <v/>
      </c>
      <c r="G88" s="60" t="n">
        <v>11</v>
      </c>
      <c r="H88" s="60"/>
      <c r="I88" s="69" t="str">
        <f aca="false">IF(H88="","",G88-H88)</f>
        <v/>
      </c>
      <c r="J88" s="40" t="n">
        <f aca="false">IF(OR(D88="",D88+G88=0),"",D88/(D88+G88))</f>
        <v>0.620689655172414</v>
      </c>
      <c r="K88" s="40" t="str">
        <f aca="false">IF(E88="","",E88/(E88+H88))</f>
        <v/>
      </c>
      <c r="L88" s="70" t="str">
        <f aca="false">IF(OR(K88="",J88=""),"",(J88-K88)*100)</f>
        <v/>
      </c>
      <c r="M88" s="36" t="n">
        <v>3.27171856570357</v>
      </c>
      <c r="N88" s="36" t="n">
        <v>1.32719472401326</v>
      </c>
      <c r="O88" s="36" t="n">
        <f aca="false">SQRT(M88^2+N88^2)</f>
        <v>3.53066398976426</v>
      </c>
      <c r="P88" s="40" t="n">
        <f aca="false">IF(J88="","",MAX(0,J88-1.96*O88/100))</f>
        <v>0.551488640973034</v>
      </c>
      <c r="Q88" s="40" t="n">
        <f aca="false">IF(J88="","",MIN(1,J88+1.96*O88/100))</f>
        <v>0.689890669371793</v>
      </c>
      <c r="R88" s="32" t="str">
        <f aca="false">IF(L88="","",IF(ABS(L88)&lt;=O88,"Yes","No"))</f>
        <v/>
      </c>
      <c r="S88" s="32" t="str">
        <f aca="false">IF(L88="","",IF(ABS(L88)&lt;=1.96*O88,"Yes","No"))</f>
        <v/>
      </c>
      <c r="T88" s="60" t="n">
        <f aca="false">IF(D88="","",ROUND(SQRT(((D88+G88)*O88/100)^2+(J88*(D88+G88)*0.14653)^2),0))</f>
        <v>3</v>
      </c>
      <c r="U88" s="32" t="s">
        <v>784</v>
      </c>
    </row>
    <row r="89" customFormat="false" ht="15" hidden="false" customHeight="false" outlineLevel="0" collapsed="false">
      <c r="A89" s="32" t="s">
        <v>233</v>
      </c>
      <c r="B89" s="32" t="s">
        <v>235</v>
      </c>
      <c r="C89" s="32" t="s">
        <v>273</v>
      </c>
      <c r="D89" s="60" t="n">
        <v>385</v>
      </c>
      <c r="E89" s="60" t="n">
        <v>364</v>
      </c>
      <c r="F89" s="69" t="n">
        <f aca="false">IF(E89="","",D89-E89)</f>
        <v>21</v>
      </c>
      <c r="G89" s="60" t="n">
        <v>195</v>
      </c>
      <c r="H89" s="60" t="n">
        <v>219</v>
      </c>
      <c r="I89" s="69" t="n">
        <f aca="false">IF(H89="","",G89-H89)</f>
        <v>-24</v>
      </c>
      <c r="J89" s="40" t="n">
        <f aca="false">IF(OR(D89="",D89+G89=0),"",D89/(D89+G89))</f>
        <v>0.663793103448276</v>
      </c>
      <c r="K89" s="40" t="n">
        <f aca="false">IF(E89="","",E89/(E89+H89))</f>
        <v>0.624356775300172</v>
      </c>
      <c r="L89" s="70" t="n">
        <f aca="false">IF(OR(K89="",J89=""),"",(J89-K89)*100)</f>
        <v>3.94363281481044</v>
      </c>
      <c r="M89" s="36" t="n">
        <v>3.27171856570357</v>
      </c>
      <c r="N89" s="36" t="n">
        <v>1.32719472401326</v>
      </c>
      <c r="O89" s="36" t="n">
        <f aca="false">SQRT(M89^2+N89^2)</f>
        <v>3.53066398976426</v>
      </c>
      <c r="P89" s="40" t="n">
        <f aca="false">IF(J89="","",MAX(0,J89-1.96*O89/100))</f>
        <v>0.594592089248896</v>
      </c>
      <c r="Q89" s="40" t="n">
        <f aca="false">IF(J89="","",MIN(1,J89+1.96*O89/100))</f>
        <v>0.732994117647655</v>
      </c>
      <c r="R89" s="32" t="str">
        <f aca="false">IF(L89="","",IF(ABS(L89)&lt;=O89,"Yes","No"))</f>
        <v>No</v>
      </c>
      <c r="S89" s="32" t="str">
        <f aca="false">IF(L89="","",IF(ABS(L89)&lt;=1.96*O89,"Yes","No"))</f>
        <v>Yes</v>
      </c>
      <c r="T89" s="60" t="n">
        <f aca="false">IF(D89="","",ROUND(SQRT(((D89+G89)*O89/100)^2+(J89*(D89+G89)*0.14653)^2),0))</f>
        <v>60</v>
      </c>
      <c r="U89" s="32"/>
    </row>
    <row r="90" customFormat="false" ht="15" hidden="false" customHeight="false" outlineLevel="0" collapsed="false">
      <c r="A90" s="32" t="s">
        <v>233</v>
      </c>
      <c r="B90" s="32" t="s">
        <v>235</v>
      </c>
      <c r="C90" s="32" t="s">
        <v>274</v>
      </c>
      <c r="D90" s="60" t="n">
        <v>699</v>
      </c>
      <c r="E90" s="60" t="n">
        <v>689</v>
      </c>
      <c r="F90" s="69" t="n">
        <f aca="false">IF(E90="","",D90-E90)</f>
        <v>10</v>
      </c>
      <c r="G90" s="60" t="n">
        <v>261</v>
      </c>
      <c r="H90" s="60" t="n">
        <v>278</v>
      </c>
      <c r="I90" s="69" t="n">
        <f aca="false">IF(H90="","",G90-H90)</f>
        <v>-17</v>
      </c>
      <c r="J90" s="40" t="n">
        <f aca="false">IF(OR(D90="",D90+G90=0),"",D90/(D90+G90))</f>
        <v>0.728125</v>
      </c>
      <c r="K90" s="40" t="n">
        <f aca="false">IF(E90="","",E90/(E90+H90))</f>
        <v>0.712512926577042</v>
      </c>
      <c r="L90" s="70" t="n">
        <f aca="false">IF(OR(K90="",J90=""),"",(J90-K90)*100)</f>
        <v>1.56120734229577</v>
      </c>
      <c r="M90" s="36" t="n">
        <v>1.94077599590723</v>
      </c>
      <c r="N90" s="36" t="n">
        <v>1.32719472401326</v>
      </c>
      <c r="O90" s="36" t="n">
        <f aca="false">SQRT(M90^2+N90^2)</f>
        <v>2.35118210731078</v>
      </c>
      <c r="P90" s="40" t="n">
        <f aca="false">IF(J90="","",MAX(0,J90-1.96*O90/100))</f>
        <v>0.682041830696709</v>
      </c>
      <c r="Q90" s="40" t="n">
        <f aca="false">IF(J90="","",MIN(1,J90+1.96*O90/100))</f>
        <v>0.774208169303291</v>
      </c>
      <c r="R90" s="32" t="str">
        <f aca="false">IF(L90="","",IF(ABS(L90)&lt;=O90,"Yes","No"))</f>
        <v>Yes</v>
      </c>
      <c r="S90" s="32" t="str">
        <f aca="false">IF(L90="","",IF(ABS(L90)&lt;=1.96*O90,"Yes","No"))</f>
        <v>Yes</v>
      </c>
      <c r="T90" s="60" t="n">
        <f aca="false">IF(D90="","",ROUND(SQRT(((D90+G90)*O90/100)^2+(J90*(D90+G90)*0.0886)^2),0))</f>
        <v>66</v>
      </c>
      <c r="U90" s="32"/>
    </row>
    <row r="91" customFormat="false" ht="15" hidden="false" customHeight="false" outlineLevel="0" collapsed="false">
      <c r="A91" s="32" t="s">
        <v>233</v>
      </c>
      <c r="B91" s="32" t="s">
        <v>235</v>
      </c>
      <c r="C91" s="32" t="s">
        <v>275</v>
      </c>
      <c r="D91" s="60" t="n">
        <v>371</v>
      </c>
      <c r="E91" s="60" t="n">
        <v>349</v>
      </c>
      <c r="F91" s="69" t="n">
        <f aca="false">IF(E91="","",D91-E91)</f>
        <v>22</v>
      </c>
      <c r="G91" s="60" t="n">
        <v>221</v>
      </c>
      <c r="H91" s="60" t="n">
        <v>245</v>
      </c>
      <c r="I91" s="69" t="n">
        <f aca="false">IF(H91="","",G91-H91)</f>
        <v>-24</v>
      </c>
      <c r="J91" s="40" t="n">
        <f aca="false">IF(OR(D91="",D91+G91=0),"",D91/(D91+G91))</f>
        <v>0.626689189189189</v>
      </c>
      <c r="K91" s="40" t="n">
        <f aca="false">IF(E91="","",E91/(E91+H91))</f>
        <v>0.587542087542088</v>
      </c>
      <c r="L91" s="70" t="n">
        <f aca="false">IF(OR(K91="",J91=""),"",(J91-K91)*100)</f>
        <v>3.91471016471016</v>
      </c>
      <c r="M91" s="36" t="n">
        <v>3.27171856570357</v>
      </c>
      <c r="N91" s="36" t="n">
        <v>1.32719472401326</v>
      </c>
      <c r="O91" s="36" t="n">
        <f aca="false">SQRT(M91^2+N91^2)</f>
        <v>3.53066398976426</v>
      </c>
      <c r="P91" s="40" t="n">
        <f aca="false">IF(J91="","",MAX(0,J91-1.96*O91/100))</f>
        <v>0.55748817498981</v>
      </c>
      <c r="Q91" s="40" t="n">
        <f aca="false">IF(J91="","",MIN(1,J91+1.96*O91/100))</f>
        <v>0.695890203388569</v>
      </c>
      <c r="R91" s="32" t="str">
        <f aca="false">IF(L91="","",IF(ABS(L91)&lt;=O91,"Yes","No"))</f>
        <v>No</v>
      </c>
      <c r="S91" s="32" t="str">
        <f aca="false">IF(L91="","",IF(ABS(L91)&lt;=1.96*O91,"Yes","No"))</f>
        <v>Yes</v>
      </c>
      <c r="T91" s="60" t="n">
        <f aca="false">IF(D91="","",ROUND(SQRT(((D91+G91)*O91/100)^2+(J91*(D91+G91)*0.14653)^2),0))</f>
        <v>58</v>
      </c>
      <c r="U91" s="32"/>
    </row>
    <row r="92" customFormat="false" ht="15" hidden="false" customHeight="false" outlineLevel="0" collapsed="false">
      <c r="A92" s="32" t="s">
        <v>233</v>
      </c>
      <c r="B92" s="32" t="s">
        <v>235</v>
      </c>
      <c r="C92" s="32" t="s">
        <v>276</v>
      </c>
      <c r="D92" s="60" t="n">
        <v>527</v>
      </c>
      <c r="E92" s="60" t="n">
        <v>525</v>
      </c>
      <c r="F92" s="69" t="n">
        <f aca="false">IF(E92="","",D92-E92)</f>
        <v>2</v>
      </c>
      <c r="G92" s="60" t="n">
        <v>218</v>
      </c>
      <c r="H92" s="60" t="n">
        <v>238</v>
      </c>
      <c r="I92" s="69" t="n">
        <f aca="false">IF(H92="","",G92-H92)</f>
        <v>-20</v>
      </c>
      <c r="J92" s="40" t="n">
        <f aca="false">IF(OR(D92="",D92+G92=0),"",D92/(D92+G92))</f>
        <v>0.707382550335571</v>
      </c>
      <c r="K92" s="40" t="n">
        <f aca="false">IF(E92="","",E92/(E92+H92))</f>
        <v>0.688073394495413</v>
      </c>
      <c r="L92" s="70" t="n">
        <f aca="false">IF(OR(K92="",J92=""),"",(J92-K92)*100)</f>
        <v>1.93091558401577</v>
      </c>
      <c r="M92" s="36" t="n">
        <v>1.94077599590723</v>
      </c>
      <c r="N92" s="36" t="n">
        <v>1.32719472401326</v>
      </c>
      <c r="O92" s="36" t="n">
        <f aca="false">SQRT(M92^2+N92^2)</f>
        <v>2.35118210731078</v>
      </c>
      <c r="P92" s="40" t="n">
        <f aca="false">IF(J92="","",MAX(0,J92-1.96*O92/100))</f>
        <v>0.661299381032279</v>
      </c>
      <c r="Q92" s="40" t="n">
        <f aca="false">IF(J92="","",MIN(1,J92+1.96*O92/100))</f>
        <v>0.753465719638862</v>
      </c>
      <c r="R92" s="32" t="str">
        <f aca="false">IF(L92="","",IF(ABS(L92)&lt;=O92,"Yes","No"))</f>
        <v>Yes</v>
      </c>
      <c r="S92" s="32" t="str">
        <f aca="false">IF(L92="","",IF(ABS(L92)&lt;=1.96*O92,"Yes","No"))</f>
        <v>Yes</v>
      </c>
      <c r="T92" s="60" t="n">
        <f aca="false">IF(D92="","",ROUND(SQRT(((D92+G92)*O92/100)^2+(J92*(D92+G92)*0.0886)^2),0))</f>
        <v>50</v>
      </c>
      <c r="U92" s="32"/>
    </row>
    <row r="93" customFormat="false" ht="15" hidden="false" customHeight="false" outlineLevel="0" collapsed="false">
      <c r="A93" s="32" t="s">
        <v>233</v>
      </c>
      <c r="B93" s="32" t="s">
        <v>235</v>
      </c>
      <c r="C93" s="32" t="s">
        <v>277</v>
      </c>
      <c r="D93" s="60" t="n">
        <v>537</v>
      </c>
      <c r="E93" s="60" t="n">
        <v>533</v>
      </c>
      <c r="F93" s="69" t="n">
        <f aca="false">IF(E93="","",D93-E93)</f>
        <v>4</v>
      </c>
      <c r="G93" s="60" t="n">
        <v>338</v>
      </c>
      <c r="H93" s="60" t="n">
        <v>393</v>
      </c>
      <c r="I93" s="69" t="n">
        <f aca="false">IF(H93="","",G93-H93)</f>
        <v>-55</v>
      </c>
      <c r="J93" s="40" t="n">
        <f aca="false">IF(OR(D93="",D93+G93=0),"",D93/(D93+G93))</f>
        <v>0.613714285714286</v>
      </c>
      <c r="K93" s="40" t="n">
        <f aca="false">IF(E93="","",E93/(E93+H93))</f>
        <v>0.575593952483801</v>
      </c>
      <c r="L93" s="70" t="n">
        <f aca="false">IF(OR(K93="",J93=""),"",(J93-K93)*100)</f>
        <v>3.81203332304845</v>
      </c>
      <c r="M93" s="36" t="n">
        <v>1.94077599590723</v>
      </c>
      <c r="N93" s="36" t="n">
        <v>1.32719472401326</v>
      </c>
      <c r="O93" s="36" t="n">
        <f aca="false">SQRT(M93^2+N93^2)</f>
        <v>2.35118210731078</v>
      </c>
      <c r="P93" s="40" t="n">
        <f aca="false">IF(J93="","",MAX(0,J93-1.96*O93/100))</f>
        <v>0.567631116410995</v>
      </c>
      <c r="Q93" s="40" t="n">
        <f aca="false">IF(J93="","",MIN(1,J93+1.96*O93/100))</f>
        <v>0.659797455017577</v>
      </c>
      <c r="R93" s="32" t="str">
        <f aca="false">IF(L93="","",IF(ABS(L93)&lt;=O93,"Yes","No"))</f>
        <v>No</v>
      </c>
      <c r="S93" s="32" t="str">
        <f aca="false">IF(L93="","",IF(ABS(L93)&lt;=1.96*O93,"Yes","No"))</f>
        <v>Yes</v>
      </c>
      <c r="T93" s="60" t="n">
        <f aca="false">IF(D93="","",ROUND(SQRT(((D93+G93)*O93/100)^2+(J93*(D93+G93)*0.0886)^2),0))</f>
        <v>52</v>
      </c>
      <c r="U93" s="32"/>
    </row>
    <row r="94" customFormat="false" ht="15" hidden="false" customHeight="false" outlineLevel="0" collapsed="false">
      <c r="A94" s="32" t="s">
        <v>233</v>
      </c>
      <c r="B94" s="32" t="s">
        <v>235</v>
      </c>
      <c r="C94" s="32" t="s">
        <v>278</v>
      </c>
      <c r="D94" s="60" t="n">
        <v>2</v>
      </c>
      <c r="E94" s="60"/>
      <c r="F94" s="69" t="str">
        <f aca="false">IF(E94="","",D94-E94)</f>
        <v/>
      </c>
      <c r="G94" s="60" t="n">
        <v>1</v>
      </c>
      <c r="H94" s="60"/>
      <c r="I94" s="69" t="str">
        <f aca="false">IF(H94="","",G94-H94)</f>
        <v/>
      </c>
      <c r="J94" s="40" t="n">
        <f aca="false">IF(OR(D94="",D94+G94=0),"",D94/(D94+G94))</f>
        <v>0.666666666666667</v>
      </c>
      <c r="K94" s="40" t="str">
        <f aca="false">IF(E94="","",E94/(E94+H94))</f>
        <v/>
      </c>
      <c r="L94" s="70" t="str">
        <f aca="false">IF(OR(K94="",J94=""),"",(J94-K94)*100)</f>
        <v/>
      </c>
      <c r="M94" s="36" t="n">
        <v>3.27171856570357</v>
      </c>
      <c r="N94" s="36" t="n">
        <v>1.32719472401326</v>
      </c>
      <c r="O94" s="36" t="n">
        <f aca="false">SQRT(M94^2+N94^2)</f>
        <v>3.53066398976426</v>
      </c>
      <c r="P94" s="40" t="n">
        <f aca="false">IF(J94="","",MAX(0,J94-1.96*O94/100))</f>
        <v>0.597465652467287</v>
      </c>
      <c r="Q94" s="40" t="n">
        <f aca="false">IF(J94="","",MIN(1,J94+1.96*O94/100))</f>
        <v>0.735867680866046</v>
      </c>
      <c r="R94" s="32" t="str">
        <f aca="false">IF(L94="","",IF(ABS(L94)&lt;=O94,"Yes","No"))</f>
        <v/>
      </c>
      <c r="S94" s="32" t="str">
        <f aca="false">IF(L94="","",IF(ABS(L94)&lt;=1.96*O94,"Yes","No"))</f>
        <v/>
      </c>
      <c r="T94" s="60" t="n">
        <f aca="false">IF(D94="","",ROUND(SQRT(((D94+G94)*O94/100)^2+(J94*(D94+G94)*0.14653)^2),0))</f>
        <v>0</v>
      </c>
      <c r="U94" s="32" t="s">
        <v>784</v>
      </c>
    </row>
    <row r="95" customFormat="false" ht="15" hidden="false" customHeight="false" outlineLevel="0" collapsed="false">
      <c r="A95" s="32" t="s">
        <v>233</v>
      </c>
      <c r="B95" s="32" t="s">
        <v>235</v>
      </c>
      <c r="C95" s="32" t="s">
        <v>279</v>
      </c>
      <c r="D95" s="60" t="n">
        <v>881</v>
      </c>
      <c r="E95" s="60" t="n">
        <v>934</v>
      </c>
      <c r="F95" s="69" t="n">
        <f aca="false">IF(E95="","",D95-E95)</f>
        <v>-53</v>
      </c>
      <c r="G95" s="60" t="n">
        <v>442</v>
      </c>
      <c r="H95" s="60" t="n">
        <v>442</v>
      </c>
      <c r="I95" s="69" t="n">
        <f aca="false">IF(H95="","",G95-H95)</f>
        <v>0</v>
      </c>
      <c r="J95" s="40" t="n">
        <f aca="false">IF(OR(D95="",D95+G95=0),"",D95/(D95+G95))</f>
        <v>0.665910808767952</v>
      </c>
      <c r="K95" s="40" t="n">
        <f aca="false">IF(E95="","",E95/(E95+H95))</f>
        <v>0.678779069767442</v>
      </c>
      <c r="L95" s="70" t="n">
        <f aca="false">IF(OR(K95="",J95=""),"",(J95-K95)*100)</f>
        <v>-1.28682609994902</v>
      </c>
      <c r="M95" s="36" t="n">
        <v>1.75751909275079</v>
      </c>
      <c r="N95" s="36" t="n">
        <v>1.32719472401326</v>
      </c>
      <c r="O95" s="36" t="n">
        <f aca="false">SQRT(M95^2+N95^2)</f>
        <v>2.2023440232698</v>
      </c>
      <c r="P95" s="40" t="n">
        <f aca="false">IF(J95="","",MAX(0,J95-1.96*O95/100))</f>
        <v>0.622744865911864</v>
      </c>
      <c r="Q95" s="40" t="n">
        <f aca="false">IF(J95="","",MIN(1,J95+1.96*O95/100))</f>
        <v>0.70907675162404</v>
      </c>
      <c r="R95" s="32" t="str">
        <f aca="false">IF(L95="","",IF(ABS(L95)&lt;=O95,"Yes","No"))</f>
        <v>Yes</v>
      </c>
      <c r="S95" s="32" t="str">
        <f aca="false">IF(L95="","",IF(ABS(L95)&lt;=1.96*O95,"Yes","No"))</f>
        <v>Yes</v>
      </c>
      <c r="T95" s="60" t="n">
        <f aca="false">IF(D95="","",ROUND(SQRT(((D95+G95)*O95/100)^2+(J95*(D95+G95)*0.06777)^2),0))</f>
        <v>66</v>
      </c>
      <c r="U95" s="32"/>
    </row>
    <row r="96" customFormat="false" ht="15" hidden="false" customHeight="false" outlineLevel="0" collapsed="false">
      <c r="A96" s="32" t="s">
        <v>233</v>
      </c>
      <c r="B96" s="32" t="s">
        <v>235</v>
      </c>
      <c r="C96" s="32" t="s">
        <v>280</v>
      </c>
      <c r="D96" s="60" t="n">
        <v>551</v>
      </c>
      <c r="E96" s="60" t="n">
        <v>529</v>
      </c>
      <c r="F96" s="69" t="n">
        <f aca="false">IF(E96="","",D96-E96)</f>
        <v>22</v>
      </c>
      <c r="G96" s="60" t="n">
        <v>116</v>
      </c>
      <c r="H96" s="60" t="n">
        <v>130</v>
      </c>
      <c r="I96" s="69" t="n">
        <f aca="false">IF(H96="","",G96-H96)</f>
        <v>-14</v>
      </c>
      <c r="J96" s="40" t="n">
        <f aca="false">IF(OR(D96="",D96+G96=0),"",D96/(D96+G96))</f>
        <v>0.826086956521739</v>
      </c>
      <c r="K96" s="40" t="n">
        <f aca="false">IF(E96="","",E96/(E96+H96))</f>
        <v>0.802731411229135</v>
      </c>
      <c r="L96" s="70" t="n">
        <f aca="false">IF(OR(K96="",J96=""),"",(J96-K96)*100)</f>
        <v>2.33555452926041</v>
      </c>
      <c r="M96" s="36" t="n">
        <v>3.27171856570357</v>
      </c>
      <c r="N96" s="36" t="n">
        <v>1.32719472401326</v>
      </c>
      <c r="O96" s="36" t="n">
        <f aca="false">SQRT(M96^2+N96^2)</f>
        <v>3.53066398976426</v>
      </c>
      <c r="P96" s="40" t="n">
        <f aca="false">IF(J96="","",MAX(0,J96-1.96*O96/100))</f>
        <v>0.75688594232236</v>
      </c>
      <c r="Q96" s="40" t="n">
        <f aca="false">IF(J96="","",MIN(1,J96+1.96*O96/100))</f>
        <v>0.895287970721119</v>
      </c>
      <c r="R96" s="32" t="str">
        <f aca="false">IF(L96="","",IF(ABS(L96)&lt;=O96,"Yes","No"))</f>
        <v>Yes</v>
      </c>
      <c r="S96" s="32" t="str">
        <f aca="false">IF(L96="","",IF(ABS(L96)&lt;=1.96*O96,"Yes","No"))</f>
        <v>Yes</v>
      </c>
      <c r="T96" s="60" t="n">
        <f aca="false">IF(D96="","",ROUND(SQRT(((D96+G96)*O96/100)^2+(J96*(D96+G96)*0.14653)^2),0))</f>
        <v>84</v>
      </c>
      <c r="U96" s="32"/>
    </row>
    <row r="97" customFormat="false" ht="15" hidden="false" customHeight="false" outlineLevel="0" collapsed="false">
      <c r="A97" s="32" t="s">
        <v>233</v>
      </c>
      <c r="B97" s="32" t="s">
        <v>235</v>
      </c>
      <c r="C97" s="32" t="s">
        <v>281</v>
      </c>
      <c r="D97" s="60" t="n">
        <v>464</v>
      </c>
      <c r="E97" s="60" t="n">
        <v>456</v>
      </c>
      <c r="F97" s="69" t="n">
        <f aca="false">IF(E97="","",D97-E97)</f>
        <v>8</v>
      </c>
      <c r="G97" s="60" t="n">
        <v>101</v>
      </c>
      <c r="H97" s="60" t="n">
        <v>140</v>
      </c>
      <c r="I97" s="69" t="n">
        <f aca="false">IF(H97="","",G97-H97)</f>
        <v>-39</v>
      </c>
      <c r="J97" s="40" t="n">
        <f aca="false">IF(OR(D97="",D97+G97=0),"",D97/(D97+G97))</f>
        <v>0.821238938053097</v>
      </c>
      <c r="K97" s="40" t="n">
        <f aca="false">IF(E97="","",E97/(E97+H97))</f>
        <v>0.76510067114094</v>
      </c>
      <c r="L97" s="70" t="n">
        <f aca="false">IF(OR(K97="",J97=""),"",(J97-K97)*100)</f>
        <v>5.61382669121577</v>
      </c>
      <c r="M97" s="36" t="n">
        <v>3.27171856570357</v>
      </c>
      <c r="N97" s="36" t="n">
        <v>1.32719472401326</v>
      </c>
      <c r="O97" s="36" t="n">
        <f aca="false">SQRT(M97^2+N97^2)</f>
        <v>3.53066398976426</v>
      </c>
      <c r="P97" s="40" t="n">
        <f aca="false">IF(J97="","",MAX(0,J97-1.96*O97/100))</f>
        <v>0.752037923853718</v>
      </c>
      <c r="Q97" s="40" t="n">
        <f aca="false">IF(J97="","",MIN(1,J97+1.96*O97/100))</f>
        <v>0.890439952252477</v>
      </c>
      <c r="R97" s="32" t="str">
        <f aca="false">IF(L97="","",IF(ABS(L97)&lt;=O97,"Yes","No"))</f>
        <v>No</v>
      </c>
      <c r="S97" s="32" t="str">
        <f aca="false">IF(L97="","",IF(ABS(L97)&lt;=1.96*O97,"Yes","No"))</f>
        <v>Yes</v>
      </c>
      <c r="T97" s="60" t="n">
        <f aca="false">IF(D97="","",ROUND(SQRT(((D97+G97)*O97/100)^2+(J97*(D97+G97)*0.14653)^2),0))</f>
        <v>71</v>
      </c>
      <c r="U97" s="32"/>
    </row>
    <row r="98" customFormat="false" ht="15" hidden="false" customHeight="false" outlineLevel="0" collapsed="false">
      <c r="A98" s="32" t="s">
        <v>233</v>
      </c>
      <c r="B98" s="32" t="s">
        <v>235</v>
      </c>
      <c r="C98" s="32" t="s">
        <v>282</v>
      </c>
      <c r="D98" s="60" t="n">
        <v>628</v>
      </c>
      <c r="E98" s="60" t="n">
        <v>533</v>
      </c>
      <c r="F98" s="69" t="n">
        <f aca="false">IF(E98="","",D98-E98)</f>
        <v>95</v>
      </c>
      <c r="G98" s="60" t="n">
        <v>128</v>
      </c>
      <c r="H98" s="60" t="n">
        <v>162</v>
      </c>
      <c r="I98" s="69" t="n">
        <f aca="false">IF(H98="","",G98-H98)</f>
        <v>-34</v>
      </c>
      <c r="J98" s="40" t="n">
        <f aca="false">IF(OR(D98="",D98+G98=0),"",D98/(D98+G98))</f>
        <v>0.830687830687831</v>
      </c>
      <c r="K98" s="40" t="n">
        <f aca="false">IF(E98="","",E98/(E98+H98))</f>
        <v>0.766906474820144</v>
      </c>
      <c r="L98" s="70" t="n">
        <f aca="false">IF(OR(K98="",J98=""),"",(J98-K98)*100)</f>
        <v>6.37813558676869</v>
      </c>
      <c r="M98" s="36" t="n">
        <v>1.94077599590723</v>
      </c>
      <c r="N98" s="36" t="n">
        <v>1.32719472401326</v>
      </c>
      <c r="O98" s="36" t="n">
        <f aca="false">SQRT(M98^2+N98^2)</f>
        <v>2.35118210731078</v>
      </c>
      <c r="P98" s="40" t="n">
        <f aca="false">IF(J98="","",MAX(0,J98-1.96*O98/100))</f>
        <v>0.784604661384539</v>
      </c>
      <c r="Q98" s="40" t="n">
        <f aca="false">IF(J98="","",MIN(1,J98+1.96*O98/100))</f>
        <v>0.876770999991122</v>
      </c>
      <c r="R98" s="32" t="str">
        <f aca="false">IF(L98="","",IF(ABS(L98)&lt;=O98,"Yes","No"))</f>
        <v>No</v>
      </c>
      <c r="S98" s="32" t="str">
        <f aca="false">IF(L98="","",IF(ABS(L98)&lt;=1.96*O98,"Yes","No"))</f>
        <v>No</v>
      </c>
      <c r="T98" s="60" t="n">
        <f aca="false">IF(D98="","",ROUND(SQRT(((D98+G98)*O98/100)^2+(J98*(D98+G98)*0.0886)^2),0))</f>
        <v>58</v>
      </c>
      <c r="U98" s="32"/>
    </row>
    <row r="99" customFormat="false" ht="15" hidden="false" customHeight="false" outlineLevel="0" collapsed="false">
      <c r="A99" s="32" t="s">
        <v>233</v>
      </c>
      <c r="B99" s="32" t="s">
        <v>235</v>
      </c>
      <c r="C99" s="32" t="s">
        <v>283</v>
      </c>
      <c r="D99" s="60" t="n">
        <v>337</v>
      </c>
      <c r="E99" s="60" t="n">
        <v>320</v>
      </c>
      <c r="F99" s="69" t="n">
        <f aca="false">IF(E99="","",D99-E99)</f>
        <v>17</v>
      </c>
      <c r="G99" s="60" t="n">
        <v>90</v>
      </c>
      <c r="H99" s="60" t="n">
        <v>98</v>
      </c>
      <c r="I99" s="69" t="n">
        <f aca="false">IF(H99="","",G99-H99)</f>
        <v>-8</v>
      </c>
      <c r="J99" s="40" t="n">
        <f aca="false">IF(OR(D99="",D99+G99=0),"",D99/(D99+G99))</f>
        <v>0.789227166276347</v>
      </c>
      <c r="K99" s="40" t="n">
        <f aca="false">IF(E99="","",E99/(E99+H99))</f>
        <v>0.76555023923445</v>
      </c>
      <c r="L99" s="70" t="n">
        <f aca="false">IF(OR(K99="",J99=""),"",(J99-K99)*100)</f>
        <v>2.36769270418968</v>
      </c>
      <c r="M99" s="36" t="n">
        <v>3.27171856570357</v>
      </c>
      <c r="N99" s="36" t="n">
        <v>1.32719472401326</v>
      </c>
      <c r="O99" s="36" t="n">
        <f aca="false">SQRT(M99^2+N99^2)</f>
        <v>3.53066398976426</v>
      </c>
      <c r="P99" s="40" t="n">
        <f aca="false">IF(J99="","",MAX(0,J99-1.96*O99/100))</f>
        <v>0.720026152076967</v>
      </c>
      <c r="Q99" s="40" t="n">
        <f aca="false">IF(J99="","",MIN(1,J99+1.96*O99/100))</f>
        <v>0.858428180475726</v>
      </c>
      <c r="R99" s="32" t="str">
        <f aca="false">IF(L99="","",IF(ABS(L99)&lt;=O99,"Yes","No"))</f>
        <v>Yes</v>
      </c>
      <c r="S99" s="32" t="str">
        <f aca="false">IF(L99="","",IF(ABS(L99)&lt;=1.96*O99,"Yes","No"))</f>
        <v>Yes</v>
      </c>
      <c r="T99" s="60" t="n">
        <f aca="false">IF(D99="","",ROUND(SQRT(((D99+G99)*O99/100)^2+(J99*(D99+G99)*0.14653)^2),0))</f>
        <v>52</v>
      </c>
      <c r="U99" s="32"/>
    </row>
    <row r="100" customFormat="false" ht="15" hidden="false" customHeight="false" outlineLevel="0" collapsed="false">
      <c r="A100" s="32" t="s">
        <v>233</v>
      </c>
      <c r="B100" s="32" t="s">
        <v>235</v>
      </c>
      <c r="C100" s="32" t="s">
        <v>284</v>
      </c>
      <c r="D100" s="60" t="n">
        <v>432</v>
      </c>
      <c r="E100" s="60" t="n">
        <v>435</v>
      </c>
      <c r="F100" s="69" t="n">
        <f aca="false">IF(E100="","",D100-E100)</f>
        <v>-3</v>
      </c>
      <c r="G100" s="60" t="n">
        <v>98</v>
      </c>
      <c r="H100" s="60" t="n">
        <v>105</v>
      </c>
      <c r="I100" s="69" t="n">
        <f aca="false">IF(H100="","",G100-H100)</f>
        <v>-7</v>
      </c>
      <c r="J100" s="40" t="n">
        <f aca="false">IF(OR(D100="",D100+G100=0),"",D100/(D100+G100))</f>
        <v>0.815094339622642</v>
      </c>
      <c r="K100" s="40" t="n">
        <f aca="false">IF(E100="","",E100/(E100+H100))</f>
        <v>0.805555555555556</v>
      </c>
      <c r="L100" s="70" t="n">
        <f aca="false">IF(OR(K100="",J100=""),"",(J100-K100)*100)</f>
        <v>0.953878406708597</v>
      </c>
      <c r="M100" s="36" t="n">
        <v>3.27171856570357</v>
      </c>
      <c r="N100" s="36" t="n">
        <v>1.32719472401326</v>
      </c>
      <c r="O100" s="36" t="n">
        <f aca="false">SQRT(M100^2+N100^2)</f>
        <v>3.53066398976426</v>
      </c>
      <c r="P100" s="40" t="n">
        <f aca="false">IF(J100="","",MAX(0,J100-1.96*O100/100))</f>
        <v>0.745893325423262</v>
      </c>
      <c r="Q100" s="40" t="n">
        <f aca="false">IF(J100="","",MIN(1,J100+1.96*O100/100))</f>
        <v>0.884295353822021</v>
      </c>
      <c r="R100" s="32" t="str">
        <f aca="false">IF(L100="","",IF(ABS(L100)&lt;=O100,"Yes","No"))</f>
        <v>Yes</v>
      </c>
      <c r="S100" s="32" t="str">
        <f aca="false">IF(L100="","",IF(ABS(L100)&lt;=1.96*O100,"Yes","No"))</f>
        <v>Yes</v>
      </c>
      <c r="T100" s="60" t="n">
        <f aca="false">IF(D100="","",ROUND(SQRT(((D100+G100)*O100/100)^2+(J100*(D100+G100)*0.14653)^2),0))</f>
        <v>66</v>
      </c>
      <c r="U100" s="32"/>
    </row>
    <row r="101" customFormat="false" ht="15" hidden="false" customHeight="false" outlineLevel="0" collapsed="false">
      <c r="A101" s="32" t="s">
        <v>233</v>
      </c>
      <c r="B101" s="32" t="s">
        <v>235</v>
      </c>
      <c r="C101" s="32" t="s">
        <v>285</v>
      </c>
      <c r="D101" s="60" t="n">
        <v>240</v>
      </c>
      <c r="E101" s="60" t="n">
        <v>253</v>
      </c>
      <c r="F101" s="69" t="n">
        <f aca="false">IF(E101="","",D101-E101)</f>
        <v>-13</v>
      </c>
      <c r="G101" s="60" t="n">
        <v>55</v>
      </c>
      <c r="H101" s="60" t="n">
        <v>77</v>
      </c>
      <c r="I101" s="69" t="n">
        <f aca="false">IF(H101="","",G101-H101)</f>
        <v>-22</v>
      </c>
      <c r="J101" s="40" t="n">
        <f aca="false">IF(OR(D101="",D101+G101=0),"",D101/(D101+G101))</f>
        <v>0.813559322033898</v>
      </c>
      <c r="K101" s="40" t="n">
        <f aca="false">IF(E101="","",E101/(E101+H101))</f>
        <v>0.766666666666667</v>
      </c>
      <c r="L101" s="70" t="n">
        <f aca="false">IF(OR(K101="",J101=""),"",(J101-K101)*100)</f>
        <v>4.68926553672316</v>
      </c>
      <c r="M101" s="36" t="n">
        <v>3.27171856570357</v>
      </c>
      <c r="N101" s="36" t="n">
        <v>1.32719472401326</v>
      </c>
      <c r="O101" s="36" t="n">
        <f aca="false">SQRT(M101^2+N101^2)</f>
        <v>3.53066398976426</v>
      </c>
      <c r="P101" s="40" t="n">
        <f aca="false">IF(J101="","",MAX(0,J101-1.96*O101/100))</f>
        <v>0.744358307834519</v>
      </c>
      <c r="Q101" s="40" t="n">
        <f aca="false">IF(J101="","",MIN(1,J101+1.96*O101/100))</f>
        <v>0.882760336233278</v>
      </c>
      <c r="R101" s="32" t="str">
        <f aca="false">IF(L101="","",IF(ABS(L101)&lt;=O101,"Yes","No"))</f>
        <v>No</v>
      </c>
      <c r="S101" s="32" t="str">
        <f aca="false">IF(L101="","",IF(ABS(L101)&lt;=1.96*O101,"Yes","No"))</f>
        <v>Yes</v>
      </c>
      <c r="T101" s="60" t="n">
        <f aca="false">IF(D101="","",ROUND(SQRT(((D101+G101)*O101/100)^2+(J101*(D101+G101)*0.14653)^2),0))</f>
        <v>37</v>
      </c>
      <c r="U101" s="32"/>
    </row>
    <row r="102" customFormat="false" ht="15" hidden="false" customHeight="false" outlineLevel="0" collapsed="false">
      <c r="A102" s="32" t="s">
        <v>233</v>
      </c>
      <c r="B102" s="32" t="s">
        <v>235</v>
      </c>
      <c r="C102" s="32" t="s">
        <v>286</v>
      </c>
      <c r="D102" s="60" t="n">
        <v>429</v>
      </c>
      <c r="E102" s="60" t="n">
        <v>402</v>
      </c>
      <c r="F102" s="69" t="n">
        <f aca="false">IF(E102="","",D102-E102)</f>
        <v>27</v>
      </c>
      <c r="G102" s="60" t="n">
        <v>139</v>
      </c>
      <c r="H102" s="60" t="n">
        <v>152</v>
      </c>
      <c r="I102" s="69" t="n">
        <f aca="false">IF(H102="","",G102-H102)</f>
        <v>-13</v>
      </c>
      <c r="J102" s="40" t="n">
        <f aca="false">IF(OR(D102="",D102+G102=0),"",D102/(D102+G102))</f>
        <v>0.755281690140845</v>
      </c>
      <c r="K102" s="40" t="n">
        <f aca="false">IF(E102="","",E102/(E102+H102))</f>
        <v>0.725631768953069</v>
      </c>
      <c r="L102" s="70" t="n">
        <f aca="false">IF(OR(K102="",J102=""),"",(J102-K102)*100)</f>
        <v>2.96499211877765</v>
      </c>
      <c r="M102" s="36" t="n">
        <v>3.27171856570357</v>
      </c>
      <c r="N102" s="36" t="n">
        <v>1.32719472401326</v>
      </c>
      <c r="O102" s="36" t="n">
        <f aca="false">SQRT(M102^2+N102^2)</f>
        <v>3.53066398976426</v>
      </c>
      <c r="P102" s="40" t="n">
        <f aca="false">IF(J102="","",MAX(0,J102-1.96*O102/100))</f>
        <v>0.686080675941466</v>
      </c>
      <c r="Q102" s="40" t="n">
        <f aca="false">IF(J102="","",MIN(1,J102+1.96*O102/100))</f>
        <v>0.824482704340225</v>
      </c>
      <c r="R102" s="32" t="str">
        <f aca="false">IF(L102="","",IF(ABS(L102)&lt;=O102,"Yes","No"))</f>
        <v>Yes</v>
      </c>
      <c r="S102" s="32" t="str">
        <f aca="false">IF(L102="","",IF(ABS(L102)&lt;=1.96*O102,"Yes","No"))</f>
        <v>Yes</v>
      </c>
      <c r="T102" s="60" t="n">
        <f aca="false">IF(D102="","",ROUND(SQRT(((D102+G102)*O102/100)^2+(J102*(D102+G102)*0.14653)^2),0))</f>
        <v>66</v>
      </c>
      <c r="U102" s="32"/>
    </row>
    <row r="103" customFormat="false" ht="15" hidden="false" customHeight="false" outlineLevel="0" collapsed="false">
      <c r="A103" s="32" t="s">
        <v>233</v>
      </c>
      <c r="B103" s="32" t="s">
        <v>235</v>
      </c>
      <c r="C103" s="32" t="s">
        <v>287</v>
      </c>
      <c r="D103" s="60" t="n">
        <v>605</v>
      </c>
      <c r="E103" s="60" t="n">
        <v>631</v>
      </c>
      <c r="F103" s="69" t="n">
        <f aca="false">IF(E103="","",D103-E103)</f>
        <v>-26</v>
      </c>
      <c r="G103" s="60" t="n">
        <v>134</v>
      </c>
      <c r="H103" s="60" t="n">
        <v>181</v>
      </c>
      <c r="I103" s="69" t="n">
        <f aca="false">IF(H103="","",G103-H103)</f>
        <v>-47</v>
      </c>
      <c r="J103" s="40" t="n">
        <f aca="false">IF(OR(D103="",D103+G103=0),"",D103/(D103+G103))</f>
        <v>0.818673883626522</v>
      </c>
      <c r="K103" s="40" t="n">
        <f aca="false">IF(E103="","",E103/(E103+H103))</f>
        <v>0.777093596059113</v>
      </c>
      <c r="L103" s="70" t="n">
        <f aca="false">IF(OR(K103="",J103=""),"",(J103-K103)*100)</f>
        <v>4.15802875674091</v>
      </c>
      <c r="M103" s="36" t="n">
        <v>1.94077599590723</v>
      </c>
      <c r="N103" s="36" t="n">
        <v>1.32719472401326</v>
      </c>
      <c r="O103" s="36" t="n">
        <f aca="false">SQRT(M103^2+N103^2)</f>
        <v>2.35118210731078</v>
      </c>
      <c r="P103" s="40" t="n">
        <f aca="false">IF(J103="","",MAX(0,J103-1.96*O103/100))</f>
        <v>0.772590714323231</v>
      </c>
      <c r="Q103" s="40" t="n">
        <f aca="false">IF(J103="","",MIN(1,J103+1.96*O103/100))</f>
        <v>0.864757052929814</v>
      </c>
      <c r="R103" s="32" t="str">
        <f aca="false">IF(L103="","",IF(ABS(L103)&lt;=O103,"Yes","No"))</f>
        <v>No</v>
      </c>
      <c r="S103" s="32" t="str">
        <f aca="false">IF(L103="","",IF(ABS(L103)&lt;=1.96*O103,"Yes","No"))</f>
        <v>Yes</v>
      </c>
      <c r="T103" s="60" t="n">
        <f aca="false">IF(D103="","",ROUND(SQRT(((D103+G103)*O103/100)^2+(J103*(D103+G103)*0.0886)^2),0))</f>
        <v>56</v>
      </c>
      <c r="U103" s="32"/>
    </row>
    <row r="104" customFormat="false" ht="15" hidden="false" customHeight="false" outlineLevel="0" collapsed="false">
      <c r="A104" s="32" t="s">
        <v>233</v>
      </c>
      <c r="B104" s="32" t="s">
        <v>235</v>
      </c>
      <c r="C104" s="32" t="s">
        <v>288</v>
      </c>
      <c r="D104" s="60" t="n">
        <v>251</v>
      </c>
      <c r="E104" s="60" t="n">
        <v>226</v>
      </c>
      <c r="F104" s="69" t="n">
        <f aca="false">IF(E104="","",D104-E104)</f>
        <v>25</v>
      </c>
      <c r="G104" s="60" t="n">
        <v>53</v>
      </c>
      <c r="H104" s="60" t="n">
        <v>80</v>
      </c>
      <c r="I104" s="69" t="n">
        <f aca="false">IF(H104="","",G104-H104)</f>
        <v>-27</v>
      </c>
      <c r="J104" s="40" t="n">
        <f aca="false">IF(OR(D104="",D104+G104=0),"",D104/(D104+G104))</f>
        <v>0.825657894736842</v>
      </c>
      <c r="K104" s="40" t="n">
        <f aca="false">IF(E104="","",E104/(E104+H104))</f>
        <v>0.738562091503268</v>
      </c>
      <c r="L104" s="70" t="n">
        <f aca="false">IF(OR(K104="",J104=""),"",(J104-K104)*100)</f>
        <v>8.70958032335741</v>
      </c>
      <c r="M104" s="36" t="n">
        <v>3.27171856570357</v>
      </c>
      <c r="N104" s="36" t="n">
        <v>1.32719472401326</v>
      </c>
      <c r="O104" s="36" t="n">
        <f aca="false">SQRT(M104^2+N104^2)</f>
        <v>3.53066398976426</v>
      </c>
      <c r="P104" s="40" t="n">
        <f aca="false">IF(J104="","",MAX(0,J104-1.96*O104/100))</f>
        <v>0.756456880537463</v>
      </c>
      <c r="Q104" s="40" t="n">
        <f aca="false">IF(J104="","",MIN(1,J104+1.96*O104/100))</f>
        <v>0.894858908936222</v>
      </c>
      <c r="R104" s="32" t="str">
        <f aca="false">IF(L104="","",IF(ABS(L104)&lt;=O104,"Yes","No"))</f>
        <v>No</v>
      </c>
      <c r="S104" s="32" t="str">
        <f aca="false">IF(L104="","",IF(ABS(L104)&lt;=1.96*O104,"Yes","No"))</f>
        <v>No</v>
      </c>
      <c r="T104" s="60" t="n">
        <f aca="false">IF(D104="","",ROUND(SQRT(((D104+G104)*O104/100)^2+(J104*(D104+G104)*0.14653)^2),0))</f>
        <v>38</v>
      </c>
      <c r="U104" s="32"/>
    </row>
    <row r="105" customFormat="false" ht="15" hidden="false" customHeight="false" outlineLevel="0" collapsed="false">
      <c r="A105" s="32" t="s">
        <v>233</v>
      </c>
      <c r="B105" s="32" t="s">
        <v>235</v>
      </c>
      <c r="C105" s="32" t="s">
        <v>289</v>
      </c>
      <c r="D105" s="60" t="n">
        <v>338</v>
      </c>
      <c r="E105" s="60" t="n">
        <v>295</v>
      </c>
      <c r="F105" s="69" t="n">
        <f aca="false">IF(E105="","",D105-E105)</f>
        <v>43</v>
      </c>
      <c r="G105" s="60" t="n">
        <v>71</v>
      </c>
      <c r="H105" s="60" t="n">
        <v>80</v>
      </c>
      <c r="I105" s="69" t="n">
        <f aca="false">IF(H105="","",G105-H105)</f>
        <v>-9</v>
      </c>
      <c r="J105" s="40" t="n">
        <f aca="false">IF(OR(D105="",D105+G105=0),"",D105/(D105+G105))</f>
        <v>0.82640586797066</v>
      </c>
      <c r="K105" s="40" t="n">
        <f aca="false">IF(E105="","",E105/(E105+H105))</f>
        <v>0.786666666666667</v>
      </c>
      <c r="L105" s="70" t="n">
        <f aca="false">IF(OR(K105="",J105=""),"",(J105-K105)*100)</f>
        <v>3.97392013039936</v>
      </c>
      <c r="M105" s="36" t="n">
        <v>3.27171856570357</v>
      </c>
      <c r="N105" s="36" t="n">
        <v>1.32719472401326</v>
      </c>
      <c r="O105" s="36" t="n">
        <f aca="false">SQRT(M105^2+N105^2)</f>
        <v>3.53066398976426</v>
      </c>
      <c r="P105" s="40" t="n">
        <f aca="false">IF(J105="","",MAX(0,J105-1.96*O105/100))</f>
        <v>0.757204853771281</v>
      </c>
      <c r="Q105" s="40" t="n">
        <f aca="false">IF(J105="","",MIN(1,J105+1.96*O105/100))</f>
        <v>0.89560688217004</v>
      </c>
      <c r="R105" s="32" t="str">
        <f aca="false">IF(L105="","",IF(ABS(L105)&lt;=O105,"Yes","No"))</f>
        <v>No</v>
      </c>
      <c r="S105" s="32" t="str">
        <f aca="false">IF(L105="","",IF(ABS(L105)&lt;=1.96*O105,"Yes","No"))</f>
        <v>Yes</v>
      </c>
      <c r="T105" s="60" t="n">
        <f aca="false">IF(D105="","",ROUND(SQRT(((D105+G105)*O105/100)^2+(J105*(D105+G105)*0.14653)^2),0))</f>
        <v>52</v>
      </c>
      <c r="U105" s="32"/>
    </row>
    <row r="106" customFormat="false" ht="15" hidden="false" customHeight="false" outlineLevel="0" collapsed="false">
      <c r="A106" s="32" t="s">
        <v>233</v>
      </c>
      <c r="B106" s="32" t="s">
        <v>235</v>
      </c>
      <c r="C106" s="32" t="s">
        <v>290</v>
      </c>
      <c r="D106" s="60" t="n">
        <v>508</v>
      </c>
      <c r="E106" s="60" t="n">
        <v>483</v>
      </c>
      <c r="F106" s="69" t="n">
        <f aca="false">IF(E106="","",D106-E106)</f>
        <v>25</v>
      </c>
      <c r="G106" s="60" t="n">
        <v>103</v>
      </c>
      <c r="H106" s="60" t="n">
        <v>138</v>
      </c>
      <c r="I106" s="69" t="n">
        <f aca="false">IF(H106="","",G106-H106)</f>
        <v>-35</v>
      </c>
      <c r="J106" s="40" t="n">
        <f aca="false">IF(OR(D106="",D106+G106=0),"",D106/(D106+G106))</f>
        <v>0.831423895253682</v>
      </c>
      <c r="K106" s="40" t="n">
        <f aca="false">IF(E106="","",E106/(E106+H106))</f>
        <v>0.777777777777778</v>
      </c>
      <c r="L106" s="70" t="n">
        <f aca="false">IF(OR(K106="",J106=""),"",(J106-K106)*100)</f>
        <v>5.36461174759046</v>
      </c>
      <c r="M106" s="36" t="n">
        <v>3.27171856570357</v>
      </c>
      <c r="N106" s="36" t="n">
        <v>1.32719472401326</v>
      </c>
      <c r="O106" s="36" t="n">
        <f aca="false">SQRT(M106^2+N106^2)</f>
        <v>3.53066398976426</v>
      </c>
      <c r="P106" s="40" t="n">
        <f aca="false">IF(J106="","",MAX(0,J106-1.96*O106/100))</f>
        <v>0.762222881054303</v>
      </c>
      <c r="Q106" s="40" t="n">
        <f aca="false">IF(J106="","",MIN(1,J106+1.96*O106/100))</f>
        <v>0.900624909453062</v>
      </c>
      <c r="R106" s="32" t="str">
        <f aca="false">IF(L106="","",IF(ABS(L106)&lt;=O106,"Yes","No"))</f>
        <v>No</v>
      </c>
      <c r="S106" s="32" t="str">
        <f aca="false">IF(L106="","",IF(ABS(L106)&lt;=1.96*O106,"Yes","No"))</f>
        <v>Yes</v>
      </c>
      <c r="T106" s="60" t="n">
        <f aca="false">IF(D106="","",ROUND(SQRT(((D106+G106)*O106/100)^2+(J106*(D106+G106)*0.14653)^2),0))</f>
        <v>78</v>
      </c>
      <c r="U106" s="32"/>
    </row>
    <row r="107" customFormat="false" ht="15" hidden="false" customHeight="false" outlineLevel="0" collapsed="false">
      <c r="A107" s="32" t="s">
        <v>233</v>
      </c>
      <c r="B107" s="32" t="s">
        <v>235</v>
      </c>
      <c r="C107" s="32" t="s">
        <v>291</v>
      </c>
      <c r="D107" s="60" t="n">
        <v>629</v>
      </c>
      <c r="E107" s="60" t="n">
        <v>572</v>
      </c>
      <c r="F107" s="69" t="n">
        <f aca="false">IF(E107="","",D107-E107)</f>
        <v>57</v>
      </c>
      <c r="G107" s="60" t="n">
        <v>221</v>
      </c>
      <c r="H107" s="60" t="n">
        <v>242</v>
      </c>
      <c r="I107" s="69" t="n">
        <f aca="false">IF(H107="","",G107-H107)</f>
        <v>-21</v>
      </c>
      <c r="J107" s="40" t="n">
        <f aca="false">IF(OR(D107="",D107+G107=0),"",D107/(D107+G107))</f>
        <v>0.74</v>
      </c>
      <c r="K107" s="40" t="n">
        <f aca="false">IF(E107="","",E107/(E107+H107))</f>
        <v>0.702702702702703</v>
      </c>
      <c r="L107" s="70" t="n">
        <f aca="false">IF(OR(K107="",J107=""),"",(J107-K107)*100)</f>
        <v>3.72972972972973</v>
      </c>
      <c r="M107" s="36" t="n">
        <v>1.94077599590723</v>
      </c>
      <c r="N107" s="36" t="n">
        <v>1.32719472401326</v>
      </c>
      <c r="O107" s="36" t="n">
        <f aca="false">SQRT(M107^2+N107^2)</f>
        <v>2.35118210731078</v>
      </c>
      <c r="P107" s="40" t="n">
        <f aca="false">IF(J107="","",MAX(0,J107-1.96*O107/100))</f>
        <v>0.693916830696709</v>
      </c>
      <c r="Q107" s="40" t="n">
        <f aca="false">IF(J107="","",MIN(1,J107+1.96*O107/100))</f>
        <v>0.786083169303291</v>
      </c>
      <c r="R107" s="32" t="str">
        <f aca="false">IF(L107="","",IF(ABS(L107)&lt;=O107,"Yes","No"))</f>
        <v>No</v>
      </c>
      <c r="S107" s="32" t="str">
        <f aca="false">IF(L107="","",IF(ABS(L107)&lt;=1.96*O107,"Yes","No"))</f>
        <v>Yes</v>
      </c>
      <c r="T107" s="60" t="n">
        <f aca="false">IF(D107="","",ROUND(SQRT(((D107+G107)*O107/100)^2+(J107*(D107+G107)*0.0886)^2),0))</f>
        <v>59</v>
      </c>
      <c r="U107" s="32"/>
    </row>
    <row r="108" customFormat="false" ht="15" hidden="false" customHeight="false" outlineLevel="0" collapsed="false">
      <c r="A108" s="32" t="s">
        <v>233</v>
      </c>
      <c r="B108" s="32" t="s">
        <v>235</v>
      </c>
      <c r="C108" s="32" t="s">
        <v>292</v>
      </c>
      <c r="D108" s="60" t="n">
        <v>290</v>
      </c>
      <c r="E108" s="60" t="n">
        <v>266</v>
      </c>
      <c r="F108" s="69" t="n">
        <f aca="false">IF(E108="","",D108-E108)</f>
        <v>24</v>
      </c>
      <c r="G108" s="60" t="n">
        <v>83</v>
      </c>
      <c r="H108" s="60" t="n">
        <v>86</v>
      </c>
      <c r="I108" s="69" t="n">
        <f aca="false">IF(H108="","",G108-H108)</f>
        <v>-3</v>
      </c>
      <c r="J108" s="40" t="n">
        <f aca="false">IF(OR(D108="",D108+G108=0),"",D108/(D108+G108))</f>
        <v>0.777479892761394</v>
      </c>
      <c r="K108" s="40" t="n">
        <f aca="false">IF(E108="","",E108/(E108+H108))</f>
        <v>0.755681818181818</v>
      </c>
      <c r="L108" s="70" t="n">
        <f aca="false">IF(OR(K108="",J108=""),"",(J108-K108)*100)</f>
        <v>2.17980745795758</v>
      </c>
      <c r="M108" s="36" t="n">
        <v>3.27171856570357</v>
      </c>
      <c r="N108" s="36" t="n">
        <v>1.32719472401326</v>
      </c>
      <c r="O108" s="36" t="n">
        <f aca="false">SQRT(M108^2+N108^2)</f>
        <v>3.53066398976426</v>
      </c>
      <c r="P108" s="40" t="n">
        <f aca="false">IF(J108="","",MAX(0,J108-1.96*O108/100))</f>
        <v>0.708278878562015</v>
      </c>
      <c r="Q108" s="40" t="n">
        <f aca="false">IF(J108="","",MIN(1,J108+1.96*O108/100))</f>
        <v>0.846680906960774</v>
      </c>
      <c r="R108" s="32" t="str">
        <f aca="false">IF(L108="","",IF(ABS(L108)&lt;=O108,"Yes","No"))</f>
        <v>Yes</v>
      </c>
      <c r="S108" s="32" t="str">
        <f aca="false">IF(L108="","",IF(ABS(L108)&lt;=1.96*O108,"Yes","No"))</f>
        <v>Yes</v>
      </c>
      <c r="T108" s="60" t="n">
        <f aca="false">IF(D108="","",ROUND(SQRT(((D108+G108)*O108/100)^2+(J108*(D108+G108)*0.14653)^2),0))</f>
        <v>44</v>
      </c>
      <c r="U108" s="32"/>
    </row>
    <row r="109" customFormat="false" ht="15" hidden="false" customHeight="false" outlineLevel="0" collapsed="false">
      <c r="A109" s="32" t="s">
        <v>233</v>
      </c>
      <c r="B109" s="32" t="s">
        <v>235</v>
      </c>
      <c r="C109" s="32" t="s">
        <v>293</v>
      </c>
      <c r="D109" s="60" t="n">
        <v>400</v>
      </c>
      <c r="E109" s="60" t="n">
        <v>384</v>
      </c>
      <c r="F109" s="69" t="n">
        <f aca="false">IF(E109="","",D109-E109)</f>
        <v>16</v>
      </c>
      <c r="G109" s="60" t="n">
        <v>90</v>
      </c>
      <c r="H109" s="60" t="n">
        <v>113</v>
      </c>
      <c r="I109" s="69" t="n">
        <f aca="false">IF(H109="","",G109-H109)</f>
        <v>-23</v>
      </c>
      <c r="J109" s="40" t="n">
        <f aca="false">IF(OR(D109="",D109+G109=0),"",D109/(D109+G109))</f>
        <v>0.816326530612245</v>
      </c>
      <c r="K109" s="40" t="n">
        <f aca="false">IF(E109="","",E109/(E109+H109))</f>
        <v>0.772635814889336</v>
      </c>
      <c r="L109" s="70" t="n">
        <f aca="false">IF(OR(K109="",J109=""),"",(J109-K109)*100)</f>
        <v>4.3690715722909</v>
      </c>
      <c r="M109" s="36" t="n">
        <v>3.27171856570357</v>
      </c>
      <c r="N109" s="36" t="n">
        <v>1.32719472401326</v>
      </c>
      <c r="O109" s="36" t="n">
        <f aca="false">SQRT(M109^2+N109^2)</f>
        <v>3.53066398976426</v>
      </c>
      <c r="P109" s="40" t="n">
        <f aca="false">IF(J109="","",MAX(0,J109-1.96*O109/100))</f>
        <v>0.747125516412865</v>
      </c>
      <c r="Q109" s="40" t="n">
        <f aca="false">IF(J109="","",MIN(1,J109+1.96*O109/100))</f>
        <v>0.885527544811624</v>
      </c>
      <c r="R109" s="32" t="str">
        <f aca="false">IF(L109="","",IF(ABS(L109)&lt;=O109,"Yes","No"))</f>
        <v>No</v>
      </c>
      <c r="S109" s="32" t="str">
        <f aca="false">IF(L109="","",IF(ABS(L109)&lt;=1.96*O109,"Yes","No"))</f>
        <v>Yes</v>
      </c>
      <c r="T109" s="60" t="n">
        <f aca="false">IF(D109="","",ROUND(SQRT(((D109+G109)*O109/100)^2+(J109*(D109+G109)*0.14653)^2),0))</f>
        <v>61</v>
      </c>
      <c r="U109" s="32"/>
    </row>
    <row r="110" customFormat="false" ht="15" hidden="false" customHeight="false" outlineLevel="0" collapsed="false">
      <c r="A110" s="32" t="s">
        <v>233</v>
      </c>
      <c r="B110" s="32" t="s">
        <v>235</v>
      </c>
      <c r="C110" s="32" t="s">
        <v>294</v>
      </c>
      <c r="D110" s="60" t="n">
        <v>466</v>
      </c>
      <c r="E110" s="60" t="n">
        <v>436</v>
      </c>
      <c r="F110" s="69" t="n">
        <f aca="false">IF(E110="","",D110-E110)</f>
        <v>30</v>
      </c>
      <c r="G110" s="60" t="n">
        <v>247</v>
      </c>
      <c r="H110" s="60" t="n">
        <v>274</v>
      </c>
      <c r="I110" s="69" t="n">
        <f aca="false">IF(H110="","",G110-H110)</f>
        <v>-27</v>
      </c>
      <c r="J110" s="40" t="n">
        <f aca="false">IF(OR(D110="",D110+G110=0),"",D110/(D110+G110))</f>
        <v>0.653576437587658</v>
      </c>
      <c r="K110" s="40" t="n">
        <f aca="false">IF(E110="","",E110/(E110+H110))</f>
        <v>0.614084507042254</v>
      </c>
      <c r="L110" s="70" t="n">
        <f aca="false">IF(OR(K110="",J110=""),"",(J110-K110)*100)</f>
        <v>3.94919305454043</v>
      </c>
      <c r="M110" s="36" t="n">
        <v>3.27171856570357</v>
      </c>
      <c r="N110" s="36" t="n">
        <v>1.32719472401326</v>
      </c>
      <c r="O110" s="36" t="n">
        <f aca="false">SQRT(M110^2+N110^2)</f>
        <v>3.53066398976426</v>
      </c>
      <c r="P110" s="40" t="n">
        <f aca="false">IF(J110="","",MAX(0,J110-1.96*O110/100))</f>
        <v>0.584375423388278</v>
      </c>
      <c r="Q110" s="40" t="n">
        <f aca="false">IF(J110="","",MIN(1,J110+1.96*O110/100))</f>
        <v>0.722777451787037</v>
      </c>
      <c r="R110" s="32" t="str">
        <f aca="false">IF(L110="","",IF(ABS(L110)&lt;=O110,"Yes","No"))</f>
        <v>No</v>
      </c>
      <c r="S110" s="32" t="str">
        <f aca="false">IF(L110="","",IF(ABS(L110)&lt;=1.96*O110,"Yes","No"))</f>
        <v>Yes</v>
      </c>
      <c r="T110" s="60" t="n">
        <f aca="false">IF(D110="","",ROUND(SQRT(((D110+G110)*O110/100)^2+(J110*(D110+G110)*0.14653)^2),0))</f>
        <v>73</v>
      </c>
      <c r="U110" s="32"/>
    </row>
    <row r="111" customFormat="false" ht="15" hidden="false" customHeight="false" outlineLevel="0" collapsed="false">
      <c r="A111" s="32" t="s">
        <v>233</v>
      </c>
      <c r="B111" s="32" t="s">
        <v>235</v>
      </c>
      <c r="C111" s="32" t="s">
        <v>295</v>
      </c>
      <c r="D111" s="60" t="n">
        <v>525</v>
      </c>
      <c r="E111" s="60" t="n">
        <v>461</v>
      </c>
      <c r="F111" s="69" t="n">
        <f aca="false">IF(E111="","",D111-E111)</f>
        <v>64</v>
      </c>
      <c r="G111" s="60" t="n">
        <v>120</v>
      </c>
      <c r="H111" s="60" t="n">
        <v>149</v>
      </c>
      <c r="I111" s="69" t="n">
        <f aca="false">IF(H111="","",G111-H111)</f>
        <v>-29</v>
      </c>
      <c r="J111" s="40" t="n">
        <f aca="false">IF(OR(D111="",D111+G111=0),"",D111/(D111+G111))</f>
        <v>0.813953488372093</v>
      </c>
      <c r="K111" s="40" t="n">
        <f aca="false">IF(E111="","",E111/(E111+H111))</f>
        <v>0.755737704918033</v>
      </c>
      <c r="L111" s="70" t="n">
        <f aca="false">IF(OR(K111="",J111=""),"",(J111-K111)*100)</f>
        <v>5.82157834540602</v>
      </c>
      <c r="M111" s="36" t="n">
        <v>3.27171856570357</v>
      </c>
      <c r="N111" s="36" t="n">
        <v>1.32719472401326</v>
      </c>
      <c r="O111" s="36" t="n">
        <f aca="false">SQRT(M111^2+N111^2)</f>
        <v>3.53066398976426</v>
      </c>
      <c r="P111" s="40" t="n">
        <f aca="false">IF(J111="","",MAX(0,J111-1.96*O111/100))</f>
        <v>0.744752474172714</v>
      </c>
      <c r="Q111" s="40" t="n">
        <f aca="false">IF(J111="","",MIN(1,J111+1.96*O111/100))</f>
        <v>0.883154502571473</v>
      </c>
      <c r="R111" s="32" t="str">
        <f aca="false">IF(L111="","",IF(ABS(L111)&lt;=O111,"Yes","No"))</f>
        <v>No</v>
      </c>
      <c r="S111" s="32" t="str">
        <f aca="false">IF(L111="","",IF(ABS(L111)&lt;=1.96*O111,"Yes","No"))</f>
        <v>Yes</v>
      </c>
      <c r="T111" s="60" t="n">
        <f aca="false">IF(D111="","",ROUND(SQRT(((D111+G111)*O111/100)^2+(J111*(D111+G111)*0.14653)^2),0))</f>
        <v>80</v>
      </c>
      <c r="U111" s="32"/>
    </row>
    <row r="112" customFormat="false" ht="15" hidden="false" customHeight="false" outlineLevel="0" collapsed="false">
      <c r="A112" s="32" t="s">
        <v>233</v>
      </c>
      <c r="B112" s="32" t="s">
        <v>296</v>
      </c>
      <c r="C112" s="32" t="s">
        <v>297</v>
      </c>
      <c r="D112" s="60" t="n">
        <v>590</v>
      </c>
      <c r="E112" s="60" t="n">
        <v>594</v>
      </c>
      <c r="F112" s="69" t="n">
        <f aca="false">IF(E112="","",D112-E112)</f>
        <v>-4</v>
      </c>
      <c r="G112" s="60" t="n">
        <v>209</v>
      </c>
      <c r="H112" s="60" t="n">
        <v>231</v>
      </c>
      <c r="I112" s="69" t="n">
        <f aca="false">IF(H112="","",G112-H112)</f>
        <v>-22</v>
      </c>
      <c r="J112" s="40" t="n">
        <f aca="false">IF(OR(D112="",D112+G112=0),"",D112/(D112+G112))</f>
        <v>0.738423028785982</v>
      </c>
      <c r="K112" s="40" t="n">
        <f aca="false">IF(E112="","",E112/(E112+H112))</f>
        <v>0.72</v>
      </c>
      <c r="L112" s="70" t="n">
        <f aca="false">IF(OR(K112="",J112=""),"",(J112-K112)*100)</f>
        <v>1.84230287859825</v>
      </c>
      <c r="M112" s="36" t="n">
        <v>1.94077599590723</v>
      </c>
      <c r="N112" s="36" t="n">
        <v>1.32719472401326</v>
      </c>
      <c r="O112" s="36" t="n">
        <f aca="false">SQRT(M112^2+N112^2)</f>
        <v>2.35118210731078</v>
      </c>
      <c r="P112" s="40" t="n">
        <f aca="false">IF(J112="","",MAX(0,J112-1.96*O112/100))</f>
        <v>0.692339859482691</v>
      </c>
      <c r="Q112" s="40" t="n">
        <f aca="false">IF(J112="","",MIN(1,J112+1.96*O112/100))</f>
        <v>0.784506198089274</v>
      </c>
      <c r="R112" s="32" t="str">
        <f aca="false">IF(L112="","",IF(ABS(L112)&lt;=O112,"Yes","No"))</f>
        <v>Yes</v>
      </c>
      <c r="S112" s="32" t="str">
        <f aca="false">IF(L112="","",IF(ABS(L112)&lt;=1.96*O112,"Yes","No"))</f>
        <v>Yes</v>
      </c>
      <c r="T112" s="60" t="n">
        <f aca="false">IF(D112="","",ROUND(SQRT(((D112+G112)*O112/100)^2+(J112*(D112+G112)*0.0886)^2),0))</f>
        <v>56</v>
      </c>
      <c r="U112" s="32"/>
    </row>
    <row r="113" customFormat="false" ht="15" hidden="false" customHeight="false" outlineLevel="0" collapsed="false">
      <c r="A113" s="32" t="s">
        <v>233</v>
      </c>
      <c r="B113" s="32" t="s">
        <v>296</v>
      </c>
      <c r="C113" s="32" t="s">
        <v>298</v>
      </c>
      <c r="D113" s="60" t="n">
        <v>447</v>
      </c>
      <c r="E113" s="60" t="n">
        <v>415</v>
      </c>
      <c r="F113" s="69" t="n">
        <f aca="false">IF(E113="","",D113-E113)</f>
        <v>32</v>
      </c>
      <c r="G113" s="60" t="n">
        <v>168</v>
      </c>
      <c r="H113" s="60" t="n">
        <v>216</v>
      </c>
      <c r="I113" s="69" t="n">
        <f aca="false">IF(H113="","",G113-H113)</f>
        <v>-48</v>
      </c>
      <c r="J113" s="40" t="n">
        <f aca="false">IF(OR(D113="",D113+G113=0),"",D113/(D113+G113))</f>
        <v>0.726829268292683</v>
      </c>
      <c r="K113" s="40" t="n">
        <f aca="false">IF(E113="","",E113/(E113+H113))</f>
        <v>0.657686212361331</v>
      </c>
      <c r="L113" s="70" t="n">
        <f aca="false">IF(OR(K113="",J113=""),"",(J113-K113)*100)</f>
        <v>6.91430559313517</v>
      </c>
      <c r="M113" s="36" t="n">
        <v>3.27171856570357</v>
      </c>
      <c r="N113" s="36" t="n">
        <v>1.32719472401326</v>
      </c>
      <c r="O113" s="36" t="n">
        <f aca="false">SQRT(M113^2+N113^2)</f>
        <v>3.53066398976426</v>
      </c>
      <c r="P113" s="40" t="n">
        <f aca="false">IF(J113="","",MAX(0,J113-1.96*O113/100))</f>
        <v>0.657628254093303</v>
      </c>
      <c r="Q113" s="40" t="n">
        <f aca="false">IF(J113="","",MIN(1,J113+1.96*O113/100))</f>
        <v>0.796030282492062</v>
      </c>
      <c r="R113" s="32" t="str">
        <f aca="false">IF(L113="","",IF(ABS(L113)&lt;=O113,"Yes","No"))</f>
        <v>No</v>
      </c>
      <c r="S113" s="32" t="str">
        <f aca="false">IF(L113="","",IF(ABS(L113)&lt;=1.96*O113,"Yes","No"))</f>
        <v>Yes</v>
      </c>
      <c r="T113" s="60" t="n">
        <f aca="false">IF(D113="","",ROUND(SQRT(((D113+G113)*O113/100)^2+(J113*(D113+G113)*0.14653)^2),0))</f>
        <v>69</v>
      </c>
      <c r="U113" s="32"/>
    </row>
    <row r="114" customFormat="false" ht="15" hidden="false" customHeight="false" outlineLevel="0" collapsed="false">
      <c r="A114" s="32" t="s">
        <v>233</v>
      </c>
      <c r="B114" s="32" t="s">
        <v>296</v>
      </c>
      <c r="C114" s="32" t="s">
        <v>299</v>
      </c>
      <c r="D114" s="60" t="n">
        <v>442</v>
      </c>
      <c r="E114" s="60" t="n">
        <v>431</v>
      </c>
      <c r="F114" s="69" t="n">
        <f aca="false">IF(E114="","",D114-E114)</f>
        <v>11</v>
      </c>
      <c r="G114" s="60" t="n">
        <v>152</v>
      </c>
      <c r="H114" s="60" t="n">
        <v>182</v>
      </c>
      <c r="I114" s="69" t="n">
        <f aca="false">IF(H114="","",G114-H114)</f>
        <v>-30</v>
      </c>
      <c r="J114" s="40" t="n">
        <f aca="false">IF(OR(D114="",D114+G114=0),"",D114/(D114+G114))</f>
        <v>0.744107744107744</v>
      </c>
      <c r="K114" s="40" t="n">
        <f aca="false">IF(E114="","",E114/(E114+H114))</f>
        <v>0.703099510603589</v>
      </c>
      <c r="L114" s="70" t="n">
        <f aca="false">IF(OR(K114="",J114=""),"",(J114-K114)*100)</f>
        <v>4.10082335041553</v>
      </c>
      <c r="M114" s="36" t="n">
        <v>3.27171856570357</v>
      </c>
      <c r="N114" s="36" t="n">
        <v>1.32719472401326</v>
      </c>
      <c r="O114" s="36" t="n">
        <f aca="false">SQRT(M114^2+N114^2)</f>
        <v>3.53066398976426</v>
      </c>
      <c r="P114" s="40" t="n">
        <f aca="false">IF(J114="","",MAX(0,J114-1.96*O114/100))</f>
        <v>0.674906729908365</v>
      </c>
      <c r="Q114" s="40" t="n">
        <f aca="false">IF(J114="","",MIN(1,J114+1.96*O114/100))</f>
        <v>0.813308758307124</v>
      </c>
      <c r="R114" s="32" t="str">
        <f aca="false">IF(L114="","",IF(ABS(L114)&lt;=O114,"Yes","No"))</f>
        <v>No</v>
      </c>
      <c r="S114" s="32" t="str">
        <f aca="false">IF(L114="","",IF(ABS(L114)&lt;=1.96*O114,"Yes","No"))</f>
        <v>Yes</v>
      </c>
      <c r="T114" s="60" t="n">
        <f aca="false">IF(D114="","",ROUND(SQRT(((D114+G114)*O114/100)^2+(J114*(D114+G114)*0.14653)^2),0))</f>
        <v>68</v>
      </c>
      <c r="U114" s="32"/>
    </row>
    <row r="115" customFormat="false" ht="15" hidden="false" customHeight="false" outlineLevel="0" collapsed="false">
      <c r="A115" s="32" t="s">
        <v>233</v>
      </c>
      <c r="B115" s="32" t="s">
        <v>296</v>
      </c>
      <c r="C115" s="32" t="s">
        <v>300</v>
      </c>
      <c r="D115" s="60" t="n">
        <v>482</v>
      </c>
      <c r="E115" s="60" t="n">
        <v>468</v>
      </c>
      <c r="F115" s="69" t="n">
        <f aca="false">IF(E115="","",D115-E115)</f>
        <v>14</v>
      </c>
      <c r="G115" s="60" t="n">
        <v>194</v>
      </c>
      <c r="H115" s="60" t="n">
        <v>214</v>
      </c>
      <c r="I115" s="69" t="n">
        <f aca="false">IF(H115="","",G115-H115)</f>
        <v>-20</v>
      </c>
      <c r="J115" s="40" t="n">
        <f aca="false">IF(OR(D115="",D115+G115=0),"",D115/(D115+G115))</f>
        <v>0.71301775147929</v>
      </c>
      <c r="K115" s="40" t="n">
        <f aca="false">IF(E115="","",E115/(E115+H115))</f>
        <v>0.686217008797654</v>
      </c>
      <c r="L115" s="70" t="n">
        <f aca="false">IF(OR(K115="",J115=""),"",(J115-K115)*100)</f>
        <v>2.6800742681636</v>
      </c>
      <c r="M115" s="36" t="n">
        <v>3.27171856570357</v>
      </c>
      <c r="N115" s="36" t="n">
        <v>1.32719472401326</v>
      </c>
      <c r="O115" s="36" t="n">
        <f aca="false">SQRT(M115^2+N115^2)</f>
        <v>3.53066398976426</v>
      </c>
      <c r="P115" s="40" t="n">
        <f aca="false">IF(J115="","",MAX(0,J115-1.96*O115/100))</f>
        <v>0.64381673727991</v>
      </c>
      <c r="Q115" s="40" t="n">
        <f aca="false">IF(J115="","",MIN(1,J115+1.96*O115/100))</f>
        <v>0.782218765678669</v>
      </c>
      <c r="R115" s="32" t="str">
        <f aca="false">IF(L115="","",IF(ABS(L115)&lt;=O115,"Yes","No"))</f>
        <v>Yes</v>
      </c>
      <c r="S115" s="32" t="str">
        <f aca="false">IF(L115="","",IF(ABS(L115)&lt;=1.96*O115,"Yes","No"))</f>
        <v>Yes</v>
      </c>
      <c r="T115" s="60" t="n">
        <f aca="false">IF(D115="","",ROUND(SQRT(((D115+G115)*O115/100)^2+(J115*(D115+G115)*0.14653)^2),0))</f>
        <v>75</v>
      </c>
      <c r="U115" s="32"/>
    </row>
    <row r="116" customFormat="false" ht="15" hidden="false" customHeight="false" outlineLevel="0" collapsed="false">
      <c r="A116" s="32" t="s">
        <v>233</v>
      </c>
      <c r="B116" s="32" t="s">
        <v>296</v>
      </c>
      <c r="C116" s="32" t="s">
        <v>301</v>
      </c>
      <c r="D116" s="60" t="n">
        <v>780</v>
      </c>
      <c r="E116" s="60" t="n">
        <v>812</v>
      </c>
      <c r="F116" s="69" t="n">
        <f aca="false">IF(E116="","",D116-E116)</f>
        <v>-32</v>
      </c>
      <c r="G116" s="60" t="n">
        <v>375</v>
      </c>
      <c r="H116" s="60" t="n">
        <v>418</v>
      </c>
      <c r="I116" s="69" t="n">
        <f aca="false">IF(H116="","",G116-H116)</f>
        <v>-43</v>
      </c>
      <c r="J116" s="40" t="n">
        <f aca="false">IF(OR(D116="",D116+G116=0),"",D116/(D116+G116))</f>
        <v>0.675324675324675</v>
      </c>
      <c r="K116" s="40" t="n">
        <f aca="false">IF(E116="","",E116/(E116+H116))</f>
        <v>0.660162601626016</v>
      </c>
      <c r="L116" s="70" t="n">
        <f aca="false">IF(OR(K116="",J116=""),"",(J116-K116)*100)</f>
        <v>1.51620736986591</v>
      </c>
      <c r="M116" s="36" t="n">
        <v>1.75751909275079</v>
      </c>
      <c r="N116" s="36" t="n">
        <v>1.32719472401326</v>
      </c>
      <c r="O116" s="36" t="n">
        <f aca="false">SQRT(M116^2+N116^2)</f>
        <v>2.2023440232698</v>
      </c>
      <c r="P116" s="40" t="n">
        <f aca="false">IF(J116="","",MAX(0,J116-1.96*O116/100))</f>
        <v>0.632158732468587</v>
      </c>
      <c r="Q116" s="40" t="n">
        <f aca="false">IF(J116="","",MIN(1,J116+1.96*O116/100))</f>
        <v>0.718490618180763</v>
      </c>
      <c r="R116" s="32" t="str">
        <f aca="false">IF(L116="","",IF(ABS(L116)&lt;=O116,"Yes","No"))</f>
        <v>Yes</v>
      </c>
      <c r="S116" s="32" t="str">
        <f aca="false">IF(L116="","",IF(ABS(L116)&lt;=1.96*O116,"Yes","No"))</f>
        <v>Yes</v>
      </c>
      <c r="T116" s="60" t="n">
        <f aca="false">IF(D116="","",ROUND(SQRT(((D116+G116)*O116/100)^2+(J116*(D116+G116)*0.06777)^2),0))</f>
        <v>59</v>
      </c>
      <c r="U116" s="32"/>
    </row>
    <row r="117" customFormat="false" ht="15" hidden="false" customHeight="false" outlineLevel="0" collapsed="false">
      <c r="A117" s="32" t="s">
        <v>233</v>
      </c>
      <c r="B117" s="32" t="s">
        <v>296</v>
      </c>
      <c r="C117" s="32" t="s">
        <v>302</v>
      </c>
      <c r="D117" s="60" t="n">
        <v>509</v>
      </c>
      <c r="E117" s="60" t="n">
        <v>499</v>
      </c>
      <c r="F117" s="69" t="n">
        <f aca="false">IF(E117="","",D117-E117)</f>
        <v>10</v>
      </c>
      <c r="G117" s="60" t="n">
        <v>277</v>
      </c>
      <c r="H117" s="60" t="n">
        <v>308</v>
      </c>
      <c r="I117" s="69" t="n">
        <f aca="false">IF(H117="","",G117-H117)</f>
        <v>-31</v>
      </c>
      <c r="J117" s="40" t="n">
        <f aca="false">IF(OR(D117="",D117+G117=0),"",D117/(D117+G117))</f>
        <v>0.647582697201018</v>
      </c>
      <c r="K117" s="40" t="n">
        <f aca="false">IF(E117="","",E117/(E117+H117))</f>
        <v>0.618339529120198</v>
      </c>
      <c r="L117" s="70" t="n">
        <f aca="false">IF(OR(K117="",J117=""),"",(J117-K117)*100)</f>
        <v>2.92431680808195</v>
      </c>
      <c r="M117" s="36" t="n">
        <v>1.94077599590723</v>
      </c>
      <c r="N117" s="36" t="n">
        <v>1.32719472401326</v>
      </c>
      <c r="O117" s="36" t="n">
        <f aca="false">SQRT(M117^2+N117^2)</f>
        <v>2.35118210731078</v>
      </c>
      <c r="P117" s="40" t="n">
        <f aca="false">IF(J117="","",MAX(0,J117-1.96*O117/100))</f>
        <v>0.601499527897727</v>
      </c>
      <c r="Q117" s="40" t="n">
        <f aca="false">IF(J117="","",MIN(1,J117+1.96*O117/100))</f>
        <v>0.693665866504309</v>
      </c>
      <c r="R117" s="32" t="str">
        <f aca="false">IF(L117="","",IF(ABS(L117)&lt;=O117,"Yes","No"))</f>
        <v>No</v>
      </c>
      <c r="S117" s="32" t="str">
        <f aca="false">IF(L117="","",IF(ABS(L117)&lt;=1.96*O117,"Yes","No"))</f>
        <v>Yes</v>
      </c>
      <c r="T117" s="60" t="n">
        <f aca="false">IF(D117="","",ROUND(SQRT(((D117+G117)*O117/100)^2+(J117*(D117+G117)*0.0886)^2),0))</f>
        <v>49</v>
      </c>
      <c r="U117" s="32"/>
    </row>
    <row r="118" customFormat="false" ht="15" hidden="false" customHeight="false" outlineLevel="0" collapsed="false">
      <c r="A118" s="32" t="s">
        <v>233</v>
      </c>
      <c r="B118" s="32" t="s">
        <v>296</v>
      </c>
      <c r="C118" s="32" t="s">
        <v>303</v>
      </c>
      <c r="D118" s="60" t="n">
        <v>596</v>
      </c>
      <c r="E118" s="60" t="n">
        <v>596</v>
      </c>
      <c r="F118" s="69" t="n">
        <f aca="false">IF(E118="","",D118-E118)</f>
        <v>0</v>
      </c>
      <c r="G118" s="60" t="n">
        <v>396</v>
      </c>
      <c r="H118" s="60" t="n">
        <v>436</v>
      </c>
      <c r="I118" s="69" t="n">
        <f aca="false">IF(H118="","",G118-H118)</f>
        <v>-40</v>
      </c>
      <c r="J118" s="40" t="n">
        <f aca="false">IF(OR(D118="",D118+G118=0),"",D118/(D118+G118))</f>
        <v>0.600806451612903</v>
      </c>
      <c r="K118" s="40" t="n">
        <f aca="false">IF(E118="","",E118/(E118+H118))</f>
        <v>0.577519379844961</v>
      </c>
      <c r="L118" s="70" t="n">
        <f aca="false">IF(OR(K118="",J118=""),"",(J118-K118)*100)</f>
        <v>2.3287071767942</v>
      </c>
      <c r="M118" s="36" t="n">
        <v>1.94077599590723</v>
      </c>
      <c r="N118" s="36" t="n">
        <v>1.32719472401326</v>
      </c>
      <c r="O118" s="36" t="n">
        <f aca="false">SQRT(M118^2+N118^2)</f>
        <v>2.35118210731078</v>
      </c>
      <c r="P118" s="40" t="n">
        <f aca="false">IF(J118="","",MAX(0,J118-1.96*O118/100))</f>
        <v>0.554723282309612</v>
      </c>
      <c r="Q118" s="40" t="n">
        <f aca="false">IF(J118="","",MIN(1,J118+1.96*O118/100))</f>
        <v>0.646889620916195</v>
      </c>
      <c r="R118" s="32" t="str">
        <f aca="false">IF(L118="","",IF(ABS(L118)&lt;=O118,"Yes","No"))</f>
        <v>Yes</v>
      </c>
      <c r="S118" s="32" t="str">
        <f aca="false">IF(L118="","",IF(ABS(L118)&lt;=1.96*O118,"Yes","No"))</f>
        <v>Yes</v>
      </c>
      <c r="T118" s="60" t="n">
        <f aca="false">IF(D118="","",ROUND(SQRT(((D118+G118)*O118/100)^2+(J118*(D118+G118)*0.0886)^2),0))</f>
        <v>58</v>
      </c>
      <c r="U118" s="32"/>
    </row>
    <row r="119" customFormat="false" ht="15" hidden="false" customHeight="false" outlineLevel="0" collapsed="false">
      <c r="A119" s="32" t="s">
        <v>233</v>
      </c>
      <c r="B119" s="32" t="s">
        <v>296</v>
      </c>
      <c r="C119" s="32" t="s">
        <v>304</v>
      </c>
      <c r="D119" s="60" t="n">
        <v>706</v>
      </c>
      <c r="E119" s="60" t="n">
        <v>646</v>
      </c>
      <c r="F119" s="69" t="n">
        <f aca="false">IF(E119="","",D119-E119)</f>
        <v>60</v>
      </c>
      <c r="G119" s="60" t="n">
        <v>415</v>
      </c>
      <c r="H119" s="60" t="n">
        <v>453</v>
      </c>
      <c r="I119" s="69" t="n">
        <f aca="false">IF(H119="","",G119-H119)</f>
        <v>-38</v>
      </c>
      <c r="J119" s="40" t="n">
        <f aca="false">IF(OR(D119="",D119+G119=0),"",D119/(D119+G119))</f>
        <v>0.629794826048171</v>
      </c>
      <c r="K119" s="40" t="n">
        <f aca="false">IF(E119="","",E119/(E119+H119))</f>
        <v>0.587807097361238</v>
      </c>
      <c r="L119" s="70" t="n">
        <f aca="false">IF(OR(K119="",J119=""),"",(J119-K119)*100)</f>
        <v>4.19877286869338</v>
      </c>
      <c r="M119" s="36" t="n">
        <v>1.94077599590723</v>
      </c>
      <c r="N119" s="36" t="n">
        <v>1.32719472401326</v>
      </c>
      <c r="O119" s="36" t="n">
        <f aca="false">SQRT(M119^2+N119^2)</f>
        <v>2.35118210731078</v>
      </c>
      <c r="P119" s="40" t="n">
        <f aca="false">IF(J119="","",MAX(0,J119-1.96*O119/100))</f>
        <v>0.58371165674488</v>
      </c>
      <c r="Q119" s="40" t="n">
        <f aca="false">IF(J119="","",MIN(1,J119+1.96*O119/100))</f>
        <v>0.675877995351463</v>
      </c>
      <c r="R119" s="32" t="str">
        <f aca="false">IF(L119="","",IF(ABS(L119)&lt;=O119,"Yes","No"))</f>
        <v>No</v>
      </c>
      <c r="S119" s="32" t="str">
        <f aca="false">IF(L119="","",IF(ABS(L119)&lt;=1.96*O119,"Yes","No"))</f>
        <v>Yes</v>
      </c>
      <c r="T119" s="60" t="n">
        <f aca="false">IF(D119="","",ROUND(SQRT(((D119+G119)*O119/100)^2+(J119*(D119+G119)*0.0886)^2),0))</f>
        <v>68</v>
      </c>
      <c r="U119" s="32"/>
    </row>
    <row r="120" customFormat="false" ht="15" hidden="false" customHeight="false" outlineLevel="0" collapsed="false">
      <c r="A120" s="32" t="s">
        <v>233</v>
      </c>
      <c r="B120" s="32" t="s">
        <v>296</v>
      </c>
      <c r="C120" s="32" t="s">
        <v>305</v>
      </c>
      <c r="D120" s="60" t="n">
        <v>556</v>
      </c>
      <c r="E120" s="60" t="n">
        <v>534</v>
      </c>
      <c r="F120" s="69" t="n">
        <f aca="false">IF(E120="","",D120-E120)</f>
        <v>22</v>
      </c>
      <c r="G120" s="60" t="n">
        <v>278</v>
      </c>
      <c r="H120" s="60" t="n">
        <v>314</v>
      </c>
      <c r="I120" s="69" t="n">
        <f aca="false">IF(H120="","",G120-H120)</f>
        <v>-36</v>
      </c>
      <c r="J120" s="40" t="n">
        <f aca="false">IF(OR(D120="",D120+G120=0),"",D120/(D120+G120))</f>
        <v>0.666666666666667</v>
      </c>
      <c r="K120" s="40" t="n">
        <f aca="false">IF(E120="","",E120/(E120+H120))</f>
        <v>0.629716981132076</v>
      </c>
      <c r="L120" s="70" t="n">
        <f aca="false">IF(OR(K120="",J120=""),"",(J120-K120)*100)</f>
        <v>3.69496855345911</v>
      </c>
      <c r="M120" s="36" t="n">
        <v>1.94077599590723</v>
      </c>
      <c r="N120" s="36" t="n">
        <v>1.32719472401326</v>
      </c>
      <c r="O120" s="36" t="n">
        <f aca="false">SQRT(M120^2+N120^2)</f>
        <v>2.35118210731078</v>
      </c>
      <c r="P120" s="40" t="n">
        <f aca="false">IF(J120="","",MAX(0,J120-1.96*O120/100))</f>
        <v>0.620583497363375</v>
      </c>
      <c r="Q120" s="40" t="n">
        <f aca="false">IF(J120="","",MIN(1,J120+1.96*O120/100))</f>
        <v>0.712749835969958</v>
      </c>
      <c r="R120" s="32" t="str">
        <f aca="false">IF(L120="","",IF(ABS(L120)&lt;=O120,"Yes","No"))</f>
        <v>No</v>
      </c>
      <c r="S120" s="32" t="str">
        <f aca="false">IF(L120="","",IF(ABS(L120)&lt;=1.96*O120,"Yes","No"))</f>
        <v>Yes</v>
      </c>
      <c r="T120" s="60" t="n">
        <f aca="false">IF(D120="","",ROUND(SQRT(((D120+G120)*O120/100)^2+(J120*(D120+G120)*0.0886)^2),0))</f>
        <v>53</v>
      </c>
      <c r="U120" s="32"/>
    </row>
    <row r="121" customFormat="false" ht="15" hidden="false" customHeight="false" outlineLevel="0" collapsed="false">
      <c r="A121" s="32" t="s">
        <v>233</v>
      </c>
      <c r="B121" s="32" t="s">
        <v>296</v>
      </c>
      <c r="C121" s="32" t="s">
        <v>306</v>
      </c>
      <c r="D121" s="60" t="n">
        <v>439</v>
      </c>
      <c r="E121" s="60" t="n">
        <v>393</v>
      </c>
      <c r="F121" s="69" t="n">
        <f aca="false">IF(E121="","",D121-E121)</f>
        <v>46</v>
      </c>
      <c r="G121" s="60" t="n">
        <v>306</v>
      </c>
      <c r="H121" s="60" t="n">
        <v>318</v>
      </c>
      <c r="I121" s="69" t="n">
        <f aca="false">IF(H121="","",G121-H121)</f>
        <v>-12</v>
      </c>
      <c r="J121" s="40" t="n">
        <f aca="false">IF(OR(D121="",D121+G121=0),"",D121/(D121+G121))</f>
        <v>0.589261744966443</v>
      </c>
      <c r="K121" s="40" t="n">
        <f aca="false">IF(E121="","",E121/(E121+H121))</f>
        <v>0.552742616033755</v>
      </c>
      <c r="L121" s="70" t="n">
        <f aca="false">IF(OR(K121="",J121=""),"",(J121-K121)*100)</f>
        <v>3.65191289326876</v>
      </c>
      <c r="M121" s="36" t="n">
        <v>1.94077599590723</v>
      </c>
      <c r="N121" s="36" t="n">
        <v>1.32719472401326</v>
      </c>
      <c r="O121" s="36" t="n">
        <f aca="false">SQRT(M121^2+N121^2)</f>
        <v>2.35118210731078</v>
      </c>
      <c r="P121" s="40" t="n">
        <f aca="false">IF(J121="","",MAX(0,J121-1.96*O121/100))</f>
        <v>0.543178575663152</v>
      </c>
      <c r="Q121" s="40" t="n">
        <f aca="false">IF(J121="","",MIN(1,J121+1.96*O121/100))</f>
        <v>0.635344914269734</v>
      </c>
      <c r="R121" s="32" t="str">
        <f aca="false">IF(L121="","",IF(ABS(L121)&lt;=O121,"Yes","No"))</f>
        <v>No</v>
      </c>
      <c r="S121" s="32" t="str">
        <f aca="false">IF(L121="","",IF(ABS(L121)&lt;=1.96*O121,"Yes","No"))</f>
        <v>Yes</v>
      </c>
      <c r="T121" s="60" t="n">
        <f aca="false">IF(D121="","",ROUND(SQRT(((D121+G121)*O121/100)^2+(J121*(D121+G121)*0.0886)^2),0))</f>
        <v>43</v>
      </c>
      <c r="U121" s="32"/>
    </row>
    <row r="122" customFormat="false" ht="15" hidden="false" customHeight="false" outlineLevel="0" collapsed="false">
      <c r="A122" s="32" t="s">
        <v>233</v>
      </c>
      <c r="B122" s="32" t="s">
        <v>296</v>
      </c>
      <c r="C122" s="32" t="s">
        <v>307</v>
      </c>
      <c r="D122" s="60" t="n">
        <v>565</v>
      </c>
      <c r="E122" s="60" t="n">
        <v>563</v>
      </c>
      <c r="F122" s="69" t="n">
        <f aca="false">IF(E122="","",D122-E122)</f>
        <v>2</v>
      </c>
      <c r="G122" s="60" t="n">
        <v>310</v>
      </c>
      <c r="H122" s="60" t="n">
        <v>322</v>
      </c>
      <c r="I122" s="69" t="n">
        <f aca="false">IF(H122="","",G122-H122)</f>
        <v>-12</v>
      </c>
      <c r="J122" s="40" t="n">
        <f aca="false">IF(OR(D122="",D122+G122=0),"",D122/(D122+G122))</f>
        <v>0.645714285714286</v>
      </c>
      <c r="K122" s="40" t="n">
        <f aca="false">IF(E122="","",E122/(E122+H122))</f>
        <v>0.636158192090396</v>
      </c>
      <c r="L122" s="70" t="n">
        <f aca="false">IF(OR(K122="",J122=""),"",(J122-K122)*100)</f>
        <v>0.955609362389021</v>
      </c>
      <c r="M122" s="36" t="n">
        <v>1.94077599590723</v>
      </c>
      <c r="N122" s="36" t="n">
        <v>1.32719472401326</v>
      </c>
      <c r="O122" s="36" t="n">
        <f aca="false">SQRT(M122^2+N122^2)</f>
        <v>2.35118210731078</v>
      </c>
      <c r="P122" s="40" t="n">
        <f aca="false">IF(J122="","",MAX(0,J122-1.96*O122/100))</f>
        <v>0.599631116410994</v>
      </c>
      <c r="Q122" s="40" t="n">
        <f aca="false">IF(J122="","",MIN(1,J122+1.96*O122/100))</f>
        <v>0.691797455017577</v>
      </c>
      <c r="R122" s="32" t="str">
        <f aca="false">IF(L122="","",IF(ABS(L122)&lt;=O122,"Yes","No"))</f>
        <v>Yes</v>
      </c>
      <c r="S122" s="32" t="str">
        <f aca="false">IF(L122="","",IF(ABS(L122)&lt;=1.96*O122,"Yes","No"))</f>
        <v>Yes</v>
      </c>
      <c r="T122" s="60" t="n">
        <f aca="false">IF(D122="","",ROUND(SQRT(((D122+G122)*O122/100)^2+(J122*(D122+G122)*0.0886)^2),0))</f>
        <v>54</v>
      </c>
      <c r="U122" s="32"/>
    </row>
    <row r="123" customFormat="false" ht="15" hidden="false" customHeight="false" outlineLevel="0" collapsed="false">
      <c r="A123" s="32" t="s">
        <v>233</v>
      </c>
      <c r="B123" s="32" t="s">
        <v>296</v>
      </c>
      <c r="C123" s="32" t="s">
        <v>308</v>
      </c>
      <c r="D123" s="60" t="n">
        <v>539</v>
      </c>
      <c r="E123" s="60" t="n">
        <v>534</v>
      </c>
      <c r="F123" s="69" t="n">
        <f aca="false">IF(E123="","",D123-E123)</f>
        <v>5</v>
      </c>
      <c r="G123" s="60" t="n">
        <v>346</v>
      </c>
      <c r="H123" s="60" t="n">
        <v>376</v>
      </c>
      <c r="I123" s="69" t="n">
        <f aca="false">IF(H123="","",G123-H123)</f>
        <v>-30</v>
      </c>
      <c r="J123" s="40" t="n">
        <f aca="false">IF(OR(D123="",D123+G123=0),"",D123/(D123+G123))</f>
        <v>0.609039548022599</v>
      </c>
      <c r="K123" s="40" t="n">
        <f aca="false">IF(E123="","",E123/(E123+H123))</f>
        <v>0.586813186813187</v>
      </c>
      <c r="L123" s="70" t="n">
        <f aca="false">IF(OR(K123="",J123=""),"",(J123-K123)*100)</f>
        <v>2.2226361209412</v>
      </c>
      <c r="M123" s="36" t="n">
        <v>1.94077599590723</v>
      </c>
      <c r="N123" s="36" t="n">
        <v>1.32719472401326</v>
      </c>
      <c r="O123" s="36" t="n">
        <f aca="false">SQRT(M123^2+N123^2)</f>
        <v>2.35118210731078</v>
      </c>
      <c r="P123" s="40" t="n">
        <f aca="false">IF(J123="","",MAX(0,J123-1.96*O123/100))</f>
        <v>0.562956378719308</v>
      </c>
      <c r="Q123" s="40" t="n">
        <f aca="false">IF(J123="","",MIN(1,J123+1.96*O123/100))</f>
        <v>0.65512271732589</v>
      </c>
      <c r="R123" s="32" t="str">
        <f aca="false">IF(L123="","",IF(ABS(L123)&lt;=O123,"Yes","No"))</f>
        <v>Yes</v>
      </c>
      <c r="S123" s="32" t="str">
        <f aca="false">IF(L123="","",IF(ABS(L123)&lt;=1.96*O123,"Yes","No"))</f>
        <v>Yes</v>
      </c>
      <c r="T123" s="60" t="n">
        <f aca="false">IF(D123="","",ROUND(SQRT(((D123+G123)*O123/100)^2+(J123*(D123+G123)*0.0886)^2),0))</f>
        <v>52</v>
      </c>
      <c r="U123" s="32"/>
    </row>
    <row r="124" customFormat="false" ht="15" hidden="false" customHeight="false" outlineLevel="0" collapsed="false">
      <c r="A124" s="32" t="s">
        <v>233</v>
      </c>
      <c r="B124" s="32" t="s">
        <v>309</v>
      </c>
      <c r="C124" s="32" t="s">
        <v>310</v>
      </c>
      <c r="D124" s="60" t="n">
        <v>641</v>
      </c>
      <c r="E124" s="60" t="n">
        <v>553</v>
      </c>
      <c r="F124" s="69" t="n">
        <f aca="false">IF(E124="","",D124-E124)</f>
        <v>88</v>
      </c>
      <c r="G124" s="60" t="n">
        <v>380</v>
      </c>
      <c r="H124" s="60" t="n">
        <v>418</v>
      </c>
      <c r="I124" s="69" t="n">
        <f aca="false">IF(H124="","",G124-H124)</f>
        <v>-38</v>
      </c>
      <c r="J124" s="40" t="n">
        <f aca="false">IF(OR(D124="",D124+G124=0),"",D124/(D124+G124))</f>
        <v>0.627815866797258</v>
      </c>
      <c r="K124" s="40" t="n">
        <f aca="false">IF(E124="","",E124/(E124+H124))</f>
        <v>0.56951596292482</v>
      </c>
      <c r="L124" s="70" t="n">
        <f aca="false">IF(OR(K124="",J124=""),"",(J124-K124)*100)</f>
        <v>5.82999038724378</v>
      </c>
      <c r="M124" s="36" t="n">
        <v>1.94077599590723</v>
      </c>
      <c r="N124" s="36" t="n">
        <v>1.32719472401326</v>
      </c>
      <c r="O124" s="36" t="n">
        <f aca="false">SQRT(M124^2+N124^2)</f>
        <v>2.35118210731078</v>
      </c>
      <c r="P124" s="40" t="n">
        <f aca="false">IF(J124="","",MAX(0,J124-1.96*O124/100))</f>
        <v>0.581732697493966</v>
      </c>
      <c r="Q124" s="40" t="n">
        <f aca="false">IF(J124="","",MIN(1,J124+1.96*O124/100))</f>
        <v>0.673899036100549</v>
      </c>
      <c r="R124" s="32" t="str">
        <f aca="false">IF(L124="","",IF(ABS(L124)&lt;=O124,"Yes","No"))</f>
        <v>No</v>
      </c>
      <c r="S124" s="32" t="str">
        <f aca="false">IF(L124="","",IF(ABS(L124)&lt;=1.96*O124,"Yes","No"))</f>
        <v>No</v>
      </c>
      <c r="T124" s="60" t="n">
        <f aca="false">IF(D124="","",ROUND(SQRT(((D124+G124)*O124/100)^2+(J124*(D124+G124)*0.0886)^2),0))</f>
        <v>62</v>
      </c>
      <c r="U124" s="32"/>
    </row>
    <row r="125" customFormat="false" ht="15" hidden="false" customHeight="false" outlineLevel="0" collapsed="false">
      <c r="A125" s="32" t="s">
        <v>233</v>
      </c>
      <c r="B125" s="32" t="s">
        <v>309</v>
      </c>
      <c r="C125" s="32" t="s">
        <v>311</v>
      </c>
      <c r="D125" s="60" t="n">
        <v>499</v>
      </c>
      <c r="E125" s="60" t="n">
        <v>491</v>
      </c>
      <c r="F125" s="69" t="n">
        <f aca="false">IF(E125="","",D125-E125)</f>
        <v>8</v>
      </c>
      <c r="G125" s="60" t="n">
        <v>463</v>
      </c>
      <c r="H125" s="60" t="n">
        <v>541</v>
      </c>
      <c r="I125" s="69" t="n">
        <f aca="false">IF(H125="","",G125-H125)</f>
        <v>-78</v>
      </c>
      <c r="J125" s="40" t="n">
        <f aca="false">IF(OR(D125="",D125+G125=0),"",D125/(D125+G125))</f>
        <v>0.518711018711019</v>
      </c>
      <c r="K125" s="40" t="n">
        <f aca="false">IF(E125="","",E125/(E125+H125))</f>
        <v>0.47577519379845</v>
      </c>
      <c r="L125" s="70" t="n">
        <f aca="false">IF(OR(K125="",J125=""),"",(J125-K125)*100)</f>
        <v>4.2935824912569</v>
      </c>
      <c r="M125" s="36" t="n">
        <v>1.94077599590723</v>
      </c>
      <c r="N125" s="36" t="n">
        <v>1.32719472401326</v>
      </c>
      <c r="O125" s="36" t="n">
        <f aca="false">SQRT(M125^2+N125^2)</f>
        <v>2.35118210731078</v>
      </c>
      <c r="P125" s="40" t="n">
        <f aca="false">IF(J125="","",MAX(0,J125-1.96*O125/100))</f>
        <v>0.472627849407727</v>
      </c>
      <c r="Q125" s="40" t="n">
        <f aca="false">IF(J125="","",MIN(1,J125+1.96*O125/100))</f>
        <v>0.56479418801431</v>
      </c>
      <c r="R125" s="32" t="str">
        <f aca="false">IF(L125="","",IF(ABS(L125)&lt;=O125,"Yes","No"))</f>
        <v>No</v>
      </c>
      <c r="S125" s="32" t="str">
        <f aca="false">IF(L125="","",IF(ABS(L125)&lt;=1.96*O125,"Yes","No"))</f>
        <v>Yes</v>
      </c>
      <c r="T125" s="60" t="n">
        <f aca="false">IF(D125="","",ROUND(SQRT(((D125+G125)*O125/100)^2+(J125*(D125+G125)*0.0886)^2),0))</f>
        <v>50</v>
      </c>
      <c r="U125" s="32"/>
    </row>
    <row r="126" customFormat="false" ht="15" hidden="false" customHeight="false" outlineLevel="0" collapsed="false">
      <c r="A126" s="32" t="s">
        <v>233</v>
      </c>
      <c r="B126" s="32" t="s">
        <v>309</v>
      </c>
      <c r="C126" s="32" t="s">
        <v>312</v>
      </c>
      <c r="D126" s="60" t="n">
        <v>618</v>
      </c>
      <c r="E126" s="60" t="n">
        <v>538</v>
      </c>
      <c r="F126" s="69" t="n">
        <f aca="false">IF(E126="","",D126-E126)</f>
        <v>80</v>
      </c>
      <c r="G126" s="60" t="n">
        <v>440</v>
      </c>
      <c r="H126" s="60" t="n">
        <v>539</v>
      </c>
      <c r="I126" s="69" t="n">
        <f aca="false">IF(H126="","",G126-H126)</f>
        <v>-99</v>
      </c>
      <c r="J126" s="40" t="n">
        <f aca="false">IF(OR(D126="",D126+G126=0),"",D126/(D126+G126))</f>
        <v>0.584120982986768</v>
      </c>
      <c r="K126" s="40" t="n">
        <f aca="false">IF(E126="","",E126/(E126+H126))</f>
        <v>0.499535747446611</v>
      </c>
      <c r="L126" s="70" t="n">
        <f aca="false">IF(OR(K126="",J126=""),"",(J126-K126)*100)</f>
        <v>8.45852355401566</v>
      </c>
      <c r="M126" s="36" t="n">
        <v>1.94077599590723</v>
      </c>
      <c r="N126" s="36" t="n">
        <v>1.32719472401326</v>
      </c>
      <c r="O126" s="36" t="n">
        <f aca="false">SQRT(M126^2+N126^2)</f>
        <v>2.35118210731078</v>
      </c>
      <c r="P126" s="40" t="n">
        <f aca="false">IF(J126="","",MAX(0,J126-1.96*O126/100))</f>
        <v>0.538037813683476</v>
      </c>
      <c r="Q126" s="40" t="n">
        <f aca="false">IF(J126="","",MIN(1,J126+1.96*O126/100))</f>
        <v>0.630204152290059</v>
      </c>
      <c r="R126" s="32" t="str">
        <f aca="false">IF(L126="","",IF(ABS(L126)&lt;=O126,"Yes","No"))</f>
        <v>No</v>
      </c>
      <c r="S126" s="32" t="str">
        <f aca="false">IF(L126="","",IF(ABS(L126)&lt;=1.96*O126,"Yes","No"))</f>
        <v>No</v>
      </c>
      <c r="T126" s="60" t="n">
        <f aca="false">IF(D126="","",ROUND(SQRT(((D126+G126)*O126/100)^2+(J126*(D126+G126)*0.0886)^2),0))</f>
        <v>60</v>
      </c>
      <c r="U126" s="32"/>
    </row>
    <row r="127" customFormat="false" ht="15" hidden="false" customHeight="false" outlineLevel="0" collapsed="false">
      <c r="A127" s="32" t="s">
        <v>233</v>
      </c>
      <c r="B127" s="32" t="s">
        <v>313</v>
      </c>
      <c r="C127" s="32" t="s">
        <v>313</v>
      </c>
      <c r="D127" s="60" t="n">
        <v>785</v>
      </c>
      <c r="E127" s="60" t="n">
        <v>704</v>
      </c>
      <c r="F127" s="69" t="n">
        <f aca="false">IF(E127="","",D127-E127)</f>
        <v>81</v>
      </c>
      <c r="G127" s="60" t="n">
        <v>680</v>
      </c>
      <c r="H127" s="60" t="n">
        <v>792</v>
      </c>
      <c r="I127" s="69" t="n">
        <f aca="false">IF(H127="","",G127-H127)</f>
        <v>-112</v>
      </c>
      <c r="J127" s="40" t="n">
        <f aca="false">IF(OR(D127="",D127+G127=0),"",D127/(D127+G127))</f>
        <v>0.535836177474403</v>
      </c>
      <c r="K127" s="40" t="n">
        <f aca="false">IF(E127="","",E127/(E127+H127))</f>
        <v>0.470588235294118</v>
      </c>
      <c r="L127" s="70" t="n">
        <f aca="false">IF(OR(K127="",J127=""),"",(J127-K127)*100)</f>
        <v>6.52479421802851</v>
      </c>
      <c r="M127" s="36" t="n">
        <v>1.75751909275079</v>
      </c>
      <c r="N127" s="36" t="n">
        <v>1.32719472401326</v>
      </c>
      <c r="O127" s="36" t="n">
        <f aca="false">SQRT(M127^2+N127^2)</f>
        <v>2.2023440232698</v>
      </c>
      <c r="P127" s="40" t="n">
        <f aca="false">IF(J127="","",MAX(0,J127-1.96*O127/100))</f>
        <v>0.492670234618315</v>
      </c>
      <c r="Q127" s="40" t="n">
        <f aca="false">IF(J127="","",MIN(1,J127+1.96*O127/100))</f>
        <v>0.579002120330491</v>
      </c>
      <c r="R127" s="32" t="str">
        <f aca="false">IF(L127="","",IF(ABS(L127)&lt;=O127,"Yes","No"))</f>
        <v>No</v>
      </c>
      <c r="S127" s="32" t="str">
        <f aca="false">IF(L127="","",IF(ABS(L127)&lt;=1.96*O127,"Yes","No"))</f>
        <v>No</v>
      </c>
      <c r="T127" s="60" t="n">
        <f aca="false">IF(D127="","",ROUND(SQRT(((D127+G127)*O127/100)^2+(J127*(D127+G127)*0.06777)^2),0))</f>
        <v>62</v>
      </c>
      <c r="U127" s="32"/>
    </row>
    <row r="128" customFormat="false" ht="15" hidden="false" customHeight="false" outlineLevel="0" collapsed="false">
      <c r="A128" s="32" t="s">
        <v>233</v>
      </c>
      <c r="B128" s="32" t="s">
        <v>314</v>
      </c>
      <c r="C128" s="32" t="s">
        <v>315</v>
      </c>
      <c r="D128" s="60" t="n">
        <v>421</v>
      </c>
      <c r="E128" s="60" t="n">
        <v>389</v>
      </c>
      <c r="F128" s="69" t="n">
        <f aca="false">IF(E128="","",D128-E128)</f>
        <v>32</v>
      </c>
      <c r="G128" s="60" t="n">
        <v>315</v>
      </c>
      <c r="H128" s="60" t="n">
        <v>397</v>
      </c>
      <c r="I128" s="69" t="n">
        <f aca="false">IF(H128="","",G128-H128)</f>
        <v>-82</v>
      </c>
      <c r="J128" s="40" t="n">
        <f aca="false">IF(OR(D128="",D128+G128=0),"",D128/(D128+G128))</f>
        <v>0.572010869565217</v>
      </c>
      <c r="K128" s="40" t="n">
        <f aca="false">IF(E128="","",E128/(E128+H128))</f>
        <v>0.494910941475827</v>
      </c>
      <c r="L128" s="70" t="n">
        <f aca="false">IF(OR(K128="",J128=""),"",(J128-K128)*100)</f>
        <v>7.70999280893904</v>
      </c>
      <c r="M128" s="36" t="n">
        <v>3.27171856570357</v>
      </c>
      <c r="N128" s="36" t="n">
        <v>1.32719472401326</v>
      </c>
      <c r="O128" s="36" t="n">
        <f aca="false">SQRT(M128^2+N128^2)</f>
        <v>3.53066398976426</v>
      </c>
      <c r="P128" s="40" t="n">
        <f aca="false">IF(J128="","",MAX(0,J128-1.96*O128/100))</f>
        <v>0.502809855365838</v>
      </c>
      <c r="Q128" s="40" t="n">
        <f aca="false">IF(J128="","",MIN(1,J128+1.96*O128/100))</f>
        <v>0.641211883764597</v>
      </c>
      <c r="R128" s="32" t="str">
        <f aca="false">IF(L128="","",IF(ABS(L128)&lt;=O128,"Yes","No"))</f>
        <v>No</v>
      </c>
      <c r="S128" s="32" t="str">
        <f aca="false">IF(L128="","",IF(ABS(L128)&lt;=1.96*O128,"Yes","No"))</f>
        <v>No</v>
      </c>
      <c r="T128" s="60" t="n">
        <f aca="false">IF(D128="","",ROUND(SQRT(((D128+G128)*O128/100)^2+(J128*(D128+G128)*0.14653)^2),0))</f>
        <v>67</v>
      </c>
      <c r="U128" s="32"/>
    </row>
    <row r="129" customFormat="false" ht="15" hidden="false" customHeight="false" outlineLevel="0" collapsed="false">
      <c r="A129" s="32" t="s">
        <v>233</v>
      </c>
      <c r="B129" s="32" t="s">
        <v>314</v>
      </c>
      <c r="C129" s="32" t="s">
        <v>316</v>
      </c>
      <c r="D129" s="60" t="n">
        <v>552</v>
      </c>
      <c r="E129" s="60" t="n">
        <v>490</v>
      </c>
      <c r="F129" s="69" t="n">
        <f aca="false">IF(E129="","",D129-E129)</f>
        <v>62</v>
      </c>
      <c r="G129" s="60" t="n">
        <v>422</v>
      </c>
      <c r="H129" s="60" t="n">
        <v>474</v>
      </c>
      <c r="I129" s="69" t="n">
        <f aca="false">IF(H129="","",G129-H129)</f>
        <v>-52</v>
      </c>
      <c r="J129" s="40" t="n">
        <f aca="false">IF(OR(D129="",D129+G129=0),"",D129/(D129+G129))</f>
        <v>0.566735112936345</v>
      </c>
      <c r="K129" s="40" t="n">
        <f aca="false">IF(E129="","",E129/(E129+H129))</f>
        <v>0.508298755186722</v>
      </c>
      <c r="L129" s="70" t="n">
        <f aca="false">IF(OR(K129="",J129=""),"",(J129-K129)*100)</f>
        <v>5.8436357749623</v>
      </c>
      <c r="M129" s="36" t="n">
        <v>1.94077599590723</v>
      </c>
      <c r="N129" s="36" t="n">
        <v>1.32719472401326</v>
      </c>
      <c r="O129" s="36" t="n">
        <f aca="false">SQRT(M129^2+N129^2)</f>
        <v>2.35118210731078</v>
      </c>
      <c r="P129" s="40" t="n">
        <f aca="false">IF(J129="","",MAX(0,J129-1.96*O129/100))</f>
        <v>0.520651943633054</v>
      </c>
      <c r="Q129" s="40" t="n">
        <f aca="false">IF(J129="","",MIN(1,J129+1.96*O129/100))</f>
        <v>0.612818282239636</v>
      </c>
      <c r="R129" s="32" t="str">
        <f aca="false">IF(L129="","",IF(ABS(L129)&lt;=O129,"Yes","No"))</f>
        <v>No</v>
      </c>
      <c r="S129" s="32" t="str">
        <f aca="false">IF(L129="","",IF(ABS(L129)&lt;=1.96*O129,"Yes","No"))</f>
        <v>No</v>
      </c>
      <c r="T129" s="60" t="n">
        <f aca="false">IF(D129="","",ROUND(SQRT(((D129+G129)*O129/100)^2+(J129*(D129+G129)*0.0886)^2),0))</f>
        <v>54</v>
      </c>
      <c r="U129" s="32"/>
    </row>
    <row r="130" customFormat="false" ht="15" hidden="false" customHeight="false" outlineLevel="0" collapsed="false">
      <c r="A130" s="32" t="s">
        <v>233</v>
      </c>
      <c r="B130" s="32" t="s">
        <v>317</v>
      </c>
      <c r="C130" s="32" t="s">
        <v>318</v>
      </c>
      <c r="D130" s="60" t="n">
        <v>605</v>
      </c>
      <c r="E130" s="60" t="n">
        <v>575</v>
      </c>
      <c r="F130" s="69" t="n">
        <f aca="false">IF(E130="","",D130-E130)</f>
        <v>30</v>
      </c>
      <c r="G130" s="60" t="n">
        <v>447</v>
      </c>
      <c r="H130" s="60" t="n">
        <v>468</v>
      </c>
      <c r="I130" s="69" t="n">
        <f aca="false">IF(H130="","",G130-H130)</f>
        <v>-21</v>
      </c>
      <c r="J130" s="40" t="n">
        <f aca="false">IF(OR(D130="",D130+G130=0),"",D130/(D130+G130))</f>
        <v>0.575095057034221</v>
      </c>
      <c r="K130" s="40" t="n">
        <f aca="false">IF(E130="","",E130/(E130+H130))</f>
        <v>0.551294343240652</v>
      </c>
      <c r="L130" s="70" t="n">
        <f aca="false">IF(OR(K130="",J130=""),"",(J130-K130)*100)</f>
        <v>2.38007137935685</v>
      </c>
      <c r="M130" s="36" t="n">
        <v>1.94077599590723</v>
      </c>
      <c r="N130" s="36" t="n">
        <v>1.32719472401326</v>
      </c>
      <c r="O130" s="36" t="n">
        <f aca="false">SQRT(M130^2+N130^2)</f>
        <v>2.35118210731078</v>
      </c>
      <c r="P130" s="40" t="n">
        <f aca="false">IF(J130="","",MAX(0,J130-1.96*O130/100))</f>
        <v>0.529011887730929</v>
      </c>
      <c r="Q130" s="40" t="n">
        <f aca="false">IF(J130="","",MIN(1,J130+1.96*O130/100))</f>
        <v>0.621178226337512</v>
      </c>
      <c r="R130" s="32" t="str">
        <f aca="false">IF(L130="","",IF(ABS(L130)&lt;=O130,"Yes","No"))</f>
        <v>No</v>
      </c>
      <c r="S130" s="32" t="str">
        <f aca="false">IF(L130="","",IF(ABS(L130)&lt;=1.96*O130,"Yes","No"))</f>
        <v>Yes</v>
      </c>
      <c r="T130" s="60" t="n">
        <f aca="false">IF(D130="","",ROUND(SQRT(((D130+G130)*O130/100)^2+(J130*(D130+G130)*0.0886)^2),0))</f>
        <v>59</v>
      </c>
      <c r="U130" s="32"/>
    </row>
    <row r="131" customFormat="false" ht="15" hidden="false" customHeight="false" outlineLevel="0" collapsed="false">
      <c r="A131" s="32" t="s">
        <v>233</v>
      </c>
      <c r="B131" s="32" t="s">
        <v>317</v>
      </c>
      <c r="C131" s="32" t="s">
        <v>319</v>
      </c>
      <c r="D131" s="60" t="n">
        <v>559</v>
      </c>
      <c r="E131" s="60" t="n">
        <v>547</v>
      </c>
      <c r="F131" s="69" t="n">
        <f aca="false">IF(E131="","",D131-E131)</f>
        <v>12</v>
      </c>
      <c r="G131" s="60" t="n">
        <v>468</v>
      </c>
      <c r="H131" s="60" t="n">
        <v>484</v>
      </c>
      <c r="I131" s="69" t="n">
        <f aca="false">IF(H131="","",G131-H131)</f>
        <v>-16</v>
      </c>
      <c r="J131" s="40" t="n">
        <f aca="false">IF(OR(D131="",D131+G131=0),"",D131/(D131+G131))</f>
        <v>0.544303797468354</v>
      </c>
      <c r="K131" s="40" t="n">
        <f aca="false">IF(E131="","",E131/(E131+H131))</f>
        <v>0.530552861299709</v>
      </c>
      <c r="L131" s="70" t="n">
        <f aca="false">IF(OR(K131="",J131=""),"",(J131-K131)*100)</f>
        <v>1.37509361686454</v>
      </c>
      <c r="M131" s="36" t="n">
        <v>1.94077599590723</v>
      </c>
      <c r="N131" s="36" t="n">
        <v>1.32719472401326</v>
      </c>
      <c r="O131" s="36" t="n">
        <f aca="false">SQRT(M131^2+N131^2)</f>
        <v>2.35118210731078</v>
      </c>
      <c r="P131" s="40" t="n">
        <f aca="false">IF(J131="","",MAX(0,J131-1.96*O131/100))</f>
        <v>0.498220628165063</v>
      </c>
      <c r="Q131" s="40" t="n">
        <f aca="false">IF(J131="","",MIN(1,J131+1.96*O131/100))</f>
        <v>0.590386966771646</v>
      </c>
      <c r="R131" s="32" t="str">
        <f aca="false">IF(L131="","",IF(ABS(L131)&lt;=O131,"Yes","No"))</f>
        <v>Yes</v>
      </c>
      <c r="S131" s="32" t="str">
        <f aca="false">IF(L131="","",IF(ABS(L131)&lt;=1.96*O131,"Yes","No"))</f>
        <v>Yes</v>
      </c>
      <c r="T131" s="60" t="n">
        <f aca="false">IF(D131="","",ROUND(SQRT(((D131+G131)*O131/100)^2+(J131*(D131+G131)*0.0886)^2),0))</f>
        <v>55</v>
      </c>
      <c r="U131" s="32"/>
    </row>
    <row r="132" customFormat="false" ht="15" hidden="false" customHeight="false" outlineLevel="0" collapsed="false">
      <c r="A132" s="32" t="s">
        <v>233</v>
      </c>
      <c r="B132" s="32" t="s">
        <v>317</v>
      </c>
      <c r="C132" s="32" t="s">
        <v>320</v>
      </c>
      <c r="D132" s="60" t="n">
        <v>685</v>
      </c>
      <c r="E132" s="60" t="n">
        <v>634</v>
      </c>
      <c r="F132" s="69" t="n">
        <f aca="false">IF(E132="","",D132-E132)</f>
        <v>51</v>
      </c>
      <c r="G132" s="60" t="n">
        <v>668</v>
      </c>
      <c r="H132" s="60" t="n">
        <v>695</v>
      </c>
      <c r="I132" s="69" t="n">
        <f aca="false">IF(H132="","",G132-H132)</f>
        <v>-27</v>
      </c>
      <c r="J132" s="40" t="n">
        <f aca="false">IF(OR(D132="",D132+G132=0),"",D132/(D132+G132))</f>
        <v>0.506282335550628</v>
      </c>
      <c r="K132" s="40" t="n">
        <f aca="false">IF(E132="","",E132/(E132+H132))</f>
        <v>0.477050413844996</v>
      </c>
      <c r="L132" s="70" t="n">
        <f aca="false">IF(OR(K132="",J132=""),"",(J132-K132)*100)</f>
        <v>2.92319217056319</v>
      </c>
      <c r="M132" s="36" t="n">
        <v>1.75751909275079</v>
      </c>
      <c r="N132" s="36" t="n">
        <v>1.32719472401326</v>
      </c>
      <c r="O132" s="36" t="n">
        <f aca="false">SQRT(M132^2+N132^2)</f>
        <v>2.2023440232698</v>
      </c>
      <c r="P132" s="40" t="n">
        <f aca="false">IF(J132="","",MAX(0,J132-1.96*O132/100))</f>
        <v>0.46311639269454</v>
      </c>
      <c r="Q132" s="40" t="n">
        <f aca="false">IF(J132="","",MIN(1,J132+1.96*O132/100))</f>
        <v>0.549448278406716</v>
      </c>
      <c r="R132" s="32" t="str">
        <f aca="false">IF(L132="","",IF(ABS(L132)&lt;=O132,"Yes","No"))</f>
        <v>No</v>
      </c>
      <c r="S132" s="32" t="str">
        <f aca="false">IF(L132="","",IF(ABS(L132)&lt;=1.96*O132,"Yes","No"))</f>
        <v>Yes</v>
      </c>
      <c r="T132" s="60" t="n">
        <f aca="false">IF(D132="","",ROUND(SQRT(((D132+G132)*O132/100)^2+(J132*(D132+G132)*0.06777)^2),0))</f>
        <v>55</v>
      </c>
      <c r="U132" s="32"/>
    </row>
    <row r="133" customFormat="false" ht="15" hidden="false" customHeight="false" outlineLevel="0" collapsed="false">
      <c r="A133" s="32" t="s">
        <v>233</v>
      </c>
      <c r="B133" s="32" t="s">
        <v>317</v>
      </c>
      <c r="C133" s="32" t="s">
        <v>321</v>
      </c>
      <c r="D133" s="60" t="n">
        <v>717</v>
      </c>
      <c r="E133" s="60" t="n">
        <v>683</v>
      </c>
      <c r="F133" s="69" t="n">
        <f aca="false">IF(E133="","",D133-E133)</f>
        <v>34</v>
      </c>
      <c r="G133" s="60" t="n">
        <v>522</v>
      </c>
      <c r="H133" s="60" t="n">
        <v>546</v>
      </c>
      <c r="I133" s="69" t="n">
        <f aca="false">IF(H133="","",G133-H133)</f>
        <v>-24</v>
      </c>
      <c r="J133" s="40" t="n">
        <f aca="false">IF(OR(D133="",D133+G133=0),"",D133/(D133+G133))</f>
        <v>0.578692493946731</v>
      </c>
      <c r="K133" s="40" t="n">
        <f aca="false">IF(E133="","",E133/(E133+H133))</f>
        <v>0.555736371033361</v>
      </c>
      <c r="L133" s="70" t="n">
        <f aca="false">IF(OR(K133="",J133=""),"",(J133-K133)*100)</f>
        <v>2.29561229133708</v>
      </c>
      <c r="M133" s="36" t="n">
        <v>1.75751909275079</v>
      </c>
      <c r="N133" s="36" t="n">
        <v>1.32719472401326</v>
      </c>
      <c r="O133" s="36" t="n">
        <f aca="false">SQRT(M133^2+N133^2)</f>
        <v>2.2023440232698</v>
      </c>
      <c r="P133" s="40" t="n">
        <f aca="false">IF(J133="","",MAX(0,J133-1.96*O133/100))</f>
        <v>0.535526551090643</v>
      </c>
      <c r="Q133" s="40" t="n">
        <f aca="false">IF(J133="","",MIN(1,J133+1.96*O133/100))</f>
        <v>0.621858436802819</v>
      </c>
      <c r="R133" s="32" t="str">
        <f aca="false">IF(L133="","",IF(ABS(L133)&lt;=O133,"Yes","No"))</f>
        <v>No</v>
      </c>
      <c r="S133" s="32" t="str">
        <f aca="false">IF(L133="","",IF(ABS(L133)&lt;=1.96*O133,"Yes","No"))</f>
        <v>Yes</v>
      </c>
      <c r="T133" s="60" t="n">
        <f aca="false">IF(D133="","",ROUND(SQRT(((D133+G133)*O133/100)^2+(J133*(D133+G133)*0.06777)^2),0))</f>
        <v>56</v>
      </c>
      <c r="U133" s="32"/>
    </row>
    <row r="134" customFormat="false" ht="15" hidden="false" customHeight="false" outlineLevel="0" collapsed="false">
      <c r="A134" s="32" t="s">
        <v>233</v>
      </c>
      <c r="B134" s="32" t="s">
        <v>317</v>
      </c>
      <c r="C134" s="32" t="s">
        <v>322</v>
      </c>
      <c r="D134" s="60" t="n">
        <v>343</v>
      </c>
      <c r="E134" s="60" t="n">
        <v>325</v>
      </c>
      <c r="F134" s="69" t="n">
        <f aca="false">IF(E134="","",D134-E134)</f>
        <v>18</v>
      </c>
      <c r="G134" s="60" t="n">
        <v>309</v>
      </c>
      <c r="H134" s="60" t="n">
        <v>334</v>
      </c>
      <c r="I134" s="69" t="n">
        <f aca="false">IF(H134="","",G134-H134)</f>
        <v>-25</v>
      </c>
      <c r="J134" s="40" t="n">
        <f aca="false">IF(OR(D134="",D134+G134=0),"",D134/(D134+G134))</f>
        <v>0.526073619631902</v>
      </c>
      <c r="K134" s="40" t="n">
        <f aca="false">IF(E134="","",E134/(E134+H134))</f>
        <v>0.493171471927162</v>
      </c>
      <c r="L134" s="70" t="n">
        <f aca="false">IF(OR(K134="",J134=""),"",(J134-K134)*100)</f>
        <v>3.29021477047394</v>
      </c>
      <c r="M134" s="36" t="n">
        <v>3.27171856570357</v>
      </c>
      <c r="N134" s="36" t="n">
        <v>1.32719472401326</v>
      </c>
      <c r="O134" s="36" t="n">
        <f aca="false">SQRT(M134^2+N134^2)</f>
        <v>3.53066398976426</v>
      </c>
      <c r="P134" s="40" t="n">
        <f aca="false">IF(J134="","",MAX(0,J134-1.96*O134/100))</f>
        <v>0.456872605432522</v>
      </c>
      <c r="Q134" s="40" t="n">
        <f aca="false">IF(J134="","",MIN(1,J134+1.96*O134/100))</f>
        <v>0.595274633831281</v>
      </c>
      <c r="R134" s="32" t="str">
        <f aca="false">IF(L134="","",IF(ABS(L134)&lt;=O134,"Yes","No"))</f>
        <v>Yes</v>
      </c>
      <c r="S134" s="32" t="str">
        <f aca="false">IF(L134="","",IF(ABS(L134)&lt;=1.96*O134,"Yes","No"))</f>
        <v>Yes</v>
      </c>
      <c r="T134" s="60" t="n">
        <f aca="false">IF(D134="","",ROUND(SQRT(((D134+G134)*O134/100)^2+(J134*(D134+G134)*0.14653)^2),0))</f>
        <v>55</v>
      </c>
      <c r="U134" s="32"/>
    </row>
    <row r="135" customFormat="false" ht="15" hidden="false" customHeight="false" outlineLevel="0" collapsed="false">
      <c r="A135" s="32" t="s">
        <v>233</v>
      </c>
      <c r="B135" s="32" t="s">
        <v>317</v>
      </c>
      <c r="C135" s="32" t="s">
        <v>323</v>
      </c>
      <c r="D135" s="60" t="n">
        <v>690</v>
      </c>
      <c r="E135" s="60" t="n">
        <v>633</v>
      </c>
      <c r="F135" s="69" t="n">
        <f aca="false">IF(E135="","",D135-E135)</f>
        <v>57</v>
      </c>
      <c r="G135" s="60" t="n">
        <v>499</v>
      </c>
      <c r="H135" s="60" t="n">
        <v>555</v>
      </c>
      <c r="I135" s="69" t="n">
        <f aca="false">IF(H135="","",G135-H135)</f>
        <v>-56</v>
      </c>
      <c r="J135" s="40" t="n">
        <f aca="false">IF(OR(D135="",D135+G135=0),"",D135/(D135+G135))</f>
        <v>0.580319596299411</v>
      </c>
      <c r="K135" s="40" t="n">
        <f aca="false">IF(E135="","",E135/(E135+H135))</f>
        <v>0.532828282828283</v>
      </c>
      <c r="L135" s="70" t="n">
        <f aca="false">IF(OR(K135="",J135=""),"",(J135-K135)*100)</f>
        <v>4.74913134711285</v>
      </c>
      <c r="M135" s="36" t="n">
        <v>1.75751909275079</v>
      </c>
      <c r="N135" s="36" t="n">
        <v>1.32719472401326</v>
      </c>
      <c r="O135" s="36" t="n">
        <f aca="false">SQRT(M135^2+N135^2)</f>
        <v>2.2023440232698</v>
      </c>
      <c r="P135" s="40" t="n">
        <f aca="false">IF(J135="","",MAX(0,J135-1.96*O135/100))</f>
        <v>0.537153653443323</v>
      </c>
      <c r="Q135" s="40" t="n">
        <f aca="false">IF(J135="","",MIN(1,J135+1.96*O135/100))</f>
        <v>0.623485539155499</v>
      </c>
      <c r="R135" s="32" t="str">
        <f aca="false">IF(L135="","",IF(ABS(L135)&lt;=O135,"Yes","No"))</f>
        <v>No</v>
      </c>
      <c r="S135" s="32" t="str">
        <f aca="false">IF(L135="","",IF(ABS(L135)&lt;=1.96*O135,"Yes","No"))</f>
        <v>No</v>
      </c>
      <c r="T135" s="60" t="n">
        <f aca="false">IF(D135="","",ROUND(SQRT(((D135+G135)*O135/100)^2+(J135*(D135+G135)*0.06777)^2),0))</f>
        <v>54</v>
      </c>
      <c r="U135" s="32"/>
    </row>
    <row r="136" customFormat="false" ht="15" hidden="false" customHeight="false" outlineLevel="0" collapsed="false">
      <c r="A136" s="32" t="s">
        <v>233</v>
      </c>
      <c r="B136" s="32" t="s">
        <v>324</v>
      </c>
      <c r="C136" s="32" t="s">
        <v>325</v>
      </c>
      <c r="D136" s="60" t="n">
        <v>577</v>
      </c>
      <c r="E136" s="60" t="n">
        <v>613</v>
      </c>
      <c r="F136" s="69" t="n">
        <f aca="false">IF(E136="","",D136-E136)</f>
        <v>-36</v>
      </c>
      <c r="G136" s="60" t="n">
        <v>235</v>
      </c>
      <c r="H136" s="60" t="n">
        <v>265</v>
      </c>
      <c r="I136" s="69" t="n">
        <f aca="false">IF(H136="","",G136-H136)</f>
        <v>-30</v>
      </c>
      <c r="J136" s="40" t="n">
        <f aca="false">IF(OR(D136="",D136+G136=0),"",D136/(D136+G136))</f>
        <v>0.710591133004926</v>
      </c>
      <c r="K136" s="40" t="n">
        <f aca="false">IF(E136="","",E136/(E136+H136))</f>
        <v>0.698177676537585</v>
      </c>
      <c r="L136" s="70" t="n">
        <f aca="false">IF(OR(K136="",J136=""),"",(J136-K136)*100)</f>
        <v>1.24134564673407</v>
      </c>
      <c r="M136" s="36" t="n">
        <v>1.94077599590723</v>
      </c>
      <c r="N136" s="36" t="n">
        <v>1.32719472401326</v>
      </c>
      <c r="O136" s="36" t="n">
        <f aca="false">SQRT(M136^2+N136^2)</f>
        <v>2.35118210731078</v>
      </c>
      <c r="P136" s="40" t="n">
        <f aca="false">IF(J136="","",MAX(0,J136-1.96*O136/100))</f>
        <v>0.664507963701635</v>
      </c>
      <c r="Q136" s="40" t="n">
        <f aca="false">IF(J136="","",MIN(1,J136+1.96*O136/100))</f>
        <v>0.756674302308217</v>
      </c>
      <c r="R136" s="32" t="str">
        <f aca="false">IF(L136="","",IF(ABS(L136)&lt;=O136,"Yes","No"))</f>
        <v>Yes</v>
      </c>
      <c r="S136" s="32" t="str">
        <f aca="false">IF(L136="","",IF(ABS(L136)&lt;=1.96*O136,"Yes","No"))</f>
        <v>Yes</v>
      </c>
      <c r="T136" s="60" t="n">
        <f aca="false">IF(D136="","",ROUND(SQRT(((D136+G136)*O136/100)^2+(J136*(D136+G136)*0.0886)^2),0))</f>
        <v>55</v>
      </c>
      <c r="U136" s="32"/>
    </row>
    <row r="137" customFormat="false" ht="15" hidden="false" customHeight="false" outlineLevel="0" collapsed="false">
      <c r="A137" s="32" t="s">
        <v>233</v>
      </c>
      <c r="B137" s="32" t="s">
        <v>324</v>
      </c>
      <c r="C137" s="32" t="s">
        <v>326</v>
      </c>
      <c r="D137" s="60" t="n">
        <v>435</v>
      </c>
      <c r="E137" s="60" t="n">
        <v>442</v>
      </c>
      <c r="F137" s="69" t="n">
        <f aca="false">IF(E137="","",D137-E137)</f>
        <v>-7</v>
      </c>
      <c r="G137" s="60" t="n">
        <v>228</v>
      </c>
      <c r="H137" s="60" t="n">
        <v>235</v>
      </c>
      <c r="I137" s="69" t="n">
        <f aca="false">IF(H137="","",G137-H137)</f>
        <v>-7</v>
      </c>
      <c r="J137" s="40" t="n">
        <f aca="false">IF(OR(D137="",D137+G137=0),"",D137/(D137+G137))</f>
        <v>0.656108597285068</v>
      </c>
      <c r="K137" s="40" t="n">
        <f aca="false">IF(E137="","",E137/(E137+H137))</f>
        <v>0.65288035450517</v>
      </c>
      <c r="L137" s="70" t="n">
        <f aca="false">IF(OR(K137="",J137=""),"",(J137-K137)*100)</f>
        <v>0.322824277989797</v>
      </c>
      <c r="M137" s="36" t="n">
        <v>3.27171856570357</v>
      </c>
      <c r="N137" s="36" t="n">
        <v>1.32719472401326</v>
      </c>
      <c r="O137" s="36" t="n">
        <f aca="false">SQRT(M137^2+N137^2)</f>
        <v>3.53066398976426</v>
      </c>
      <c r="P137" s="40" t="n">
        <f aca="false">IF(J137="","",MAX(0,J137-1.96*O137/100))</f>
        <v>0.586907583085688</v>
      </c>
      <c r="Q137" s="40" t="n">
        <f aca="false">IF(J137="","",MIN(1,J137+1.96*O137/100))</f>
        <v>0.725309611484447</v>
      </c>
      <c r="R137" s="32" t="str">
        <f aca="false">IF(L137="","",IF(ABS(L137)&lt;=O137,"Yes","No"))</f>
        <v>Yes</v>
      </c>
      <c r="S137" s="32" t="str">
        <f aca="false">IF(L137="","",IF(ABS(L137)&lt;=1.96*O137,"Yes","No"))</f>
        <v>Yes</v>
      </c>
      <c r="T137" s="60" t="n">
        <f aca="false">IF(D137="","",ROUND(SQRT(((D137+G137)*O137/100)^2+(J137*(D137+G137)*0.14653)^2),0))</f>
        <v>68</v>
      </c>
      <c r="U137" s="32"/>
    </row>
    <row r="138" customFormat="false" ht="15" hidden="false" customHeight="false" outlineLevel="0" collapsed="false">
      <c r="A138" s="32" t="s">
        <v>233</v>
      </c>
      <c r="B138" s="32" t="s">
        <v>324</v>
      </c>
      <c r="C138" s="32" t="s">
        <v>327</v>
      </c>
      <c r="D138" s="60" t="n">
        <v>444</v>
      </c>
      <c r="E138" s="60" t="n">
        <v>428</v>
      </c>
      <c r="F138" s="69" t="n">
        <f aca="false">IF(E138="","",D138-E138)</f>
        <v>16</v>
      </c>
      <c r="G138" s="60" t="n">
        <v>194</v>
      </c>
      <c r="H138" s="60" t="n">
        <v>237</v>
      </c>
      <c r="I138" s="69" t="n">
        <f aca="false">IF(H138="","",G138-H138)</f>
        <v>-43</v>
      </c>
      <c r="J138" s="40" t="n">
        <f aca="false">IF(OR(D138="",D138+G138=0),"",D138/(D138+G138))</f>
        <v>0.695924764890282</v>
      </c>
      <c r="K138" s="40" t="n">
        <f aca="false">IF(E138="","",E138/(E138+H138))</f>
        <v>0.643609022556391</v>
      </c>
      <c r="L138" s="70" t="n">
        <f aca="false">IF(OR(K138="",J138=""),"",(J138-K138)*100)</f>
        <v>5.23157423338911</v>
      </c>
      <c r="M138" s="36" t="n">
        <v>3.27171856570357</v>
      </c>
      <c r="N138" s="36" t="n">
        <v>1.32719472401326</v>
      </c>
      <c r="O138" s="36" t="n">
        <f aca="false">SQRT(M138^2+N138^2)</f>
        <v>3.53066398976426</v>
      </c>
      <c r="P138" s="40" t="n">
        <f aca="false">IF(J138="","",MAX(0,J138-1.96*O138/100))</f>
        <v>0.626723750690903</v>
      </c>
      <c r="Q138" s="40" t="n">
        <f aca="false">IF(J138="","",MIN(1,J138+1.96*O138/100))</f>
        <v>0.765125779089662</v>
      </c>
      <c r="R138" s="32" t="str">
        <f aca="false">IF(L138="","",IF(ABS(L138)&lt;=O138,"Yes","No"))</f>
        <v>No</v>
      </c>
      <c r="S138" s="32" t="str">
        <f aca="false">IF(L138="","",IF(ABS(L138)&lt;=1.96*O138,"Yes","No"))</f>
        <v>Yes</v>
      </c>
      <c r="T138" s="60" t="n">
        <f aca="false">IF(D138="","",ROUND(SQRT(((D138+G138)*O138/100)^2+(J138*(D138+G138)*0.14653)^2),0))</f>
        <v>69</v>
      </c>
      <c r="U138" s="32"/>
    </row>
    <row r="139" customFormat="false" ht="15" hidden="false" customHeight="false" outlineLevel="0" collapsed="false">
      <c r="A139" s="32" t="s">
        <v>233</v>
      </c>
      <c r="B139" s="32" t="s">
        <v>328</v>
      </c>
      <c r="C139" s="32" t="s">
        <v>328</v>
      </c>
      <c r="D139" s="60" t="n">
        <v>406</v>
      </c>
      <c r="E139" s="60" t="n">
        <v>405</v>
      </c>
      <c r="F139" s="69" t="n">
        <f aca="false">IF(E139="","",D139-E139)</f>
        <v>1</v>
      </c>
      <c r="G139" s="60" t="n">
        <v>274</v>
      </c>
      <c r="H139" s="60" t="n">
        <v>306</v>
      </c>
      <c r="I139" s="69" t="n">
        <f aca="false">IF(H139="","",G139-H139)</f>
        <v>-32</v>
      </c>
      <c r="J139" s="40" t="n">
        <f aca="false">IF(OR(D139="",D139+G139=0),"",D139/(D139+G139))</f>
        <v>0.597058823529412</v>
      </c>
      <c r="K139" s="40" t="n">
        <f aca="false">IF(E139="","",E139/(E139+H139))</f>
        <v>0.569620253164557</v>
      </c>
      <c r="L139" s="70" t="n">
        <f aca="false">IF(OR(K139="",J139=""),"",(J139-K139)*100)</f>
        <v>2.74385703648548</v>
      </c>
      <c r="M139" s="36" t="n">
        <v>3.27171856570357</v>
      </c>
      <c r="N139" s="36" t="n">
        <v>1.32719472401326</v>
      </c>
      <c r="O139" s="36" t="n">
        <f aca="false">SQRT(M139^2+N139^2)</f>
        <v>3.53066398976426</v>
      </c>
      <c r="P139" s="40" t="n">
        <f aca="false">IF(J139="","",MAX(0,J139-1.96*O139/100))</f>
        <v>0.527857809330032</v>
      </c>
      <c r="Q139" s="40" t="n">
        <f aca="false">IF(J139="","",MIN(1,J139+1.96*O139/100))</f>
        <v>0.666259837728791</v>
      </c>
      <c r="R139" s="32" t="str">
        <f aca="false">IF(L139="","",IF(ABS(L139)&lt;=O139,"Yes","No"))</f>
        <v>Yes</v>
      </c>
      <c r="S139" s="32" t="str">
        <f aca="false">IF(L139="","",IF(ABS(L139)&lt;=1.96*O139,"Yes","No"))</f>
        <v>Yes</v>
      </c>
      <c r="T139" s="60" t="n">
        <f aca="false">IF(D139="","",ROUND(SQRT(((D139+G139)*O139/100)^2+(J139*(D139+G139)*0.14653)^2),0))</f>
        <v>64</v>
      </c>
      <c r="U139" s="32"/>
    </row>
    <row r="140" customFormat="false" ht="15" hidden="false" customHeight="false" outlineLevel="0" collapsed="false">
      <c r="A140" s="32" t="s">
        <v>233</v>
      </c>
      <c r="B140" s="32" t="s">
        <v>329</v>
      </c>
      <c r="C140" s="32" t="s">
        <v>329</v>
      </c>
      <c r="D140" s="60" t="n">
        <v>701</v>
      </c>
      <c r="E140" s="60" t="n">
        <v>604</v>
      </c>
      <c r="F140" s="69" t="n">
        <f aca="false">IF(E140="","",D140-E140)</f>
        <v>97</v>
      </c>
      <c r="G140" s="60" t="n">
        <v>1277</v>
      </c>
      <c r="H140" s="60" t="n">
        <v>1340</v>
      </c>
      <c r="I140" s="69" t="n">
        <f aca="false">IF(H140="","",G140-H140)</f>
        <v>-63</v>
      </c>
      <c r="J140" s="40" t="n">
        <f aca="false">IF(OR(D140="",D140+G140=0),"",D140/(D140+G140))</f>
        <v>0.354398382204247</v>
      </c>
      <c r="K140" s="40" t="n">
        <f aca="false">IF(E140="","",E140/(E140+H140))</f>
        <v>0.310699588477366</v>
      </c>
      <c r="L140" s="70" t="n">
        <f aca="false">IF(OR(K140="",J140=""),"",(J140-K140)*100)</f>
        <v>4.36987937268805</v>
      </c>
      <c r="M140" s="36" t="n">
        <v>1.75751909275079</v>
      </c>
      <c r="N140" s="36" t="n">
        <v>1.32719472401326</v>
      </c>
      <c r="O140" s="36" t="n">
        <f aca="false">SQRT(M140^2+N140^2)</f>
        <v>2.2023440232698</v>
      </c>
      <c r="P140" s="40" t="n">
        <f aca="false">IF(J140="","",MAX(0,J140-1.96*O140/100))</f>
        <v>0.311232439348159</v>
      </c>
      <c r="Q140" s="40" t="n">
        <f aca="false">IF(J140="","",MIN(1,J140+1.96*O140/100))</f>
        <v>0.397564325060335</v>
      </c>
      <c r="R140" s="32" t="str">
        <f aca="false">IF(L140="","",IF(ABS(L140)&lt;=O140,"Yes","No"))</f>
        <v>No</v>
      </c>
      <c r="S140" s="32" t="str">
        <f aca="false">IF(L140="","",IF(ABS(L140)&lt;=1.96*O140,"Yes","No"))</f>
        <v>No</v>
      </c>
      <c r="T140" s="60" t="n">
        <f aca="false">IF(D140="","",ROUND(SQRT(((D140+G140)*O140/100)^2+(J140*(D140+G140)*0.06777)^2),0))</f>
        <v>64</v>
      </c>
      <c r="U140" s="32"/>
    </row>
    <row r="141" customFormat="false" ht="15" hidden="false" customHeight="false" outlineLevel="0" collapsed="false">
      <c r="A141" s="32" t="s">
        <v>233</v>
      </c>
      <c r="B141" s="32" t="s">
        <v>330</v>
      </c>
      <c r="C141" s="32" t="s">
        <v>331</v>
      </c>
      <c r="D141" s="60" t="n">
        <v>939</v>
      </c>
      <c r="E141" s="60" t="n">
        <v>906</v>
      </c>
      <c r="F141" s="69" t="n">
        <f aca="false">IF(E141="","",D141-E141)</f>
        <v>33</v>
      </c>
      <c r="G141" s="60" t="n">
        <v>927</v>
      </c>
      <c r="H141" s="60" t="n">
        <v>980</v>
      </c>
      <c r="I141" s="69" t="n">
        <f aca="false">IF(H141="","",G141-H141)</f>
        <v>-53</v>
      </c>
      <c r="J141" s="40" t="n">
        <f aca="false">IF(OR(D141="",D141+G141=0),"",D141/(D141+G141))</f>
        <v>0.503215434083601</v>
      </c>
      <c r="K141" s="40" t="n">
        <f aca="false">IF(E141="","",E141/(E141+H141))</f>
        <v>0.480381760339343</v>
      </c>
      <c r="L141" s="70" t="n">
        <f aca="false">IF(OR(K141="",J141=""),"",(J141-K141)*100)</f>
        <v>2.28336737442587</v>
      </c>
      <c r="M141" s="36" t="n">
        <v>1.75751909275079</v>
      </c>
      <c r="N141" s="36" t="n">
        <v>1.32719472401326</v>
      </c>
      <c r="O141" s="36" t="n">
        <f aca="false">SQRT(M141^2+N141^2)</f>
        <v>2.2023440232698</v>
      </c>
      <c r="P141" s="40" t="n">
        <f aca="false">IF(J141="","",MAX(0,J141-1.96*O141/100))</f>
        <v>0.460049491227513</v>
      </c>
      <c r="Q141" s="40" t="n">
        <f aca="false">IF(J141="","",MIN(1,J141+1.96*O141/100))</f>
        <v>0.546381376939689</v>
      </c>
      <c r="R141" s="32" t="str">
        <f aca="false">IF(L141="","",IF(ABS(L141)&lt;=O141,"Yes","No"))</f>
        <v>No</v>
      </c>
      <c r="S141" s="32" t="str">
        <f aca="false">IF(L141="","",IF(ABS(L141)&lt;=1.96*O141,"Yes","No"))</f>
        <v>Yes</v>
      </c>
      <c r="T141" s="60" t="n">
        <f aca="false">IF(D141="","",ROUND(SQRT(((D141+G141)*O141/100)^2+(J141*(D141+G141)*0.06777)^2),0))</f>
        <v>76</v>
      </c>
      <c r="U141" s="32"/>
    </row>
    <row r="142" customFormat="false" ht="15" hidden="false" customHeight="false" outlineLevel="0" collapsed="false">
      <c r="A142" s="32" t="s">
        <v>233</v>
      </c>
      <c r="B142" s="32" t="s">
        <v>330</v>
      </c>
      <c r="C142" s="32" t="s">
        <v>332</v>
      </c>
      <c r="D142" s="60" t="n">
        <v>1084</v>
      </c>
      <c r="E142" s="60" t="n">
        <v>1093</v>
      </c>
      <c r="F142" s="69" t="n">
        <f aca="false">IF(E142="","",D142-E142)</f>
        <v>-9</v>
      </c>
      <c r="G142" s="60" t="n">
        <v>1054</v>
      </c>
      <c r="H142" s="60" t="n">
        <v>1115</v>
      </c>
      <c r="I142" s="69" t="n">
        <f aca="false">IF(H142="","",G142-H142)</f>
        <v>-61</v>
      </c>
      <c r="J142" s="40" t="n">
        <f aca="false">IF(OR(D142="",D142+G142=0),"",D142/(D142+G142))</f>
        <v>0.507015902712816</v>
      </c>
      <c r="K142" s="40" t="n">
        <f aca="false">IF(E142="","",E142/(E142+H142))</f>
        <v>0.495018115942029</v>
      </c>
      <c r="L142" s="70" t="n">
        <f aca="false">IF(OR(K142="",J142=""),"",(J142-K142)*100)</f>
        <v>1.19977867707867</v>
      </c>
      <c r="M142" s="36" t="n">
        <v>1.75751909275079</v>
      </c>
      <c r="N142" s="36" t="n">
        <v>1.32719472401326</v>
      </c>
      <c r="O142" s="36" t="n">
        <f aca="false">SQRT(M142^2+N142^2)</f>
        <v>2.2023440232698</v>
      </c>
      <c r="P142" s="40" t="n">
        <f aca="false">IF(J142="","",MAX(0,J142-1.96*O142/100))</f>
        <v>0.463849959856728</v>
      </c>
      <c r="Q142" s="40" t="n">
        <f aca="false">IF(J142="","",MIN(1,J142+1.96*O142/100))</f>
        <v>0.550181845568904</v>
      </c>
      <c r="R142" s="32" t="str">
        <f aca="false">IF(L142="","",IF(ABS(L142)&lt;=O142,"Yes","No"))</f>
        <v>Yes</v>
      </c>
      <c r="S142" s="32" t="str">
        <f aca="false">IF(L142="","",IF(ABS(L142)&lt;=1.96*O142,"Yes","No"))</f>
        <v>Yes</v>
      </c>
      <c r="T142" s="60" t="n">
        <f aca="false">IF(D142="","",ROUND(SQRT(((D142+G142)*O142/100)^2+(J142*(D142+G142)*0.06777)^2),0))</f>
        <v>87</v>
      </c>
      <c r="U142" s="32"/>
    </row>
    <row r="143" customFormat="false" ht="15" hidden="false" customHeight="false" outlineLevel="0" collapsed="false">
      <c r="A143" s="32" t="s">
        <v>233</v>
      </c>
      <c r="B143" s="32" t="s">
        <v>330</v>
      </c>
      <c r="C143" s="32" t="s">
        <v>333</v>
      </c>
      <c r="D143" s="60" t="n">
        <v>1848</v>
      </c>
      <c r="E143" s="60" t="n">
        <v>1830</v>
      </c>
      <c r="F143" s="69" t="n">
        <f aca="false">IF(E143="","",D143-E143)</f>
        <v>18</v>
      </c>
      <c r="G143" s="60" t="n">
        <v>1749</v>
      </c>
      <c r="H143" s="60" t="n">
        <v>1873</v>
      </c>
      <c r="I143" s="69" t="n">
        <f aca="false">IF(H143="","",G143-H143)</f>
        <v>-124</v>
      </c>
      <c r="J143" s="40" t="n">
        <f aca="false">IF(OR(D143="",D143+G143=0),"",D143/(D143+G143))</f>
        <v>0.513761467889908</v>
      </c>
      <c r="K143" s="40" t="n">
        <f aca="false">IF(E143="","",E143/(E143+H143))</f>
        <v>0.4941938968404</v>
      </c>
      <c r="L143" s="70" t="n">
        <f aca="false">IF(OR(K143="",J143=""),"",(J143-K143)*100)</f>
        <v>1.95675710495086</v>
      </c>
      <c r="M143" s="36" t="n">
        <v>1.75751909275079</v>
      </c>
      <c r="N143" s="36" t="n">
        <v>1.32719472401326</v>
      </c>
      <c r="O143" s="36" t="n">
        <f aca="false">SQRT(M143^2+N143^2)</f>
        <v>2.2023440232698</v>
      </c>
      <c r="P143" s="40" t="n">
        <f aca="false">IF(J143="","",MAX(0,J143-1.96*O143/100))</f>
        <v>0.47059552503382</v>
      </c>
      <c r="Q143" s="40" t="n">
        <f aca="false">IF(J143="","",MIN(1,J143+1.96*O143/100))</f>
        <v>0.556927410745996</v>
      </c>
      <c r="R143" s="32" t="str">
        <f aca="false">IF(L143="","",IF(ABS(L143)&lt;=O143,"Yes","No"))</f>
        <v>Yes</v>
      </c>
      <c r="S143" s="32" t="str">
        <f aca="false">IF(L143="","",IF(ABS(L143)&lt;=1.96*O143,"Yes","No"))</f>
        <v>Yes</v>
      </c>
      <c r="T143" s="60" t="n">
        <f aca="false">IF(D143="","",ROUND(SQRT(((D143+G143)*O143/100)^2+(J143*(D143+G143)*0.06777)^2),0))</f>
        <v>148</v>
      </c>
      <c r="U143" s="32"/>
    </row>
    <row r="144" customFormat="false" ht="15" hidden="false" customHeight="false" outlineLevel="0" collapsed="false">
      <c r="A144" s="32" t="s">
        <v>233</v>
      </c>
      <c r="B144" s="32" t="s">
        <v>330</v>
      </c>
      <c r="C144" s="32" t="s">
        <v>334</v>
      </c>
      <c r="D144" s="60" t="n">
        <v>898</v>
      </c>
      <c r="E144" s="60" t="n">
        <v>863</v>
      </c>
      <c r="F144" s="69" t="n">
        <f aca="false">IF(E144="","",D144-E144)</f>
        <v>35</v>
      </c>
      <c r="G144" s="60" t="n">
        <v>899</v>
      </c>
      <c r="H144" s="60" t="n">
        <v>938</v>
      </c>
      <c r="I144" s="69" t="n">
        <f aca="false">IF(H144="","",G144-H144)</f>
        <v>-39</v>
      </c>
      <c r="J144" s="40" t="n">
        <f aca="false">IF(OR(D144="",D144+G144=0),"",D144/(D144+G144))</f>
        <v>0.499721758486366</v>
      </c>
      <c r="K144" s="40" t="n">
        <f aca="false">IF(E144="","",E144/(E144+H144))</f>
        <v>0.47917823431427</v>
      </c>
      <c r="L144" s="70" t="n">
        <f aca="false">IF(OR(K144="",J144=""),"",(J144-K144)*100)</f>
        <v>2.05435241720963</v>
      </c>
      <c r="M144" s="36" t="n">
        <v>1.75751909275079</v>
      </c>
      <c r="N144" s="36" t="n">
        <v>1.32719472401326</v>
      </c>
      <c r="O144" s="36" t="n">
        <f aca="false">SQRT(M144^2+N144^2)</f>
        <v>2.2023440232698</v>
      </c>
      <c r="P144" s="40" t="n">
        <f aca="false">IF(J144="","",MAX(0,J144-1.96*O144/100))</f>
        <v>0.456555815630278</v>
      </c>
      <c r="Q144" s="40" t="n">
        <f aca="false">IF(J144="","",MIN(1,J144+1.96*O144/100))</f>
        <v>0.542887701342454</v>
      </c>
      <c r="R144" s="32" t="str">
        <f aca="false">IF(L144="","",IF(ABS(L144)&lt;=O144,"Yes","No"))</f>
        <v>Yes</v>
      </c>
      <c r="S144" s="32" t="str">
        <f aca="false">IF(L144="","",IF(ABS(L144)&lt;=1.96*O144,"Yes","No"))</f>
        <v>Yes</v>
      </c>
      <c r="T144" s="60" t="n">
        <f aca="false">IF(D144="","",ROUND(SQRT(((D144+G144)*O144/100)^2+(J144*(D144+G144)*0.06777)^2),0))</f>
        <v>73</v>
      </c>
      <c r="U144" s="32"/>
    </row>
    <row r="145" customFormat="false" ht="15" hidden="false" customHeight="false" outlineLevel="0" collapsed="false">
      <c r="A145" s="32" t="s">
        <v>233</v>
      </c>
      <c r="B145" s="32" t="s">
        <v>330</v>
      </c>
      <c r="C145" s="32" t="s">
        <v>335</v>
      </c>
      <c r="D145" s="60" t="n">
        <v>887</v>
      </c>
      <c r="E145" s="60" t="n">
        <v>835</v>
      </c>
      <c r="F145" s="69" t="n">
        <f aca="false">IF(E145="","",D145-E145)</f>
        <v>52</v>
      </c>
      <c r="G145" s="60" t="n">
        <v>864</v>
      </c>
      <c r="H145" s="60" t="n">
        <v>908</v>
      </c>
      <c r="I145" s="69" t="n">
        <f aca="false">IF(H145="","",G145-H145)</f>
        <v>-44</v>
      </c>
      <c r="J145" s="40" t="n">
        <f aca="false">IF(OR(D145="",D145+G145=0),"",D145/(D145+G145))</f>
        <v>0.506567675613935</v>
      </c>
      <c r="K145" s="40" t="n">
        <f aca="false">IF(E145="","",E145/(E145+H145))</f>
        <v>0.479059093516925</v>
      </c>
      <c r="L145" s="70" t="n">
        <f aca="false">IF(OR(K145="",J145=""),"",(J145-K145)*100)</f>
        <v>2.75085820970101</v>
      </c>
      <c r="M145" s="36" t="n">
        <v>1.75751909275079</v>
      </c>
      <c r="N145" s="36" t="n">
        <v>1.32719472401326</v>
      </c>
      <c r="O145" s="36" t="n">
        <f aca="false">SQRT(M145^2+N145^2)</f>
        <v>2.2023440232698</v>
      </c>
      <c r="P145" s="40" t="n">
        <f aca="false">IF(J145="","",MAX(0,J145-1.96*O145/100))</f>
        <v>0.463401732757847</v>
      </c>
      <c r="Q145" s="40" t="n">
        <f aca="false">IF(J145="","",MIN(1,J145+1.96*O145/100))</f>
        <v>0.549733618470023</v>
      </c>
      <c r="R145" s="32" t="str">
        <f aca="false">IF(L145="","",IF(ABS(L145)&lt;=O145,"Yes","No"))</f>
        <v>No</v>
      </c>
      <c r="S145" s="32" t="str">
        <f aca="false">IF(L145="","",IF(ABS(L145)&lt;=1.96*O145,"Yes","No"))</f>
        <v>Yes</v>
      </c>
      <c r="T145" s="60" t="n">
        <f aca="false">IF(D145="","",ROUND(SQRT(((D145+G145)*O145/100)^2+(J145*(D145+G145)*0.06777)^2),0))</f>
        <v>71</v>
      </c>
      <c r="U145" s="32"/>
    </row>
    <row r="146" customFormat="false" ht="15" hidden="false" customHeight="false" outlineLevel="0" collapsed="false">
      <c r="A146" s="32" t="s">
        <v>233</v>
      </c>
      <c r="B146" s="32" t="s">
        <v>330</v>
      </c>
      <c r="C146" s="32" t="s">
        <v>336</v>
      </c>
      <c r="D146" s="60" t="n">
        <v>681</v>
      </c>
      <c r="E146" s="60" t="n">
        <v>665</v>
      </c>
      <c r="F146" s="69" t="n">
        <f aca="false">IF(E146="","",D146-E146)</f>
        <v>16</v>
      </c>
      <c r="G146" s="60" t="n">
        <v>690</v>
      </c>
      <c r="H146" s="60" t="n">
        <v>703</v>
      </c>
      <c r="I146" s="69" t="n">
        <f aca="false">IF(H146="","",G146-H146)</f>
        <v>-13</v>
      </c>
      <c r="J146" s="40" t="n">
        <f aca="false">IF(OR(D146="",D146+G146=0),"",D146/(D146+G146))</f>
        <v>0.49671772428884</v>
      </c>
      <c r="K146" s="40" t="n">
        <f aca="false">IF(E146="","",E146/(E146+H146))</f>
        <v>0.486111111111111</v>
      </c>
      <c r="L146" s="70" t="n">
        <f aca="false">IF(OR(K146="",J146=""),"",(J146-K146)*100)</f>
        <v>1.06066131777292</v>
      </c>
      <c r="M146" s="36" t="n">
        <v>1.75751909275079</v>
      </c>
      <c r="N146" s="36" t="n">
        <v>1.32719472401326</v>
      </c>
      <c r="O146" s="36" t="n">
        <f aca="false">SQRT(M146^2+N146^2)</f>
        <v>2.2023440232698</v>
      </c>
      <c r="P146" s="40" t="n">
        <f aca="false">IF(J146="","",MAX(0,J146-1.96*O146/100))</f>
        <v>0.453551781432752</v>
      </c>
      <c r="Q146" s="40" t="n">
        <f aca="false">IF(J146="","",MIN(1,J146+1.96*O146/100))</f>
        <v>0.539883667144928</v>
      </c>
      <c r="R146" s="32" t="str">
        <f aca="false">IF(L146="","",IF(ABS(L146)&lt;=O146,"Yes","No"))</f>
        <v>Yes</v>
      </c>
      <c r="S146" s="32" t="str">
        <f aca="false">IF(L146="","",IF(ABS(L146)&lt;=1.96*O146,"Yes","No"))</f>
        <v>Yes</v>
      </c>
      <c r="T146" s="60" t="n">
        <f aca="false">IF(D146="","",ROUND(SQRT(((D146+G146)*O146/100)^2+(J146*(D146+G146)*0.06777)^2),0))</f>
        <v>55</v>
      </c>
      <c r="U146" s="32"/>
    </row>
    <row r="147" customFormat="false" ht="15" hidden="false" customHeight="false" outlineLevel="0" collapsed="false">
      <c r="A147" s="32" t="s">
        <v>233</v>
      </c>
      <c r="B147" s="32" t="s">
        <v>330</v>
      </c>
      <c r="C147" s="32" t="s">
        <v>337</v>
      </c>
      <c r="D147" s="60" t="n">
        <v>1527</v>
      </c>
      <c r="E147" s="60" t="n">
        <v>1427</v>
      </c>
      <c r="F147" s="69" t="n">
        <f aca="false">IF(E147="","",D147-E147)</f>
        <v>100</v>
      </c>
      <c r="G147" s="60" t="n">
        <v>1218</v>
      </c>
      <c r="H147" s="60" t="n">
        <v>1391</v>
      </c>
      <c r="I147" s="69" t="n">
        <f aca="false">IF(H147="","",G147-H147)</f>
        <v>-173</v>
      </c>
      <c r="J147" s="40" t="n">
        <f aca="false">IF(OR(D147="",D147+G147=0),"",D147/(D147+G147))</f>
        <v>0.556284153005465</v>
      </c>
      <c r="K147" s="40" t="n">
        <f aca="false">IF(E147="","",E147/(E147+H147))</f>
        <v>0.50638750887154</v>
      </c>
      <c r="L147" s="70" t="n">
        <f aca="false">IF(OR(K147="",J147=""),"",(J147-K147)*100)</f>
        <v>4.98966441339245</v>
      </c>
      <c r="M147" s="36" t="n">
        <v>1.75751909275079</v>
      </c>
      <c r="N147" s="36" t="n">
        <v>1.32719472401326</v>
      </c>
      <c r="O147" s="36" t="n">
        <f aca="false">SQRT(M147^2+N147^2)</f>
        <v>2.2023440232698</v>
      </c>
      <c r="P147" s="40" t="n">
        <f aca="false">IF(J147="","",MAX(0,J147-1.96*O147/100))</f>
        <v>0.513118210149377</v>
      </c>
      <c r="Q147" s="40" t="n">
        <f aca="false">IF(J147="","",MIN(1,J147+1.96*O147/100))</f>
        <v>0.599450095861553</v>
      </c>
      <c r="R147" s="32" t="str">
        <f aca="false">IF(L147="","",IF(ABS(L147)&lt;=O147,"Yes","No"))</f>
        <v>No</v>
      </c>
      <c r="S147" s="32" t="str">
        <f aca="false">IF(L147="","",IF(ABS(L147)&lt;=1.96*O147,"Yes","No"))</f>
        <v>No</v>
      </c>
      <c r="T147" s="60" t="n">
        <f aca="false">IF(D147="","",ROUND(SQRT(((D147+G147)*O147/100)^2+(J147*(D147+G147)*0.06777)^2),0))</f>
        <v>120</v>
      </c>
      <c r="U147" s="32"/>
    </row>
    <row r="148" customFormat="false" ht="15" hidden="false" customHeight="false" outlineLevel="0" collapsed="false">
      <c r="A148" s="32" t="s">
        <v>233</v>
      </c>
      <c r="B148" s="32" t="s">
        <v>330</v>
      </c>
      <c r="C148" s="32" t="s">
        <v>338</v>
      </c>
      <c r="D148" s="60" t="n">
        <v>890</v>
      </c>
      <c r="E148" s="60" t="n">
        <v>878</v>
      </c>
      <c r="F148" s="69" t="n">
        <f aca="false">IF(E148="","",D148-E148)</f>
        <v>12</v>
      </c>
      <c r="G148" s="60" t="n">
        <v>788</v>
      </c>
      <c r="H148" s="60" t="n">
        <v>810</v>
      </c>
      <c r="I148" s="69" t="n">
        <f aca="false">IF(H148="","",G148-H148)</f>
        <v>-22</v>
      </c>
      <c r="J148" s="40" t="n">
        <f aca="false">IF(OR(D148="",D148+G148=0),"",D148/(D148+G148))</f>
        <v>0.530393325387366</v>
      </c>
      <c r="K148" s="40" t="n">
        <f aca="false">IF(E148="","",E148/(E148+H148))</f>
        <v>0.520142180094787</v>
      </c>
      <c r="L148" s="70" t="n">
        <f aca="false">IF(OR(K148="",J148=""),"",(J148-K148)*100)</f>
        <v>1.02511452925792</v>
      </c>
      <c r="M148" s="36" t="n">
        <v>1.75751909275079</v>
      </c>
      <c r="N148" s="36" t="n">
        <v>1.32719472401326</v>
      </c>
      <c r="O148" s="36" t="n">
        <f aca="false">SQRT(M148^2+N148^2)</f>
        <v>2.2023440232698</v>
      </c>
      <c r="P148" s="40" t="n">
        <f aca="false">IF(J148="","",MAX(0,J148-1.96*O148/100))</f>
        <v>0.487227382531278</v>
      </c>
      <c r="Q148" s="40" t="n">
        <f aca="false">IF(J148="","",MIN(1,J148+1.96*O148/100))</f>
        <v>0.573559268243454</v>
      </c>
      <c r="R148" s="32" t="str">
        <f aca="false">IF(L148="","",IF(ABS(L148)&lt;=O148,"Yes","No"))</f>
        <v>Yes</v>
      </c>
      <c r="S148" s="32" t="str">
        <f aca="false">IF(L148="","",IF(ABS(L148)&lt;=1.96*O148,"Yes","No"))</f>
        <v>Yes</v>
      </c>
      <c r="T148" s="60" t="n">
        <f aca="false">IF(D148="","",ROUND(SQRT(((D148+G148)*O148/100)^2+(J148*(D148+G148)*0.06777)^2),0))</f>
        <v>71</v>
      </c>
      <c r="U148" s="32"/>
    </row>
    <row r="149" customFormat="false" ht="15" hidden="false" customHeight="false" outlineLevel="0" collapsed="false">
      <c r="A149" s="32" t="s">
        <v>233</v>
      </c>
      <c r="B149" s="32" t="s">
        <v>330</v>
      </c>
      <c r="C149" s="32" t="s">
        <v>339</v>
      </c>
      <c r="D149" s="60" t="n">
        <v>719</v>
      </c>
      <c r="E149" s="60" t="n">
        <v>728</v>
      </c>
      <c r="F149" s="69" t="n">
        <f aca="false">IF(E149="","",D149-E149)</f>
        <v>-9</v>
      </c>
      <c r="G149" s="60" t="n">
        <v>771</v>
      </c>
      <c r="H149" s="60" t="n">
        <v>732</v>
      </c>
      <c r="I149" s="69" t="n">
        <f aca="false">IF(H149="","",G149-H149)</f>
        <v>39</v>
      </c>
      <c r="J149" s="40" t="n">
        <f aca="false">IF(OR(D149="",D149+G149=0),"",D149/(D149+G149))</f>
        <v>0.48255033557047</v>
      </c>
      <c r="K149" s="40" t="n">
        <f aca="false">IF(E149="","",E149/(E149+H149))</f>
        <v>0.498630136986301</v>
      </c>
      <c r="L149" s="70" t="n">
        <f aca="false">IF(OR(K149="",J149=""),"",(J149-K149)*100)</f>
        <v>-1.60798014158316</v>
      </c>
      <c r="M149" s="36" t="n">
        <v>1.75751909275079</v>
      </c>
      <c r="N149" s="36" t="n">
        <v>1.32719472401326</v>
      </c>
      <c r="O149" s="36" t="n">
        <f aca="false">SQRT(M149^2+N149^2)</f>
        <v>2.2023440232698</v>
      </c>
      <c r="P149" s="40" t="n">
        <f aca="false">IF(J149="","",MAX(0,J149-1.96*O149/100))</f>
        <v>0.439384392714382</v>
      </c>
      <c r="Q149" s="40" t="n">
        <f aca="false">IF(J149="","",MIN(1,J149+1.96*O149/100))</f>
        <v>0.525716278426558</v>
      </c>
      <c r="R149" s="32" t="str">
        <f aca="false">IF(L149="","",IF(ABS(L149)&lt;=O149,"Yes","No"))</f>
        <v>Yes</v>
      </c>
      <c r="S149" s="32" t="str">
        <f aca="false">IF(L149="","",IF(ABS(L149)&lt;=1.96*O149,"Yes","No"))</f>
        <v>Yes</v>
      </c>
      <c r="T149" s="60" t="n">
        <f aca="false">IF(D149="","",ROUND(SQRT(((D149+G149)*O149/100)^2+(J149*(D149+G149)*0.06777)^2),0))</f>
        <v>59</v>
      </c>
      <c r="U149" s="32"/>
    </row>
    <row r="150" customFormat="false" ht="15" hidden="false" customHeight="false" outlineLevel="0" collapsed="false">
      <c r="A150" s="32" t="s">
        <v>233</v>
      </c>
      <c r="B150" s="32" t="s">
        <v>330</v>
      </c>
      <c r="C150" s="32" t="s">
        <v>340</v>
      </c>
      <c r="D150" s="60" t="n">
        <v>597</v>
      </c>
      <c r="E150" s="60" t="n">
        <v>576</v>
      </c>
      <c r="F150" s="69" t="n">
        <f aca="false">IF(E150="","",D150-E150)</f>
        <v>21</v>
      </c>
      <c r="G150" s="60" t="n">
        <v>564</v>
      </c>
      <c r="H150" s="60" t="n">
        <v>589</v>
      </c>
      <c r="I150" s="69" t="n">
        <f aca="false">IF(H150="","",G150-H150)</f>
        <v>-25</v>
      </c>
      <c r="J150" s="40" t="n">
        <f aca="false">IF(OR(D150="",D150+G150=0),"",D150/(D150+G150))</f>
        <v>0.51421188630491</v>
      </c>
      <c r="K150" s="40" t="n">
        <f aca="false">IF(E150="","",E150/(E150+H150))</f>
        <v>0.494420600858369</v>
      </c>
      <c r="L150" s="70" t="n">
        <f aca="false">IF(OR(K150="",J150=""),"",(J150-K150)*100)</f>
        <v>1.97912854465405</v>
      </c>
      <c r="M150" s="36" t="n">
        <v>1.75751909275079</v>
      </c>
      <c r="N150" s="36" t="n">
        <v>1.32719472401326</v>
      </c>
      <c r="O150" s="36" t="n">
        <f aca="false">SQRT(M150^2+N150^2)</f>
        <v>2.2023440232698</v>
      </c>
      <c r="P150" s="40" t="n">
        <f aca="false">IF(J150="","",MAX(0,J150-1.96*O150/100))</f>
        <v>0.471045943448822</v>
      </c>
      <c r="Q150" s="40" t="n">
        <f aca="false">IF(J150="","",MIN(1,J150+1.96*O150/100))</f>
        <v>0.557377829160998</v>
      </c>
      <c r="R150" s="32" t="str">
        <f aca="false">IF(L150="","",IF(ABS(L150)&lt;=O150,"Yes","No"))</f>
        <v>Yes</v>
      </c>
      <c r="S150" s="32" t="str">
        <f aca="false">IF(L150="","",IF(ABS(L150)&lt;=1.96*O150,"Yes","No"))</f>
        <v>Yes</v>
      </c>
      <c r="T150" s="60" t="n">
        <f aca="false">IF(D150="","",ROUND(SQRT(((D150+G150)*O150/100)^2+(J150*(D150+G150)*0.06777)^2),0))</f>
        <v>48</v>
      </c>
      <c r="U150" s="32"/>
    </row>
    <row r="151" customFormat="false" ht="15" hidden="false" customHeight="false" outlineLevel="0" collapsed="false">
      <c r="A151" s="32" t="s">
        <v>233</v>
      </c>
      <c r="B151" s="32" t="s">
        <v>341</v>
      </c>
      <c r="C151" s="32" t="s">
        <v>341</v>
      </c>
      <c r="D151" s="60" t="n">
        <v>964</v>
      </c>
      <c r="E151" s="60" t="n">
        <v>922</v>
      </c>
      <c r="F151" s="69" t="n">
        <f aca="false">IF(E151="","",D151-E151)</f>
        <v>42</v>
      </c>
      <c r="G151" s="60" t="n">
        <v>1523</v>
      </c>
      <c r="H151" s="60" t="n">
        <v>1599</v>
      </c>
      <c r="I151" s="69" t="n">
        <f aca="false">IF(H151="","",G151-H151)</f>
        <v>-76</v>
      </c>
      <c r="J151" s="40" t="n">
        <f aca="false">IF(OR(D151="",D151+G151=0),"",D151/(D151+G151))</f>
        <v>0.387615601125854</v>
      </c>
      <c r="K151" s="40" t="n">
        <f aca="false">IF(E151="","",E151/(E151+H151))</f>
        <v>0.365727885759619</v>
      </c>
      <c r="L151" s="70" t="n">
        <f aca="false">IF(OR(K151="",J151=""),"",(J151-K151)*100)</f>
        <v>2.18877153662353</v>
      </c>
      <c r="M151" s="36" t="n">
        <v>1.75751909275079</v>
      </c>
      <c r="N151" s="36" t="n">
        <v>1.32719472401326</v>
      </c>
      <c r="O151" s="36" t="n">
        <f aca="false">SQRT(M151^2+N151^2)</f>
        <v>2.2023440232698</v>
      </c>
      <c r="P151" s="40" t="n">
        <f aca="false">IF(J151="","",MAX(0,J151-1.96*O151/100))</f>
        <v>0.344449658269767</v>
      </c>
      <c r="Q151" s="40" t="n">
        <f aca="false">IF(J151="","",MIN(1,J151+1.96*O151/100))</f>
        <v>0.430781543981942</v>
      </c>
      <c r="R151" s="32" t="str">
        <f aca="false">IF(L151="","",IF(ABS(L151)&lt;=O151,"Yes","No"))</f>
        <v>Yes</v>
      </c>
      <c r="S151" s="32" t="str">
        <f aca="false">IF(L151="","",IF(ABS(L151)&lt;=1.96*O151,"Yes","No"))</f>
        <v>Yes</v>
      </c>
      <c r="T151" s="60" t="n">
        <f aca="false">IF(D151="","",ROUND(SQRT(((D151+G151)*O151/100)^2+(J151*(D151+G151)*0.06777)^2),0))</f>
        <v>85</v>
      </c>
      <c r="U151" s="32"/>
    </row>
    <row r="152" customFormat="false" ht="15" hidden="false" customHeight="false" outlineLevel="0" collapsed="false">
      <c r="A152" s="32" t="s">
        <v>233</v>
      </c>
      <c r="B152" s="32" t="s">
        <v>342</v>
      </c>
      <c r="C152" s="32" t="s">
        <v>342</v>
      </c>
      <c r="D152" s="60" t="n">
        <v>551</v>
      </c>
      <c r="E152" s="60" t="n">
        <v>534</v>
      </c>
      <c r="F152" s="69" t="n">
        <f aca="false">IF(E152="","",D152-E152)</f>
        <v>17</v>
      </c>
      <c r="G152" s="60" t="n">
        <v>908</v>
      </c>
      <c r="H152" s="60" t="n">
        <v>955</v>
      </c>
      <c r="I152" s="69" t="n">
        <f aca="false">IF(H152="","",G152-H152)</f>
        <v>-47</v>
      </c>
      <c r="J152" s="40" t="n">
        <f aca="false">IF(OR(D152="",D152+G152=0),"",D152/(D152+G152))</f>
        <v>0.3776559287183</v>
      </c>
      <c r="K152" s="40" t="n">
        <f aca="false">IF(E152="","",E152/(E152+H152))</f>
        <v>0.358629952988583</v>
      </c>
      <c r="L152" s="70" t="n">
        <f aca="false">IF(OR(K152="",J152=""),"",(J152-K152)*100)</f>
        <v>1.90259757297173</v>
      </c>
      <c r="M152" s="36" t="n">
        <v>1.75751909275079</v>
      </c>
      <c r="N152" s="36" t="n">
        <v>1.32719472401326</v>
      </c>
      <c r="O152" s="36" t="n">
        <f aca="false">SQRT(M152^2+N152^2)</f>
        <v>2.2023440232698</v>
      </c>
      <c r="P152" s="40" t="n">
        <f aca="false">IF(J152="","",MAX(0,J152-1.96*O152/100))</f>
        <v>0.334489985862212</v>
      </c>
      <c r="Q152" s="40" t="n">
        <f aca="false">IF(J152="","",MIN(1,J152+1.96*O152/100))</f>
        <v>0.420821871574388</v>
      </c>
      <c r="R152" s="32" t="str">
        <f aca="false">IF(L152="","",IF(ABS(L152)&lt;=O152,"Yes","No"))</f>
        <v>Yes</v>
      </c>
      <c r="S152" s="32" t="str">
        <f aca="false">IF(L152="","",IF(ABS(L152)&lt;=1.96*O152,"Yes","No"))</f>
        <v>Yes</v>
      </c>
      <c r="T152" s="60" t="n">
        <f aca="false">IF(D152="","",ROUND(SQRT(((D152+G152)*O152/100)^2+(J152*(D152+G152)*0.06777)^2),0))</f>
        <v>49</v>
      </c>
      <c r="U152" s="32"/>
    </row>
    <row r="153" customFormat="false" ht="15" hidden="false" customHeight="false" outlineLevel="0" collapsed="false">
      <c r="A153" s="32" t="s">
        <v>233</v>
      </c>
      <c r="B153" s="32" t="s">
        <v>343</v>
      </c>
      <c r="C153" s="32" t="s">
        <v>344</v>
      </c>
      <c r="D153" s="60" t="n">
        <v>185</v>
      </c>
      <c r="E153" s="60" t="n">
        <v>182</v>
      </c>
      <c r="F153" s="69" t="n">
        <f aca="false">IF(E153="","",D153-E153)</f>
        <v>3</v>
      </c>
      <c r="G153" s="60" t="n">
        <v>433</v>
      </c>
      <c r="H153" s="60" t="n">
        <v>451</v>
      </c>
      <c r="I153" s="69" t="n">
        <f aca="false">IF(H153="","",G153-H153)</f>
        <v>-18</v>
      </c>
      <c r="J153" s="40" t="n">
        <f aca="false">IF(OR(D153="",D153+G153=0),"",D153/(D153+G153))</f>
        <v>0.299352750809062</v>
      </c>
      <c r="K153" s="40" t="n">
        <f aca="false">IF(E153="","",E153/(E153+H153))</f>
        <v>0.287519747235387</v>
      </c>
      <c r="L153" s="70" t="n">
        <f aca="false">IF(OR(K153="",J153=""),"",(J153-K153)*100)</f>
        <v>1.18330035736745</v>
      </c>
      <c r="M153" s="36" t="n">
        <v>3.27171856570357</v>
      </c>
      <c r="N153" s="36" t="n">
        <v>1.32719472401326</v>
      </c>
      <c r="O153" s="36" t="n">
        <f aca="false">SQRT(M153^2+N153^2)</f>
        <v>3.53066398976426</v>
      </c>
      <c r="P153" s="40" t="n">
        <f aca="false">IF(J153="","",MAX(0,J153-1.96*O153/100))</f>
        <v>0.230151736609682</v>
      </c>
      <c r="Q153" s="40" t="n">
        <f aca="false">IF(J153="","",MIN(1,J153+1.96*O153/100))</f>
        <v>0.368553765008441</v>
      </c>
      <c r="R153" s="32" t="str">
        <f aca="false">IF(L153="","",IF(ABS(L153)&lt;=O153,"Yes","No"))</f>
        <v>Yes</v>
      </c>
      <c r="S153" s="32" t="str">
        <f aca="false">IF(L153="","",IF(ABS(L153)&lt;=1.96*O153,"Yes","No"))</f>
        <v>Yes</v>
      </c>
      <c r="T153" s="60" t="n">
        <f aca="false">IF(D153="","",ROUND(SQRT(((D153+G153)*O153/100)^2+(J153*(D153+G153)*0.14653)^2),0))</f>
        <v>35</v>
      </c>
      <c r="U153" s="32"/>
    </row>
    <row r="154" customFormat="false" ht="15" hidden="false" customHeight="false" outlineLevel="0" collapsed="false">
      <c r="A154" s="32" t="s">
        <v>233</v>
      </c>
      <c r="B154" s="32" t="s">
        <v>343</v>
      </c>
      <c r="C154" s="32" t="s">
        <v>345</v>
      </c>
      <c r="D154" s="60" t="n">
        <v>147</v>
      </c>
      <c r="E154" s="60" t="n">
        <v>134</v>
      </c>
      <c r="F154" s="69" t="n">
        <f aca="false">IF(E154="","",D154-E154)</f>
        <v>13</v>
      </c>
      <c r="G154" s="60" t="n">
        <v>304</v>
      </c>
      <c r="H154" s="60" t="n">
        <v>317</v>
      </c>
      <c r="I154" s="69" t="n">
        <f aca="false">IF(H154="","",G154-H154)</f>
        <v>-13</v>
      </c>
      <c r="J154" s="40" t="n">
        <f aca="false">IF(OR(D154="",D154+G154=0),"",D154/(D154+G154))</f>
        <v>0.325942350332594</v>
      </c>
      <c r="K154" s="40" t="n">
        <f aca="false">IF(E154="","",E154/(E154+H154))</f>
        <v>0.297117516629712</v>
      </c>
      <c r="L154" s="70" t="n">
        <f aca="false">IF(OR(K154="",J154=""),"",(J154-K154)*100)</f>
        <v>2.88248337028825</v>
      </c>
      <c r="M154" s="36" t="n">
        <v>3.27171856570357</v>
      </c>
      <c r="N154" s="36" t="n">
        <v>1.32719472401326</v>
      </c>
      <c r="O154" s="36" t="n">
        <f aca="false">SQRT(M154^2+N154^2)</f>
        <v>3.53066398976426</v>
      </c>
      <c r="P154" s="40" t="n">
        <f aca="false">IF(J154="","",MAX(0,J154-1.96*O154/100))</f>
        <v>0.256741336133215</v>
      </c>
      <c r="Q154" s="40" t="n">
        <f aca="false">IF(J154="","",MIN(1,J154+1.96*O154/100))</f>
        <v>0.395143364531974</v>
      </c>
      <c r="R154" s="32" t="str">
        <f aca="false">IF(L154="","",IF(ABS(L154)&lt;=O154,"Yes","No"))</f>
        <v>Yes</v>
      </c>
      <c r="S154" s="32" t="str">
        <f aca="false">IF(L154="","",IF(ABS(L154)&lt;=1.96*O154,"Yes","No"))</f>
        <v>Yes</v>
      </c>
      <c r="T154" s="60" t="n">
        <f aca="false">IF(D154="","",ROUND(SQRT(((D154+G154)*O154/100)^2+(J154*(D154+G154)*0.14653)^2),0))</f>
        <v>27</v>
      </c>
      <c r="U154" s="32"/>
    </row>
    <row r="155" customFormat="false" ht="15" hidden="false" customHeight="false" outlineLevel="0" collapsed="false">
      <c r="A155" s="32" t="s">
        <v>233</v>
      </c>
      <c r="B155" s="32" t="s">
        <v>343</v>
      </c>
      <c r="C155" s="32" t="s">
        <v>346</v>
      </c>
      <c r="D155" s="60" t="n">
        <v>542</v>
      </c>
      <c r="E155" s="60" t="n">
        <v>534</v>
      </c>
      <c r="F155" s="69" t="n">
        <f aca="false">IF(E155="","",D155-E155)</f>
        <v>8</v>
      </c>
      <c r="G155" s="60" t="n">
        <v>1025</v>
      </c>
      <c r="H155" s="60" t="n">
        <v>1016</v>
      </c>
      <c r="I155" s="69" t="n">
        <f aca="false">IF(H155="","",G155-H155)</f>
        <v>9</v>
      </c>
      <c r="J155" s="40" t="n">
        <f aca="false">IF(OR(D155="",D155+G155=0),"",D155/(D155+G155))</f>
        <v>0.345883854499043</v>
      </c>
      <c r="K155" s="40" t="n">
        <f aca="false">IF(E155="","",E155/(E155+H155))</f>
        <v>0.344516129032258</v>
      </c>
      <c r="L155" s="70" t="n">
        <f aca="false">IF(OR(K155="",J155=""),"",(J155-K155)*100)</f>
        <v>0.136772546678465</v>
      </c>
      <c r="M155" s="36" t="n">
        <v>1.75751909275079</v>
      </c>
      <c r="N155" s="36" t="n">
        <v>1.32719472401326</v>
      </c>
      <c r="O155" s="36" t="n">
        <f aca="false">SQRT(M155^2+N155^2)</f>
        <v>2.2023440232698</v>
      </c>
      <c r="P155" s="40" t="n">
        <f aca="false">IF(J155="","",MAX(0,J155-1.96*O155/100))</f>
        <v>0.302717911642955</v>
      </c>
      <c r="Q155" s="40" t="n">
        <f aca="false">IF(J155="","",MIN(1,J155+1.96*O155/100))</f>
        <v>0.389049797355131</v>
      </c>
      <c r="R155" s="32" t="str">
        <f aca="false">IF(L155="","",IF(ABS(L155)&lt;=O155,"Yes","No"))</f>
        <v>Yes</v>
      </c>
      <c r="S155" s="32" t="str">
        <f aca="false">IF(L155="","",IF(ABS(L155)&lt;=1.96*O155,"Yes","No"))</f>
        <v>Yes</v>
      </c>
      <c r="T155" s="60" t="n">
        <f aca="false">IF(D155="","",ROUND(SQRT(((D155+G155)*O155/100)^2+(J155*(D155+G155)*0.06777)^2),0))</f>
        <v>50</v>
      </c>
      <c r="U155" s="32"/>
    </row>
    <row r="156" customFormat="false" ht="15" hidden="false" customHeight="false" outlineLevel="0" collapsed="false">
      <c r="A156" s="32" t="s">
        <v>233</v>
      </c>
      <c r="B156" s="32" t="s">
        <v>347</v>
      </c>
      <c r="C156" s="32" t="s">
        <v>347</v>
      </c>
      <c r="D156" s="60" t="n">
        <v>995</v>
      </c>
      <c r="E156" s="60" t="n">
        <v>1000</v>
      </c>
      <c r="F156" s="69" t="n">
        <f aca="false">IF(E156="","",D156-E156)</f>
        <v>-5</v>
      </c>
      <c r="G156" s="60" t="n">
        <v>822</v>
      </c>
      <c r="H156" s="60" t="n">
        <v>864</v>
      </c>
      <c r="I156" s="69" t="n">
        <f aca="false">IF(H156="","",G156-H156)</f>
        <v>-42</v>
      </c>
      <c r="J156" s="40" t="n">
        <f aca="false">IF(OR(D156="",D156+G156=0),"",D156/(D156+G156))</f>
        <v>0.547605943863511</v>
      </c>
      <c r="K156" s="40" t="n">
        <f aca="false">IF(E156="","",E156/(E156+H156))</f>
        <v>0.536480686695279</v>
      </c>
      <c r="L156" s="70" t="n">
        <f aca="false">IF(OR(K156="",J156=""),"",(J156-K156)*100)</f>
        <v>1.11252571682323</v>
      </c>
      <c r="M156" s="36" t="n">
        <v>1.75751909275079</v>
      </c>
      <c r="N156" s="36" t="n">
        <v>1.32719472401326</v>
      </c>
      <c r="O156" s="36" t="n">
        <f aca="false">SQRT(M156^2+N156^2)</f>
        <v>2.2023440232698</v>
      </c>
      <c r="P156" s="40" t="n">
        <f aca="false">IF(J156="","",MAX(0,J156-1.96*O156/100))</f>
        <v>0.504440001007423</v>
      </c>
      <c r="Q156" s="40" t="n">
        <f aca="false">IF(J156="","",MIN(1,J156+1.96*O156/100))</f>
        <v>0.590771886719599</v>
      </c>
      <c r="R156" s="32" t="str">
        <f aca="false">IF(L156="","",IF(ABS(L156)&lt;=O156,"Yes","No"))</f>
        <v>Yes</v>
      </c>
      <c r="S156" s="32" t="str">
        <f aca="false">IF(L156="","",IF(ABS(L156)&lt;=1.96*O156,"Yes","No"))</f>
        <v>Yes</v>
      </c>
      <c r="T156" s="60" t="n">
        <f aca="false">IF(D156="","",ROUND(SQRT(((D156+G156)*O156/100)^2+(J156*(D156+G156)*0.06777)^2),0))</f>
        <v>78</v>
      </c>
      <c r="U156" s="32"/>
    </row>
    <row r="157" customFormat="false" ht="15" hidden="false" customHeight="false" outlineLevel="0" collapsed="false">
      <c r="A157" s="32" t="s">
        <v>233</v>
      </c>
      <c r="B157" s="32" t="s">
        <v>348</v>
      </c>
      <c r="C157" s="32" t="s">
        <v>349</v>
      </c>
      <c r="D157" s="60" t="n">
        <v>979</v>
      </c>
      <c r="E157" s="60" t="n">
        <v>937</v>
      </c>
      <c r="F157" s="69" t="n">
        <f aca="false">IF(E157="","",D157-E157)</f>
        <v>42</v>
      </c>
      <c r="G157" s="60" t="n">
        <v>1310</v>
      </c>
      <c r="H157" s="60" t="n">
        <v>1369</v>
      </c>
      <c r="I157" s="69" t="n">
        <f aca="false">IF(H157="","",G157-H157)</f>
        <v>-59</v>
      </c>
      <c r="J157" s="40" t="n">
        <f aca="false">IF(OR(D157="",D157+G157=0),"",D157/(D157+G157))</f>
        <v>0.427697684578419</v>
      </c>
      <c r="K157" s="40" t="n">
        <f aca="false">IF(E157="","",E157/(E157+H157))</f>
        <v>0.40633130962706</v>
      </c>
      <c r="L157" s="70" t="n">
        <f aca="false">IF(OR(K157="",J157=""),"",(J157-K157)*100)</f>
        <v>2.13663749513587</v>
      </c>
      <c r="M157" s="36" t="n">
        <v>1.75751909275079</v>
      </c>
      <c r="N157" s="36" t="n">
        <v>1.32719472401326</v>
      </c>
      <c r="O157" s="36" t="n">
        <f aca="false">SQRT(M157^2+N157^2)</f>
        <v>2.2023440232698</v>
      </c>
      <c r="P157" s="40" t="n">
        <f aca="false">IF(J157="","",MAX(0,J157-1.96*O157/100))</f>
        <v>0.384531741722331</v>
      </c>
      <c r="Q157" s="40" t="n">
        <f aca="false">IF(J157="","",MIN(1,J157+1.96*O157/100))</f>
        <v>0.470863627434507</v>
      </c>
      <c r="R157" s="32" t="str">
        <f aca="false">IF(L157="","",IF(ABS(L157)&lt;=O157,"Yes","No"))</f>
        <v>Yes</v>
      </c>
      <c r="S157" s="32" t="str">
        <f aca="false">IF(L157="","",IF(ABS(L157)&lt;=1.96*O157,"Yes","No"))</f>
        <v>Yes</v>
      </c>
      <c r="T157" s="60" t="n">
        <f aca="false">IF(D157="","",ROUND(SQRT(((D157+G157)*O157/100)^2+(J157*(D157+G157)*0.06777)^2),0))</f>
        <v>83</v>
      </c>
      <c r="U157" s="32"/>
    </row>
    <row r="158" customFormat="false" ht="15" hidden="false" customHeight="false" outlineLevel="0" collapsed="false">
      <c r="A158" s="32" t="s">
        <v>233</v>
      </c>
      <c r="B158" s="32" t="s">
        <v>348</v>
      </c>
      <c r="C158" s="32" t="s">
        <v>350</v>
      </c>
      <c r="D158" s="60" t="n">
        <v>874</v>
      </c>
      <c r="E158" s="60" t="n">
        <v>850</v>
      </c>
      <c r="F158" s="69" t="n">
        <f aca="false">IF(E158="","",D158-E158)</f>
        <v>24</v>
      </c>
      <c r="G158" s="60" t="n">
        <v>1245</v>
      </c>
      <c r="H158" s="60" t="n">
        <v>1298</v>
      </c>
      <c r="I158" s="69" t="n">
        <f aca="false">IF(H158="","",G158-H158)</f>
        <v>-53</v>
      </c>
      <c r="J158" s="40" t="n">
        <f aca="false">IF(OR(D158="",D158+G158=0),"",D158/(D158+G158))</f>
        <v>0.412458706937235</v>
      </c>
      <c r="K158" s="40" t="n">
        <f aca="false">IF(E158="","",E158/(E158+H158))</f>
        <v>0.395716945996276</v>
      </c>
      <c r="L158" s="70" t="n">
        <f aca="false">IF(OR(K158="",J158=""),"",(J158-K158)*100)</f>
        <v>1.67417609409589</v>
      </c>
      <c r="M158" s="36" t="n">
        <v>1.75751909275079</v>
      </c>
      <c r="N158" s="36" t="n">
        <v>1.32719472401326</v>
      </c>
      <c r="O158" s="36" t="n">
        <f aca="false">SQRT(M158^2+N158^2)</f>
        <v>2.2023440232698</v>
      </c>
      <c r="P158" s="40" t="n">
        <f aca="false">IF(J158="","",MAX(0,J158-1.96*O158/100))</f>
        <v>0.369292764081147</v>
      </c>
      <c r="Q158" s="40" t="n">
        <f aca="false">IF(J158="","",MIN(1,J158+1.96*O158/100))</f>
        <v>0.455624649793323</v>
      </c>
      <c r="R158" s="32" t="str">
        <f aca="false">IF(L158="","",IF(ABS(L158)&lt;=O158,"Yes","No"))</f>
        <v>Yes</v>
      </c>
      <c r="S158" s="32" t="str">
        <f aca="false">IF(L158="","",IF(ABS(L158)&lt;=1.96*O158,"Yes","No"))</f>
        <v>Yes</v>
      </c>
      <c r="T158" s="60" t="n">
        <f aca="false">IF(D158="","",ROUND(SQRT(((D158+G158)*O158/100)^2+(J158*(D158+G158)*0.06777)^2),0))</f>
        <v>75</v>
      </c>
      <c r="U158" s="32"/>
    </row>
    <row r="159" customFormat="false" ht="15" hidden="false" customHeight="false" outlineLevel="0" collapsed="false">
      <c r="A159" s="32" t="s">
        <v>233</v>
      </c>
      <c r="B159" s="32" t="s">
        <v>348</v>
      </c>
      <c r="C159" s="32" t="s">
        <v>351</v>
      </c>
      <c r="D159" s="60" t="n">
        <v>468</v>
      </c>
      <c r="E159" s="60" t="n">
        <v>458</v>
      </c>
      <c r="F159" s="69" t="n">
        <f aca="false">IF(E159="","",D159-E159)</f>
        <v>10</v>
      </c>
      <c r="G159" s="60" t="n">
        <v>702</v>
      </c>
      <c r="H159" s="60" t="n">
        <v>701</v>
      </c>
      <c r="I159" s="69" t="n">
        <f aca="false">IF(H159="","",G159-H159)</f>
        <v>1</v>
      </c>
      <c r="J159" s="40" t="n">
        <f aca="false">IF(OR(D159="",D159+G159=0),"",D159/(D159+G159))</f>
        <v>0.4</v>
      </c>
      <c r="K159" s="40" t="n">
        <f aca="false">IF(E159="","",E159/(E159+H159))</f>
        <v>0.395168248490078</v>
      </c>
      <c r="L159" s="70" t="n">
        <f aca="false">IF(OR(K159="",J159=""),"",(J159-K159)*100)</f>
        <v>0.483175150992238</v>
      </c>
      <c r="M159" s="36" t="n">
        <v>1.75751909275079</v>
      </c>
      <c r="N159" s="36" t="n">
        <v>1.32719472401326</v>
      </c>
      <c r="O159" s="36" t="n">
        <f aca="false">SQRT(M159^2+N159^2)</f>
        <v>2.2023440232698</v>
      </c>
      <c r="P159" s="40" t="n">
        <f aca="false">IF(J159="","",MAX(0,J159-1.96*O159/100))</f>
        <v>0.356834057143912</v>
      </c>
      <c r="Q159" s="40" t="n">
        <f aca="false">IF(J159="","",MIN(1,J159+1.96*O159/100))</f>
        <v>0.443165942856088</v>
      </c>
      <c r="R159" s="32" t="str">
        <f aca="false">IF(L159="","",IF(ABS(L159)&lt;=O159,"Yes","No"))</f>
        <v>Yes</v>
      </c>
      <c r="S159" s="32" t="str">
        <f aca="false">IF(L159="","",IF(ABS(L159)&lt;=1.96*O159,"Yes","No"))</f>
        <v>Yes</v>
      </c>
      <c r="T159" s="60" t="n">
        <f aca="false">IF(D159="","",ROUND(SQRT(((D159+G159)*O159/100)^2+(J159*(D159+G159)*0.06777)^2),0))</f>
        <v>41</v>
      </c>
      <c r="U159" s="32"/>
    </row>
    <row r="160" customFormat="false" ht="15" hidden="false" customHeight="false" outlineLevel="0" collapsed="false">
      <c r="A160" s="32" t="s">
        <v>233</v>
      </c>
      <c r="B160" s="32" t="s">
        <v>348</v>
      </c>
      <c r="C160" s="32" t="s">
        <v>352</v>
      </c>
      <c r="D160" s="60" t="n">
        <v>629</v>
      </c>
      <c r="E160" s="60" t="n">
        <v>614</v>
      </c>
      <c r="F160" s="69" t="n">
        <f aca="false">IF(E160="","",D160-E160)</f>
        <v>15</v>
      </c>
      <c r="G160" s="60" t="n">
        <v>919</v>
      </c>
      <c r="H160" s="60" t="n">
        <v>949</v>
      </c>
      <c r="I160" s="69" t="n">
        <f aca="false">IF(H160="","",G160-H160)</f>
        <v>-30</v>
      </c>
      <c r="J160" s="40" t="n">
        <f aca="false">IF(OR(D160="",D160+G160=0),"",D160/(D160+G160))</f>
        <v>0.406330749354005</v>
      </c>
      <c r="K160" s="40" t="n">
        <f aca="false">IF(E160="","",E160/(E160+H160))</f>
        <v>0.392834293026232</v>
      </c>
      <c r="L160" s="70" t="n">
        <f aca="false">IF(OR(K160="",J160=""),"",(J160-K160)*100)</f>
        <v>1.34964563277735</v>
      </c>
      <c r="M160" s="36" t="n">
        <v>1.75751909275079</v>
      </c>
      <c r="N160" s="36" t="n">
        <v>1.32719472401326</v>
      </c>
      <c r="O160" s="36" t="n">
        <f aca="false">SQRT(M160^2+N160^2)</f>
        <v>2.2023440232698</v>
      </c>
      <c r="P160" s="40" t="n">
        <f aca="false">IF(J160="","",MAX(0,J160-1.96*O160/100))</f>
        <v>0.363164806497917</v>
      </c>
      <c r="Q160" s="40" t="n">
        <f aca="false">IF(J160="","",MIN(1,J160+1.96*O160/100))</f>
        <v>0.449496692210093</v>
      </c>
      <c r="R160" s="32" t="str">
        <f aca="false">IF(L160="","",IF(ABS(L160)&lt;=O160,"Yes","No"))</f>
        <v>Yes</v>
      </c>
      <c r="S160" s="32" t="str">
        <f aca="false">IF(L160="","",IF(ABS(L160)&lt;=1.96*O160,"Yes","No"))</f>
        <v>Yes</v>
      </c>
      <c r="T160" s="60" t="n">
        <f aca="false">IF(D160="","",ROUND(SQRT(((D160+G160)*O160/100)^2+(J160*(D160+G160)*0.06777)^2),0))</f>
        <v>55</v>
      </c>
      <c r="U160" s="32"/>
    </row>
    <row r="161" customFormat="false" ht="15" hidden="false" customHeight="false" outlineLevel="0" collapsed="false">
      <c r="A161" s="32" t="s">
        <v>233</v>
      </c>
      <c r="B161" s="32" t="s">
        <v>348</v>
      </c>
      <c r="C161" s="32" t="s">
        <v>353</v>
      </c>
      <c r="D161" s="60" t="n">
        <v>537</v>
      </c>
      <c r="E161" s="60" t="n">
        <v>555</v>
      </c>
      <c r="F161" s="69" t="n">
        <f aca="false">IF(E161="","",D161-E161)</f>
        <v>-18</v>
      </c>
      <c r="G161" s="60" t="n">
        <v>879</v>
      </c>
      <c r="H161" s="60" t="n">
        <v>887</v>
      </c>
      <c r="I161" s="69" t="n">
        <f aca="false">IF(H161="","",G161-H161)</f>
        <v>-8</v>
      </c>
      <c r="J161" s="40" t="n">
        <f aca="false">IF(OR(D161="",D161+G161=0),"",D161/(D161+G161))</f>
        <v>0.379237288135593</v>
      </c>
      <c r="K161" s="40" t="n">
        <f aca="false">IF(E161="","",E161/(E161+H161))</f>
        <v>0.384882108183079</v>
      </c>
      <c r="L161" s="70" t="n">
        <f aca="false">IF(OR(K161="",J161=""),"",(J161-K161)*100)</f>
        <v>-0.564482004748584</v>
      </c>
      <c r="M161" s="36" t="n">
        <v>1.75751909275079</v>
      </c>
      <c r="N161" s="36" t="n">
        <v>1.32719472401326</v>
      </c>
      <c r="O161" s="36" t="n">
        <f aca="false">SQRT(M161^2+N161^2)</f>
        <v>2.2023440232698</v>
      </c>
      <c r="P161" s="40" t="n">
        <f aca="false">IF(J161="","",MAX(0,J161-1.96*O161/100))</f>
        <v>0.336071345279505</v>
      </c>
      <c r="Q161" s="40" t="n">
        <f aca="false">IF(J161="","",MIN(1,J161+1.96*O161/100))</f>
        <v>0.422403230991681</v>
      </c>
      <c r="R161" s="32" t="str">
        <f aca="false">IF(L161="","",IF(ABS(L161)&lt;=O161,"Yes","No"))</f>
        <v>Yes</v>
      </c>
      <c r="S161" s="32" t="str">
        <f aca="false">IF(L161="","",IF(ABS(L161)&lt;=1.96*O161,"Yes","No"))</f>
        <v>Yes</v>
      </c>
      <c r="T161" s="60" t="n">
        <f aca="false">IF(D161="","",ROUND(SQRT(((D161+G161)*O161/100)^2+(J161*(D161+G161)*0.06777)^2),0))</f>
        <v>48</v>
      </c>
      <c r="U161" s="32"/>
    </row>
    <row r="162" customFormat="false" ht="15" hidden="false" customHeight="false" outlineLevel="0" collapsed="false">
      <c r="A162" s="32" t="s">
        <v>233</v>
      </c>
      <c r="B162" s="32" t="s">
        <v>348</v>
      </c>
      <c r="C162" s="32" t="s">
        <v>354</v>
      </c>
      <c r="D162" s="60" t="n">
        <v>509</v>
      </c>
      <c r="E162" s="60" t="n">
        <v>492</v>
      </c>
      <c r="F162" s="69" t="n">
        <f aca="false">IF(E162="","",D162-E162)</f>
        <v>17</v>
      </c>
      <c r="G162" s="60" t="n">
        <v>614</v>
      </c>
      <c r="H162" s="60" t="n">
        <v>662</v>
      </c>
      <c r="I162" s="69" t="n">
        <f aca="false">IF(H162="","",G162-H162)</f>
        <v>-48</v>
      </c>
      <c r="J162" s="40" t="n">
        <f aca="false">IF(OR(D162="",D162+G162=0),"",D162/(D162+G162))</f>
        <v>0.453250222617988</v>
      </c>
      <c r="K162" s="40" t="n">
        <f aca="false">IF(E162="","",E162/(E162+H162))</f>
        <v>0.426343154246101</v>
      </c>
      <c r="L162" s="70" t="n">
        <f aca="false">IF(OR(K162="",J162=""),"",(J162-K162)*100)</f>
        <v>2.6907068371887</v>
      </c>
      <c r="M162" s="36" t="n">
        <v>1.94077599590723</v>
      </c>
      <c r="N162" s="36" t="n">
        <v>1.32719472401326</v>
      </c>
      <c r="O162" s="36" t="n">
        <f aca="false">SQRT(M162^2+N162^2)</f>
        <v>2.35118210731078</v>
      </c>
      <c r="P162" s="40" t="n">
        <f aca="false">IF(J162="","",MAX(0,J162-1.96*O162/100))</f>
        <v>0.407167053314696</v>
      </c>
      <c r="Q162" s="40" t="n">
        <f aca="false">IF(J162="","",MIN(1,J162+1.96*O162/100))</f>
        <v>0.499333391921279</v>
      </c>
      <c r="R162" s="32" t="str">
        <f aca="false">IF(L162="","",IF(ABS(L162)&lt;=O162,"Yes","No"))</f>
        <v>No</v>
      </c>
      <c r="S162" s="32" t="str">
        <f aca="false">IF(L162="","",IF(ABS(L162)&lt;=1.96*O162,"Yes","No"))</f>
        <v>Yes</v>
      </c>
      <c r="T162" s="60" t="n">
        <f aca="false">IF(D162="","",ROUND(SQRT(((D162+G162)*O162/100)^2+(J162*(D162+G162)*0.0886)^2),0))</f>
        <v>52</v>
      </c>
      <c r="U162" s="32"/>
    </row>
    <row r="163" customFormat="false" ht="15" hidden="false" customHeight="false" outlineLevel="0" collapsed="false">
      <c r="A163" s="32" t="s">
        <v>233</v>
      </c>
      <c r="B163" s="32" t="s">
        <v>355</v>
      </c>
      <c r="C163" s="32" t="s">
        <v>356</v>
      </c>
      <c r="D163" s="60" t="n">
        <v>732</v>
      </c>
      <c r="E163" s="60" t="n">
        <v>701</v>
      </c>
      <c r="F163" s="69" t="n">
        <f aca="false">IF(E163="","",D163-E163)</f>
        <v>31</v>
      </c>
      <c r="G163" s="60" t="n">
        <v>633</v>
      </c>
      <c r="H163" s="60" t="n">
        <v>692</v>
      </c>
      <c r="I163" s="69" t="n">
        <f aca="false">IF(H163="","",G163-H163)</f>
        <v>-59</v>
      </c>
      <c r="J163" s="40" t="n">
        <f aca="false">IF(OR(D163="",D163+G163=0),"",D163/(D163+G163))</f>
        <v>0.536263736263736</v>
      </c>
      <c r="K163" s="40" t="n">
        <f aca="false">IF(E163="","",E163/(E163+H163))</f>
        <v>0.503230437903805</v>
      </c>
      <c r="L163" s="70" t="n">
        <f aca="false">IF(OR(K163="",J163=""),"",(J163-K163)*100)</f>
        <v>3.30332983599315</v>
      </c>
      <c r="M163" s="36" t="n">
        <v>1.75751909275079</v>
      </c>
      <c r="N163" s="36" t="n">
        <v>1.32719472401326</v>
      </c>
      <c r="O163" s="36" t="n">
        <f aca="false">SQRT(M163^2+N163^2)</f>
        <v>2.2023440232698</v>
      </c>
      <c r="P163" s="40" t="n">
        <f aca="false">IF(J163="","",MAX(0,J163-1.96*O163/100))</f>
        <v>0.493097793407648</v>
      </c>
      <c r="Q163" s="40" t="n">
        <f aca="false">IF(J163="","",MIN(1,J163+1.96*O163/100))</f>
        <v>0.579429679119824</v>
      </c>
      <c r="R163" s="32" t="str">
        <f aca="false">IF(L163="","",IF(ABS(L163)&lt;=O163,"Yes","No"))</f>
        <v>No</v>
      </c>
      <c r="S163" s="32" t="str">
        <f aca="false">IF(L163="","",IF(ABS(L163)&lt;=1.96*O163,"Yes","No"))</f>
        <v>Yes</v>
      </c>
      <c r="T163" s="60" t="n">
        <f aca="false">IF(D163="","",ROUND(SQRT(((D163+G163)*O163/100)^2+(J163*(D163+G163)*0.06777)^2),0))</f>
        <v>58</v>
      </c>
      <c r="U163" s="32"/>
    </row>
    <row r="164" customFormat="false" ht="15" hidden="false" customHeight="false" outlineLevel="0" collapsed="false">
      <c r="A164" s="32" t="s">
        <v>233</v>
      </c>
      <c r="B164" s="32" t="s">
        <v>355</v>
      </c>
      <c r="C164" s="32" t="s">
        <v>357</v>
      </c>
      <c r="D164" s="60" t="n">
        <v>851</v>
      </c>
      <c r="E164" s="60" t="n">
        <v>798</v>
      </c>
      <c r="F164" s="69" t="n">
        <f aca="false">IF(E164="","",D164-E164)</f>
        <v>53</v>
      </c>
      <c r="G164" s="60" t="n">
        <v>736</v>
      </c>
      <c r="H164" s="60" t="n">
        <v>790</v>
      </c>
      <c r="I164" s="69" t="n">
        <f aca="false">IF(H164="","",G164-H164)</f>
        <v>-54</v>
      </c>
      <c r="J164" s="40" t="n">
        <f aca="false">IF(OR(D164="",D164+G164=0),"",D164/(D164+G164))</f>
        <v>0.536231884057971</v>
      </c>
      <c r="K164" s="40" t="n">
        <f aca="false">IF(E164="","",E164/(E164+H164))</f>
        <v>0.502518891687657</v>
      </c>
      <c r="L164" s="70" t="n">
        <f aca="false">IF(OR(K164="",J164=""),"",(J164-K164)*100)</f>
        <v>3.37129923703137</v>
      </c>
      <c r="M164" s="36" t="n">
        <v>1.75751909275079</v>
      </c>
      <c r="N164" s="36" t="n">
        <v>1.32719472401326</v>
      </c>
      <c r="O164" s="36" t="n">
        <f aca="false">SQRT(M164^2+N164^2)</f>
        <v>2.2023440232698</v>
      </c>
      <c r="P164" s="40" t="n">
        <f aca="false">IF(J164="","",MAX(0,J164-1.96*O164/100))</f>
        <v>0.493065941201883</v>
      </c>
      <c r="Q164" s="40" t="n">
        <f aca="false">IF(J164="","",MIN(1,J164+1.96*O164/100))</f>
        <v>0.579397826914059</v>
      </c>
      <c r="R164" s="32" t="str">
        <f aca="false">IF(L164="","",IF(ABS(L164)&lt;=O164,"Yes","No"))</f>
        <v>No</v>
      </c>
      <c r="S164" s="32" t="str">
        <f aca="false">IF(L164="","",IF(ABS(L164)&lt;=1.96*O164,"Yes","No"))</f>
        <v>Yes</v>
      </c>
      <c r="T164" s="60" t="n">
        <f aca="false">IF(D164="","",ROUND(SQRT(((D164+G164)*O164/100)^2+(J164*(D164+G164)*0.06777)^2),0))</f>
        <v>67</v>
      </c>
      <c r="U164" s="32"/>
    </row>
    <row r="165" customFormat="false" ht="15" hidden="false" customHeight="false" outlineLevel="0" collapsed="false">
      <c r="A165" s="32" t="s">
        <v>233</v>
      </c>
      <c r="B165" s="32" t="s">
        <v>355</v>
      </c>
      <c r="C165" s="32" t="s">
        <v>358</v>
      </c>
      <c r="D165" s="60" t="n">
        <v>381</v>
      </c>
      <c r="E165" s="60" t="n">
        <v>362</v>
      </c>
      <c r="F165" s="69" t="n">
        <f aca="false">IF(E165="","",D165-E165)</f>
        <v>19</v>
      </c>
      <c r="G165" s="60" t="n">
        <v>362</v>
      </c>
      <c r="H165" s="60" t="n">
        <v>375</v>
      </c>
      <c r="I165" s="69" t="n">
        <f aca="false">IF(H165="","",G165-H165)</f>
        <v>-13</v>
      </c>
      <c r="J165" s="40" t="n">
        <f aca="false">IF(OR(D165="",D165+G165=0),"",D165/(D165+G165))</f>
        <v>0.51278600269179</v>
      </c>
      <c r="K165" s="40" t="n">
        <f aca="false">IF(E165="","",E165/(E165+H165))</f>
        <v>0.491180461329715</v>
      </c>
      <c r="L165" s="70" t="n">
        <f aca="false">IF(OR(K165="",J165=""),"",(J165-K165)*100)</f>
        <v>2.1605541362075</v>
      </c>
      <c r="M165" s="36" t="n">
        <v>1.94077599590723</v>
      </c>
      <c r="N165" s="36" t="n">
        <v>1.32719472401326</v>
      </c>
      <c r="O165" s="36" t="n">
        <f aca="false">SQRT(M165^2+N165^2)</f>
        <v>2.35118210731078</v>
      </c>
      <c r="P165" s="40" t="n">
        <f aca="false">IF(J165="","",MAX(0,J165-1.96*O165/100))</f>
        <v>0.466702833388499</v>
      </c>
      <c r="Q165" s="40" t="n">
        <f aca="false">IF(J165="","",MIN(1,J165+1.96*O165/100))</f>
        <v>0.558869171995081</v>
      </c>
      <c r="R165" s="32" t="str">
        <f aca="false">IF(L165="","",IF(ABS(L165)&lt;=O165,"Yes","No"))</f>
        <v>Yes</v>
      </c>
      <c r="S165" s="32" t="str">
        <f aca="false">IF(L165="","",IF(ABS(L165)&lt;=1.96*O165,"Yes","No"))</f>
        <v>Yes</v>
      </c>
      <c r="T165" s="60" t="n">
        <f aca="false">IF(D165="","",ROUND(SQRT(((D165+G165)*O165/100)^2+(J165*(D165+G165)*0.0886)^2),0))</f>
        <v>38</v>
      </c>
      <c r="U165" s="32"/>
    </row>
    <row r="166" customFormat="false" ht="15" hidden="false" customHeight="false" outlineLevel="0" collapsed="false">
      <c r="A166" s="32" t="s">
        <v>233</v>
      </c>
      <c r="B166" s="32" t="s">
        <v>355</v>
      </c>
      <c r="C166" s="32" t="s">
        <v>359</v>
      </c>
      <c r="D166" s="60" t="n">
        <v>411</v>
      </c>
      <c r="E166" s="60" t="n">
        <v>406</v>
      </c>
      <c r="F166" s="69" t="n">
        <f aca="false">IF(E166="","",D166-E166)</f>
        <v>5</v>
      </c>
      <c r="G166" s="60" t="n">
        <v>384</v>
      </c>
      <c r="H166" s="60" t="n">
        <v>388</v>
      </c>
      <c r="I166" s="69" t="n">
        <f aca="false">IF(H166="","",G166-H166)</f>
        <v>-4</v>
      </c>
      <c r="J166" s="40" t="n">
        <f aca="false">IF(OR(D166="",D166+G166=0),"",D166/(D166+G166))</f>
        <v>0.516981132075472</v>
      </c>
      <c r="K166" s="40" t="n">
        <f aca="false">IF(E166="","",E166/(E166+H166))</f>
        <v>0.511335012594459</v>
      </c>
      <c r="L166" s="70" t="n">
        <f aca="false">IF(OR(K166="",J166=""),"",(J166-K166)*100)</f>
        <v>0.564611948101323</v>
      </c>
      <c r="M166" s="36" t="n">
        <v>1.94077599590723</v>
      </c>
      <c r="N166" s="36" t="n">
        <v>1.32719472401326</v>
      </c>
      <c r="O166" s="36" t="n">
        <f aca="false">SQRT(M166^2+N166^2)</f>
        <v>2.35118210731078</v>
      </c>
      <c r="P166" s="40" t="n">
        <f aca="false">IF(J166="","",MAX(0,J166-1.96*O166/100))</f>
        <v>0.47089796277218</v>
      </c>
      <c r="Q166" s="40" t="n">
        <f aca="false">IF(J166="","",MIN(1,J166+1.96*O166/100))</f>
        <v>0.563064301378763</v>
      </c>
      <c r="R166" s="32" t="str">
        <f aca="false">IF(L166="","",IF(ABS(L166)&lt;=O166,"Yes","No"))</f>
        <v>Yes</v>
      </c>
      <c r="S166" s="32" t="str">
        <f aca="false">IF(L166="","",IF(ABS(L166)&lt;=1.96*O166,"Yes","No"))</f>
        <v>Yes</v>
      </c>
      <c r="T166" s="60" t="n">
        <f aca="false">IF(D166="","",ROUND(SQRT(((D166+G166)*O166/100)^2+(J166*(D166+G166)*0.0886)^2),0))</f>
        <v>41</v>
      </c>
      <c r="U166" s="32"/>
    </row>
    <row r="167" customFormat="false" ht="15" hidden="false" customHeight="false" outlineLevel="0" collapsed="false">
      <c r="A167" s="32" t="s">
        <v>233</v>
      </c>
      <c r="B167" s="32" t="s">
        <v>355</v>
      </c>
      <c r="C167" s="32" t="s">
        <v>360</v>
      </c>
      <c r="D167" s="60" t="n">
        <v>515</v>
      </c>
      <c r="E167" s="60" t="n">
        <v>524</v>
      </c>
      <c r="F167" s="69" t="n">
        <f aca="false">IF(E167="","",D167-E167)</f>
        <v>-9</v>
      </c>
      <c r="G167" s="60" t="n">
        <v>571</v>
      </c>
      <c r="H167" s="60" t="n">
        <v>571</v>
      </c>
      <c r="I167" s="69" t="n">
        <f aca="false">IF(H167="","",G167-H167)</f>
        <v>0</v>
      </c>
      <c r="J167" s="40" t="n">
        <f aca="false">IF(OR(D167="",D167+G167=0),"",D167/(D167+G167))</f>
        <v>0.474217311233886</v>
      </c>
      <c r="K167" s="40" t="n">
        <f aca="false">IF(E167="","",E167/(E167+H167))</f>
        <v>0.478538812785388</v>
      </c>
      <c r="L167" s="70" t="n">
        <f aca="false">IF(OR(K167="",J167=""),"",(J167-K167)*100)</f>
        <v>-0.432150155150229</v>
      </c>
      <c r="M167" s="36" t="n">
        <v>1.94077599590723</v>
      </c>
      <c r="N167" s="36" t="n">
        <v>1.32719472401326</v>
      </c>
      <c r="O167" s="36" t="n">
        <f aca="false">SQRT(M167^2+N167^2)</f>
        <v>2.35118210731078</v>
      </c>
      <c r="P167" s="40" t="n">
        <f aca="false">IF(J167="","",MAX(0,J167-1.96*O167/100))</f>
        <v>0.428134141930595</v>
      </c>
      <c r="Q167" s="40" t="n">
        <f aca="false">IF(J167="","",MIN(1,J167+1.96*O167/100))</f>
        <v>0.520300480537177</v>
      </c>
      <c r="R167" s="32" t="str">
        <f aca="false">IF(L167="","",IF(ABS(L167)&lt;=O167,"Yes","No"))</f>
        <v>Yes</v>
      </c>
      <c r="S167" s="32" t="str">
        <f aca="false">IF(L167="","",IF(ABS(L167)&lt;=1.96*O167,"Yes","No"))</f>
        <v>Yes</v>
      </c>
      <c r="T167" s="60" t="n">
        <f aca="false">IF(D167="","",ROUND(SQRT(((D167+G167)*O167/100)^2+(J167*(D167+G167)*0.0886)^2),0))</f>
        <v>52</v>
      </c>
      <c r="U167" s="32"/>
    </row>
    <row r="168" customFormat="false" ht="15" hidden="false" customHeight="false" outlineLevel="0" collapsed="false">
      <c r="A168" s="32" t="s">
        <v>233</v>
      </c>
      <c r="B168" s="32" t="s">
        <v>355</v>
      </c>
      <c r="C168" s="32" t="s">
        <v>361</v>
      </c>
      <c r="D168" s="60" t="n">
        <v>304</v>
      </c>
      <c r="E168" s="60" t="n">
        <v>316</v>
      </c>
      <c r="F168" s="69" t="n">
        <f aca="false">IF(E168="","",D168-E168)</f>
        <v>-12</v>
      </c>
      <c r="G168" s="60" t="n">
        <v>325</v>
      </c>
      <c r="H168" s="60" t="n">
        <v>348</v>
      </c>
      <c r="I168" s="69" t="n">
        <f aca="false">IF(H168="","",G168-H168)</f>
        <v>-23</v>
      </c>
      <c r="J168" s="40" t="n">
        <f aca="false">IF(OR(D168="",D168+G168=0),"",D168/(D168+G168))</f>
        <v>0.483306836248013</v>
      </c>
      <c r="K168" s="40" t="n">
        <f aca="false">IF(E168="","",E168/(E168+H168))</f>
        <v>0.475903614457831</v>
      </c>
      <c r="L168" s="70" t="n">
        <f aca="false">IF(OR(K168="",J168=""),"",(J168-K168)*100)</f>
        <v>0.740322179018144</v>
      </c>
      <c r="M168" s="36" t="n">
        <v>3.27171856570357</v>
      </c>
      <c r="N168" s="36" t="n">
        <v>1.32719472401326</v>
      </c>
      <c r="O168" s="36" t="n">
        <f aca="false">SQRT(M168^2+N168^2)</f>
        <v>3.53066398976426</v>
      </c>
      <c r="P168" s="40" t="n">
        <f aca="false">IF(J168="","",MAX(0,J168-1.96*O168/100))</f>
        <v>0.414105822048633</v>
      </c>
      <c r="Q168" s="40" t="n">
        <f aca="false">IF(J168="","",MIN(1,J168+1.96*O168/100))</f>
        <v>0.552507850447392</v>
      </c>
      <c r="R168" s="32" t="str">
        <f aca="false">IF(L168="","",IF(ABS(L168)&lt;=O168,"Yes","No"))</f>
        <v>Yes</v>
      </c>
      <c r="S168" s="32" t="str">
        <f aca="false">IF(L168="","",IF(ABS(L168)&lt;=1.96*O168,"Yes","No"))</f>
        <v>Yes</v>
      </c>
      <c r="T168" s="60" t="n">
        <f aca="false">IF(D168="","",ROUND(SQRT(((D168+G168)*O168/100)^2+(J168*(D168+G168)*0.14653)^2),0))</f>
        <v>50</v>
      </c>
      <c r="U168" s="32"/>
    </row>
    <row r="169" customFormat="false" ht="15" hidden="false" customHeight="false" outlineLevel="0" collapsed="false">
      <c r="A169" s="32" t="s">
        <v>233</v>
      </c>
      <c r="B169" s="32" t="s">
        <v>355</v>
      </c>
      <c r="C169" s="32" t="s">
        <v>362</v>
      </c>
      <c r="D169" s="60" t="n">
        <v>371</v>
      </c>
      <c r="E169" s="60" t="n">
        <v>377</v>
      </c>
      <c r="F169" s="69" t="n">
        <f aca="false">IF(E169="","",D169-E169)</f>
        <v>-6</v>
      </c>
      <c r="G169" s="60" t="n">
        <v>415</v>
      </c>
      <c r="H169" s="60" t="n">
        <v>399</v>
      </c>
      <c r="I169" s="69" t="n">
        <f aca="false">IF(H169="","",G169-H169)</f>
        <v>16</v>
      </c>
      <c r="J169" s="40" t="n">
        <f aca="false">IF(OR(D169="",D169+G169=0),"",D169/(D169+G169))</f>
        <v>0.472010178117048</v>
      </c>
      <c r="K169" s="40" t="n">
        <f aca="false">IF(E169="","",E169/(E169+H169))</f>
        <v>0.485824742268041</v>
      </c>
      <c r="L169" s="70" t="n">
        <f aca="false">IF(OR(K169="",J169=""),"",(J169-K169)*100)</f>
        <v>-1.38145641509929</v>
      </c>
      <c r="M169" s="36" t="n">
        <v>1.94077599590723</v>
      </c>
      <c r="N169" s="36" t="n">
        <v>1.32719472401326</v>
      </c>
      <c r="O169" s="36" t="n">
        <f aca="false">SQRT(M169^2+N169^2)</f>
        <v>2.35118210731078</v>
      </c>
      <c r="P169" s="40" t="n">
        <f aca="false">IF(J169="","",MAX(0,J169-1.96*O169/100))</f>
        <v>0.425927008813757</v>
      </c>
      <c r="Q169" s="40" t="n">
        <f aca="false">IF(J169="","",MIN(1,J169+1.96*O169/100))</f>
        <v>0.51809334742034</v>
      </c>
      <c r="R169" s="32" t="str">
        <f aca="false">IF(L169="","",IF(ABS(L169)&lt;=O169,"Yes","No"))</f>
        <v>Yes</v>
      </c>
      <c r="S169" s="32" t="str">
        <f aca="false">IF(L169="","",IF(ABS(L169)&lt;=1.96*O169,"Yes","No"))</f>
        <v>Yes</v>
      </c>
      <c r="T169" s="60" t="n">
        <f aca="false">IF(D169="","",ROUND(SQRT(((D169+G169)*O169/100)^2+(J169*(D169+G169)*0.0886)^2),0))</f>
        <v>38</v>
      </c>
      <c r="U169" s="32"/>
    </row>
    <row r="170" customFormat="false" ht="15" hidden="false" customHeight="false" outlineLevel="0" collapsed="false">
      <c r="A170" s="32" t="s">
        <v>233</v>
      </c>
      <c r="B170" s="32" t="s">
        <v>355</v>
      </c>
      <c r="C170" s="32" t="s">
        <v>363</v>
      </c>
      <c r="D170" s="60" t="n">
        <v>551</v>
      </c>
      <c r="E170" s="60" t="n">
        <v>550</v>
      </c>
      <c r="F170" s="69" t="n">
        <f aca="false">IF(E170="","",D170-E170)</f>
        <v>1</v>
      </c>
      <c r="G170" s="60" t="n">
        <v>582</v>
      </c>
      <c r="H170" s="60" t="n">
        <v>585</v>
      </c>
      <c r="I170" s="69" t="n">
        <f aca="false">IF(H170="","",G170-H170)</f>
        <v>-3</v>
      </c>
      <c r="J170" s="40" t="n">
        <f aca="false">IF(OR(D170="",D170+G170=0),"",D170/(D170+G170))</f>
        <v>0.486319505736981</v>
      </c>
      <c r="K170" s="40" t="n">
        <f aca="false">IF(E170="","",E170/(E170+H170))</f>
        <v>0.484581497797357</v>
      </c>
      <c r="L170" s="70" t="n">
        <f aca="false">IF(OR(K170="",J170=""),"",(J170-K170)*100)</f>
        <v>0.173800793962464</v>
      </c>
      <c r="M170" s="36" t="n">
        <v>1.94077599590723</v>
      </c>
      <c r="N170" s="36" t="n">
        <v>1.32719472401326</v>
      </c>
      <c r="O170" s="36" t="n">
        <f aca="false">SQRT(M170^2+N170^2)</f>
        <v>2.35118210731078</v>
      </c>
      <c r="P170" s="40" t="n">
        <f aca="false">IF(J170="","",MAX(0,J170-1.96*O170/100))</f>
        <v>0.44023633643369</v>
      </c>
      <c r="Q170" s="40" t="n">
        <f aca="false">IF(J170="","",MIN(1,J170+1.96*O170/100))</f>
        <v>0.532402675040273</v>
      </c>
      <c r="R170" s="32" t="str">
        <f aca="false">IF(L170="","",IF(ABS(L170)&lt;=O170,"Yes","No"))</f>
        <v>Yes</v>
      </c>
      <c r="S170" s="32" t="str">
        <f aca="false">IF(L170="","",IF(ABS(L170)&lt;=1.96*O170,"Yes","No"))</f>
        <v>Yes</v>
      </c>
      <c r="T170" s="60" t="n">
        <f aca="false">IF(D170="","",ROUND(SQRT(((D170+G170)*O170/100)^2+(J170*(D170+G170)*0.0886)^2),0))</f>
        <v>56</v>
      </c>
      <c r="U170" s="32"/>
    </row>
    <row r="171" customFormat="false" ht="15" hidden="false" customHeight="false" outlineLevel="0" collapsed="false">
      <c r="A171" s="32" t="s">
        <v>233</v>
      </c>
      <c r="B171" s="32" t="s">
        <v>364</v>
      </c>
      <c r="C171" s="32" t="s">
        <v>365</v>
      </c>
      <c r="D171" s="60" t="n">
        <v>259</v>
      </c>
      <c r="E171" s="60" t="n">
        <v>218</v>
      </c>
      <c r="F171" s="69" t="n">
        <f aca="false">IF(E171="","",D171-E171)</f>
        <v>41</v>
      </c>
      <c r="G171" s="60" t="n">
        <v>288</v>
      </c>
      <c r="H171" s="60" t="n">
        <v>335</v>
      </c>
      <c r="I171" s="69" t="n">
        <f aca="false">IF(H171="","",G171-H171)</f>
        <v>-47</v>
      </c>
      <c r="J171" s="40" t="n">
        <f aca="false">IF(OR(D171="",D171+G171=0),"",D171/(D171+G171))</f>
        <v>0.473491773308958</v>
      </c>
      <c r="K171" s="40" t="n">
        <f aca="false">IF(E171="","",E171/(E171+H171))</f>
        <v>0.394213381555154</v>
      </c>
      <c r="L171" s="70" t="n">
        <f aca="false">IF(OR(K171="",J171=""),"",(J171-K171)*100)</f>
        <v>7.92783917538042</v>
      </c>
      <c r="M171" s="36" t="n">
        <v>3.27171856570357</v>
      </c>
      <c r="N171" s="36" t="n">
        <v>1.32719472401326</v>
      </c>
      <c r="O171" s="36" t="n">
        <f aca="false">SQRT(M171^2+N171^2)</f>
        <v>3.53066398976426</v>
      </c>
      <c r="P171" s="40" t="n">
        <f aca="false">IF(J171="","",MAX(0,J171-1.96*O171/100))</f>
        <v>0.404290759109578</v>
      </c>
      <c r="Q171" s="40" t="n">
        <f aca="false">IF(J171="","",MIN(1,J171+1.96*O171/100))</f>
        <v>0.542692787508338</v>
      </c>
      <c r="R171" s="32" t="str">
        <f aca="false">IF(L171="","",IF(ABS(L171)&lt;=O171,"Yes","No"))</f>
        <v>No</v>
      </c>
      <c r="S171" s="32" t="str">
        <f aca="false">IF(L171="","",IF(ABS(L171)&lt;=1.96*O171,"Yes","No"))</f>
        <v>No</v>
      </c>
      <c r="T171" s="60" t="n">
        <f aca="false">IF(D171="","",ROUND(SQRT(((D171+G171)*O171/100)^2+(J171*(D171+G171)*0.14653)^2),0))</f>
        <v>43</v>
      </c>
      <c r="U171" s="32"/>
    </row>
    <row r="172" customFormat="false" ht="15" hidden="false" customHeight="false" outlineLevel="0" collapsed="false">
      <c r="A172" s="32" t="s">
        <v>233</v>
      </c>
      <c r="B172" s="32" t="s">
        <v>364</v>
      </c>
      <c r="C172" s="32" t="s">
        <v>366</v>
      </c>
      <c r="D172" s="60" t="n">
        <v>209</v>
      </c>
      <c r="E172" s="60" t="n">
        <v>181</v>
      </c>
      <c r="F172" s="69" t="n">
        <f aca="false">IF(E172="","",D172-E172)</f>
        <v>28</v>
      </c>
      <c r="G172" s="60" t="n">
        <v>248</v>
      </c>
      <c r="H172" s="60" t="n">
        <v>287</v>
      </c>
      <c r="I172" s="69" t="n">
        <f aca="false">IF(H172="","",G172-H172)</f>
        <v>-39</v>
      </c>
      <c r="J172" s="40" t="n">
        <f aca="false">IF(OR(D172="",D172+G172=0),"",D172/(D172+G172))</f>
        <v>0.457330415754923</v>
      </c>
      <c r="K172" s="40" t="n">
        <f aca="false">IF(E172="","",E172/(E172+H172))</f>
        <v>0.386752136752137</v>
      </c>
      <c r="L172" s="70" t="n">
        <f aca="false">IF(OR(K172="",J172=""),"",(J172-K172)*100)</f>
        <v>7.05782790027866</v>
      </c>
      <c r="M172" s="36" t="n">
        <v>3.27171856570357</v>
      </c>
      <c r="N172" s="36" t="n">
        <v>1.32719472401326</v>
      </c>
      <c r="O172" s="36" t="n">
        <f aca="false">SQRT(M172^2+N172^2)</f>
        <v>3.53066398976426</v>
      </c>
      <c r="P172" s="40" t="n">
        <f aca="false">IF(J172="","",MAX(0,J172-1.96*O172/100))</f>
        <v>0.388129401555544</v>
      </c>
      <c r="Q172" s="40" t="n">
        <f aca="false">IF(J172="","",MIN(1,J172+1.96*O172/100))</f>
        <v>0.526531429954303</v>
      </c>
      <c r="R172" s="32" t="str">
        <f aca="false">IF(L172="","",IF(ABS(L172)&lt;=O172,"Yes","No"))</f>
        <v>No</v>
      </c>
      <c r="S172" s="32" t="str">
        <f aca="false">IF(L172="","",IF(ABS(L172)&lt;=1.96*O172,"Yes","No"))</f>
        <v>No</v>
      </c>
      <c r="T172" s="60" t="n">
        <f aca="false">IF(D172="","",ROUND(SQRT(((D172+G172)*O172/100)^2+(J172*(D172+G172)*0.14653)^2),0))</f>
        <v>35</v>
      </c>
      <c r="U172" s="32"/>
    </row>
    <row r="173" customFormat="false" ht="15" hidden="false" customHeight="false" outlineLevel="0" collapsed="false">
      <c r="A173" s="32" t="s">
        <v>233</v>
      </c>
      <c r="B173" s="32" t="s">
        <v>364</v>
      </c>
      <c r="C173" s="32" t="s">
        <v>367</v>
      </c>
      <c r="D173" s="60" t="n">
        <v>382</v>
      </c>
      <c r="E173" s="60" t="n">
        <v>350</v>
      </c>
      <c r="F173" s="69" t="n">
        <f aca="false">IF(E173="","",D173-E173)</f>
        <v>32</v>
      </c>
      <c r="G173" s="60" t="n">
        <v>471</v>
      </c>
      <c r="H173" s="60" t="n">
        <v>527</v>
      </c>
      <c r="I173" s="69" t="n">
        <f aca="false">IF(H173="","",G173-H173)</f>
        <v>-56</v>
      </c>
      <c r="J173" s="40" t="n">
        <f aca="false">IF(OR(D173="",D173+G173=0),"",D173/(D173+G173))</f>
        <v>0.447831184056272</v>
      </c>
      <c r="K173" s="40" t="n">
        <f aca="false">IF(E173="","",E173/(E173+H173))</f>
        <v>0.39908779931585</v>
      </c>
      <c r="L173" s="70" t="n">
        <f aca="false">IF(OR(K173="",J173=""),"",(J173-K173)*100)</f>
        <v>4.87433847404225</v>
      </c>
      <c r="M173" s="36" t="n">
        <v>1.94077599590723</v>
      </c>
      <c r="N173" s="36" t="n">
        <v>1.32719472401326</v>
      </c>
      <c r="O173" s="36" t="n">
        <f aca="false">SQRT(M173^2+N173^2)</f>
        <v>2.35118210731078</v>
      </c>
      <c r="P173" s="40" t="n">
        <f aca="false">IF(J173="","",MAX(0,J173-1.96*O173/100))</f>
        <v>0.401748014752981</v>
      </c>
      <c r="Q173" s="40" t="n">
        <f aca="false">IF(J173="","",MIN(1,J173+1.96*O173/100))</f>
        <v>0.493914353359563</v>
      </c>
      <c r="R173" s="32" t="str">
        <f aca="false">IF(L173="","",IF(ABS(L173)&lt;=O173,"Yes","No"))</f>
        <v>No</v>
      </c>
      <c r="S173" s="32" t="str">
        <f aca="false">IF(L173="","",IF(ABS(L173)&lt;=1.96*O173,"Yes","No"))</f>
        <v>No</v>
      </c>
      <c r="T173" s="60" t="n">
        <f aca="false">IF(D173="","",ROUND(SQRT(((D173+G173)*O173/100)^2+(J173*(D173+G173)*0.0886)^2),0))</f>
        <v>39</v>
      </c>
      <c r="U173" s="32"/>
    </row>
    <row r="174" customFormat="false" ht="15" hidden="false" customHeight="false" outlineLevel="0" collapsed="false">
      <c r="A174" s="32" t="s">
        <v>233</v>
      </c>
      <c r="B174" s="32" t="s">
        <v>368</v>
      </c>
      <c r="C174" s="32" t="s">
        <v>369</v>
      </c>
      <c r="D174" s="60" t="n">
        <v>1007</v>
      </c>
      <c r="E174" s="60" t="n">
        <v>899</v>
      </c>
      <c r="F174" s="69" t="n">
        <f aca="false">IF(E174="","",D174-E174)</f>
        <v>108</v>
      </c>
      <c r="G174" s="60" t="n">
        <v>848</v>
      </c>
      <c r="H174" s="60" t="n">
        <v>944</v>
      </c>
      <c r="I174" s="69" t="n">
        <f aca="false">IF(H174="","",G174-H174)</f>
        <v>-96</v>
      </c>
      <c r="J174" s="40" t="n">
        <f aca="false">IF(OR(D174="",D174+G174=0),"",D174/(D174+G174))</f>
        <v>0.542857142857143</v>
      </c>
      <c r="K174" s="40" t="n">
        <f aca="false">IF(E174="","",E174/(E174+H174))</f>
        <v>0.4877916440586</v>
      </c>
      <c r="L174" s="70" t="n">
        <f aca="false">IF(OR(K174="",J174=""),"",(J174-K174)*100)</f>
        <v>5.50654987985427</v>
      </c>
      <c r="M174" s="36" t="n">
        <v>1.75751909275079</v>
      </c>
      <c r="N174" s="36" t="n">
        <v>1.32719472401326</v>
      </c>
      <c r="O174" s="36" t="n">
        <f aca="false">SQRT(M174^2+N174^2)</f>
        <v>2.2023440232698</v>
      </c>
      <c r="P174" s="40" t="n">
        <f aca="false">IF(J174="","",MAX(0,J174-1.96*O174/100))</f>
        <v>0.499691200001055</v>
      </c>
      <c r="Q174" s="40" t="n">
        <f aca="false">IF(J174="","",MIN(1,J174+1.96*O174/100))</f>
        <v>0.586023085713231</v>
      </c>
      <c r="R174" s="32" t="str">
        <f aca="false">IF(L174="","",IF(ABS(L174)&lt;=O174,"Yes","No"))</f>
        <v>No</v>
      </c>
      <c r="S174" s="32" t="str">
        <f aca="false">IF(L174="","",IF(ABS(L174)&lt;=1.96*O174,"Yes","No"))</f>
        <v>No</v>
      </c>
      <c r="T174" s="60" t="n">
        <f aca="false">IF(D174="","",ROUND(SQRT(((D174+G174)*O174/100)^2+(J174*(D174+G174)*0.06777)^2),0))</f>
        <v>80</v>
      </c>
      <c r="U174" s="32"/>
    </row>
    <row r="175" customFormat="false" ht="15" hidden="false" customHeight="false" outlineLevel="0" collapsed="false">
      <c r="A175" s="32" t="s">
        <v>233</v>
      </c>
      <c r="B175" s="32" t="s">
        <v>368</v>
      </c>
      <c r="C175" s="32" t="s">
        <v>370</v>
      </c>
      <c r="D175" s="60" t="n">
        <v>489</v>
      </c>
      <c r="E175" s="60" t="n">
        <v>463</v>
      </c>
      <c r="F175" s="69" t="n">
        <f aca="false">IF(E175="","",D175-E175)</f>
        <v>26</v>
      </c>
      <c r="G175" s="60" t="n">
        <v>375</v>
      </c>
      <c r="H175" s="60" t="n">
        <v>438</v>
      </c>
      <c r="I175" s="69" t="n">
        <f aca="false">IF(H175="","",G175-H175)</f>
        <v>-63</v>
      </c>
      <c r="J175" s="40" t="n">
        <f aca="false">IF(OR(D175="",D175+G175=0),"",D175/(D175+G175))</f>
        <v>0.565972222222222</v>
      </c>
      <c r="K175" s="40" t="n">
        <f aca="false">IF(E175="","",E175/(E175+H175))</f>
        <v>0.513873473917869</v>
      </c>
      <c r="L175" s="70" t="n">
        <f aca="false">IF(OR(K175="",J175=""),"",(J175-K175)*100)</f>
        <v>5.20987483043531</v>
      </c>
      <c r="M175" s="36" t="n">
        <v>1.94077599590723</v>
      </c>
      <c r="N175" s="36" t="n">
        <v>1.32719472401326</v>
      </c>
      <c r="O175" s="36" t="n">
        <f aca="false">SQRT(M175^2+N175^2)</f>
        <v>2.35118210731078</v>
      </c>
      <c r="P175" s="40" t="n">
        <f aca="false">IF(J175="","",MAX(0,J175-1.96*O175/100))</f>
        <v>0.519889052918931</v>
      </c>
      <c r="Q175" s="40" t="n">
        <f aca="false">IF(J175="","",MIN(1,J175+1.96*O175/100))</f>
        <v>0.612055391525514</v>
      </c>
      <c r="R175" s="32" t="str">
        <f aca="false">IF(L175="","",IF(ABS(L175)&lt;=O175,"Yes","No"))</f>
        <v>No</v>
      </c>
      <c r="S175" s="32" t="str">
        <f aca="false">IF(L175="","",IF(ABS(L175)&lt;=1.96*O175,"Yes","No"))</f>
        <v>No</v>
      </c>
      <c r="T175" s="60" t="n">
        <f aca="false">IF(D175="","",ROUND(SQRT(((D175+G175)*O175/100)^2+(J175*(D175+G175)*0.0886)^2),0))</f>
        <v>48</v>
      </c>
      <c r="U175" s="32"/>
    </row>
    <row r="176" customFormat="false" ht="15" hidden="false" customHeight="false" outlineLevel="0" collapsed="false">
      <c r="A176" s="32" t="s">
        <v>233</v>
      </c>
      <c r="B176" s="32" t="s">
        <v>368</v>
      </c>
      <c r="C176" s="32" t="s">
        <v>371</v>
      </c>
      <c r="D176" s="60" t="n">
        <v>1059</v>
      </c>
      <c r="E176" s="60" t="n">
        <v>1115</v>
      </c>
      <c r="F176" s="69" t="n">
        <f aca="false">IF(E176="","",D176-E176)</f>
        <v>-56</v>
      </c>
      <c r="G176" s="60" t="n">
        <v>814</v>
      </c>
      <c r="H176" s="60" t="n">
        <v>853</v>
      </c>
      <c r="I176" s="69" t="n">
        <f aca="false">IF(H176="","",G176-H176)</f>
        <v>-39</v>
      </c>
      <c r="J176" s="40" t="n">
        <f aca="false">IF(OR(D176="",D176+G176=0),"",D176/(D176+G176))</f>
        <v>0.565403096636412</v>
      </c>
      <c r="K176" s="40" t="n">
        <f aca="false">IF(E176="","",E176/(E176+H176))</f>
        <v>0.566565040650407</v>
      </c>
      <c r="L176" s="70" t="n">
        <f aca="false">IF(OR(K176="",J176=""),"",(J176-K176)*100)</f>
        <v>-0.116194401399428</v>
      </c>
      <c r="M176" s="36" t="n">
        <v>1.75751909275079</v>
      </c>
      <c r="N176" s="36" t="n">
        <v>1.32719472401326</v>
      </c>
      <c r="O176" s="36" t="n">
        <f aca="false">SQRT(M176^2+N176^2)</f>
        <v>2.2023440232698</v>
      </c>
      <c r="P176" s="40" t="n">
        <f aca="false">IF(J176="","",MAX(0,J176-1.96*O176/100))</f>
        <v>0.522237153780324</v>
      </c>
      <c r="Q176" s="40" t="n">
        <f aca="false">IF(J176="","",MIN(1,J176+1.96*O176/100))</f>
        <v>0.6085690394925</v>
      </c>
      <c r="R176" s="32" t="str">
        <f aca="false">IF(L176="","",IF(ABS(L176)&lt;=O176,"Yes","No"))</f>
        <v>Yes</v>
      </c>
      <c r="S176" s="32" t="str">
        <f aca="false">IF(L176="","",IF(ABS(L176)&lt;=1.96*O176,"Yes","No"))</f>
        <v>Yes</v>
      </c>
      <c r="T176" s="60" t="n">
        <f aca="false">IF(D176="","",ROUND(SQRT(((D176+G176)*O176/100)^2+(J176*(D176+G176)*0.06777)^2),0))</f>
        <v>83</v>
      </c>
      <c r="U176" s="32"/>
    </row>
    <row r="177" customFormat="false" ht="15" hidden="false" customHeight="false" outlineLevel="0" collapsed="false">
      <c r="A177" s="32" t="s">
        <v>233</v>
      </c>
      <c r="B177" s="32" t="s">
        <v>368</v>
      </c>
      <c r="C177" s="32" t="s">
        <v>372</v>
      </c>
      <c r="D177" s="60" t="n">
        <v>573</v>
      </c>
      <c r="E177" s="60" t="n">
        <v>532</v>
      </c>
      <c r="F177" s="69" t="n">
        <f aca="false">IF(E177="","",D177-E177)</f>
        <v>41</v>
      </c>
      <c r="G177" s="60" t="n">
        <v>541</v>
      </c>
      <c r="H177" s="60" t="n">
        <v>574</v>
      </c>
      <c r="I177" s="69" t="n">
        <f aca="false">IF(H177="","",G177-H177)</f>
        <v>-33</v>
      </c>
      <c r="J177" s="40" t="n">
        <f aca="false">IF(OR(D177="",D177+G177=0),"",D177/(D177+G177))</f>
        <v>0.514362657091562</v>
      </c>
      <c r="K177" s="40" t="n">
        <f aca="false">IF(E177="","",E177/(E177+H177))</f>
        <v>0.481012658227848</v>
      </c>
      <c r="L177" s="70" t="n">
        <f aca="false">IF(OR(K177="",J177=""),"",(J177-K177)*100)</f>
        <v>3.33499988637138</v>
      </c>
      <c r="M177" s="36" t="n">
        <v>1.94077599590723</v>
      </c>
      <c r="N177" s="36" t="n">
        <v>1.32719472401326</v>
      </c>
      <c r="O177" s="36" t="n">
        <f aca="false">SQRT(M177^2+N177^2)</f>
        <v>2.35118210731078</v>
      </c>
      <c r="P177" s="40" t="n">
        <f aca="false">IF(J177="","",MAX(0,J177-1.96*O177/100))</f>
        <v>0.468279487788271</v>
      </c>
      <c r="Q177" s="40" t="n">
        <f aca="false">IF(J177="","",MIN(1,J177+1.96*O177/100))</f>
        <v>0.560445826394853</v>
      </c>
      <c r="R177" s="32" t="str">
        <f aca="false">IF(L177="","",IF(ABS(L177)&lt;=O177,"Yes","No"))</f>
        <v>No</v>
      </c>
      <c r="S177" s="32" t="str">
        <f aca="false">IF(L177="","",IF(ABS(L177)&lt;=1.96*O177,"Yes","No"))</f>
        <v>Yes</v>
      </c>
      <c r="T177" s="60" t="n">
        <f aca="false">IF(D177="","",ROUND(SQRT(((D177+G177)*O177/100)^2+(J177*(D177+G177)*0.0886)^2),0))</f>
        <v>57</v>
      </c>
      <c r="U177" s="32"/>
    </row>
    <row r="178" customFormat="false" ht="15" hidden="false" customHeight="false" outlineLevel="0" collapsed="false">
      <c r="A178" s="32" t="s">
        <v>233</v>
      </c>
      <c r="B178" s="32" t="s">
        <v>368</v>
      </c>
      <c r="C178" s="32" t="s">
        <v>373</v>
      </c>
      <c r="D178" s="60" t="n">
        <v>1115</v>
      </c>
      <c r="E178" s="60" t="n">
        <v>1077</v>
      </c>
      <c r="F178" s="69" t="n">
        <f aca="false">IF(E178="","",D178-E178)</f>
        <v>38</v>
      </c>
      <c r="G178" s="60" t="n">
        <v>742</v>
      </c>
      <c r="H178" s="60" t="n">
        <v>761</v>
      </c>
      <c r="I178" s="69" t="n">
        <f aca="false">IF(H178="","",G178-H178)</f>
        <v>-19</v>
      </c>
      <c r="J178" s="40" t="n">
        <f aca="false">IF(OR(D178="",D178+G178=0),"",D178/(D178+G178))</f>
        <v>0.600430802369413</v>
      </c>
      <c r="K178" s="40" t="n">
        <f aca="false">IF(E178="","",E178/(E178+H178))</f>
        <v>0.585963003264418</v>
      </c>
      <c r="L178" s="70" t="n">
        <f aca="false">IF(OR(K178="",J178=""),"",(J178-K178)*100)</f>
        <v>1.44677991049952</v>
      </c>
      <c r="M178" s="36" t="n">
        <v>1.75751909275079</v>
      </c>
      <c r="N178" s="36" t="n">
        <v>1.32719472401326</v>
      </c>
      <c r="O178" s="36" t="n">
        <f aca="false">SQRT(M178^2+N178^2)</f>
        <v>2.2023440232698</v>
      </c>
      <c r="P178" s="40" t="n">
        <f aca="false">IF(J178="","",MAX(0,J178-1.96*O178/100))</f>
        <v>0.557264859513325</v>
      </c>
      <c r="Q178" s="40" t="n">
        <f aca="false">IF(J178="","",MIN(1,J178+1.96*O178/100))</f>
        <v>0.643596745225501</v>
      </c>
      <c r="R178" s="32" t="str">
        <f aca="false">IF(L178="","",IF(ABS(L178)&lt;=O178,"Yes","No"))</f>
        <v>Yes</v>
      </c>
      <c r="S178" s="32" t="str">
        <f aca="false">IF(L178="","",IF(ABS(L178)&lt;=1.96*O178,"Yes","No"))</f>
        <v>Yes</v>
      </c>
      <c r="T178" s="60" t="n">
        <f aca="false">IF(D178="","",ROUND(SQRT(((D178+G178)*O178/100)^2+(J178*(D178+G178)*0.06777)^2),0))</f>
        <v>86</v>
      </c>
      <c r="U178" s="32"/>
    </row>
    <row r="179" customFormat="false" ht="15" hidden="false" customHeight="false" outlineLevel="0" collapsed="false">
      <c r="A179" s="32" t="s">
        <v>233</v>
      </c>
      <c r="B179" s="32" t="s">
        <v>368</v>
      </c>
      <c r="C179" s="32" t="s">
        <v>374</v>
      </c>
      <c r="D179" s="60" t="n">
        <v>982</v>
      </c>
      <c r="E179" s="60" t="n">
        <v>964</v>
      </c>
      <c r="F179" s="69" t="n">
        <f aca="false">IF(E179="","",D179-E179)</f>
        <v>18</v>
      </c>
      <c r="G179" s="60" t="n">
        <v>649</v>
      </c>
      <c r="H179" s="60" t="n">
        <v>652</v>
      </c>
      <c r="I179" s="69" t="n">
        <f aca="false">IF(H179="","",G179-H179)</f>
        <v>-3</v>
      </c>
      <c r="J179" s="40" t="n">
        <f aca="false">IF(OR(D179="",D179+G179=0),"",D179/(D179+G179))</f>
        <v>0.602084610668302</v>
      </c>
      <c r="K179" s="40" t="n">
        <f aca="false">IF(E179="","",E179/(E179+H179))</f>
        <v>0.596534653465347</v>
      </c>
      <c r="L179" s="70" t="n">
        <f aca="false">IF(OR(K179="",J179=""),"",(J179-K179)*100)</f>
        <v>0.554995720295515</v>
      </c>
      <c r="M179" s="36" t="n">
        <v>1.75751909275079</v>
      </c>
      <c r="N179" s="36" t="n">
        <v>1.32719472401326</v>
      </c>
      <c r="O179" s="36" t="n">
        <f aca="false">SQRT(M179^2+N179^2)</f>
        <v>2.2023440232698</v>
      </c>
      <c r="P179" s="40" t="n">
        <f aca="false">IF(J179="","",MAX(0,J179-1.96*O179/100))</f>
        <v>0.558918667812214</v>
      </c>
      <c r="Q179" s="40" t="n">
        <f aca="false">IF(J179="","",MIN(1,J179+1.96*O179/100))</f>
        <v>0.64525055352439</v>
      </c>
      <c r="R179" s="32" t="str">
        <f aca="false">IF(L179="","",IF(ABS(L179)&lt;=O179,"Yes","No"))</f>
        <v>Yes</v>
      </c>
      <c r="S179" s="32" t="str">
        <f aca="false">IF(L179="","",IF(ABS(L179)&lt;=1.96*O179,"Yes","No"))</f>
        <v>Yes</v>
      </c>
      <c r="T179" s="60" t="n">
        <f aca="false">IF(D179="","",ROUND(SQRT(((D179+G179)*O179/100)^2+(J179*(D179+G179)*0.06777)^2),0))</f>
        <v>76</v>
      </c>
      <c r="U179" s="32"/>
    </row>
    <row r="180" customFormat="false" ht="15" hidden="false" customHeight="false" outlineLevel="0" collapsed="false">
      <c r="A180" s="32" t="s">
        <v>233</v>
      </c>
      <c r="B180" s="32" t="s">
        <v>368</v>
      </c>
      <c r="C180" s="32" t="s">
        <v>375</v>
      </c>
      <c r="D180" s="60" t="n">
        <v>488</v>
      </c>
      <c r="E180" s="60" t="n">
        <v>463</v>
      </c>
      <c r="F180" s="69" t="n">
        <f aca="false">IF(E180="","",D180-E180)</f>
        <v>25</v>
      </c>
      <c r="G180" s="60" t="n">
        <v>409</v>
      </c>
      <c r="H180" s="60" t="n">
        <v>426</v>
      </c>
      <c r="I180" s="69" t="n">
        <f aca="false">IF(H180="","",G180-H180)</f>
        <v>-17</v>
      </c>
      <c r="J180" s="40" t="n">
        <f aca="false">IF(OR(D180="",D180+G180=0),"",D180/(D180+G180))</f>
        <v>0.544035674470457</v>
      </c>
      <c r="K180" s="40" t="n">
        <f aca="false">IF(E180="","",E180/(E180+H180))</f>
        <v>0.520809898762655</v>
      </c>
      <c r="L180" s="70" t="n">
        <f aca="false">IF(OR(K180="",J180=""),"",(J180-K180)*100)</f>
        <v>2.32257757078024</v>
      </c>
      <c r="M180" s="36" t="n">
        <v>1.94077599590723</v>
      </c>
      <c r="N180" s="36" t="n">
        <v>1.32719472401326</v>
      </c>
      <c r="O180" s="36" t="n">
        <f aca="false">SQRT(M180^2+N180^2)</f>
        <v>2.35118210731078</v>
      </c>
      <c r="P180" s="40" t="n">
        <f aca="false">IF(J180="","",MAX(0,J180-1.96*O180/100))</f>
        <v>0.497952505167166</v>
      </c>
      <c r="Q180" s="40" t="n">
        <f aca="false">IF(J180="","",MIN(1,J180+1.96*O180/100))</f>
        <v>0.590118843773748</v>
      </c>
      <c r="R180" s="32" t="str">
        <f aca="false">IF(L180="","",IF(ABS(L180)&lt;=O180,"Yes","No"))</f>
        <v>Yes</v>
      </c>
      <c r="S180" s="32" t="str">
        <f aca="false">IF(L180="","",IF(ABS(L180)&lt;=1.96*O180,"Yes","No"))</f>
        <v>Yes</v>
      </c>
      <c r="T180" s="60" t="n">
        <f aca="false">IF(D180="","",ROUND(SQRT(((D180+G180)*O180/100)^2+(J180*(D180+G180)*0.0886)^2),0))</f>
        <v>48</v>
      </c>
      <c r="U180" s="32"/>
    </row>
    <row r="181" customFormat="false" ht="15" hidden="false" customHeight="false" outlineLevel="0" collapsed="false">
      <c r="A181" s="32" t="s">
        <v>233</v>
      </c>
      <c r="B181" s="32" t="s">
        <v>368</v>
      </c>
      <c r="C181" s="32" t="s">
        <v>376</v>
      </c>
      <c r="D181" s="60" t="n">
        <v>1256</v>
      </c>
      <c r="E181" s="60" t="n">
        <v>1170</v>
      </c>
      <c r="F181" s="69" t="n">
        <f aca="false">IF(E181="","",D181-E181)</f>
        <v>86</v>
      </c>
      <c r="G181" s="60" t="n">
        <v>1118</v>
      </c>
      <c r="H181" s="60" t="n">
        <v>1217</v>
      </c>
      <c r="I181" s="69" t="n">
        <f aca="false">IF(H181="","",G181-H181)</f>
        <v>-99</v>
      </c>
      <c r="J181" s="40" t="n">
        <f aca="false">IF(OR(D181="",D181+G181=0),"",D181/(D181+G181))</f>
        <v>0.529064869418703</v>
      </c>
      <c r="K181" s="40" t="n">
        <f aca="false">IF(E181="","",E181/(E181+H181))</f>
        <v>0.490155006284039</v>
      </c>
      <c r="L181" s="70" t="n">
        <f aca="false">IF(OR(K181="",J181=""),"",(J181-K181)*100)</f>
        <v>3.8909863134664</v>
      </c>
      <c r="M181" s="36" t="n">
        <v>1.75751909275079</v>
      </c>
      <c r="N181" s="36" t="n">
        <v>1.32719472401326</v>
      </c>
      <c r="O181" s="36" t="n">
        <f aca="false">SQRT(M181^2+N181^2)</f>
        <v>2.2023440232698</v>
      </c>
      <c r="P181" s="40" t="n">
        <f aca="false">IF(J181="","",MAX(0,J181-1.96*O181/100))</f>
        <v>0.485898926562615</v>
      </c>
      <c r="Q181" s="40" t="n">
        <f aca="false">IF(J181="","",MIN(1,J181+1.96*O181/100))</f>
        <v>0.572230812274791</v>
      </c>
      <c r="R181" s="32" t="str">
        <f aca="false">IF(L181="","",IF(ABS(L181)&lt;=O181,"Yes","No"))</f>
        <v>No</v>
      </c>
      <c r="S181" s="32" t="str">
        <f aca="false">IF(L181="","",IF(ABS(L181)&lt;=1.96*O181,"Yes","No"))</f>
        <v>Yes</v>
      </c>
      <c r="T181" s="60" t="n">
        <f aca="false">IF(D181="","",ROUND(SQRT(((D181+G181)*O181/100)^2+(J181*(D181+G181)*0.06777)^2),0))</f>
        <v>100</v>
      </c>
      <c r="U181" s="32"/>
    </row>
    <row r="182" customFormat="false" ht="15" hidden="false" customHeight="false" outlineLevel="0" collapsed="false">
      <c r="A182" s="32" t="s">
        <v>233</v>
      </c>
      <c r="B182" s="32" t="s">
        <v>377</v>
      </c>
      <c r="C182" s="32" t="s">
        <v>378</v>
      </c>
      <c r="D182" s="60" t="n">
        <v>1010</v>
      </c>
      <c r="E182" s="60" t="n">
        <v>988</v>
      </c>
      <c r="F182" s="69" t="n">
        <f aca="false">IF(E182="","",D182-E182)</f>
        <v>22</v>
      </c>
      <c r="G182" s="60" t="n">
        <v>938</v>
      </c>
      <c r="H182" s="60" t="n">
        <v>975</v>
      </c>
      <c r="I182" s="69" t="n">
        <f aca="false">IF(H182="","",G182-H182)</f>
        <v>-37</v>
      </c>
      <c r="J182" s="40" t="n">
        <f aca="false">IF(OR(D182="",D182+G182=0),"",D182/(D182+G182))</f>
        <v>0.518480492813142</v>
      </c>
      <c r="K182" s="40" t="n">
        <f aca="false">IF(E182="","",E182/(E182+H182))</f>
        <v>0.503311258278146</v>
      </c>
      <c r="L182" s="70" t="n">
        <f aca="false">IF(OR(K182="",J182=""),"",(J182-K182)*100)</f>
        <v>1.5169234534996</v>
      </c>
      <c r="M182" s="36" t="n">
        <v>1.75751909275079</v>
      </c>
      <c r="N182" s="36" t="n">
        <v>1.32719472401326</v>
      </c>
      <c r="O182" s="36" t="n">
        <f aca="false">SQRT(M182^2+N182^2)</f>
        <v>2.2023440232698</v>
      </c>
      <c r="P182" s="40" t="n">
        <f aca="false">IF(J182="","",MAX(0,J182-1.96*O182/100))</f>
        <v>0.475314549957054</v>
      </c>
      <c r="Q182" s="40" t="n">
        <f aca="false">IF(J182="","",MIN(1,J182+1.96*O182/100))</f>
        <v>0.56164643566923</v>
      </c>
      <c r="R182" s="32" t="str">
        <f aca="false">IF(L182="","",IF(ABS(L182)&lt;=O182,"Yes","No"))</f>
        <v>Yes</v>
      </c>
      <c r="S182" s="32" t="str">
        <f aca="false">IF(L182="","",IF(ABS(L182)&lt;=1.96*O182,"Yes","No"))</f>
        <v>Yes</v>
      </c>
      <c r="T182" s="60" t="n">
        <f aca="false">IF(D182="","",ROUND(SQRT(((D182+G182)*O182/100)^2+(J182*(D182+G182)*0.06777)^2),0))</f>
        <v>81</v>
      </c>
      <c r="U182" s="32"/>
    </row>
    <row r="183" customFormat="false" ht="15" hidden="false" customHeight="false" outlineLevel="0" collapsed="false">
      <c r="A183" s="32" t="s">
        <v>233</v>
      </c>
      <c r="B183" s="32" t="s">
        <v>377</v>
      </c>
      <c r="C183" s="32" t="s">
        <v>379</v>
      </c>
      <c r="D183" s="60" t="n">
        <v>1326</v>
      </c>
      <c r="E183" s="60" t="n">
        <v>1279</v>
      </c>
      <c r="F183" s="69" t="n">
        <f aca="false">IF(E183="","",D183-E183)</f>
        <v>47</v>
      </c>
      <c r="G183" s="60" t="n">
        <v>1265</v>
      </c>
      <c r="H183" s="60" t="n">
        <v>1306</v>
      </c>
      <c r="I183" s="69" t="n">
        <f aca="false">IF(H183="","",G183-H183)</f>
        <v>-41</v>
      </c>
      <c r="J183" s="40" t="n">
        <f aca="false">IF(OR(D183="",D183+G183=0),"",D183/(D183+G183))</f>
        <v>0.511771516788885</v>
      </c>
      <c r="K183" s="40" t="n">
        <f aca="false">IF(E183="","",E183/(E183+H183))</f>
        <v>0.494777562862669</v>
      </c>
      <c r="L183" s="70" t="n">
        <f aca="false">IF(OR(K183="",J183=""),"",(J183-K183)*100)</f>
        <v>1.69939539262153</v>
      </c>
      <c r="M183" s="36" t="n">
        <v>1.75751909275079</v>
      </c>
      <c r="N183" s="36" t="n">
        <v>1.32719472401326</v>
      </c>
      <c r="O183" s="36" t="n">
        <f aca="false">SQRT(M183^2+N183^2)</f>
        <v>2.2023440232698</v>
      </c>
      <c r="P183" s="40" t="n">
        <f aca="false">IF(J183="","",MAX(0,J183-1.96*O183/100))</f>
        <v>0.468605573932797</v>
      </c>
      <c r="Q183" s="40" t="n">
        <f aca="false">IF(J183="","",MIN(1,J183+1.96*O183/100))</f>
        <v>0.554937459644973</v>
      </c>
      <c r="R183" s="32" t="str">
        <f aca="false">IF(L183="","",IF(ABS(L183)&lt;=O183,"Yes","No"))</f>
        <v>Yes</v>
      </c>
      <c r="S183" s="32" t="str">
        <f aca="false">IF(L183="","",IF(ABS(L183)&lt;=1.96*O183,"Yes","No"))</f>
        <v>Yes</v>
      </c>
      <c r="T183" s="60" t="n">
        <f aca="false">IF(D183="","",ROUND(SQRT(((D183+G183)*O183/100)^2+(J183*(D183+G183)*0.06777)^2),0))</f>
        <v>106</v>
      </c>
      <c r="U183" s="32"/>
    </row>
    <row r="184" customFormat="false" ht="15" hidden="false" customHeight="false" outlineLevel="0" collapsed="false">
      <c r="A184" s="32" t="s">
        <v>233</v>
      </c>
      <c r="B184" s="32" t="s">
        <v>377</v>
      </c>
      <c r="C184" s="32" t="s">
        <v>380</v>
      </c>
      <c r="D184" s="60" t="n">
        <v>810</v>
      </c>
      <c r="E184" s="60" t="n">
        <v>778</v>
      </c>
      <c r="F184" s="69" t="n">
        <f aca="false">IF(E184="","",D184-E184)</f>
        <v>32</v>
      </c>
      <c r="G184" s="60" t="n">
        <v>803</v>
      </c>
      <c r="H184" s="60" t="n">
        <v>875</v>
      </c>
      <c r="I184" s="69" t="n">
        <f aca="false">IF(H184="","",G184-H184)</f>
        <v>-72</v>
      </c>
      <c r="J184" s="40" t="n">
        <f aca="false">IF(OR(D184="",D184+G184=0),"",D184/(D184+G184))</f>
        <v>0.502169869807812</v>
      </c>
      <c r="K184" s="40" t="n">
        <f aca="false">IF(E184="","",E184/(E184+H184))</f>
        <v>0.470659407138536</v>
      </c>
      <c r="L184" s="70" t="n">
        <f aca="false">IF(OR(K184="",J184=""),"",(J184-K184)*100)</f>
        <v>3.15104626692755</v>
      </c>
      <c r="M184" s="36" t="n">
        <v>1.75751909275079</v>
      </c>
      <c r="N184" s="36" t="n">
        <v>1.32719472401326</v>
      </c>
      <c r="O184" s="36" t="n">
        <f aca="false">SQRT(M184^2+N184^2)</f>
        <v>2.2023440232698</v>
      </c>
      <c r="P184" s="40" t="n">
        <f aca="false">IF(J184="","",MAX(0,J184-1.96*O184/100))</f>
        <v>0.459003926951724</v>
      </c>
      <c r="Q184" s="40" t="n">
        <f aca="false">IF(J184="","",MIN(1,J184+1.96*O184/100))</f>
        <v>0.5453358126639</v>
      </c>
      <c r="R184" s="32" t="str">
        <f aca="false">IF(L184="","",IF(ABS(L184)&lt;=O184,"Yes","No"))</f>
        <v>No</v>
      </c>
      <c r="S184" s="32" t="str">
        <f aca="false">IF(L184="","",IF(ABS(L184)&lt;=1.96*O184,"Yes","No"))</f>
        <v>Yes</v>
      </c>
      <c r="T184" s="60" t="n">
        <f aca="false">IF(D184="","",ROUND(SQRT(((D184+G184)*O184/100)^2+(J184*(D184+G184)*0.06777)^2),0))</f>
        <v>65</v>
      </c>
      <c r="U184" s="32"/>
    </row>
    <row r="185" customFormat="false" ht="15" hidden="false" customHeight="false" outlineLevel="0" collapsed="false">
      <c r="A185" s="32" t="s">
        <v>233</v>
      </c>
      <c r="B185" s="32" t="s">
        <v>377</v>
      </c>
      <c r="C185" s="32" t="s">
        <v>381</v>
      </c>
      <c r="D185" s="60" t="n">
        <v>631</v>
      </c>
      <c r="E185" s="60" t="n">
        <v>625</v>
      </c>
      <c r="F185" s="69" t="n">
        <f aca="false">IF(E185="","",D185-E185)</f>
        <v>6</v>
      </c>
      <c r="G185" s="60" t="n">
        <v>439</v>
      </c>
      <c r="H185" s="60" t="n">
        <v>456</v>
      </c>
      <c r="I185" s="69" t="n">
        <f aca="false">IF(H185="","",G185-H185)</f>
        <v>-17</v>
      </c>
      <c r="J185" s="40" t="n">
        <f aca="false">IF(OR(D185="",D185+G185=0),"",D185/(D185+G185))</f>
        <v>0.589719626168224</v>
      </c>
      <c r="K185" s="40" t="n">
        <f aca="false">IF(E185="","",E185/(E185+H185))</f>
        <v>0.578168362627197</v>
      </c>
      <c r="L185" s="70" t="n">
        <f aca="false">IF(OR(K185="",J185=""),"",(J185-K185)*100)</f>
        <v>1.15512635410272</v>
      </c>
      <c r="M185" s="36" t="n">
        <v>1.94077599590723</v>
      </c>
      <c r="N185" s="36" t="n">
        <v>1.32719472401326</v>
      </c>
      <c r="O185" s="36" t="n">
        <f aca="false">SQRT(M185^2+N185^2)</f>
        <v>2.35118210731078</v>
      </c>
      <c r="P185" s="40" t="n">
        <f aca="false">IF(J185="","",MAX(0,J185-1.96*O185/100))</f>
        <v>0.543636456864933</v>
      </c>
      <c r="Q185" s="40" t="n">
        <f aca="false">IF(J185="","",MIN(1,J185+1.96*O185/100))</f>
        <v>0.635802795471516</v>
      </c>
      <c r="R185" s="32" t="str">
        <f aca="false">IF(L185="","",IF(ABS(L185)&lt;=O185,"Yes","No"))</f>
        <v>Yes</v>
      </c>
      <c r="S185" s="32" t="str">
        <f aca="false">IF(L185="","",IF(ABS(L185)&lt;=1.96*O185,"Yes","No"))</f>
        <v>Yes</v>
      </c>
      <c r="T185" s="60" t="n">
        <f aca="false">IF(D185="","",ROUND(SQRT(((D185+G185)*O185/100)^2+(J185*(D185+G185)*0.0886)^2),0))</f>
        <v>61</v>
      </c>
      <c r="U185" s="32"/>
    </row>
    <row r="186" customFormat="false" ht="15" hidden="false" customHeight="false" outlineLevel="0" collapsed="false">
      <c r="A186" s="32" t="s">
        <v>233</v>
      </c>
      <c r="B186" s="32" t="s">
        <v>377</v>
      </c>
      <c r="C186" s="32" t="s">
        <v>382</v>
      </c>
      <c r="D186" s="60" t="n">
        <v>1668</v>
      </c>
      <c r="E186" s="60" t="n">
        <v>1741</v>
      </c>
      <c r="F186" s="69" t="n">
        <f aca="false">IF(E186="","",D186-E186)</f>
        <v>-73</v>
      </c>
      <c r="G186" s="60" t="n">
        <v>1516</v>
      </c>
      <c r="H186" s="60" t="n">
        <v>1574</v>
      </c>
      <c r="I186" s="69" t="n">
        <f aca="false">IF(H186="","",G186-H186)</f>
        <v>-58</v>
      </c>
      <c r="J186" s="40" t="n">
        <f aca="false">IF(OR(D186="",D186+G186=0),"",D186/(D186+G186))</f>
        <v>0.523869346733668</v>
      </c>
      <c r="K186" s="40" t="n">
        <f aca="false">IF(E186="","",E186/(E186+H186))</f>
        <v>0.525188536953243</v>
      </c>
      <c r="L186" s="70" t="n">
        <f aca="false">IF(OR(K186="",J186=""),"",(J186-K186)*100)</f>
        <v>-0.13191902195745</v>
      </c>
      <c r="M186" s="36" t="n">
        <v>1.75751909275079</v>
      </c>
      <c r="N186" s="36" t="n">
        <v>1.32719472401326</v>
      </c>
      <c r="O186" s="36" t="n">
        <f aca="false">SQRT(M186^2+N186^2)</f>
        <v>2.2023440232698</v>
      </c>
      <c r="P186" s="40" t="n">
        <f aca="false">IF(J186="","",MAX(0,J186-1.96*O186/100))</f>
        <v>0.48070340387758</v>
      </c>
      <c r="Q186" s="40" t="n">
        <f aca="false">IF(J186="","",MIN(1,J186+1.96*O186/100))</f>
        <v>0.567035289589756</v>
      </c>
      <c r="R186" s="32" t="str">
        <f aca="false">IF(L186="","",IF(ABS(L186)&lt;=O186,"Yes","No"))</f>
        <v>Yes</v>
      </c>
      <c r="S186" s="32" t="str">
        <f aca="false">IF(L186="","",IF(ABS(L186)&lt;=1.96*O186,"Yes","No"))</f>
        <v>Yes</v>
      </c>
      <c r="T186" s="60" t="n">
        <f aca="false">IF(D186="","",ROUND(SQRT(((D186+G186)*O186/100)^2+(J186*(D186+G186)*0.06777)^2),0))</f>
        <v>133</v>
      </c>
      <c r="U186" s="32"/>
    </row>
    <row r="187" customFormat="false" ht="15" hidden="false" customHeight="false" outlineLevel="0" collapsed="false">
      <c r="A187" s="32" t="s">
        <v>233</v>
      </c>
      <c r="B187" s="32" t="s">
        <v>377</v>
      </c>
      <c r="C187" s="32" t="s">
        <v>383</v>
      </c>
      <c r="D187" s="60" t="n">
        <v>720</v>
      </c>
      <c r="E187" s="60" t="n">
        <v>715</v>
      </c>
      <c r="F187" s="69" t="n">
        <f aca="false">IF(E187="","",D187-E187)</f>
        <v>5</v>
      </c>
      <c r="G187" s="60" t="n">
        <v>528</v>
      </c>
      <c r="H187" s="60" t="n">
        <v>569</v>
      </c>
      <c r="I187" s="69" t="n">
        <f aca="false">IF(H187="","",G187-H187)</f>
        <v>-41</v>
      </c>
      <c r="J187" s="40" t="n">
        <f aca="false">IF(OR(D187="",D187+G187=0),"",D187/(D187+G187))</f>
        <v>0.576923076923077</v>
      </c>
      <c r="K187" s="40" t="n">
        <f aca="false">IF(E187="","",E187/(E187+H187))</f>
        <v>0.556853582554517</v>
      </c>
      <c r="L187" s="70" t="n">
        <f aca="false">IF(OR(K187="",J187=""),"",(J187-K187)*100)</f>
        <v>2.00694943685598</v>
      </c>
      <c r="M187" s="36" t="n">
        <v>1.75751909275079</v>
      </c>
      <c r="N187" s="36" t="n">
        <v>1.32719472401326</v>
      </c>
      <c r="O187" s="36" t="n">
        <f aca="false">SQRT(M187^2+N187^2)</f>
        <v>2.2023440232698</v>
      </c>
      <c r="P187" s="40" t="n">
        <f aca="false">IF(J187="","",MAX(0,J187-1.96*O187/100))</f>
        <v>0.533757134066989</v>
      </c>
      <c r="Q187" s="40" t="n">
        <f aca="false">IF(J187="","",MIN(1,J187+1.96*O187/100))</f>
        <v>0.620089019779165</v>
      </c>
      <c r="R187" s="32" t="str">
        <f aca="false">IF(L187="","",IF(ABS(L187)&lt;=O187,"Yes","No"))</f>
        <v>Yes</v>
      </c>
      <c r="S187" s="32" t="str">
        <f aca="false">IF(L187="","",IF(ABS(L187)&lt;=1.96*O187,"Yes","No"))</f>
        <v>Yes</v>
      </c>
      <c r="T187" s="60" t="n">
        <f aca="false">IF(D187="","",ROUND(SQRT(((D187+G187)*O187/100)^2+(J187*(D187+G187)*0.06777)^2),0))</f>
        <v>56</v>
      </c>
      <c r="U187" s="32"/>
    </row>
    <row r="188" customFormat="false" ht="15" hidden="false" customHeight="false" outlineLevel="0" collapsed="false">
      <c r="A188" s="32" t="s">
        <v>233</v>
      </c>
      <c r="B188" s="32" t="s">
        <v>377</v>
      </c>
      <c r="C188" s="32" t="s">
        <v>384</v>
      </c>
      <c r="D188" s="60" t="n">
        <v>699</v>
      </c>
      <c r="E188" s="60" t="n">
        <v>685</v>
      </c>
      <c r="F188" s="69" t="n">
        <f aca="false">IF(E188="","",D188-E188)</f>
        <v>14</v>
      </c>
      <c r="G188" s="60" t="n">
        <v>576</v>
      </c>
      <c r="H188" s="60" t="n">
        <v>645</v>
      </c>
      <c r="I188" s="69" t="n">
        <f aca="false">IF(H188="","",G188-H188)</f>
        <v>-69</v>
      </c>
      <c r="J188" s="40" t="n">
        <f aca="false">IF(OR(D188="",D188+G188=0),"",D188/(D188+G188))</f>
        <v>0.548235294117647</v>
      </c>
      <c r="K188" s="40" t="n">
        <f aca="false">IF(E188="","",E188/(E188+H188))</f>
        <v>0.515037593984962</v>
      </c>
      <c r="L188" s="70" t="n">
        <f aca="false">IF(OR(K188="",J188=""),"",(J188-K188)*100)</f>
        <v>3.31977001326846</v>
      </c>
      <c r="M188" s="36" t="n">
        <v>1.75751909275079</v>
      </c>
      <c r="N188" s="36" t="n">
        <v>1.32719472401326</v>
      </c>
      <c r="O188" s="36" t="n">
        <f aca="false">SQRT(M188^2+N188^2)</f>
        <v>2.2023440232698</v>
      </c>
      <c r="P188" s="40" t="n">
        <f aca="false">IF(J188="","",MAX(0,J188-1.96*O188/100))</f>
        <v>0.505069351261559</v>
      </c>
      <c r="Q188" s="40" t="n">
        <f aca="false">IF(J188="","",MIN(1,J188+1.96*O188/100))</f>
        <v>0.591401236973735</v>
      </c>
      <c r="R188" s="32" t="str">
        <f aca="false">IF(L188="","",IF(ABS(L188)&lt;=O188,"Yes","No"))</f>
        <v>No</v>
      </c>
      <c r="S188" s="32" t="str">
        <f aca="false">IF(L188="","",IF(ABS(L188)&lt;=1.96*O188,"Yes","No"))</f>
        <v>Yes</v>
      </c>
      <c r="T188" s="60" t="n">
        <f aca="false">IF(D188="","",ROUND(SQRT(((D188+G188)*O188/100)^2+(J188*(D188+G188)*0.06777)^2),0))</f>
        <v>55</v>
      </c>
      <c r="U188" s="32"/>
    </row>
    <row r="189" customFormat="false" ht="15" hidden="false" customHeight="false" outlineLevel="0" collapsed="false">
      <c r="A189" s="32" t="s">
        <v>233</v>
      </c>
      <c r="B189" s="32" t="s">
        <v>377</v>
      </c>
      <c r="C189" s="32" t="s">
        <v>385</v>
      </c>
      <c r="D189" s="60" t="n">
        <v>697</v>
      </c>
      <c r="E189" s="60" t="n">
        <v>708</v>
      </c>
      <c r="F189" s="69" t="n">
        <f aca="false">IF(E189="","",D189-E189)</f>
        <v>-11</v>
      </c>
      <c r="G189" s="60" t="n">
        <v>582</v>
      </c>
      <c r="H189" s="60" t="n">
        <v>630</v>
      </c>
      <c r="I189" s="69" t="n">
        <f aca="false">IF(H189="","",G189-H189)</f>
        <v>-48</v>
      </c>
      <c r="J189" s="40" t="n">
        <f aca="false">IF(OR(D189="",D189+G189=0),"",D189/(D189+G189))</f>
        <v>0.544956997654418</v>
      </c>
      <c r="K189" s="40" t="n">
        <f aca="false">IF(E189="","",E189/(E189+H189))</f>
        <v>0.52914798206278</v>
      </c>
      <c r="L189" s="70" t="n">
        <f aca="false">IF(OR(K189="",J189=""),"",(J189-K189)*100)</f>
        <v>1.58090155916373</v>
      </c>
      <c r="M189" s="36" t="n">
        <v>1.75751909275079</v>
      </c>
      <c r="N189" s="36" t="n">
        <v>1.32719472401326</v>
      </c>
      <c r="O189" s="36" t="n">
        <f aca="false">SQRT(M189^2+N189^2)</f>
        <v>2.2023440232698</v>
      </c>
      <c r="P189" s="40" t="n">
        <f aca="false">IF(J189="","",MAX(0,J189-1.96*O189/100))</f>
        <v>0.50179105479833</v>
      </c>
      <c r="Q189" s="40" t="n">
        <f aca="false">IF(J189="","",MIN(1,J189+1.96*O189/100))</f>
        <v>0.588122940510506</v>
      </c>
      <c r="R189" s="32" t="str">
        <f aca="false">IF(L189="","",IF(ABS(L189)&lt;=O189,"Yes","No"))</f>
        <v>Yes</v>
      </c>
      <c r="S189" s="32" t="str">
        <f aca="false">IF(L189="","",IF(ABS(L189)&lt;=1.96*O189,"Yes","No"))</f>
        <v>Yes</v>
      </c>
      <c r="T189" s="60" t="n">
        <f aca="false">IF(D189="","",ROUND(SQRT(((D189+G189)*O189/100)^2+(J189*(D189+G189)*0.06777)^2),0))</f>
        <v>55</v>
      </c>
      <c r="U189" s="32"/>
    </row>
    <row r="190" customFormat="false" ht="15" hidden="false" customHeight="false" outlineLevel="0" collapsed="false">
      <c r="A190" s="32" t="s">
        <v>233</v>
      </c>
      <c r="B190" s="32" t="s">
        <v>386</v>
      </c>
      <c r="C190" s="32" t="s">
        <v>387</v>
      </c>
      <c r="D190" s="60" t="n">
        <v>1352</v>
      </c>
      <c r="E190" s="60" t="n">
        <v>1317</v>
      </c>
      <c r="F190" s="69" t="n">
        <f aca="false">IF(E190="","",D190-E190)</f>
        <v>35</v>
      </c>
      <c r="G190" s="60" t="n">
        <v>1513</v>
      </c>
      <c r="H190" s="60" t="n">
        <v>1544</v>
      </c>
      <c r="I190" s="69" t="n">
        <f aca="false">IF(H190="","",G190-H190)</f>
        <v>-31</v>
      </c>
      <c r="J190" s="40" t="n">
        <f aca="false">IF(OR(D190="",D190+G190=0),"",D190/(D190+G190))</f>
        <v>0.471902268760908</v>
      </c>
      <c r="K190" s="40" t="n">
        <f aca="false">IF(E190="","",E190/(E190+H190))</f>
        <v>0.460328556448794</v>
      </c>
      <c r="L190" s="70" t="n">
        <f aca="false">IF(OR(K190="",J190=""),"",(J190-K190)*100)</f>
        <v>1.15737123121134</v>
      </c>
      <c r="M190" s="36" t="n">
        <v>1.75751909275079</v>
      </c>
      <c r="N190" s="36" t="n">
        <v>1.32719472401326</v>
      </c>
      <c r="O190" s="36" t="n">
        <f aca="false">SQRT(M190^2+N190^2)</f>
        <v>2.2023440232698</v>
      </c>
      <c r="P190" s="40" t="n">
        <f aca="false">IF(J190="","",MAX(0,J190-1.96*O190/100))</f>
        <v>0.42873632590482</v>
      </c>
      <c r="Q190" s="40" t="n">
        <f aca="false">IF(J190="","",MIN(1,J190+1.96*O190/100))</f>
        <v>0.515068211616996</v>
      </c>
      <c r="R190" s="32" t="str">
        <f aca="false">IF(L190="","",IF(ABS(L190)&lt;=O190,"Yes","No"))</f>
        <v>Yes</v>
      </c>
      <c r="S190" s="32" t="str">
        <f aca="false">IF(L190="","",IF(ABS(L190)&lt;=1.96*O190,"Yes","No"))</f>
        <v>Yes</v>
      </c>
      <c r="T190" s="60" t="n">
        <f aca="false">IF(D190="","",ROUND(SQRT(((D190+G190)*O190/100)^2+(J190*(D190+G190)*0.06777)^2),0))</f>
        <v>111</v>
      </c>
      <c r="U190" s="32"/>
    </row>
    <row r="191" customFormat="false" ht="15" hidden="false" customHeight="false" outlineLevel="0" collapsed="false">
      <c r="A191" s="32" t="s">
        <v>233</v>
      </c>
      <c r="B191" s="32" t="s">
        <v>386</v>
      </c>
      <c r="C191" s="32" t="s">
        <v>388</v>
      </c>
      <c r="D191" s="60" t="n">
        <v>1002</v>
      </c>
      <c r="E191" s="60" t="n">
        <v>909</v>
      </c>
      <c r="F191" s="69" t="n">
        <f aca="false">IF(E191="","",D191-E191)</f>
        <v>93</v>
      </c>
      <c r="G191" s="60" t="n">
        <v>1369</v>
      </c>
      <c r="H191" s="60" t="n">
        <v>1417</v>
      </c>
      <c r="I191" s="69" t="n">
        <f aca="false">IF(H191="","",G191-H191)</f>
        <v>-48</v>
      </c>
      <c r="J191" s="40" t="n">
        <f aca="false">IF(OR(D191="",D191+G191=0),"",D191/(D191+G191))</f>
        <v>0.422606495149726</v>
      </c>
      <c r="K191" s="40" t="n">
        <f aca="false">IF(E191="","",E191/(E191+H191))</f>
        <v>0.390799656061909</v>
      </c>
      <c r="L191" s="70" t="n">
        <f aca="false">IF(OR(K191="",J191=""),"",(J191-K191)*100)</f>
        <v>3.1806839087817</v>
      </c>
      <c r="M191" s="36" t="n">
        <v>1.75751909275079</v>
      </c>
      <c r="N191" s="36" t="n">
        <v>1.32719472401326</v>
      </c>
      <c r="O191" s="36" t="n">
        <f aca="false">SQRT(M191^2+N191^2)</f>
        <v>2.2023440232698</v>
      </c>
      <c r="P191" s="40" t="n">
        <f aca="false">IF(J191="","",MAX(0,J191-1.96*O191/100))</f>
        <v>0.379440552293638</v>
      </c>
      <c r="Q191" s="40" t="n">
        <f aca="false">IF(J191="","",MIN(1,J191+1.96*O191/100))</f>
        <v>0.465772438005814</v>
      </c>
      <c r="R191" s="32" t="str">
        <f aca="false">IF(L191="","",IF(ABS(L191)&lt;=O191,"Yes","No"))</f>
        <v>No</v>
      </c>
      <c r="S191" s="32" t="str">
        <f aca="false">IF(L191="","",IF(ABS(L191)&lt;=1.96*O191,"Yes","No"))</f>
        <v>Yes</v>
      </c>
      <c r="T191" s="60" t="n">
        <f aca="false">IF(D191="","",ROUND(SQRT(((D191+G191)*O191/100)^2+(J191*(D191+G191)*0.06777)^2),0))</f>
        <v>86</v>
      </c>
      <c r="U191" s="32"/>
    </row>
    <row r="192" customFormat="false" ht="15" hidden="false" customHeight="false" outlineLevel="0" collapsed="false">
      <c r="A192" s="32" t="s">
        <v>233</v>
      </c>
      <c r="B192" s="32" t="s">
        <v>389</v>
      </c>
      <c r="C192" s="32" t="s">
        <v>390</v>
      </c>
      <c r="D192" s="60" t="n">
        <v>989</v>
      </c>
      <c r="E192" s="60" t="n">
        <v>969</v>
      </c>
      <c r="F192" s="69" t="n">
        <f aca="false">IF(E192="","",D192-E192)</f>
        <v>20</v>
      </c>
      <c r="G192" s="60" t="n">
        <v>1073</v>
      </c>
      <c r="H192" s="60" t="n">
        <v>1077</v>
      </c>
      <c r="I192" s="69" t="n">
        <f aca="false">IF(H192="","",G192-H192)</f>
        <v>-4</v>
      </c>
      <c r="J192" s="40" t="n">
        <f aca="false">IF(OR(D192="",D192+G192=0),"",D192/(D192+G192))</f>
        <v>0.479631425800194</v>
      </c>
      <c r="K192" s="40" t="n">
        <f aca="false">IF(E192="","",E192/(E192+H192))</f>
        <v>0.473607038123167</v>
      </c>
      <c r="L192" s="70" t="n">
        <f aca="false">IF(OR(K192="",J192=""),"",(J192-K192)*100)</f>
        <v>0.602438767702679</v>
      </c>
      <c r="M192" s="36" t="n">
        <v>1.75751909275079</v>
      </c>
      <c r="N192" s="36" t="n">
        <v>1.32719472401326</v>
      </c>
      <c r="O192" s="36" t="n">
        <f aca="false">SQRT(M192^2+N192^2)</f>
        <v>2.2023440232698</v>
      </c>
      <c r="P192" s="40" t="n">
        <f aca="false">IF(J192="","",MAX(0,J192-1.96*O192/100))</f>
        <v>0.436465482944106</v>
      </c>
      <c r="Q192" s="40" t="n">
        <f aca="false">IF(J192="","",MIN(1,J192+1.96*O192/100))</f>
        <v>0.522797368656282</v>
      </c>
      <c r="R192" s="32" t="str">
        <f aca="false">IF(L192="","",IF(ABS(L192)&lt;=O192,"Yes","No"))</f>
        <v>Yes</v>
      </c>
      <c r="S192" s="32" t="str">
        <f aca="false">IF(L192="","",IF(ABS(L192)&lt;=1.96*O192,"Yes","No"))</f>
        <v>Yes</v>
      </c>
      <c r="T192" s="60" t="n">
        <f aca="false">IF(D192="","",ROUND(SQRT(((D192+G192)*O192/100)^2+(J192*(D192+G192)*0.06777)^2),0))</f>
        <v>81</v>
      </c>
      <c r="U192" s="32"/>
    </row>
    <row r="193" customFormat="false" ht="15" hidden="false" customHeight="false" outlineLevel="0" collapsed="false">
      <c r="A193" s="32" t="s">
        <v>233</v>
      </c>
      <c r="B193" s="32" t="s">
        <v>389</v>
      </c>
      <c r="C193" s="32" t="s">
        <v>391</v>
      </c>
      <c r="D193" s="60" t="n">
        <v>703</v>
      </c>
      <c r="E193" s="60" t="n">
        <v>635</v>
      </c>
      <c r="F193" s="69" t="n">
        <f aca="false">IF(E193="","",D193-E193)</f>
        <v>68</v>
      </c>
      <c r="G193" s="60" t="n">
        <v>781</v>
      </c>
      <c r="H193" s="60" t="n">
        <v>829</v>
      </c>
      <c r="I193" s="69" t="n">
        <f aca="false">IF(H193="","",G193-H193)</f>
        <v>-48</v>
      </c>
      <c r="J193" s="40" t="n">
        <f aca="false">IF(OR(D193="",D193+G193=0),"",D193/(D193+G193))</f>
        <v>0.473719676549865</v>
      </c>
      <c r="K193" s="40" t="n">
        <f aca="false">IF(E193="","",E193/(E193+H193))</f>
        <v>0.433743169398907</v>
      </c>
      <c r="L193" s="70" t="n">
        <f aca="false">IF(OR(K193="",J193=""),"",(J193-K193)*100)</f>
        <v>3.99765071509581</v>
      </c>
      <c r="M193" s="36" t="n">
        <v>1.75751909275079</v>
      </c>
      <c r="N193" s="36" t="n">
        <v>1.32719472401326</v>
      </c>
      <c r="O193" s="36" t="n">
        <f aca="false">SQRT(M193^2+N193^2)</f>
        <v>2.2023440232698</v>
      </c>
      <c r="P193" s="40" t="n">
        <f aca="false">IF(J193="","",MAX(0,J193-1.96*O193/100))</f>
        <v>0.430553733693777</v>
      </c>
      <c r="Q193" s="40" t="n">
        <f aca="false">IF(J193="","",MIN(1,J193+1.96*O193/100))</f>
        <v>0.516885619405953</v>
      </c>
      <c r="R193" s="32" t="str">
        <f aca="false">IF(L193="","",IF(ABS(L193)&lt;=O193,"Yes","No"))</f>
        <v>No</v>
      </c>
      <c r="S193" s="32" t="str">
        <f aca="false">IF(L193="","",IF(ABS(L193)&lt;=1.96*O193,"Yes","No"))</f>
        <v>Yes</v>
      </c>
      <c r="T193" s="60" t="n">
        <f aca="false">IF(D193="","",ROUND(SQRT(((D193+G193)*O193/100)^2+(J193*(D193+G193)*0.06777)^2),0))</f>
        <v>58</v>
      </c>
      <c r="U193" s="32"/>
    </row>
    <row r="194" customFormat="false" ht="15" hidden="false" customHeight="false" outlineLevel="0" collapsed="false">
      <c r="A194" s="32" t="s">
        <v>233</v>
      </c>
      <c r="B194" s="32" t="s">
        <v>389</v>
      </c>
      <c r="C194" s="32" t="s">
        <v>392</v>
      </c>
      <c r="D194" s="60" t="n">
        <v>540</v>
      </c>
      <c r="E194" s="60" t="n">
        <v>512</v>
      </c>
      <c r="F194" s="69" t="n">
        <f aca="false">IF(E194="","",D194-E194)</f>
        <v>28</v>
      </c>
      <c r="G194" s="60" t="n">
        <v>588</v>
      </c>
      <c r="H194" s="60" t="n">
        <v>586</v>
      </c>
      <c r="I194" s="69" t="n">
        <f aca="false">IF(H194="","",G194-H194)</f>
        <v>2</v>
      </c>
      <c r="J194" s="40" t="n">
        <f aca="false">IF(OR(D194="",D194+G194=0),"",D194/(D194+G194))</f>
        <v>0.478723404255319</v>
      </c>
      <c r="K194" s="40" t="n">
        <f aca="false">IF(E194="","",E194/(E194+H194))</f>
        <v>0.466302367941712</v>
      </c>
      <c r="L194" s="70" t="n">
        <f aca="false">IF(OR(K194="",J194=""),"",(J194-K194)*100)</f>
        <v>1.2421036313607</v>
      </c>
      <c r="M194" s="36" t="n">
        <v>1.94077599590723</v>
      </c>
      <c r="N194" s="36" t="n">
        <v>1.32719472401326</v>
      </c>
      <c r="O194" s="36" t="n">
        <f aca="false">SQRT(M194^2+N194^2)</f>
        <v>2.35118210731078</v>
      </c>
      <c r="P194" s="40" t="n">
        <f aca="false">IF(J194="","",MAX(0,J194-1.96*O194/100))</f>
        <v>0.432640234952028</v>
      </c>
      <c r="Q194" s="40" t="n">
        <f aca="false">IF(J194="","",MIN(1,J194+1.96*O194/100))</f>
        <v>0.524806573558611</v>
      </c>
      <c r="R194" s="32" t="str">
        <f aca="false">IF(L194="","",IF(ABS(L194)&lt;=O194,"Yes","No"))</f>
        <v>Yes</v>
      </c>
      <c r="S194" s="32" t="str">
        <f aca="false">IF(L194="","",IF(ABS(L194)&lt;=1.96*O194,"Yes","No"))</f>
        <v>Yes</v>
      </c>
      <c r="T194" s="60" t="n">
        <f aca="false">IF(D194="","",ROUND(SQRT(((D194+G194)*O194/100)^2+(J194*(D194+G194)*0.0886)^2),0))</f>
        <v>55</v>
      </c>
      <c r="U194" s="32"/>
    </row>
    <row r="195" customFormat="false" ht="15" hidden="false" customHeight="false" outlineLevel="0" collapsed="false">
      <c r="A195" s="32" t="s">
        <v>233</v>
      </c>
      <c r="B195" s="32" t="s">
        <v>389</v>
      </c>
      <c r="C195" s="32" t="s">
        <v>393</v>
      </c>
      <c r="D195" s="60" t="n">
        <v>1525</v>
      </c>
      <c r="E195" s="60" t="n">
        <v>1467</v>
      </c>
      <c r="F195" s="69" t="n">
        <f aca="false">IF(E195="","",D195-E195)</f>
        <v>58</v>
      </c>
      <c r="G195" s="60" t="n">
        <v>1647</v>
      </c>
      <c r="H195" s="60" t="n">
        <v>1737</v>
      </c>
      <c r="I195" s="69" t="n">
        <f aca="false">IF(H195="","",G195-H195)</f>
        <v>-90</v>
      </c>
      <c r="J195" s="40" t="n">
        <f aca="false">IF(OR(D195="",D195+G195=0),"",D195/(D195+G195))</f>
        <v>0.480769230769231</v>
      </c>
      <c r="K195" s="40" t="n">
        <f aca="false">IF(E195="","",E195/(E195+H195))</f>
        <v>0.457865168539326</v>
      </c>
      <c r="L195" s="70" t="n">
        <f aca="false">IF(OR(K195="",J195=""),"",(J195-K195)*100)</f>
        <v>2.29040622299049</v>
      </c>
      <c r="M195" s="36" t="n">
        <v>1.75751909275079</v>
      </c>
      <c r="N195" s="36" t="n">
        <v>1.32719472401326</v>
      </c>
      <c r="O195" s="36" t="n">
        <f aca="false">SQRT(M195^2+N195^2)</f>
        <v>2.2023440232698</v>
      </c>
      <c r="P195" s="40" t="n">
        <f aca="false">IF(J195="","",MAX(0,J195-1.96*O195/100))</f>
        <v>0.437603287913143</v>
      </c>
      <c r="Q195" s="40" t="n">
        <f aca="false">IF(J195="","",MIN(1,J195+1.96*O195/100))</f>
        <v>0.523935173625319</v>
      </c>
      <c r="R195" s="32" t="str">
        <f aca="false">IF(L195="","",IF(ABS(L195)&lt;=O195,"Yes","No"))</f>
        <v>No</v>
      </c>
      <c r="S195" s="32" t="str">
        <f aca="false">IF(L195="","",IF(ABS(L195)&lt;=1.96*O195,"Yes","No"))</f>
        <v>Yes</v>
      </c>
      <c r="T195" s="60" t="n">
        <f aca="false">IF(D195="","",ROUND(SQRT(((D195+G195)*O195/100)^2+(J195*(D195+G195)*0.06777)^2),0))</f>
        <v>125</v>
      </c>
      <c r="U195" s="32"/>
    </row>
    <row r="196" customFormat="false" ht="15" hidden="false" customHeight="false" outlineLevel="0" collapsed="false">
      <c r="A196" s="32" t="s">
        <v>233</v>
      </c>
      <c r="B196" s="32" t="s">
        <v>389</v>
      </c>
      <c r="C196" s="32" t="s">
        <v>394</v>
      </c>
      <c r="D196" s="60" t="n">
        <v>631</v>
      </c>
      <c r="E196" s="60" t="n">
        <v>632</v>
      </c>
      <c r="F196" s="69" t="n">
        <f aca="false">IF(E196="","",D196-E196)</f>
        <v>-1</v>
      </c>
      <c r="G196" s="60" t="n">
        <v>661</v>
      </c>
      <c r="H196" s="60" t="n">
        <v>705</v>
      </c>
      <c r="I196" s="69" t="n">
        <f aca="false">IF(H196="","",G196-H196)</f>
        <v>-44</v>
      </c>
      <c r="J196" s="40" t="n">
        <f aca="false">IF(OR(D196="",D196+G196=0),"",D196/(D196+G196))</f>
        <v>0.488390092879257</v>
      </c>
      <c r="K196" s="40" t="n">
        <f aca="false">IF(E196="","",E196/(E196+H196))</f>
        <v>0.472700074794316</v>
      </c>
      <c r="L196" s="70" t="n">
        <f aca="false">IF(OR(K196="",J196=""),"",(J196-K196)*100)</f>
        <v>1.56900180849413</v>
      </c>
      <c r="M196" s="36" t="n">
        <v>1.75751909275079</v>
      </c>
      <c r="N196" s="36" t="n">
        <v>1.32719472401326</v>
      </c>
      <c r="O196" s="36" t="n">
        <f aca="false">SQRT(M196^2+N196^2)</f>
        <v>2.2023440232698</v>
      </c>
      <c r="P196" s="40" t="n">
        <f aca="false">IF(J196="","",MAX(0,J196-1.96*O196/100))</f>
        <v>0.445224150023169</v>
      </c>
      <c r="Q196" s="40" t="n">
        <f aca="false">IF(J196="","",MIN(1,J196+1.96*O196/100))</f>
        <v>0.531556035735345</v>
      </c>
      <c r="R196" s="32" t="str">
        <f aca="false">IF(L196="","",IF(ABS(L196)&lt;=O196,"Yes","No"))</f>
        <v>Yes</v>
      </c>
      <c r="S196" s="32" t="str">
        <f aca="false">IF(L196="","",IF(ABS(L196)&lt;=1.96*O196,"Yes","No"))</f>
        <v>Yes</v>
      </c>
      <c r="T196" s="60" t="n">
        <f aca="false">IF(D196="","",ROUND(SQRT(((D196+G196)*O196/100)^2+(J196*(D196+G196)*0.06777)^2),0))</f>
        <v>51</v>
      </c>
      <c r="U196" s="32"/>
    </row>
    <row r="197" customFormat="false" ht="15" hidden="false" customHeight="false" outlineLevel="0" collapsed="false">
      <c r="A197" s="32" t="s">
        <v>233</v>
      </c>
      <c r="B197" s="32" t="s">
        <v>389</v>
      </c>
      <c r="C197" s="32" t="s">
        <v>395</v>
      </c>
      <c r="D197" s="60" t="n">
        <v>650</v>
      </c>
      <c r="E197" s="60" t="n">
        <v>621</v>
      </c>
      <c r="F197" s="69" t="n">
        <f aca="false">IF(E197="","",D197-E197)</f>
        <v>29</v>
      </c>
      <c r="G197" s="60" t="n">
        <v>537</v>
      </c>
      <c r="H197" s="60" t="n">
        <v>589</v>
      </c>
      <c r="I197" s="69" t="n">
        <f aca="false">IF(H197="","",G197-H197)</f>
        <v>-52</v>
      </c>
      <c r="J197" s="40" t="n">
        <f aca="false">IF(OR(D197="",D197+G197=0),"",D197/(D197+G197))</f>
        <v>0.54759898904802</v>
      </c>
      <c r="K197" s="40" t="n">
        <f aca="false">IF(E197="","",E197/(E197+H197))</f>
        <v>0.513223140495868</v>
      </c>
      <c r="L197" s="70" t="n">
        <f aca="false">IF(OR(K197="",J197=""),"",(J197-K197)*100)</f>
        <v>3.43758485521524</v>
      </c>
      <c r="M197" s="36" t="n">
        <v>1.75751909275079</v>
      </c>
      <c r="N197" s="36" t="n">
        <v>1.32719472401326</v>
      </c>
      <c r="O197" s="36" t="n">
        <f aca="false">SQRT(M197^2+N197^2)</f>
        <v>2.2023440232698</v>
      </c>
      <c r="P197" s="40" t="n">
        <f aca="false">IF(J197="","",MAX(0,J197-1.96*O197/100))</f>
        <v>0.504433046191932</v>
      </c>
      <c r="Q197" s="40" t="n">
        <f aca="false">IF(J197="","",MIN(1,J197+1.96*O197/100))</f>
        <v>0.590764931904108</v>
      </c>
      <c r="R197" s="32" t="str">
        <f aca="false">IF(L197="","",IF(ABS(L197)&lt;=O197,"Yes","No"))</f>
        <v>No</v>
      </c>
      <c r="S197" s="32" t="str">
        <f aca="false">IF(L197="","",IF(ABS(L197)&lt;=1.96*O197,"Yes","No"))</f>
        <v>Yes</v>
      </c>
      <c r="T197" s="60" t="n">
        <f aca="false">IF(D197="","",ROUND(SQRT(((D197+G197)*O197/100)^2+(J197*(D197+G197)*0.06777)^2),0))</f>
        <v>51</v>
      </c>
      <c r="U197" s="32"/>
    </row>
    <row r="198" customFormat="false" ht="15" hidden="false" customHeight="false" outlineLevel="0" collapsed="false">
      <c r="A198" s="32" t="s">
        <v>233</v>
      </c>
      <c r="B198" s="32" t="s">
        <v>396</v>
      </c>
      <c r="C198" s="32" t="s">
        <v>397</v>
      </c>
      <c r="D198" s="60" t="n">
        <v>233</v>
      </c>
      <c r="E198" s="60" t="n">
        <v>217</v>
      </c>
      <c r="F198" s="69" t="n">
        <f aca="false">IF(E198="","",D198-E198)</f>
        <v>16</v>
      </c>
      <c r="G198" s="60" t="n">
        <v>487</v>
      </c>
      <c r="H198" s="60" t="n">
        <v>510</v>
      </c>
      <c r="I198" s="69" t="n">
        <f aca="false">IF(H198="","",G198-H198)</f>
        <v>-23</v>
      </c>
      <c r="J198" s="40" t="n">
        <f aca="false">IF(OR(D198="",D198+G198=0),"",D198/(D198+G198))</f>
        <v>0.323611111111111</v>
      </c>
      <c r="K198" s="40" t="n">
        <f aca="false">IF(E198="","",E198/(E198+H198))</f>
        <v>0.298486932599725</v>
      </c>
      <c r="L198" s="70" t="n">
        <f aca="false">IF(OR(K198="",J198=""),"",(J198-K198)*100)</f>
        <v>2.51241785113862</v>
      </c>
      <c r="M198" s="36" t="n">
        <v>3.27171856570357</v>
      </c>
      <c r="N198" s="36" t="n">
        <v>1.32719472401326</v>
      </c>
      <c r="O198" s="36" t="n">
        <f aca="false">SQRT(M198^2+N198^2)</f>
        <v>3.53066398976426</v>
      </c>
      <c r="P198" s="40" t="n">
        <f aca="false">IF(J198="","",MAX(0,J198-1.96*O198/100))</f>
        <v>0.254410096911732</v>
      </c>
      <c r="Q198" s="40" t="n">
        <f aca="false">IF(J198="","",MIN(1,J198+1.96*O198/100))</f>
        <v>0.392812125310491</v>
      </c>
      <c r="R198" s="32" t="str">
        <f aca="false">IF(L198="","",IF(ABS(L198)&lt;=O198,"Yes","No"))</f>
        <v>Yes</v>
      </c>
      <c r="S198" s="32" t="str">
        <f aca="false">IF(L198="","",IF(ABS(L198)&lt;=1.96*O198,"Yes","No"))</f>
        <v>Yes</v>
      </c>
      <c r="T198" s="60" t="n">
        <f aca="false">IF(D198="","",ROUND(SQRT(((D198+G198)*O198/100)^2+(J198*(D198+G198)*0.14653)^2),0))</f>
        <v>43</v>
      </c>
      <c r="U198" s="32"/>
    </row>
    <row r="199" customFormat="false" ht="15" hidden="false" customHeight="false" outlineLevel="0" collapsed="false">
      <c r="A199" s="32" t="s">
        <v>233</v>
      </c>
      <c r="B199" s="32" t="s">
        <v>396</v>
      </c>
      <c r="C199" s="32" t="s">
        <v>398</v>
      </c>
      <c r="D199" s="60" t="n">
        <v>896</v>
      </c>
      <c r="E199" s="60" t="n">
        <v>805</v>
      </c>
      <c r="F199" s="69" t="n">
        <f aca="false">IF(E199="","",D199-E199)</f>
        <v>91</v>
      </c>
      <c r="G199" s="60" t="n">
        <v>1567</v>
      </c>
      <c r="H199" s="60" t="n">
        <v>1646</v>
      </c>
      <c r="I199" s="69" t="n">
        <f aca="false">IF(H199="","",G199-H199)</f>
        <v>-79</v>
      </c>
      <c r="J199" s="40" t="n">
        <f aca="false">IF(OR(D199="",D199+G199=0),"",D199/(D199+G199))</f>
        <v>0.363784003248072</v>
      </c>
      <c r="K199" s="40" t="n">
        <f aca="false">IF(E199="","",E199/(E199+H199))</f>
        <v>0.32843737250102</v>
      </c>
      <c r="L199" s="70" t="n">
        <f aca="false">IF(OR(K199="",J199=""),"",(J199-K199)*100)</f>
        <v>3.53466307470515</v>
      </c>
      <c r="M199" s="36" t="n">
        <v>1.75751909275079</v>
      </c>
      <c r="N199" s="36" t="n">
        <v>1.32719472401326</v>
      </c>
      <c r="O199" s="36" t="n">
        <f aca="false">SQRT(M199^2+N199^2)</f>
        <v>2.2023440232698</v>
      </c>
      <c r="P199" s="40" t="n">
        <f aca="false">IF(J199="","",MAX(0,J199-1.96*O199/100))</f>
        <v>0.320618060391984</v>
      </c>
      <c r="Q199" s="40" t="n">
        <f aca="false">IF(J199="","",MIN(1,J199+1.96*O199/100))</f>
        <v>0.406949946104159</v>
      </c>
      <c r="R199" s="32" t="str">
        <f aca="false">IF(L199="","",IF(ABS(L199)&lt;=O199,"Yes","No"))</f>
        <v>No</v>
      </c>
      <c r="S199" s="32" t="str">
        <f aca="false">IF(L199="","",IF(ABS(L199)&lt;=1.96*O199,"Yes","No"))</f>
        <v>Yes</v>
      </c>
      <c r="T199" s="60" t="n">
        <f aca="false">IF(D199="","",ROUND(SQRT(((D199+G199)*O199/100)^2+(J199*(D199+G199)*0.06777)^2),0))</f>
        <v>81</v>
      </c>
      <c r="U199" s="32"/>
    </row>
    <row r="200" customFormat="false" ht="15" hidden="false" customHeight="false" outlineLevel="0" collapsed="false">
      <c r="A200" s="32" t="s">
        <v>233</v>
      </c>
      <c r="B200" s="32" t="s">
        <v>396</v>
      </c>
      <c r="C200" s="32" t="s">
        <v>399</v>
      </c>
      <c r="D200" s="60" t="n">
        <v>204</v>
      </c>
      <c r="E200" s="60" t="n">
        <v>210</v>
      </c>
      <c r="F200" s="69" t="n">
        <f aca="false">IF(E200="","",D200-E200)</f>
        <v>-6</v>
      </c>
      <c r="G200" s="60" t="n">
        <v>423</v>
      </c>
      <c r="H200" s="60" t="n">
        <v>424</v>
      </c>
      <c r="I200" s="69" t="n">
        <f aca="false">IF(H200="","",G200-H200)</f>
        <v>-1</v>
      </c>
      <c r="J200" s="40" t="n">
        <f aca="false">IF(OR(D200="",D200+G200=0),"",D200/(D200+G200))</f>
        <v>0.325358851674641</v>
      </c>
      <c r="K200" s="40" t="n">
        <f aca="false">IF(E200="","",E200/(E200+H200))</f>
        <v>0.331230283911672</v>
      </c>
      <c r="L200" s="70" t="n">
        <f aca="false">IF(OR(K200="",J200=""),"",(J200-K200)*100)</f>
        <v>-0.587143223703079</v>
      </c>
      <c r="M200" s="36" t="n">
        <v>3.27171856570357</v>
      </c>
      <c r="N200" s="36" t="n">
        <v>1.32719472401326</v>
      </c>
      <c r="O200" s="36" t="n">
        <f aca="false">SQRT(M200^2+N200^2)</f>
        <v>3.53066398976426</v>
      </c>
      <c r="P200" s="40" t="n">
        <f aca="false">IF(J200="","",MAX(0,J200-1.96*O200/100))</f>
        <v>0.256157837475262</v>
      </c>
      <c r="Q200" s="40" t="n">
        <f aca="false">IF(J200="","",MIN(1,J200+1.96*O200/100))</f>
        <v>0.394559865874021</v>
      </c>
      <c r="R200" s="32" t="str">
        <f aca="false">IF(L200="","",IF(ABS(L200)&lt;=O200,"Yes","No"))</f>
        <v>Yes</v>
      </c>
      <c r="S200" s="32" t="str">
        <f aca="false">IF(L200="","",IF(ABS(L200)&lt;=1.96*O200,"Yes","No"))</f>
        <v>Yes</v>
      </c>
      <c r="T200" s="60" t="n">
        <f aca="false">IF(D200="","",ROUND(SQRT(((D200+G200)*O200/100)^2+(J200*(D200+G200)*0.14653)^2),0))</f>
        <v>37</v>
      </c>
      <c r="U200" s="32"/>
    </row>
    <row r="201" customFormat="false" ht="15" hidden="false" customHeight="false" outlineLevel="0" collapsed="false">
      <c r="A201" s="32" t="s">
        <v>233</v>
      </c>
      <c r="B201" s="32" t="s">
        <v>400</v>
      </c>
      <c r="C201" s="32" t="s">
        <v>400</v>
      </c>
      <c r="D201" s="60" t="n">
        <v>1121</v>
      </c>
      <c r="E201" s="60" t="n">
        <v>1075</v>
      </c>
      <c r="F201" s="69" t="n">
        <f aca="false">IF(E201="","",D201-E201)</f>
        <v>46</v>
      </c>
      <c r="G201" s="60" t="n">
        <v>2104</v>
      </c>
      <c r="H201" s="60" t="n">
        <v>2161</v>
      </c>
      <c r="I201" s="69" t="n">
        <f aca="false">IF(H201="","",G201-H201)</f>
        <v>-57</v>
      </c>
      <c r="J201" s="40" t="n">
        <f aca="false">IF(OR(D201="",D201+G201=0),"",D201/(D201+G201))</f>
        <v>0.347596899224806</v>
      </c>
      <c r="K201" s="40" t="n">
        <f aca="false">IF(E201="","",E201/(E201+H201))</f>
        <v>0.332200247218789</v>
      </c>
      <c r="L201" s="70" t="n">
        <f aca="false">IF(OR(K201="",J201=""),"",(J201-K201)*100)</f>
        <v>1.53966520060176</v>
      </c>
      <c r="M201" s="36" t="n">
        <v>1.75751909275079</v>
      </c>
      <c r="N201" s="36" t="n">
        <v>1.32719472401326</v>
      </c>
      <c r="O201" s="36" t="n">
        <f aca="false">SQRT(M201^2+N201^2)</f>
        <v>2.2023440232698</v>
      </c>
      <c r="P201" s="40" t="n">
        <f aca="false">IF(J201="","",MAX(0,J201-1.96*O201/100))</f>
        <v>0.304430956368718</v>
      </c>
      <c r="Q201" s="40" t="n">
        <f aca="false">IF(J201="","",MIN(1,J201+1.96*O201/100))</f>
        <v>0.390762842080894</v>
      </c>
      <c r="R201" s="32" t="str">
        <f aca="false">IF(L201="","",IF(ABS(L201)&lt;=O201,"Yes","No"))</f>
        <v>Yes</v>
      </c>
      <c r="S201" s="32" t="str">
        <f aca="false">IF(L201="","",IF(ABS(L201)&lt;=1.96*O201,"Yes","No"))</f>
        <v>Yes</v>
      </c>
      <c r="T201" s="60" t="n">
        <f aca="false">IF(D201="","",ROUND(SQRT(((D201+G201)*O201/100)^2+(J201*(D201+G201)*0.06777)^2),0))</f>
        <v>104</v>
      </c>
      <c r="U201" s="32"/>
    </row>
    <row r="202" customFormat="false" ht="15" hidden="false" customHeight="false" outlineLevel="0" collapsed="false">
      <c r="A202" s="32" t="s">
        <v>233</v>
      </c>
      <c r="B202" s="32" t="s">
        <v>401</v>
      </c>
      <c r="C202" s="32" t="s">
        <v>402</v>
      </c>
      <c r="D202" s="60" t="n">
        <v>781</v>
      </c>
      <c r="E202" s="60" t="n">
        <v>710</v>
      </c>
      <c r="F202" s="69" t="n">
        <f aca="false">IF(E202="","",D202-E202)</f>
        <v>71</v>
      </c>
      <c r="G202" s="60" t="n">
        <v>864</v>
      </c>
      <c r="H202" s="60" t="n">
        <v>924</v>
      </c>
      <c r="I202" s="69" t="n">
        <f aca="false">IF(H202="","",G202-H202)</f>
        <v>-60</v>
      </c>
      <c r="J202" s="40" t="n">
        <f aca="false">IF(OR(D202="",D202+G202=0),"",D202/(D202+G202))</f>
        <v>0.474772036474164</v>
      </c>
      <c r="K202" s="40" t="n">
        <f aca="false">IF(E202="","",E202/(E202+H202))</f>
        <v>0.434516523867809</v>
      </c>
      <c r="L202" s="70" t="n">
        <f aca="false">IF(OR(K202="",J202=""),"",(J202-K202)*100)</f>
        <v>4.02555126063551</v>
      </c>
      <c r="M202" s="36" t="n">
        <v>1.75751909275079</v>
      </c>
      <c r="N202" s="36" t="n">
        <v>1.32719472401326</v>
      </c>
      <c r="O202" s="36" t="n">
        <f aca="false">SQRT(M202^2+N202^2)</f>
        <v>2.2023440232698</v>
      </c>
      <c r="P202" s="40" t="n">
        <f aca="false">IF(J202="","",MAX(0,J202-1.96*O202/100))</f>
        <v>0.431606093618076</v>
      </c>
      <c r="Q202" s="40" t="n">
        <f aca="false">IF(J202="","",MIN(1,J202+1.96*O202/100))</f>
        <v>0.517937979330252</v>
      </c>
      <c r="R202" s="32" t="str">
        <f aca="false">IF(L202="","",IF(ABS(L202)&lt;=O202,"Yes","No"))</f>
        <v>No</v>
      </c>
      <c r="S202" s="32" t="str">
        <f aca="false">IF(L202="","",IF(ABS(L202)&lt;=1.96*O202,"Yes","No"))</f>
        <v>Yes</v>
      </c>
      <c r="T202" s="60" t="n">
        <f aca="false">IF(D202="","",ROUND(SQRT(((D202+G202)*O202/100)^2+(J202*(D202+G202)*0.06777)^2),0))</f>
        <v>64</v>
      </c>
      <c r="U202" s="32"/>
    </row>
    <row r="203" customFormat="false" ht="15" hidden="false" customHeight="false" outlineLevel="0" collapsed="false">
      <c r="A203" s="32" t="s">
        <v>233</v>
      </c>
      <c r="B203" s="32" t="s">
        <v>401</v>
      </c>
      <c r="C203" s="32" t="s">
        <v>403</v>
      </c>
      <c r="D203" s="60" t="n">
        <v>657</v>
      </c>
      <c r="E203" s="60" t="n">
        <v>632</v>
      </c>
      <c r="F203" s="69" t="n">
        <f aca="false">IF(E203="","",D203-E203)</f>
        <v>25</v>
      </c>
      <c r="G203" s="60" t="n">
        <v>634</v>
      </c>
      <c r="H203" s="60" t="n">
        <v>689</v>
      </c>
      <c r="I203" s="69" t="n">
        <f aca="false">IF(H203="","",G203-H203)</f>
        <v>-55</v>
      </c>
      <c r="J203" s="40" t="n">
        <f aca="false">IF(OR(D203="",D203+G203=0),"",D203/(D203+G203))</f>
        <v>0.508907823392719</v>
      </c>
      <c r="K203" s="40" t="n">
        <f aca="false">IF(E203="","",E203/(E203+H203))</f>
        <v>0.478425435276306</v>
      </c>
      <c r="L203" s="70" t="n">
        <f aca="false">IF(OR(K203="",J203=""),"",(J203-K203)*100)</f>
        <v>3.0482388116413</v>
      </c>
      <c r="M203" s="36" t="n">
        <v>1.75751909275079</v>
      </c>
      <c r="N203" s="36" t="n">
        <v>1.32719472401326</v>
      </c>
      <c r="O203" s="36" t="n">
        <f aca="false">SQRT(M203^2+N203^2)</f>
        <v>2.2023440232698</v>
      </c>
      <c r="P203" s="40" t="n">
        <f aca="false">IF(J203="","",MAX(0,J203-1.96*O203/100))</f>
        <v>0.465741880536631</v>
      </c>
      <c r="Q203" s="40" t="n">
        <f aca="false">IF(J203="","",MIN(1,J203+1.96*O203/100))</f>
        <v>0.552073766248807</v>
      </c>
      <c r="R203" s="32" t="str">
        <f aca="false">IF(L203="","",IF(ABS(L203)&lt;=O203,"Yes","No"))</f>
        <v>No</v>
      </c>
      <c r="S203" s="32" t="str">
        <f aca="false">IF(L203="","",IF(ABS(L203)&lt;=1.96*O203,"Yes","No"))</f>
        <v>Yes</v>
      </c>
      <c r="T203" s="60" t="n">
        <f aca="false">IF(D203="","",ROUND(SQRT(((D203+G203)*O203/100)^2+(J203*(D203+G203)*0.06777)^2),0))</f>
        <v>53</v>
      </c>
      <c r="U203" s="32"/>
    </row>
    <row r="204" customFormat="false" ht="15" hidden="false" customHeight="false" outlineLevel="0" collapsed="false">
      <c r="A204" s="32" t="s">
        <v>233</v>
      </c>
      <c r="B204" s="32" t="s">
        <v>401</v>
      </c>
      <c r="C204" s="32" t="s">
        <v>404</v>
      </c>
      <c r="D204" s="60" t="n">
        <v>831</v>
      </c>
      <c r="E204" s="60" t="n">
        <v>820</v>
      </c>
      <c r="F204" s="69" t="n">
        <f aca="false">IF(E204="","",D204-E204)</f>
        <v>11</v>
      </c>
      <c r="G204" s="60" t="n">
        <v>529</v>
      </c>
      <c r="H204" s="60" t="n">
        <v>554</v>
      </c>
      <c r="I204" s="69" t="n">
        <f aca="false">IF(H204="","",G204-H204)</f>
        <v>-25</v>
      </c>
      <c r="J204" s="40" t="n">
        <f aca="false">IF(OR(D204="",D204+G204=0),"",D204/(D204+G204))</f>
        <v>0.611029411764706</v>
      </c>
      <c r="K204" s="40" t="n">
        <f aca="false">IF(E204="","",E204/(E204+H204))</f>
        <v>0.596797671033479</v>
      </c>
      <c r="L204" s="70" t="n">
        <f aca="false">IF(OR(K204="",J204=""),"",(J204-K204)*100)</f>
        <v>1.4231740731227</v>
      </c>
      <c r="M204" s="36" t="n">
        <v>1.75751909275079</v>
      </c>
      <c r="N204" s="36" t="n">
        <v>1.32719472401326</v>
      </c>
      <c r="O204" s="36" t="n">
        <f aca="false">SQRT(M204^2+N204^2)</f>
        <v>2.2023440232698</v>
      </c>
      <c r="P204" s="40" t="n">
        <f aca="false">IF(J204="","",MAX(0,J204-1.96*O204/100))</f>
        <v>0.567863468908618</v>
      </c>
      <c r="Q204" s="40" t="n">
        <f aca="false">IF(J204="","",MIN(1,J204+1.96*O204/100))</f>
        <v>0.654195354620794</v>
      </c>
      <c r="R204" s="32" t="str">
        <f aca="false">IF(L204="","",IF(ABS(L204)&lt;=O204,"Yes","No"))</f>
        <v>Yes</v>
      </c>
      <c r="S204" s="32" t="str">
        <f aca="false">IF(L204="","",IF(ABS(L204)&lt;=1.96*O204,"Yes","No"))</f>
        <v>Yes</v>
      </c>
      <c r="T204" s="60" t="n">
        <f aca="false">IF(D204="","",ROUND(SQRT(((D204+G204)*O204/100)^2+(J204*(D204+G204)*0.06777)^2),0))</f>
        <v>64</v>
      </c>
      <c r="U204" s="32"/>
    </row>
    <row r="205" customFormat="false" ht="15" hidden="false" customHeight="false" outlineLevel="0" collapsed="false">
      <c r="A205" s="32" t="s">
        <v>233</v>
      </c>
      <c r="B205" s="32" t="s">
        <v>401</v>
      </c>
      <c r="C205" s="32" t="s">
        <v>405</v>
      </c>
      <c r="D205" s="60" t="n">
        <v>898</v>
      </c>
      <c r="E205" s="60" t="n">
        <v>919</v>
      </c>
      <c r="F205" s="69" t="n">
        <f aca="false">IF(E205="","",D205-E205)</f>
        <v>-21</v>
      </c>
      <c r="G205" s="60" t="n">
        <v>513</v>
      </c>
      <c r="H205" s="60" t="n">
        <v>542</v>
      </c>
      <c r="I205" s="69" t="n">
        <f aca="false">IF(H205="","",G205-H205)</f>
        <v>-29</v>
      </c>
      <c r="J205" s="40" t="n">
        <f aca="false">IF(OR(D205="",D205+G205=0),"",D205/(D205+G205))</f>
        <v>0.636428065201984</v>
      </c>
      <c r="K205" s="40" t="n">
        <f aca="false">IF(E205="","",E205/(E205+H205))</f>
        <v>0.6290212183436</v>
      </c>
      <c r="L205" s="70" t="n">
        <f aca="false">IF(OR(K205="",J205=""),"",(J205-K205)*100)</f>
        <v>0.740684685838411</v>
      </c>
      <c r="M205" s="36" t="n">
        <v>1.75751909275079</v>
      </c>
      <c r="N205" s="36" t="n">
        <v>1.32719472401326</v>
      </c>
      <c r="O205" s="36" t="n">
        <f aca="false">SQRT(M205^2+N205^2)</f>
        <v>2.2023440232698</v>
      </c>
      <c r="P205" s="40" t="n">
        <f aca="false">IF(J205="","",MAX(0,J205-1.96*O205/100))</f>
        <v>0.593262122345896</v>
      </c>
      <c r="Q205" s="40" t="n">
        <f aca="false">IF(J205="","",MIN(1,J205+1.96*O205/100))</f>
        <v>0.679594008058072</v>
      </c>
      <c r="R205" s="32" t="str">
        <f aca="false">IF(L205="","",IF(ABS(L205)&lt;=O205,"Yes","No"))</f>
        <v>Yes</v>
      </c>
      <c r="S205" s="32" t="str">
        <f aca="false">IF(L205="","",IF(ABS(L205)&lt;=1.96*O205,"Yes","No"))</f>
        <v>Yes</v>
      </c>
      <c r="T205" s="60" t="n">
        <f aca="false">IF(D205="","",ROUND(SQRT(((D205+G205)*O205/100)^2+(J205*(D205+G205)*0.06777)^2),0))</f>
        <v>68</v>
      </c>
      <c r="U205" s="32"/>
    </row>
    <row r="206" customFormat="false" ht="15" hidden="false" customHeight="false" outlineLevel="0" collapsed="false">
      <c r="A206" s="32" t="s">
        <v>233</v>
      </c>
      <c r="B206" s="32" t="s">
        <v>401</v>
      </c>
      <c r="C206" s="32" t="s">
        <v>406</v>
      </c>
      <c r="D206" s="60" t="n">
        <v>334</v>
      </c>
      <c r="E206" s="60" t="n">
        <v>308</v>
      </c>
      <c r="F206" s="69" t="n">
        <f aca="false">IF(E206="","",D206-E206)</f>
        <v>26</v>
      </c>
      <c r="G206" s="60" t="n">
        <v>229</v>
      </c>
      <c r="H206" s="60" t="n">
        <v>263</v>
      </c>
      <c r="I206" s="69" t="n">
        <f aca="false">IF(H206="","",G206-H206)</f>
        <v>-34</v>
      </c>
      <c r="J206" s="40" t="n">
        <f aca="false">IF(OR(D206="",D206+G206=0),"",D206/(D206+G206))</f>
        <v>0.593250444049734</v>
      </c>
      <c r="K206" s="40" t="n">
        <f aca="false">IF(E206="","",E206/(E206+H206))</f>
        <v>0.539404553415061</v>
      </c>
      <c r="L206" s="70" t="n">
        <f aca="false">IF(OR(K206="",J206=""),"",(J206-K206)*100)</f>
        <v>5.38458906346723</v>
      </c>
      <c r="M206" s="36" t="n">
        <v>3.27171856570357</v>
      </c>
      <c r="N206" s="36" t="n">
        <v>1.32719472401326</v>
      </c>
      <c r="O206" s="36" t="n">
        <f aca="false">SQRT(M206^2+N206^2)</f>
        <v>3.53066398976426</v>
      </c>
      <c r="P206" s="40" t="n">
        <f aca="false">IF(J206="","",MAX(0,J206-1.96*O206/100))</f>
        <v>0.524049429850354</v>
      </c>
      <c r="Q206" s="40" t="n">
        <f aca="false">IF(J206="","",MIN(1,J206+1.96*O206/100))</f>
        <v>0.662451458249113</v>
      </c>
      <c r="R206" s="32" t="str">
        <f aca="false">IF(L206="","",IF(ABS(L206)&lt;=O206,"Yes","No"))</f>
        <v>No</v>
      </c>
      <c r="S206" s="32" t="str">
        <f aca="false">IF(L206="","",IF(ABS(L206)&lt;=1.96*O206,"Yes","No"))</f>
        <v>Yes</v>
      </c>
      <c r="T206" s="60" t="n">
        <f aca="false">IF(D206="","",ROUND(SQRT(((D206+G206)*O206/100)^2+(J206*(D206+G206)*0.14653)^2),0))</f>
        <v>53</v>
      </c>
      <c r="U206" s="32"/>
    </row>
    <row r="207" customFormat="false" ht="15" hidden="false" customHeight="false" outlineLevel="0" collapsed="false">
      <c r="A207" s="32" t="s">
        <v>233</v>
      </c>
      <c r="B207" s="32" t="s">
        <v>401</v>
      </c>
      <c r="C207" s="32" t="s">
        <v>407</v>
      </c>
      <c r="D207" s="60" t="n">
        <v>594</v>
      </c>
      <c r="E207" s="60" t="n">
        <v>602</v>
      </c>
      <c r="F207" s="69" t="n">
        <f aca="false">IF(E207="","",D207-E207)</f>
        <v>-8</v>
      </c>
      <c r="G207" s="60" t="n">
        <v>278</v>
      </c>
      <c r="H207" s="60" t="n">
        <v>269</v>
      </c>
      <c r="I207" s="69" t="n">
        <f aca="false">IF(H207="","",G207-H207)</f>
        <v>9</v>
      </c>
      <c r="J207" s="40" t="n">
        <f aca="false">IF(OR(D207="",D207+G207=0),"",D207/(D207+G207))</f>
        <v>0.681192660550459</v>
      </c>
      <c r="K207" s="40" t="n">
        <f aca="false">IF(E207="","",E207/(E207+H207))</f>
        <v>0.691159586681975</v>
      </c>
      <c r="L207" s="70" t="n">
        <f aca="false">IF(OR(K207="",J207=""),"",(J207-K207)*100)</f>
        <v>-0.996692613151606</v>
      </c>
      <c r="M207" s="36" t="n">
        <v>1.94077599590723</v>
      </c>
      <c r="N207" s="36" t="n">
        <v>1.32719472401326</v>
      </c>
      <c r="O207" s="36" t="n">
        <f aca="false">SQRT(M207^2+N207^2)</f>
        <v>2.35118210731078</v>
      </c>
      <c r="P207" s="40" t="n">
        <f aca="false">IF(J207="","",MAX(0,J207-1.96*O207/100))</f>
        <v>0.635109491247167</v>
      </c>
      <c r="Q207" s="40" t="n">
        <f aca="false">IF(J207="","",MIN(1,J207+1.96*O207/100))</f>
        <v>0.72727582985375</v>
      </c>
      <c r="R207" s="32" t="str">
        <f aca="false">IF(L207="","",IF(ABS(L207)&lt;=O207,"Yes","No"))</f>
        <v>Yes</v>
      </c>
      <c r="S207" s="32" t="str">
        <f aca="false">IF(L207="","",IF(ABS(L207)&lt;=1.96*O207,"Yes","No"))</f>
        <v>Yes</v>
      </c>
      <c r="T207" s="60" t="n">
        <f aca="false">IF(D207="","",ROUND(SQRT(((D207+G207)*O207/100)^2+(J207*(D207+G207)*0.0886)^2),0))</f>
        <v>56</v>
      </c>
      <c r="U207" s="32"/>
    </row>
    <row r="208" customFormat="false" ht="15" hidden="false" customHeight="false" outlineLevel="0" collapsed="false">
      <c r="A208" s="32" t="s">
        <v>233</v>
      </c>
      <c r="B208" s="32" t="s">
        <v>401</v>
      </c>
      <c r="C208" s="32" t="s">
        <v>408</v>
      </c>
      <c r="D208" s="60" t="n">
        <v>574</v>
      </c>
      <c r="E208" s="60" t="n">
        <v>512</v>
      </c>
      <c r="F208" s="69" t="n">
        <f aca="false">IF(E208="","",D208-E208)</f>
        <v>62</v>
      </c>
      <c r="G208" s="60" t="n">
        <v>428</v>
      </c>
      <c r="H208" s="60" t="n">
        <v>447</v>
      </c>
      <c r="I208" s="69" t="n">
        <f aca="false">IF(H208="","",G208-H208)</f>
        <v>-19</v>
      </c>
      <c r="J208" s="40" t="n">
        <f aca="false">IF(OR(D208="",D208+G208=0),"",D208/(D208+G208))</f>
        <v>0.572854291417166</v>
      </c>
      <c r="K208" s="40" t="n">
        <f aca="false">IF(E208="","",E208/(E208+H208))</f>
        <v>0.533889468196038</v>
      </c>
      <c r="L208" s="70" t="n">
        <f aca="false">IF(OR(K208="",J208=""),"",(J208-K208)*100)</f>
        <v>3.89648232211282</v>
      </c>
      <c r="M208" s="36" t="n">
        <v>1.94077599590723</v>
      </c>
      <c r="N208" s="36" t="n">
        <v>1.32719472401326</v>
      </c>
      <c r="O208" s="36" t="n">
        <f aca="false">SQRT(M208^2+N208^2)</f>
        <v>2.35118210731078</v>
      </c>
      <c r="P208" s="40" t="n">
        <f aca="false">IF(J208="","",MAX(0,J208-1.96*O208/100))</f>
        <v>0.526771122113874</v>
      </c>
      <c r="Q208" s="40" t="n">
        <f aca="false">IF(J208="","",MIN(1,J208+1.96*O208/100))</f>
        <v>0.618937460720457</v>
      </c>
      <c r="R208" s="32" t="str">
        <f aca="false">IF(L208="","",IF(ABS(L208)&lt;=O208,"Yes","No"))</f>
        <v>No</v>
      </c>
      <c r="S208" s="32" t="str">
        <f aca="false">IF(L208="","",IF(ABS(L208)&lt;=1.96*O208,"Yes","No"))</f>
        <v>Yes</v>
      </c>
      <c r="T208" s="60" t="n">
        <f aca="false">IF(D208="","",ROUND(SQRT(((D208+G208)*O208/100)^2+(J208*(D208+G208)*0.0886)^2),0))</f>
        <v>56</v>
      </c>
      <c r="U208" s="32"/>
    </row>
    <row r="209" customFormat="false" ht="15" hidden="false" customHeight="false" outlineLevel="0" collapsed="false">
      <c r="A209" s="32" t="s">
        <v>233</v>
      </c>
      <c r="B209" s="32" t="s">
        <v>401</v>
      </c>
      <c r="C209" s="32" t="s">
        <v>409</v>
      </c>
      <c r="D209" s="60" t="n">
        <v>325</v>
      </c>
      <c r="E209" s="60" t="n">
        <v>276</v>
      </c>
      <c r="F209" s="69" t="n">
        <f aca="false">IF(E209="","",D209-E209)</f>
        <v>49</v>
      </c>
      <c r="G209" s="60" t="n">
        <v>265</v>
      </c>
      <c r="H209" s="60" t="n">
        <v>301</v>
      </c>
      <c r="I209" s="69" t="n">
        <f aca="false">IF(H209="","",G209-H209)</f>
        <v>-36</v>
      </c>
      <c r="J209" s="40" t="n">
        <f aca="false">IF(OR(D209="",D209+G209=0),"",D209/(D209+G209))</f>
        <v>0.550847457627119</v>
      </c>
      <c r="K209" s="40" t="n">
        <f aca="false">IF(E209="","",E209/(E209+H209))</f>
        <v>0.478336221837088</v>
      </c>
      <c r="L209" s="70" t="n">
        <f aca="false">IF(OR(K209="",J209=""),"",(J209-K209)*100)</f>
        <v>7.25112357900302</v>
      </c>
      <c r="M209" s="36" t="n">
        <v>3.27171856570357</v>
      </c>
      <c r="N209" s="36" t="n">
        <v>1.32719472401326</v>
      </c>
      <c r="O209" s="36" t="n">
        <f aca="false">SQRT(M209^2+N209^2)</f>
        <v>3.53066398976426</v>
      </c>
      <c r="P209" s="40" t="n">
        <f aca="false">IF(J209="","",MAX(0,J209-1.96*O209/100))</f>
        <v>0.481646443427739</v>
      </c>
      <c r="Q209" s="40" t="n">
        <f aca="false">IF(J209="","",MIN(1,J209+1.96*O209/100))</f>
        <v>0.620048471826498</v>
      </c>
      <c r="R209" s="32" t="str">
        <f aca="false">IF(L209="","",IF(ABS(L209)&lt;=O209,"Yes","No"))</f>
        <v>No</v>
      </c>
      <c r="S209" s="32" t="str">
        <f aca="false">IF(L209="","",IF(ABS(L209)&lt;=1.96*O209,"Yes","No"))</f>
        <v>No</v>
      </c>
      <c r="T209" s="60" t="n">
        <f aca="false">IF(D209="","",ROUND(SQRT(((D209+G209)*O209/100)^2+(J209*(D209+G209)*0.14653)^2),0))</f>
        <v>52</v>
      </c>
      <c r="U209" s="32"/>
    </row>
    <row r="210" customFormat="false" ht="15" hidden="false" customHeight="false" outlineLevel="0" collapsed="false">
      <c r="A210" s="32" t="s">
        <v>233</v>
      </c>
      <c r="B210" s="32" t="s">
        <v>401</v>
      </c>
      <c r="C210" s="32" t="s">
        <v>410</v>
      </c>
      <c r="D210" s="60" t="n">
        <v>593</v>
      </c>
      <c r="E210" s="60" t="n">
        <v>586</v>
      </c>
      <c r="F210" s="69" t="n">
        <f aca="false">IF(E210="","",D210-E210)</f>
        <v>7</v>
      </c>
      <c r="G210" s="60" t="n">
        <v>451</v>
      </c>
      <c r="H210" s="60" t="n">
        <v>476</v>
      </c>
      <c r="I210" s="69" t="n">
        <f aca="false">IF(H210="","",G210-H210)</f>
        <v>-25</v>
      </c>
      <c r="J210" s="40" t="n">
        <f aca="false">IF(OR(D210="",D210+G210=0),"",D210/(D210+G210))</f>
        <v>0.568007662835249</v>
      </c>
      <c r="K210" s="40" t="n">
        <f aca="false">IF(E210="","",E210/(E210+H210))</f>
        <v>0.551789077212806</v>
      </c>
      <c r="L210" s="70" t="n">
        <f aca="false">IF(OR(K210="",J210=""),"",(J210-K210)*100)</f>
        <v>1.62185856224431</v>
      </c>
      <c r="M210" s="36" t="n">
        <v>1.94077599590723</v>
      </c>
      <c r="N210" s="36" t="n">
        <v>1.32719472401326</v>
      </c>
      <c r="O210" s="36" t="n">
        <f aca="false">SQRT(M210^2+N210^2)</f>
        <v>2.35118210731078</v>
      </c>
      <c r="P210" s="40" t="n">
        <f aca="false">IF(J210="","",MAX(0,J210-1.96*O210/100))</f>
        <v>0.521924493531958</v>
      </c>
      <c r="Q210" s="40" t="n">
        <f aca="false">IF(J210="","",MIN(1,J210+1.96*O210/100))</f>
        <v>0.61409083213854</v>
      </c>
      <c r="R210" s="32" t="str">
        <f aca="false">IF(L210="","",IF(ABS(L210)&lt;=O210,"Yes","No"))</f>
        <v>Yes</v>
      </c>
      <c r="S210" s="32" t="str">
        <f aca="false">IF(L210="","",IF(ABS(L210)&lt;=1.96*O210,"Yes","No"))</f>
        <v>Yes</v>
      </c>
      <c r="T210" s="60" t="n">
        <f aca="false">IF(D210="","",ROUND(SQRT(((D210+G210)*O210/100)^2+(J210*(D210+G210)*0.0886)^2),0))</f>
        <v>58</v>
      </c>
      <c r="U210" s="32"/>
    </row>
    <row r="211" customFormat="false" ht="15" hidden="false" customHeight="false" outlineLevel="0" collapsed="false">
      <c r="A211" s="32" t="s">
        <v>233</v>
      </c>
      <c r="B211" s="32" t="s">
        <v>401</v>
      </c>
      <c r="C211" s="32" t="s">
        <v>411</v>
      </c>
      <c r="D211" s="60" t="n">
        <v>893</v>
      </c>
      <c r="E211" s="60" t="n">
        <v>820</v>
      </c>
      <c r="F211" s="69" t="n">
        <f aca="false">IF(E211="","",D211-E211)</f>
        <v>73</v>
      </c>
      <c r="G211" s="60" t="n">
        <v>876</v>
      </c>
      <c r="H211" s="60" t="n">
        <v>946</v>
      </c>
      <c r="I211" s="69" t="n">
        <f aca="false">IF(H211="","",G211-H211)</f>
        <v>-70</v>
      </c>
      <c r="J211" s="40" t="n">
        <f aca="false">IF(OR(D211="",D211+G211=0),"",D211/(D211+G211))</f>
        <v>0.504804974561899</v>
      </c>
      <c r="K211" s="40" t="n">
        <f aca="false">IF(E211="","",E211/(E211+H211))</f>
        <v>0.464326160815402</v>
      </c>
      <c r="L211" s="70" t="n">
        <f aca="false">IF(OR(K211="",J211=""),"",(J211-K211)*100)</f>
        <v>4.04788137464974</v>
      </c>
      <c r="M211" s="36" t="n">
        <v>1.75751909275079</v>
      </c>
      <c r="N211" s="36" t="n">
        <v>1.32719472401326</v>
      </c>
      <c r="O211" s="36" t="n">
        <f aca="false">SQRT(M211^2+N211^2)</f>
        <v>2.2023440232698</v>
      </c>
      <c r="P211" s="40" t="n">
        <f aca="false">IF(J211="","",MAX(0,J211-1.96*O211/100))</f>
        <v>0.461639031705811</v>
      </c>
      <c r="Q211" s="40" t="n">
        <f aca="false">IF(J211="","",MIN(1,J211+1.96*O211/100))</f>
        <v>0.547970917417987</v>
      </c>
      <c r="R211" s="32" t="str">
        <f aca="false">IF(L211="","",IF(ABS(L211)&lt;=O211,"Yes","No"))</f>
        <v>No</v>
      </c>
      <c r="S211" s="32" t="str">
        <f aca="false">IF(L211="","",IF(ABS(L211)&lt;=1.96*O211,"Yes","No"))</f>
        <v>Yes</v>
      </c>
      <c r="T211" s="60" t="n">
        <f aca="false">IF(D211="","",ROUND(SQRT(((D211+G211)*O211/100)^2+(J211*(D211+G211)*0.06777)^2),0))</f>
        <v>72</v>
      </c>
      <c r="U211" s="32"/>
    </row>
    <row r="212" customFormat="false" ht="15" hidden="false" customHeight="false" outlineLevel="0" collapsed="false">
      <c r="A212" s="32" t="s">
        <v>233</v>
      </c>
      <c r="B212" s="32" t="s">
        <v>401</v>
      </c>
      <c r="C212" s="32" t="s">
        <v>412</v>
      </c>
      <c r="D212" s="60" t="n">
        <v>742</v>
      </c>
      <c r="E212" s="60" t="n">
        <v>665</v>
      </c>
      <c r="F212" s="69" t="n">
        <f aca="false">IF(E212="","",D212-E212)</f>
        <v>77</v>
      </c>
      <c r="G212" s="60" t="n">
        <v>690</v>
      </c>
      <c r="H212" s="60" t="n">
        <v>763</v>
      </c>
      <c r="I212" s="69" t="n">
        <f aca="false">IF(H212="","",G212-H212)</f>
        <v>-73</v>
      </c>
      <c r="J212" s="40" t="n">
        <f aca="false">IF(OR(D212="",D212+G212=0),"",D212/(D212+G212))</f>
        <v>0.518156424581006</v>
      </c>
      <c r="K212" s="40" t="n">
        <f aca="false">IF(E212="","",E212/(E212+H212))</f>
        <v>0.465686274509804</v>
      </c>
      <c r="L212" s="70" t="n">
        <f aca="false">IF(OR(K212="",J212=""),"",(J212-K212)*100)</f>
        <v>5.24701500712017</v>
      </c>
      <c r="M212" s="36" t="n">
        <v>1.75751909275079</v>
      </c>
      <c r="N212" s="36" t="n">
        <v>1.32719472401326</v>
      </c>
      <c r="O212" s="36" t="n">
        <f aca="false">SQRT(M212^2+N212^2)</f>
        <v>2.2023440232698</v>
      </c>
      <c r="P212" s="40" t="n">
        <f aca="false">IF(J212="","",MAX(0,J212-1.96*O212/100))</f>
        <v>0.474990481724918</v>
      </c>
      <c r="Q212" s="40" t="n">
        <f aca="false">IF(J212="","",MIN(1,J212+1.96*O212/100))</f>
        <v>0.561322367437094</v>
      </c>
      <c r="R212" s="32" t="str">
        <f aca="false">IF(L212="","",IF(ABS(L212)&lt;=O212,"Yes","No"))</f>
        <v>No</v>
      </c>
      <c r="S212" s="32" t="str">
        <f aca="false">IF(L212="","",IF(ABS(L212)&lt;=1.96*O212,"Yes","No"))</f>
        <v>No</v>
      </c>
      <c r="T212" s="60" t="n">
        <f aca="false">IF(D212="","",ROUND(SQRT(((D212+G212)*O212/100)^2+(J212*(D212+G212)*0.06777)^2),0))</f>
        <v>59</v>
      </c>
      <c r="U212" s="32"/>
    </row>
    <row r="213" customFormat="false" ht="15" hidden="false" customHeight="false" outlineLevel="0" collapsed="false">
      <c r="A213" s="32" t="s">
        <v>233</v>
      </c>
      <c r="B213" s="32" t="s">
        <v>401</v>
      </c>
      <c r="C213" s="32" t="s">
        <v>413</v>
      </c>
      <c r="D213" s="60" t="n">
        <v>651</v>
      </c>
      <c r="E213" s="60" t="n">
        <v>621</v>
      </c>
      <c r="F213" s="69" t="n">
        <f aca="false">IF(E213="","",D213-E213)</f>
        <v>30</v>
      </c>
      <c r="G213" s="60" t="n">
        <v>506</v>
      </c>
      <c r="H213" s="60" t="n">
        <v>569</v>
      </c>
      <c r="I213" s="69" t="n">
        <f aca="false">IF(H213="","",G213-H213)</f>
        <v>-63</v>
      </c>
      <c r="J213" s="40" t="n">
        <f aca="false">IF(OR(D213="",D213+G213=0),"",D213/(D213+G213))</f>
        <v>0.56266205704408</v>
      </c>
      <c r="K213" s="40" t="n">
        <f aca="false">IF(E213="","",E213/(E213+H213))</f>
        <v>0.521848739495798</v>
      </c>
      <c r="L213" s="70" t="n">
        <f aca="false">IF(OR(K213="",J213=""),"",(J213-K213)*100)</f>
        <v>4.08133175482812</v>
      </c>
      <c r="M213" s="36" t="n">
        <v>1.75751909275079</v>
      </c>
      <c r="N213" s="36" t="n">
        <v>1.32719472401326</v>
      </c>
      <c r="O213" s="36" t="n">
        <f aca="false">SQRT(M213^2+N213^2)</f>
        <v>2.2023440232698</v>
      </c>
      <c r="P213" s="40" t="n">
        <f aca="false">IF(J213="","",MAX(0,J213-1.96*O213/100))</f>
        <v>0.519496114187992</v>
      </c>
      <c r="Q213" s="40" t="n">
        <f aca="false">IF(J213="","",MIN(1,J213+1.96*O213/100))</f>
        <v>0.605827999900168</v>
      </c>
      <c r="R213" s="32" t="str">
        <f aca="false">IF(L213="","",IF(ABS(L213)&lt;=O213,"Yes","No"))</f>
        <v>No</v>
      </c>
      <c r="S213" s="32" t="str">
        <f aca="false">IF(L213="","",IF(ABS(L213)&lt;=1.96*O213,"Yes","No"))</f>
        <v>Yes</v>
      </c>
      <c r="T213" s="60" t="n">
        <f aca="false">IF(D213="","",ROUND(SQRT(((D213+G213)*O213/100)^2+(J213*(D213+G213)*0.06777)^2),0))</f>
        <v>51</v>
      </c>
      <c r="U213" s="32"/>
    </row>
    <row r="214" customFormat="false" ht="15" hidden="false" customHeight="false" outlineLevel="0" collapsed="false">
      <c r="A214" s="32" t="s">
        <v>414</v>
      </c>
      <c r="B214" s="32" t="s">
        <v>415</v>
      </c>
      <c r="C214" s="32" t="s">
        <v>416</v>
      </c>
      <c r="D214" s="60" t="n">
        <v>517</v>
      </c>
      <c r="E214" s="60" t="n">
        <v>482</v>
      </c>
      <c r="F214" s="69" t="n">
        <f aca="false">IF(E214="","",D214-E214)</f>
        <v>35</v>
      </c>
      <c r="G214" s="60" t="n">
        <v>1001</v>
      </c>
      <c r="H214" s="60" t="n">
        <v>987</v>
      </c>
      <c r="I214" s="69" t="n">
        <f aca="false">IF(H214="","",G214-H214)</f>
        <v>14</v>
      </c>
      <c r="J214" s="40" t="n">
        <f aca="false">IF(OR(D214="",D214+G214=0),"",D214/(D214+G214))</f>
        <v>0.340579710144928</v>
      </c>
      <c r="K214" s="40" t="n">
        <f aca="false">IF(E214="","",E214/(E214+H214))</f>
        <v>0.328114363512594</v>
      </c>
      <c r="L214" s="70" t="n">
        <f aca="false">IF(OR(K214="",J214=""),"",(J214-K214)*100)</f>
        <v>1.2465346632334</v>
      </c>
      <c r="M214" s="36" t="n">
        <v>1.75751909275079</v>
      </c>
      <c r="N214" s="36" t="n">
        <v>1.32719472401326</v>
      </c>
      <c r="O214" s="36" t="n">
        <f aca="false">SQRT(M214^2+N214^2)</f>
        <v>2.2023440232698</v>
      </c>
      <c r="P214" s="40" t="n">
        <f aca="false">IF(J214="","",MAX(0,J214-1.96*O214/100))</f>
        <v>0.29741376728884</v>
      </c>
      <c r="Q214" s="40" t="n">
        <f aca="false">IF(J214="","",MIN(1,J214+1.96*O214/100))</f>
        <v>0.383745653001016</v>
      </c>
      <c r="R214" s="32" t="str">
        <f aca="false">IF(L214="","",IF(ABS(L214)&lt;=O214,"Yes","No"))</f>
        <v>Yes</v>
      </c>
      <c r="S214" s="32" t="str">
        <f aca="false">IF(L214="","",IF(ABS(L214)&lt;=1.96*O214,"Yes","No"))</f>
        <v>Yes</v>
      </c>
      <c r="T214" s="60" t="n">
        <f aca="false">IF(D214="","",ROUND(SQRT(((D214+G214)*O214/100)^2+(J214*(D214+G214)*0.06777)^2),0))</f>
        <v>48</v>
      </c>
      <c r="U214" s="32"/>
    </row>
    <row r="215" customFormat="false" ht="15" hidden="false" customHeight="false" outlineLevel="0" collapsed="false">
      <c r="A215" s="32" t="s">
        <v>414</v>
      </c>
      <c r="B215" s="32" t="s">
        <v>417</v>
      </c>
      <c r="C215" s="32" t="s">
        <v>418</v>
      </c>
      <c r="D215" s="60" t="n">
        <v>1562</v>
      </c>
      <c r="E215" s="60" t="n">
        <v>1425</v>
      </c>
      <c r="F215" s="69" t="n">
        <f aca="false">IF(E215="","",D215-E215)</f>
        <v>137</v>
      </c>
      <c r="G215" s="60" t="n">
        <v>2485</v>
      </c>
      <c r="H215" s="60" t="n">
        <v>2491</v>
      </c>
      <c r="I215" s="69" t="n">
        <f aca="false">IF(H215="","",G215-H215)</f>
        <v>-6</v>
      </c>
      <c r="J215" s="40" t="n">
        <f aca="false">IF(OR(D215="",D215+G215=0),"",D215/(D215+G215))</f>
        <v>0.385964912280702</v>
      </c>
      <c r="K215" s="40" t="n">
        <f aca="false">IF(E215="","",E215/(E215+H215))</f>
        <v>0.363891726251277</v>
      </c>
      <c r="L215" s="70" t="n">
        <f aca="false">IF(OR(K215="",J215=""),"",(J215-K215)*100)</f>
        <v>2.20731860294249</v>
      </c>
      <c r="M215" s="36" t="n">
        <v>1.75751909275079</v>
      </c>
      <c r="N215" s="36" t="n">
        <v>1.32719472401326</v>
      </c>
      <c r="O215" s="36" t="n">
        <f aca="false">SQRT(M215^2+N215^2)</f>
        <v>2.2023440232698</v>
      </c>
      <c r="P215" s="40" t="n">
        <f aca="false">IF(J215="","",MAX(0,J215-1.96*O215/100))</f>
        <v>0.342798969424614</v>
      </c>
      <c r="Q215" s="40" t="n">
        <f aca="false">IF(J215="","",MIN(1,J215+1.96*O215/100))</f>
        <v>0.42913085513679</v>
      </c>
      <c r="R215" s="32" t="str">
        <f aca="false">IF(L215="","",IF(ABS(L215)&lt;=O215,"Yes","No"))</f>
        <v>No</v>
      </c>
      <c r="S215" s="32" t="str">
        <f aca="false">IF(L215="","",IF(ABS(L215)&lt;=1.96*O215,"Yes","No"))</f>
        <v>Yes</v>
      </c>
      <c r="T215" s="60" t="n">
        <f aca="false">IF(D215="","",ROUND(SQRT(((D215+G215)*O215/100)^2+(J215*(D215+G215)*0.06777)^2),0))</f>
        <v>138</v>
      </c>
      <c r="U215" s="32" t="s">
        <v>785</v>
      </c>
    </row>
    <row r="216" customFormat="false" ht="15" hidden="false" customHeight="false" outlineLevel="0" collapsed="false">
      <c r="A216" s="32" t="s">
        <v>414</v>
      </c>
      <c r="B216" s="32" t="s">
        <v>419</v>
      </c>
      <c r="C216" s="32" t="s">
        <v>420</v>
      </c>
      <c r="D216" s="60" t="n">
        <v>621</v>
      </c>
      <c r="E216" s="60" t="n">
        <v>509</v>
      </c>
      <c r="F216" s="69" t="n">
        <f aca="false">IF(E216="","",D216-E216)</f>
        <v>112</v>
      </c>
      <c r="G216" s="60" t="n">
        <v>882</v>
      </c>
      <c r="H216" s="60" t="n">
        <v>805</v>
      </c>
      <c r="I216" s="69" t="n">
        <f aca="false">IF(H216="","",G216-H216)</f>
        <v>77</v>
      </c>
      <c r="J216" s="40" t="n">
        <f aca="false">IF(OR(D216="",D216+G216=0),"",D216/(D216+G216))</f>
        <v>0.413173652694611</v>
      </c>
      <c r="K216" s="40" t="n">
        <f aca="false">IF(E216="","",E216/(E216+H216))</f>
        <v>0.387366818873668</v>
      </c>
      <c r="L216" s="70" t="n">
        <f aca="false">IF(OR(K216="",J216=""),"",(J216-K216)*100)</f>
        <v>2.58068338209426</v>
      </c>
      <c r="M216" s="36" t="n">
        <v>1.75751909275079</v>
      </c>
      <c r="N216" s="36" t="n">
        <v>1.32719472401326</v>
      </c>
      <c r="O216" s="36" t="n">
        <f aca="false">SQRT(M216^2+N216^2)</f>
        <v>2.2023440232698</v>
      </c>
      <c r="P216" s="40" t="n">
        <f aca="false">IF(J216="","",MAX(0,J216-1.96*O216/100))</f>
        <v>0.370007709838523</v>
      </c>
      <c r="Q216" s="40" t="n">
        <f aca="false">IF(J216="","",MIN(1,J216+1.96*O216/100))</f>
        <v>0.456339595550699</v>
      </c>
      <c r="R216" s="32" t="str">
        <f aca="false">IF(L216="","",IF(ABS(L216)&lt;=O216,"Yes","No"))</f>
        <v>No</v>
      </c>
      <c r="S216" s="32" t="str">
        <f aca="false">IF(L216="","",IF(ABS(L216)&lt;=1.96*O216,"Yes","No"))</f>
        <v>Yes</v>
      </c>
      <c r="T216" s="60" t="n">
        <f aca="false">IF(D216="","",ROUND(SQRT(((D216+G216)*O216/100)^2+(J216*(D216+G216)*0.06777)^2),0))</f>
        <v>54</v>
      </c>
      <c r="U216" s="32" t="s">
        <v>786</v>
      </c>
    </row>
    <row r="217" customFormat="false" ht="15" hidden="false" customHeight="false" outlineLevel="0" collapsed="false">
      <c r="A217" s="32" t="s">
        <v>421</v>
      </c>
      <c r="B217" s="32" t="s">
        <v>422</v>
      </c>
      <c r="C217" s="32" t="s">
        <v>423</v>
      </c>
      <c r="D217" s="60" t="n">
        <v>706</v>
      </c>
      <c r="E217" s="60" t="n">
        <v>632</v>
      </c>
      <c r="F217" s="69" t="n">
        <f aca="false">IF(E217="","",D217-E217)</f>
        <v>74</v>
      </c>
      <c r="G217" s="60" t="n">
        <v>932</v>
      </c>
      <c r="H217" s="60" t="n">
        <v>1007</v>
      </c>
      <c r="I217" s="69" t="n">
        <f aca="false">IF(H217="","",G217-H217)</f>
        <v>-75</v>
      </c>
      <c r="J217" s="40" t="n">
        <f aca="false">IF(OR(D217="",D217+G217=0),"",D217/(D217+G217))</f>
        <v>0.431013431013431</v>
      </c>
      <c r="K217" s="40" t="n">
        <f aca="false">IF(E217="","",E217/(E217+H217))</f>
        <v>0.385600976205003</v>
      </c>
      <c r="L217" s="70" t="n">
        <f aca="false">IF(OR(K217="",J217=""),"",(J217-K217)*100)</f>
        <v>4.5412454808428</v>
      </c>
      <c r="M217" s="36" t="n">
        <v>1.75751909275079</v>
      </c>
      <c r="N217" s="36" t="n">
        <v>1.32719472401326</v>
      </c>
      <c r="O217" s="36" t="n">
        <f aca="false">SQRT(M217^2+N217^2)</f>
        <v>2.2023440232698</v>
      </c>
      <c r="P217" s="40" t="n">
        <f aca="false">IF(J217="","",MAX(0,J217-1.96*O217/100))</f>
        <v>0.387847488157343</v>
      </c>
      <c r="Q217" s="40" t="n">
        <f aca="false">IF(J217="","",MIN(1,J217+1.96*O217/100))</f>
        <v>0.474179373869519</v>
      </c>
      <c r="R217" s="32" t="str">
        <f aca="false">IF(L217="","",IF(ABS(L217)&lt;=O217,"Yes","No"))</f>
        <v>No</v>
      </c>
      <c r="S217" s="32" t="str">
        <f aca="false">IF(L217="","",IF(ABS(L217)&lt;=1.96*O217,"Yes","No"))</f>
        <v>No</v>
      </c>
      <c r="T217" s="60" t="n">
        <f aca="false">IF(D217="","",ROUND(SQRT(((D217+G217)*O217/100)^2+(J217*(D217+G217)*0.06777)^2),0))</f>
        <v>60</v>
      </c>
      <c r="U217" s="32"/>
    </row>
    <row r="218" customFormat="false" ht="15" hidden="false" customHeight="false" outlineLevel="0" collapsed="false">
      <c r="A218" s="32" t="s">
        <v>421</v>
      </c>
      <c r="B218" s="32" t="s">
        <v>422</v>
      </c>
      <c r="C218" s="32" t="s">
        <v>424</v>
      </c>
      <c r="D218" s="60" t="n">
        <v>775</v>
      </c>
      <c r="E218" s="60" t="n">
        <v>800</v>
      </c>
      <c r="F218" s="69" t="n">
        <f aca="false">IF(E218="","",D218-E218)</f>
        <v>-25</v>
      </c>
      <c r="G218" s="60" t="n">
        <v>964</v>
      </c>
      <c r="H218" s="60" t="n">
        <v>875</v>
      </c>
      <c r="I218" s="69" t="n">
        <f aca="false">IF(H218="","",G218-H218)</f>
        <v>89</v>
      </c>
      <c r="J218" s="40" t="n">
        <f aca="false">IF(OR(D218="",D218+G218=0),"",D218/(D218+G218))</f>
        <v>0.445658424381829</v>
      </c>
      <c r="K218" s="40" t="n">
        <f aca="false">IF(E218="","",E218/(E218+H218))</f>
        <v>0.477611940298507</v>
      </c>
      <c r="L218" s="70" t="n">
        <f aca="false">IF(OR(K218="",J218=""),"",(J218-K218)*100)</f>
        <v>-3.19535159166788</v>
      </c>
      <c r="M218" s="36" t="n">
        <v>1.75751909275079</v>
      </c>
      <c r="N218" s="36" t="n">
        <v>1.32719472401326</v>
      </c>
      <c r="O218" s="36" t="n">
        <f aca="false">SQRT(M218^2+N218^2)</f>
        <v>2.2023440232698</v>
      </c>
      <c r="P218" s="40" t="n">
        <f aca="false">IF(J218="","",MAX(0,J218-1.96*O218/100))</f>
        <v>0.402492481525741</v>
      </c>
      <c r="Q218" s="40" t="n">
        <f aca="false">IF(J218="","",MIN(1,J218+1.96*O218/100))</f>
        <v>0.488824367237917</v>
      </c>
      <c r="R218" s="32" t="str">
        <f aca="false">IF(L218="","",IF(ABS(L218)&lt;=O218,"Yes","No"))</f>
        <v>No</v>
      </c>
      <c r="S218" s="32" t="str">
        <f aca="false">IF(L218="","",IF(ABS(L218)&lt;=1.96*O218,"Yes","No"))</f>
        <v>Yes</v>
      </c>
      <c r="T218" s="60" t="n">
        <f aca="false">IF(D218="","",ROUND(SQRT(((D218+G218)*O218/100)^2+(J218*(D218+G218)*0.06777)^2),0))</f>
        <v>65</v>
      </c>
      <c r="U218" s="32"/>
    </row>
    <row r="219" customFormat="false" ht="15" hidden="false" customHeight="false" outlineLevel="0" collapsed="false">
      <c r="A219" s="32" t="s">
        <v>421</v>
      </c>
      <c r="B219" s="32" t="s">
        <v>425</v>
      </c>
      <c r="C219" s="32" t="s">
        <v>426</v>
      </c>
      <c r="D219" s="60" t="n">
        <v>268</v>
      </c>
      <c r="E219" s="60" t="n">
        <v>265</v>
      </c>
      <c r="F219" s="69" t="n">
        <f aca="false">IF(E219="","",D219-E219)</f>
        <v>3</v>
      </c>
      <c r="G219" s="60" t="n">
        <v>312</v>
      </c>
      <c r="H219" s="60" t="n">
        <v>334</v>
      </c>
      <c r="I219" s="69" t="n">
        <f aca="false">IF(H219="","",G219-H219)</f>
        <v>-22</v>
      </c>
      <c r="J219" s="40" t="n">
        <f aca="false">IF(OR(D219="",D219+G219=0),"",D219/(D219+G219))</f>
        <v>0.462068965517241</v>
      </c>
      <c r="K219" s="40" t="n">
        <f aca="false">IF(E219="","",E219/(E219+H219))</f>
        <v>0.442404006677796</v>
      </c>
      <c r="L219" s="70" t="n">
        <f aca="false">IF(OR(K219="",J219=""),"",(J219-K219)*100)</f>
        <v>1.9664958839445</v>
      </c>
      <c r="M219" s="36" t="n">
        <v>3.27171856570357</v>
      </c>
      <c r="N219" s="36" t="n">
        <v>1.32719472401326</v>
      </c>
      <c r="O219" s="36" t="n">
        <f aca="false">SQRT(M219^2+N219^2)</f>
        <v>3.53066398976426</v>
      </c>
      <c r="P219" s="40" t="n">
        <f aca="false">IF(J219="","",MAX(0,J219-1.96*O219/100))</f>
        <v>0.392867951317862</v>
      </c>
      <c r="Q219" s="40" t="n">
        <f aca="false">IF(J219="","",MIN(1,J219+1.96*O219/100))</f>
        <v>0.531269979716621</v>
      </c>
      <c r="R219" s="32" t="str">
        <f aca="false">IF(L219="","",IF(ABS(L219)&lt;=O219,"Yes","No"))</f>
        <v>Yes</v>
      </c>
      <c r="S219" s="32" t="str">
        <f aca="false">IF(L219="","",IF(ABS(L219)&lt;=1.96*O219,"Yes","No"))</f>
        <v>Yes</v>
      </c>
      <c r="T219" s="60" t="n">
        <f aca="false">IF(D219="","",ROUND(SQRT(((D219+G219)*O219/100)^2+(J219*(D219+G219)*0.14653)^2),0))</f>
        <v>44</v>
      </c>
      <c r="U219" s="32"/>
    </row>
    <row r="220" customFormat="false" ht="15" hidden="false" customHeight="false" outlineLevel="0" collapsed="false">
      <c r="A220" s="32" t="s">
        <v>421</v>
      </c>
      <c r="B220" s="32" t="s">
        <v>425</v>
      </c>
      <c r="C220" s="32" t="s">
        <v>429</v>
      </c>
      <c r="D220" s="60" t="n">
        <v>283</v>
      </c>
      <c r="E220" s="60" t="n">
        <v>220</v>
      </c>
      <c r="F220" s="69" t="n">
        <f aca="false">IF(E220="","",D220-E220)</f>
        <v>63</v>
      </c>
      <c r="G220" s="60" t="n">
        <v>264</v>
      </c>
      <c r="H220" s="60" t="n">
        <v>305</v>
      </c>
      <c r="I220" s="69" t="n">
        <f aca="false">IF(H220="","",G220-H220)</f>
        <v>-41</v>
      </c>
      <c r="J220" s="40" t="n">
        <f aca="false">IF(OR(D220="",D220+G220=0),"",D220/(D220+G220))</f>
        <v>0.517367458866545</v>
      </c>
      <c r="K220" s="40" t="n">
        <f aca="false">IF(E220="","",E220/(E220+H220))</f>
        <v>0.419047619047619</v>
      </c>
      <c r="L220" s="70" t="n">
        <f aca="false">IF(OR(K220="",J220=""),"",(J220-K220)*100)</f>
        <v>9.83198398189257</v>
      </c>
      <c r="M220" s="36" t="n">
        <v>3.27171856570357</v>
      </c>
      <c r="N220" s="36" t="n">
        <v>1.32719472401326</v>
      </c>
      <c r="O220" s="36" t="n">
        <f aca="false">SQRT(M220^2+N220^2)</f>
        <v>3.53066398976426</v>
      </c>
      <c r="P220" s="40" t="n">
        <f aca="false">IF(J220="","",MAX(0,J220-1.96*O220/100))</f>
        <v>0.448166444667165</v>
      </c>
      <c r="Q220" s="40" t="n">
        <f aca="false">IF(J220="","",MIN(1,J220+1.96*O220/100))</f>
        <v>0.586568473065924</v>
      </c>
      <c r="R220" s="32" t="str">
        <f aca="false">IF(L220="","",IF(ABS(L220)&lt;=O220,"Yes","No"))</f>
        <v>No</v>
      </c>
      <c r="S220" s="32" t="str">
        <f aca="false">IF(L220="","",IF(ABS(L220)&lt;=1.96*O220,"Yes","No"))</f>
        <v>No</v>
      </c>
      <c r="T220" s="60" t="n">
        <f aca="false">IF(D220="","",ROUND(SQRT(((D220+G220)*O220/100)^2+(J220*(D220+G220)*0.14653)^2),0))</f>
        <v>46</v>
      </c>
      <c r="U220" s="32"/>
    </row>
    <row r="221" customFormat="false" ht="15" hidden="false" customHeight="false" outlineLevel="0" collapsed="false">
      <c r="A221" s="32" t="s">
        <v>421</v>
      </c>
      <c r="B221" s="32" t="s">
        <v>425</v>
      </c>
      <c r="C221" s="32" t="s">
        <v>430</v>
      </c>
      <c r="D221" s="60" t="n">
        <v>273</v>
      </c>
      <c r="E221" s="60" t="n">
        <v>252</v>
      </c>
      <c r="F221" s="69" t="n">
        <f aca="false">IF(E221="","",D221-E221)</f>
        <v>21</v>
      </c>
      <c r="G221" s="60" t="n">
        <v>331</v>
      </c>
      <c r="H221" s="60" t="n">
        <v>361</v>
      </c>
      <c r="I221" s="69" t="n">
        <f aca="false">IF(H221="","",G221-H221)</f>
        <v>-30</v>
      </c>
      <c r="J221" s="40" t="n">
        <f aca="false">IF(OR(D221="",D221+G221=0),"",D221/(D221+G221))</f>
        <v>0.451986754966887</v>
      </c>
      <c r="K221" s="40" t="n">
        <f aca="false">IF(E221="","",E221/(E221+H221))</f>
        <v>0.411092985318108</v>
      </c>
      <c r="L221" s="70" t="n">
        <f aca="false">IF(OR(K221="",J221=""),"",(J221-K221)*100)</f>
        <v>4.08937696487797</v>
      </c>
      <c r="M221" s="36" t="n">
        <v>3.27171856570357</v>
      </c>
      <c r="N221" s="36" t="n">
        <v>1.32719472401326</v>
      </c>
      <c r="O221" s="36" t="n">
        <f aca="false">SQRT(M221^2+N221^2)</f>
        <v>3.53066398976426</v>
      </c>
      <c r="P221" s="40" t="n">
        <f aca="false">IF(J221="","",MAX(0,J221-1.96*O221/100))</f>
        <v>0.382785740767508</v>
      </c>
      <c r="Q221" s="40" t="n">
        <f aca="false">IF(J221="","",MIN(1,J221+1.96*O221/100))</f>
        <v>0.521187769166267</v>
      </c>
      <c r="R221" s="32" t="str">
        <f aca="false">IF(L221="","",IF(ABS(L221)&lt;=O221,"Yes","No"))</f>
        <v>No</v>
      </c>
      <c r="S221" s="32" t="str">
        <f aca="false">IF(L221="","",IF(ABS(L221)&lt;=1.96*O221,"Yes","No"))</f>
        <v>Yes</v>
      </c>
      <c r="T221" s="60" t="n">
        <f aca="false">IF(D221="","",ROUND(SQRT(((D221+G221)*O221/100)^2+(J221*(D221+G221)*0.14653)^2),0))</f>
        <v>45</v>
      </c>
      <c r="U221" s="32"/>
    </row>
    <row r="222" customFormat="false" ht="15" hidden="false" customHeight="false" outlineLevel="0" collapsed="false">
      <c r="A222" s="32" t="s">
        <v>421</v>
      </c>
      <c r="B222" s="32" t="s">
        <v>425</v>
      </c>
      <c r="C222" s="32" t="s">
        <v>431</v>
      </c>
      <c r="D222" s="60" t="n">
        <v>247</v>
      </c>
      <c r="E222" s="60" t="n">
        <v>228</v>
      </c>
      <c r="F222" s="69" t="n">
        <f aca="false">IF(E222="","",D222-E222)</f>
        <v>19</v>
      </c>
      <c r="G222" s="60" t="n">
        <v>315</v>
      </c>
      <c r="H222" s="60" t="n">
        <v>342</v>
      </c>
      <c r="I222" s="69" t="n">
        <f aca="false">IF(H222="","",G222-H222)</f>
        <v>-27</v>
      </c>
      <c r="J222" s="40" t="n">
        <f aca="false">IF(OR(D222="",D222+G222=0),"",D222/(D222+G222))</f>
        <v>0.439501779359431</v>
      </c>
      <c r="K222" s="40" t="n">
        <f aca="false">IF(E222="","",E222/(E222+H222))</f>
        <v>0.4</v>
      </c>
      <c r="L222" s="70" t="n">
        <f aca="false">IF(OR(K222="",J222=""),"",(J222-K222)*100)</f>
        <v>3.95017793594306</v>
      </c>
      <c r="M222" s="36" t="n">
        <v>3.27171856570357</v>
      </c>
      <c r="N222" s="36" t="n">
        <v>1.32719472401326</v>
      </c>
      <c r="O222" s="36" t="n">
        <f aca="false">SQRT(M222^2+N222^2)</f>
        <v>3.53066398976426</v>
      </c>
      <c r="P222" s="40" t="n">
        <f aca="false">IF(J222="","",MAX(0,J222-1.96*O222/100))</f>
        <v>0.370300765160051</v>
      </c>
      <c r="Q222" s="40" t="n">
        <f aca="false">IF(J222="","",MIN(1,J222+1.96*O222/100))</f>
        <v>0.50870279355881</v>
      </c>
      <c r="R222" s="32" t="str">
        <f aca="false">IF(L222="","",IF(ABS(L222)&lt;=O222,"Yes","No"))</f>
        <v>No</v>
      </c>
      <c r="S222" s="32" t="str">
        <f aca="false">IF(L222="","",IF(ABS(L222)&lt;=1.96*O222,"Yes","No"))</f>
        <v>Yes</v>
      </c>
      <c r="T222" s="60" t="n">
        <f aca="false">IF(D222="","",ROUND(SQRT(((D222+G222)*O222/100)^2+(J222*(D222+G222)*0.14653)^2),0))</f>
        <v>41</v>
      </c>
      <c r="U222" s="32"/>
    </row>
    <row r="223" customFormat="false" ht="15" hidden="false" customHeight="false" outlineLevel="0" collapsed="false">
      <c r="A223" s="32" t="s">
        <v>421</v>
      </c>
      <c r="B223" s="32" t="s">
        <v>432</v>
      </c>
      <c r="C223" s="32" t="s">
        <v>433</v>
      </c>
      <c r="D223" s="60" t="n">
        <v>591</v>
      </c>
      <c r="E223" s="60" t="n">
        <v>579</v>
      </c>
      <c r="F223" s="69" t="n">
        <f aca="false">IF(E223="","",D223-E223)</f>
        <v>12</v>
      </c>
      <c r="G223" s="60" t="n">
        <v>664</v>
      </c>
      <c r="H223" s="60" t="n">
        <v>695</v>
      </c>
      <c r="I223" s="69" t="n">
        <f aca="false">IF(H223="","",G223-H223)</f>
        <v>-31</v>
      </c>
      <c r="J223" s="40" t="n">
        <f aca="false">IF(OR(D223="",D223+G223=0),"",D223/(D223+G223))</f>
        <v>0.470916334661355</v>
      </c>
      <c r="K223" s="40" t="n">
        <f aca="false">IF(E223="","",E223/(E223+H223))</f>
        <v>0.45447409733124</v>
      </c>
      <c r="L223" s="70" t="n">
        <f aca="false">IF(OR(K223="",J223=""),"",(J223-K223)*100)</f>
        <v>1.64422373301144</v>
      </c>
      <c r="M223" s="36" t="n">
        <v>1.75751909275079</v>
      </c>
      <c r="N223" s="36" t="n">
        <v>1.32719472401326</v>
      </c>
      <c r="O223" s="36" t="n">
        <f aca="false">SQRT(M223^2+N223^2)</f>
        <v>2.2023440232698</v>
      </c>
      <c r="P223" s="40" t="n">
        <f aca="false">IF(J223="","",MAX(0,J223-1.96*O223/100))</f>
        <v>0.427750391805267</v>
      </c>
      <c r="Q223" s="40" t="n">
        <f aca="false">IF(J223="","",MIN(1,J223+1.96*O223/100))</f>
        <v>0.514082277517443</v>
      </c>
      <c r="R223" s="32" t="str">
        <f aca="false">IF(L223="","",IF(ABS(L223)&lt;=O223,"Yes","No"))</f>
        <v>Yes</v>
      </c>
      <c r="S223" s="32" t="str">
        <f aca="false">IF(L223="","",IF(ABS(L223)&lt;=1.96*O223,"Yes","No"))</f>
        <v>Yes</v>
      </c>
      <c r="T223" s="60" t="n">
        <f aca="false">IF(D223="","",ROUND(SQRT(((D223+G223)*O223/100)^2+(J223*(D223+G223)*0.06777)^2),0))</f>
        <v>49</v>
      </c>
      <c r="U223" s="32"/>
    </row>
    <row r="224" customFormat="false" ht="15" hidden="false" customHeight="false" outlineLevel="0" collapsed="false">
      <c r="A224" s="32" t="s">
        <v>421</v>
      </c>
      <c r="B224" s="32" t="s">
        <v>296</v>
      </c>
      <c r="C224" s="32" t="s">
        <v>434</v>
      </c>
      <c r="D224" s="60" t="n">
        <v>721</v>
      </c>
      <c r="E224" s="60" t="n">
        <v>684</v>
      </c>
      <c r="F224" s="69" t="n">
        <f aca="false">IF(E224="","",D224-E224)</f>
        <v>37</v>
      </c>
      <c r="G224" s="60" t="n">
        <v>457</v>
      </c>
      <c r="H224" s="60" t="n">
        <v>450</v>
      </c>
      <c r="I224" s="69" t="n">
        <f aca="false">IF(H224="","",G224-H224)</f>
        <v>7</v>
      </c>
      <c r="J224" s="40" t="n">
        <f aca="false">IF(OR(D224="",D224+G224=0),"",D224/(D224+G224))</f>
        <v>0.612054329371817</v>
      </c>
      <c r="K224" s="40" t="n">
        <f aca="false">IF(E224="","",E224/(E224+H224))</f>
        <v>0.603174603174603</v>
      </c>
      <c r="L224" s="70" t="n">
        <f aca="false">IF(OR(K224="",J224=""),"",(J224-K224)*100)</f>
        <v>0.887972619721344</v>
      </c>
      <c r="M224" s="36" t="n">
        <v>1.75751909275079</v>
      </c>
      <c r="N224" s="36" t="n">
        <v>1.32719472401326</v>
      </c>
      <c r="O224" s="36" t="n">
        <f aca="false">SQRT(M224^2+N224^2)</f>
        <v>2.2023440232698</v>
      </c>
      <c r="P224" s="40" t="n">
        <f aca="false">IF(J224="","",MAX(0,J224-1.96*O224/100))</f>
        <v>0.568888386515729</v>
      </c>
      <c r="Q224" s="40" t="n">
        <f aca="false">IF(J224="","",MIN(1,J224+1.96*O224/100))</f>
        <v>0.655220272227905</v>
      </c>
      <c r="R224" s="32" t="str">
        <f aca="false">IF(L224="","",IF(ABS(L224)&lt;=O224,"Yes","No"))</f>
        <v>Yes</v>
      </c>
      <c r="S224" s="32" t="str">
        <f aca="false">IF(L224="","",IF(ABS(L224)&lt;=1.96*O224,"Yes","No"))</f>
        <v>Yes</v>
      </c>
      <c r="T224" s="60" t="n">
        <f aca="false">IF(D224="","",ROUND(SQRT(((D224+G224)*O224/100)^2+(J224*(D224+G224)*0.06777)^2),0))</f>
        <v>55</v>
      </c>
      <c r="U224" s="32"/>
    </row>
    <row r="225" customFormat="false" ht="15" hidden="false" customHeight="false" outlineLevel="0" collapsed="false">
      <c r="A225" s="32" t="s">
        <v>421</v>
      </c>
      <c r="B225" s="32" t="s">
        <v>296</v>
      </c>
      <c r="C225" s="32" t="s">
        <v>435</v>
      </c>
      <c r="D225" s="60" t="n">
        <v>971</v>
      </c>
      <c r="E225" s="60" t="n">
        <v>954</v>
      </c>
      <c r="F225" s="69" t="n">
        <f aca="false">IF(E225="","",D225-E225)</f>
        <v>17</v>
      </c>
      <c r="G225" s="60" t="n">
        <v>675</v>
      </c>
      <c r="H225" s="60" t="n">
        <v>665</v>
      </c>
      <c r="I225" s="69" t="n">
        <f aca="false">IF(H225="","",G225-H225)</f>
        <v>10</v>
      </c>
      <c r="J225" s="40" t="n">
        <f aca="false">IF(OR(D225="",D225+G225=0),"",D225/(D225+G225))</f>
        <v>0.589914945321993</v>
      </c>
      <c r="K225" s="40" t="n">
        <f aca="false">IF(E225="","",E225/(E225+H225))</f>
        <v>0.589252625077208</v>
      </c>
      <c r="L225" s="70" t="n">
        <f aca="false">IF(OR(K225="",J225=""),"",(J225-K225)*100)</f>
        <v>0.0662320244784631</v>
      </c>
      <c r="M225" s="36" t="n">
        <v>1.75751909275079</v>
      </c>
      <c r="N225" s="36" t="n">
        <v>1.32719472401326</v>
      </c>
      <c r="O225" s="36" t="n">
        <f aca="false">SQRT(M225^2+N225^2)</f>
        <v>2.2023440232698</v>
      </c>
      <c r="P225" s="40" t="n">
        <f aca="false">IF(J225="","",MAX(0,J225-1.96*O225/100))</f>
        <v>0.546749002465905</v>
      </c>
      <c r="Q225" s="40" t="n">
        <f aca="false">IF(J225="","",MIN(1,J225+1.96*O225/100))</f>
        <v>0.633080888178081</v>
      </c>
      <c r="R225" s="32" t="str">
        <f aca="false">IF(L225="","",IF(ABS(L225)&lt;=O225,"Yes","No"))</f>
        <v>Yes</v>
      </c>
      <c r="S225" s="32" t="str">
        <f aca="false">IF(L225="","",IF(ABS(L225)&lt;=1.96*O225,"Yes","No"))</f>
        <v>Yes</v>
      </c>
      <c r="T225" s="60" t="n">
        <f aca="false">IF(D225="","",ROUND(SQRT(((D225+G225)*O225/100)^2+(J225*(D225+G225)*0.06777)^2),0))</f>
        <v>75</v>
      </c>
      <c r="U225" s="32"/>
    </row>
    <row r="226" customFormat="false" ht="15" hidden="false" customHeight="false" outlineLevel="0" collapsed="false">
      <c r="A226" s="32" t="s">
        <v>421</v>
      </c>
      <c r="B226" s="32" t="s">
        <v>296</v>
      </c>
      <c r="C226" s="32" t="s">
        <v>436</v>
      </c>
      <c r="D226" s="60" t="n">
        <v>788</v>
      </c>
      <c r="E226" s="60" t="n">
        <v>739</v>
      </c>
      <c r="F226" s="69" t="n">
        <f aca="false">IF(E226="","",D226-E226)</f>
        <v>49</v>
      </c>
      <c r="G226" s="60" t="n">
        <v>398</v>
      </c>
      <c r="H226" s="60" t="n">
        <v>437</v>
      </c>
      <c r="I226" s="69" t="n">
        <f aca="false">IF(H226="","",G226-H226)</f>
        <v>-39</v>
      </c>
      <c r="J226" s="40" t="n">
        <f aca="false">IF(OR(D226="",D226+G226=0),"",D226/(D226+G226))</f>
        <v>0.664418212478921</v>
      </c>
      <c r="K226" s="40" t="n">
        <f aca="false">IF(E226="","",E226/(E226+H226))</f>
        <v>0.628401360544218</v>
      </c>
      <c r="L226" s="70" t="n">
        <f aca="false">IF(OR(K226="",J226=""),"",(J226-K226)*100)</f>
        <v>3.60168519347031</v>
      </c>
      <c r="M226" s="36" t="n">
        <v>1.75751909275079</v>
      </c>
      <c r="N226" s="36" t="n">
        <v>1.32719472401326</v>
      </c>
      <c r="O226" s="36" t="n">
        <f aca="false">SQRT(M226^2+N226^2)</f>
        <v>2.2023440232698</v>
      </c>
      <c r="P226" s="40" t="n">
        <f aca="false">IF(J226="","",MAX(0,J226-1.96*O226/100))</f>
        <v>0.621252269622833</v>
      </c>
      <c r="Q226" s="40" t="n">
        <f aca="false">IF(J226="","",MIN(1,J226+1.96*O226/100))</f>
        <v>0.707584155335009</v>
      </c>
      <c r="R226" s="32" t="str">
        <f aca="false">IF(L226="","",IF(ABS(L226)&lt;=O226,"Yes","No"))</f>
        <v>No</v>
      </c>
      <c r="S226" s="32" t="str">
        <f aca="false">IF(L226="","",IF(ABS(L226)&lt;=1.96*O226,"Yes","No"))</f>
        <v>Yes</v>
      </c>
      <c r="T226" s="60" t="n">
        <f aca="false">IF(D226="","",ROUND(SQRT(((D226+G226)*O226/100)^2+(J226*(D226+G226)*0.06777)^2),0))</f>
        <v>59</v>
      </c>
      <c r="U226" s="32"/>
    </row>
    <row r="227" customFormat="false" ht="15" hidden="false" customHeight="false" outlineLevel="0" collapsed="false">
      <c r="A227" s="32" t="s">
        <v>421</v>
      </c>
      <c r="B227" s="32" t="s">
        <v>296</v>
      </c>
      <c r="C227" s="32" t="s">
        <v>437</v>
      </c>
      <c r="D227" s="60" t="n">
        <v>650</v>
      </c>
      <c r="E227" s="60" t="n">
        <v>612</v>
      </c>
      <c r="F227" s="69" t="n">
        <f aca="false">IF(E227="","",D227-E227)</f>
        <v>38</v>
      </c>
      <c r="G227" s="60" t="n">
        <v>296</v>
      </c>
      <c r="H227" s="60" t="n">
        <v>338</v>
      </c>
      <c r="I227" s="69" t="n">
        <f aca="false">IF(H227="","",G227-H227)</f>
        <v>-42</v>
      </c>
      <c r="J227" s="40" t="n">
        <f aca="false">IF(OR(D227="",D227+G227=0),"",D227/(D227+G227))</f>
        <v>0.687103594080338</v>
      </c>
      <c r="K227" s="40" t="n">
        <f aca="false">IF(E227="","",E227/(E227+H227))</f>
        <v>0.64421052631579</v>
      </c>
      <c r="L227" s="70" t="n">
        <f aca="false">IF(OR(K227="",J227=""),"",(J227-K227)*100)</f>
        <v>4.28930677645488</v>
      </c>
      <c r="M227" s="36" t="n">
        <v>1.94077599590723</v>
      </c>
      <c r="N227" s="36" t="n">
        <v>1.32719472401326</v>
      </c>
      <c r="O227" s="36" t="n">
        <f aca="false">SQRT(M227^2+N227^2)</f>
        <v>2.35118210731078</v>
      </c>
      <c r="P227" s="40" t="n">
        <f aca="false">IF(J227="","",MAX(0,J227-1.96*O227/100))</f>
        <v>0.641020424777047</v>
      </c>
      <c r="Q227" s="40" t="n">
        <f aca="false">IF(J227="","",MIN(1,J227+1.96*O227/100))</f>
        <v>0.73318676338363</v>
      </c>
      <c r="R227" s="32" t="str">
        <f aca="false">IF(L227="","",IF(ABS(L227)&lt;=O227,"Yes","No"))</f>
        <v>No</v>
      </c>
      <c r="S227" s="32" t="str">
        <f aca="false">IF(L227="","",IF(ABS(L227)&lt;=1.96*O227,"Yes","No"))</f>
        <v>Yes</v>
      </c>
      <c r="T227" s="60" t="n">
        <f aca="false">IF(D227="","",ROUND(SQRT(((D227+G227)*O227/100)^2+(J227*(D227+G227)*0.0886)^2),0))</f>
        <v>62</v>
      </c>
      <c r="U227" s="32"/>
    </row>
    <row r="228" customFormat="false" ht="15" hidden="false" customHeight="false" outlineLevel="0" collapsed="false">
      <c r="A228" s="32" t="s">
        <v>421</v>
      </c>
      <c r="B228" s="32" t="s">
        <v>296</v>
      </c>
      <c r="C228" s="32" t="s">
        <v>438</v>
      </c>
      <c r="D228" s="60" t="n">
        <v>818</v>
      </c>
      <c r="E228" s="60" t="n">
        <v>768</v>
      </c>
      <c r="F228" s="69" t="n">
        <f aca="false">IF(E228="","",D228-E228)</f>
        <v>50</v>
      </c>
      <c r="G228" s="60" t="n">
        <v>454</v>
      </c>
      <c r="H228" s="60" t="n">
        <v>541</v>
      </c>
      <c r="I228" s="69" t="n">
        <f aca="false">IF(H228="","",G228-H228)</f>
        <v>-87</v>
      </c>
      <c r="J228" s="40" t="n">
        <f aca="false">IF(OR(D228="",D228+G228=0),"",D228/(D228+G228))</f>
        <v>0.643081761006289</v>
      </c>
      <c r="K228" s="40" t="n">
        <f aca="false">IF(E228="","",E228/(E228+H228))</f>
        <v>0.586707410236822</v>
      </c>
      <c r="L228" s="70" t="n">
        <f aca="false">IF(OR(K228="",J228=""),"",(J228-K228)*100)</f>
        <v>5.63743507694673</v>
      </c>
      <c r="M228" s="36" t="n">
        <v>1.75751909275079</v>
      </c>
      <c r="N228" s="36" t="n">
        <v>1.32719472401326</v>
      </c>
      <c r="O228" s="36" t="n">
        <f aca="false">SQRT(M228^2+N228^2)</f>
        <v>2.2023440232698</v>
      </c>
      <c r="P228" s="40" t="n">
        <f aca="false">IF(J228="","",MAX(0,J228-1.96*O228/100))</f>
        <v>0.599915818150201</v>
      </c>
      <c r="Q228" s="40" t="n">
        <f aca="false">IF(J228="","",MIN(1,J228+1.96*O228/100))</f>
        <v>0.686247703862377</v>
      </c>
      <c r="R228" s="32" t="str">
        <f aca="false">IF(L228="","",IF(ABS(L228)&lt;=O228,"Yes","No"))</f>
        <v>No</v>
      </c>
      <c r="S228" s="32" t="str">
        <f aca="false">IF(L228="","",IF(ABS(L228)&lt;=1.96*O228,"Yes","No"))</f>
        <v>No</v>
      </c>
      <c r="T228" s="60" t="n">
        <f aca="false">IF(D228="","",ROUND(SQRT(((D228+G228)*O228/100)^2+(J228*(D228+G228)*0.06777)^2),0))</f>
        <v>62</v>
      </c>
      <c r="U228" s="32"/>
    </row>
    <row r="229" customFormat="false" ht="15" hidden="false" customHeight="false" outlineLevel="0" collapsed="false">
      <c r="A229" s="32" t="s">
        <v>421</v>
      </c>
      <c r="B229" s="32" t="s">
        <v>296</v>
      </c>
      <c r="C229" s="32" t="s">
        <v>439</v>
      </c>
      <c r="D229" s="60" t="n">
        <v>1098</v>
      </c>
      <c r="E229" s="60" t="n">
        <v>1118</v>
      </c>
      <c r="F229" s="69" t="n">
        <f aca="false">IF(E229="","",D229-E229)</f>
        <v>-20</v>
      </c>
      <c r="G229" s="60" t="n">
        <v>606</v>
      </c>
      <c r="H229" s="60" t="n">
        <v>584</v>
      </c>
      <c r="I229" s="69" t="n">
        <f aca="false">IF(H229="","",G229-H229)</f>
        <v>22</v>
      </c>
      <c r="J229" s="40" t="n">
        <f aca="false">IF(OR(D229="",D229+G229=0),"",D229/(D229+G229))</f>
        <v>0.644366197183099</v>
      </c>
      <c r="K229" s="40" t="n">
        <f aca="false">IF(E229="","",E229/(E229+H229))</f>
        <v>0.656874265569918</v>
      </c>
      <c r="L229" s="70" t="n">
        <f aca="false">IF(OR(K229="",J229=""),"",(J229-K229)*100)</f>
        <v>-1.25080683868192</v>
      </c>
      <c r="M229" s="36" t="n">
        <v>1.75751909275079</v>
      </c>
      <c r="N229" s="36" t="n">
        <v>1.32719472401326</v>
      </c>
      <c r="O229" s="36" t="n">
        <f aca="false">SQRT(M229^2+N229^2)</f>
        <v>2.2023440232698</v>
      </c>
      <c r="P229" s="40" t="n">
        <f aca="false">IF(J229="","",MAX(0,J229-1.96*O229/100))</f>
        <v>0.601200254327011</v>
      </c>
      <c r="Q229" s="40" t="n">
        <f aca="false">IF(J229="","",MIN(1,J229+1.96*O229/100))</f>
        <v>0.687532140039187</v>
      </c>
      <c r="R229" s="32" t="str">
        <f aca="false">IF(L229="","",IF(ABS(L229)&lt;=O229,"Yes","No"))</f>
        <v>Yes</v>
      </c>
      <c r="S229" s="32" t="str">
        <f aca="false">IF(L229="","",IF(ABS(L229)&lt;=1.96*O229,"Yes","No"))</f>
        <v>Yes</v>
      </c>
      <c r="T229" s="60" t="n">
        <f aca="false">IF(D229="","",ROUND(SQRT(((D229+G229)*O229/100)^2+(J229*(D229+G229)*0.06777)^2),0))</f>
        <v>83</v>
      </c>
      <c r="U229" s="32"/>
    </row>
    <row r="230" customFormat="false" ht="15" hidden="false" customHeight="false" outlineLevel="0" collapsed="false">
      <c r="A230" s="32" t="s">
        <v>421</v>
      </c>
      <c r="B230" s="32" t="s">
        <v>296</v>
      </c>
      <c r="C230" s="32" t="s">
        <v>440</v>
      </c>
      <c r="D230" s="60" t="n">
        <v>728</v>
      </c>
      <c r="E230" s="60" t="n">
        <v>673</v>
      </c>
      <c r="F230" s="69" t="n">
        <f aca="false">IF(E230="","",D230-E230)</f>
        <v>55</v>
      </c>
      <c r="G230" s="60" t="n">
        <v>494</v>
      </c>
      <c r="H230" s="60" t="n">
        <v>519</v>
      </c>
      <c r="I230" s="69" t="n">
        <f aca="false">IF(H230="","",G230-H230)</f>
        <v>-25</v>
      </c>
      <c r="J230" s="40" t="n">
        <f aca="false">IF(OR(D230="",D230+G230=0),"",D230/(D230+G230))</f>
        <v>0.595744680851064</v>
      </c>
      <c r="K230" s="40" t="n">
        <f aca="false">IF(E230="","",E230/(E230+H230))</f>
        <v>0.564597315436242</v>
      </c>
      <c r="L230" s="70" t="n">
        <f aca="false">IF(OR(K230="",J230=""),"",(J230-K230)*100)</f>
        <v>3.11473654148222</v>
      </c>
      <c r="M230" s="36" t="n">
        <v>1.75751909275079</v>
      </c>
      <c r="N230" s="36" t="n">
        <v>1.32719472401326</v>
      </c>
      <c r="O230" s="36" t="n">
        <f aca="false">SQRT(M230^2+N230^2)</f>
        <v>2.2023440232698</v>
      </c>
      <c r="P230" s="40" t="n">
        <f aca="false">IF(J230="","",MAX(0,J230-1.96*O230/100))</f>
        <v>0.552578737994976</v>
      </c>
      <c r="Q230" s="40" t="n">
        <f aca="false">IF(J230="","",MIN(1,J230+1.96*O230/100))</f>
        <v>0.638910623707152</v>
      </c>
      <c r="R230" s="32" t="str">
        <f aca="false">IF(L230="","",IF(ABS(L230)&lt;=O230,"Yes","No"))</f>
        <v>No</v>
      </c>
      <c r="S230" s="32" t="str">
        <f aca="false">IF(L230="","",IF(ABS(L230)&lt;=1.96*O230,"Yes","No"))</f>
        <v>Yes</v>
      </c>
      <c r="T230" s="60" t="n">
        <f aca="false">IF(D230="","",ROUND(SQRT(((D230+G230)*O230/100)^2+(J230*(D230+G230)*0.06777)^2),0))</f>
        <v>56</v>
      </c>
      <c r="U230" s="32"/>
    </row>
    <row r="231" customFormat="false" ht="15" hidden="false" customHeight="false" outlineLevel="0" collapsed="false">
      <c r="A231" s="32" t="s">
        <v>421</v>
      </c>
      <c r="B231" s="32" t="s">
        <v>296</v>
      </c>
      <c r="C231" s="32" t="s">
        <v>441</v>
      </c>
      <c r="D231" s="60" t="n">
        <v>557</v>
      </c>
      <c r="E231" s="60" t="n">
        <v>542</v>
      </c>
      <c r="F231" s="69" t="n">
        <f aca="false">IF(E231="","",D231-E231)</f>
        <v>15</v>
      </c>
      <c r="G231" s="60" t="n">
        <v>289</v>
      </c>
      <c r="H231" s="60" t="n">
        <v>327</v>
      </c>
      <c r="I231" s="69" t="n">
        <f aca="false">IF(H231="","",G231-H231)</f>
        <v>-38</v>
      </c>
      <c r="J231" s="40" t="n">
        <f aca="false">IF(OR(D231="",D231+G231=0),"",D231/(D231+G231))</f>
        <v>0.65839243498818</v>
      </c>
      <c r="K231" s="40" t="n">
        <f aca="false">IF(E231="","",E231/(E231+H231))</f>
        <v>0.623705408515535</v>
      </c>
      <c r="L231" s="70" t="n">
        <f aca="false">IF(OR(K231="",J231=""),"",(J231-K231)*100)</f>
        <v>3.46870264726445</v>
      </c>
      <c r="M231" s="36" t="n">
        <v>1.94077599590723</v>
      </c>
      <c r="N231" s="36" t="n">
        <v>1.32719472401326</v>
      </c>
      <c r="O231" s="36" t="n">
        <f aca="false">SQRT(M231^2+N231^2)</f>
        <v>2.35118210731078</v>
      </c>
      <c r="P231" s="40" t="n">
        <f aca="false">IF(J231="","",MAX(0,J231-1.96*O231/100))</f>
        <v>0.612309265684888</v>
      </c>
      <c r="Q231" s="40" t="n">
        <f aca="false">IF(J231="","",MIN(1,J231+1.96*O231/100))</f>
        <v>0.704475604291471</v>
      </c>
      <c r="R231" s="32" t="str">
        <f aca="false">IF(L231="","",IF(ABS(L231)&lt;=O231,"Yes","No"))</f>
        <v>No</v>
      </c>
      <c r="S231" s="32" t="str">
        <f aca="false">IF(L231="","",IF(ABS(L231)&lt;=1.96*O231,"Yes","No"))</f>
        <v>Yes</v>
      </c>
      <c r="T231" s="60" t="n">
        <f aca="false">IF(D231="","",ROUND(SQRT(((D231+G231)*O231/100)^2+(J231*(D231+G231)*0.0886)^2),0))</f>
        <v>53</v>
      </c>
      <c r="U231" s="32"/>
    </row>
    <row r="232" customFormat="false" ht="15" hidden="false" customHeight="false" outlineLevel="0" collapsed="false">
      <c r="A232" s="32" t="s">
        <v>421</v>
      </c>
      <c r="B232" s="32" t="s">
        <v>296</v>
      </c>
      <c r="C232" s="32" t="s">
        <v>442</v>
      </c>
      <c r="D232" s="60" t="n">
        <v>713</v>
      </c>
      <c r="E232" s="60" t="n">
        <v>630</v>
      </c>
      <c r="F232" s="69" t="n">
        <f aca="false">IF(E232="","",D232-E232)</f>
        <v>83</v>
      </c>
      <c r="G232" s="60" t="n">
        <v>331</v>
      </c>
      <c r="H232" s="60" t="n">
        <v>381</v>
      </c>
      <c r="I232" s="69" t="n">
        <f aca="false">IF(H232="","",G232-H232)</f>
        <v>-50</v>
      </c>
      <c r="J232" s="40" t="n">
        <f aca="false">IF(OR(D232="",D232+G232=0),"",D232/(D232+G232))</f>
        <v>0.682950191570881</v>
      </c>
      <c r="K232" s="40" t="n">
        <f aca="false">IF(E232="","",E232/(E232+H232))</f>
        <v>0.623145400593472</v>
      </c>
      <c r="L232" s="70" t="n">
        <f aca="false">IF(OR(K232="",J232=""),"",(J232-K232)*100)</f>
        <v>5.98047909774094</v>
      </c>
      <c r="M232" s="36" t="n">
        <v>1.94077599590723</v>
      </c>
      <c r="N232" s="36" t="n">
        <v>1.32719472401326</v>
      </c>
      <c r="O232" s="36" t="n">
        <f aca="false">SQRT(M232^2+N232^2)</f>
        <v>2.35118210731078</v>
      </c>
      <c r="P232" s="40" t="n">
        <f aca="false">IF(J232="","",MAX(0,J232-1.96*O232/100))</f>
        <v>0.63686702226759</v>
      </c>
      <c r="Q232" s="40" t="n">
        <f aca="false">IF(J232="","",MIN(1,J232+1.96*O232/100))</f>
        <v>0.729033360874173</v>
      </c>
      <c r="R232" s="32" t="str">
        <f aca="false">IF(L232="","",IF(ABS(L232)&lt;=O232,"Yes","No"))</f>
        <v>No</v>
      </c>
      <c r="S232" s="32" t="str">
        <f aca="false">IF(L232="","",IF(ABS(L232)&lt;=1.96*O232,"Yes","No"))</f>
        <v>No</v>
      </c>
      <c r="T232" s="60" t="n">
        <f aca="false">IF(D232="","",ROUND(SQRT(((D232+G232)*O232/100)^2+(J232*(D232+G232)*0.0886)^2),0))</f>
        <v>68</v>
      </c>
      <c r="U232" s="32"/>
    </row>
    <row r="233" customFormat="false" ht="15" hidden="false" customHeight="false" outlineLevel="0" collapsed="false">
      <c r="A233" s="32" t="s">
        <v>421</v>
      </c>
      <c r="B233" s="32" t="s">
        <v>296</v>
      </c>
      <c r="C233" s="32" t="s">
        <v>443</v>
      </c>
      <c r="D233" s="60" t="n">
        <v>970</v>
      </c>
      <c r="E233" s="60" t="n">
        <v>911</v>
      </c>
      <c r="F233" s="69" t="n">
        <f aca="false">IF(E233="","",D233-E233)</f>
        <v>59</v>
      </c>
      <c r="G233" s="60" t="n">
        <v>498</v>
      </c>
      <c r="H233" s="60" t="n">
        <v>550</v>
      </c>
      <c r="I233" s="69" t="n">
        <f aca="false">IF(H233="","",G233-H233)</f>
        <v>-52</v>
      </c>
      <c r="J233" s="40" t="n">
        <f aca="false">IF(OR(D233="",D233+G233=0),"",D233/(D233+G233))</f>
        <v>0.660762942779292</v>
      </c>
      <c r="K233" s="40" t="n">
        <f aca="false">IF(E233="","",E233/(E233+H233))</f>
        <v>0.623545516769336</v>
      </c>
      <c r="L233" s="70" t="n">
        <f aca="false">IF(OR(K233="",J233=""),"",(J233-K233)*100)</f>
        <v>3.72174260099555</v>
      </c>
      <c r="M233" s="36" t="n">
        <v>1.75751909275079</v>
      </c>
      <c r="N233" s="36" t="n">
        <v>1.32719472401326</v>
      </c>
      <c r="O233" s="36" t="n">
        <f aca="false">SQRT(M233^2+N233^2)</f>
        <v>2.2023440232698</v>
      </c>
      <c r="P233" s="40" t="n">
        <f aca="false">IF(J233="","",MAX(0,J233-1.96*O233/100))</f>
        <v>0.617596999923204</v>
      </c>
      <c r="Q233" s="40" t="n">
        <f aca="false">IF(J233="","",MIN(1,J233+1.96*O233/100))</f>
        <v>0.70392888563538</v>
      </c>
      <c r="R233" s="32" t="str">
        <f aca="false">IF(L233="","",IF(ABS(L233)&lt;=O233,"Yes","No"))</f>
        <v>No</v>
      </c>
      <c r="S233" s="32" t="str">
        <f aca="false">IF(L233="","",IF(ABS(L233)&lt;=1.96*O233,"Yes","No"))</f>
        <v>Yes</v>
      </c>
      <c r="T233" s="60" t="n">
        <f aca="false">IF(D233="","",ROUND(SQRT(((D233+G233)*O233/100)^2+(J233*(D233+G233)*0.06777)^2),0))</f>
        <v>73</v>
      </c>
      <c r="U233" s="32"/>
    </row>
    <row r="234" customFormat="false" ht="15" hidden="false" customHeight="false" outlineLevel="0" collapsed="false">
      <c r="A234" s="32" t="s">
        <v>421</v>
      </c>
      <c r="B234" s="32" t="s">
        <v>296</v>
      </c>
      <c r="C234" s="32" t="s">
        <v>444</v>
      </c>
      <c r="D234" s="60" t="n">
        <v>1097</v>
      </c>
      <c r="E234" s="60" t="n">
        <v>933</v>
      </c>
      <c r="F234" s="69" t="n">
        <f aca="false">IF(E234="","",D234-E234)</f>
        <v>164</v>
      </c>
      <c r="G234" s="60" t="n">
        <v>283</v>
      </c>
      <c r="H234" s="60" t="n">
        <v>339</v>
      </c>
      <c r="I234" s="69" t="n">
        <f aca="false">IF(H234="","",G234-H234)</f>
        <v>-56</v>
      </c>
      <c r="J234" s="40" t="n">
        <f aca="false">IF(OR(D234="",D234+G234=0),"",D234/(D234+G234))</f>
        <v>0.794927536231884</v>
      </c>
      <c r="K234" s="40" t="n">
        <f aca="false">IF(E234="","",E234/(E234+H234))</f>
        <v>0.733490566037736</v>
      </c>
      <c r="L234" s="70" t="n">
        <f aca="false">IF(OR(K234="",J234=""),"",(J234-K234)*100)</f>
        <v>6.14369701941482</v>
      </c>
      <c r="M234" s="36" t="n">
        <v>1.75751909275079</v>
      </c>
      <c r="N234" s="36" t="n">
        <v>1.32719472401326</v>
      </c>
      <c r="O234" s="36" t="n">
        <f aca="false">SQRT(M234^2+N234^2)</f>
        <v>2.2023440232698</v>
      </c>
      <c r="P234" s="40" t="n">
        <f aca="false">IF(J234="","",MAX(0,J234-1.96*O234/100))</f>
        <v>0.751761593375796</v>
      </c>
      <c r="Q234" s="40" t="n">
        <f aca="false">IF(J234="","",MIN(1,J234+1.96*O234/100))</f>
        <v>0.838093479087972</v>
      </c>
      <c r="R234" s="32" t="str">
        <f aca="false">IF(L234="","",IF(ABS(L234)&lt;=O234,"Yes","No"))</f>
        <v>No</v>
      </c>
      <c r="S234" s="32" t="str">
        <f aca="false">IF(L234="","",IF(ABS(L234)&lt;=1.96*O234,"Yes","No"))</f>
        <v>No</v>
      </c>
      <c r="T234" s="60" t="n">
        <f aca="false">IF(D234="","",ROUND(SQRT(((D234+G234)*O234/100)^2+(J234*(D234+G234)*0.06777)^2),0))</f>
        <v>80</v>
      </c>
      <c r="U234" s="32"/>
    </row>
    <row r="235" customFormat="false" ht="15" hidden="false" customHeight="false" outlineLevel="0" collapsed="false">
      <c r="A235" s="32" t="s">
        <v>421</v>
      </c>
      <c r="B235" s="32" t="s">
        <v>296</v>
      </c>
      <c r="C235" s="32" t="s">
        <v>445</v>
      </c>
      <c r="D235" s="60" t="n">
        <v>880</v>
      </c>
      <c r="E235" s="60" t="n">
        <v>744</v>
      </c>
      <c r="F235" s="69" t="n">
        <f aca="false">IF(E235="","",D235-E235)</f>
        <v>136</v>
      </c>
      <c r="G235" s="60" t="n">
        <v>427</v>
      </c>
      <c r="H235" s="60" t="n">
        <v>459</v>
      </c>
      <c r="I235" s="69" t="n">
        <f aca="false">IF(H235="","",G235-H235)</f>
        <v>-32</v>
      </c>
      <c r="J235" s="40" t="n">
        <f aca="false">IF(OR(D235="",D235+G235=0),"",D235/(D235+G235))</f>
        <v>0.673297628156083</v>
      </c>
      <c r="K235" s="40" t="n">
        <f aca="false">IF(E235="","",E235/(E235+H235))</f>
        <v>0.618453865336658</v>
      </c>
      <c r="L235" s="70" t="n">
        <f aca="false">IF(OR(K235="",J235=""),"",(J235-K235)*100)</f>
        <v>5.48437628194243</v>
      </c>
      <c r="M235" s="36" t="n">
        <v>1.75751909275079</v>
      </c>
      <c r="N235" s="36" t="n">
        <v>1.32719472401326</v>
      </c>
      <c r="O235" s="36" t="n">
        <f aca="false">SQRT(M235^2+N235^2)</f>
        <v>2.2023440232698</v>
      </c>
      <c r="P235" s="40" t="n">
        <f aca="false">IF(J235="","",MAX(0,J235-1.96*O235/100))</f>
        <v>0.630131685299995</v>
      </c>
      <c r="Q235" s="40" t="n">
        <f aca="false">IF(J235="","",MIN(1,J235+1.96*O235/100))</f>
        <v>0.716463571012171</v>
      </c>
      <c r="R235" s="32" t="str">
        <f aca="false">IF(L235="","",IF(ABS(L235)&lt;=O235,"Yes","No"))</f>
        <v>No</v>
      </c>
      <c r="S235" s="32" t="str">
        <f aca="false">IF(L235="","",IF(ABS(L235)&lt;=1.96*O235,"Yes","No"))</f>
        <v>No</v>
      </c>
      <c r="T235" s="60" t="n">
        <f aca="false">IF(D235="","",ROUND(SQRT(((D235+G235)*O235/100)^2+(J235*(D235+G235)*0.06777)^2),0))</f>
        <v>66</v>
      </c>
      <c r="U235" s="32"/>
    </row>
    <row r="236" customFormat="false" ht="15" hidden="false" customHeight="false" outlineLevel="0" collapsed="false">
      <c r="A236" s="32" t="s">
        <v>421</v>
      </c>
      <c r="B236" s="32" t="s">
        <v>296</v>
      </c>
      <c r="C236" s="32" t="s">
        <v>446</v>
      </c>
      <c r="D236" s="60" t="n">
        <v>329</v>
      </c>
      <c r="E236" s="60" t="n">
        <v>316</v>
      </c>
      <c r="F236" s="69" t="n">
        <f aca="false">IF(E236="","",D236-E236)</f>
        <v>13</v>
      </c>
      <c r="G236" s="60" t="n">
        <v>73</v>
      </c>
      <c r="H236" s="60" t="n">
        <v>72</v>
      </c>
      <c r="I236" s="69" t="n">
        <f aca="false">IF(H236="","",G236-H236)</f>
        <v>1</v>
      </c>
      <c r="J236" s="40" t="n">
        <f aca="false">IF(OR(D236="",D236+G236=0),"",D236/(D236+G236))</f>
        <v>0.818407960199005</v>
      </c>
      <c r="K236" s="40" t="n">
        <f aca="false">IF(E236="","",E236/(E236+H236))</f>
        <v>0.814432989690722</v>
      </c>
      <c r="L236" s="70" t="n">
        <f aca="false">IF(OR(K236="",J236=""),"",(J236-K236)*100)</f>
        <v>0.397497050828333</v>
      </c>
      <c r="M236" s="36" t="n">
        <v>3.27171856570357</v>
      </c>
      <c r="N236" s="36" t="n">
        <v>1.32719472401326</v>
      </c>
      <c r="O236" s="36" t="n">
        <f aca="false">SQRT(M236^2+N236^2)</f>
        <v>3.53066398976426</v>
      </c>
      <c r="P236" s="40" t="n">
        <f aca="false">IF(J236="","",MAX(0,J236-1.96*O236/100))</f>
        <v>0.749206945999626</v>
      </c>
      <c r="Q236" s="40" t="n">
        <f aca="false">IF(J236="","",MIN(1,J236+1.96*O236/100))</f>
        <v>0.887608974398385</v>
      </c>
      <c r="R236" s="32" t="str">
        <f aca="false">IF(L236="","",IF(ABS(L236)&lt;=O236,"Yes","No"))</f>
        <v>Yes</v>
      </c>
      <c r="S236" s="32" t="str">
        <f aca="false">IF(L236="","",IF(ABS(L236)&lt;=1.96*O236,"Yes","No"))</f>
        <v>Yes</v>
      </c>
      <c r="T236" s="60" t="n">
        <f aca="false">IF(D236="","",ROUND(SQRT(((D236+G236)*O236/100)^2+(J236*(D236+G236)*0.14653)^2),0))</f>
        <v>50</v>
      </c>
      <c r="U236" s="32"/>
    </row>
    <row r="237" customFormat="false" ht="15" hidden="false" customHeight="false" outlineLevel="0" collapsed="false">
      <c r="A237" s="32" t="s">
        <v>421</v>
      </c>
      <c r="B237" s="32" t="s">
        <v>296</v>
      </c>
      <c r="C237" s="32" t="s">
        <v>447</v>
      </c>
      <c r="D237" s="60" t="n">
        <v>509</v>
      </c>
      <c r="E237" s="60" t="n">
        <v>503</v>
      </c>
      <c r="F237" s="69" t="n">
        <f aca="false">IF(E237="","",D237-E237)</f>
        <v>6</v>
      </c>
      <c r="G237" s="60" t="n">
        <v>126</v>
      </c>
      <c r="H237" s="60" t="n">
        <v>158</v>
      </c>
      <c r="I237" s="69" t="n">
        <f aca="false">IF(H237="","",G237-H237)</f>
        <v>-32</v>
      </c>
      <c r="J237" s="40" t="n">
        <f aca="false">IF(OR(D237="",D237+G237=0),"",D237/(D237+G237))</f>
        <v>0.801574803149606</v>
      </c>
      <c r="K237" s="40" t="n">
        <f aca="false">IF(E237="","",E237/(E237+H237))</f>
        <v>0.760968229954614</v>
      </c>
      <c r="L237" s="70" t="n">
        <f aca="false">IF(OR(K237="",J237=""),"",(J237-K237)*100)</f>
        <v>4.06065731949921</v>
      </c>
      <c r="M237" s="36" t="n">
        <v>3.27171856570357</v>
      </c>
      <c r="N237" s="36" t="n">
        <v>1.32719472401326</v>
      </c>
      <c r="O237" s="36" t="n">
        <f aca="false">SQRT(M237^2+N237^2)</f>
        <v>3.53066398976426</v>
      </c>
      <c r="P237" s="40" t="n">
        <f aca="false">IF(J237="","",MAX(0,J237-1.96*O237/100))</f>
        <v>0.732373788950227</v>
      </c>
      <c r="Q237" s="40" t="n">
        <f aca="false">IF(J237="","",MIN(1,J237+1.96*O237/100))</f>
        <v>0.870775817348986</v>
      </c>
      <c r="R237" s="32" t="str">
        <f aca="false">IF(L237="","",IF(ABS(L237)&lt;=O237,"Yes","No"))</f>
        <v>No</v>
      </c>
      <c r="S237" s="32" t="str">
        <f aca="false">IF(L237="","",IF(ABS(L237)&lt;=1.96*O237,"Yes","No"))</f>
        <v>Yes</v>
      </c>
      <c r="T237" s="60" t="n">
        <f aca="false">IF(D237="","",ROUND(SQRT(((D237+G237)*O237/100)^2+(J237*(D237+G237)*0.14653)^2),0))</f>
        <v>78</v>
      </c>
      <c r="U237" s="32"/>
    </row>
    <row r="238" customFormat="false" ht="15" hidden="false" customHeight="false" outlineLevel="0" collapsed="false">
      <c r="A238" s="32" t="s">
        <v>421</v>
      </c>
      <c r="B238" s="32" t="s">
        <v>296</v>
      </c>
      <c r="C238" s="32" t="s">
        <v>448</v>
      </c>
      <c r="D238" s="60" t="n">
        <v>462</v>
      </c>
      <c r="E238" s="60" t="n">
        <v>511</v>
      </c>
      <c r="F238" s="69" t="n">
        <f aca="false">IF(E238="","",D238-E238)</f>
        <v>-49</v>
      </c>
      <c r="G238" s="60" t="n">
        <v>141</v>
      </c>
      <c r="H238" s="60" t="n">
        <v>155</v>
      </c>
      <c r="I238" s="69" t="n">
        <f aca="false">IF(H238="","",G238-H238)</f>
        <v>-14</v>
      </c>
      <c r="J238" s="40" t="n">
        <f aca="false">IF(OR(D238="",D238+G238=0),"",D238/(D238+G238))</f>
        <v>0.766169154228856</v>
      </c>
      <c r="K238" s="40" t="n">
        <f aca="false">IF(E238="","",E238/(E238+H238))</f>
        <v>0.767267267267267</v>
      </c>
      <c r="L238" s="70" t="n">
        <f aca="false">IF(OR(K238="",J238=""),"",(J238-K238)*100)</f>
        <v>-0.109811303841156</v>
      </c>
      <c r="M238" s="36" t="n">
        <v>3.27171856570357</v>
      </c>
      <c r="N238" s="36" t="n">
        <v>1.32719472401326</v>
      </c>
      <c r="O238" s="36" t="n">
        <f aca="false">SQRT(M238^2+N238^2)</f>
        <v>3.53066398976426</v>
      </c>
      <c r="P238" s="40" t="n">
        <f aca="false">IF(J238="","",MAX(0,J238-1.96*O238/100))</f>
        <v>0.696968140029476</v>
      </c>
      <c r="Q238" s="40" t="n">
        <f aca="false">IF(J238="","",MIN(1,J238+1.96*O238/100))</f>
        <v>0.835370168428235</v>
      </c>
      <c r="R238" s="32" t="str">
        <f aca="false">IF(L238="","",IF(ABS(L238)&lt;=O238,"Yes","No"))</f>
        <v>Yes</v>
      </c>
      <c r="S238" s="32" t="str">
        <f aca="false">IF(L238="","",IF(ABS(L238)&lt;=1.96*O238,"Yes","No"))</f>
        <v>Yes</v>
      </c>
      <c r="T238" s="60" t="n">
        <f aca="false">IF(D238="","",ROUND(SQRT(((D238+G238)*O238/100)^2+(J238*(D238+G238)*0.14653)^2),0))</f>
        <v>71</v>
      </c>
      <c r="U238" s="32"/>
    </row>
    <row r="239" customFormat="false" ht="15" hidden="false" customHeight="false" outlineLevel="0" collapsed="false">
      <c r="A239" s="32" t="s">
        <v>421</v>
      </c>
      <c r="B239" s="32" t="s">
        <v>296</v>
      </c>
      <c r="C239" s="32" t="s">
        <v>449</v>
      </c>
      <c r="D239" s="60" t="n">
        <v>544</v>
      </c>
      <c r="E239" s="60" t="n">
        <v>606</v>
      </c>
      <c r="F239" s="69" t="n">
        <f aca="false">IF(E239="","",D239-E239)</f>
        <v>-62</v>
      </c>
      <c r="G239" s="60" t="n">
        <v>135</v>
      </c>
      <c r="H239" s="60" t="n">
        <v>162</v>
      </c>
      <c r="I239" s="69" t="n">
        <f aca="false">IF(H239="","",G239-H239)</f>
        <v>-27</v>
      </c>
      <c r="J239" s="40" t="n">
        <f aca="false">IF(OR(D239="",D239+G239=0),"",D239/(D239+G239))</f>
        <v>0.801178203240059</v>
      </c>
      <c r="K239" s="40" t="n">
        <f aca="false">IF(E239="","",E239/(E239+H239))</f>
        <v>0.7890625</v>
      </c>
      <c r="L239" s="70" t="n">
        <f aca="false">IF(OR(K239="",J239=""),"",(J239-K239)*100)</f>
        <v>1.2115703240059</v>
      </c>
      <c r="M239" s="36" t="n">
        <v>3.27171856570357</v>
      </c>
      <c r="N239" s="36" t="n">
        <v>1.32719472401326</v>
      </c>
      <c r="O239" s="36" t="n">
        <f aca="false">SQRT(M239^2+N239^2)</f>
        <v>3.53066398976426</v>
      </c>
      <c r="P239" s="40" t="n">
        <f aca="false">IF(J239="","",MAX(0,J239-1.96*O239/100))</f>
        <v>0.731977189040679</v>
      </c>
      <c r="Q239" s="40" t="n">
        <f aca="false">IF(J239="","",MIN(1,J239+1.96*O239/100))</f>
        <v>0.870379217439439</v>
      </c>
      <c r="R239" s="32" t="str">
        <f aca="false">IF(L239="","",IF(ABS(L239)&lt;=O239,"Yes","No"))</f>
        <v>Yes</v>
      </c>
      <c r="S239" s="32" t="str">
        <f aca="false">IF(L239="","",IF(ABS(L239)&lt;=1.96*O239,"Yes","No"))</f>
        <v>Yes</v>
      </c>
      <c r="T239" s="60" t="n">
        <f aca="false">IF(D239="","",ROUND(SQRT(((D239+G239)*O239/100)^2+(J239*(D239+G239)*0.14653)^2),0))</f>
        <v>83</v>
      </c>
      <c r="U239" s="32"/>
    </row>
    <row r="240" customFormat="false" ht="15" hidden="false" customHeight="false" outlineLevel="0" collapsed="false">
      <c r="A240" s="32" t="s">
        <v>421</v>
      </c>
      <c r="B240" s="32" t="s">
        <v>296</v>
      </c>
      <c r="C240" s="32" t="s">
        <v>450</v>
      </c>
      <c r="D240" s="60" t="n">
        <v>1127</v>
      </c>
      <c r="E240" s="60" t="n">
        <v>759</v>
      </c>
      <c r="F240" s="69" t="n">
        <f aca="false">IF(E240="","",D240-E240)</f>
        <v>368</v>
      </c>
      <c r="G240" s="60" t="n">
        <v>347</v>
      </c>
      <c r="H240" s="60" t="n">
        <v>158</v>
      </c>
      <c r="I240" s="69" t="n">
        <f aca="false">IF(H240="","",G240-H240)</f>
        <v>189</v>
      </c>
      <c r="J240" s="40" t="n">
        <f aca="false">IF(OR(D240="",D240+G240=0),"",D240/(D240+G240))</f>
        <v>0.764586160108548</v>
      </c>
      <c r="K240" s="40" t="n">
        <f aca="false">IF(E240="","",E240/(E240+H240))</f>
        <v>0.827699018538713</v>
      </c>
      <c r="L240" s="70" t="n">
        <f aca="false">IF(OR(K240="",J240=""),"",(J240-K240)*100)</f>
        <v>-6.3112858430165</v>
      </c>
      <c r="M240" s="36" t="n">
        <v>1.75751909275079</v>
      </c>
      <c r="N240" s="36" t="n">
        <v>1.32719472401326</v>
      </c>
      <c r="O240" s="36" t="n">
        <f aca="false">SQRT(M240^2+N240^2)</f>
        <v>2.2023440232698</v>
      </c>
      <c r="P240" s="40" t="n">
        <f aca="false">IF(J240="","",MAX(0,J240-1.96*O240/100))</f>
        <v>0.72142021725246</v>
      </c>
      <c r="Q240" s="40" t="n">
        <f aca="false">IF(J240="","",MIN(1,J240+1.96*O240/100))</f>
        <v>0.807752102964636</v>
      </c>
      <c r="R240" s="32" t="str">
        <f aca="false">IF(L240="","",IF(ABS(L240)&lt;=O240,"Yes","No"))</f>
        <v>No</v>
      </c>
      <c r="S240" s="32" t="str">
        <f aca="false">IF(L240="","",IF(ABS(L240)&lt;=1.96*O240,"Yes","No"))</f>
        <v>No</v>
      </c>
      <c r="T240" s="60" t="n">
        <f aca="false">IF(D240="","",ROUND(SQRT(((D240+G240)*O240/100)^2+(J240*(D240+G240)*0.06777)^2),0))</f>
        <v>83</v>
      </c>
      <c r="U240" s="32"/>
    </row>
    <row r="241" customFormat="false" ht="15" hidden="false" customHeight="false" outlineLevel="0" collapsed="false">
      <c r="A241" s="32" t="s">
        <v>421</v>
      </c>
      <c r="B241" s="32" t="s">
        <v>296</v>
      </c>
      <c r="C241" s="32" t="s">
        <v>451</v>
      </c>
      <c r="D241" s="60" t="n">
        <v>631</v>
      </c>
      <c r="E241" s="60" t="n">
        <v>656</v>
      </c>
      <c r="F241" s="69" t="n">
        <f aca="false">IF(E241="","",D241-E241)</f>
        <v>-25</v>
      </c>
      <c r="G241" s="60" t="n">
        <v>161</v>
      </c>
      <c r="H241" s="60" t="n">
        <v>191</v>
      </c>
      <c r="I241" s="69" t="n">
        <f aca="false">IF(H241="","",G241-H241)</f>
        <v>-30</v>
      </c>
      <c r="J241" s="40" t="n">
        <f aca="false">IF(OR(D241="",D241+G241=0),"",D241/(D241+G241))</f>
        <v>0.796717171717172</v>
      </c>
      <c r="K241" s="40" t="n">
        <f aca="false">IF(E241="","",E241/(E241+H241))</f>
        <v>0.774498229043684</v>
      </c>
      <c r="L241" s="70" t="n">
        <f aca="false">IF(OR(K241="",J241=""),"",(J241-K241)*100)</f>
        <v>2.22189426734881</v>
      </c>
      <c r="M241" s="36" t="n">
        <v>1.94077599590723</v>
      </c>
      <c r="N241" s="36" t="n">
        <v>1.32719472401326</v>
      </c>
      <c r="O241" s="36" t="n">
        <f aca="false">SQRT(M241^2+N241^2)</f>
        <v>2.35118210731078</v>
      </c>
      <c r="P241" s="40" t="n">
        <f aca="false">IF(J241="","",MAX(0,J241-1.96*O241/100))</f>
        <v>0.750634002413881</v>
      </c>
      <c r="Q241" s="40" t="n">
        <f aca="false">IF(J241="","",MIN(1,J241+1.96*O241/100))</f>
        <v>0.842800341020463</v>
      </c>
      <c r="R241" s="32" t="str">
        <f aca="false">IF(L241="","",IF(ABS(L241)&lt;=O241,"Yes","No"))</f>
        <v>Yes</v>
      </c>
      <c r="S241" s="32" t="str">
        <f aca="false">IF(L241="","",IF(ABS(L241)&lt;=1.96*O241,"Yes","No"))</f>
        <v>Yes</v>
      </c>
      <c r="T241" s="60" t="n">
        <f aca="false">IF(D241="","",ROUND(SQRT(((D241+G241)*O241/100)^2+(J241*(D241+G241)*0.0886)^2),0))</f>
        <v>59</v>
      </c>
      <c r="U241" s="32"/>
    </row>
    <row r="242" customFormat="false" ht="15" hidden="false" customHeight="false" outlineLevel="0" collapsed="false">
      <c r="A242" s="32" t="s">
        <v>421</v>
      </c>
      <c r="B242" s="32" t="s">
        <v>296</v>
      </c>
      <c r="C242" s="32" t="s">
        <v>452</v>
      </c>
      <c r="D242" s="60" t="n">
        <v>727</v>
      </c>
      <c r="E242" s="60" t="n">
        <v>717</v>
      </c>
      <c r="F242" s="69" t="n">
        <f aca="false">IF(E242="","",D242-E242)</f>
        <v>10</v>
      </c>
      <c r="G242" s="60" t="n">
        <v>211</v>
      </c>
      <c r="H242" s="60" t="n">
        <v>241</v>
      </c>
      <c r="I242" s="69" t="n">
        <f aca="false">IF(H242="","",G242-H242)</f>
        <v>-30</v>
      </c>
      <c r="J242" s="40" t="n">
        <f aca="false">IF(OR(D242="",D242+G242=0),"",D242/(D242+G242))</f>
        <v>0.775053304904051</v>
      </c>
      <c r="K242" s="40" t="n">
        <f aca="false">IF(E242="","",E242/(E242+H242))</f>
        <v>0.748434237995825</v>
      </c>
      <c r="L242" s="70" t="n">
        <f aca="false">IF(OR(K242="",J242=""),"",(J242-K242)*100)</f>
        <v>2.66190669082266</v>
      </c>
      <c r="M242" s="36" t="n">
        <v>1.94077599590723</v>
      </c>
      <c r="N242" s="36" t="n">
        <v>1.32719472401326</v>
      </c>
      <c r="O242" s="36" t="n">
        <f aca="false">SQRT(M242^2+N242^2)</f>
        <v>2.35118210731078</v>
      </c>
      <c r="P242" s="40" t="n">
        <f aca="false">IF(J242="","",MAX(0,J242-1.96*O242/100))</f>
        <v>0.72897013560076</v>
      </c>
      <c r="Q242" s="40" t="n">
        <f aca="false">IF(J242="","",MIN(1,J242+1.96*O242/100))</f>
        <v>0.821136474207343</v>
      </c>
      <c r="R242" s="32" t="str">
        <f aca="false">IF(L242="","",IF(ABS(L242)&lt;=O242,"Yes","No"))</f>
        <v>No</v>
      </c>
      <c r="S242" s="32" t="str">
        <f aca="false">IF(L242="","",IF(ABS(L242)&lt;=1.96*O242,"Yes","No"))</f>
        <v>Yes</v>
      </c>
      <c r="T242" s="60" t="n">
        <f aca="false">IF(D242="","",ROUND(SQRT(((D242+G242)*O242/100)^2+(J242*(D242+G242)*0.0886)^2),0))</f>
        <v>68</v>
      </c>
      <c r="U242" s="32"/>
    </row>
    <row r="243" customFormat="false" ht="15" hidden="false" customHeight="false" outlineLevel="0" collapsed="false">
      <c r="A243" s="32" t="s">
        <v>421</v>
      </c>
      <c r="B243" s="32" t="s">
        <v>296</v>
      </c>
      <c r="C243" s="32" t="s">
        <v>453</v>
      </c>
      <c r="D243" s="60" t="n">
        <v>489</v>
      </c>
      <c r="E243" s="60" t="n">
        <v>455</v>
      </c>
      <c r="F243" s="69" t="n">
        <f aca="false">IF(E243="","",D243-E243)</f>
        <v>34</v>
      </c>
      <c r="G243" s="60" t="n">
        <v>180</v>
      </c>
      <c r="H243" s="60" t="n">
        <v>177</v>
      </c>
      <c r="I243" s="69" t="n">
        <f aca="false">IF(H243="","",G243-H243)</f>
        <v>3</v>
      </c>
      <c r="J243" s="40" t="n">
        <f aca="false">IF(OR(D243="",D243+G243=0),"",D243/(D243+G243))</f>
        <v>0.730941704035874</v>
      </c>
      <c r="K243" s="40" t="n">
        <f aca="false">IF(E243="","",E243/(E243+H243))</f>
        <v>0.719936708860759</v>
      </c>
      <c r="L243" s="70" t="n">
        <f aca="false">IF(OR(K243="",J243=""),"",(J243-K243)*100)</f>
        <v>1.1004995175115</v>
      </c>
      <c r="M243" s="36" t="n">
        <v>3.27171856570357</v>
      </c>
      <c r="N243" s="36" t="n">
        <v>1.32719472401326</v>
      </c>
      <c r="O243" s="36" t="n">
        <f aca="false">SQRT(M243^2+N243^2)</f>
        <v>3.53066398976426</v>
      </c>
      <c r="P243" s="40" t="n">
        <f aca="false">IF(J243="","",MAX(0,J243-1.96*O243/100))</f>
        <v>0.661740689836495</v>
      </c>
      <c r="Q243" s="40" t="n">
        <f aca="false">IF(J243="","",MIN(1,J243+1.96*O243/100))</f>
        <v>0.800142718235254</v>
      </c>
      <c r="R243" s="32" t="str">
        <f aca="false">IF(L243="","",IF(ABS(L243)&lt;=O243,"Yes","No"))</f>
        <v>Yes</v>
      </c>
      <c r="S243" s="32" t="str">
        <f aca="false">IF(L243="","",IF(ABS(L243)&lt;=1.96*O243,"Yes","No"))</f>
        <v>Yes</v>
      </c>
      <c r="T243" s="60" t="n">
        <f aca="false">IF(D243="","",ROUND(SQRT(((D243+G243)*O243/100)^2+(J243*(D243+G243)*0.14653)^2),0))</f>
        <v>75</v>
      </c>
      <c r="U243" s="32"/>
    </row>
    <row r="244" customFormat="false" ht="15" hidden="false" customHeight="false" outlineLevel="0" collapsed="false">
      <c r="A244" s="32" t="s">
        <v>421</v>
      </c>
      <c r="B244" s="32" t="s">
        <v>296</v>
      </c>
      <c r="C244" s="32" t="s">
        <v>454</v>
      </c>
      <c r="D244" s="60" t="n">
        <v>790</v>
      </c>
      <c r="E244" s="60" t="n">
        <v>762</v>
      </c>
      <c r="F244" s="69" t="n">
        <f aca="false">IF(E244="","",D244-E244)</f>
        <v>28</v>
      </c>
      <c r="G244" s="60" t="n">
        <v>256</v>
      </c>
      <c r="H244" s="60" t="n">
        <v>295</v>
      </c>
      <c r="I244" s="69" t="n">
        <f aca="false">IF(H244="","",G244-H244)</f>
        <v>-39</v>
      </c>
      <c r="J244" s="40" t="n">
        <f aca="false">IF(OR(D244="",D244+G244=0),"",D244/(D244+G244))</f>
        <v>0.755258126195029</v>
      </c>
      <c r="K244" s="40" t="n">
        <f aca="false">IF(E244="","",E244/(E244+H244))</f>
        <v>0.720908230842006</v>
      </c>
      <c r="L244" s="70" t="n">
        <f aca="false">IF(OR(K244="",J244=""),"",(J244-K244)*100)</f>
        <v>3.43498953530229</v>
      </c>
      <c r="M244" s="36" t="n">
        <v>1.94077599590723</v>
      </c>
      <c r="N244" s="36" t="n">
        <v>1.32719472401326</v>
      </c>
      <c r="O244" s="36" t="n">
        <f aca="false">SQRT(M244^2+N244^2)</f>
        <v>2.35118210731078</v>
      </c>
      <c r="P244" s="40" t="n">
        <f aca="false">IF(J244="","",MAX(0,J244-1.96*O244/100))</f>
        <v>0.709174956891737</v>
      </c>
      <c r="Q244" s="40" t="n">
        <f aca="false">IF(J244="","",MIN(1,J244+1.96*O244/100))</f>
        <v>0.80134129549832</v>
      </c>
      <c r="R244" s="32" t="str">
        <f aca="false">IF(L244="","",IF(ABS(L244)&lt;=O244,"Yes","No"))</f>
        <v>No</v>
      </c>
      <c r="S244" s="32" t="str">
        <f aca="false">IF(L244="","",IF(ABS(L244)&lt;=1.96*O244,"Yes","No"))</f>
        <v>Yes</v>
      </c>
      <c r="T244" s="60" t="n">
        <f aca="false">IF(D244="","",ROUND(SQRT(((D244+G244)*O244/100)^2+(J244*(D244+G244)*0.0886)^2),0))</f>
        <v>74</v>
      </c>
      <c r="U244" s="32"/>
    </row>
    <row r="245" customFormat="false" ht="15" hidden="false" customHeight="false" outlineLevel="0" collapsed="false">
      <c r="A245" s="32" t="s">
        <v>421</v>
      </c>
      <c r="B245" s="32" t="s">
        <v>296</v>
      </c>
      <c r="C245" s="32" t="s">
        <v>455</v>
      </c>
      <c r="D245" s="60" t="n">
        <v>734</v>
      </c>
      <c r="E245" s="60" t="n">
        <v>674</v>
      </c>
      <c r="F245" s="69" t="n">
        <f aca="false">IF(E245="","",D245-E245)</f>
        <v>60</v>
      </c>
      <c r="G245" s="60" t="n">
        <v>257</v>
      </c>
      <c r="H245" s="60" t="n">
        <v>289</v>
      </c>
      <c r="I245" s="69" t="n">
        <f aca="false">IF(H245="","",G245-H245)</f>
        <v>-32</v>
      </c>
      <c r="J245" s="40" t="n">
        <f aca="false">IF(OR(D245="",D245+G245=0),"",D245/(D245+G245))</f>
        <v>0.74066599394551</v>
      </c>
      <c r="K245" s="40" t="n">
        <f aca="false">IF(E245="","",E245/(E245+H245))</f>
        <v>0.699896157840083</v>
      </c>
      <c r="L245" s="70" t="n">
        <f aca="false">IF(OR(K245="",J245=""),"",(J245-K245)*100)</f>
        <v>4.07698361054265</v>
      </c>
      <c r="M245" s="36" t="n">
        <v>1.94077599590723</v>
      </c>
      <c r="N245" s="36" t="n">
        <v>1.32719472401326</v>
      </c>
      <c r="O245" s="36" t="n">
        <f aca="false">SQRT(M245^2+N245^2)</f>
        <v>2.35118210731078</v>
      </c>
      <c r="P245" s="40" t="n">
        <f aca="false">IF(J245="","",MAX(0,J245-1.96*O245/100))</f>
        <v>0.694582824642218</v>
      </c>
      <c r="Q245" s="40" t="n">
        <f aca="false">IF(J245="","",MIN(1,J245+1.96*O245/100))</f>
        <v>0.786749163248801</v>
      </c>
      <c r="R245" s="32" t="str">
        <f aca="false">IF(L245="","",IF(ABS(L245)&lt;=O245,"Yes","No"))</f>
        <v>No</v>
      </c>
      <c r="S245" s="32" t="str">
        <f aca="false">IF(L245="","",IF(ABS(L245)&lt;=1.96*O245,"Yes","No"))</f>
        <v>Yes</v>
      </c>
      <c r="T245" s="60" t="n">
        <f aca="false">IF(D245="","",ROUND(SQRT(((D245+G245)*O245/100)^2+(J245*(D245+G245)*0.0886)^2),0))</f>
        <v>69</v>
      </c>
      <c r="U245" s="32"/>
    </row>
    <row r="246" customFormat="false" ht="15" hidden="false" customHeight="false" outlineLevel="0" collapsed="false">
      <c r="A246" s="32" t="s">
        <v>421</v>
      </c>
      <c r="B246" s="32" t="s">
        <v>296</v>
      </c>
      <c r="C246" s="32" t="s">
        <v>456</v>
      </c>
      <c r="D246" s="60" t="n">
        <v>749</v>
      </c>
      <c r="E246" s="60" t="n">
        <v>687</v>
      </c>
      <c r="F246" s="69" t="n">
        <f aca="false">IF(E246="","",D246-E246)</f>
        <v>62</v>
      </c>
      <c r="G246" s="60" t="n">
        <v>330</v>
      </c>
      <c r="H246" s="60" t="n">
        <v>362</v>
      </c>
      <c r="I246" s="69" t="n">
        <f aca="false">IF(H246="","",G246-H246)</f>
        <v>-32</v>
      </c>
      <c r="J246" s="40" t="n">
        <f aca="false">IF(OR(D246="",D246+G246=0),"",D246/(D246+G246))</f>
        <v>0.694161260426321</v>
      </c>
      <c r="K246" s="40" t="n">
        <f aca="false">IF(E246="","",E246/(E246+H246))</f>
        <v>0.654909437559581</v>
      </c>
      <c r="L246" s="70" t="n">
        <f aca="false">IF(OR(K246="",J246=""),"",(J246-K246)*100)</f>
        <v>3.92518228667401</v>
      </c>
      <c r="M246" s="36" t="n">
        <v>1.94077599590723</v>
      </c>
      <c r="N246" s="36" t="n">
        <v>1.32719472401326</v>
      </c>
      <c r="O246" s="36" t="n">
        <f aca="false">SQRT(M246^2+N246^2)</f>
        <v>2.35118210731078</v>
      </c>
      <c r="P246" s="40" t="n">
        <f aca="false">IF(J246="","",MAX(0,J246-1.96*O246/100))</f>
        <v>0.648078091123029</v>
      </c>
      <c r="Q246" s="40" t="n">
        <f aca="false">IF(J246="","",MIN(1,J246+1.96*O246/100))</f>
        <v>0.740244429729612</v>
      </c>
      <c r="R246" s="32" t="str">
        <f aca="false">IF(L246="","",IF(ABS(L246)&lt;=O246,"Yes","No"))</f>
        <v>No</v>
      </c>
      <c r="S246" s="32" t="str">
        <f aca="false">IF(L246="","",IF(ABS(L246)&lt;=1.96*O246,"Yes","No"))</f>
        <v>Yes</v>
      </c>
      <c r="T246" s="60" t="n">
        <f aca="false">IF(D246="","",ROUND(SQRT(((D246+G246)*O246/100)^2+(J246*(D246+G246)*0.0886)^2),0))</f>
        <v>71</v>
      </c>
      <c r="U246" s="32"/>
    </row>
    <row r="247" customFormat="false" ht="15" hidden="false" customHeight="false" outlineLevel="0" collapsed="false">
      <c r="A247" s="32" t="s">
        <v>421</v>
      </c>
      <c r="B247" s="32" t="s">
        <v>296</v>
      </c>
      <c r="C247" s="32" t="s">
        <v>457</v>
      </c>
      <c r="D247" s="60" t="n">
        <v>352</v>
      </c>
      <c r="E247" s="60"/>
      <c r="F247" s="69" t="str">
        <f aca="false">IF(E247="","",D247-E247)</f>
        <v/>
      </c>
      <c r="G247" s="60" t="n">
        <v>146</v>
      </c>
      <c r="H247" s="60"/>
      <c r="I247" s="69" t="str">
        <f aca="false">IF(H247="","",G247-H247)</f>
        <v/>
      </c>
      <c r="J247" s="40" t="n">
        <f aca="false">IF(OR(D247="",D247+G247=0),"",D247/(D247+G247))</f>
        <v>0.706827309236948</v>
      </c>
      <c r="K247" s="40" t="str">
        <f aca="false">IF(E247="","",E247/(E247+H247))</f>
        <v/>
      </c>
      <c r="L247" s="70" t="str">
        <f aca="false">IF(OR(K247="",J247=""),"",(J247-K247)*100)</f>
        <v/>
      </c>
      <c r="M247" s="36" t="n">
        <v>3.27171856570357</v>
      </c>
      <c r="N247" s="36" t="n">
        <v>1.32719472401326</v>
      </c>
      <c r="O247" s="36" t="n">
        <f aca="false">SQRT(M247^2+N247^2)</f>
        <v>3.53066398976426</v>
      </c>
      <c r="P247" s="40" t="n">
        <f aca="false">IF(J247="","",MAX(0,J247-1.96*O247/100))</f>
        <v>0.637626295037568</v>
      </c>
      <c r="Q247" s="40" t="n">
        <f aca="false">IF(J247="","",MIN(1,J247+1.96*O247/100))</f>
        <v>0.776028323436327</v>
      </c>
      <c r="R247" s="32" t="str">
        <f aca="false">IF(L247="","",IF(ABS(L247)&lt;=O247,"Yes","No"))</f>
        <v/>
      </c>
      <c r="S247" s="32" t="str">
        <f aca="false">IF(L247="","",IF(ABS(L247)&lt;=1.96*O247,"Yes","No"))</f>
        <v/>
      </c>
      <c r="T247" s="60" t="n">
        <f aca="false">IF(D247="","",ROUND(SQRT(((D247+G247)*O247/100)^2+(J247*(D247+G247)*0.14653)^2),0))</f>
        <v>54</v>
      </c>
      <c r="U247" s="32" t="s">
        <v>784</v>
      </c>
    </row>
    <row r="248" customFormat="false" ht="15" hidden="false" customHeight="false" outlineLevel="0" collapsed="false">
      <c r="A248" s="32" t="s">
        <v>421</v>
      </c>
      <c r="B248" s="32" t="s">
        <v>458</v>
      </c>
      <c r="C248" s="32" t="s">
        <v>459</v>
      </c>
      <c r="D248" s="60" t="n">
        <v>466</v>
      </c>
      <c r="E248" s="60" t="n">
        <v>447</v>
      </c>
      <c r="F248" s="69" t="n">
        <f aca="false">IF(E248="","",D248-E248)</f>
        <v>19</v>
      </c>
      <c r="G248" s="60" t="n">
        <v>436</v>
      </c>
      <c r="H248" s="60" t="n">
        <v>433</v>
      </c>
      <c r="I248" s="69" t="n">
        <f aca="false">IF(H248="","",G248-H248)</f>
        <v>3</v>
      </c>
      <c r="J248" s="40" t="n">
        <f aca="false">IF(OR(D248="",D248+G248=0),"",D248/(D248+G248))</f>
        <v>0.516629711751663</v>
      </c>
      <c r="K248" s="40" t="n">
        <f aca="false">IF(E248="","",E248/(E248+H248))</f>
        <v>0.507954545454545</v>
      </c>
      <c r="L248" s="70" t="n">
        <f aca="false">IF(OR(K248="",J248=""),"",(J248-K248)*100)</f>
        <v>0.867516629711751</v>
      </c>
      <c r="M248" s="36" t="n">
        <v>1.94077599590723</v>
      </c>
      <c r="N248" s="36" t="n">
        <v>1.32719472401326</v>
      </c>
      <c r="O248" s="36" t="n">
        <f aca="false">SQRT(M248^2+N248^2)</f>
        <v>2.35118210731078</v>
      </c>
      <c r="P248" s="40" t="n">
        <f aca="false">IF(J248="","",MAX(0,J248-1.96*O248/100))</f>
        <v>0.470546542448372</v>
      </c>
      <c r="Q248" s="40" t="n">
        <f aca="false">IF(J248="","",MIN(1,J248+1.96*O248/100))</f>
        <v>0.562712881054954</v>
      </c>
      <c r="R248" s="32" t="str">
        <f aca="false">IF(L248="","",IF(ABS(L248)&lt;=O248,"Yes","No"))</f>
        <v>Yes</v>
      </c>
      <c r="S248" s="32" t="str">
        <f aca="false">IF(L248="","",IF(ABS(L248)&lt;=1.96*O248,"Yes","No"))</f>
        <v>Yes</v>
      </c>
      <c r="T248" s="60" t="n">
        <f aca="false">IF(D248="","",ROUND(SQRT(((D248+G248)*O248/100)^2+(J248*(D248+G248)*0.0886)^2),0))</f>
        <v>46</v>
      </c>
      <c r="U248" s="32"/>
    </row>
    <row r="249" customFormat="false" ht="15" hidden="false" customHeight="false" outlineLevel="0" collapsed="false">
      <c r="A249" s="32" t="s">
        <v>421</v>
      </c>
      <c r="B249" s="32" t="s">
        <v>458</v>
      </c>
      <c r="C249" s="32" t="s">
        <v>460</v>
      </c>
      <c r="D249" s="60" t="n">
        <v>550</v>
      </c>
      <c r="E249" s="60" t="n">
        <v>551</v>
      </c>
      <c r="F249" s="69" t="n">
        <f aca="false">IF(E249="","",D249-E249)</f>
        <v>-1</v>
      </c>
      <c r="G249" s="60" t="n">
        <v>499</v>
      </c>
      <c r="H249" s="60" t="n">
        <v>533</v>
      </c>
      <c r="I249" s="69" t="n">
        <f aca="false">IF(H249="","",G249-H249)</f>
        <v>-34</v>
      </c>
      <c r="J249" s="40" t="n">
        <f aca="false">IF(OR(D249="",D249+G249=0),"",D249/(D249+G249))</f>
        <v>0.524308865586273</v>
      </c>
      <c r="K249" s="40" t="n">
        <f aca="false">IF(E249="","",E249/(E249+H249))</f>
        <v>0.50830258302583</v>
      </c>
      <c r="L249" s="70" t="n">
        <f aca="false">IF(OR(K249="",J249=""),"",(J249-K249)*100)</f>
        <v>1.60062825604423</v>
      </c>
      <c r="M249" s="36" t="n">
        <v>1.94077599590723</v>
      </c>
      <c r="N249" s="36" t="n">
        <v>1.32719472401326</v>
      </c>
      <c r="O249" s="36" t="n">
        <f aca="false">SQRT(M249^2+N249^2)</f>
        <v>2.35118210731078</v>
      </c>
      <c r="P249" s="40" t="n">
        <f aca="false">IF(J249="","",MAX(0,J249-1.96*O249/100))</f>
        <v>0.478225696282981</v>
      </c>
      <c r="Q249" s="40" t="n">
        <f aca="false">IF(J249="","",MIN(1,J249+1.96*O249/100))</f>
        <v>0.570392034889564</v>
      </c>
      <c r="R249" s="32" t="str">
        <f aca="false">IF(L249="","",IF(ABS(L249)&lt;=O249,"Yes","No"))</f>
        <v>Yes</v>
      </c>
      <c r="S249" s="32" t="str">
        <f aca="false">IF(L249="","",IF(ABS(L249)&lt;=1.96*O249,"Yes","No"))</f>
        <v>Yes</v>
      </c>
      <c r="T249" s="60" t="n">
        <f aca="false">IF(D249="","",ROUND(SQRT(((D249+G249)*O249/100)^2+(J249*(D249+G249)*0.0886)^2),0))</f>
        <v>55</v>
      </c>
      <c r="U249" s="32"/>
    </row>
    <row r="250" customFormat="false" ht="15" hidden="false" customHeight="false" outlineLevel="0" collapsed="false">
      <c r="A250" s="32" t="s">
        <v>421</v>
      </c>
      <c r="B250" s="32" t="s">
        <v>458</v>
      </c>
      <c r="C250" s="32" t="s">
        <v>461</v>
      </c>
      <c r="D250" s="60" t="n">
        <v>621</v>
      </c>
      <c r="E250" s="60" t="n">
        <v>583</v>
      </c>
      <c r="F250" s="69" t="n">
        <f aca="false">IF(E250="","",D250-E250)</f>
        <v>38</v>
      </c>
      <c r="G250" s="60" t="n">
        <v>452</v>
      </c>
      <c r="H250" s="60" t="n">
        <v>432</v>
      </c>
      <c r="I250" s="69" t="n">
        <f aca="false">IF(H250="","",G250-H250)</f>
        <v>20</v>
      </c>
      <c r="J250" s="40" t="n">
        <f aca="false">IF(OR(D250="",D250+G250=0),"",D250/(D250+G250))</f>
        <v>0.578751164958062</v>
      </c>
      <c r="K250" s="40" t="n">
        <f aca="false">IF(E250="","",E250/(E250+H250))</f>
        <v>0.574384236453202</v>
      </c>
      <c r="L250" s="70" t="n">
        <f aca="false">IF(OR(K250="",J250=""),"",(J250-K250)*100)</f>
        <v>0.436692850485954</v>
      </c>
      <c r="M250" s="36" t="n">
        <v>1.94077599590723</v>
      </c>
      <c r="N250" s="36" t="n">
        <v>1.32719472401326</v>
      </c>
      <c r="O250" s="36" t="n">
        <f aca="false">SQRT(M250^2+N250^2)</f>
        <v>2.35118210731078</v>
      </c>
      <c r="P250" s="40" t="n">
        <f aca="false">IF(J250="","",MAX(0,J250-1.96*O250/100))</f>
        <v>0.53266799565477</v>
      </c>
      <c r="Q250" s="40" t="n">
        <f aca="false">IF(J250="","",MIN(1,J250+1.96*O250/100))</f>
        <v>0.624834334261353</v>
      </c>
      <c r="R250" s="32" t="str">
        <f aca="false">IF(L250="","",IF(ABS(L250)&lt;=O250,"Yes","No"))</f>
        <v>Yes</v>
      </c>
      <c r="S250" s="32" t="str">
        <f aca="false">IF(L250="","",IF(ABS(L250)&lt;=1.96*O250,"Yes","No"))</f>
        <v>Yes</v>
      </c>
      <c r="T250" s="60" t="n">
        <f aca="false">IF(D250="","",ROUND(SQRT(((D250+G250)*O250/100)^2+(J250*(D250+G250)*0.0886)^2),0))</f>
        <v>61</v>
      </c>
      <c r="U250" s="32"/>
    </row>
    <row r="251" customFormat="false" ht="15" hidden="false" customHeight="false" outlineLevel="0" collapsed="false">
      <c r="A251" s="32" t="s">
        <v>421</v>
      </c>
      <c r="B251" s="32" t="s">
        <v>458</v>
      </c>
      <c r="C251" s="32" t="s">
        <v>462</v>
      </c>
      <c r="D251" s="60" t="n">
        <v>339</v>
      </c>
      <c r="E251" s="60" t="n">
        <v>287</v>
      </c>
      <c r="F251" s="69" t="n">
        <f aca="false">IF(E251="","",D251-E251)</f>
        <v>52</v>
      </c>
      <c r="G251" s="60" t="n">
        <v>335</v>
      </c>
      <c r="H251" s="60" t="n">
        <v>332</v>
      </c>
      <c r="I251" s="69" t="n">
        <f aca="false">IF(H251="","",G251-H251)</f>
        <v>3</v>
      </c>
      <c r="J251" s="40" t="n">
        <f aca="false">IF(OR(D251="",D251+G251=0),"",D251/(D251+G251))</f>
        <v>0.502967359050445</v>
      </c>
      <c r="K251" s="40" t="n">
        <f aca="false">IF(E251="","",E251/(E251+H251))</f>
        <v>0.463651050080775</v>
      </c>
      <c r="L251" s="70" t="n">
        <f aca="false">IF(OR(K251="",J251=""),"",(J251-K251)*100)</f>
        <v>3.93163089696696</v>
      </c>
      <c r="M251" s="36" t="n">
        <v>3.27171856570357</v>
      </c>
      <c r="N251" s="36" t="n">
        <v>1.32719472401326</v>
      </c>
      <c r="O251" s="36" t="n">
        <f aca="false">SQRT(M251^2+N251^2)</f>
        <v>3.53066398976426</v>
      </c>
      <c r="P251" s="40" t="n">
        <f aca="false">IF(J251="","",MAX(0,J251-1.96*O251/100))</f>
        <v>0.433766344851066</v>
      </c>
      <c r="Q251" s="40" t="n">
        <f aca="false">IF(J251="","",MIN(1,J251+1.96*O251/100))</f>
        <v>0.572168373249825</v>
      </c>
      <c r="R251" s="32" t="str">
        <f aca="false">IF(L251="","",IF(ABS(L251)&lt;=O251,"Yes","No"))</f>
        <v>No</v>
      </c>
      <c r="S251" s="32" t="str">
        <f aca="false">IF(L251="","",IF(ABS(L251)&lt;=1.96*O251,"Yes","No"))</f>
        <v>Yes</v>
      </c>
      <c r="T251" s="60" t="n">
        <f aca="false">IF(D251="","",ROUND(SQRT(((D251+G251)*O251/100)^2+(J251*(D251+G251)*0.14653)^2),0))</f>
        <v>55</v>
      </c>
      <c r="U251" s="32"/>
    </row>
    <row r="252" customFormat="false" ht="15" hidden="false" customHeight="false" outlineLevel="0" collapsed="false">
      <c r="A252" s="32" t="s">
        <v>421</v>
      </c>
      <c r="B252" s="32" t="s">
        <v>458</v>
      </c>
      <c r="C252" s="32" t="s">
        <v>463</v>
      </c>
      <c r="D252" s="60" t="n">
        <v>598</v>
      </c>
      <c r="E252" s="60" t="n">
        <v>576</v>
      </c>
      <c r="F252" s="69" t="n">
        <f aca="false">IF(E252="","",D252-E252)</f>
        <v>22</v>
      </c>
      <c r="G252" s="60" t="n">
        <v>432</v>
      </c>
      <c r="H252" s="60" t="n">
        <v>467</v>
      </c>
      <c r="I252" s="69" t="n">
        <f aca="false">IF(H252="","",G252-H252)</f>
        <v>-35</v>
      </c>
      <c r="J252" s="40" t="n">
        <f aca="false">IF(OR(D252="",D252+G252=0),"",D252/(D252+G252))</f>
        <v>0.580582524271845</v>
      </c>
      <c r="K252" s="40" t="n">
        <f aca="false">IF(E252="","",E252/(E252+H252))</f>
        <v>0.552253116011505</v>
      </c>
      <c r="L252" s="70" t="n">
        <f aca="false">IF(OR(K252="",J252=""),"",(J252-K252)*100)</f>
        <v>2.83294082603394</v>
      </c>
      <c r="M252" s="36" t="n">
        <v>1.94077599590723</v>
      </c>
      <c r="N252" s="36" t="n">
        <v>1.32719472401326</v>
      </c>
      <c r="O252" s="36" t="n">
        <f aca="false">SQRT(M252^2+N252^2)</f>
        <v>2.35118210731078</v>
      </c>
      <c r="P252" s="40" t="n">
        <f aca="false">IF(J252="","",MAX(0,J252-1.96*O252/100))</f>
        <v>0.534499354968553</v>
      </c>
      <c r="Q252" s="40" t="n">
        <f aca="false">IF(J252="","",MIN(1,J252+1.96*O252/100))</f>
        <v>0.626665693575136</v>
      </c>
      <c r="R252" s="32" t="str">
        <f aca="false">IF(L252="","",IF(ABS(L252)&lt;=O252,"Yes","No"))</f>
        <v>No</v>
      </c>
      <c r="S252" s="32" t="str">
        <f aca="false">IF(L252="","",IF(ABS(L252)&lt;=1.96*O252,"Yes","No"))</f>
        <v>Yes</v>
      </c>
      <c r="T252" s="60" t="n">
        <f aca="false">IF(D252="","",ROUND(SQRT(((D252+G252)*O252/100)^2+(J252*(D252+G252)*0.0886)^2),0))</f>
        <v>58</v>
      </c>
      <c r="U252" s="32"/>
    </row>
    <row r="253" customFormat="false" ht="15" hidden="false" customHeight="false" outlineLevel="0" collapsed="false">
      <c r="A253" s="32" t="s">
        <v>421</v>
      </c>
      <c r="B253" s="32" t="s">
        <v>458</v>
      </c>
      <c r="C253" s="32" t="s">
        <v>464</v>
      </c>
      <c r="D253" s="60" t="n">
        <v>634</v>
      </c>
      <c r="E253" s="60" t="n">
        <v>559</v>
      </c>
      <c r="F253" s="69" t="n">
        <f aca="false">IF(E253="","",D253-E253)</f>
        <v>75</v>
      </c>
      <c r="G253" s="60" t="n">
        <v>442</v>
      </c>
      <c r="H253" s="60" t="n">
        <v>489</v>
      </c>
      <c r="I253" s="69" t="n">
        <f aca="false">IF(H253="","",G253-H253)</f>
        <v>-47</v>
      </c>
      <c r="J253" s="40" t="n">
        <f aca="false">IF(OR(D253="",D253+G253=0),"",D253/(D253+G253))</f>
        <v>0.589219330855019</v>
      </c>
      <c r="K253" s="40" t="n">
        <f aca="false">IF(E253="","",E253/(E253+H253))</f>
        <v>0.533396946564886</v>
      </c>
      <c r="L253" s="70" t="n">
        <f aca="false">IF(OR(K253="",J253=""),"",(J253-K253)*100)</f>
        <v>5.58223842901331</v>
      </c>
      <c r="M253" s="36" t="n">
        <v>1.94077599590723</v>
      </c>
      <c r="N253" s="36" t="n">
        <v>1.32719472401326</v>
      </c>
      <c r="O253" s="36" t="n">
        <f aca="false">SQRT(M253^2+N253^2)</f>
        <v>2.35118210731078</v>
      </c>
      <c r="P253" s="40" t="n">
        <f aca="false">IF(J253="","",MAX(0,J253-1.96*O253/100))</f>
        <v>0.543136161551727</v>
      </c>
      <c r="Q253" s="40" t="n">
        <f aca="false">IF(J253="","",MIN(1,J253+1.96*O253/100))</f>
        <v>0.63530250015831</v>
      </c>
      <c r="R253" s="32" t="str">
        <f aca="false">IF(L253="","",IF(ABS(L253)&lt;=O253,"Yes","No"))</f>
        <v>No</v>
      </c>
      <c r="S253" s="32" t="str">
        <f aca="false">IF(L253="","",IF(ABS(L253)&lt;=1.96*O253,"Yes","No"))</f>
        <v>No</v>
      </c>
      <c r="T253" s="60" t="n">
        <f aca="false">IF(D253="","",ROUND(SQRT(((D253+G253)*O253/100)^2+(J253*(D253+G253)*0.0886)^2),0))</f>
        <v>62</v>
      </c>
      <c r="U253" s="32"/>
    </row>
    <row r="254" customFormat="false" ht="15" hidden="false" customHeight="false" outlineLevel="0" collapsed="false">
      <c r="A254" s="32" t="s">
        <v>421</v>
      </c>
      <c r="B254" s="32" t="s">
        <v>458</v>
      </c>
      <c r="C254" s="32" t="s">
        <v>465</v>
      </c>
      <c r="D254" s="60" t="n">
        <v>352</v>
      </c>
      <c r="E254" s="60" t="n">
        <v>320</v>
      </c>
      <c r="F254" s="69" t="n">
        <f aca="false">IF(E254="","",D254-E254)</f>
        <v>32</v>
      </c>
      <c r="G254" s="60" t="n">
        <v>277</v>
      </c>
      <c r="H254" s="60" t="n">
        <v>311</v>
      </c>
      <c r="I254" s="69" t="n">
        <f aca="false">IF(H254="","",G254-H254)</f>
        <v>-34</v>
      </c>
      <c r="J254" s="40" t="n">
        <f aca="false">IF(OR(D254="",D254+G254=0),"",D254/(D254+G254))</f>
        <v>0.559618441971383</v>
      </c>
      <c r="K254" s="40" t="n">
        <f aca="false">IF(E254="","",E254/(E254+H254))</f>
        <v>0.507131537242472</v>
      </c>
      <c r="L254" s="70" t="n">
        <f aca="false">IF(OR(K254="",J254=""),"",(J254-K254)*100)</f>
        <v>5.24869047289108</v>
      </c>
      <c r="M254" s="36" t="n">
        <v>3.27171856570357</v>
      </c>
      <c r="N254" s="36" t="n">
        <v>1.32719472401326</v>
      </c>
      <c r="O254" s="36" t="n">
        <f aca="false">SQRT(M254^2+N254^2)</f>
        <v>3.53066398976426</v>
      </c>
      <c r="P254" s="40" t="n">
        <f aca="false">IF(J254="","",MAX(0,J254-1.96*O254/100))</f>
        <v>0.490417427772004</v>
      </c>
      <c r="Q254" s="40" t="n">
        <f aca="false">IF(J254="","",MIN(1,J254+1.96*O254/100))</f>
        <v>0.628819456170763</v>
      </c>
      <c r="R254" s="32" t="str">
        <f aca="false">IF(L254="","",IF(ABS(L254)&lt;=O254,"Yes","No"))</f>
        <v>No</v>
      </c>
      <c r="S254" s="32" t="str">
        <f aca="false">IF(L254="","",IF(ABS(L254)&lt;=1.96*O254,"Yes","No"))</f>
        <v>Yes</v>
      </c>
      <c r="T254" s="60" t="n">
        <f aca="false">IF(D254="","",ROUND(SQRT(((D254+G254)*O254/100)^2+(J254*(D254+G254)*0.14653)^2),0))</f>
        <v>56</v>
      </c>
      <c r="U254" s="32"/>
    </row>
    <row r="255" customFormat="false" ht="15" hidden="false" customHeight="false" outlineLevel="0" collapsed="false">
      <c r="A255" s="32" t="s">
        <v>421</v>
      </c>
      <c r="B255" s="32" t="s">
        <v>458</v>
      </c>
      <c r="C255" s="32" t="s">
        <v>466</v>
      </c>
      <c r="D255" s="60" t="n">
        <v>462</v>
      </c>
      <c r="E255" s="60" t="n">
        <v>453</v>
      </c>
      <c r="F255" s="69" t="n">
        <f aca="false">IF(E255="","",D255-E255)</f>
        <v>9</v>
      </c>
      <c r="G255" s="60" t="n">
        <v>325</v>
      </c>
      <c r="H255" s="60" t="n">
        <v>327</v>
      </c>
      <c r="I255" s="69" t="n">
        <f aca="false">IF(H255="","",G255-H255)</f>
        <v>-2</v>
      </c>
      <c r="J255" s="40" t="n">
        <f aca="false">IF(OR(D255="",D255+G255=0),"",D255/(D255+G255))</f>
        <v>0.587039390088945</v>
      </c>
      <c r="K255" s="40" t="n">
        <f aca="false">IF(E255="","",E255/(E255+H255))</f>
        <v>0.580769230769231</v>
      </c>
      <c r="L255" s="70" t="n">
        <f aca="false">IF(OR(K255="",J255=""),"",(J255-K255)*100)</f>
        <v>0.627015931971453</v>
      </c>
      <c r="M255" s="36" t="n">
        <v>1.94077599590723</v>
      </c>
      <c r="N255" s="36" t="n">
        <v>1.32719472401326</v>
      </c>
      <c r="O255" s="36" t="n">
        <f aca="false">SQRT(M255^2+N255^2)</f>
        <v>2.35118210731078</v>
      </c>
      <c r="P255" s="40" t="n">
        <f aca="false">IF(J255="","",MAX(0,J255-1.96*O255/100))</f>
        <v>0.540956220785654</v>
      </c>
      <c r="Q255" s="40" t="n">
        <f aca="false">IF(J255="","",MIN(1,J255+1.96*O255/100))</f>
        <v>0.633122559392237</v>
      </c>
      <c r="R255" s="32" t="str">
        <f aca="false">IF(L255="","",IF(ABS(L255)&lt;=O255,"Yes","No"))</f>
        <v>Yes</v>
      </c>
      <c r="S255" s="32" t="str">
        <f aca="false">IF(L255="","",IF(ABS(L255)&lt;=1.96*O255,"Yes","No"))</f>
        <v>Yes</v>
      </c>
      <c r="T255" s="60" t="n">
        <f aca="false">IF(D255="","",ROUND(SQRT(((D255+G255)*O255/100)^2+(J255*(D255+G255)*0.0886)^2),0))</f>
        <v>45</v>
      </c>
      <c r="U255" s="32"/>
    </row>
    <row r="256" customFormat="false" ht="15" hidden="false" customHeight="false" outlineLevel="0" collapsed="false">
      <c r="A256" s="32" t="s">
        <v>421</v>
      </c>
      <c r="B256" s="32" t="s">
        <v>458</v>
      </c>
      <c r="C256" s="32" t="s">
        <v>467</v>
      </c>
      <c r="D256" s="60" t="n">
        <v>326</v>
      </c>
      <c r="E256" s="60" t="n">
        <v>319</v>
      </c>
      <c r="F256" s="69" t="n">
        <f aca="false">IF(E256="","",D256-E256)</f>
        <v>7</v>
      </c>
      <c r="G256" s="60" t="n">
        <v>216</v>
      </c>
      <c r="H256" s="60" t="n">
        <v>225</v>
      </c>
      <c r="I256" s="69" t="n">
        <f aca="false">IF(H256="","",G256-H256)</f>
        <v>-9</v>
      </c>
      <c r="J256" s="40" t="n">
        <f aca="false">IF(OR(D256="",D256+G256=0),"",D256/(D256+G256))</f>
        <v>0.601476014760148</v>
      </c>
      <c r="K256" s="40" t="n">
        <f aca="false">IF(E256="","",E256/(E256+H256))</f>
        <v>0.586397058823529</v>
      </c>
      <c r="L256" s="70" t="n">
        <f aca="false">IF(OR(K256="",J256=""),"",(J256-K256)*100)</f>
        <v>1.50789559366181</v>
      </c>
      <c r="M256" s="36" t="n">
        <v>3.27171856570357</v>
      </c>
      <c r="N256" s="36" t="n">
        <v>1.32719472401326</v>
      </c>
      <c r="O256" s="36" t="n">
        <f aca="false">SQRT(M256^2+N256^2)</f>
        <v>3.53066398976426</v>
      </c>
      <c r="P256" s="40" t="n">
        <f aca="false">IF(J256="","",MAX(0,J256-1.96*O256/100))</f>
        <v>0.532275000560768</v>
      </c>
      <c r="Q256" s="40" t="n">
        <f aca="false">IF(J256="","",MIN(1,J256+1.96*O256/100))</f>
        <v>0.670677028959527</v>
      </c>
      <c r="R256" s="32" t="str">
        <f aca="false">IF(L256="","",IF(ABS(L256)&lt;=O256,"Yes","No"))</f>
        <v>Yes</v>
      </c>
      <c r="S256" s="32" t="str">
        <f aca="false">IF(L256="","",IF(ABS(L256)&lt;=1.96*O256,"Yes","No"))</f>
        <v>Yes</v>
      </c>
      <c r="T256" s="60" t="n">
        <f aca="false">IF(D256="","",ROUND(SQRT(((D256+G256)*O256/100)^2+(J256*(D256+G256)*0.14653)^2),0))</f>
        <v>51</v>
      </c>
      <c r="U256" s="32"/>
    </row>
    <row r="257" customFormat="false" ht="15" hidden="false" customHeight="false" outlineLevel="0" collapsed="false">
      <c r="A257" s="32" t="s">
        <v>421</v>
      </c>
      <c r="B257" s="32" t="s">
        <v>458</v>
      </c>
      <c r="C257" s="32" t="s">
        <v>468</v>
      </c>
      <c r="D257" s="60" t="n">
        <v>354</v>
      </c>
      <c r="E257" s="60" t="n">
        <v>340</v>
      </c>
      <c r="F257" s="69" t="n">
        <f aca="false">IF(E257="","",D257-E257)</f>
        <v>14</v>
      </c>
      <c r="G257" s="60" t="n">
        <v>333</v>
      </c>
      <c r="H257" s="60" t="n">
        <v>357</v>
      </c>
      <c r="I257" s="69" t="n">
        <f aca="false">IF(H257="","",G257-H257)</f>
        <v>-24</v>
      </c>
      <c r="J257" s="40" t="n">
        <f aca="false">IF(OR(D257="",D257+G257=0),"",D257/(D257+G257))</f>
        <v>0.51528384279476</v>
      </c>
      <c r="K257" s="40" t="n">
        <f aca="false">IF(E257="","",E257/(E257+H257))</f>
        <v>0.487804878048781</v>
      </c>
      <c r="L257" s="70" t="n">
        <f aca="false">IF(OR(K257="",J257=""),"",(J257-K257)*100)</f>
        <v>2.74789647459793</v>
      </c>
      <c r="M257" s="36" t="n">
        <v>3.27171856570357</v>
      </c>
      <c r="N257" s="36" t="n">
        <v>1.32719472401326</v>
      </c>
      <c r="O257" s="36" t="n">
        <f aca="false">SQRT(M257^2+N257^2)</f>
        <v>3.53066398976426</v>
      </c>
      <c r="P257" s="40" t="n">
        <f aca="false">IF(J257="","",MAX(0,J257-1.96*O257/100))</f>
        <v>0.44608282859538</v>
      </c>
      <c r="Q257" s="40" t="n">
        <f aca="false">IF(J257="","",MIN(1,J257+1.96*O257/100))</f>
        <v>0.584484856994139</v>
      </c>
      <c r="R257" s="32" t="str">
        <f aca="false">IF(L257="","",IF(ABS(L257)&lt;=O257,"Yes","No"))</f>
        <v>Yes</v>
      </c>
      <c r="S257" s="32" t="str">
        <f aca="false">IF(L257="","",IF(ABS(L257)&lt;=1.96*O257,"Yes","No"))</f>
        <v>Yes</v>
      </c>
      <c r="T257" s="60" t="n">
        <f aca="false">IF(D257="","",ROUND(SQRT(((D257+G257)*O257/100)^2+(J257*(D257+G257)*0.14653)^2),0))</f>
        <v>57</v>
      </c>
      <c r="U257" s="32"/>
    </row>
    <row r="258" customFormat="false" ht="15" hidden="false" customHeight="false" outlineLevel="0" collapsed="false">
      <c r="A258" s="32" t="s">
        <v>421</v>
      </c>
      <c r="B258" s="32" t="s">
        <v>458</v>
      </c>
      <c r="C258" s="32" t="s">
        <v>469</v>
      </c>
      <c r="D258" s="60" t="n">
        <v>465</v>
      </c>
      <c r="E258" s="60" t="n">
        <v>448</v>
      </c>
      <c r="F258" s="69" t="n">
        <f aca="false">IF(E258="","",D258-E258)</f>
        <v>17</v>
      </c>
      <c r="G258" s="60" t="n">
        <v>363</v>
      </c>
      <c r="H258" s="60" t="n">
        <v>378</v>
      </c>
      <c r="I258" s="69" t="n">
        <f aca="false">IF(H258="","",G258-H258)</f>
        <v>-15</v>
      </c>
      <c r="J258" s="40" t="n">
        <f aca="false">IF(OR(D258="",D258+G258=0),"",D258/(D258+G258))</f>
        <v>0.561594202898551</v>
      </c>
      <c r="K258" s="40" t="n">
        <f aca="false">IF(E258="","",E258/(E258+H258))</f>
        <v>0.542372881355932</v>
      </c>
      <c r="L258" s="70" t="n">
        <f aca="false">IF(OR(K258="",J258=""),"",(J258-K258)*100)</f>
        <v>1.92213215426186</v>
      </c>
      <c r="M258" s="36" t="n">
        <v>1.94077599590723</v>
      </c>
      <c r="N258" s="36" t="n">
        <v>1.32719472401326</v>
      </c>
      <c r="O258" s="36" t="n">
        <f aca="false">SQRT(M258^2+N258^2)</f>
        <v>2.35118210731078</v>
      </c>
      <c r="P258" s="40" t="n">
        <f aca="false">IF(J258="","",MAX(0,J258-1.96*O258/100))</f>
        <v>0.51551103359526</v>
      </c>
      <c r="Q258" s="40" t="n">
        <f aca="false">IF(J258="","",MIN(1,J258+1.96*O258/100))</f>
        <v>0.607677372201842</v>
      </c>
      <c r="R258" s="32" t="str">
        <f aca="false">IF(L258="","",IF(ABS(L258)&lt;=O258,"Yes","No"))</f>
        <v>Yes</v>
      </c>
      <c r="S258" s="32" t="str">
        <f aca="false">IF(L258="","",IF(ABS(L258)&lt;=1.96*O258,"Yes","No"))</f>
        <v>Yes</v>
      </c>
      <c r="T258" s="60" t="n">
        <f aca="false">IF(D258="","",ROUND(SQRT(((D258+G258)*O258/100)^2+(J258*(D258+G258)*0.0886)^2),0))</f>
        <v>46</v>
      </c>
      <c r="U258" s="32"/>
    </row>
    <row r="259" customFormat="false" ht="15" hidden="false" customHeight="false" outlineLevel="0" collapsed="false">
      <c r="A259" s="32" t="s">
        <v>421</v>
      </c>
      <c r="B259" s="32" t="s">
        <v>458</v>
      </c>
      <c r="C259" s="32" t="s">
        <v>470</v>
      </c>
      <c r="D259" s="60" t="n">
        <v>481</v>
      </c>
      <c r="E259" s="60" t="n">
        <v>440</v>
      </c>
      <c r="F259" s="69" t="n">
        <f aca="false">IF(E259="","",D259-E259)</f>
        <v>41</v>
      </c>
      <c r="G259" s="60" t="n">
        <v>331</v>
      </c>
      <c r="H259" s="60" t="n">
        <v>346</v>
      </c>
      <c r="I259" s="69" t="n">
        <f aca="false">IF(H259="","",G259-H259)</f>
        <v>-15</v>
      </c>
      <c r="J259" s="40" t="n">
        <f aca="false">IF(OR(D259="",D259+G259=0),"",D259/(D259+G259))</f>
        <v>0.592364532019704</v>
      </c>
      <c r="K259" s="40" t="n">
        <f aca="false">IF(E259="","",E259/(E259+H259))</f>
        <v>0.559796437659033</v>
      </c>
      <c r="L259" s="70" t="n">
        <f aca="false">IF(OR(K259="",J259=""),"",(J259-K259)*100)</f>
        <v>3.25680943606713</v>
      </c>
      <c r="M259" s="36" t="n">
        <v>1.94077599590723</v>
      </c>
      <c r="N259" s="36" t="n">
        <v>1.32719472401326</v>
      </c>
      <c r="O259" s="36" t="n">
        <f aca="false">SQRT(M259^2+N259^2)</f>
        <v>2.35118210731078</v>
      </c>
      <c r="P259" s="40" t="n">
        <f aca="false">IF(J259="","",MAX(0,J259-1.96*O259/100))</f>
        <v>0.546281362716413</v>
      </c>
      <c r="Q259" s="40" t="n">
        <f aca="false">IF(J259="","",MIN(1,J259+1.96*O259/100))</f>
        <v>0.638447701322996</v>
      </c>
      <c r="R259" s="32" t="str">
        <f aca="false">IF(L259="","",IF(ABS(L259)&lt;=O259,"Yes","No"))</f>
        <v>No</v>
      </c>
      <c r="S259" s="32" t="str">
        <f aca="false">IF(L259="","",IF(ABS(L259)&lt;=1.96*O259,"Yes","No"))</f>
        <v>Yes</v>
      </c>
      <c r="T259" s="60" t="n">
        <f aca="false">IF(D259="","",ROUND(SQRT(((D259+G259)*O259/100)^2+(J259*(D259+G259)*0.0886)^2),0))</f>
        <v>47</v>
      </c>
      <c r="U259" s="32"/>
    </row>
    <row r="260" customFormat="false" ht="15" hidden="false" customHeight="false" outlineLevel="0" collapsed="false">
      <c r="A260" s="32" t="s">
        <v>421</v>
      </c>
      <c r="B260" s="32" t="s">
        <v>458</v>
      </c>
      <c r="C260" s="32" t="s">
        <v>471</v>
      </c>
      <c r="D260" s="60" t="n">
        <v>454</v>
      </c>
      <c r="E260" s="60" t="n">
        <v>439</v>
      </c>
      <c r="F260" s="69" t="n">
        <f aca="false">IF(E260="","",D260-E260)</f>
        <v>15</v>
      </c>
      <c r="G260" s="60" t="n">
        <v>424</v>
      </c>
      <c r="H260" s="60" t="n">
        <v>447</v>
      </c>
      <c r="I260" s="69" t="n">
        <f aca="false">IF(H260="","",G260-H260)</f>
        <v>-23</v>
      </c>
      <c r="J260" s="40" t="n">
        <f aca="false">IF(OR(D260="",D260+G260=0),"",D260/(D260+G260))</f>
        <v>0.517084282460137</v>
      </c>
      <c r="K260" s="40" t="n">
        <f aca="false">IF(E260="","",E260/(E260+H260))</f>
        <v>0.49548532731377</v>
      </c>
      <c r="L260" s="70" t="n">
        <f aca="false">IF(OR(K260="",J260=""),"",(J260-K260)*100)</f>
        <v>2.15989551463669</v>
      </c>
      <c r="M260" s="36" t="n">
        <v>1.94077599590723</v>
      </c>
      <c r="N260" s="36" t="n">
        <v>1.32719472401326</v>
      </c>
      <c r="O260" s="36" t="n">
        <f aca="false">SQRT(M260^2+N260^2)</f>
        <v>2.35118210731078</v>
      </c>
      <c r="P260" s="40" t="n">
        <f aca="false">IF(J260="","",MAX(0,J260-1.96*O260/100))</f>
        <v>0.471001113156845</v>
      </c>
      <c r="Q260" s="40" t="n">
        <f aca="false">IF(J260="","",MIN(1,J260+1.96*O260/100))</f>
        <v>0.563167451763428</v>
      </c>
      <c r="R260" s="32" t="str">
        <f aca="false">IF(L260="","",IF(ABS(L260)&lt;=O260,"Yes","No"))</f>
        <v>Yes</v>
      </c>
      <c r="S260" s="32" t="str">
        <f aca="false">IF(L260="","",IF(ABS(L260)&lt;=1.96*O260,"Yes","No"))</f>
        <v>Yes</v>
      </c>
      <c r="T260" s="60" t="n">
        <f aca="false">IF(D260="","",ROUND(SQRT(((D260+G260)*O260/100)^2+(J260*(D260+G260)*0.0886)^2),0))</f>
        <v>45</v>
      </c>
      <c r="U260" s="32"/>
    </row>
    <row r="261" customFormat="false" ht="15" hidden="false" customHeight="false" outlineLevel="0" collapsed="false">
      <c r="A261" s="32" t="s">
        <v>421</v>
      </c>
      <c r="B261" s="32" t="s">
        <v>458</v>
      </c>
      <c r="C261" s="32" t="s">
        <v>472</v>
      </c>
      <c r="D261" s="60" t="n">
        <v>847</v>
      </c>
      <c r="E261" s="60" t="n">
        <v>915</v>
      </c>
      <c r="F261" s="69" t="n">
        <f aca="false">IF(E261="","",D261-E261)</f>
        <v>-68</v>
      </c>
      <c r="G261" s="60" t="n">
        <v>672</v>
      </c>
      <c r="H261" s="60" t="n">
        <v>693</v>
      </c>
      <c r="I261" s="69" t="n">
        <f aca="false">IF(H261="","",G261-H261)</f>
        <v>-21</v>
      </c>
      <c r="J261" s="40" t="n">
        <f aca="false">IF(OR(D261="",D261+G261=0),"",D261/(D261+G261))</f>
        <v>0.557603686635945</v>
      </c>
      <c r="K261" s="40" t="n">
        <f aca="false">IF(E261="","",E261/(E261+H261))</f>
        <v>0.569029850746269</v>
      </c>
      <c r="L261" s="70" t="n">
        <f aca="false">IF(OR(K261="",J261=""),"",(J261-K261)*100)</f>
        <v>-1.14261641103239</v>
      </c>
      <c r="M261" s="36" t="n">
        <v>1.75751909275079</v>
      </c>
      <c r="N261" s="36" t="n">
        <v>1.32719472401326</v>
      </c>
      <c r="O261" s="36" t="n">
        <f aca="false">SQRT(M261^2+N261^2)</f>
        <v>2.2023440232698</v>
      </c>
      <c r="P261" s="40" t="n">
        <f aca="false">IF(J261="","",MAX(0,J261-1.96*O261/100))</f>
        <v>0.514437743779857</v>
      </c>
      <c r="Q261" s="40" t="n">
        <f aca="false">IF(J261="","",MIN(1,J261+1.96*O261/100))</f>
        <v>0.600769629492033</v>
      </c>
      <c r="R261" s="32" t="str">
        <f aca="false">IF(L261="","",IF(ABS(L261)&lt;=O261,"Yes","No"))</f>
        <v>Yes</v>
      </c>
      <c r="S261" s="32" t="str">
        <f aca="false">IF(L261="","",IF(ABS(L261)&lt;=1.96*O261,"Yes","No"))</f>
        <v>Yes</v>
      </c>
      <c r="T261" s="60" t="n">
        <f aca="false">IF(D261="","",ROUND(SQRT(((D261+G261)*O261/100)^2+(J261*(D261+G261)*0.06777)^2),0))</f>
        <v>66</v>
      </c>
      <c r="U261" s="32"/>
    </row>
    <row r="262" customFormat="false" ht="15" hidden="false" customHeight="false" outlineLevel="0" collapsed="false">
      <c r="A262" s="32" t="s">
        <v>421</v>
      </c>
      <c r="B262" s="32" t="s">
        <v>458</v>
      </c>
      <c r="C262" s="32" t="s">
        <v>473</v>
      </c>
      <c r="D262" s="60" t="n">
        <v>506</v>
      </c>
      <c r="E262" s="60" t="n">
        <v>488</v>
      </c>
      <c r="F262" s="69" t="n">
        <f aca="false">IF(E262="","",D262-E262)</f>
        <v>18</v>
      </c>
      <c r="G262" s="60" t="n">
        <v>551</v>
      </c>
      <c r="H262" s="60" t="n">
        <v>539</v>
      </c>
      <c r="I262" s="69" t="n">
        <f aca="false">IF(H262="","",G262-H262)</f>
        <v>12</v>
      </c>
      <c r="J262" s="40" t="n">
        <f aca="false">IF(OR(D262="",D262+G262=0),"",D262/(D262+G262))</f>
        <v>0.478713339640492</v>
      </c>
      <c r="K262" s="40" t="n">
        <f aca="false">IF(E262="","",E262/(E262+H262))</f>
        <v>0.475170399221032</v>
      </c>
      <c r="L262" s="70" t="n">
        <f aca="false">IF(OR(K262="",J262=""),"",(J262-K262)*100)</f>
        <v>0.354294041945979</v>
      </c>
      <c r="M262" s="36" t="n">
        <v>1.94077599590723</v>
      </c>
      <c r="N262" s="36" t="n">
        <v>1.32719472401326</v>
      </c>
      <c r="O262" s="36" t="n">
        <f aca="false">SQRT(M262^2+N262^2)</f>
        <v>2.35118210731078</v>
      </c>
      <c r="P262" s="40" t="n">
        <f aca="false">IF(J262="","",MAX(0,J262-1.96*O262/100))</f>
        <v>0.432630170337201</v>
      </c>
      <c r="Q262" s="40" t="n">
        <f aca="false">IF(J262="","",MIN(1,J262+1.96*O262/100))</f>
        <v>0.524796508943783</v>
      </c>
      <c r="R262" s="32" t="str">
        <f aca="false">IF(L262="","",IF(ABS(L262)&lt;=O262,"Yes","No"))</f>
        <v>Yes</v>
      </c>
      <c r="S262" s="32" t="str">
        <f aca="false">IF(L262="","",IF(ABS(L262)&lt;=1.96*O262,"Yes","No"))</f>
        <v>Yes</v>
      </c>
      <c r="T262" s="60" t="n">
        <f aca="false">IF(D262="","",ROUND(SQRT(((D262+G262)*O262/100)^2+(J262*(D262+G262)*0.0886)^2),0))</f>
        <v>51</v>
      </c>
      <c r="U262" s="32"/>
    </row>
    <row r="263" customFormat="false" ht="15" hidden="false" customHeight="false" outlineLevel="0" collapsed="false">
      <c r="A263" s="32" t="s">
        <v>421</v>
      </c>
      <c r="B263" s="32" t="s">
        <v>458</v>
      </c>
      <c r="C263" s="32" t="s">
        <v>474</v>
      </c>
      <c r="D263" s="60" t="n">
        <v>530</v>
      </c>
      <c r="E263" s="60" t="n">
        <v>489</v>
      </c>
      <c r="F263" s="69" t="n">
        <f aca="false">IF(E263="","",D263-E263)</f>
        <v>41</v>
      </c>
      <c r="G263" s="60" t="n">
        <v>479</v>
      </c>
      <c r="H263" s="60" t="n">
        <v>491</v>
      </c>
      <c r="I263" s="69" t="n">
        <f aca="false">IF(H263="","",G263-H263)</f>
        <v>-12</v>
      </c>
      <c r="J263" s="40" t="n">
        <f aca="false">IF(OR(D263="",D263+G263=0),"",D263/(D263+G263))</f>
        <v>0.525272547076313</v>
      </c>
      <c r="K263" s="40" t="n">
        <f aca="false">IF(E263="","",E263/(E263+H263))</f>
        <v>0.498979591836735</v>
      </c>
      <c r="L263" s="70" t="n">
        <f aca="false">IF(OR(K263="",J263=""),"",(J263-K263)*100)</f>
        <v>2.62929552395785</v>
      </c>
      <c r="M263" s="36" t="n">
        <v>1.94077599590723</v>
      </c>
      <c r="N263" s="36" t="n">
        <v>1.32719472401326</v>
      </c>
      <c r="O263" s="36" t="n">
        <f aca="false">SQRT(M263^2+N263^2)</f>
        <v>2.35118210731078</v>
      </c>
      <c r="P263" s="40" t="n">
        <f aca="false">IF(J263="","",MAX(0,J263-1.96*O263/100))</f>
        <v>0.479189377773022</v>
      </c>
      <c r="Q263" s="40" t="n">
        <f aca="false">IF(J263="","",MIN(1,J263+1.96*O263/100))</f>
        <v>0.571355716379605</v>
      </c>
      <c r="R263" s="32" t="str">
        <f aca="false">IF(L263="","",IF(ABS(L263)&lt;=O263,"Yes","No"))</f>
        <v>No</v>
      </c>
      <c r="S263" s="32" t="str">
        <f aca="false">IF(L263="","",IF(ABS(L263)&lt;=1.96*O263,"Yes","No"))</f>
        <v>Yes</v>
      </c>
      <c r="T263" s="60" t="n">
        <f aca="false">IF(D263="","",ROUND(SQRT(((D263+G263)*O263/100)^2+(J263*(D263+G263)*0.0886)^2),0))</f>
        <v>53</v>
      </c>
      <c r="U263" s="32"/>
    </row>
    <row r="264" customFormat="false" ht="15" hidden="false" customHeight="false" outlineLevel="0" collapsed="false">
      <c r="A264" s="32" t="s">
        <v>421</v>
      </c>
      <c r="B264" s="32" t="s">
        <v>458</v>
      </c>
      <c r="C264" s="32" t="s">
        <v>475</v>
      </c>
      <c r="D264" s="60" t="n">
        <v>536</v>
      </c>
      <c r="E264" s="60" t="n">
        <v>510</v>
      </c>
      <c r="F264" s="69" t="n">
        <f aca="false">IF(E264="","",D264-E264)</f>
        <v>26</v>
      </c>
      <c r="G264" s="60" t="n">
        <v>457</v>
      </c>
      <c r="H264" s="60" t="n">
        <v>477</v>
      </c>
      <c r="I264" s="69" t="n">
        <f aca="false">IF(H264="","",G264-H264)</f>
        <v>-20</v>
      </c>
      <c r="J264" s="40" t="n">
        <f aca="false">IF(OR(D264="",D264+G264=0),"",D264/(D264+G264))</f>
        <v>0.539778449144008</v>
      </c>
      <c r="K264" s="40" t="n">
        <f aca="false">IF(E264="","",E264/(E264+H264))</f>
        <v>0.516717325227964</v>
      </c>
      <c r="L264" s="70" t="n">
        <f aca="false">IF(OR(K264="",J264=""),"",(J264-K264)*100)</f>
        <v>2.30611239160445</v>
      </c>
      <c r="M264" s="36" t="n">
        <v>1.94077599590723</v>
      </c>
      <c r="N264" s="36" t="n">
        <v>1.32719472401326</v>
      </c>
      <c r="O264" s="36" t="n">
        <f aca="false">SQRT(M264^2+N264^2)</f>
        <v>2.35118210731078</v>
      </c>
      <c r="P264" s="40" t="n">
        <f aca="false">IF(J264="","",MAX(0,J264-1.96*O264/100))</f>
        <v>0.493695279840717</v>
      </c>
      <c r="Q264" s="40" t="n">
        <f aca="false">IF(J264="","",MIN(1,J264+1.96*O264/100))</f>
        <v>0.585861618447299</v>
      </c>
      <c r="R264" s="32" t="str">
        <f aca="false">IF(L264="","",IF(ABS(L264)&lt;=O264,"Yes","No"))</f>
        <v>Yes</v>
      </c>
      <c r="S264" s="32" t="str">
        <f aca="false">IF(L264="","",IF(ABS(L264)&lt;=1.96*O264,"Yes","No"))</f>
        <v>Yes</v>
      </c>
      <c r="T264" s="60" t="n">
        <f aca="false">IF(D264="","",ROUND(SQRT(((D264+G264)*O264/100)^2+(J264*(D264+G264)*0.0886)^2),0))</f>
        <v>53</v>
      </c>
      <c r="U264" s="32"/>
    </row>
    <row r="265" customFormat="false" ht="15" hidden="false" customHeight="false" outlineLevel="0" collapsed="false">
      <c r="A265" s="32" t="s">
        <v>421</v>
      </c>
      <c r="B265" s="32" t="s">
        <v>476</v>
      </c>
      <c r="C265" s="32" t="s">
        <v>477</v>
      </c>
      <c r="D265" s="60" t="n">
        <v>865</v>
      </c>
      <c r="E265" s="60" t="n">
        <v>858</v>
      </c>
      <c r="F265" s="69" t="n">
        <f aca="false">IF(E265="","",D265-E265)</f>
        <v>7</v>
      </c>
      <c r="G265" s="60" t="n">
        <v>1436</v>
      </c>
      <c r="H265" s="60" t="n">
        <v>1442</v>
      </c>
      <c r="I265" s="69" t="n">
        <f aca="false">IF(H265="","",G265-H265)</f>
        <v>-6</v>
      </c>
      <c r="J265" s="40" t="n">
        <f aca="false">IF(OR(D265="",D265+G265=0),"",D265/(D265+G265))</f>
        <v>0.375923511516732</v>
      </c>
      <c r="K265" s="40" t="n">
        <f aca="false">IF(E265="","",E265/(E265+H265))</f>
        <v>0.37304347826087</v>
      </c>
      <c r="L265" s="70" t="n">
        <f aca="false">IF(OR(K265="",J265=""),"",(J265-K265)*100)</f>
        <v>0.288003325586228</v>
      </c>
      <c r="M265" s="36" t="n">
        <v>1.75751909275079</v>
      </c>
      <c r="N265" s="36" t="n">
        <v>1.32719472401326</v>
      </c>
      <c r="O265" s="36" t="n">
        <f aca="false">SQRT(M265^2+N265^2)</f>
        <v>2.2023440232698</v>
      </c>
      <c r="P265" s="40" t="n">
        <f aca="false">IF(J265="","",MAX(0,J265-1.96*O265/100))</f>
        <v>0.332757568660644</v>
      </c>
      <c r="Q265" s="40" t="n">
        <f aca="false">IF(J265="","",MIN(1,J265+1.96*O265/100))</f>
        <v>0.41908945437282</v>
      </c>
      <c r="R265" s="32" t="str">
        <f aca="false">IF(L265="","",IF(ABS(L265)&lt;=O265,"Yes","No"))</f>
        <v>Yes</v>
      </c>
      <c r="S265" s="32" t="str">
        <f aca="false">IF(L265="","",IF(ABS(L265)&lt;=1.96*O265,"Yes","No"))</f>
        <v>Yes</v>
      </c>
      <c r="T265" s="60" t="n">
        <f aca="false">IF(D265="","",ROUND(SQRT(((D265+G265)*O265/100)^2+(J265*(D265+G265)*0.06777)^2),0))</f>
        <v>77</v>
      </c>
      <c r="U265" s="32"/>
    </row>
    <row r="266" customFormat="false" ht="15" hidden="false" customHeight="false" outlineLevel="0" collapsed="false">
      <c r="A266" s="32" t="s">
        <v>421</v>
      </c>
      <c r="B266" s="32" t="s">
        <v>476</v>
      </c>
      <c r="C266" s="32" t="s">
        <v>478</v>
      </c>
      <c r="D266" s="60" t="n">
        <v>813</v>
      </c>
      <c r="E266" s="60" t="n">
        <v>776</v>
      </c>
      <c r="F266" s="69" t="n">
        <f aca="false">IF(E266="","",D266-E266)</f>
        <v>37</v>
      </c>
      <c r="G266" s="60" t="n">
        <v>1113</v>
      </c>
      <c r="H266" s="60" t="n">
        <v>1181</v>
      </c>
      <c r="I266" s="69" t="n">
        <f aca="false">IF(H266="","",G266-H266)</f>
        <v>-68</v>
      </c>
      <c r="J266" s="40" t="n">
        <f aca="false">IF(OR(D266="",D266+G266=0),"",D266/(D266+G266))</f>
        <v>0.422118380062305</v>
      </c>
      <c r="K266" s="40" t="n">
        <f aca="false">IF(E266="","",E266/(E266+H266))</f>
        <v>0.396525293817067</v>
      </c>
      <c r="L266" s="70" t="n">
        <f aca="false">IF(OR(K266="",J266=""),"",(J266-K266)*100)</f>
        <v>2.55930862452384</v>
      </c>
      <c r="M266" s="36" t="n">
        <v>1.75751909275079</v>
      </c>
      <c r="N266" s="36" t="n">
        <v>1.32719472401326</v>
      </c>
      <c r="O266" s="36" t="n">
        <f aca="false">SQRT(M266^2+N266^2)</f>
        <v>2.2023440232698</v>
      </c>
      <c r="P266" s="40" t="n">
        <f aca="false">IF(J266="","",MAX(0,J266-1.96*O266/100))</f>
        <v>0.378952437206217</v>
      </c>
      <c r="Q266" s="40" t="n">
        <f aca="false">IF(J266="","",MIN(1,J266+1.96*O266/100))</f>
        <v>0.465284322918393</v>
      </c>
      <c r="R266" s="32" t="str">
        <f aca="false">IF(L266="","",IF(ABS(L266)&lt;=O266,"Yes","No"))</f>
        <v>No</v>
      </c>
      <c r="S266" s="32" t="str">
        <f aca="false">IF(L266="","",IF(ABS(L266)&lt;=1.96*O266,"Yes","No"))</f>
        <v>Yes</v>
      </c>
      <c r="T266" s="60" t="n">
        <f aca="false">IF(D266="","",ROUND(SQRT(((D266+G266)*O266/100)^2+(J266*(D266+G266)*0.06777)^2),0))</f>
        <v>70</v>
      </c>
      <c r="U266" s="32"/>
    </row>
    <row r="267" customFormat="false" ht="15" hidden="false" customHeight="false" outlineLevel="0" collapsed="false">
      <c r="A267" s="32" t="s">
        <v>421</v>
      </c>
      <c r="B267" s="32" t="s">
        <v>476</v>
      </c>
      <c r="C267" s="32" t="s">
        <v>479</v>
      </c>
      <c r="D267" s="60" t="n">
        <v>395</v>
      </c>
      <c r="E267" s="60" t="n">
        <v>354</v>
      </c>
      <c r="F267" s="69" t="n">
        <f aca="false">IF(E267="","",D267-E267)</f>
        <v>41</v>
      </c>
      <c r="G267" s="60" t="n">
        <v>763</v>
      </c>
      <c r="H267" s="60" t="n">
        <v>762</v>
      </c>
      <c r="I267" s="69" t="n">
        <f aca="false">IF(H267="","",G267-H267)</f>
        <v>1</v>
      </c>
      <c r="J267" s="40" t="n">
        <f aca="false">IF(OR(D267="",D267+G267=0),"",D267/(D267+G267))</f>
        <v>0.341105354058722</v>
      </c>
      <c r="K267" s="40" t="n">
        <f aca="false">IF(E267="","",E267/(E267+H267))</f>
        <v>0.317204301075269</v>
      </c>
      <c r="L267" s="70" t="n">
        <f aca="false">IF(OR(K267="",J267=""),"",(J267-K267)*100)</f>
        <v>2.39010529834531</v>
      </c>
      <c r="M267" s="36" t="n">
        <v>1.75751909275079</v>
      </c>
      <c r="N267" s="36" t="n">
        <v>1.32719472401326</v>
      </c>
      <c r="O267" s="36" t="n">
        <f aca="false">SQRT(M267^2+N267^2)</f>
        <v>2.2023440232698</v>
      </c>
      <c r="P267" s="40" t="n">
        <f aca="false">IF(J267="","",MAX(0,J267-1.96*O267/100))</f>
        <v>0.297939411202634</v>
      </c>
      <c r="Q267" s="40" t="n">
        <f aca="false">IF(J267="","",MIN(1,J267+1.96*O267/100))</f>
        <v>0.38427129691481</v>
      </c>
      <c r="R267" s="32" t="str">
        <f aca="false">IF(L267="","",IF(ABS(L267)&lt;=O267,"Yes","No"))</f>
        <v>No</v>
      </c>
      <c r="S267" s="32" t="str">
        <f aca="false">IF(L267="","",IF(ABS(L267)&lt;=1.96*O267,"Yes","No"))</f>
        <v>Yes</v>
      </c>
      <c r="T267" s="60" t="n">
        <f aca="false">IF(D267="","",ROUND(SQRT(((D267+G267)*O267/100)^2+(J267*(D267+G267)*0.06777)^2),0))</f>
        <v>37</v>
      </c>
      <c r="U267" s="32"/>
    </row>
    <row r="268" customFormat="false" ht="15" hidden="false" customHeight="false" outlineLevel="0" collapsed="false">
      <c r="A268" s="32" t="s">
        <v>421</v>
      </c>
      <c r="B268" s="32" t="s">
        <v>480</v>
      </c>
      <c r="C268" s="32" t="s">
        <v>480</v>
      </c>
      <c r="D268" s="60" t="n">
        <v>53</v>
      </c>
      <c r="E268" s="60" t="n">
        <v>39</v>
      </c>
      <c r="F268" s="69" t="n">
        <f aca="false">IF(E268="","",D268-E268)</f>
        <v>14</v>
      </c>
      <c r="G268" s="60" t="n">
        <v>67</v>
      </c>
      <c r="H268" s="60" t="n">
        <v>79</v>
      </c>
      <c r="I268" s="69" t="n">
        <f aca="false">IF(H268="","",G268-H268)</f>
        <v>-12</v>
      </c>
      <c r="J268" s="40" t="n">
        <f aca="false">IF(OR(D268="",D268+G268=0),"",D268/(D268+G268))</f>
        <v>0.441666666666667</v>
      </c>
      <c r="K268" s="40" t="n">
        <f aca="false">IF(E268="","",E268/(E268+H268))</f>
        <v>0.330508474576271</v>
      </c>
      <c r="L268" s="70" t="n">
        <f aca="false">IF(OR(K268="",J268=""),"",(J268-K268)*100)</f>
        <v>11.1158192090395</v>
      </c>
      <c r="M268" s="36" t="n">
        <v>3.27171856570357</v>
      </c>
      <c r="N268" s="36" t="n">
        <v>1.32719472401326</v>
      </c>
      <c r="O268" s="36" t="n">
        <f aca="false">SQRT(M268^2+N268^2)</f>
        <v>3.53066398976426</v>
      </c>
      <c r="P268" s="40" t="n">
        <f aca="false">IF(J268="","",MAX(0,J268-1.96*O268/100))</f>
        <v>0.372465652467287</v>
      </c>
      <c r="Q268" s="40" t="n">
        <f aca="false">IF(J268="","",MIN(1,J268+1.96*O268/100))</f>
        <v>0.510867680866046</v>
      </c>
      <c r="R268" s="32" t="str">
        <f aca="false">IF(L268="","",IF(ABS(L268)&lt;=O268,"Yes","No"))</f>
        <v>No</v>
      </c>
      <c r="S268" s="32" t="str">
        <f aca="false">IF(L268="","",IF(ABS(L268)&lt;=1.96*O268,"Yes","No"))</f>
        <v>No</v>
      </c>
      <c r="T268" s="60" t="n">
        <f aca="false">IF(D268="","",ROUND(SQRT(((D268+G268)*O268/100)^2+(J268*(D268+G268)*0.14653)^2),0))</f>
        <v>9</v>
      </c>
      <c r="U268" s="32"/>
    </row>
    <row r="269" customFormat="false" ht="15" hidden="false" customHeight="false" outlineLevel="0" collapsed="false">
      <c r="A269" s="32" t="s">
        <v>421</v>
      </c>
      <c r="B269" s="32" t="s">
        <v>481</v>
      </c>
      <c r="C269" s="32" t="s">
        <v>482</v>
      </c>
      <c r="D269" s="60" t="n">
        <v>615</v>
      </c>
      <c r="E269" s="60" t="n">
        <v>527</v>
      </c>
      <c r="F269" s="69" t="n">
        <f aca="false">IF(E269="","",D269-E269)</f>
        <v>88</v>
      </c>
      <c r="G269" s="60" t="n">
        <v>836</v>
      </c>
      <c r="H269" s="60" t="n">
        <v>867</v>
      </c>
      <c r="I269" s="69" t="n">
        <f aca="false">IF(H269="","",G269-H269)</f>
        <v>-31</v>
      </c>
      <c r="J269" s="40" t="n">
        <f aca="false">IF(OR(D269="",D269+G269=0),"",D269/(D269+G269))</f>
        <v>0.423845623707788</v>
      </c>
      <c r="K269" s="40" t="n">
        <f aca="false">IF(E269="","",E269/(E269+H269))</f>
        <v>0.378048780487805</v>
      </c>
      <c r="L269" s="70" t="n">
        <f aca="false">IF(OR(K269="",J269=""),"",(J269-K269)*100)</f>
        <v>4.57968432199828</v>
      </c>
      <c r="M269" s="36" t="n">
        <v>1.75751909275079</v>
      </c>
      <c r="N269" s="36" t="n">
        <v>1.32719472401326</v>
      </c>
      <c r="O269" s="36" t="n">
        <f aca="false">SQRT(M269^2+N269^2)</f>
        <v>2.2023440232698</v>
      </c>
      <c r="P269" s="40" t="n">
        <f aca="false">IF(J269="","",MAX(0,J269-1.96*O269/100))</f>
        <v>0.3806796808517</v>
      </c>
      <c r="Q269" s="40" t="n">
        <f aca="false">IF(J269="","",MIN(1,J269+1.96*O269/100))</f>
        <v>0.467011566563876</v>
      </c>
      <c r="R269" s="32" t="str">
        <f aca="false">IF(L269="","",IF(ABS(L269)&lt;=O269,"Yes","No"))</f>
        <v>No</v>
      </c>
      <c r="S269" s="32" t="str">
        <f aca="false">IF(L269="","",IF(ABS(L269)&lt;=1.96*O269,"Yes","No"))</f>
        <v>No</v>
      </c>
      <c r="T269" s="60" t="n">
        <f aca="false">IF(D269="","",ROUND(SQRT(((D269+G269)*O269/100)^2+(J269*(D269+G269)*0.06777)^2),0))</f>
        <v>53</v>
      </c>
      <c r="U269" s="32"/>
    </row>
    <row r="270" customFormat="false" ht="15" hidden="false" customHeight="false" outlineLevel="0" collapsed="false">
      <c r="A270" s="32" t="s">
        <v>421</v>
      </c>
      <c r="B270" s="32" t="s">
        <v>481</v>
      </c>
      <c r="C270" s="32" t="s">
        <v>483</v>
      </c>
      <c r="D270" s="60" t="n">
        <v>699</v>
      </c>
      <c r="E270" s="60" t="n">
        <v>688</v>
      </c>
      <c r="F270" s="69" t="n">
        <f aca="false">IF(E270="","",D270-E270)</f>
        <v>11</v>
      </c>
      <c r="G270" s="60" t="n">
        <v>919</v>
      </c>
      <c r="H270" s="60" t="n">
        <v>917</v>
      </c>
      <c r="I270" s="69" t="n">
        <f aca="false">IF(H270="","",G270-H270)</f>
        <v>2</v>
      </c>
      <c r="J270" s="40" t="n">
        <f aca="false">IF(OR(D270="",D270+G270=0),"",D270/(D270+G270))</f>
        <v>0.432014833127318</v>
      </c>
      <c r="K270" s="40" t="n">
        <f aca="false">IF(E270="","",E270/(E270+H270))</f>
        <v>0.428660436137072</v>
      </c>
      <c r="L270" s="70" t="n">
        <f aca="false">IF(OR(K270="",J270=""),"",(J270-K270)*100)</f>
        <v>0.335439699024603</v>
      </c>
      <c r="M270" s="36" t="n">
        <v>1.75751909275079</v>
      </c>
      <c r="N270" s="36" t="n">
        <v>1.32719472401326</v>
      </c>
      <c r="O270" s="36" t="n">
        <f aca="false">SQRT(M270^2+N270^2)</f>
        <v>2.2023440232698</v>
      </c>
      <c r="P270" s="40" t="n">
        <f aca="false">IF(J270="","",MAX(0,J270-1.96*O270/100))</f>
        <v>0.38884889027123</v>
      </c>
      <c r="Q270" s="40" t="n">
        <f aca="false">IF(J270="","",MIN(1,J270+1.96*O270/100))</f>
        <v>0.475180775983406</v>
      </c>
      <c r="R270" s="32" t="str">
        <f aca="false">IF(L270="","",IF(ABS(L270)&lt;=O270,"Yes","No"))</f>
        <v>Yes</v>
      </c>
      <c r="S270" s="32" t="str">
        <f aca="false">IF(L270="","",IF(ABS(L270)&lt;=1.96*O270,"Yes","No"))</f>
        <v>Yes</v>
      </c>
      <c r="T270" s="60" t="n">
        <f aca="false">IF(D270="","",ROUND(SQRT(((D270+G270)*O270/100)^2+(J270*(D270+G270)*0.06777)^2),0))</f>
        <v>59</v>
      </c>
      <c r="U270" s="32"/>
    </row>
    <row r="271" customFormat="false" ht="15" hidden="false" customHeight="false" outlineLevel="0" collapsed="false">
      <c r="A271" s="32" t="s">
        <v>421</v>
      </c>
      <c r="B271" s="32" t="s">
        <v>484</v>
      </c>
      <c r="C271" s="32" t="s">
        <v>484</v>
      </c>
      <c r="D271" s="60" t="n">
        <v>206</v>
      </c>
      <c r="E271" s="60" t="n">
        <v>166</v>
      </c>
      <c r="F271" s="69" t="n">
        <f aca="false">IF(E271="","",D271-E271)</f>
        <v>40</v>
      </c>
      <c r="G271" s="60" t="n">
        <v>306</v>
      </c>
      <c r="H271" s="60" t="n">
        <v>332</v>
      </c>
      <c r="I271" s="69" t="n">
        <f aca="false">IF(H271="","",G271-H271)</f>
        <v>-26</v>
      </c>
      <c r="J271" s="40" t="n">
        <f aca="false">IF(OR(D271="",D271+G271=0),"",D271/(D271+G271))</f>
        <v>0.40234375</v>
      </c>
      <c r="K271" s="40" t="n">
        <f aca="false">IF(E271="","",E271/(E271+H271))</f>
        <v>0.333333333333333</v>
      </c>
      <c r="L271" s="70" t="n">
        <f aca="false">IF(OR(K271="",J271=""),"",(J271-K271)*100)</f>
        <v>6.90104166666667</v>
      </c>
      <c r="M271" s="36" t="n">
        <v>3.27171856570357</v>
      </c>
      <c r="N271" s="36" t="n">
        <v>1.32719472401326</v>
      </c>
      <c r="O271" s="36" t="n">
        <f aca="false">SQRT(M271^2+N271^2)</f>
        <v>3.53066398976426</v>
      </c>
      <c r="P271" s="40" t="n">
        <f aca="false">IF(J271="","",MAX(0,J271-1.96*O271/100))</f>
        <v>0.333142735800621</v>
      </c>
      <c r="Q271" s="40" t="n">
        <f aca="false">IF(J271="","",MIN(1,J271+1.96*O271/100))</f>
        <v>0.47154476419938</v>
      </c>
      <c r="R271" s="32" t="str">
        <f aca="false">IF(L271="","",IF(ABS(L271)&lt;=O271,"Yes","No"))</f>
        <v>No</v>
      </c>
      <c r="S271" s="32" t="str">
        <f aca="false">IF(L271="","",IF(ABS(L271)&lt;=1.96*O271,"Yes","No"))</f>
        <v>Yes</v>
      </c>
      <c r="T271" s="60" t="n">
        <f aca="false">IF(D271="","",ROUND(SQRT(((D271+G271)*O271/100)^2+(J271*(D271+G271)*0.14653)^2),0))</f>
        <v>35</v>
      </c>
      <c r="U271" s="32"/>
    </row>
    <row r="272" customFormat="false" ht="15" hidden="false" customHeight="false" outlineLevel="0" collapsed="false">
      <c r="A272" s="32" t="s">
        <v>421</v>
      </c>
      <c r="B272" s="32" t="s">
        <v>485</v>
      </c>
      <c r="C272" s="32" t="s">
        <v>486</v>
      </c>
      <c r="D272" s="60" t="n">
        <v>351</v>
      </c>
      <c r="E272" s="60"/>
      <c r="F272" s="69" t="str">
        <f aca="false">IF(E272="","",D272-E272)</f>
        <v/>
      </c>
      <c r="G272" s="60" t="n">
        <v>119</v>
      </c>
      <c r="H272" s="60"/>
      <c r="I272" s="69" t="str">
        <f aca="false">IF(H272="","",G272-H272)</f>
        <v/>
      </c>
      <c r="J272" s="40" t="n">
        <f aca="false">IF(OR(D272="",D272+G272=0),"",D272/(D272+G272))</f>
        <v>0.746808510638298</v>
      </c>
      <c r="K272" s="40" t="str">
        <f aca="false">IF(E272="","",E272/(E272+H272))</f>
        <v/>
      </c>
      <c r="L272" s="70" t="str">
        <f aca="false">IF(OR(K272="",J272=""),"",(J272-K272)*100)</f>
        <v/>
      </c>
      <c r="M272" s="36" t="n">
        <v>3.27171856570357</v>
      </c>
      <c r="N272" s="36" t="n">
        <v>1.32719472401326</v>
      </c>
      <c r="O272" s="36" t="n">
        <f aca="false">SQRT(M272^2+N272^2)</f>
        <v>3.53066398976426</v>
      </c>
      <c r="P272" s="40" t="n">
        <f aca="false">IF(J272="","",MAX(0,J272-1.96*O272/100))</f>
        <v>0.677607496438918</v>
      </c>
      <c r="Q272" s="40" t="n">
        <f aca="false">IF(J272="","",MIN(1,J272+1.96*O272/100))</f>
        <v>0.816009524837677</v>
      </c>
      <c r="R272" s="32" t="str">
        <f aca="false">IF(L272="","",IF(ABS(L272)&lt;=O272,"Yes","No"))</f>
        <v/>
      </c>
      <c r="S272" s="32" t="str">
        <f aca="false">IF(L272="","",IF(ABS(L272)&lt;=1.96*O272,"Yes","No"))</f>
        <v/>
      </c>
      <c r="T272" s="60" t="n">
        <f aca="false">IF(D272="","",ROUND(SQRT(((D272+G272)*O272/100)^2+(J272*(D272+G272)*0.14653)^2),0))</f>
        <v>54</v>
      </c>
      <c r="U272" s="32" t="s">
        <v>784</v>
      </c>
    </row>
    <row r="273" customFormat="false" ht="15" hidden="false" customHeight="false" outlineLevel="0" collapsed="false">
      <c r="A273" s="32" t="s">
        <v>421</v>
      </c>
      <c r="B273" s="32" t="s">
        <v>485</v>
      </c>
      <c r="C273" s="32" t="s">
        <v>487</v>
      </c>
      <c r="D273" s="60" t="n">
        <v>607</v>
      </c>
      <c r="E273" s="60" t="n">
        <v>487</v>
      </c>
      <c r="F273" s="69" t="n">
        <f aca="false">IF(E273="","",D273-E273)</f>
        <v>120</v>
      </c>
      <c r="G273" s="60" t="n">
        <v>208</v>
      </c>
      <c r="H273" s="60" t="n">
        <v>213</v>
      </c>
      <c r="I273" s="69" t="n">
        <f aca="false">IF(H273="","",G273-H273)</f>
        <v>-5</v>
      </c>
      <c r="J273" s="40" t="n">
        <f aca="false">IF(OR(D273="",D273+G273=0),"",D273/(D273+G273))</f>
        <v>0.74478527607362</v>
      </c>
      <c r="K273" s="40" t="n">
        <f aca="false">IF(E273="","",E273/(E273+H273))</f>
        <v>0.695714285714286</v>
      </c>
      <c r="L273" s="70" t="n">
        <f aca="false">IF(OR(K273="",J273=""),"",(J273-K273)*100)</f>
        <v>4.90709903593339</v>
      </c>
      <c r="M273" s="36" t="n">
        <v>1.94077599590723</v>
      </c>
      <c r="N273" s="36" t="n">
        <v>1.32719472401326</v>
      </c>
      <c r="O273" s="36" t="n">
        <f aca="false">SQRT(M273^2+N273^2)</f>
        <v>2.35118210731078</v>
      </c>
      <c r="P273" s="40" t="n">
        <f aca="false">IF(J273="","",MAX(0,J273-1.96*O273/100))</f>
        <v>0.698702106770328</v>
      </c>
      <c r="Q273" s="40" t="n">
        <f aca="false">IF(J273="","",MIN(1,J273+1.96*O273/100))</f>
        <v>0.790868445376911</v>
      </c>
      <c r="R273" s="32" t="str">
        <f aca="false">IF(L273="","",IF(ABS(L273)&lt;=O273,"Yes","No"))</f>
        <v>No</v>
      </c>
      <c r="S273" s="32" t="str">
        <f aca="false">IF(L273="","",IF(ABS(L273)&lt;=1.96*O273,"Yes","No"))</f>
        <v>No</v>
      </c>
      <c r="T273" s="60" t="n">
        <f aca="false">IF(D273="","",ROUND(SQRT(((D273+G273)*O273/100)^2+(J273*(D273+G273)*0.0886)^2),0))</f>
        <v>57</v>
      </c>
      <c r="U273" s="32"/>
    </row>
    <row r="274" customFormat="false" ht="15" hidden="false" customHeight="false" outlineLevel="0" collapsed="false">
      <c r="A274" s="32" t="s">
        <v>421</v>
      </c>
      <c r="B274" s="32" t="s">
        <v>485</v>
      </c>
      <c r="C274" s="32" t="s">
        <v>488</v>
      </c>
      <c r="D274" s="60" t="n">
        <v>517</v>
      </c>
      <c r="E274" s="60" t="n">
        <v>456</v>
      </c>
      <c r="F274" s="69" t="n">
        <f aca="false">IF(E274="","",D274-E274)</f>
        <v>61</v>
      </c>
      <c r="G274" s="60" t="n">
        <v>151</v>
      </c>
      <c r="H274" s="60" t="n">
        <v>160</v>
      </c>
      <c r="I274" s="69" t="n">
        <f aca="false">IF(H274="","",G274-H274)</f>
        <v>-9</v>
      </c>
      <c r="J274" s="40" t="n">
        <f aca="false">IF(OR(D274="",D274+G274=0),"",D274/(D274+G274))</f>
        <v>0.773952095808383</v>
      </c>
      <c r="K274" s="40" t="n">
        <f aca="false">IF(E274="","",E274/(E274+H274))</f>
        <v>0.74025974025974</v>
      </c>
      <c r="L274" s="70" t="n">
        <f aca="false">IF(OR(K274="",J274=""),"",(J274-K274)*100)</f>
        <v>3.36923555486429</v>
      </c>
      <c r="M274" s="36" t="n">
        <v>3.27171856570357</v>
      </c>
      <c r="N274" s="36" t="n">
        <v>1.32719472401326</v>
      </c>
      <c r="O274" s="36" t="n">
        <f aca="false">SQRT(M274^2+N274^2)</f>
        <v>3.53066398976426</v>
      </c>
      <c r="P274" s="40" t="n">
        <f aca="false">IF(J274="","",MAX(0,J274-1.96*O274/100))</f>
        <v>0.704751081609004</v>
      </c>
      <c r="Q274" s="40" t="n">
        <f aca="false">IF(J274="","",MIN(1,J274+1.96*O274/100))</f>
        <v>0.843153110007763</v>
      </c>
      <c r="R274" s="32" t="str">
        <f aca="false">IF(L274="","",IF(ABS(L274)&lt;=O274,"Yes","No"))</f>
        <v>Yes</v>
      </c>
      <c r="S274" s="32" t="str">
        <f aca="false">IF(L274="","",IF(ABS(L274)&lt;=1.96*O274,"Yes","No"))</f>
        <v>Yes</v>
      </c>
      <c r="T274" s="60" t="n">
        <f aca="false">IF(D274="","",ROUND(SQRT(((D274+G274)*O274/100)^2+(J274*(D274+G274)*0.14653)^2),0))</f>
        <v>79</v>
      </c>
      <c r="U274" s="32"/>
    </row>
    <row r="275" customFormat="false" ht="15" hidden="false" customHeight="false" outlineLevel="0" collapsed="false">
      <c r="A275" s="32" t="s">
        <v>421</v>
      </c>
      <c r="B275" s="32" t="s">
        <v>485</v>
      </c>
      <c r="C275" s="32" t="s">
        <v>489</v>
      </c>
      <c r="D275" s="60" t="n">
        <v>810</v>
      </c>
      <c r="E275" s="60" t="n">
        <v>737</v>
      </c>
      <c r="F275" s="69" t="n">
        <f aca="false">IF(E275="","",D275-E275)</f>
        <v>73</v>
      </c>
      <c r="G275" s="60" t="n">
        <v>255</v>
      </c>
      <c r="H275" s="60" t="n">
        <v>293</v>
      </c>
      <c r="I275" s="69" t="n">
        <f aca="false">IF(H275="","",G275-H275)</f>
        <v>-38</v>
      </c>
      <c r="J275" s="40" t="n">
        <f aca="false">IF(OR(D275="",D275+G275=0),"",D275/(D275+G275))</f>
        <v>0.76056338028169</v>
      </c>
      <c r="K275" s="40" t="n">
        <f aca="false">IF(E275="","",E275/(E275+H275))</f>
        <v>0.715533980582524</v>
      </c>
      <c r="L275" s="70" t="n">
        <f aca="false">IF(OR(K275="",J275=""),"",(J275-K275)*100)</f>
        <v>4.50293996991659</v>
      </c>
      <c r="M275" s="36" t="n">
        <v>1.94077599590723</v>
      </c>
      <c r="N275" s="36" t="n">
        <v>1.32719472401326</v>
      </c>
      <c r="O275" s="36" t="n">
        <f aca="false">SQRT(M275^2+N275^2)</f>
        <v>2.35118210731078</v>
      </c>
      <c r="P275" s="40" t="n">
        <f aca="false">IF(J275="","",MAX(0,J275-1.96*O275/100))</f>
        <v>0.714480210978399</v>
      </c>
      <c r="Q275" s="40" t="n">
        <f aca="false">IF(J275="","",MIN(1,J275+1.96*O275/100))</f>
        <v>0.806646549584981</v>
      </c>
      <c r="R275" s="32" t="str">
        <f aca="false">IF(L275="","",IF(ABS(L275)&lt;=O275,"Yes","No"))</f>
        <v>No</v>
      </c>
      <c r="S275" s="32" t="str">
        <f aca="false">IF(L275="","",IF(ABS(L275)&lt;=1.96*O275,"Yes","No"))</f>
        <v>Yes</v>
      </c>
      <c r="T275" s="60" t="n">
        <f aca="false">IF(D275="","",ROUND(SQRT(((D275+G275)*O275/100)^2+(J275*(D275+G275)*0.0886)^2),0))</f>
        <v>76</v>
      </c>
      <c r="U275" s="32"/>
    </row>
    <row r="276" customFormat="false" ht="15" hidden="false" customHeight="false" outlineLevel="0" collapsed="false">
      <c r="A276" s="32" t="s">
        <v>421</v>
      </c>
      <c r="B276" s="32" t="s">
        <v>485</v>
      </c>
      <c r="C276" s="32" t="s">
        <v>490</v>
      </c>
      <c r="D276" s="60" t="n">
        <v>731</v>
      </c>
      <c r="E276" s="60" t="n">
        <v>445</v>
      </c>
      <c r="F276" s="69" t="n">
        <f aca="false">IF(E276="","",D276-E276)</f>
        <v>286</v>
      </c>
      <c r="G276" s="60" t="n">
        <v>219</v>
      </c>
      <c r="H276" s="60" t="n">
        <v>114</v>
      </c>
      <c r="I276" s="69" t="n">
        <f aca="false">IF(H276="","",G276-H276)</f>
        <v>105</v>
      </c>
      <c r="J276" s="40" t="n">
        <f aca="false">IF(OR(D276="",D276+G276=0),"",D276/(D276+G276))</f>
        <v>0.769473684210526</v>
      </c>
      <c r="K276" s="40" t="n">
        <f aca="false">IF(E276="","",E276/(E276+H276))</f>
        <v>0.796064400715564</v>
      </c>
      <c r="L276" s="70" t="n">
        <f aca="false">IF(OR(K276="",J276=""),"",(J276-K276)*100)</f>
        <v>-2.65907165050372</v>
      </c>
      <c r="M276" s="36" t="n">
        <v>1.94077599590723</v>
      </c>
      <c r="N276" s="36" t="n">
        <v>1.32719472401326</v>
      </c>
      <c r="O276" s="36" t="n">
        <f aca="false">SQRT(M276^2+N276^2)</f>
        <v>2.35118210731078</v>
      </c>
      <c r="P276" s="40" t="n">
        <f aca="false">IF(J276="","",MAX(0,J276-1.96*O276/100))</f>
        <v>0.723390514907235</v>
      </c>
      <c r="Q276" s="40" t="n">
        <f aca="false">IF(J276="","",MIN(1,J276+1.96*O276/100))</f>
        <v>0.815556853513818</v>
      </c>
      <c r="R276" s="32" t="str">
        <f aca="false">IF(L276="","",IF(ABS(L276)&lt;=O276,"Yes","No"))</f>
        <v>No</v>
      </c>
      <c r="S276" s="32" t="str">
        <f aca="false">IF(L276="","",IF(ABS(L276)&lt;=1.96*O276,"Yes","No"))</f>
        <v>Yes</v>
      </c>
      <c r="T276" s="60" t="n">
        <f aca="false">IF(D276="","",ROUND(SQRT(((D276+G276)*O276/100)^2+(J276*(D276+G276)*0.0886)^2),0))</f>
        <v>69</v>
      </c>
      <c r="U276" s="32"/>
    </row>
    <row r="277" customFormat="false" ht="15" hidden="false" customHeight="false" outlineLevel="0" collapsed="false">
      <c r="A277" s="32" t="s">
        <v>421</v>
      </c>
      <c r="B277" s="32" t="s">
        <v>485</v>
      </c>
      <c r="C277" s="32" t="s">
        <v>491</v>
      </c>
      <c r="D277" s="60" t="n">
        <v>609</v>
      </c>
      <c r="E277" s="60" t="n">
        <v>569</v>
      </c>
      <c r="F277" s="69" t="n">
        <f aca="false">IF(E277="","",D277-E277)</f>
        <v>40</v>
      </c>
      <c r="G277" s="60" t="n">
        <v>186</v>
      </c>
      <c r="H277" s="60" t="n">
        <v>249</v>
      </c>
      <c r="I277" s="69" t="n">
        <f aca="false">IF(H277="","",G277-H277)</f>
        <v>-63</v>
      </c>
      <c r="J277" s="40" t="n">
        <f aca="false">IF(OR(D277="",D277+G277=0),"",D277/(D277+G277))</f>
        <v>0.766037735849057</v>
      </c>
      <c r="K277" s="40" t="n">
        <f aca="false">IF(E277="","",E277/(E277+H277))</f>
        <v>0.69559902200489</v>
      </c>
      <c r="L277" s="70" t="n">
        <f aca="false">IF(OR(K277="",J277=""),"",(J277-K277)*100)</f>
        <v>7.04387138441667</v>
      </c>
      <c r="M277" s="36" t="n">
        <v>1.94077599590723</v>
      </c>
      <c r="N277" s="36" t="n">
        <v>1.32719472401326</v>
      </c>
      <c r="O277" s="36" t="n">
        <f aca="false">SQRT(M277^2+N277^2)</f>
        <v>2.35118210731078</v>
      </c>
      <c r="P277" s="40" t="n">
        <f aca="false">IF(J277="","",MAX(0,J277-1.96*O277/100))</f>
        <v>0.719954566545765</v>
      </c>
      <c r="Q277" s="40" t="n">
        <f aca="false">IF(J277="","",MIN(1,J277+1.96*O277/100))</f>
        <v>0.812120905152348</v>
      </c>
      <c r="R277" s="32" t="str">
        <f aca="false">IF(L277="","",IF(ABS(L277)&lt;=O277,"Yes","No"))</f>
        <v>No</v>
      </c>
      <c r="S277" s="32" t="str">
        <f aca="false">IF(L277="","",IF(ABS(L277)&lt;=1.96*O277,"Yes","No"))</f>
        <v>No</v>
      </c>
      <c r="T277" s="60" t="n">
        <f aca="false">IF(D277="","",ROUND(SQRT(((D277+G277)*O277/100)^2+(J277*(D277+G277)*0.0886)^2),0))</f>
        <v>57</v>
      </c>
      <c r="U277" s="32"/>
    </row>
    <row r="278" customFormat="false" ht="15" hidden="false" customHeight="false" outlineLevel="0" collapsed="false">
      <c r="A278" s="32" t="s">
        <v>421</v>
      </c>
      <c r="B278" s="32" t="s">
        <v>485</v>
      </c>
      <c r="C278" s="32" t="s">
        <v>492</v>
      </c>
      <c r="D278" s="60" t="n">
        <v>559</v>
      </c>
      <c r="E278" s="60" t="n">
        <v>552</v>
      </c>
      <c r="F278" s="69" t="n">
        <f aca="false">IF(E278="","",D278-E278)</f>
        <v>7</v>
      </c>
      <c r="G278" s="60" t="n">
        <v>254</v>
      </c>
      <c r="H278" s="60" t="n">
        <v>257</v>
      </c>
      <c r="I278" s="69" t="n">
        <f aca="false">IF(H278="","",G278-H278)</f>
        <v>-3</v>
      </c>
      <c r="J278" s="40" t="n">
        <f aca="false">IF(OR(D278="",D278+G278=0),"",D278/(D278+G278))</f>
        <v>0.687576875768758</v>
      </c>
      <c r="K278" s="40" t="n">
        <f aca="false">IF(E278="","",E278/(E278+H278))</f>
        <v>0.682323856613103</v>
      </c>
      <c r="L278" s="70" t="n">
        <f aca="false">IF(OR(K278="",J278=""),"",(J278-K278)*100)</f>
        <v>0.525301915565513</v>
      </c>
      <c r="M278" s="36" t="n">
        <v>1.94077599590723</v>
      </c>
      <c r="N278" s="36" t="n">
        <v>1.32719472401326</v>
      </c>
      <c r="O278" s="36" t="n">
        <f aca="false">SQRT(M278^2+N278^2)</f>
        <v>2.35118210731078</v>
      </c>
      <c r="P278" s="40" t="n">
        <f aca="false">IF(J278="","",MAX(0,J278-1.96*O278/100))</f>
        <v>0.641493706465466</v>
      </c>
      <c r="Q278" s="40" t="n">
        <f aca="false">IF(J278="","",MIN(1,J278+1.96*O278/100))</f>
        <v>0.733660045072049</v>
      </c>
      <c r="R278" s="32" t="str">
        <f aca="false">IF(L278="","",IF(ABS(L278)&lt;=O278,"Yes","No"))</f>
        <v>Yes</v>
      </c>
      <c r="S278" s="32" t="str">
        <f aca="false">IF(L278="","",IF(ABS(L278)&lt;=1.96*O278,"Yes","No"))</f>
        <v>Yes</v>
      </c>
      <c r="T278" s="60" t="n">
        <f aca="false">IF(D278="","",ROUND(SQRT(((D278+G278)*O278/100)^2+(J278*(D278+G278)*0.0886)^2),0))</f>
        <v>53</v>
      </c>
      <c r="U278" s="32"/>
    </row>
    <row r="279" customFormat="false" ht="15" hidden="false" customHeight="false" outlineLevel="0" collapsed="false">
      <c r="A279" s="32" t="s">
        <v>421</v>
      </c>
      <c r="B279" s="32" t="s">
        <v>485</v>
      </c>
      <c r="C279" s="32" t="s">
        <v>493</v>
      </c>
      <c r="D279" s="60" t="n">
        <v>268</v>
      </c>
      <c r="E279" s="60" t="n">
        <v>246</v>
      </c>
      <c r="F279" s="69" t="n">
        <f aca="false">IF(E279="","",D279-E279)</f>
        <v>22</v>
      </c>
      <c r="G279" s="60" t="n">
        <v>77</v>
      </c>
      <c r="H279" s="60" t="n">
        <v>82</v>
      </c>
      <c r="I279" s="69" t="n">
        <f aca="false">IF(H279="","",G279-H279)</f>
        <v>-5</v>
      </c>
      <c r="J279" s="40" t="n">
        <f aca="false">IF(OR(D279="",D279+G279=0),"",D279/(D279+G279))</f>
        <v>0.776811594202899</v>
      </c>
      <c r="K279" s="40" t="n">
        <f aca="false">IF(E279="","",E279/(E279+H279))</f>
        <v>0.75</v>
      </c>
      <c r="L279" s="70" t="n">
        <f aca="false">IF(OR(K279="",J279=""),"",(J279-K279)*100)</f>
        <v>2.68115942028986</v>
      </c>
      <c r="M279" s="36" t="n">
        <v>3.27171856570357</v>
      </c>
      <c r="N279" s="36" t="n">
        <v>1.32719472401326</v>
      </c>
      <c r="O279" s="36" t="n">
        <f aca="false">SQRT(M279^2+N279^2)</f>
        <v>3.53066398976426</v>
      </c>
      <c r="P279" s="40" t="n">
        <f aca="false">IF(J279="","",MAX(0,J279-1.96*O279/100))</f>
        <v>0.707610580003519</v>
      </c>
      <c r="Q279" s="40" t="n">
        <f aca="false">IF(J279="","",MIN(1,J279+1.96*O279/100))</f>
        <v>0.846012608402278</v>
      </c>
      <c r="R279" s="32" t="str">
        <f aca="false">IF(L279="","",IF(ABS(L279)&lt;=O279,"Yes","No"))</f>
        <v>Yes</v>
      </c>
      <c r="S279" s="32" t="str">
        <f aca="false">IF(L279="","",IF(ABS(L279)&lt;=1.96*O279,"Yes","No"))</f>
        <v>Yes</v>
      </c>
      <c r="T279" s="60" t="n">
        <f aca="false">IF(D279="","",ROUND(SQRT(((D279+G279)*O279/100)^2+(J279*(D279+G279)*0.14653)^2),0))</f>
        <v>41</v>
      </c>
      <c r="U279" s="32"/>
    </row>
    <row r="280" customFormat="false" ht="15" hidden="false" customHeight="false" outlineLevel="0" collapsed="false">
      <c r="A280" s="32" t="s">
        <v>421</v>
      </c>
      <c r="B280" s="32" t="s">
        <v>485</v>
      </c>
      <c r="C280" s="32" t="s">
        <v>494</v>
      </c>
      <c r="D280" s="60" t="n">
        <v>419</v>
      </c>
      <c r="E280" s="60" t="n">
        <v>381</v>
      </c>
      <c r="F280" s="69" t="n">
        <f aca="false">IF(E280="","",D280-E280)</f>
        <v>38</v>
      </c>
      <c r="G280" s="60" t="n">
        <v>121</v>
      </c>
      <c r="H280" s="60" t="n">
        <v>137</v>
      </c>
      <c r="I280" s="69" t="n">
        <f aca="false">IF(H280="","",G280-H280)</f>
        <v>-16</v>
      </c>
      <c r="J280" s="40" t="n">
        <f aca="false">IF(OR(D280="",D280+G280=0),"",D280/(D280+G280))</f>
        <v>0.775925925925926</v>
      </c>
      <c r="K280" s="40" t="n">
        <f aca="false">IF(E280="","",E280/(E280+H280))</f>
        <v>0.735521235521236</v>
      </c>
      <c r="L280" s="70" t="n">
        <f aca="false">IF(OR(K280="",J280=""),"",(J280-K280)*100)</f>
        <v>4.04046904046904</v>
      </c>
      <c r="M280" s="36" t="n">
        <v>3.27171856570357</v>
      </c>
      <c r="N280" s="36" t="n">
        <v>1.32719472401326</v>
      </c>
      <c r="O280" s="36" t="n">
        <f aca="false">SQRT(M280^2+N280^2)</f>
        <v>3.53066398976426</v>
      </c>
      <c r="P280" s="40" t="n">
        <f aca="false">IF(J280="","",MAX(0,J280-1.96*O280/100))</f>
        <v>0.706724911726546</v>
      </c>
      <c r="Q280" s="40" t="n">
        <f aca="false">IF(J280="","",MIN(1,J280+1.96*O280/100))</f>
        <v>0.845126940125305</v>
      </c>
      <c r="R280" s="32" t="str">
        <f aca="false">IF(L280="","",IF(ABS(L280)&lt;=O280,"Yes","No"))</f>
        <v>No</v>
      </c>
      <c r="S280" s="32" t="str">
        <f aca="false">IF(L280="","",IF(ABS(L280)&lt;=1.96*O280,"Yes","No"))</f>
        <v>Yes</v>
      </c>
      <c r="T280" s="60" t="n">
        <f aca="false">IF(D280="","",ROUND(SQRT(((D280+G280)*O280/100)^2+(J280*(D280+G280)*0.14653)^2),0))</f>
        <v>64</v>
      </c>
      <c r="U280" s="32"/>
    </row>
    <row r="281" customFormat="false" ht="15" hidden="false" customHeight="false" outlineLevel="0" collapsed="false">
      <c r="A281" s="32" t="s">
        <v>421</v>
      </c>
      <c r="B281" s="32" t="s">
        <v>485</v>
      </c>
      <c r="C281" s="32" t="s">
        <v>495</v>
      </c>
      <c r="D281" s="60" t="n">
        <v>444</v>
      </c>
      <c r="E281" s="60" t="n">
        <v>415</v>
      </c>
      <c r="F281" s="69" t="n">
        <f aca="false">IF(E281="","",D281-E281)</f>
        <v>29</v>
      </c>
      <c r="G281" s="60" t="n">
        <v>121</v>
      </c>
      <c r="H281" s="60" t="n">
        <v>157</v>
      </c>
      <c r="I281" s="69" t="n">
        <f aca="false">IF(H281="","",G281-H281)</f>
        <v>-36</v>
      </c>
      <c r="J281" s="40" t="n">
        <f aca="false">IF(OR(D281="",D281+G281=0),"",D281/(D281+G281))</f>
        <v>0.785840707964602</v>
      </c>
      <c r="K281" s="40" t="n">
        <f aca="false">IF(E281="","",E281/(E281+H281))</f>
        <v>0.725524475524476</v>
      </c>
      <c r="L281" s="70" t="n">
        <f aca="false">IF(OR(K281="",J281=""),"",(J281-K281)*100)</f>
        <v>6.03162324401263</v>
      </c>
      <c r="M281" s="36" t="n">
        <v>3.27171856570357</v>
      </c>
      <c r="N281" s="36" t="n">
        <v>1.32719472401326</v>
      </c>
      <c r="O281" s="36" t="n">
        <f aca="false">SQRT(M281^2+N281^2)</f>
        <v>3.53066398976426</v>
      </c>
      <c r="P281" s="40" t="n">
        <f aca="false">IF(J281="","",MAX(0,J281-1.96*O281/100))</f>
        <v>0.716639693765222</v>
      </c>
      <c r="Q281" s="40" t="n">
        <f aca="false">IF(J281="","",MIN(1,J281+1.96*O281/100))</f>
        <v>0.855041722163981</v>
      </c>
      <c r="R281" s="32" t="str">
        <f aca="false">IF(L281="","",IF(ABS(L281)&lt;=O281,"Yes","No"))</f>
        <v>No</v>
      </c>
      <c r="S281" s="32" t="str">
        <f aca="false">IF(L281="","",IF(ABS(L281)&lt;=1.96*O281,"Yes","No"))</f>
        <v>Yes</v>
      </c>
      <c r="T281" s="60" t="n">
        <f aca="false">IF(D281="","",ROUND(SQRT(((D281+G281)*O281/100)^2+(J281*(D281+G281)*0.14653)^2),0))</f>
        <v>68</v>
      </c>
      <c r="U281" s="32"/>
    </row>
    <row r="282" customFormat="false" ht="15" hidden="false" customHeight="false" outlineLevel="0" collapsed="false">
      <c r="A282" s="32" t="s">
        <v>421</v>
      </c>
      <c r="B282" s="32" t="s">
        <v>485</v>
      </c>
      <c r="C282" s="32" t="s">
        <v>496</v>
      </c>
      <c r="D282" s="60" t="n">
        <v>528</v>
      </c>
      <c r="E282" s="60"/>
      <c r="F282" s="69" t="str">
        <f aca="false">IF(E282="","",D282-E282)</f>
        <v/>
      </c>
      <c r="G282" s="60" t="n">
        <v>185</v>
      </c>
      <c r="H282" s="60"/>
      <c r="I282" s="69" t="str">
        <f aca="false">IF(H282="","",G282-H282)</f>
        <v/>
      </c>
      <c r="J282" s="40" t="n">
        <f aca="false">IF(OR(D282="",D282+G282=0),"",D282/(D282+G282))</f>
        <v>0.740532959326788</v>
      </c>
      <c r="K282" s="40" t="str">
        <f aca="false">IF(E282="","",E282/(E282+H282))</f>
        <v/>
      </c>
      <c r="L282" s="70" t="str">
        <f aca="false">IF(OR(K282="",J282=""),"",(J282-K282)*100)</f>
        <v/>
      </c>
      <c r="M282" s="36" t="n">
        <v>3.27171856570357</v>
      </c>
      <c r="N282" s="36" t="n">
        <v>1.32719472401326</v>
      </c>
      <c r="O282" s="36" t="n">
        <f aca="false">SQRT(M282^2+N282^2)</f>
        <v>3.53066398976426</v>
      </c>
      <c r="P282" s="40" t="n">
        <f aca="false">IF(J282="","",MAX(0,J282-1.96*O282/100))</f>
        <v>0.671331945127409</v>
      </c>
      <c r="Q282" s="40" t="n">
        <f aca="false">IF(J282="","",MIN(1,J282+1.96*O282/100))</f>
        <v>0.809733973526168</v>
      </c>
      <c r="R282" s="32" t="str">
        <f aca="false">IF(L282="","",IF(ABS(L282)&lt;=O282,"Yes","No"))</f>
        <v/>
      </c>
      <c r="S282" s="32" t="str">
        <f aca="false">IF(L282="","",IF(ABS(L282)&lt;=1.96*O282,"Yes","No"))</f>
        <v/>
      </c>
      <c r="T282" s="60" t="n">
        <f aca="false">IF(D282="","",ROUND(SQRT(((D282+G282)*O282/100)^2+(J282*(D282+G282)*0.14653)^2),0))</f>
        <v>81</v>
      </c>
      <c r="U282" s="32" t="s">
        <v>784</v>
      </c>
    </row>
    <row r="283" customFormat="false" ht="15" hidden="false" customHeight="false" outlineLevel="0" collapsed="false">
      <c r="A283" s="32" t="s">
        <v>421</v>
      </c>
      <c r="B283" s="32" t="s">
        <v>485</v>
      </c>
      <c r="C283" s="32" t="s">
        <v>497</v>
      </c>
      <c r="D283" s="60" t="n">
        <v>1007</v>
      </c>
      <c r="E283" s="60" t="n">
        <v>984</v>
      </c>
      <c r="F283" s="69" t="n">
        <f aca="false">IF(E283="","",D283-E283)</f>
        <v>23</v>
      </c>
      <c r="G283" s="60" t="n">
        <v>342</v>
      </c>
      <c r="H283" s="60" t="n">
        <v>394</v>
      </c>
      <c r="I283" s="69" t="n">
        <f aca="false">IF(H283="","",G283-H283)</f>
        <v>-52</v>
      </c>
      <c r="J283" s="40" t="n">
        <f aca="false">IF(OR(D283="",D283+G283=0),"",D283/(D283+G283))</f>
        <v>0.746478873239437</v>
      </c>
      <c r="K283" s="40" t="n">
        <f aca="false">IF(E283="","",E283/(E283+H283))</f>
        <v>0.714078374455733</v>
      </c>
      <c r="L283" s="70" t="n">
        <f aca="false">IF(OR(K283="",J283=""),"",(J283-K283)*100)</f>
        <v>3.24004987837037</v>
      </c>
      <c r="M283" s="36" t="n">
        <v>1.75751909275079</v>
      </c>
      <c r="N283" s="36" t="n">
        <v>1.32719472401326</v>
      </c>
      <c r="O283" s="36" t="n">
        <f aca="false">SQRT(M283^2+N283^2)</f>
        <v>2.2023440232698</v>
      </c>
      <c r="P283" s="40" t="n">
        <f aca="false">IF(J283="","",MAX(0,J283-1.96*O283/100))</f>
        <v>0.703312930383349</v>
      </c>
      <c r="Q283" s="40" t="n">
        <f aca="false">IF(J283="","",MIN(1,J283+1.96*O283/100))</f>
        <v>0.789644816095525</v>
      </c>
      <c r="R283" s="32" t="str">
        <f aca="false">IF(L283="","",IF(ABS(L283)&lt;=O283,"Yes","No"))</f>
        <v>No</v>
      </c>
      <c r="S283" s="32" t="str">
        <f aca="false">IF(L283="","",IF(ABS(L283)&lt;=1.96*O283,"Yes","No"))</f>
        <v>Yes</v>
      </c>
      <c r="T283" s="60" t="n">
        <f aca="false">IF(D283="","",ROUND(SQRT(((D283+G283)*O283/100)^2+(J283*(D283+G283)*0.06777)^2),0))</f>
        <v>74</v>
      </c>
      <c r="U283" s="32"/>
    </row>
    <row r="284" customFormat="false" ht="15" hidden="false" customHeight="false" outlineLevel="0" collapsed="false">
      <c r="A284" s="32" t="s">
        <v>421</v>
      </c>
      <c r="B284" s="32" t="s">
        <v>498</v>
      </c>
      <c r="C284" s="32" t="s">
        <v>499</v>
      </c>
      <c r="D284" s="60" t="n">
        <v>1348</v>
      </c>
      <c r="E284" s="60" t="n">
        <v>1283</v>
      </c>
      <c r="F284" s="69" t="n">
        <f aca="false">IF(E284="","",D284-E284)</f>
        <v>65</v>
      </c>
      <c r="G284" s="60" t="n">
        <v>1293</v>
      </c>
      <c r="H284" s="60" t="n">
        <v>1354</v>
      </c>
      <c r="I284" s="69" t="n">
        <f aca="false">IF(H284="","",G284-H284)</f>
        <v>-61</v>
      </c>
      <c r="J284" s="40" t="n">
        <f aca="false">IF(OR(D284="",D284+G284=0),"",D284/(D284+G284))</f>
        <v>0.510412722453616</v>
      </c>
      <c r="K284" s="40" t="n">
        <f aca="false">IF(E284="","",E284/(E284+H284))</f>
        <v>0.486537732271521</v>
      </c>
      <c r="L284" s="70" t="n">
        <f aca="false">IF(OR(K284="",J284=""),"",(J284-K284)*100)</f>
        <v>2.38749901820954</v>
      </c>
      <c r="M284" s="36" t="n">
        <v>1.75751909275079</v>
      </c>
      <c r="N284" s="36" t="n">
        <v>1.32719472401326</v>
      </c>
      <c r="O284" s="36" t="n">
        <f aca="false">SQRT(M284^2+N284^2)</f>
        <v>2.2023440232698</v>
      </c>
      <c r="P284" s="40" t="n">
        <f aca="false">IF(J284="","",MAX(0,J284-1.96*O284/100))</f>
        <v>0.467246779597528</v>
      </c>
      <c r="Q284" s="40" t="n">
        <f aca="false">IF(J284="","",MIN(1,J284+1.96*O284/100))</f>
        <v>0.553578665309704</v>
      </c>
      <c r="R284" s="32" t="str">
        <f aca="false">IF(L284="","",IF(ABS(L284)&lt;=O284,"Yes","No"))</f>
        <v>No</v>
      </c>
      <c r="S284" s="32" t="str">
        <f aca="false">IF(L284="","",IF(ABS(L284)&lt;=1.96*O284,"Yes","No"))</f>
        <v>Yes</v>
      </c>
      <c r="T284" s="60" t="n">
        <f aca="false">IF(D284="","",ROUND(SQRT(((D284+G284)*O284/100)^2+(J284*(D284+G284)*0.06777)^2),0))</f>
        <v>108</v>
      </c>
      <c r="U284" s="32"/>
    </row>
    <row r="285" customFormat="false" ht="15" hidden="false" customHeight="false" outlineLevel="0" collapsed="false">
      <c r="A285" s="32" t="s">
        <v>421</v>
      </c>
      <c r="B285" s="32" t="s">
        <v>498</v>
      </c>
      <c r="C285" s="32" t="s">
        <v>500</v>
      </c>
      <c r="D285" s="60" t="n">
        <v>1607</v>
      </c>
      <c r="E285" s="60" t="n">
        <v>1509</v>
      </c>
      <c r="F285" s="69" t="n">
        <f aca="false">IF(E285="","",D285-E285)</f>
        <v>98</v>
      </c>
      <c r="G285" s="60" t="n">
        <v>1352</v>
      </c>
      <c r="H285" s="60" t="n">
        <v>1395</v>
      </c>
      <c r="I285" s="69" t="n">
        <f aca="false">IF(H285="","",G285-H285)</f>
        <v>-43</v>
      </c>
      <c r="J285" s="40" t="n">
        <f aca="false">IF(OR(D285="",D285+G285=0),"",D285/(D285+G285))</f>
        <v>0.543088881378844</v>
      </c>
      <c r="K285" s="40" t="n">
        <f aca="false">IF(E285="","",E285/(E285+H285))</f>
        <v>0.519628099173554</v>
      </c>
      <c r="L285" s="70" t="n">
        <f aca="false">IF(OR(K285="",J285=""),"",(J285-K285)*100)</f>
        <v>2.34607822052906</v>
      </c>
      <c r="M285" s="36" t="n">
        <v>1.75751909275079</v>
      </c>
      <c r="N285" s="36" t="n">
        <v>1.32719472401326</v>
      </c>
      <c r="O285" s="36" t="n">
        <f aca="false">SQRT(M285^2+N285^2)</f>
        <v>2.2023440232698</v>
      </c>
      <c r="P285" s="40" t="n">
        <f aca="false">IF(J285="","",MAX(0,J285-1.96*O285/100))</f>
        <v>0.499922938522756</v>
      </c>
      <c r="Q285" s="40" t="n">
        <f aca="false">IF(J285="","",MIN(1,J285+1.96*O285/100))</f>
        <v>0.586254824234932</v>
      </c>
      <c r="R285" s="32" t="str">
        <f aca="false">IF(L285="","",IF(ABS(L285)&lt;=O285,"Yes","No"))</f>
        <v>No</v>
      </c>
      <c r="S285" s="32" t="str">
        <f aca="false">IF(L285="","",IF(ABS(L285)&lt;=1.96*O285,"Yes","No"))</f>
        <v>Yes</v>
      </c>
      <c r="T285" s="60" t="n">
        <f aca="false">IF(D285="","",ROUND(SQRT(((D285+G285)*O285/100)^2+(J285*(D285+G285)*0.06777)^2),0))</f>
        <v>127</v>
      </c>
      <c r="U285" s="32"/>
    </row>
    <row r="286" customFormat="false" ht="15" hidden="false" customHeight="false" outlineLevel="0" collapsed="false">
      <c r="A286" s="32" t="s">
        <v>421</v>
      </c>
      <c r="B286" s="32" t="s">
        <v>498</v>
      </c>
      <c r="C286" s="32" t="s">
        <v>501</v>
      </c>
      <c r="D286" s="60" t="n">
        <v>1082</v>
      </c>
      <c r="E286" s="60" t="n">
        <v>977</v>
      </c>
      <c r="F286" s="69" t="n">
        <f aca="false">IF(E286="","",D286-E286)</f>
        <v>105</v>
      </c>
      <c r="G286" s="60" t="n">
        <v>806</v>
      </c>
      <c r="H286" s="60" t="n">
        <v>859</v>
      </c>
      <c r="I286" s="69" t="n">
        <f aca="false">IF(H286="","",G286-H286)</f>
        <v>-53</v>
      </c>
      <c r="J286" s="40" t="n">
        <f aca="false">IF(OR(D286="",D286+G286=0),"",D286/(D286+G286))</f>
        <v>0.573093220338983</v>
      </c>
      <c r="K286" s="40" t="n">
        <f aca="false">IF(E286="","",E286/(E286+H286))</f>
        <v>0.532135076252723</v>
      </c>
      <c r="L286" s="70" t="n">
        <f aca="false">IF(OR(K286="",J286=""),"",(J286-K286)*100)</f>
        <v>4.09581440862598</v>
      </c>
      <c r="M286" s="36" t="n">
        <v>1.75751909275079</v>
      </c>
      <c r="N286" s="36" t="n">
        <v>1.32719472401326</v>
      </c>
      <c r="O286" s="36" t="n">
        <f aca="false">SQRT(M286^2+N286^2)</f>
        <v>2.2023440232698</v>
      </c>
      <c r="P286" s="40" t="n">
        <f aca="false">IF(J286="","",MAX(0,J286-1.96*O286/100))</f>
        <v>0.529927277482895</v>
      </c>
      <c r="Q286" s="40" t="n">
        <f aca="false">IF(J286="","",MIN(1,J286+1.96*O286/100))</f>
        <v>0.616259163195071</v>
      </c>
      <c r="R286" s="32" t="str">
        <f aca="false">IF(L286="","",IF(ABS(L286)&lt;=O286,"Yes","No"))</f>
        <v>No</v>
      </c>
      <c r="S286" s="32" t="str">
        <f aca="false">IF(L286="","",IF(ABS(L286)&lt;=1.96*O286,"Yes","No"))</f>
        <v>Yes</v>
      </c>
      <c r="T286" s="60" t="n">
        <f aca="false">IF(D286="","",ROUND(SQRT(((D286+G286)*O286/100)^2+(J286*(D286+G286)*0.06777)^2),0))</f>
        <v>84</v>
      </c>
      <c r="U286" s="32"/>
    </row>
    <row r="287" customFormat="false" ht="15" hidden="false" customHeight="false" outlineLevel="0" collapsed="false">
      <c r="A287" s="32" t="s">
        <v>421</v>
      </c>
      <c r="B287" s="32" t="s">
        <v>498</v>
      </c>
      <c r="C287" s="32" t="s">
        <v>502</v>
      </c>
      <c r="D287" s="60" t="n">
        <v>1329</v>
      </c>
      <c r="E287" s="60" t="n">
        <v>1269</v>
      </c>
      <c r="F287" s="69" t="n">
        <f aca="false">IF(E287="","",D287-E287)</f>
        <v>60</v>
      </c>
      <c r="G287" s="60" t="n">
        <v>1135</v>
      </c>
      <c r="H287" s="60" t="n">
        <v>1207</v>
      </c>
      <c r="I287" s="69" t="n">
        <f aca="false">IF(H287="","",G287-H287)</f>
        <v>-72</v>
      </c>
      <c r="J287" s="40" t="n">
        <f aca="false">IF(OR(D287="",D287+G287=0),"",D287/(D287+G287))</f>
        <v>0.539366883116883</v>
      </c>
      <c r="K287" s="40" t="n">
        <f aca="false">IF(E287="","",E287/(E287+H287))</f>
        <v>0.512520193861066</v>
      </c>
      <c r="L287" s="70" t="n">
        <f aca="false">IF(OR(K287="",J287=""),"",(J287-K287)*100)</f>
        <v>2.68466892558168</v>
      </c>
      <c r="M287" s="36" t="n">
        <v>1.75751909275079</v>
      </c>
      <c r="N287" s="36" t="n">
        <v>1.32719472401326</v>
      </c>
      <c r="O287" s="36" t="n">
        <f aca="false">SQRT(M287^2+N287^2)</f>
        <v>2.2023440232698</v>
      </c>
      <c r="P287" s="40" t="n">
        <f aca="false">IF(J287="","",MAX(0,J287-1.96*O287/100))</f>
        <v>0.496200940260795</v>
      </c>
      <c r="Q287" s="40" t="n">
        <f aca="false">IF(J287="","",MIN(1,J287+1.96*O287/100))</f>
        <v>0.582532825972971</v>
      </c>
      <c r="R287" s="32" t="str">
        <f aca="false">IF(L287="","",IF(ABS(L287)&lt;=O287,"Yes","No"))</f>
        <v>No</v>
      </c>
      <c r="S287" s="32" t="str">
        <f aca="false">IF(L287="","",IF(ABS(L287)&lt;=1.96*O287,"Yes","No"))</f>
        <v>Yes</v>
      </c>
      <c r="T287" s="60" t="n">
        <f aca="false">IF(D287="","",ROUND(SQRT(((D287+G287)*O287/100)^2+(J287*(D287+G287)*0.06777)^2),0))</f>
        <v>105</v>
      </c>
      <c r="U287" s="32"/>
    </row>
    <row r="288" customFormat="false" ht="15" hidden="false" customHeight="false" outlineLevel="0" collapsed="false">
      <c r="A288" s="32" t="s">
        <v>421</v>
      </c>
      <c r="B288" s="32" t="s">
        <v>503</v>
      </c>
      <c r="C288" s="32" t="s">
        <v>503</v>
      </c>
      <c r="D288" s="60" t="n">
        <v>747</v>
      </c>
      <c r="E288" s="60" t="n">
        <v>768</v>
      </c>
      <c r="F288" s="69" t="n">
        <f aca="false">IF(E288="","",D288-E288)</f>
        <v>-21</v>
      </c>
      <c r="G288" s="60" t="n">
        <v>416</v>
      </c>
      <c r="H288" s="60" t="n">
        <v>460</v>
      </c>
      <c r="I288" s="69" t="n">
        <f aca="false">IF(H288="","",G288-H288)</f>
        <v>-44</v>
      </c>
      <c r="J288" s="40" t="n">
        <f aca="false">IF(OR(D288="",D288+G288=0),"",D288/(D288+G288))</f>
        <v>0.642304385210662</v>
      </c>
      <c r="K288" s="40" t="n">
        <f aca="false">IF(E288="","",E288/(E288+H288))</f>
        <v>0.625407166123778</v>
      </c>
      <c r="L288" s="70" t="n">
        <f aca="false">IF(OR(K288="",J288=""),"",(J288-K288)*100)</f>
        <v>1.68972190868837</v>
      </c>
      <c r="M288" s="36" t="n">
        <v>1.75751909275079</v>
      </c>
      <c r="N288" s="36" t="n">
        <v>1.32719472401326</v>
      </c>
      <c r="O288" s="36" t="n">
        <f aca="false">SQRT(M288^2+N288^2)</f>
        <v>2.2023440232698</v>
      </c>
      <c r="P288" s="40" t="n">
        <f aca="false">IF(J288="","",MAX(0,J288-1.96*O288/100))</f>
        <v>0.599138442354574</v>
      </c>
      <c r="Q288" s="40" t="n">
        <f aca="false">IF(J288="","",MIN(1,J288+1.96*O288/100))</f>
        <v>0.68547032806675</v>
      </c>
      <c r="R288" s="32" t="str">
        <f aca="false">IF(L288="","",IF(ABS(L288)&lt;=O288,"Yes","No"))</f>
        <v>Yes</v>
      </c>
      <c r="S288" s="32" t="str">
        <f aca="false">IF(L288="","",IF(ABS(L288)&lt;=1.96*O288,"Yes","No"))</f>
        <v>Yes</v>
      </c>
      <c r="T288" s="60" t="n">
        <f aca="false">IF(D288="","",ROUND(SQRT(((D288+G288)*O288/100)^2+(J288*(D288+G288)*0.06777)^2),0))</f>
        <v>57</v>
      </c>
      <c r="U288" s="32"/>
    </row>
    <row r="289" customFormat="false" ht="15" hidden="false" customHeight="false" outlineLevel="0" collapsed="false">
      <c r="A289" s="32" t="s">
        <v>421</v>
      </c>
      <c r="B289" s="32" t="s">
        <v>504</v>
      </c>
      <c r="C289" s="32" t="s">
        <v>504</v>
      </c>
      <c r="D289" s="60" t="n">
        <v>128</v>
      </c>
      <c r="E289" s="60" t="n">
        <v>101</v>
      </c>
      <c r="F289" s="69" t="n">
        <f aca="false">IF(E289="","",D289-E289)</f>
        <v>27</v>
      </c>
      <c r="G289" s="60" t="n">
        <v>74</v>
      </c>
      <c r="H289" s="60" t="n">
        <v>100</v>
      </c>
      <c r="I289" s="69" t="n">
        <f aca="false">IF(H289="","",G289-H289)</f>
        <v>-26</v>
      </c>
      <c r="J289" s="40" t="n">
        <f aca="false">IF(OR(D289="",D289+G289=0),"",D289/(D289+G289))</f>
        <v>0.633663366336634</v>
      </c>
      <c r="K289" s="40" t="n">
        <f aca="false">IF(E289="","",E289/(E289+H289))</f>
        <v>0.502487562189055</v>
      </c>
      <c r="L289" s="70" t="n">
        <f aca="false">IF(OR(K289="",J289=""),"",(J289-K289)*100)</f>
        <v>13.1175804147579</v>
      </c>
      <c r="M289" s="36" t="n">
        <v>3.27171856570357</v>
      </c>
      <c r="N289" s="36" t="n">
        <v>1.32719472401326</v>
      </c>
      <c r="O289" s="36" t="n">
        <f aca="false">SQRT(M289^2+N289^2)</f>
        <v>3.53066398976426</v>
      </c>
      <c r="P289" s="40" t="n">
        <f aca="false">IF(J289="","",MAX(0,J289-1.96*O289/100))</f>
        <v>0.564462352137254</v>
      </c>
      <c r="Q289" s="40" t="n">
        <f aca="false">IF(J289="","",MIN(1,J289+1.96*O289/100))</f>
        <v>0.702864380536013</v>
      </c>
      <c r="R289" s="32" t="str">
        <f aca="false">IF(L289="","",IF(ABS(L289)&lt;=O289,"Yes","No"))</f>
        <v>No</v>
      </c>
      <c r="S289" s="32" t="str">
        <f aca="false">IF(L289="","",IF(ABS(L289)&lt;=1.96*O289,"Yes","No"))</f>
        <v>No</v>
      </c>
      <c r="T289" s="60" t="n">
        <f aca="false">IF(D289="","",ROUND(SQRT(((D289+G289)*O289/100)^2+(J289*(D289+G289)*0.14653)^2),0))</f>
        <v>20</v>
      </c>
      <c r="U289" s="32"/>
    </row>
    <row r="290" customFormat="false" ht="15" hidden="false" customHeight="false" outlineLevel="0" collapsed="false">
      <c r="A290" s="32" t="s">
        <v>421</v>
      </c>
      <c r="B290" s="32" t="s">
        <v>328</v>
      </c>
      <c r="C290" s="32" t="s">
        <v>505</v>
      </c>
      <c r="D290" s="60" t="n">
        <v>931</v>
      </c>
      <c r="E290" s="60" t="n">
        <v>921</v>
      </c>
      <c r="F290" s="69" t="n">
        <f aca="false">IF(E290="","",D290-E290)</f>
        <v>10</v>
      </c>
      <c r="G290" s="60" t="n">
        <v>719</v>
      </c>
      <c r="H290" s="60" t="n">
        <v>722</v>
      </c>
      <c r="I290" s="69" t="n">
        <f aca="false">IF(H290="","",G290-H290)</f>
        <v>-3</v>
      </c>
      <c r="J290" s="40" t="n">
        <f aca="false">IF(OR(D290="",D290+G290=0),"",D290/(D290+G290))</f>
        <v>0.564242424242424</v>
      </c>
      <c r="K290" s="40" t="n">
        <f aca="false">IF(E290="","",E290/(E290+H290))</f>
        <v>0.560559951308582</v>
      </c>
      <c r="L290" s="70" t="n">
        <f aca="false">IF(OR(K290="",J290=""),"",(J290-K290)*100)</f>
        <v>0.368247293384238</v>
      </c>
      <c r="M290" s="36" t="n">
        <v>1.75751909275079</v>
      </c>
      <c r="N290" s="36" t="n">
        <v>1.32719472401326</v>
      </c>
      <c r="O290" s="36" t="n">
        <f aca="false">SQRT(M290^2+N290^2)</f>
        <v>2.2023440232698</v>
      </c>
      <c r="P290" s="40" t="n">
        <f aca="false">IF(J290="","",MAX(0,J290-1.96*O290/100))</f>
        <v>0.521076481386336</v>
      </c>
      <c r="Q290" s="40" t="n">
        <f aca="false">IF(J290="","",MIN(1,J290+1.96*O290/100))</f>
        <v>0.607408367098512</v>
      </c>
      <c r="R290" s="32" t="str">
        <f aca="false">IF(L290="","",IF(ABS(L290)&lt;=O290,"Yes","No"))</f>
        <v>Yes</v>
      </c>
      <c r="S290" s="32" t="str">
        <f aca="false">IF(L290="","",IF(ABS(L290)&lt;=1.96*O290,"Yes","No"))</f>
        <v>Yes</v>
      </c>
      <c r="T290" s="60" t="n">
        <f aca="false">IF(D290="","",ROUND(SQRT(((D290+G290)*O290/100)^2+(J290*(D290+G290)*0.06777)^2),0))</f>
        <v>73</v>
      </c>
      <c r="U290" s="32"/>
    </row>
    <row r="291" customFormat="false" ht="15" hidden="false" customHeight="false" outlineLevel="0" collapsed="false">
      <c r="A291" s="32" t="s">
        <v>421</v>
      </c>
      <c r="B291" s="32" t="s">
        <v>328</v>
      </c>
      <c r="C291" s="32" t="s">
        <v>506</v>
      </c>
      <c r="D291" s="60" t="n">
        <v>950</v>
      </c>
      <c r="E291" s="60" t="n">
        <v>880</v>
      </c>
      <c r="F291" s="69" t="n">
        <f aca="false">IF(E291="","",D291-E291)</f>
        <v>70</v>
      </c>
      <c r="G291" s="60" t="n">
        <v>751</v>
      </c>
      <c r="H291" s="60" t="n">
        <v>792</v>
      </c>
      <c r="I291" s="69" t="n">
        <f aca="false">IF(H291="","",G291-H291)</f>
        <v>-41</v>
      </c>
      <c r="J291" s="40" t="n">
        <f aca="false">IF(OR(D291="",D291+G291=0),"",D291/(D291+G291))</f>
        <v>0.558495002939447</v>
      </c>
      <c r="K291" s="40" t="n">
        <f aca="false">IF(E291="","",E291/(E291+H291))</f>
        <v>0.526315789473684</v>
      </c>
      <c r="L291" s="70" t="n">
        <f aca="false">IF(OR(K291="",J291=""),"",(J291-K291)*100)</f>
        <v>3.21792134657632</v>
      </c>
      <c r="M291" s="36" t="n">
        <v>1.75751909275079</v>
      </c>
      <c r="N291" s="36" t="n">
        <v>1.32719472401326</v>
      </c>
      <c r="O291" s="36" t="n">
        <f aca="false">SQRT(M291^2+N291^2)</f>
        <v>2.2023440232698</v>
      </c>
      <c r="P291" s="40" t="n">
        <f aca="false">IF(J291="","",MAX(0,J291-1.96*O291/100))</f>
        <v>0.515329060083359</v>
      </c>
      <c r="Q291" s="40" t="n">
        <f aca="false">IF(J291="","",MIN(1,J291+1.96*O291/100))</f>
        <v>0.601660945795535</v>
      </c>
      <c r="R291" s="32" t="str">
        <f aca="false">IF(L291="","",IF(ABS(L291)&lt;=O291,"Yes","No"))</f>
        <v>No</v>
      </c>
      <c r="S291" s="32" t="str">
        <f aca="false">IF(L291="","",IF(ABS(L291)&lt;=1.96*O291,"Yes","No"))</f>
        <v>Yes</v>
      </c>
      <c r="T291" s="60" t="n">
        <f aca="false">IF(D291="","",ROUND(SQRT(((D291+G291)*O291/100)^2+(J291*(D291+G291)*0.06777)^2),0))</f>
        <v>74</v>
      </c>
      <c r="U291" s="32"/>
    </row>
    <row r="292" customFormat="false" ht="15" hidden="false" customHeight="false" outlineLevel="0" collapsed="false">
      <c r="A292" s="32" t="s">
        <v>421</v>
      </c>
      <c r="B292" s="32" t="s">
        <v>328</v>
      </c>
      <c r="C292" s="32" t="s">
        <v>507</v>
      </c>
      <c r="D292" s="60" t="n">
        <v>440</v>
      </c>
      <c r="E292" s="60" t="n">
        <v>433</v>
      </c>
      <c r="F292" s="69" t="n">
        <f aca="false">IF(E292="","",D292-E292)</f>
        <v>7</v>
      </c>
      <c r="G292" s="60" t="n">
        <v>408</v>
      </c>
      <c r="H292" s="60" t="n">
        <v>414</v>
      </c>
      <c r="I292" s="69" t="n">
        <f aca="false">IF(H292="","",G292-H292)</f>
        <v>-6</v>
      </c>
      <c r="J292" s="40" t="n">
        <f aca="false">IF(OR(D292="",D292+G292=0),"",D292/(D292+G292))</f>
        <v>0.518867924528302</v>
      </c>
      <c r="K292" s="40" t="n">
        <f aca="false">IF(E292="","",E292/(E292+H292))</f>
        <v>0.511216056670602</v>
      </c>
      <c r="L292" s="70" t="n">
        <f aca="false">IF(OR(K292="",J292=""),"",(J292-K292)*100)</f>
        <v>0.765186785769978</v>
      </c>
      <c r="M292" s="36" t="n">
        <v>1.94077599590723</v>
      </c>
      <c r="N292" s="36" t="n">
        <v>1.32719472401326</v>
      </c>
      <c r="O292" s="36" t="n">
        <f aca="false">SQRT(M292^2+N292^2)</f>
        <v>2.35118210731078</v>
      </c>
      <c r="P292" s="40" t="n">
        <f aca="false">IF(J292="","",MAX(0,J292-1.96*O292/100))</f>
        <v>0.472784755225011</v>
      </c>
      <c r="Q292" s="40" t="n">
        <f aca="false">IF(J292="","",MIN(1,J292+1.96*O292/100))</f>
        <v>0.564951093831593</v>
      </c>
      <c r="R292" s="32" t="str">
        <f aca="false">IF(L292="","",IF(ABS(L292)&lt;=O292,"Yes","No"))</f>
        <v>Yes</v>
      </c>
      <c r="S292" s="32" t="str">
        <f aca="false">IF(L292="","",IF(ABS(L292)&lt;=1.96*O292,"Yes","No"))</f>
        <v>Yes</v>
      </c>
      <c r="T292" s="60" t="n">
        <f aca="false">IF(D292="","",ROUND(SQRT(((D292+G292)*O292/100)^2+(J292*(D292+G292)*0.0886)^2),0))</f>
        <v>44</v>
      </c>
      <c r="U292" s="32"/>
    </row>
    <row r="293" customFormat="false" ht="15" hidden="false" customHeight="false" outlineLevel="0" collapsed="false">
      <c r="A293" s="32" t="s">
        <v>421</v>
      </c>
      <c r="B293" s="32" t="s">
        <v>328</v>
      </c>
      <c r="C293" s="32" t="s">
        <v>508</v>
      </c>
      <c r="D293" s="60" t="n">
        <v>729</v>
      </c>
      <c r="E293" s="60" t="n">
        <v>734</v>
      </c>
      <c r="F293" s="69" t="n">
        <f aca="false">IF(E293="","",D293-E293)</f>
        <v>-5</v>
      </c>
      <c r="G293" s="60" t="n">
        <v>689</v>
      </c>
      <c r="H293" s="60" t="n">
        <v>699</v>
      </c>
      <c r="I293" s="69" t="n">
        <f aca="false">IF(H293="","",G293-H293)</f>
        <v>-10</v>
      </c>
      <c r="J293" s="40" t="n">
        <f aca="false">IF(OR(D293="",D293+G293=0),"",D293/(D293+G293))</f>
        <v>0.51410437235543</v>
      </c>
      <c r="K293" s="40" t="n">
        <f aca="false">IF(E293="","",E293/(E293+H293))</f>
        <v>0.512212142358688</v>
      </c>
      <c r="L293" s="70" t="n">
        <f aca="false">IF(OR(K293="",J293=""),"",(J293-K293)*100)</f>
        <v>0.18922299967421</v>
      </c>
      <c r="M293" s="36" t="n">
        <v>1.75751909275079</v>
      </c>
      <c r="N293" s="36" t="n">
        <v>1.32719472401326</v>
      </c>
      <c r="O293" s="36" t="n">
        <f aca="false">SQRT(M293^2+N293^2)</f>
        <v>2.2023440232698</v>
      </c>
      <c r="P293" s="40" t="n">
        <f aca="false">IF(J293="","",MAX(0,J293-1.96*O293/100))</f>
        <v>0.470938429499342</v>
      </c>
      <c r="Q293" s="40" t="n">
        <f aca="false">IF(J293="","",MIN(1,J293+1.96*O293/100))</f>
        <v>0.557270315211518</v>
      </c>
      <c r="R293" s="32" t="str">
        <f aca="false">IF(L293="","",IF(ABS(L293)&lt;=O293,"Yes","No"))</f>
        <v>Yes</v>
      </c>
      <c r="S293" s="32" t="str">
        <f aca="false">IF(L293="","",IF(ABS(L293)&lt;=1.96*O293,"Yes","No"))</f>
        <v>Yes</v>
      </c>
      <c r="T293" s="60" t="n">
        <f aca="false">IF(D293="","",ROUND(SQRT(((D293+G293)*O293/100)^2+(J293*(D293+G293)*0.06777)^2),0))</f>
        <v>58</v>
      </c>
      <c r="U293" s="32"/>
    </row>
    <row r="294" customFormat="false" ht="15" hidden="false" customHeight="false" outlineLevel="0" collapsed="false">
      <c r="A294" s="32" t="s">
        <v>421</v>
      </c>
      <c r="B294" s="32" t="s">
        <v>328</v>
      </c>
      <c r="C294" s="32" t="s">
        <v>509</v>
      </c>
      <c r="D294" s="60" t="n">
        <v>769</v>
      </c>
      <c r="E294" s="60" t="n">
        <v>751</v>
      </c>
      <c r="F294" s="69" t="n">
        <f aca="false">IF(E294="","",D294-E294)</f>
        <v>18</v>
      </c>
      <c r="G294" s="60" t="n">
        <v>593</v>
      </c>
      <c r="H294" s="60" t="n">
        <v>608</v>
      </c>
      <c r="I294" s="69" t="n">
        <f aca="false">IF(H294="","",G294-H294)</f>
        <v>-15</v>
      </c>
      <c r="J294" s="40" t="n">
        <f aca="false">IF(OR(D294="",D294+G294=0),"",D294/(D294+G294))</f>
        <v>0.564610866372981</v>
      </c>
      <c r="K294" s="40" t="n">
        <f aca="false">IF(E294="","",E294/(E294+H294))</f>
        <v>0.552612214863871</v>
      </c>
      <c r="L294" s="70" t="n">
        <f aca="false">IF(OR(K294="",J294=""),"",(J294-K294)*100)</f>
        <v>1.19986515091104</v>
      </c>
      <c r="M294" s="36" t="n">
        <v>1.75751909275079</v>
      </c>
      <c r="N294" s="36" t="n">
        <v>1.32719472401326</v>
      </c>
      <c r="O294" s="36" t="n">
        <f aca="false">SQRT(M294^2+N294^2)</f>
        <v>2.2023440232698</v>
      </c>
      <c r="P294" s="40" t="n">
        <f aca="false">IF(J294="","",MAX(0,J294-1.96*O294/100))</f>
        <v>0.521444923516893</v>
      </c>
      <c r="Q294" s="40" t="n">
        <f aca="false">IF(J294="","",MIN(1,J294+1.96*O294/100))</f>
        <v>0.607776809229069</v>
      </c>
      <c r="R294" s="32" t="str">
        <f aca="false">IF(L294="","",IF(ABS(L294)&lt;=O294,"Yes","No"))</f>
        <v>Yes</v>
      </c>
      <c r="S294" s="32" t="str">
        <f aca="false">IF(L294="","",IF(ABS(L294)&lt;=1.96*O294,"Yes","No"))</f>
        <v>Yes</v>
      </c>
      <c r="T294" s="60" t="n">
        <f aca="false">IF(D294="","",ROUND(SQRT(((D294+G294)*O294/100)^2+(J294*(D294+G294)*0.06777)^2),0))</f>
        <v>60</v>
      </c>
      <c r="U294" s="32"/>
    </row>
    <row r="295" customFormat="false" ht="15" hidden="false" customHeight="false" outlineLevel="0" collapsed="false">
      <c r="A295" s="32" t="s">
        <v>421</v>
      </c>
      <c r="B295" s="32" t="s">
        <v>328</v>
      </c>
      <c r="C295" s="32" t="s">
        <v>510</v>
      </c>
      <c r="D295" s="60" t="n">
        <v>501</v>
      </c>
      <c r="E295" s="60" t="n">
        <v>515</v>
      </c>
      <c r="F295" s="69" t="n">
        <f aca="false">IF(E295="","",D295-E295)</f>
        <v>-14</v>
      </c>
      <c r="G295" s="60" t="n">
        <v>465</v>
      </c>
      <c r="H295" s="60" t="n">
        <v>464</v>
      </c>
      <c r="I295" s="69" t="n">
        <f aca="false">IF(H295="","",G295-H295)</f>
        <v>1</v>
      </c>
      <c r="J295" s="40" t="n">
        <f aca="false">IF(OR(D295="",D295+G295=0),"",D295/(D295+G295))</f>
        <v>0.518633540372671</v>
      </c>
      <c r="K295" s="40" t="n">
        <f aca="false">IF(E295="","",E295/(E295+H295))</f>
        <v>0.526046986721144</v>
      </c>
      <c r="L295" s="70" t="n">
        <f aca="false">IF(OR(K295="",J295=""),"",(J295-K295)*100)</f>
        <v>-0.741344634847319</v>
      </c>
      <c r="M295" s="36" t="n">
        <v>1.94077599590723</v>
      </c>
      <c r="N295" s="36" t="n">
        <v>1.32719472401326</v>
      </c>
      <c r="O295" s="36" t="n">
        <f aca="false">SQRT(M295^2+N295^2)</f>
        <v>2.35118210731078</v>
      </c>
      <c r="P295" s="40" t="n">
        <f aca="false">IF(J295="","",MAX(0,J295-1.96*O295/100))</f>
        <v>0.47255037106938</v>
      </c>
      <c r="Q295" s="40" t="n">
        <f aca="false">IF(J295="","",MIN(1,J295+1.96*O295/100))</f>
        <v>0.564716709675962</v>
      </c>
      <c r="R295" s="32" t="str">
        <f aca="false">IF(L295="","",IF(ABS(L295)&lt;=O295,"Yes","No"))</f>
        <v>Yes</v>
      </c>
      <c r="S295" s="32" t="str">
        <f aca="false">IF(L295="","",IF(ABS(L295)&lt;=1.96*O295,"Yes","No"))</f>
        <v>Yes</v>
      </c>
      <c r="T295" s="60" t="n">
        <f aca="false">IF(D295="","",ROUND(SQRT(((D295+G295)*O295/100)^2+(J295*(D295+G295)*0.0886)^2),0))</f>
        <v>50</v>
      </c>
      <c r="U295" s="32"/>
    </row>
    <row r="296" customFormat="false" ht="15" hidden="false" customHeight="false" outlineLevel="0" collapsed="false">
      <c r="A296" s="32" t="s">
        <v>421</v>
      </c>
      <c r="B296" s="32" t="s">
        <v>511</v>
      </c>
      <c r="C296" s="32" t="s">
        <v>512</v>
      </c>
      <c r="D296" s="60" t="n">
        <v>588</v>
      </c>
      <c r="E296" s="60" t="n">
        <v>554</v>
      </c>
      <c r="F296" s="69" t="n">
        <f aca="false">IF(E296="","",D296-E296)</f>
        <v>34</v>
      </c>
      <c r="G296" s="60" t="n">
        <v>481</v>
      </c>
      <c r="H296" s="60" t="n">
        <v>570</v>
      </c>
      <c r="I296" s="69" t="n">
        <f aca="false">IF(H296="","",G296-H296)</f>
        <v>-89</v>
      </c>
      <c r="J296" s="40" t="n">
        <f aca="false">IF(OR(D296="",D296+G296=0),"",D296/(D296+G296))</f>
        <v>0.550046772684752</v>
      </c>
      <c r="K296" s="40" t="n">
        <f aca="false">IF(E296="","",E296/(E296+H296))</f>
        <v>0.49288256227758</v>
      </c>
      <c r="L296" s="70" t="n">
        <f aca="false">IF(OR(K296="",J296=""),"",(J296-K296)*100)</f>
        <v>5.7164210407172</v>
      </c>
      <c r="M296" s="36" t="n">
        <v>1.94077599590723</v>
      </c>
      <c r="N296" s="36" t="n">
        <v>1.32719472401326</v>
      </c>
      <c r="O296" s="36" t="n">
        <f aca="false">SQRT(M296^2+N296^2)</f>
        <v>2.35118210731078</v>
      </c>
      <c r="P296" s="40" t="n">
        <f aca="false">IF(J296="","",MAX(0,J296-1.96*O296/100))</f>
        <v>0.503963603381461</v>
      </c>
      <c r="Q296" s="40" t="n">
        <f aca="false">IF(J296="","",MIN(1,J296+1.96*O296/100))</f>
        <v>0.596129941988043</v>
      </c>
      <c r="R296" s="32" t="str">
        <f aca="false">IF(L296="","",IF(ABS(L296)&lt;=O296,"Yes","No"))</f>
        <v>No</v>
      </c>
      <c r="S296" s="32" t="str">
        <f aca="false">IF(L296="","",IF(ABS(L296)&lt;=1.96*O296,"Yes","No"))</f>
        <v>No</v>
      </c>
      <c r="T296" s="60" t="n">
        <f aca="false">IF(D296="","",ROUND(SQRT(((D296+G296)*O296/100)^2+(J296*(D296+G296)*0.0886)^2),0))</f>
        <v>58</v>
      </c>
      <c r="U296" s="32"/>
    </row>
    <row r="297" customFormat="false" ht="15" hidden="false" customHeight="false" outlineLevel="0" collapsed="false">
      <c r="A297" s="32" t="s">
        <v>421</v>
      </c>
      <c r="B297" s="32" t="s">
        <v>511</v>
      </c>
      <c r="C297" s="32" t="s">
        <v>513</v>
      </c>
      <c r="D297" s="60" t="n">
        <v>514</v>
      </c>
      <c r="E297" s="60" t="n">
        <v>439</v>
      </c>
      <c r="F297" s="69" t="n">
        <f aca="false">IF(E297="","",D297-E297)</f>
        <v>75</v>
      </c>
      <c r="G297" s="60" t="n">
        <v>392</v>
      </c>
      <c r="H297" s="60" t="n">
        <v>426</v>
      </c>
      <c r="I297" s="69" t="n">
        <f aca="false">IF(H297="","",G297-H297)</f>
        <v>-34</v>
      </c>
      <c r="J297" s="40" t="n">
        <f aca="false">IF(OR(D297="",D297+G297=0),"",D297/(D297+G297))</f>
        <v>0.567328918322296</v>
      </c>
      <c r="K297" s="40" t="n">
        <f aca="false">IF(E297="","",E297/(E297+H297))</f>
        <v>0.507514450867052</v>
      </c>
      <c r="L297" s="70" t="n">
        <f aca="false">IF(OR(K297="",J297=""),"",(J297-K297)*100)</f>
        <v>5.98144674552438</v>
      </c>
      <c r="M297" s="36" t="n">
        <v>1.94077599590723</v>
      </c>
      <c r="N297" s="36" t="n">
        <v>1.32719472401326</v>
      </c>
      <c r="O297" s="36" t="n">
        <f aca="false">SQRT(M297^2+N297^2)</f>
        <v>2.35118210731078</v>
      </c>
      <c r="P297" s="40" t="n">
        <f aca="false">IF(J297="","",MAX(0,J297-1.96*O297/100))</f>
        <v>0.521245749019005</v>
      </c>
      <c r="Q297" s="40" t="n">
        <f aca="false">IF(J297="","",MIN(1,J297+1.96*O297/100))</f>
        <v>0.613412087625587</v>
      </c>
      <c r="R297" s="32" t="str">
        <f aca="false">IF(L297="","",IF(ABS(L297)&lt;=O297,"Yes","No"))</f>
        <v>No</v>
      </c>
      <c r="S297" s="32" t="str">
        <f aca="false">IF(L297="","",IF(ABS(L297)&lt;=1.96*O297,"Yes","No"))</f>
        <v>No</v>
      </c>
      <c r="T297" s="60" t="n">
        <f aca="false">IF(D297="","",ROUND(SQRT(((D297+G297)*O297/100)^2+(J297*(D297+G297)*0.0886)^2),0))</f>
        <v>50</v>
      </c>
      <c r="U297" s="32"/>
    </row>
    <row r="298" customFormat="false" ht="15" hidden="false" customHeight="false" outlineLevel="0" collapsed="false">
      <c r="A298" s="32" t="s">
        <v>421</v>
      </c>
      <c r="B298" s="32" t="s">
        <v>511</v>
      </c>
      <c r="C298" s="32" t="s">
        <v>514</v>
      </c>
      <c r="D298" s="60" t="n">
        <v>746</v>
      </c>
      <c r="E298" s="60" t="n">
        <v>653</v>
      </c>
      <c r="F298" s="69" t="n">
        <f aca="false">IF(E298="","",D298-E298)</f>
        <v>93</v>
      </c>
      <c r="G298" s="60" t="n">
        <v>586</v>
      </c>
      <c r="H298" s="60" t="n">
        <v>612</v>
      </c>
      <c r="I298" s="69" t="n">
        <f aca="false">IF(H298="","",G298-H298)</f>
        <v>-26</v>
      </c>
      <c r="J298" s="40" t="n">
        <f aca="false">IF(OR(D298="",D298+G298=0),"",D298/(D298+G298))</f>
        <v>0.56006006006006</v>
      </c>
      <c r="K298" s="40" t="n">
        <f aca="false">IF(E298="","",E298/(E298+H298))</f>
        <v>0.516205533596838</v>
      </c>
      <c r="L298" s="70" t="n">
        <f aca="false">IF(OR(K298="",J298=""),"",(J298-K298)*100)</f>
        <v>4.38545264632221</v>
      </c>
      <c r="M298" s="36" t="n">
        <v>1.75751909275079</v>
      </c>
      <c r="N298" s="36" t="n">
        <v>1.32719472401326</v>
      </c>
      <c r="O298" s="36" t="n">
        <f aca="false">SQRT(M298^2+N298^2)</f>
        <v>2.2023440232698</v>
      </c>
      <c r="P298" s="40" t="n">
        <f aca="false">IF(J298="","",MAX(0,J298-1.96*O298/100))</f>
        <v>0.516894117203972</v>
      </c>
      <c r="Q298" s="40" t="n">
        <f aca="false">IF(J298="","",MIN(1,J298+1.96*O298/100))</f>
        <v>0.603226002916148</v>
      </c>
      <c r="R298" s="32" t="str">
        <f aca="false">IF(L298="","",IF(ABS(L298)&lt;=O298,"Yes","No"))</f>
        <v>No</v>
      </c>
      <c r="S298" s="32" t="str">
        <f aca="false">IF(L298="","",IF(ABS(L298)&lt;=1.96*O298,"Yes","No"))</f>
        <v>No</v>
      </c>
      <c r="T298" s="60" t="n">
        <f aca="false">IF(D298="","",ROUND(SQRT(((D298+G298)*O298/100)^2+(J298*(D298+G298)*0.06777)^2),0))</f>
        <v>58</v>
      </c>
      <c r="U298" s="32"/>
    </row>
    <row r="299" customFormat="false" ht="15" hidden="false" customHeight="false" outlineLevel="0" collapsed="false">
      <c r="A299" s="32" t="s">
        <v>421</v>
      </c>
      <c r="B299" s="32" t="s">
        <v>515</v>
      </c>
      <c r="C299" s="32" t="s">
        <v>516</v>
      </c>
      <c r="D299" s="60" t="n">
        <v>564</v>
      </c>
      <c r="E299" s="60" t="n">
        <v>533</v>
      </c>
      <c r="F299" s="69" t="n">
        <f aca="false">IF(E299="","",D299-E299)</f>
        <v>31</v>
      </c>
      <c r="G299" s="60" t="n">
        <v>993</v>
      </c>
      <c r="H299" s="60" t="n">
        <v>1046</v>
      </c>
      <c r="I299" s="69" t="n">
        <f aca="false">IF(H299="","",G299-H299)</f>
        <v>-53</v>
      </c>
      <c r="J299" s="40" t="n">
        <f aca="false">IF(OR(D299="",D299+G299=0),"",D299/(D299+G299))</f>
        <v>0.36223506743738</v>
      </c>
      <c r="K299" s="40" t="n">
        <f aca="false">IF(E299="","",E299/(E299+H299))</f>
        <v>0.337555414819506</v>
      </c>
      <c r="L299" s="70" t="n">
        <f aca="false">IF(OR(K299="",J299=""),"",(J299-K299)*100)</f>
        <v>2.46796526178736</v>
      </c>
      <c r="M299" s="36" t="n">
        <v>1.75751909275079</v>
      </c>
      <c r="N299" s="36" t="n">
        <v>1.32719472401326</v>
      </c>
      <c r="O299" s="36" t="n">
        <f aca="false">SQRT(M299^2+N299^2)</f>
        <v>2.2023440232698</v>
      </c>
      <c r="P299" s="40" t="n">
        <f aca="false">IF(J299="","",MAX(0,J299-1.96*O299/100))</f>
        <v>0.319069124581292</v>
      </c>
      <c r="Q299" s="40" t="n">
        <f aca="false">IF(J299="","",MIN(1,J299+1.96*O299/100))</f>
        <v>0.405401010293468</v>
      </c>
      <c r="R299" s="32" t="str">
        <f aca="false">IF(L299="","",IF(ABS(L299)&lt;=O299,"Yes","No"))</f>
        <v>No</v>
      </c>
      <c r="S299" s="32" t="str">
        <f aca="false">IF(L299="","",IF(ABS(L299)&lt;=1.96*O299,"Yes","No"))</f>
        <v>Yes</v>
      </c>
      <c r="T299" s="60" t="n">
        <f aca="false">IF(D299="","",ROUND(SQRT(((D299+G299)*O299/100)^2+(J299*(D299+G299)*0.06777)^2),0))</f>
        <v>51</v>
      </c>
      <c r="U299" s="32"/>
    </row>
    <row r="300" customFormat="false" ht="15" hidden="false" customHeight="false" outlineLevel="0" collapsed="false">
      <c r="A300" s="32" t="s">
        <v>421</v>
      </c>
      <c r="B300" s="32" t="s">
        <v>515</v>
      </c>
      <c r="C300" s="32" t="s">
        <v>517</v>
      </c>
      <c r="D300" s="60" t="n">
        <v>697</v>
      </c>
      <c r="E300" s="60" t="n">
        <v>619</v>
      </c>
      <c r="F300" s="69" t="n">
        <f aca="false">IF(E300="","",D300-E300)</f>
        <v>78</v>
      </c>
      <c r="G300" s="60" t="n">
        <v>1145</v>
      </c>
      <c r="H300" s="60" t="n">
        <v>1176</v>
      </c>
      <c r="I300" s="69" t="n">
        <f aca="false">IF(H300="","",G300-H300)</f>
        <v>-31</v>
      </c>
      <c r="J300" s="40" t="n">
        <f aca="false">IF(OR(D300="",D300+G300=0),"",D300/(D300+G300))</f>
        <v>0.378393051031488</v>
      </c>
      <c r="K300" s="40" t="n">
        <f aca="false">IF(E300="","",E300/(E300+H300))</f>
        <v>0.344846796657382</v>
      </c>
      <c r="L300" s="70" t="n">
        <f aca="false">IF(OR(K300="",J300=""),"",(J300-K300)*100)</f>
        <v>3.35462543741059</v>
      </c>
      <c r="M300" s="36" t="n">
        <v>1.75751909275079</v>
      </c>
      <c r="N300" s="36" t="n">
        <v>1.32719472401326</v>
      </c>
      <c r="O300" s="36" t="n">
        <f aca="false">SQRT(M300^2+N300^2)</f>
        <v>2.2023440232698</v>
      </c>
      <c r="P300" s="40" t="n">
        <f aca="false">IF(J300="","",MAX(0,J300-1.96*O300/100))</f>
        <v>0.3352271081754</v>
      </c>
      <c r="Q300" s="40" t="n">
        <f aca="false">IF(J300="","",MIN(1,J300+1.96*O300/100))</f>
        <v>0.421558993887576</v>
      </c>
      <c r="R300" s="32" t="str">
        <f aca="false">IF(L300="","",IF(ABS(L300)&lt;=O300,"Yes","No"))</f>
        <v>No</v>
      </c>
      <c r="S300" s="32" t="str">
        <f aca="false">IF(L300="","",IF(ABS(L300)&lt;=1.96*O300,"Yes","No"))</f>
        <v>Yes</v>
      </c>
      <c r="T300" s="60" t="n">
        <f aca="false">IF(D300="","",ROUND(SQRT(((D300+G300)*O300/100)^2+(J300*(D300+G300)*0.06777)^2),0))</f>
        <v>62</v>
      </c>
      <c r="U300" s="32"/>
    </row>
    <row r="301" customFormat="false" ht="15" hidden="false" customHeight="false" outlineLevel="0" collapsed="false">
      <c r="A301" s="32" t="s">
        <v>421</v>
      </c>
      <c r="B301" s="32" t="s">
        <v>515</v>
      </c>
      <c r="C301" s="32" t="s">
        <v>518</v>
      </c>
      <c r="D301" s="60" t="n">
        <v>236</v>
      </c>
      <c r="E301" s="60" t="n">
        <v>215</v>
      </c>
      <c r="F301" s="69" t="n">
        <f aca="false">IF(E301="","",D301-E301)</f>
        <v>21</v>
      </c>
      <c r="G301" s="60" t="n">
        <v>460</v>
      </c>
      <c r="H301" s="60" t="n">
        <v>479</v>
      </c>
      <c r="I301" s="69" t="n">
        <f aca="false">IF(H301="","",G301-H301)</f>
        <v>-19</v>
      </c>
      <c r="J301" s="40" t="n">
        <f aca="false">IF(OR(D301="",D301+G301=0),"",D301/(D301+G301))</f>
        <v>0.339080459770115</v>
      </c>
      <c r="K301" s="40" t="n">
        <f aca="false">IF(E301="","",E301/(E301+H301))</f>
        <v>0.309798270893372</v>
      </c>
      <c r="L301" s="70" t="n">
        <f aca="false">IF(OR(K301="",J301=""),"",(J301-K301)*100)</f>
        <v>2.92821888767432</v>
      </c>
      <c r="M301" s="36" t="n">
        <v>3.27171856570357</v>
      </c>
      <c r="N301" s="36" t="n">
        <v>1.32719472401326</v>
      </c>
      <c r="O301" s="36" t="n">
        <f aca="false">SQRT(M301^2+N301^2)</f>
        <v>3.53066398976426</v>
      </c>
      <c r="P301" s="40" t="n">
        <f aca="false">IF(J301="","",MAX(0,J301-1.96*O301/100))</f>
        <v>0.269879445570735</v>
      </c>
      <c r="Q301" s="40" t="n">
        <f aca="false">IF(J301="","",MIN(1,J301+1.96*O301/100))</f>
        <v>0.408281473969494</v>
      </c>
      <c r="R301" s="32" t="str">
        <f aca="false">IF(L301="","",IF(ABS(L301)&lt;=O301,"Yes","No"))</f>
        <v>Yes</v>
      </c>
      <c r="S301" s="32" t="str">
        <f aca="false">IF(L301="","",IF(ABS(L301)&lt;=1.96*O301,"Yes","No"))</f>
        <v>Yes</v>
      </c>
      <c r="T301" s="60" t="n">
        <f aca="false">IF(D301="","",ROUND(SQRT(((D301+G301)*O301/100)^2+(J301*(D301+G301)*0.14653)^2),0))</f>
        <v>42</v>
      </c>
      <c r="U301" s="32"/>
    </row>
    <row r="302" customFormat="false" ht="15" hidden="false" customHeight="false" outlineLevel="0" collapsed="false">
      <c r="A302" s="32" t="s">
        <v>421</v>
      </c>
      <c r="B302" s="32" t="s">
        <v>515</v>
      </c>
      <c r="C302" s="32" t="s">
        <v>519</v>
      </c>
      <c r="D302" s="60" t="n">
        <v>512</v>
      </c>
      <c r="E302" s="60" t="n">
        <v>459</v>
      </c>
      <c r="F302" s="69" t="n">
        <f aca="false">IF(E302="","",D302-E302)</f>
        <v>53</v>
      </c>
      <c r="G302" s="60" t="n">
        <v>876</v>
      </c>
      <c r="H302" s="60" t="n">
        <v>929</v>
      </c>
      <c r="I302" s="69" t="n">
        <f aca="false">IF(H302="","",G302-H302)</f>
        <v>-53</v>
      </c>
      <c r="J302" s="40" t="n">
        <f aca="false">IF(OR(D302="",D302+G302=0),"",D302/(D302+G302))</f>
        <v>0.368876080691643</v>
      </c>
      <c r="K302" s="40" t="n">
        <f aca="false">IF(E302="","",E302/(E302+H302))</f>
        <v>0.330691642651297</v>
      </c>
      <c r="L302" s="70" t="n">
        <f aca="false">IF(OR(K302="",J302=""),"",(J302-K302)*100)</f>
        <v>3.81844380403458</v>
      </c>
      <c r="M302" s="36" t="n">
        <v>1.75751909275079</v>
      </c>
      <c r="N302" s="36" t="n">
        <v>1.32719472401326</v>
      </c>
      <c r="O302" s="36" t="n">
        <f aca="false">SQRT(M302^2+N302^2)</f>
        <v>2.2023440232698</v>
      </c>
      <c r="P302" s="40" t="n">
        <f aca="false">IF(J302="","",MAX(0,J302-1.96*O302/100))</f>
        <v>0.325710137835555</v>
      </c>
      <c r="Q302" s="40" t="n">
        <f aca="false">IF(J302="","",MIN(1,J302+1.96*O302/100))</f>
        <v>0.412042023547731</v>
      </c>
      <c r="R302" s="32" t="str">
        <f aca="false">IF(L302="","",IF(ABS(L302)&lt;=O302,"Yes","No"))</f>
        <v>No</v>
      </c>
      <c r="S302" s="32" t="str">
        <f aca="false">IF(L302="","",IF(ABS(L302)&lt;=1.96*O302,"Yes","No"))</f>
        <v>Yes</v>
      </c>
      <c r="T302" s="60" t="n">
        <f aca="false">IF(D302="","",ROUND(SQRT(((D302+G302)*O302/100)^2+(J302*(D302+G302)*0.06777)^2),0))</f>
        <v>46</v>
      </c>
      <c r="U302" s="32"/>
    </row>
    <row r="303" customFormat="false" ht="15" hidden="false" customHeight="false" outlineLevel="0" collapsed="false">
      <c r="A303" s="32" t="s">
        <v>421</v>
      </c>
      <c r="B303" s="32" t="s">
        <v>515</v>
      </c>
      <c r="C303" s="32" t="s">
        <v>520</v>
      </c>
      <c r="D303" s="60" t="n">
        <v>325</v>
      </c>
      <c r="E303" s="60" t="n">
        <v>311</v>
      </c>
      <c r="F303" s="69" t="n">
        <f aca="false">IF(E303="","",D303-E303)</f>
        <v>14</v>
      </c>
      <c r="G303" s="60" t="n">
        <v>620</v>
      </c>
      <c r="H303" s="60" t="n">
        <v>628</v>
      </c>
      <c r="I303" s="69" t="n">
        <f aca="false">IF(H303="","",G303-H303)</f>
        <v>-8</v>
      </c>
      <c r="J303" s="40" t="n">
        <f aca="false">IF(OR(D303="",D303+G303=0),"",D303/(D303+G303))</f>
        <v>0.343915343915344</v>
      </c>
      <c r="K303" s="40" t="n">
        <f aca="false">IF(E303="","",E303/(E303+H303))</f>
        <v>0.331203407880724</v>
      </c>
      <c r="L303" s="70" t="n">
        <f aca="false">IF(OR(K303="",J303=""),"",(J303-K303)*100)</f>
        <v>1.27119360346197</v>
      </c>
      <c r="M303" s="36" t="n">
        <v>1.94077599590723</v>
      </c>
      <c r="N303" s="36" t="n">
        <v>1.32719472401326</v>
      </c>
      <c r="O303" s="36" t="n">
        <f aca="false">SQRT(M303^2+N303^2)</f>
        <v>2.35118210731078</v>
      </c>
      <c r="P303" s="40" t="n">
        <f aca="false">IF(J303="","",MAX(0,J303-1.96*O303/100))</f>
        <v>0.297832174612053</v>
      </c>
      <c r="Q303" s="40" t="n">
        <f aca="false">IF(J303="","",MIN(1,J303+1.96*O303/100))</f>
        <v>0.389998513218635</v>
      </c>
      <c r="R303" s="32" t="str">
        <f aca="false">IF(L303="","",IF(ABS(L303)&lt;=O303,"Yes","No"))</f>
        <v>Yes</v>
      </c>
      <c r="S303" s="32" t="str">
        <f aca="false">IF(L303="","",IF(ABS(L303)&lt;=1.96*O303,"Yes","No"))</f>
        <v>Yes</v>
      </c>
      <c r="T303" s="60" t="n">
        <f aca="false">IF(D303="","",ROUND(SQRT(((D303+G303)*O303/100)^2+(J303*(D303+G303)*0.0886)^2),0))</f>
        <v>36</v>
      </c>
      <c r="U303" s="32"/>
    </row>
    <row r="304" customFormat="false" ht="15" hidden="false" customHeight="false" outlineLevel="0" collapsed="false">
      <c r="A304" s="32" t="s">
        <v>421</v>
      </c>
      <c r="B304" s="32" t="s">
        <v>521</v>
      </c>
      <c r="C304" s="32" t="s">
        <v>522</v>
      </c>
      <c r="D304" s="60" t="n">
        <v>82</v>
      </c>
      <c r="E304" s="60" t="n">
        <v>239</v>
      </c>
      <c r="F304" s="69" t="n">
        <f aca="false">IF(E304="","",D304-E304)</f>
        <v>-157</v>
      </c>
      <c r="G304" s="60" t="n">
        <v>118</v>
      </c>
      <c r="H304" s="60" t="n">
        <v>427</v>
      </c>
      <c r="I304" s="69" t="n">
        <f aca="false">IF(H304="","",G304-H304)</f>
        <v>-309</v>
      </c>
      <c r="J304" s="40" t="n">
        <f aca="false">IF(OR(D304="",D304+G304=0),"",D304/(D304+G304))</f>
        <v>0.41</v>
      </c>
      <c r="K304" s="40" t="n">
        <f aca="false">IF(E304="","",E304/(E304+H304))</f>
        <v>0.358858858858859</v>
      </c>
      <c r="L304" s="70" t="n">
        <f aca="false">IF(OR(K304="",J304=""),"",(J304-K304)*100)</f>
        <v>5.11411411411411</v>
      </c>
      <c r="M304" s="36" t="n">
        <v>3.27171856570357</v>
      </c>
      <c r="N304" s="36" t="n">
        <v>1.32719472401326</v>
      </c>
      <c r="O304" s="36" t="n">
        <f aca="false">SQRT(M304^2+N304^2)</f>
        <v>3.53066398976426</v>
      </c>
      <c r="P304" s="40" t="n">
        <f aca="false">IF(J304="","",MAX(0,J304-1.96*O304/100))</f>
        <v>0.34079898580062</v>
      </c>
      <c r="Q304" s="40" t="n">
        <f aca="false">IF(J304="","",MIN(1,J304+1.96*O304/100))</f>
        <v>0.47920101419938</v>
      </c>
      <c r="R304" s="32" t="str">
        <f aca="false">IF(L304="","",IF(ABS(L304)&lt;=O304,"Yes","No"))</f>
        <v>No</v>
      </c>
      <c r="S304" s="32" t="str">
        <f aca="false">IF(L304="","",IF(ABS(L304)&lt;=1.96*O304,"Yes","No"))</f>
        <v>Yes</v>
      </c>
      <c r="T304" s="60" t="n">
        <f aca="false">IF(D304="","",ROUND(SQRT(((D304+G304)*O304/100)^2+(J304*(D304+G304)*0.14653)^2),0))</f>
        <v>14</v>
      </c>
      <c r="U304" s="32"/>
    </row>
    <row r="305" customFormat="false" ht="15" hidden="false" customHeight="false" outlineLevel="0" collapsed="false">
      <c r="A305" s="32" t="s">
        <v>421</v>
      </c>
      <c r="B305" s="32" t="s">
        <v>521</v>
      </c>
      <c r="C305" s="32" t="s">
        <v>523</v>
      </c>
      <c r="D305" s="60" t="n">
        <v>409</v>
      </c>
      <c r="E305" s="60" t="n">
        <v>341</v>
      </c>
      <c r="F305" s="69" t="n">
        <f aca="false">IF(E305="","",D305-E305)</f>
        <v>68</v>
      </c>
      <c r="G305" s="60" t="n">
        <v>693</v>
      </c>
      <c r="H305" s="60" t="n">
        <v>732</v>
      </c>
      <c r="I305" s="69" t="n">
        <f aca="false">IF(H305="","",G305-H305)</f>
        <v>-39</v>
      </c>
      <c r="J305" s="40" t="n">
        <f aca="false">IF(OR(D305="",D305+G305=0),"",D305/(D305+G305))</f>
        <v>0.371143375680581</v>
      </c>
      <c r="K305" s="40" t="n">
        <f aca="false">IF(E305="","",E305/(E305+H305))</f>
        <v>0.31780055917987</v>
      </c>
      <c r="L305" s="70" t="n">
        <f aca="false">IF(OR(K305="",J305=""),"",(J305-K305)*100)</f>
        <v>5.33428165007112</v>
      </c>
      <c r="M305" s="36" t="n">
        <v>1.94077599590723</v>
      </c>
      <c r="N305" s="36" t="n">
        <v>1.32719472401326</v>
      </c>
      <c r="O305" s="36" t="n">
        <f aca="false">SQRT(M305^2+N305^2)</f>
        <v>2.35118210731078</v>
      </c>
      <c r="P305" s="40" t="n">
        <f aca="false">IF(J305="","",MAX(0,J305-1.96*O305/100))</f>
        <v>0.32506020637729</v>
      </c>
      <c r="Q305" s="40" t="n">
        <f aca="false">IF(J305="","",MIN(1,J305+1.96*O305/100))</f>
        <v>0.417226544983872</v>
      </c>
      <c r="R305" s="32" t="str">
        <f aca="false">IF(L305="","",IF(ABS(L305)&lt;=O305,"Yes","No"))</f>
        <v>No</v>
      </c>
      <c r="S305" s="32" t="str">
        <f aca="false">IF(L305="","",IF(ABS(L305)&lt;=1.96*O305,"Yes","No"))</f>
        <v>No</v>
      </c>
      <c r="T305" s="60" t="n">
        <f aca="false">IF(D305="","",ROUND(SQRT(((D305+G305)*O305/100)^2+(J305*(D305+G305)*0.0886)^2),0))</f>
        <v>45</v>
      </c>
      <c r="U305" s="32"/>
    </row>
    <row r="306" customFormat="false" ht="15" hidden="false" customHeight="false" outlineLevel="0" collapsed="false">
      <c r="A306" s="32" t="s">
        <v>421</v>
      </c>
      <c r="B306" s="32" t="s">
        <v>524</v>
      </c>
      <c r="C306" s="32" t="s">
        <v>525</v>
      </c>
      <c r="D306" s="60" t="n">
        <v>1372</v>
      </c>
      <c r="E306" s="60" t="n">
        <v>1318</v>
      </c>
      <c r="F306" s="69" t="n">
        <f aca="false">IF(E306="","",D306-E306)</f>
        <v>54</v>
      </c>
      <c r="G306" s="60" t="n">
        <v>1629</v>
      </c>
      <c r="H306" s="60" t="n">
        <v>1709</v>
      </c>
      <c r="I306" s="69" t="n">
        <f aca="false">IF(H306="","",G306-H306)</f>
        <v>-80</v>
      </c>
      <c r="J306" s="40" t="n">
        <f aca="false">IF(OR(D306="",D306+G306=0),"",D306/(D306+G306))</f>
        <v>0.457180939686771</v>
      </c>
      <c r="K306" s="40" t="n">
        <f aca="false">IF(E306="","",E306/(E306+H306))</f>
        <v>0.435414601916089</v>
      </c>
      <c r="L306" s="70" t="n">
        <f aca="false">IF(OR(K306="",J306=""),"",(J306-K306)*100)</f>
        <v>2.17663377706825</v>
      </c>
      <c r="M306" s="36" t="n">
        <v>1.75751909275079</v>
      </c>
      <c r="N306" s="36" t="n">
        <v>1.32719472401326</v>
      </c>
      <c r="O306" s="36" t="n">
        <f aca="false">SQRT(M306^2+N306^2)</f>
        <v>2.2023440232698</v>
      </c>
      <c r="P306" s="40" t="n">
        <f aca="false">IF(J306="","",MAX(0,J306-1.96*O306/100))</f>
        <v>0.414014996830683</v>
      </c>
      <c r="Q306" s="40" t="n">
        <f aca="false">IF(J306="","",MIN(1,J306+1.96*O306/100))</f>
        <v>0.500346882542859</v>
      </c>
      <c r="R306" s="32" t="str">
        <f aca="false">IF(L306="","",IF(ABS(L306)&lt;=O306,"Yes","No"))</f>
        <v>Yes</v>
      </c>
      <c r="S306" s="32" t="str">
        <f aca="false">IF(L306="","",IF(ABS(L306)&lt;=1.96*O306,"Yes","No"))</f>
        <v>Yes</v>
      </c>
      <c r="T306" s="60" t="n">
        <f aca="false">IF(D306="","",ROUND(SQRT(((D306+G306)*O306/100)^2+(J306*(D306+G306)*0.06777)^2),0))</f>
        <v>114</v>
      </c>
      <c r="U306" s="32"/>
    </row>
    <row r="307" customFormat="false" ht="15" hidden="false" customHeight="false" outlineLevel="0" collapsed="false">
      <c r="A307" s="32" t="s">
        <v>421</v>
      </c>
      <c r="B307" s="32" t="s">
        <v>524</v>
      </c>
      <c r="C307" s="32" t="s">
        <v>526</v>
      </c>
      <c r="D307" s="60" t="n">
        <v>637</v>
      </c>
      <c r="E307" s="60" t="n">
        <v>561</v>
      </c>
      <c r="F307" s="69" t="n">
        <f aca="false">IF(E307="","",D307-E307)</f>
        <v>76</v>
      </c>
      <c r="G307" s="60" t="n">
        <v>797</v>
      </c>
      <c r="H307" s="60" t="n">
        <v>856</v>
      </c>
      <c r="I307" s="69" t="n">
        <f aca="false">IF(H307="","",G307-H307)</f>
        <v>-59</v>
      </c>
      <c r="J307" s="40" t="n">
        <f aca="false">IF(OR(D307="",D307+G307=0),"",D307/(D307+G307))</f>
        <v>0.444211994421199</v>
      </c>
      <c r="K307" s="40" t="n">
        <f aca="false">IF(E307="","",E307/(E307+H307))</f>
        <v>0.39590684544813</v>
      </c>
      <c r="L307" s="70" t="n">
        <f aca="false">IF(OR(K307="",J307=""),"",(J307-K307)*100)</f>
        <v>4.83051489730696</v>
      </c>
      <c r="M307" s="36" t="n">
        <v>1.75751909275079</v>
      </c>
      <c r="N307" s="36" t="n">
        <v>1.32719472401326</v>
      </c>
      <c r="O307" s="36" t="n">
        <f aca="false">SQRT(M307^2+N307^2)</f>
        <v>2.2023440232698</v>
      </c>
      <c r="P307" s="40" t="n">
        <f aca="false">IF(J307="","",MAX(0,J307-1.96*O307/100))</f>
        <v>0.401046051565111</v>
      </c>
      <c r="Q307" s="40" t="n">
        <f aca="false">IF(J307="","",MIN(1,J307+1.96*O307/100))</f>
        <v>0.487377937277287</v>
      </c>
      <c r="R307" s="32" t="str">
        <f aca="false">IF(L307="","",IF(ABS(L307)&lt;=O307,"Yes","No"))</f>
        <v>No</v>
      </c>
      <c r="S307" s="32" t="str">
        <f aca="false">IF(L307="","",IF(ABS(L307)&lt;=1.96*O307,"Yes","No"))</f>
        <v>No</v>
      </c>
      <c r="T307" s="60" t="n">
        <f aca="false">IF(D307="","",ROUND(SQRT(((D307+G307)*O307/100)^2+(J307*(D307+G307)*0.06777)^2),0))</f>
        <v>53</v>
      </c>
      <c r="U307" s="32"/>
    </row>
    <row r="308" customFormat="false" ht="15" hidden="false" customHeight="false" outlineLevel="0" collapsed="false">
      <c r="A308" s="32" t="s">
        <v>421</v>
      </c>
      <c r="B308" s="32" t="s">
        <v>527</v>
      </c>
      <c r="C308" s="32" t="s">
        <v>528</v>
      </c>
      <c r="D308" s="60" t="n">
        <v>577</v>
      </c>
      <c r="E308" s="60" t="n">
        <v>563</v>
      </c>
      <c r="F308" s="69" t="n">
        <f aca="false">IF(E308="","",D308-E308)</f>
        <v>14</v>
      </c>
      <c r="G308" s="60" t="n">
        <v>565</v>
      </c>
      <c r="H308" s="60" t="n">
        <v>573</v>
      </c>
      <c r="I308" s="69" t="n">
        <f aca="false">IF(H308="","",G308-H308)</f>
        <v>-8</v>
      </c>
      <c r="J308" s="40" t="n">
        <f aca="false">IF(OR(D308="",D308+G308=0),"",D308/(D308+G308))</f>
        <v>0.505253940455342</v>
      </c>
      <c r="K308" s="40" t="n">
        <f aca="false">IF(E308="","",E308/(E308+H308))</f>
        <v>0.495598591549296</v>
      </c>
      <c r="L308" s="70" t="n">
        <f aca="false">IF(OR(K308="",J308=""),"",(J308-K308)*100)</f>
        <v>0.96553489060458</v>
      </c>
      <c r="M308" s="36" t="n">
        <v>1.94077599590723</v>
      </c>
      <c r="N308" s="36" t="n">
        <v>1.32719472401326</v>
      </c>
      <c r="O308" s="36" t="n">
        <f aca="false">SQRT(M308^2+N308^2)</f>
        <v>2.35118210731078</v>
      </c>
      <c r="P308" s="40" t="n">
        <f aca="false">IF(J308="","",MAX(0,J308-1.96*O308/100))</f>
        <v>0.45917077115205</v>
      </c>
      <c r="Q308" s="40" t="n">
        <f aca="false">IF(J308="","",MIN(1,J308+1.96*O308/100))</f>
        <v>0.551337109758633</v>
      </c>
      <c r="R308" s="32" t="str">
        <f aca="false">IF(L308="","",IF(ABS(L308)&lt;=O308,"Yes","No"))</f>
        <v>Yes</v>
      </c>
      <c r="S308" s="32" t="str">
        <f aca="false">IF(L308="","",IF(ABS(L308)&lt;=1.96*O308,"Yes","No"))</f>
        <v>Yes</v>
      </c>
      <c r="T308" s="60" t="n">
        <f aca="false">IF(D308="","",ROUND(SQRT(((D308+G308)*O308/100)^2+(J308*(D308+G308)*0.0886)^2),0))</f>
        <v>58</v>
      </c>
      <c r="U308" s="32"/>
    </row>
    <row r="309" customFormat="false" ht="15" hidden="false" customHeight="false" outlineLevel="0" collapsed="false">
      <c r="A309" s="32" t="s">
        <v>421</v>
      </c>
      <c r="B309" s="32" t="s">
        <v>527</v>
      </c>
      <c r="C309" s="32" t="s">
        <v>529</v>
      </c>
      <c r="D309" s="60" t="n">
        <v>671</v>
      </c>
      <c r="E309" s="60" t="n">
        <v>634</v>
      </c>
      <c r="F309" s="69" t="n">
        <f aca="false">IF(E309="","",D309-E309)</f>
        <v>37</v>
      </c>
      <c r="G309" s="60" t="n">
        <v>781</v>
      </c>
      <c r="H309" s="60" t="n">
        <v>855</v>
      </c>
      <c r="I309" s="69" t="n">
        <f aca="false">IF(H309="","",G309-H309)</f>
        <v>-74</v>
      </c>
      <c r="J309" s="40" t="n">
        <f aca="false">IF(OR(D309="",D309+G309=0),"",D309/(D309+G309))</f>
        <v>0.462121212121212</v>
      </c>
      <c r="K309" s="40" t="n">
        <f aca="false">IF(E309="","",E309/(E309+H309))</f>
        <v>0.425789120214909</v>
      </c>
      <c r="L309" s="70" t="n">
        <f aca="false">IF(OR(K309="",J309=""),"",(J309-K309)*100)</f>
        <v>3.63320919063028</v>
      </c>
      <c r="M309" s="36" t="n">
        <v>1.75751909275079</v>
      </c>
      <c r="N309" s="36" t="n">
        <v>1.32719472401326</v>
      </c>
      <c r="O309" s="36" t="n">
        <f aca="false">SQRT(M309^2+N309^2)</f>
        <v>2.2023440232698</v>
      </c>
      <c r="P309" s="40" t="n">
        <f aca="false">IF(J309="","",MAX(0,J309-1.96*O309/100))</f>
        <v>0.418955269265124</v>
      </c>
      <c r="Q309" s="40" t="n">
        <f aca="false">IF(J309="","",MIN(1,J309+1.96*O309/100))</f>
        <v>0.5052871549773</v>
      </c>
      <c r="R309" s="32" t="str">
        <f aca="false">IF(L309="","",IF(ABS(L309)&lt;=O309,"Yes","No"))</f>
        <v>No</v>
      </c>
      <c r="S309" s="32" t="str">
        <f aca="false">IF(L309="","",IF(ABS(L309)&lt;=1.96*O309,"Yes","No"))</f>
        <v>Yes</v>
      </c>
      <c r="T309" s="60" t="n">
        <f aca="false">IF(D309="","",ROUND(SQRT(((D309+G309)*O309/100)^2+(J309*(D309+G309)*0.06777)^2),0))</f>
        <v>56</v>
      </c>
      <c r="U309" s="32"/>
    </row>
    <row r="310" customFormat="false" ht="15" hidden="false" customHeight="false" outlineLevel="0" collapsed="false">
      <c r="A310" s="32" t="s">
        <v>421</v>
      </c>
      <c r="B310" s="32" t="s">
        <v>527</v>
      </c>
      <c r="C310" s="32" t="s">
        <v>530</v>
      </c>
      <c r="D310" s="60" t="n">
        <v>244</v>
      </c>
      <c r="E310" s="60" t="n">
        <v>245</v>
      </c>
      <c r="F310" s="69" t="n">
        <f aca="false">IF(E310="","",D310-E310)</f>
        <v>-1</v>
      </c>
      <c r="G310" s="60" t="n">
        <v>288</v>
      </c>
      <c r="H310" s="60" t="n">
        <v>290</v>
      </c>
      <c r="I310" s="69" t="n">
        <f aca="false">IF(H310="","",G310-H310)</f>
        <v>-2</v>
      </c>
      <c r="J310" s="40" t="n">
        <f aca="false">IF(OR(D310="",D310+G310=0),"",D310/(D310+G310))</f>
        <v>0.458646616541353</v>
      </c>
      <c r="K310" s="40" t="n">
        <f aca="false">IF(E310="","",E310/(E310+H310))</f>
        <v>0.457943925233645</v>
      </c>
      <c r="L310" s="70" t="n">
        <f aca="false">IF(OR(K310="",J310=""),"",(J310-K310)*100)</f>
        <v>0.0702691307708503</v>
      </c>
      <c r="M310" s="36" t="n">
        <v>3.27171856570357</v>
      </c>
      <c r="N310" s="36" t="n">
        <v>1.32719472401326</v>
      </c>
      <c r="O310" s="36" t="n">
        <f aca="false">SQRT(M310^2+N310^2)</f>
        <v>3.53066398976426</v>
      </c>
      <c r="P310" s="40" t="n">
        <f aca="false">IF(J310="","",MAX(0,J310-1.96*O310/100))</f>
        <v>0.389445602341974</v>
      </c>
      <c r="Q310" s="40" t="n">
        <f aca="false">IF(J310="","",MIN(1,J310+1.96*O310/100))</f>
        <v>0.527847630740733</v>
      </c>
      <c r="R310" s="32" t="str">
        <f aca="false">IF(L310="","",IF(ABS(L310)&lt;=O310,"Yes","No"))</f>
        <v>Yes</v>
      </c>
      <c r="S310" s="32" t="str">
        <f aca="false">IF(L310="","",IF(ABS(L310)&lt;=1.96*O310,"Yes","No"))</f>
        <v>Yes</v>
      </c>
      <c r="T310" s="60" t="n">
        <f aca="false">IF(D310="","",ROUND(SQRT(((D310+G310)*O310/100)^2+(J310*(D310+G310)*0.14653)^2),0))</f>
        <v>40</v>
      </c>
      <c r="U310" s="32"/>
    </row>
    <row r="311" customFormat="false" ht="15" hidden="false" customHeight="false" outlineLevel="0" collapsed="false">
      <c r="A311" s="32" t="s">
        <v>421</v>
      </c>
      <c r="B311" s="32" t="s">
        <v>527</v>
      </c>
      <c r="C311" s="32" t="s">
        <v>531</v>
      </c>
      <c r="D311" s="60" t="n">
        <v>514</v>
      </c>
      <c r="E311" s="60" t="n">
        <v>481</v>
      </c>
      <c r="F311" s="69" t="n">
        <f aca="false">IF(E311="","",D311-E311)</f>
        <v>33</v>
      </c>
      <c r="G311" s="60" t="n">
        <v>463</v>
      </c>
      <c r="H311" s="60" t="n">
        <v>473</v>
      </c>
      <c r="I311" s="69" t="n">
        <f aca="false">IF(H311="","",G311-H311)</f>
        <v>-10</v>
      </c>
      <c r="J311" s="40" t="n">
        <f aca="false">IF(OR(D311="",D311+G311=0),"",D311/(D311+G311))</f>
        <v>0.526100307062436</v>
      </c>
      <c r="K311" s="40" t="n">
        <f aca="false">IF(E311="","",E311/(E311+H311))</f>
        <v>0.5041928721174</v>
      </c>
      <c r="L311" s="70" t="n">
        <f aca="false">IF(OR(K311="",J311=""),"",(J311-K311)*100)</f>
        <v>2.19074349450357</v>
      </c>
      <c r="M311" s="36" t="n">
        <v>1.94077599590723</v>
      </c>
      <c r="N311" s="36" t="n">
        <v>1.32719472401326</v>
      </c>
      <c r="O311" s="36" t="n">
        <f aca="false">SQRT(M311^2+N311^2)</f>
        <v>2.35118210731078</v>
      </c>
      <c r="P311" s="40" t="n">
        <f aca="false">IF(J311="","",MAX(0,J311-1.96*O311/100))</f>
        <v>0.480017137759145</v>
      </c>
      <c r="Q311" s="40" t="n">
        <f aca="false">IF(J311="","",MIN(1,J311+1.96*O311/100))</f>
        <v>0.572183476365727</v>
      </c>
      <c r="R311" s="32" t="str">
        <f aca="false">IF(L311="","",IF(ABS(L311)&lt;=O311,"Yes","No"))</f>
        <v>Yes</v>
      </c>
      <c r="S311" s="32" t="str">
        <f aca="false">IF(L311="","",IF(ABS(L311)&lt;=1.96*O311,"Yes","No"))</f>
        <v>Yes</v>
      </c>
      <c r="T311" s="60" t="n">
        <f aca="false">IF(D311="","",ROUND(SQRT(((D311+G311)*O311/100)^2+(J311*(D311+G311)*0.0886)^2),0))</f>
        <v>51</v>
      </c>
      <c r="U311" s="32"/>
    </row>
    <row r="312" customFormat="false" ht="15" hidden="false" customHeight="false" outlineLevel="0" collapsed="false">
      <c r="A312" s="32" t="s">
        <v>421</v>
      </c>
      <c r="B312" s="32" t="s">
        <v>527</v>
      </c>
      <c r="C312" s="32" t="s">
        <v>532</v>
      </c>
      <c r="D312" s="60" t="n">
        <v>376</v>
      </c>
      <c r="E312" s="60" t="n">
        <v>362</v>
      </c>
      <c r="F312" s="69" t="n">
        <f aca="false">IF(E312="","",D312-E312)</f>
        <v>14</v>
      </c>
      <c r="G312" s="60" t="n">
        <v>328</v>
      </c>
      <c r="H312" s="60" t="n">
        <v>355</v>
      </c>
      <c r="I312" s="69" t="n">
        <f aca="false">IF(H312="","",G312-H312)</f>
        <v>-27</v>
      </c>
      <c r="J312" s="40" t="n">
        <f aca="false">IF(OR(D312="",D312+G312=0),"",D312/(D312+G312))</f>
        <v>0.534090909090909</v>
      </c>
      <c r="K312" s="40" t="n">
        <f aca="false">IF(E312="","",E312/(E312+H312))</f>
        <v>0.504881450488145</v>
      </c>
      <c r="L312" s="70" t="n">
        <f aca="false">IF(OR(K312="",J312=""),"",(J312-K312)*100)</f>
        <v>2.9209458602764</v>
      </c>
      <c r="M312" s="36" t="n">
        <v>3.27171856570357</v>
      </c>
      <c r="N312" s="36" t="n">
        <v>1.32719472401326</v>
      </c>
      <c r="O312" s="36" t="n">
        <f aca="false">SQRT(M312^2+N312^2)</f>
        <v>3.53066398976426</v>
      </c>
      <c r="P312" s="40" t="n">
        <f aca="false">IF(J312="","",MAX(0,J312-1.96*O312/100))</f>
        <v>0.46488989489153</v>
      </c>
      <c r="Q312" s="40" t="n">
        <f aca="false">IF(J312="","",MIN(1,J312+1.96*O312/100))</f>
        <v>0.603291923290289</v>
      </c>
      <c r="R312" s="32" t="str">
        <f aca="false">IF(L312="","",IF(ABS(L312)&lt;=O312,"Yes","No"))</f>
        <v>Yes</v>
      </c>
      <c r="S312" s="32" t="str">
        <f aca="false">IF(L312="","",IF(ABS(L312)&lt;=1.96*O312,"Yes","No"))</f>
        <v>Yes</v>
      </c>
      <c r="T312" s="60" t="n">
        <f aca="false">IF(D312="","",ROUND(SQRT(((D312+G312)*O312/100)^2+(J312*(D312+G312)*0.14653)^2),0))</f>
        <v>60</v>
      </c>
      <c r="U312" s="32"/>
    </row>
    <row r="313" customFormat="false" ht="15" hidden="false" customHeight="false" outlineLevel="0" collapsed="false">
      <c r="A313" s="32" t="s">
        <v>421</v>
      </c>
      <c r="B313" s="32" t="s">
        <v>527</v>
      </c>
      <c r="C313" s="32" t="s">
        <v>533</v>
      </c>
      <c r="D313" s="60" t="n">
        <v>558</v>
      </c>
      <c r="E313" s="60" t="n">
        <v>530</v>
      </c>
      <c r="F313" s="69" t="n">
        <f aca="false">IF(E313="","",D313-E313)</f>
        <v>28</v>
      </c>
      <c r="G313" s="60" t="n">
        <v>457</v>
      </c>
      <c r="H313" s="60" t="n">
        <v>477</v>
      </c>
      <c r="I313" s="69" t="n">
        <f aca="false">IF(H313="","",G313-H313)</f>
        <v>-20</v>
      </c>
      <c r="J313" s="40" t="n">
        <f aca="false">IF(OR(D313="",D313+G313=0),"",D313/(D313+G313))</f>
        <v>0.549753694581281</v>
      </c>
      <c r="K313" s="40" t="n">
        <f aca="false">IF(E313="","",E313/(E313+H313))</f>
        <v>0.526315789473684</v>
      </c>
      <c r="L313" s="70" t="n">
        <f aca="false">IF(OR(K313="",J313=""),"",(J313-K313)*100)</f>
        <v>2.34379051075966</v>
      </c>
      <c r="M313" s="36" t="n">
        <v>1.94077599590723</v>
      </c>
      <c r="N313" s="36" t="n">
        <v>1.32719472401326</v>
      </c>
      <c r="O313" s="36" t="n">
        <f aca="false">SQRT(M313^2+N313^2)</f>
        <v>2.35118210731078</v>
      </c>
      <c r="P313" s="40" t="n">
        <f aca="false">IF(J313="","",MAX(0,J313-1.96*O313/100))</f>
        <v>0.50367052527799</v>
      </c>
      <c r="Q313" s="40" t="n">
        <f aca="false">IF(J313="","",MIN(1,J313+1.96*O313/100))</f>
        <v>0.595836863884572</v>
      </c>
      <c r="R313" s="32" t="str">
        <f aca="false">IF(L313="","",IF(ABS(L313)&lt;=O313,"Yes","No"))</f>
        <v>Yes</v>
      </c>
      <c r="S313" s="32" t="str">
        <f aca="false">IF(L313="","",IF(ABS(L313)&lt;=1.96*O313,"Yes","No"))</f>
        <v>Yes</v>
      </c>
      <c r="T313" s="60" t="n">
        <f aca="false">IF(D313="","",ROUND(SQRT(((D313+G313)*O313/100)^2+(J313*(D313+G313)*0.0886)^2),0))</f>
        <v>55</v>
      </c>
      <c r="U313" s="32"/>
    </row>
    <row r="314" customFormat="false" ht="15" hidden="false" customHeight="false" outlineLevel="0" collapsed="false">
      <c r="A314" s="32" t="s">
        <v>421</v>
      </c>
      <c r="B314" s="32" t="s">
        <v>527</v>
      </c>
      <c r="C314" s="32" t="s">
        <v>534</v>
      </c>
      <c r="D314" s="60" t="n">
        <v>197</v>
      </c>
      <c r="E314" s="60" t="n">
        <v>160</v>
      </c>
      <c r="F314" s="69" t="n">
        <f aca="false">IF(E314="","",D314-E314)</f>
        <v>37</v>
      </c>
      <c r="G314" s="60" t="n">
        <v>229</v>
      </c>
      <c r="H314" s="60" t="n">
        <v>247</v>
      </c>
      <c r="I314" s="69" t="n">
        <f aca="false">IF(H314="","",G314-H314)</f>
        <v>-18</v>
      </c>
      <c r="J314" s="40" t="n">
        <f aca="false">IF(OR(D314="",D314+G314=0),"",D314/(D314+G314))</f>
        <v>0.462441314553991</v>
      </c>
      <c r="K314" s="40" t="n">
        <f aca="false">IF(E314="","",E314/(E314+H314))</f>
        <v>0.393120393120393</v>
      </c>
      <c r="L314" s="70" t="n">
        <f aca="false">IF(OR(K314="",J314=""),"",(J314-K314)*100)</f>
        <v>6.93209214335975</v>
      </c>
      <c r="M314" s="36" t="n">
        <v>3.27171856570357</v>
      </c>
      <c r="N314" s="36" t="n">
        <v>1.32719472401326</v>
      </c>
      <c r="O314" s="36" t="n">
        <f aca="false">SQRT(M314^2+N314^2)</f>
        <v>3.53066398976426</v>
      </c>
      <c r="P314" s="40" t="n">
        <f aca="false">IF(J314="","",MAX(0,J314-1.96*O314/100))</f>
        <v>0.393240300354611</v>
      </c>
      <c r="Q314" s="40" t="n">
        <f aca="false">IF(J314="","",MIN(1,J314+1.96*O314/100))</f>
        <v>0.53164232875337</v>
      </c>
      <c r="R314" s="32" t="str">
        <f aca="false">IF(L314="","",IF(ABS(L314)&lt;=O314,"Yes","No"))</f>
        <v>No</v>
      </c>
      <c r="S314" s="32" t="str">
        <f aca="false">IF(L314="","",IF(ABS(L314)&lt;=1.96*O314,"Yes","No"))</f>
        <v>No</v>
      </c>
      <c r="T314" s="60" t="n">
        <f aca="false">IF(D314="","",ROUND(SQRT(((D314+G314)*O314/100)^2+(J314*(D314+G314)*0.14653)^2),0))</f>
        <v>33</v>
      </c>
      <c r="U314" s="32"/>
    </row>
    <row r="315" customFormat="false" ht="15" hidden="false" customHeight="false" outlineLevel="0" collapsed="false">
      <c r="A315" s="32" t="s">
        <v>421</v>
      </c>
      <c r="B315" s="32" t="s">
        <v>527</v>
      </c>
      <c r="C315" s="32" t="s">
        <v>535</v>
      </c>
      <c r="D315" s="60" t="n">
        <v>457</v>
      </c>
      <c r="E315" s="60" t="n">
        <v>395</v>
      </c>
      <c r="F315" s="69" t="n">
        <f aca="false">IF(E315="","",D315-E315)</f>
        <v>62</v>
      </c>
      <c r="G315" s="60" t="n">
        <v>537</v>
      </c>
      <c r="H315" s="60" t="n">
        <v>561</v>
      </c>
      <c r="I315" s="69" t="n">
        <f aca="false">IF(H315="","",G315-H315)</f>
        <v>-24</v>
      </c>
      <c r="J315" s="40" t="n">
        <f aca="false">IF(OR(D315="",D315+G315=0),"",D315/(D315+G315))</f>
        <v>0.459758551307847</v>
      </c>
      <c r="K315" s="40" t="n">
        <f aca="false">IF(E315="","",E315/(E315+H315))</f>
        <v>0.413179916317992</v>
      </c>
      <c r="L315" s="70" t="n">
        <f aca="false">IF(OR(K315="",J315=""),"",(J315-K315)*100)</f>
        <v>4.65786349898555</v>
      </c>
      <c r="M315" s="36" t="n">
        <v>1.94077599590723</v>
      </c>
      <c r="N315" s="36" t="n">
        <v>1.32719472401326</v>
      </c>
      <c r="O315" s="36" t="n">
        <f aca="false">SQRT(M315^2+N315^2)</f>
        <v>2.35118210731078</v>
      </c>
      <c r="P315" s="40" t="n">
        <f aca="false">IF(J315="","",MAX(0,J315-1.96*O315/100))</f>
        <v>0.413675382004556</v>
      </c>
      <c r="Q315" s="40" t="n">
        <f aca="false">IF(J315="","",MIN(1,J315+1.96*O315/100))</f>
        <v>0.505841720611138</v>
      </c>
      <c r="R315" s="32" t="str">
        <f aca="false">IF(L315="","",IF(ABS(L315)&lt;=O315,"Yes","No"))</f>
        <v>No</v>
      </c>
      <c r="S315" s="32" t="str">
        <f aca="false">IF(L315="","",IF(ABS(L315)&lt;=1.96*O315,"Yes","No"))</f>
        <v>No</v>
      </c>
      <c r="T315" s="60" t="n">
        <f aca="false">IF(D315="","",ROUND(SQRT(((D315+G315)*O315/100)^2+(J315*(D315+G315)*0.0886)^2),0))</f>
        <v>47</v>
      </c>
      <c r="U315" s="32"/>
    </row>
    <row r="316" customFormat="false" ht="15" hidden="false" customHeight="false" outlineLevel="0" collapsed="false">
      <c r="A316" s="32" t="s">
        <v>421</v>
      </c>
      <c r="B316" s="32" t="s">
        <v>536</v>
      </c>
      <c r="C316" s="32" t="s">
        <v>537</v>
      </c>
      <c r="D316" s="60" t="n">
        <v>426</v>
      </c>
      <c r="E316" s="60" t="n">
        <v>393</v>
      </c>
      <c r="F316" s="69" t="n">
        <f aca="false">IF(E316="","",D316-E316)</f>
        <v>33</v>
      </c>
      <c r="G316" s="60" t="n">
        <v>719</v>
      </c>
      <c r="H316" s="60" t="n">
        <v>741</v>
      </c>
      <c r="I316" s="69" t="n">
        <f aca="false">IF(H316="","",G316-H316)</f>
        <v>-22</v>
      </c>
      <c r="J316" s="40" t="n">
        <f aca="false">IF(OR(D316="",D316+G316=0),"",D316/(D316+G316))</f>
        <v>0.372052401746725</v>
      </c>
      <c r="K316" s="40" t="n">
        <f aca="false">IF(E316="","",E316/(E316+H316))</f>
        <v>0.346560846560847</v>
      </c>
      <c r="L316" s="70" t="n">
        <f aca="false">IF(OR(K316="",J316=""),"",(J316-K316)*100)</f>
        <v>2.54915551858783</v>
      </c>
      <c r="M316" s="36" t="n">
        <v>1.94077599590723</v>
      </c>
      <c r="N316" s="36" t="n">
        <v>1.32719472401326</v>
      </c>
      <c r="O316" s="36" t="n">
        <f aca="false">SQRT(M316^2+N316^2)</f>
        <v>2.35118210731078</v>
      </c>
      <c r="P316" s="40" t="n">
        <f aca="false">IF(J316="","",MAX(0,J316-1.96*O316/100))</f>
        <v>0.325969232443434</v>
      </c>
      <c r="Q316" s="40" t="n">
        <f aca="false">IF(J316="","",MIN(1,J316+1.96*O316/100))</f>
        <v>0.418135571050016</v>
      </c>
      <c r="R316" s="32" t="str">
        <f aca="false">IF(L316="","",IF(ABS(L316)&lt;=O316,"Yes","No"))</f>
        <v>No</v>
      </c>
      <c r="S316" s="32" t="str">
        <f aca="false">IF(L316="","",IF(ABS(L316)&lt;=1.96*O316,"Yes","No"))</f>
        <v>Yes</v>
      </c>
      <c r="T316" s="60" t="n">
        <f aca="false">IF(D316="","",ROUND(SQRT(((D316+G316)*O316/100)^2+(J316*(D316+G316)*0.0886)^2),0))</f>
        <v>46</v>
      </c>
      <c r="U316" s="32"/>
    </row>
    <row r="317" customFormat="false" ht="15" hidden="false" customHeight="false" outlineLevel="0" collapsed="false">
      <c r="A317" s="32" t="s">
        <v>421</v>
      </c>
      <c r="B317" s="32" t="s">
        <v>536</v>
      </c>
      <c r="C317" s="32" t="s">
        <v>538</v>
      </c>
      <c r="D317" s="60" t="n">
        <v>874</v>
      </c>
      <c r="E317" s="60" t="n">
        <v>787</v>
      </c>
      <c r="F317" s="69" t="n">
        <f aca="false">IF(E317="","",D317-E317)</f>
        <v>87</v>
      </c>
      <c r="G317" s="60" t="n">
        <v>1443</v>
      </c>
      <c r="H317" s="60" t="n">
        <v>1491</v>
      </c>
      <c r="I317" s="69" t="n">
        <f aca="false">IF(H317="","",G317-H317)</f>
        <v>-48</v>
      </c>
      <c r="J317" s="40" t="n">
        <f aca="false">IF(OR(D317="",D317+G317=0),"",D317/(D317+G317))</f>
        <v>0.377211911955114</v>
      </c>
      <c r="K317" s="40" t="n">
        <f aca="false">IF(E317="","",E317/(E317+H317))</f>
        <v>0.345478489903424</v>
      </c>
      <c r="L317" s="70" t="n">
        <f aca="false">IF(OR(K317="",J317=""),"",(J317-K317)*100)</f>
        <v>3.17334220516903</v>
      </c>
      <c r="M317" s="36" t="n">
        <v>1.75751909275079</v>
      </c>
      <c r="N317" s="36" t="n">
        <v>1.32719472401326</v>
      </c>
      <c r="O317" s="36" t="n">
        <f aca="false">SQRT(M317^2+N317^2)</f>
        <v>2.2023440232698</v>
      </c>
      <c r="P317" s="40" t="n">
        <f aca="false">IF(J317="","",MAX(0,J317-1.96*O317/100))</f>
        <v>0.334045969099026</v>
      </c>
      <c r="Q317" s="40" t="n">
        <f aca="false">IF(J317="","",MIN(1,J317+1.96*O317/100))</f>
        <v>0.420377854811202</v>
      </c>
      <c r="R317" s="32" t="str">
        <f aca="false">IF(L317="","",IF(ABS(L317)&lt;=O317,"Yes","No"))</f>
        <v>No</v>
      </c>
      <c r="S317" s="32" t="str">
        <f aca="false">IF(L317="","",IF(ABS(L317)&lt;=1.96*O317,"Yes","No"))</f>
        <v>Yes</v>
      </c>
      <c r="T317" s="60" t="n">
        <f aca="false">IF(D317="","",ROUND(SQRT(((D317+G317)*O317/100)^2+(J317*(D317+G317)*0.06777)^2),0))</f>
        <v>78</v>
      </c>
      <c r="U317" s="32"/>
    </row>
    <row r="318" customFormat="false" ht="15" hidden="false" customHeight="false" outlineLevel="0" collapsed="false">
      <c r="A318" s="32" t="s">
        <v>421</v>
      </c>
      <c r="B318" s="32" t="s">
        <v>536</v>
      </c>
      <c r="C318" s="32" t="s">
        <v>539</v>
      </c>
      <c r="D318" s="60" t="n">
        <v>557</v>
      </c>
      <c r="E318" s="60" t="n">
        <v>502</v>
      </c>
      <c r="F318" s="69" t="n">
        <f aca="false">IF(E318="","",D318-E318)</f>
        <v>55</v>
      </c>
      <c r="G318" s="60" t="n">
        <v>1132</v>
      </c>
      <c r="H318" s="60" t="n">
        <v>1143</v>
      </c>
      <c r="I318" s="69" t="n">
        <f aca="false">IF(H318="","",G318-H318)</f>
        <v>-11</v>
      </c>
      <c r="J318" s="40" t="n">
        <f aca="false">IF(OR(D318="",D318+G318=0),"",D318/(D318+G318))</f>
        <v>0.329780935464772</v>
      </c>
      <c r="K318" s="40" t="n">
        <f aca="false">IF(E318="","",E318/(E318+H318))</f>
        <v>0.30516717325228</v>
      </c>
      <c r="L318" s="70" t="n">
        <f aca="false">IF(OR(K318="",J318=""),"",(J318-K318)*100)</f>
        <v>2.46137622124924</v>
      </c>
      <c r="M318" s="36" t="n">
        <v>1.75751909275079</v>
      </c>
      <c r="N318" s="36" t="n">
        <v>1.32719472401326</v>
      </c>
      <c r="O318" s="36" t="n">
        <f aca="false">SQRT(M318^2+N318^2)</f>
        <v>2.2023440232698</v>
      </c>
      <c r="P318" s="40" t="n">
        <f aca="false">IF(J318="","",MAX(0,J318-1.96*O318/100))</f>
        <v>0.286614992608684</v>
      </c>
      <c r="Q318" s="40" t="n">
        <f aca="false">IF(J318="","",MIN(1,J318+1.96*O318/100))</f>
        <v>0.37294687832086</v>
      </c>
      <c r="R318" s="32" t="str">
        <f aca="false">IF(L318="","",IF(ABS(L318)&lt;=O318,"Yes","No"))</f>
        <v>No</v>
      </c>
      <c r="S318" s="32" t="str">
        <f aca="false">IF(L318="","",IF(ABS(L318)&lt;=1.96*O318,"Yes","No"))</f>
        <v>Yes</v>
      </c>
      <c r="T318" s="60" t="n">
        <f aca="false">IF(D318="","",ROUND(SQRT(((D318+G318)*O318/100)^2+(J318*(D318+G318)*0.06777)^2),0))</f>
        <v>53</v>
      </c>
      <c r="U318" s="32"/>
    </row>
    <row r="319" customFormat="false" ht="15" hidden="false" customHeight="false" outlineLevel="0" collapsed="false">
      <c r="A319" s="32" t="s">
        <v>421</v>
      </c>
      <c r="B319" s="32" t="s">
        <v>536</v>
      </c>
      <c r="C319" s="32" t="s">
        <v>540</v>
      </c>
      <c r="D319" s="60" t="n">
        <v>248</v>
      </c>
      <c r="E319" s="60" t="n">
        <v>238</v>
      </c>
      <c r="F319" s="69" t="n">
        <f aca="false">IF(E319="","",D319-E319)</f>
        <v>10</v>
      </c>
      <c r="G319" s="60" t="n">
        <v>499</v>
      </c>
      <c r="H319" s="60" t="n">
        <v>490</v>
      </c>
      <c r="I319" s="69" t="n">
        <f aca="false">IF(H319="","",G319-H319)</f>
        <v>9</v>
      </c>
      <c r="J319" s="40" t="n">
        <f aca="false">IF(OR(D319="",D319+G319=0),"",D319/(D319+G319))</f>
        <v>0.331994645247657</v>
      </c>
      <c r="K319" s="40" t="n">
        <f aca="false">IF(E319="","",E319/(E319+H319))</f>
        <v>0.326923076923077</v>
      </c>
      <c r="L319" s="70" t="n">
        <f aca="false">IF(OR(K319="",J319=""),"",(J319-K319)*100)</f>
        <v>0.507156832458039</v>
      </c>
      <c r="M319" s="36" t="n">
        <v>1.94077599590723</v>
      </c>
      <c r="N319" s="36" t="n">
        <v>1.32719472401326</v>
      </c>
      <c r="O319" s="36" t="n">
        <f aca="false">SQRT(M319^2+N319^2)</f>
        <v>2.35118210731078</v>
      </c>
      <c r="P319" s="40" t="n">
        <f aca="false">IF(J319="","",MAX(0,J319-1.96*O319/100))</f>
        <v>0.285911475944366</v>
      </c>
      <c r="Q319" s="40" t="n">
        <f aca="false">IF(J319="","",MIN(1,J319+1.96*O319/100))</f>
        <v>0.378077814550949</v>
      </c>
      <c r="R319" s="32" t="str">
        <f aca="false">IF(L319="","",IF(ABS(L319)&lt;=O319,"Yes","No"))</f>
        <v>Yes</v>
      </c>
      <c r="S319" s="32" t="str">
        <f aca="false">IF(L319="","",IF(ABS(L319)&lt;=1.96*O319,"Yes","No"))</f>
        <v>Yes</v>
      </c>
      <c r="T319" s="60" t="n">
        <f aca="false">IF(D319="","",ROUND(SQRT(((D319+G319)*O319/100)^2+(J319*(D319+G319)*0.0886)^2),0))</f>
        <v>28</v>
      </c>
      <c r="U319" s="32"/>
    </row>
    <row r="320" customFormat="false" ht="15" hidden="false" customHeight="false" outlineLevel="0" collapsed="false">
      <c r="A320" s="32" t="s">
        <v>421</v>
      </c>
      <c r="B320" s="32" t="s">
        <v>541</v>
      </c>
      <c r="C320" s="32" t="s">
        <v>542</v>
      </c>
      <c r="D320" s="60" t="n">
        <v>611</v>
      </c>
      <c r="E320" s="60" t="n">
        <v>573</v>
      </c>
      <c r="F320" s="69" t="n">
        <f aca="false">IF(E320="","",D320-E320)</f>
        <v>38</v>
      </c>
      <c r="G320" s="60" t="n">
        <v>595</v>
      </c>
      <c r="H320" s="60" t="n">
        <v>606</v>
      </c>
      <c r="I320" s="69" t="n">
        <f aca="false">IF(H320="","",G320-H320)</f>
        <v>-11</v>
      </c>
      <c r="J320" s="40" t="n">
        <f aca="false">IF(OR(D320="",D320+G320=0),"",D320/(D320+G320))</f>
        <v>0.506633499170813</v>
      </c>
      <c r="K320" s="40" t="n">
        <f aca="false">IF(E320="","",E320/(E320+H320))</f>
        <v>0.486005089058524</v>
      </c>
      <c r="L320" s="70" t="n">
        <f aca="false">IF(OR(K320="",J320=""),"",(J320-K320)*100)</f>
        <v>2.06284101122884</v>
      </c>
      <c r="M320" s="36" t="n">
        <v>1.75751909275079</v>
      </c>
      <c r="N320" s="36" t="n">
        <v>1.32719472401326</v>
      </c>
      <c r="O320" s="36" t="n">
        <f aca="false">SQRT(M320^2+N320^2)</f>
        <v>2.2023440232698</v>
      </c>
      <c r="P320" s="40" t="n">
        <f aca="false">IF(J320="","",MAX(0,J320-1.96*O320/100))</f>
        <v>0.463467556314725</v>
      </c>
      <c r="Q320" s="40" t="n">
        <f aca="false">IF(J320="","",MIN(1,J320+1.96*O320/100))</f>
        <v>0.549799442026901</v>
      </c>
      <c r="R320" s="32" t="str">
        <f aca="false">IF(L320="","",IF(ABS(L320)&lt;=O320,"Yes","No"))</f>
        <v>Yes</v>
      </c>
      <c r="S320" s="32" t="str">
        <f aca="false">IF(L320="","",IF(ABS(L320)&lt;=1.96*O320,"Yes","No"))</f>
        <v>Yes</v>
      </c>
      <c r="T320" s="60" t="n">
        <f aca="false">IF(D320="","",ROUND(SQRT(((D320+G320)*O320/100)^2+(J320*(D320+G320)*0.06777)^2),0))</f>
        <v>49</v>
      </c>
      <c r="U320" s="32"/>
    </row>
    <row r="321" customFormat="false" ht="15" hidden="false" customHeight="false" outlineLevel="0" collapsed="false">
      <c r="A321" s="32" t="s">
        <v>421</v>
      </c>
      <c r="B321" s="32" t="s">
        <v>541</v>
      </c>
      <c r="C321" s="32" t="s">
        <v>543</v>
      </c>
      <c r="D321" s="60" t="n">
        <v>590</v>
      </c>
      <c r="E321" s="60" t="n">
        <v>488</v>
      </c>
      <c r="F321" s="69" t="n">
        <f aca="false">IF(E321="","",D321-E321)</f>
        <v>102</v>
      </c>
      <c r="G321" s="60" t="n">
        <v>467</v>
      </c>
      <c r="H321" s="60" t="n">
        <v>509</v>
      </c>
      <c r="I321" s="69" t="n">
        <f aca="false">IF(H321="","",G321-H321)</f>
        <v>-42</v>
      </c>
      <c r="J321" s="40" t="n">
        <f aca="false">IF(OR(D321="",D321+G321=0),"",D321/(D321+G321))</f>
        <v>0.558183538315989</v>
      </c>
      <c r="K321" s="40" t="n">
        <f aca="false">IF(E321="","",E321/(E321+H321))</f>
        <v>0.489468405215647</v>
      </c>
      <c r="L321" s="70" t="n">
        <f aca="false">IF(OR(K321="",J321=""),"",(J321-K321)*100)</f>
        <v>6.87151331003417</v>
      </c>
      <c r="M321" s="36" t="n">
        <v>1.94077599590723</v>
      </c>
      <c r="N321" s="36" t="n">
        <v>1.32719472401326</v>
      </c>
      <c r="O321" s="36" t="n">
        <f aca="false">SQRT(M321^2+N321^2)</f>
        <v>2.35118210731078</v>
      </c>
      <c r="P321" s="40" t="n">
        <f aca="false">IF(J321="","",MAX(0,J321-1.96*O321/100))</f>
        <v>0.512100369012697</v>
      </c>
      <c r="Q321" s="40" t="n">
        <f aca="false">IF(J321="","",MIN(1,J321+1.96*O321/100))</f>
        <v>0.60426670761928</v>
      </c>
      <c r="R321" s="32" t="str">
        <f aca="false">IF(L321="","",IF(ABS(L321)&lt;=O321,"Yes","No"))</f>
        <v>No</v>
      </c>
      <c r="S321" s="32" t="str">
        <f aca="false">IF(L321="","",IF(ABS(L321)&lt;=1.96*O321,"Yes","No"))</f>
        <v>No</v>
      </c>
      <c r="T321" s="60" t="n">
        <f aca="false">IF(D321="","",ROUND(SQRT(((D321+G321)*O321/100)^2+(J321*(D321+G321)*0.0886)^2),0))</f>
        <v>58</v>
      </c>
      <c r="U321" s="32"/>
    </row>
    <row r="322" customFormat="false" ht="15" hidden="false" customHeight="false" outlineLevel="0" collapsed="false">
      <c r="A322" s="32" t="s">
        <v>421</v>
      </c>
      <c r="B322" s="32" t="s">
        <v>541</v>
      </c>
      <c r="C322" s="32" t="s">
        <v>544</v>
      </c>
      <c r="D322" s="60" t="n">
        <v>517</v>
      </c>
      <c r="E322" s="60" t="n">
        <v>429</v>
      </c>
      <c r="F322" s="69" t="n">
        <f aca="false">IF(E322="","",D322-E322)</f>
        <v>88</v>
      </c>
      <c r="G322" s="60" t="n">
        <v>431</v>
      </c>
      <c r="H322" s="60" t="n">
        <v>512</v>
      </c>
      <c r="I322" s="69" t="n">
        <f aca="false">IF(H322="","",G322-H322)</f>
        <v>-81</v>
      </c>
      <c r="J322" s="40" t="n">
        <f aca="false">IF(OR(D322="",D322+G322=0),"",D322/(D322+G322))</f>
        <v>0.54535864978903</v>
      </c>
      <c r="K322" s="40" t="n">
        <f aca="false">IF(E322="","",E322/(E322+H322))</f>
        <v>0.455897980871413</v>
      </c>
      <c r="L322" s="70" t="n">
        <f aca="false">IF(OR(K322="",J322=""),"",(J322-K322)*100)</f>
        <v>8.94606689176161</v>
      </c>
      <c r="M322" s="36" t="n">
        <v>1.94077599590723</v>
      </c>
      <c r="N322" s="36" t="n">
        <v>1.32719472401326</v>
      </c>
      <c r="O322" s="36" t="n">
        <f aca="false">SQRT(M322^2+N322^2)</f>
        <v>2.35118210731078</v>
      </c>
      <c r="P322" s="40" t="n">
        <f aca="false">IF(J322="","",MAX(0,J322-1.96*O322/100))</f>
        <v>0.499275480485738</v>
      </c>
      <c r="Q322" s="40" t="n">
        <f aca="false">IF(J322="","",MIN(1,J322+1.96*O322/100))</f>
        <v>0.591441819092321</v>
      </c>
      <c r="R322" s="32" t="str">
        <f aca="false">IF(L322="","",IF(ABS(L322)&lt;=O322,"Yes","No"))</f>
        <v>No</v>
      </c>
      <c r="S322" s="32" t="str">
        <f aca="false">IF(L322="","",IF(ABS(L322)&lt;=1.96*O322,"Yes","No"))</f>
        <v>No</v>
      </c>
      <c r="T322" s="60" t="n">
        <f aca="false">IF(D322="","",ROUND(SQRT(((D322+G322)*O322/100)^2+(J322*(D322+G322)*0.0886)^2),0))</f>
        <v>51</v>
      </c>
      <c r="U322" s="32"/>
    </row>
    <row r="323" customFormat="false" ht="15" hidden="false" customHeight="false" outlineLevel="0" collapsed="false">
      <c r="A323" s="32" t="s">
        <v>421</v>
      </c>
      <c r="B323" s="32" t="s">
        <v>545</v>
      </c>
      <c r="C323" s="32" t="s">
        <v>546</v>
      </c>
      <c r="D323" s="60" t="n">
        <v>234</v>
      </c>
      <c r="E323" s="60" t="n">
        <v>207</v>
      </c>
      <c r="F323" s="69" t="n">
        <f aca="false">IF(E323="","",D323-E323)</f>
        <v>27</v>
      </c>
      <c r="G323" s="60" t="n">
        <v>233</v>
      </c>
      <c r="H323" s="60" t="n">
        <v>289</v>
      </c>
      <c r="I323" s="69" t="n">
        <f aca="false">IF(H323="","",G323-H323)</f>
        <v>-56</v>
      </c>
      <c r="J323" s="40" t="n">
        <f aca="false">IF(OR(D323="",D323+G323=0),"",D323/(D323+G323))</f>
        <v>0.501070663811563</v>
      </c>
      <c r="K323" s="40" t="n">
        <f aca="false">IF(E323="","",E323/(E323+H323))</f>
        <v>0.417338709677419</v>
      </c>
      <c r="L323" s="70" t="n">
        <f aca="false">IF(OR(K323="",J323=""),"",(J323-K323)*100)</f>
        <v>8.37319541341438</v>
      </c>
      <c r="M323" s="36" t="n">
        <v>3.27171856570357</v>
      </c>
      <c r="N323" s="36" t="n">
        <v>1.32719472401326</v>
      </c>
      <c r="O323" s="36" t="n">
        <f aca="false">SQRT(M323^2+N323^2)</f>
        <v>3.53066398976426</v>
      </c>
      <c r="P323" s="40" t="n">
        <f aca="false">IF(J323="","",MAX(0,J323-1.96*O323/100))</f>
        <v>0.431869649612184</v>
      </c>
      <c r="Q323" s="40" t="n">
        <f aca="false">IF(J323="","",MIN(1,J323+1.96*O323/100))</f>
        <v>0.570271678010943</v>
      </c>
      <c r="R323" s="32" t="str">
        <f aca="false">IF(L323="","",IF(ABS(L323)&lt;=O323,"Yes","No"))</f>
        <v>No</v>
      </c>
      <c r="S323" s="32" t="str">
        <f aca="false">IF(L323="","",IF(ABS(L323)&lt;=1.96*O323,"Yes","No"))</f>
        <v>No</v>
      </c>
      <c r="T323" s="60" t="n">
        <f aca="false">IF(D323="","",ROUND(SQRT(((D323+G323)*O323/100)^2+(J323*(D323+G323)*0.14653)^2),0))</f>
        <v>38</v>
      </c>
      <c r="U323" s="32"/>
    </row>
    <row r="324" customFormat="false" ht="15" hidden="false" customHeight="false" outlineLevel="0" collapsed="false">
      <c r="A324" s="32" t="s">
        <v>421</v>
      </c>
      <c r="B324" s="32" t="s">
        <v>545</v>
      </c>
      <c r="C324" s="32" t="s">
        <v>547</v>
      </c>
      <c r="D324" s="60" t="n">
        <v>543</v>
      </c>
      <c r="E324" s="60" t="n">
        <v>524</v>
      </c>
      <c r="F324" s="69" t="n">
        <f aca="false">IF(E324="","",D324-E324)</f>
        <v>19</v>
      </c>
      <c r="G324" s="60" t="n">
        <v>526</v>
      </c>
      <c r="H324" s="60" t="n">
        <v>554</v>
      </c>
      <c r="I324" s="69" t="n">
        <f aca="false">IF(H324="","",G324-H324)</f>
        <v>-28</v>
      </c>
      <c r="J324" s="40" t="n">
        <f aca="false">IF(OR(D324="",D324+G324=0),"",D324/(D324+G324))</f>
        <v>0.507951356407858</v>
      </c>
      <c r="K324" s="40" t="n">
        <f aca="false">IF(E324="","",E324/(E324+H324))</f>
        <v>0.4860853432282</v>
      </c>
      <c r="L324" s="70" t="n">
        <f aca="false">IF(OR(K324="",J324=""),"",(J324-K324)*100)</f>
        <v>2.18660131796575</v>
      </c>
      <c r="M324" s="36" t="n">
        <v>1.94077599590723</v>
      </c>
      <c r="N324" s="36" t="n">
        <v>1.32719472401326</v>
      </c>
      <c r="O324" s="36" t="n">
        <f aca="false">SQRT(M324^2+N324^2)</f>
        <v>2.35118210731078</v>
      </c>
      <c r="P324" s="40" t="n">
        <f aca="false">IF(J324="","",MAX(0,J324-1.96*O324/100))</f>
        <v>0.461868187104567</v>
      </c>
      <c r="Q324" s="40" t="n">
        <f aca="false">IF(J324="","",MIN(1,J324+1.96*O324/100))</f>
        <v>0.554034525711149</v>
      </c>
      <c r="R324" s="32" t="str">
        <f aca="false">IF(L324="","",IF(ABS(L324)&lt;=O324,"Yes","No"))</f>
        <v>Yes</v>
      </c>
      <c r="S324" s="32" t="str">
        <f aca="false">IF(L324="","",IF(ABS(L324)&lt;=1.96*O324,"Yes","No"))</f>
        <v>Yes</v>
      </c>
      <c r="T324" s="60" t="n">
        <f aca="false">IF(D324="","",ROUND(SQRT(((D324+G324)*O324/100)^2+(J324*(D324+G324)*0.0886)^2),0))</f>
        <v>54</v>
      </c>
      <c r="U324" s="32"/>
    </row>
    <row r="325" customFormat="false" ht="15" hidden="false" customHeight="false" outlineLevel="0" collapsed="false">
      <c r="A325" s="32" t="s">
        <v>421</v>
      </c>
      <c r="B325" s="32" t="s">
        <v>548</v>
      </c>
      <c r="C325" s="32" t="s">
        <v>549</v>
      </c>
      <c r="D325" s="60" t="n">
        <v>610</v>
      </c>
      <c r="E325" s="60" t="n">
        <v>582</v>
      </c>
      <c r="F325" s="69" t="n">
        <f aca="false">IF(E325="","",D325-E325)</f>
        <v>28</v>
      </c>
      <c r="G325" s="60" t="n">
        <v>627</v>
      </c>
      <c r="H325" s="60" t="n">
        <v>702</v>
      </c>
      <c r="I325" s="69" t="n">
        <f aca="false">IF(H325="","",G325-H325)</f>
        <v>-75</v>
      </c>
      <c r="J325" s="40" t="n">
        <f aca="false">IF(OR(D325="",D325+G325=0),"",D325/(D325+G325))</f>
        <v>0.493128536782538</v>
      </c>
      <c r="K325" s="40" t="n">
        <f aca="false">IF(E325="","",E325/(E325+H325))</f>
        <v>0.453271028037383</v>
      </c>
      <c r="L325" s="70" t="n">
        <f aca="false">IF(OR(K325="",J325=""),"",(J325-K325)*100)</f>
        <v>3.98575087451552</v>
      </c>
      <c r="M325" s="36" t="n">
        <v>1.75751909275079</v>
      </c>
      <c r="N325" s="36" t="n">
        <v>1.32719472401326</v>
      </c>
      <c r="O325" s="36" t="n">
        <f aca="false">SQRT(M325^2+N325^2)</f>
        <v>2.2023440232698</v>
      </c>
      <c r="P325" s="40" t="n">
        <f aca="false">IF(J325="","",MAX(0,J325-1.96*O325/100))</f>
        <v>0.44996259392645</v>
      </c>
      <c r="Q325" s="40" t="n">
        <f aca="false">IF(J325="","",MIN(1,J325+1.96*O325/100))</f>
        <v>0.536294479638626</v>
      </c>
      <c r="R325" s="32" t="str">
        <f aca="false">IF(L325="","",IF(ABS(L325)&lt;=O325,"Yes","No"))</f>
        <v>No</v>
      </c>
      <c r="S325" s="32" t="str">
        <f aca="false">IF(L325="","",IF(ABS(L325)&lt;=1.96*O325,"Yes","No"))</f>
        <v>Yes</v>
      </c>
      <c r="T325" s="60" t="n">
        <f aca="false">IF(D325="","",ROUND(SQRT(((D325+G325)*O325/100)^2+(J325*(D325+G325)*0.06777)^2),0))</f>
        <v>50</v>
      </c>
      <c r="U325" s="32"/>
    </row>
    <row r="326" customFormat="false" ht="15" hidden="false" customHeight="false" outlineLevel="0" collapsed="false">
      <c r="A326" s="32" t="s">
        <v>421</v>
      </c>
      <c r="B326" s="32" t="s">
        <v>548</v>
      </c>
      <c r="C326" s="32" t="s">
        <v>550</v>
      </c>
      <c r="D326" s="60" t="n">
        <v>589</v>
      </c>
      <c r="E326" s="60" t="n">
        <v>518</v>
      </c>
      <c r="F326" s="69" t="n">
        <f aca="false">IF(E326="","",D326-E326)</f>
        <v>71</v>
      </c>
      <c r="G326" s="60" t="n">
        <v>556</v>
      </c>
      <c r="H326" s="60" t="n">
        <v>622</v>
      </c>
      <c r="I326" s="69" t="n">
        <f aca="false">IF(H326="","",G326-H326)</f>
        <v>-66</v>
      </c>
      <c r="J326" s="40" t="n">
        <f aca="false">IF(OR(D326="",D326+G326=0),"",D326/(D326+G326))</f>
        <v>0.514410480349345</v>
      </c>
      <c r="K326" s="40" t="n">
        <f aca="false">IF(E326="","",E326/(E326+H326))</f>
        <v>0.454385964912281</v>
      </c>
      <c r="L326" s="70" t="n">
        <f aca="false">IF(OR(K326="",J326=""),"",(J326-K326)*100)</f>
        <v>6.00245154370643</v>
      </c>
      <c r="M326" s="36" t="n">
        <v>1.94077599590723</v>
      </c>
      <c r="N326" s="36" t="n">
        <v>1.32719472401326</v>
      </c>
      <c r="O326" s="36" t="n">
        <f aca="false">SQRT(M326^2+N326^2)</f>
        <v>2.35118210731078</v>
      </c>
      <c r="P326" s="40" t="n">
        <f aca="false">IF(J326="","",MAX(0,J326-1.96*O326/100))</f>
        <v>0.468327311046054</v>
      </c>
      <c r="Q326" s="40" t="n">
        <f aca="false">IF(J326="","",MIN(1,J326+1.96*O326/100))</f>
        <v>0.560493649652636</v>
      </c>
      <c r="R326" s="32" t="str">
        <f aca="false">IF(L326="","",IF(ABS(L326)&lt;=O326,"Yes","No"))</f>
        <v>No</v>
      </c>
      <c r="S326" s="32" t="str">
        <f aca="false">IF(L326="","",IF(ABS(L326)&lt;=1.96*O326,"Yes","No"))</f>
        <v>No</v>
      </c>
      <c r="T326" s="60" t="n">
        <f aca="false">IF(D326="","",ROUND(SQRT(((D326+G326)*O326/100)^2+(J326*(D326+G326)*0.0886)^2),0))</f>
        <v>59</v>
      </c>
      <c r="U326" s="32"/>
    </row>
    <row r="327" customFormat="false" ht="15" hidden="false" customHeight="false" outlineLevel="0" collapsed="false">
      <c r="A327" s="32" t="s">
        <v>421</v>
      </c>
      <c r="B327" s="32" t="s">
        <v>548</v>
      </c>
      <c r="C327" s="32" t="s">
        <v>551</v>
      </c>
      <c r="D327" s="60" t="n">
        <v>1149</v>
      </c>
      <c r="E327" s="60" t="n">
        <v>1003</v>
      </c>
      <c r="F327" s="69" t="n">
        <f aca="false">IF(E327="","",D327-E327)</f>
        <v>146</v>
      </c>
      <c r="G327" s="60" t="n">
        <v>1100</v>
      </c>
      <c r="H327" s="60" t="n">
        <v>1306</v>
      </c>
      <c r="I327" s="69" t="n">
        <f aca="false">IF(H327="","",G327-H327)</f>
        <v>-206</v>
      </c>
      <c r="J327" s="40" t="n">
        <f aca="false">IF(OR(D327="",D327+G327=0),"",D327/(D327+G327))</f>
        <v>0.51089373054691</v>
      </c>
      <c r="K327" s="40" t="n">
        <f aca="false">IF(E327="","",E327/(E327+H327))</f>
        <v>0.434387180597661</v>
      </c>
      <c r="L327" s="70" t="n">
        <f aca="false">IF(OR(K327="",J327=""),"",(J327-K327)*100)</f>
        <v>7.65065499492484</v>
      </c>
      <c r="M327" s="36" t="n">
        <v>1.75751909275079</v>
      </c>
      <c r="N327" s="36" t="n">
        <v>1.32719472401326</v>
      </c>
      <c r="O327" s="36" t="n">
        <f aca="false">SQRT(M327^2+N327^2)</f>
        <v>2.2023440232698</v>
      </c>
      <c r="P327" s="40" t="n">
        <f aca="false">IF(J327="","",MAX(0,J327-1.96*O327/100))</f>
        <v>0.467727787690822</v>
      </c>
      <c r="Q327" s="40" t="n">
        <f aca="false">IF(J327="","",MIN(1,J327+1.96*O327/100))</f>
        <v>0.554059673402998</v>
      </c>
      <c r="R327" s="32" t="str">
        <f aca="false">IF(L327="","",IF(ABS(L327)&lt;=O327,"Yes","No"))</f>
        <v>No</v>
      </c>
      <c r="S327" s="32" t="str">
        <f aca="false">IF(L327="","",IF(ABS(L327)&lt;=1.96*O327,"Yes","No"))</f>
        <v>No</v>
      </c>
      <c r="T327" s="60" t="n">
        <f aca="false">IF(D327="","",ROUND(SQRT(((D327+G327)*O327/100)^2+(J327*(D327+G327)*0.06777)^2),0))</f>
        <v>92</v>
      </c>
      <c r="U327" s="32"/>
    </row>
    <row r="328" customFormat="false" ht="15" hidden="false" customHeight="false" outlineLevel="0" collapsed="false">
      <c r="A328" s="32" t="s">
        <v>421</v>
      </c>
      <c r="B328" s="32" t="s">
        <v>548</v>
      </c>
      <c r="C328" s="32" t="s">
        <v>552</v>
      </c>
      <c r="D328" s="60" t="n">
        <v>277</v>
      </c>
      <c r="E328" s="60" t="n">
        <v>252</v>
      </c>
      <c r="F328" s="69" t="n">
        <f aca="false">IF(E328="","",D328-E328)</f>
        <v>25</v>
      </c>
      <c r="G328" s="60" t="n">
        <v>273</v>
      </c>
      <c r="H328" s="60" t="n">
        <v>304</v>
      </c>
      <c r="I328" s="69" t="n">
        <f aca="false">IF(H328="","",G328-H328)</f>
        <v>-31</v>
      </c>
      <c r="J328" s="40" t="n">
        <f aca="false">IF(OR(D328="",D328+G328=0),"",D328/(D328+G328))</f>
        <v>0.503636363636364</v>
      </c>
      <c r="K328" s="40" t="n">
        <f aca="false">IF(E328="","",E328/(E328+H328))</f>
        <v>0.453237410071942</v>
      </c>
      <c r="L328" s="70" t="n">
        <f aca="false">IF(OR(K328="",J328=""),"",(J328-K328)*100)</f>
        <v>5.03989535644212</v>
      </c>
      <c r="M328" s="36" t="n">
        <v>3.27171856570357</v>
      </c>
      <c r="N328" s="36" t="n">
        <v>1.32719472401326</v>
      </c>
      <c r="O328" s="36" t="n">
        <f aca="false">SQRT(M328^2+N328^2)</f>
        <v>3.53066398976426</v>
      </c>
      <c r="P328" s="40" t="n">
        <f aca="false">IF(J328="","",MAX(0,J328-1.96*O328/100))</f>
        <v>0.434435349436984</v>
      </c>
      <c r="Q328" s="40" t="n">
        <f aca="false">IF(J328="","",MIN(1,J328+1.96*O328/100))</f>
        <v>0.572837377835743</v>
      </c>
      <c r="R328" s="32" t="str">
        <f aca="false">IF(L328="","",IF(ABS(L328)&lt;=O328,"Yes","No"))</f>
        <v>No</v>
      </c>
      <c r="S328" s="32" t="str">
        <f aca="false">IF(L328="","",IF(ABS(L328)&lt;=1.96*O328,"Yes","No"))</f>
        <v>Yes</v>
      </c>
      <c r="T328" s="60" t="n">
        <f aca="false">IF(D328="","",ROUND(SQRT(((D328+G328)*O328/100)^2+(J328*(D328+G328)*0.14653)^2),0))</f>
        <v>45</v>
      </c>
      <c r="U328" s="32"/>
    </row>
    <row r="329" customFormat="false" ht="15" hidden="false" customHeight="false" outlineLevel="0" collapsed="false">
      <c r="A329" s="32" t="s">
        <v>421</v>
      </c>
      <c r="B329" s="32" t="s">
        <v>553</v>
      </c>
      <c r="C329" s="32" t="s">
        <v>554</v>
      </c>
      <c r="D329" s="60" t="n">
        <v>678</v>
      </c>
      <c r="E329" s="60" t="n">
        <v>632</v>
      </c>
      <c r="F329" s="69" t="n">
        <f aca="false">IF(E329="","",D329-E329)</f>
        <v>46</v>
      </c>
      <c r="G329" s="60" t="n">
        <v>608</v>
      </c>
      <c r="H329" s="60" t="n">
        <v>698</v>
      </c>
      <c r="I329" s="69" t="n">
        <f aca="false">IF(H329="","",G329-H329)</f>
        <v>-90</v>
      </c>
      <c r="J329" s="40" t="n">
        <f aca="false">IF(OR(D329="",D329+G329=0),"",D329/(D329+G329))</f>
        <v>0.527216174183515</v>
      </c>
      <c r="K329" s="40" t="n">
        <f aca="false">IF(E329="","",E329/(E329+H329))</f>
        <v>0.475187969924812</v>
      </c>
      <c r="L329" s="70" t="n">
        <f aca="false">IF(OR(K329="",J329=""),"",(J329-K329)*100)</f>
        <v>5.20282042587027</v>
      </c>
      <c r="M329" s="36" t="n">
        <v>1.75751909275079</v>
      </c>
      <c r="N329" s="36" t="n">
        <v>1.32719472401326</v>
      </c>
      <c r="O329" s="36" t="n">
        <f aca="false">SQRT(M329^2+N329^2)</f>
        <v>2.2023440232698</v>
      </c>
      <c r="P329" s="40" t="n">
        <f aca="false">IF(J329="","",MAX(0,J329-1.96*O329/100))</f>
        <v>0.484050231327427</v>
      </c>
      <c r="Q329" s="40" t="n">
        <f aca="false">IF(J329="","",MIN(1,J329+1.96*O329/100))</f>
        <v>0.570382117039603</v>
      </c>
      <c r="R329" s="32" t="str">
        <f aca="false">IF(L329="","",IF(ABS(L329)&lt;=O329,"Yes","No"))</f>
        <v>No</v>
      </c>
      <c r="S329" s="32" t="str">
        <f aca="false">IF(L329="","",IF(ABS(L329)&lt;=1.96*O329,"Yes","No"))</f>
        <v>No</v>
      </c>
      <c r="T329" s="60" t="n">
        <f aca="false">IF(D329="","",ROUND(SQRT(((D329+G329)*O329/100)^2+(J329*(D329+G329)*0.06777)^2),0))</f>
        <v>54</v>
      </c>
      <c r="U329" s="32"/>
    </row>
    <row r="330" customFormat="false" ht="15" hidden="false" customHeight="false" outlineLevel="0" collapsed="false">
      <c r="A330" s="32" t="s">
        <v>421</v>
      </c>
      <c r="B330" s="32" t="s">
        <v>553</v>
      </c>
      <c r="C330" s="32" t="s">
        <v>555</v>
      </c>
      <c r="D330" s="60" t="n">
        <v>751</v>
      </c>
      <c r="E330" s="60" t="n">
        <v>744</v>
      </c>
      <c r="F330" s="69" t="n">
        <f aca="false">IF(E330="","",D330-E330)</f>
        <v>7</v>
      </c>
      <c r="G330" s="60" t="n">
        <v>721</v>
      </c>
      <c r="H330" s="60" t="n">
        <v>753</v>
      </c>
      <c r="I330" s="69" t="n">
        <f aca="false">IF(H330="","",G330-H330)</f>
        <v>-32</v>
      </c>
      <c r="J330" s="40" t="n">
        <f aca="false">IF(OR(D330="",D330+G330=0),"",D330/(D330+G330))</f>
        <v>0.510190217391304</v>
      </c>
      <c r="K330" s="40" t="n">
        <f aca="false">IF(E330="","",E330/(E330+H330))</f>
        <v>0.496993987975952</v>
      </c>
      <c r="L330" s="70" t="n">
        <f aca="false">IF(OR(K330="",J330=""),"",(J330-K330)*100)</f>
        <v>1.31962294153524</v>
      </c>
      <c r="M330" s="36" t="n">
        <v>1.75751909275079</v>
      </c>
      <c r="N330" s="36" t="n">
        <v>1.32719472401326</v>
      </c>
      <c r="O330" s="36" t="n">
        <f aca="false">SQRT(M330^2+N330^2)</f>
        <v>2.2023440232698</v>
      </c>
      <c r="P330" s="40" t="n">
        <f aca="false">IF(J330="","",MAX(0,J330-1.96*O330/100))</f>
        <v>0.467024274535216</v>
      </c>
      <c r="Q330" s="40" t="n">
        <f aca="false">IF(J330="","",MIN(1,J330+1.96*O330/100))</f>
        <v>0.553356160247392</v>
      </c>
      <c r="R330" s="32" t="str">
        <f aca="false">IF(L330="","",IF(ABS(L330)&lt;=O330,"Yes","No"))</f>
        <v>Yes</v>
      </c>
      <c r="S330" s="32" t="str">
        <f aca="false">IF(L330="","",IF(ABS(L330)&lt;=1.96*O330,"Yes","No"))</f>
        <v>Yes</v>
      </c>
      <c r="T330" s="60" t="n">
        <f aca="false">IF(D330="","",ROUND(SQRT(((D330+G330)*O330/100)^2+(J330*(D330+G330)*0.06777)^2),0))</f>
        <v>60</v>
      </c>
      <c r="U330" s="32"/>
    </row>
    <row r="331" customFormat="false" ht="15" hidden="false" customHeight="false" outlineLevel="0" collapsed="false">
      <c r="A331" s="32" t="s">
        <v>421</v>
      </c>
      <c r="B331" s="32" t="s">
        <v>553</v>
      </c>
      <c r="C331" s="32" t="s">
        <v>556</v>
      </c>
      <c r="D331" s="60" t="n">
        <v>1224</v>
      </c>
      <c r="E331" s="60" t="n">
        <v>1109</v>
      </c>
      <c r="F331" s="69" t="n">
        <f aca="false">IF(E331="","",D331-E331)</f>
        <v>115</v>
      </c>
      <c r="G331" s="60" t="n">
        <v>1205</v>
      </c>
      <c r="H331" s="60" t="n">
        <v>1280</v>
      </c>
      <c r="I331" s="69" t="n">
        <f aca="false">IF(H331="","",G331-H331)</f>
        <v>-75</v>
      </c>
      <c r="J331" s="40" t="n">
        <f aca="false">IF(OR(D331="",D331+G331=0),"",D331/(D331+G331))</f>
        <v>0.503911074516262</v>
      </c>
      <c r="K331" s="40" t="n">
        <f aca="false">IF(E331="","",E331/(E331+H331))</f>
        <v>0.464210966931771</v>
      </c>
      <c r="L331" s="70" t="n">
        <f aca="false">IF(OR(K331="",J331=""),"",(J331-K331)*100)</f>
        <v>3.97001075844912</v>
      </c>
      <c r="M331" s="36" t="n">
        <v>1.75751909275079</v>
      </c>
      <c r="N331" s="36" t="n">
        <v>1.32719472401326</v>
      </c>
      <c r="O331" s="36" t="n">
        <f aca="false">SQRT(M331^2+N331^2)</f>
        <v>2.2023440232698</v>
      </c>
      <c r="P331" s="40" t="n">
        <f aca="false">IF(J331="","",MAX(0,J331-1.96*O331/100))</f>
        <v>0.460745131660174</v>
      </c>
      <c r="Q331" s="40" t="n">
        <f aca="false">IF(J331="","",MIN(1,J331+1.96*O331/100))</f>
        <v>0.54707701737235</v>
      </c>
      <c r="R331" s="32" t="str">
        <f aca="false">IF(L331="","",IF(ABS(L331)&lt;=O331,"Yes","No"))</f>
        <v>No</v>
      </c>
      <c r="S331" s="32" t="str">
        <f aca="false">IF(L331="","",IF(ABS(L331)&lt;=1.96*O331,"Yes","No"))</f>
        <v>Yes</v>
      </c>
      <c r="T331" s="60" t="n">
        <f aca="false">IF(D331="","",ROUND(SQRT(((D331+G331)*O331/100)^2+(J331*(D331+G331)*0.06777)^2),0))</f>
        <v>99</v>
      </c>
      <c r="U331" s="32"/>
    </row>
    <row r="332" customFormat="false" ht="15" hidden="false" customHeight="false" outlineLevel="0" collapsed="false">
      <c r="A332" s="32" t="s">
        <v>421</v>
      </c>
      <c r="B332" s="32" t="s">
        <v>553</v>
      </c>
      <c r="C332" s="32" t="s">
        <v>557</v>
      </c>
      <c r="D332" s="60" t="n">
        <v>1883</v>
      </c>
      <c r="E332" s="60" t="n">
        <v>1720</v>
      </c>
      <c r="F332" s="69" t="n">
        <f aca="false">IF(E332="","",D332-E332)</f>
        <v>163</v>
      </c>
      <c r="G332" s="60" t="n">
        <v>1397</v>
      </c>
      <c r="H332" s="60" t="n">
        <v>1542</v>
      </c>
      <c r="I332" s="69" t="n">
        <f aca="false">IF(H332="","",G332-H332)</f>
        <v>-145</v>
      </c>
      <c r="J332" s="40" t="n">
        <f aca="false">IF(OR(D332="",D332+G332=0),"",D332/(D332+G332))</f>
        <v>0.574085365853659</v>
      </c>
      <c r="K332" s="40" t="n">
        <f aca="false">IF(E332="","",E332/(E332+H332))</f>
        <v>0.52728387492336</v>
      </c>
      <c r="L332" s="70" t="n">
        <f aca="false">IF(OR(K332="",J332=""),"",(J332-K332)*100)</f>
        <v>4.68014909302986</v>
      </c>
      <c r="M332" s="36" t="n">
        <v>1.75751909275079</v>
      </c>
      <c r="N332" s="36" t="n">
        <v>1.32719472401326</v>
      </c>
      <c r="O332" s="36" t="n">
        <f aca="false">SQRT(M332^2+N332^2)</f>
        <v>2.2023440232698</v>
      </c>
      <c r="P332" s="40" t="n">
        <f aca="false">IF(J332="","",MAX(0,J332-1.96*O332/100))</f>
        <v>0.530919422997571</v>
      </c>
      <c r="Q332" s="40" t="n">
        <f aca="false">IF(J332="","",MIN(1,J332+1.96*O332/100))</f>
        <v>0.617251308709747</v>
      </c>
      <c r="R332" s="32" t="str">
        <f aca="false">IF(L332="","",IF(ABS(L332)&lt;=O332,"Yes","No"))</f>
        <v>No</v>
      </c>
      <c r="S332" s="32" t="str">
        <f aca="false">IF(L332="","",IF(ABS(L332)&lt;=1.96*O332,"Yes","No"))</f>
        <v>No</v>
      </c>
      <c r="T332" s="60" t="n">
        <f aca="false">IF(D332="","",ROUND(SQRT(((D332+G332)*O332/100)^2+(J332*(D332+G332)*0.06777)^2),0))</f>
        <v>147</v>
      </c>
      <c r="U332" s="32"/>
    </row>
    <row r="333" customFormat="false" ht="15" hidden="false" customHeight="false" outlineLevel="0" collapsed="false">
      <c r="A333" s="32" t="s">
        <v>421</v>
      </c>
      <c r="B333" s="32" t="s">
        <v>553</v>
      </c>
      <c r="C333" s="32" t="s">
        <v>558</v>
      </c>
      <c r="D333" s="60" t="n">
        <v>762</v>
      </c>
      <c r="E333" s="60" t="n">
        <v>739</v>
      </c>
      <c r="F333" s="69" t="n">
        <f aca="false">IF(E333="","",D333-E333)</f>
        <v>23</v>
      </c>
      <c r="G333" s="60" t="n">
        <v>774</v>
      </c>
      <c r="H333" s="60" t="n">
        <v>808</v>
      </c>
      <c r="I333" s="69" t="n">
        <f aca="false">IF(H333="","",G333-H333)</f>
        <v>-34</v>
      </c>
      <c r="J333" s="40" t="n">
        <f aca="false">IF(OR(D333="",D333+G333=0),"",D333/(D333+G333))</f>
        <v>0.49609375</v>
      </c>
      <c r="K333" s="40" t="n">
        <f aca="false">IF(E333="","",E333/(E333+H333))</f>
        <v>0.477698771816419</v>
      </c>
      <c r="L333" s="70" t="n">
        <f aca="false">IF(OR(K333="",J333=""),"",(J333-K333)*100)</f>
        <v>1.83949781835811</v>
      </c>
      <c r="M333" s="36" t="n">
        <v>1.75751909275079</v>
      </c>
      <c r="N333" s="36" t="n">
        <v>1.32719472401326</v>
      </c>
      <c r="O333" s="36" t="n">
        <f aca="false">SQRT(M333^2+N333^2)</f>
        <v>2.2023440232698</v>
      </c>
      <c r="P333" s="40" t="n">
        <f aca="false">IF(J333="","",MAX(0,J333-1.96*O333/100))</f>
        <v>0.452927807143912</v>
      </c>
      <c r="Q333" s="40" t="n">
        <f aca="false">IF(J333="","",MIN(1,J333+1.96*O333/100))</f>
        <v>0.539259692856088</v>
      </c>
      <c r="R333" s="32" t="str">
        <f aca="false">IF(L333="","",IF(ABS(L333)&lt;=O333,"Yes","No"))</f>
        <v>Yes</v>
      </c>
      <c r="S333" s="32" t="str">
        <f aca="false">IF(L333="","",IF(ABS(L333)&lt;=1.96*O333,"Yes","No"))</f>
        <v>Yes</v>
      </c>
      <c r="T333" s="60" t="n">
        <f aca="false">IF(D333="","",ROUND(SQRT(((D333+G333)*O333/100)^2+(J333*(D333+G333)*0.06777)^2),0))</f>
        <v>62</v>
      </c>
      <c r="U333" s="32"/>
    </row>
    <row r="334" customFormat="false" ht="15" hidden="false" customHeight="false" outlineLevel="0" collapsed="false">
      <c r="A334" s="32" t="s">
        <v>421</v>
      </c>
      <c r="B334" s="32" t="s">
        <v>553</v>
      </c>
      <c r="C334" s="32" t="s">
        <v>559</v>
      </c>
      <c r="D334" s="60" t="n">
        <v>416</v>
      </c>
      <c r="E334" s="60" t="n">
        <v>373</v>
      </c>
      <c r="F334" s="69" t="n">
        <f aca="false">IF(E334="","",D334-E334)</f>
        <v>43</v>
      </c>
      <c r="G334" s="60" t="n">
        <v>408</v>
      </c>
      <c r="H334" s="60" t="n">
        <v>443</v>
      </c>
      <c r="I334" s="69" t="n">
        <f aca="false">IF(H334="","",G334-H334)</f>
        <v>-35</v>
      </c>
      <c r="J334" s="40" t="n">
        <f aca="false">IF(OR(D334="",D334+G334=0),"",D334/(D334+G334))</f>
        <v>0.504854368932039</v>
      </c>
      <c r="K334" s="40" t="n">
        <f aca="false">IF(E334="","",E334/(E334+H334))</f>
        <v>0.457107843137255</v>
      </c>
      <c r="L334" s="70" t="n">
        <f aca="false">IF(OR(K334="",J334=""),"",(J334-K334)*100)</f>
        <v>4.7746525794784</v>
      </c>
      <c r="M334" s="36" t="n">
        <v>1.94077599590723</v>
      </c>
      <c r="N334" s="36" t="n">
        <v>1.32719472401326</v>
      </c>
      <c r="O334" s="36" t="n">
        <f aca="false">SQRT(M334^2+N334^2)</f>
        <v>2.35118210731078</v>
      </c>
      <c r="P334" s="40" t="n">
        <f aca="false">IF(J334="","",MAX(0,J334-1.96*O334/100))</f>
        <v>0.458771199628748</v>
      </c>
      <c r="Q334" s="40" t="n">
        <f aca="false">IF(J334="","",MIN(1,J334+1.96*O334/100))</f>
        <v>0.55093753823533</v>
      </c>
      <c r="R334" s="32" t="str">
        <f aca="false">IF(L334="","",IF(ABS(L334)&lt;=O334,"Yes","No"))</f>
        <v>No</v>
      </c>
      <c r="S334" s="32" t="str">
        <f aca="false">IF(L334="","",IF(ABS(L334)&lt;=1.96*O334,"Yes","No"))</f>
        <v>No</v>
      </c>
      <c r="T334" s="60" t="n">
        <f aca="false">IF(D334="","",ROUND(SQRT(((D334+G334)*O334/100)^2+(J334*(D334+G334)*0.0886)^2),0))</f>
        <v>42</v>
      </c>
      <c r="U334" s="32"/>
    </row>
    <row r="335" customFormat="false" ht="15" hidden="false" customHeight="false" outlineLevel="0" collapsed="false">
      <c r="A335" s="32" t="s">
        <v>421</v>
      </c>
      <c r="B335" s="32" t="s">
        <v>553</v>
      </c>
      <c r="C335" s="32" t="s">
        <v>560</v>
      </c>
      <c r="D335" s="60" t="n">
        <v>1405</v>
      </c>
      <c r="E335" s="60" t="n">
        <v>1381</v>
      </c>
      <c r="F335" s="69" t="n">
        <f aca="false">IF(E335="","",D335-E335)</f>
        <v>24</v>
      </c>
      <c r="G335" s="60" t="n">
        <v>1010</v>
      </c>
      <c r="H335" s="60" t="n">
        <v>1106</v>
      </c>
      <c r="I335" s="69" t="n">
        <f aca="false">IF(H335="","",G335-H335)</f>
        <v>-96</v>
      </c>
      <c r="J335" s="40" t="n">
        <f aca="false">IF(OR(D335="",D335+G335=0),"",D335/(D335+G335))</f>
        <v>0.581780538302277</v>
      </c>
      <c r="K335" s="40" t="n">
        <f aca="false">IF(E335="","",E335/(E335+H335))</f>
        <v>0.555287494973864</v>
      </c>
      <c r="L335" s="70" t="n">
        <f aca="false">IF(OR(K335="",J335=""),"",(J335-K335)*100)</f>
        <v>2.64930433284133</v>
      </c>
      <c r="M335" s="36" t="n">
        <v>1.75751909275079</v>
      </c>
      <c r="N335" s="36" t="n">
        <v>1.32719472401326</v>
      </c>
      <c r="O335" s="36" t="n">
        <f aca="false">SQRT(M335^2+N335^2)</f>
        <v>2.2023440232698</v>
      </c>
      <c r="P335" s="40" t="n">
        <f aca="false">IF(J335="","",MAX(0,J335-1.96*O335/100))</f>
        <v>0.538614595446189</v>
      </c>
      <c r="Q335" s="40" t="n">
        <f aca="false">IF(J335="","",MIN(1,J335+1.96*O335/100))</f>
        <v>0.624946481158365</v>
      </c>
      <c r="R335" s="32" t="str">
        <f aca="false">IF(L335="","",IF(ABS(L335)&lt;=O335,"Yes","No"))</f>
        <v>No</v>
      </c>
      <c r="S335" s="32" t="str">
        <f aca="false">IF(L335="","",IF(ABS(L335)&lt;=1.96*O335,"Yes","No"))</f>
        <v>Yes</v>
      </c>
      <c r="T335" s="60" t="n">
        <f aca="false">IF(D335="","",ROUND(SQRT(((D335+G335)*O335/100)^2+(J335*(D335+G335)*0.06777)^2),0))</f>
        <v>109</v>
      </c>
      <c r="U335" s="32"/>
    </row>
    <row r="336" customFormat="false" ht="15" hidden="false" customHeight="false" outlineLevel="0" collapsed="false">
      <c r="A336" s="32" t="s">
        <v>421</v>
      </c>
      <c r="B336" s="32" t="s">
        <v>561</v>
      </c>
      <c r="C336" s="32" t="s">
        <v>562</v>
      </c>
      <c r="D336" s="60" t="n">
        <v>116</v>
      </c>
      <c r="E336" s="60" t="n">
        <v>92</v>
      </c>
      <c r="F336" s="69" t="n">
        <f aca="false">IF(E336="","",D336-E336)</f>
        <v>24</v>
      </c>
      <c r="G336" s="60" t="n">
        <v>164</v>
      </c>
      <c r="H336" s="60" t="n">
        <v>174</v>
      </c>
      <c r="I336" s="69" t="n">
        <f aca="false">IF(H336="","",G336-H336)</f>
        <v>-10</v>
      </c>
      <c r="J336" s="40" t="n">
        <f aca="false">IF(OR(D336="",D336+G336=0),"",D336/(D336+G336))</f>
        <v>0.414285714285714</v>
      </c>
      <c r="K336" s="40" t="n">
        <f aca="false">IF(E336="","",E336/(E336+H336))</f>
        <v>0.345864661654135</v>
      </c>
      <c r="L336" s="70" t="n">
        <f aca="false">IF(OR(K336="",J336=""),"",(J336-K336)*100)</f>
        <v>6.8421052631579</v>
      </c>
      <c r="M336" s="36" t="n">
        <v>3.27171856570357</v>
      </c>
      <c r="N336" s="36" t="n">
        <v>1.32719472401326</v>
      </c>
      <c r="O336" s="36" t="n">
        <f aca="false">SQRT(M336^2+N336^2)</f>
        <v>3.53066398976426</v>
      </c>
      <c r="P336" s="40" t="n">
        <f aca="false">IF(J336="","",MAX(0,J336-1.96*O336/100))</f>
        <v>0.345084700086335</v>
      </c>
      <c r="Q336" s="40" t="n">
        <f aca="false">IF(J336="","",MIN(1,J336+1.96*O336/100))</f>
        <v>0.483486728485094</v>
      </c>
      <c r="R336" s="32" t="str">
        <f aca="false">IF(L336="","",IF(ABS(L336)&lt;=O336,"Yes","No"))</f>
        <v>No</v>
      </c>
      <c r="S336" s="32" t="str">
        <f aca="false">IF(L336="","",IF(ABS(L336)&lt;=1.96*O336,"Yes","No"))</f>
        <v>Yes</v>
      </c>
      <c r="T336" s="60" t="n">
        <f aca="false">IF(D336="","",ROUND(SQRT(((D336+G336)*O336/100)^2+(J336*(D336+G336)*0.14653)^2),0))</f>
        <v>20</v>
      </c>
      <c r="U336" s="32"/>
    </row>
    <row r="337" customFormat="false" ht="15" hidden="false" customHeight="false" outlineLevel="0" collapsed="false">
      <c r="A337" s="32" t="s">
        <v>421</v>
      </c>
      <c r="B337" s="32" t="s">
        <v>561</v>
      </c>
      <c r="C337" s="32" t="s">
        <v>563</v>
      </c>
      <c r="D337" s="60" t="n">
        <v>251</v>
      </c>
      <c r="E337" s="60" t="n">
        <v>244</v>
      </c>
      <c r="F337" s="69" t="n">
        <f aca="false">IF(E337="","",D337-E337)</f>
        <v>7</v>
      </c>
      <c r="G337" s="60" t="n">
        <v>482</v>
      </c>
      <c r="H337" s="60" t="n">
        <v>464</v>
      </c>
      <c r="I337" s="69" t="n">
        <f aca="false">IF(H337="","",G337-H337)</f>
        <v>18</v>
      </c>
      <c r="J337" s="40" t="n">
        <f aca="false">IF(OR(D337="",D337+G337=0),"",D337/(D337+G337))</f>
        <v>0.342428376534789</v>
      </c>
      <c r="K337" s="40" t="n">
        <f aca="false">IF(E337="","",E337/(E337+H337))</f>
        <v>0.344632768361582</v>
      </c>
      <c r="L337" s="70" t="n">
        <f aca="false">IF(OR(K337="",J337=""),"",(J337-K337)*100)</f>
        <v>-0.220439182679338</v>
      </c>
      <c r="M337" s="36" t="n">
        <v>3.27171856570357</v>
      </c>
      <c r="N337" s="36" t="n">
        <v>1.32719472401326</v>
      </c>
      <c r="O337" s="36" t="n">
        <f aca="false">SQRT(M337^2+N337^2)</f>
        <v>3.53066398976426</v>
      </c>
      <c r="P337" s="40" t="n">
        <f aca="false">IF(J337="","",MAX(0,J337-1.96*O337/100))</f>
        <v>0.273227362335409</v>
      </c>
      <c r="Q337" s="40" t="n">
        <f aca="false">IF(J337="","",MIN(1,J337+1.96*O337/100))</f>
        <v>0.411629390734168</v>
      </c>
      <c r="R337" s="32" t="str">
        <f aca="false">IF(L337="","",IF(ABS(L337)&lt;=O337,"Yes","No"))</f>
        <v>Yes</v>
      </c>
      <c r="S337" s="32" t="str">
        <f aca="false">IF(L337="","",IF(ABS(L337)&lt;=1.96*O337,"Yes","No"))</f>
        <v>Yes</v>
      </c>
      <c r="T337" s="60" t="n">
        <f aca="false">IF(D337="","",ROUND(SQRT(((D337+G337)*O337/100)^2+(J337*(D337+G337)*0.14653)^2),0))</f>
        <v>45</v>
      </c>
      <c r="U337" s="32"/>
    </row>
    <row r="338" customFormat="false" ht="15" hidden="false" customHeight="false" outlineLevel="0" collapsed="false">
      <c r="A338" s="32" t="s">
        <v>421</v>
      </c>
      <c r="B338" s="32" t="s">
        <v>561</v>
      </c>
      <c r="C338" s="32" t="s">
        <v>564</v>
      </c>
      <c r="D338" s="60" t="n">
        <v>223</v>
      </c>
      <c r="E338" s="60" t="n">
        <v>212</v>
      </c>
      <c r="F338" s="69" t="n">
        <f aca="false">IF(E338="","",D338-E338)</f>
        <v>11</v>
      </c>
      <c r="G338" s="60" t="n">
        <v>275</v>
      </c>
      <c r="H338" s="60" t="n">
        <v>277</v>
      </c>
      <c r="I338" s="69" t="n">
        <f aca="false">IF(H338="","",G338-H338)</f>
        <v>-2</v>
      </c>
      <c r="J338" s="40" t="n">
        <f aca="false">IF(OR(D338="",D338+G338=0),"",D338/(D338+G338))</f>
        <v>0.447791164658635</v>
      </c>
      <c r="K338" s="40" t="n">
        <f aca="false">IF(E338="","",E338/(E338+H338))</f>
        <v>0.433537832310838</v>
      </c>
      <c r="L338" s="70" t="n">
        <f aca="false">IF(OR(K338="",J338=""),"",(J338-K338)*100)</f>
        <v>1.42533323477961</v>
      </c>
      <c r="M338" s="36" t="n">
        <v>3.27171856570357</v>
      </c>
      <c r="N338" s="36" t="n">
        <v>1.32719472401326</v>
      </c>
      <c r="O338" s="36" t="n">
        <f aca="false">SQRT(M338^2+N338^2)</f>
        <v>3.53066398976426</v>
      </c>
      <c r="P338" s="40" t="n">
        <f aca="false">IF(J338="","",MAX(0,J338-1.96*O338/100))</f>
        <v>0.378590150459255</v>
      </c>
      <c r="Q338" s="40" t="n">
        <f aca="false">IF(J338="","",MIN(1,J338+1.96*O338/100))</f>
        <v>0.516992178858014</v>
      </c>
      <c r="R338" s="32" t="str">
        <f aca="false">IF(L338="","",IF(ABS(L338)&lt;=O338,"Yes","No"))</f>
        <v>Yes</v>
      </c>
      <c r="S338" s="32" t="str">
        <f aca="false">IF(L338="","",IF(ABS(L338)&lt;=1.96*O338,"Yes","No"))</f>
        <v>Yes</v>
      </c>
      <c r="T338" s="60" t="n">
        <f aca="false">IF(D338="","",ROUND(SQRT(((D338+G338)*O338/100)^2+(J338*(D338+G338)*0.14653)^2),0))</f>
        <v>37</v>
      </c>
      <c r="U338" s="32"/>
    </row>
    <row r="339" customFormat="false" ht="15" hidden="false" customHeight="false" outlineLevel="0" collapsed="false">
      <c r="A339" s="32" t="s">
        <v>421</v>
      </c>
      <c r="B339" s="32" t="s">
        <v>561</v>
      </c>
      <c r="C339" s="32" t="s">
        <v>565</v>
      </c>
      <c r="D339" s="60" t="n">
        <v>138</v>
      </c>
      <c r="E339" s="60" t="n">
        <v>130</v>
      </c>
      <c r="F339" s="69" t="n">
        <f aca="false">IF(E339="","",D339-E339)</f>
        <v>8</v>
      </c>
      <c r="G339" s="60" t="n">
        <v>158</v>
      </c>
      <c r="H339" s="60" t="n">
        <v>174</v>
      </c>
      <c r="I339" s="69" t="n">
        <f aca="false">IF(H339="","",G339-H339)</f>
        <v>-16</v>
      </c>
      <c r="J339" s="40" t="n">
        <f aca="false">IF(OR(D339="",D339+G339=0),"",D339/(D339+G339))</f>
        <v>0.466216216216216</v>
      </c>
      <c r="K339" s="40" t="n">
        <f aca="false">IF(E339="","",E339/(E339+H339))</f>
        <v>0.427631578947368</v>
      </c>
      <c r="L339" s="70" t="n">
        <f aca="false">IF(OR(K339="",J339=""),"",(J339-K339)*100)</f>
        <v>3.85846372688478</v>
      </c>
      <c r="M339" s="36" t="n">
        <v>3.27171856570357</v>
      </c>
      <c r="N339" s="36" t="n">
        <v>1.32719472401326</v>
      </c>
      <c r="O339" s="36" t="n">
        <f aca="false">SQRT(M339^2+N339^2)</f>
        <v>3.53066398976426</v>
      </c>
      <c r="P339" s="40" t="n">
        <f aca="false">IF(J339="","",MAX(0,J339-1.96*O339/100))</f>
        <v>0.397015202016837</v>
      </c>
      <c r="Q339" s="40" t="n">
        <f aca="false">IF(J339="","",MIN(1,J339+1.96*O339/100))</f>
        <v>0.535417230415596</v>
      </c>
      <c r="R339" s="32" t="str">
        <f aca="false">IF(L339="","",IF(ABS(L339)&lt;=O339,"Yes","No"))</f>
        <v>No</v>
      </c>
      <c r="S339" s="32" t="str">
        <f aca="false">IF(L339="","",IF(ABS(L339)&lt;=1.96*O339,"Yes","No"))</f>
        <v>Yes</v>
      </c>
      <c r="T339" s="60" t="n">
        <f aca="false">IF(D339="","",ROUND(SQRT(((D339+G339)*O339/100)^2+(J339*(D339+G339)*0.14653)^2),0))</f>
        <v>23</v>
      </c>
      <c r="U339" s="32"/>
    </row>
    <row r="340" customFormat="false" ht="15" hidden="false" customHeight="false" outlineLevel="0" collapsed="false">
      <c r="A340" s="32" t="s">
        <v>421</v>
      </c>
      <c r="B340" s="32" t="s">
        <v>566</v>
      </c>
      <c r="C340" s="32" t="s">
        <v>567</v>
      </c>
      <c r="D340" s="60" t="n">
        <v>454</v>
      </c>
      <c r="E340" s="60" t="n">
        <v>407</v>
      </c>
      <c r="F340" s="69" t="n">
        <f aca="false">IF(E340="","",D340-E340)</f>
        <v>47</v>
      </c>
      <c r="G340" s="60" t="n">
        <v>700</v>
      </c>
      <c r="H340" s="60" t="n">
        <v>759</v>
      </c>
      <c r="I340" s="69" t="n">
        <f aca="false">IF(H340="","",G340-H340)</f>
        <v>-59</v>
      </c>
      <c r="J340" s="40" t="n">
        <f aca="false">IF(OR(D340="",D340+G340=0),"",D340/(D340+G340))</f>
        <v>0.393414211438475</v>
      </c>
      <c r="K340" s="40" t="n">
        <f aca="false">IF(E340="","",E340/(E340+H340))</f>
        <v>0.349056603773585</v>
      </c>
      <c r="L340" s="70" t="n">
        <f aca="false">IF(OR(K340="",J340=""),"",(J340-K340)*100)</f>
        <v>4.435760766489</v>
      </c>
      <c r="M340" s="36" t="n">
        <v>1.75751909275079</v>
      </c>
      <c r="N340" s="36" t="n">
        <v>1.32719472401326</v>
      </c>
      <c r="O340" s="36" t="n">
        <f aca="false">SQRT(M340^2+N340^2)</f>
        <v>2.2023440232698</v>
      </c>
      <c r="P340" s="40" t="n">
        <f aca="false">IF(J340="","",MAX(0,J340-1.96*O340/100))</f>
        <v>0.350248268582387</v>
      </c>
      <c r="Q340" s="40" t="n">
        <f aca="false">IF(J340="","",MIN(1,J340+1.96*O340/100))</f>
        <v>0.436580154294563</v>
      </c>
      <c r="R340" s="32" t="str">
        <f aca="false">IF(L340="","",IF(ABS(L340)&lt;=O340,"Yes","No"))</f>
        <v>No</v>
      </c>
      <c r="S340" s="32" t="str">
        <f aca="false">IF(L340="","",IF(ABS(L340)&lt;=1.96*O340,"Yes","No"))</f>
        <v>No</v>
      </c>
      <c r="T340" s="60" t="n">
        <f aca="false">IF(D340="","",ROUND(SQRT(((D340+G340)*O340/100)^2+(J340*(D340+G340)*0.06777)^2),0))</f>
        <v>40</v>
      </c>
      <c r="U340" s="32"/>
    </row>
    <row r="341" customFormat="false" ht="15" hidden="false" customHeight="false" outlineLevel="0" collapsed="false">
      <c r="A341" s="32" t="s">
        <v>421</v>
      </c>
      <c r="B341" s="32" t="s">
        <v>566</v>
      </c>
      <c r="C341" s="32" t="s">
        <v>568</v>
      </c>
      <c r="D341" s="60" t="n">
        <v>375</v>
      </c>
      <c r="E341" s="60" t="n">
        <v>348</v>
      </c>
      <c r="F341" s="69" t="n">
        <f aca="false">IF(E341="","",D341-E341)</f>
        <v>27</v>
      </c>
      <c r="G341" s="60" t="n">
        <v>572</v>
      </c>
      <c r="H341" s="60" t="n">
        <v>591</v>
      </c>
      <c r="I341" s="69" t="n">
        <f aca="false">IF(H341="","",G341-H341)</f>
        <v>-19</v>
      </c>
      <c r="J341" s="40" t="n">
        <f aca="false">IF(OR(D341="",D341+G341=0),"",D341/(D341+G341))</f>
        <v>0.395987328405491</v>
      </c>
      <c r="K341" s="40" t="n">
        <f aca="false">IF(E341="","",E341/(E341+H341))</f>
        <v>0.370607028753994</v>
      </c>
      <c r="L341" s="70" t="n">
        <f aca="false">IF(OR(K341="",J341=""),"",(J341-K341)*100)</f>
        <v>2.53802996514974</v>
      </c>
      <c r="M341" s="36" t="n">
        <v>1.94077599590723</v>
      </c>
      <c r="N341" s="36" t="n">
        <v>1.32719472401326</v>
      </c>
      <c r="O341" s="36" t="n">
        <f aca="false">SQRT(M341^2+N341^2)</f>
        <v>2.35118210731078</v>
      </c>
      <c r="P341" s="40" t="n">
        <f aca="false">IF(J341="","",MAX(0,J341-1.96*O341/100))</f>
        <v>0.3499041591022</v>
      </c>
      <c r="Q341" s="40" t="n">
        <f aca="false">IF(J341="","",MIN(1,J341+1.96*O341/100))</f>
        <v>0.442070497708782</v>
      </c>
      <c r="R341" s="32" t="str">
        <f aca="false">IF(L341="","",IF(ABS(L341)&lt;=O341,"Yes","No"))</f>
        <v>No</v>
      </c>
      <c r="S341" s="32" t="str">
        <f aca="false">IF(L341="","",IF(ABS(L341)&lt;=1.96*O341,"Yes","No"))</f>
        <v>Yes</v>
      </c>
      <c r="T341" s="60" t="n">
        <f aca="false">IF(D341="","",ROUND(SQRT(((D341+G341)*O341/100)^2+(J341*(D341+G341)*0.0886)^2),0))</f>
        <v>40</v>
      </c>
      <c r="U341" s="32"/>
    </row>
    <row r="342" customFormat="false" ht="15" hidden="false" customHeight="false" outlineLevel="0" collapsed="false">
      <c r="A342" s="32" t="s">
        <v>421</v>
      </c>
      <c r="B342" s="32" t="s">
        <v>566</v>
      </c>
      <c r="C342" s="32" t="s">
        <v>569</v>
      </c>
      <c r="D342" s="60" t="n">
        <v>290</v>
      </c>
      <c r="E342" s="60" t="n">
        <v>300</v>
      </c>
      <c r="F342" s="69" t="n">
        <f aca="false">IF(E342="","",D342-E342)</f>
        <v>-10</v>
      </c>
      <c r="G342" s="60" t="n">
        <v>543</v>
      </c>
      <c r="H342" s="60" t="n">
        <v>570</v>
      </c>
      <c r="I342" s="69" t="n">
        <f aca="false">IF(H342="","",G342-H342)</f>
        <v>-27</v>
      </c>
      <c r="J342" s="40" t="n">
        <f aca="false">IF(OR(D342="",D342+G342=0),"",D342/(D342+G342))</f>
        <v>0.348139255702281</v>
      </c>
      <c r="K342" s="40" t="n">
        <f aca="false">IF(E342="","",E342/(E342+H342))</f>
        <v>0.344827586206897</v>
      </c>
      <c r="L342" s="70" t="n">
        <f aca="false">IF(OR(K342="",J342=""),"",(J342-K342)*100)</f>
        <v>0.331166949538436</v>
      </c>
      <c r="M342" s="36" t="n">
        <v>1.94077599590723</v>
      </c>
      <c r="N342" s="36" t="n">
        <v>1.32719472401326</v>
      </c>
      <c r="O342" s="36" t="n">
        <f aca="false">SQRT(M342^2+N342^2)</f>
        <v>2.35118210731078</v>
      </c>
      <c r="P342" s="40" t="n">
        <f aca="false">IF(J342="","",MAX(0,J342-1.96*O342/100))</f>
        <v>0.30205608639899</v>
      </c>
      <c r="Q342" s="40" t="n">
        <f aca="false">IF(J342="","",MIN(1,J342+1.96*O342/100))</f>
        <v>0.394222425005572</v>
      </c>
      <c r="R342" s="32" t="str">
        <f aca="false">IF(L342="","",IF(ABS(L342)&lt;=O342,"Yes","No"))</f>
        <v>Yes</v>
      </c>
      <c r="S342" s="32" t="str">
        <f aca="false">IF(L342="","",IF(ABS(L342)&lt;=1.96*O342,"Yes","No"))</f>
        <v>Yes</v>
      </c>
      <c r="T342" s="60" t="n">
        <f aca="false">IF(D342="","",ROUND(SQRT(((D342+G342)*O342/100)^2+(J342*(D342+G342)*0.0886)^2),0))</f>
        <v>32</v>
      </c>
      <c r="U342" s="32"/>
    </row>
    <row r="343" customFormat="false" ht="15" hidden="false" customHeight="false" outlineLevel="0" collapsed="false">
      <c r="A343" s="32" t="s">
        <v>421</v>
      </c>
      <c r="B343" s="32" t="s">
        <v>566</v>
      </c>
      <c r="C343" s="32" t="s">
        <v>570</v>
      </c>
      <c r="D343" s="60" t="n">
        <v>340</v>
      </c>
      <c r="E343" s="60" t="n">
        <v>313</v>
      </c>
      <c r="F343" s="69" t="n">
        <f aca="false">IF(E343="","",D343-E343)</f>
        <v>27</v>
      </c>
      <c r="G343" s="60" t="n">
        <v>587</v>
      </c>
      <c r="H343" s="60" t="n">
        <v>600</v>
      </c>
      <c r="I343" s="69" t="n">
        <f aca="false">IF(H343="","",G343-H343)</f>
        <v>-13</v>
      </c>
      <c r="J343" s="40" t="n">
        <f aca="false">IF(OR(D343="",D343+G343=0),"",D343/(D343+G343))</f>
        <v>0.366774541531823</v>
      </c>
      <c r="K343" s="40" t="n">
        <f aca="false">IF(E343="","",E343/(E343+H343))</f>
        <v>0.342825848849945</v>
      </c>
      <c r="L343" s="70" t="n">
        <f aca="false">IF(OR(K343="",J343=""),"",(J343-K343)*100)</f>
        <v>2.39486926818779</v>
      </c>
      <c r="M343" s="36" t="n">
        <v>1.94077599590723</v>
      </c>
      <c r="N343" s="36" t="n">
        <v>1.32719472401326</v>
      </c>
      <c r="O343" s="36" t="n">
        <f aca="false">SQRT(M343^2+N343^2)</f>
        <v>2.35118210731078</v>
      </c>
      <c r="P343" s="40" t="n">
        <f aca="false">IF(J343="","",MAX(0,J343-1.96*O343/100))</f>
        <v>0.320691372228532</v>
      </c>
      <c r="Q343" s="40" t="n">
        <f aca="false">IF(J343="","",MIN(1,J343+1.96*O343/100))</f>
        <v>0.412857710835114</v>
      </c>
      <c r="R343" s="32" t="str">
        <f aca="false">IF(L343="","",IF(ABS(L343)&lt;=O343,"Yes","No"))</f>
        <v>No</v>
      </c>
      <c r="S343" s="32" t="str">
        <f aca="false">IF(L343="","",IF(ABS(L343)&lt;=1.96*O343,"Yes","No"))</f>
        <v>Yes</v>
      </c>
      <c r="T343" s="60" t="n">
        <f aca="false">IF(D343="","",ROUND(SQRT(((D343+G343)*O343/100)^2+(J343*(D343+G343)*0.0886)^2),0))</f>
        <v>37</v>
      </c>
      <c r="U343" s="32"/>
    </row>
    <row r="344" customFormat="false" ht="15" hidden="false" customHeight="false" outlineLevel="0" collapsed="false">
      <c r="A344" s="32" t="s">
        <v>421</v>
      </c>
      <c r="B344" s="32" t="s">
        <v>571</v>
      </c>
      <c r="C344" s="32" t="s">
        <v>572</v>
      </c>
      <c r="D344" s="60" t="n">
        <v>98</v>
      </c>
      <c r="E344" s="60" t="n">
        <v>82</v>
      </c>
      <c r="F344" s="69" t="n">
        <f aca="false">IF(E344="","",D344-E344)</f>
        <v>16</v>
      </c>
      <c r="G344" s="60" t="n">
        <v>165</v>
      </c>
      <c r="H344" s="60" t="n">
        <v>171</v>
      </c>
      <c r="I344" s="69" t="n">
        <f aca="false">IF(H344="","",G344-H344)</f>
        <v>-6</v>
      </c>
      <c r="J344" s="40" t="n">
        <f aca="false">IF(OR(D344="",D344+G344=0),"",D344/(D344+G344))</f>
        <v>0.372623574144487</v>
      </c>
      <c r="K344" s="40" t="n">
        <f aca="false">IF(E344="","",E344/(E344+H344))</f>
        <v>0.324110671936759</v>
      </c>
      <c r="L344" s="70" t="n">
        <f aca="false">IF(OR(K344="",J344=""),"",(J344-K344)*100)</f>
        <v>4.85129022077278</v>
      </c>
      <c r="M344" s="36" t="n">
        <v>3.27171856570357</v>
      </c>
      <c r="N344" s="36" t="n">
        <v>1.32719472401326</v>
      </c>
      <c r="O344" s="36" t="n">
        <f aca="false">SQRT(M344^2+N344^2)</f>
        <v>3.53066398976426</v>
      </c>
      <c r="P344" s="40" t="n">
        <f aca="false">IF(J344="","",MAX(0,J344-1.96*O344/100))</f>
        <v>0.303422559945107</v>
      </c>
      <c r="Q344" s="40" t="n">
        <f aca="false">IF(J344="","",MIN(1,J344+1.96*O344/100))</f>
        <v>0.441824588343866</v>
      </c>
      <c r="R344" s="32" t="str">
        <f aca="false">IF(L344="","",IF(ABS(L344)&lt;=O344,"Yes","No"))</f>
        <v>No</v>
      </c>
      <c r="S344" s="32" t="str">
        <f aca="false">IF(L344="","",IF(ABS(L344)&lt;=1.96*O344,"Yes","No"))</f>
        <v>Yes</v>
      </c>
      <c r="T344" s="60" t="n">
        <f aca="false">IF(D344="","",ROUND(SQRT(((D344+G344)*O344/100)^2+(J344*(D344+G344)*0.14653)^2),0))</f>
        <v>17</v>
      </c>
      <c r="U344" s="32"/>
    </row>
    <row r="345" customFormat="false" ht="15" hidden="false" customHeight="false" outlineLevel="0" collapsed="false">
      <c r="A345" s="32" t="s">
        <v>421</v>
      </c>
      <c r="B345" s="32" t="s">
        <v>573</v>
      </c>
      <c r="C345" s="32" t="s">
        <v>574</v>
      </c>
      <c r="D345" s="60" t="n">
        <v>376</v>
      </c>
      <c r="E345" s="60" t="n">
        <v>331</v>
      </c>
      <c r="F345" s="69" t="n">
        <f aca="false">IF(E345="","",D345-E345)</f>
        <v>45</v>
      </c>
      <c r="G345" s="60" t="n">
        <v>511</v>
      </c>
      <c r="H345" s="60" t="n">
        <v>571</v>
      </c>
      <c r="I345" s="69" t="n">
        <f aca="false">IF(H345="","",G345-H345)</f>
        <v>-60</v>
      </c>
      <c r="J345" s="40" t="n">
        <f aca="false">IF(OR(D345="",D345+G345=0),"",D345/(D345+G345))</f>
        <v>0.423900789177001</v>
      </c>
      <c r="K345" s="40" t="n">
        <f aca="false">IF(E345="","",E345/(E345+H345))</f>
        <v>0.366962305986696</v>
      </c>
      <c r="L345" s="70" t="n">
        <f aca="false">IF(OR(K345="",J345=""),"",(J345-K345)*100)</f>
        <v>5.69384831903049</v>
      </c>
      <c r="M345" s="36" t="n">
        <v>1.94077599590723</v>
      </c>
      <c r="N345" s="36" t="n">
        <v>1.32719472401326</v>
      </c>
      <c r="O345" s="36" t="n">
        <f aca="false">SQRT(M345^2+N345^2)</f>
        <v>2.35118210731078</v>
      </c>
      <c r="P345" s="40" t="n">
        <f aca="false">IF(J345="","",MAX(0,J345-1.96*O345/100))</f>
        <v>0.37781761987371</v>
      </c>
      <c r="Q345" s="40" t="n">
        <f aca="false">IF(J345="","",MIN(1,J345+1.96*O345/100))</f>
        <v>0.469983958480292</v>
      </c>
      <c r="R345" s="32" t="str">
        <f aca="false">IF(L345="","",IF(ABS(L345)&lt;=O345,"Yes","No"))</f>
        <v>No</v>
      </c>
      <c r="S345" s="32" t="str">
        <f aca="false">IF(L345="","",IF(ABS(L345)&lt;=1.96*O345,"Yes","No"))</f>
        <v>No</v>
      </c>
      <c r="T345" s="60" t="n">
        <f aca="false">IF(D345="","",ROUND(SQRT(((D345+G345)*O345/100)^2+(J345*(D345+G345)*0.0886)^2),0))</f>
        <v>39</v>
      </c>
      <c r="U345" s="32"/>
    </row>
    <row r="346" customFormat="false" ht="15" hidden="false" customHeight="false" outlineLevel="0" collapsed="false">
      <c r="A346" s="32" t="s">
        <v>421</v>
      </c>
      <c r="B346" s="32" t="s">
        <v>575</v>
      </c>
      <c r="C346" s="32" t="s">
        <v>576</v>
      </c>
      <c r="D346" s="60" t="n">
        <v>234</v>
      </c>
      <c r="E346" s="60" t="n">
        <v>212</v>
      </c>
      <c r="F346" s="69" t="n">
        <f aca="false">IF(E346="","",D346-E346)</f>
        <v>22</v>
      </c>
      <c r="G346" s="60" t="n">
        <v>291</v>
      </c>
      <c r="H346" s="60" t="n">
        <v>308</v>
      </c>
      <c r="I346" s="69" t="n">
        <f aca="false">IF(H346="","",G346-H346)</f>
        <v>-17</v>
      </c>
      <c r="J346" s="40" t="n">
        <f aca="false">IF(OR(D346="",D346+G346=0),"",D346/(D346+G346))</f>
        <v>0.445714285714286</v>
      </c>
      <c r="K346" s="40" t="n">
        <f aca="false">IF(E346="","",E346/(E346+H346))</f>
        <v>0.407692307692308</v>
      </c>
      <c r="L346" s="70" t="n">
        <f aca="false">IF(OR(K346="",J346=""),"",(J346-K346)*100)</f>
        <v>3.8021978021978</v>
      </c>
      <c r="M346" s="36" t="n">
        <v>3.27171856570357</v>
      </c>
      <c r="N346" s="36" t="n">
        <v>1.32719472401326</v>
      </c>
      <c r="O346" s="36" t="n">
        <f aca="false">SQRT(M346^2+N346^2)</f>
        <v>3.53066398976426</v>
      </c>
      <c r="P346" s="40" t="n">
        <f aca="false">IF(J346="","",MAX(0,J346-1.96*O346/100))</f>
        <v>0.376513271514906</v>
      </c>
      <c r="Q346" s="40" t="n">
        <f aca="false">IF(J346="","",MIN(1,J346+1.96*O346/100))</f>
        <v>0.514915299913665</v>
      </c>
      <c r="R346" s="32" t="str">
        <f aca="false">IF(L346="","",IF(ABS(L346)&lt;=O346,"Yes","No"))</f>
        <v>No</v>
      </c>
      <c r="S346" s="32" t="str">
        <f aca="false">IF(L346="","",IF(ABS(L346)&lt;=1.96*O346,"Yes","No"))</f>
        <v>Yes</v>
      </c>
      <c r="T346" s="60" t="n">
        <f aca="false">IF(D346="","",ROUND(SQRT(((D346+G346)*O346/100)^2+(J346*(D346+G346)*0.14653)^2),0))</f>
        <v>39</v>
      </c>
      <c r="U346" s="32"/>
    </row>
    <row r="347" customFormat="false" ht="15" hidden="false" customHeight="false" outlineLevel="0" collapsed="false">
      <c r="A347" s="32" t="s">
        <v>421</v>
      </c>
      <c r="B347" s="32" t="s">
        <v>577</v>
      </c>
      <c r="C347" s="32" t="s">
        <v>578</v>
      </c>
      <c r="D347" s="60" t="n">
        <v>292</v>
      </c>
      <c r="E347" s="60" t="n">
        <v>272</v>
      </c>
      <c r="F347" s="69" t="n">
        <f aca="false">IF(E347="","",D347-E347)</f>
        <v>20</v>
      </c>
      <c r="G347" s="60" t="n">
        <v>395</v>
      </c>
      <c r="H347" s="60" t="n">
        <v>400</v>
      </c>
      <c r="I347" s="69" t="n">
        <f aca="false">IF(H347="","",G347-H347)</f>
        <v>-5</v>
      </c>
      <c r="J347" s="40" t="n">
        <f aca="false">IF(OR(D347="",D347+G347=0),"",D347/(D347+G347))</f>
        <v>0.425036390101892</v>
      </c>
      <c r="K347" s="40" t="n">
        <f aca="false">IF(E347="","",E347/(E347+H347))</f>
        <v>0.404761904761905</v>
      </c>
      <c r="L347" s="70" t="n">
        <f aca="false">IF(OR(K347="",J347=""),"",(J347-K347)*100)</f>
        <v>2.02744853399875</v>
      </c>
      <c r="M347" s="36" t="n">
        <v>3.27171856570357</v>
      </c>
      <c r="N347" s="36" t="n">
        <v>1.32719472401326</v>
      </c>
      <c r="O347" s="36" t="n">
        <f aca="false">SQRT(M347^2+N347^2)</f>
        <v>3.53066398976426</v>
      </c>
      <c r="P347" s="40" t="n">
        <f aca="false">IF(J347="","",MAX(0,J347-1.96*O347/100))</f>
        <v>0.355835375902513</v>
      </c>
      <c r="Q347" s="40" t="n">
        <f aca="false">IF(J347="","",MIN(1,J347+1.96*O347/100))</f>
        <v>0.494237404301272</v>
      </c>
      <c r="R347" s="32" t="str">
        <f aca="false">IF(L347="","",IF(ABS(L347)&lt;=O347,"Yes","No"))</f>
        <v>Yes</v>
      </c>
      <c r="S347" s="32" t="str">
        <f aca="false">IF(L347="","",IF(ABS(L347)&lt;=1.96*O347,"Yes","No"))</f>
        <v>Yes</v>
      </c>
      <c r="T347" s="60" t="n">
        <f aca="false">IF(D347="","",ROUND(SQRT(((D347+G347)*O347/100)^2+(J347*(D347+G347)*0.14653)^2),0))</f>
        <v>49</v>
      </c>
      <c r="U347" s="32"/>
    </row>
    <row r="348" customFormat="false" ht="15" hidden="false" customHeight="false" outlineLevel="0" collapsed="false">
      <c r="A348" s="32" t="s">
        <v>421</v>
      </c>
      <c r="B348" s="32" t="s">
        <v>579</v>
      </c>
      <c r="C348" s="32" t="s">
        <v>580</v>
      </c>
      <c r="D348" s="60" t="n">
        <v>327</v>
      </c>
      <c r="E348" s="60" t="n">
        <v>276</v>
      </c>
      <c r="F348" s="69" t="n">
        <f aca="false">IF(E348="","",D348-E348)</f>
        <v>51</v>
      </c>
      <c r="G348" s="60" t="n">
        <v>685</v>
      </c>
      <c r="H348" s="60" t="n">
        <v>722</v>
      </c>
      <c r="I348" s="69" t="n">
        <f aca="false">IF(H348="","",G348-H348)</f>
        <v>-37</v>
      </c>
      <c r="J348" s="40" t="n">
        <f aca="false">IF(OR(D348="",D348+G348=0),"",D348/(D348+G348))</f>
        <v>0.323122529644269</v>
      </c>
      <c r="K348" s="40" t="n">
        <f aca="false">IF(E348="","",E348/(E348+H348))</f>
        <v>0.276553106212425</v>
      </c>
      <c r="L348" s="70" t="n">
        <f aca="false">IF(OR(K348="",J348=""),"",(J348-K348)*100)</f>
        <v>4.6569423431844</v>
      </c>
      <c r="M348" s="36" t="n">
        <v>1.94077599590723</v>
      </c>
      <c r="N348" s="36" t="n">
        <v>1.32719472401326</v>
      </c>
      <c r="O348" s="36" t="n">
        <f aca="false">SQRT(M348^2+N348^2)</f>
        <v>2.35118210731078</v>
      </c>
      <c r="P348" s="40" t="n">
        <f aca="false">IF(J348="","",MAX(0,J348-1.96*O348/100))</f>
        <v>0.277039360340978</v>
      </c>
      <c r="Q348" s="40" t="n">
        <f aca="false">IF(J348="","",MIN(1,J348+1.96*O348/100))</f>
        <v>0.36920569894756</v>
      </c>
      <c r="R348" s="32" t="str">
        <f aca="false">IF(L348="","",IF(ABS(L348)&lt;=O348,"Yes","No"))</f>
        <v>No</v>
      </c>
      <c r="S348" s="32" t="str">
        <f aca="false">IF(L348="","",IF(ABS(L348)&lt;=1.96*O348,"Yes","No"))</f>
        <v>No</v>
      </c>
      <c r="T348" s="60" t="n">
        <f aca="false">IF(D348="","",ROUND(SQRT(((D348+G348)*O348/100)^2+(J348*(D348+G348)*0.0886)^2),0))</f>
        <v>37</v>
      </c>
      <c r="U348" s="32"/>
    </row>
    <row r="349" customFormat="false" ht="15" hidden="false" customHeight="false" outlineLevel="0" collapsed="false">
      <c r="A349" s="32" t="s">
        <v>421</v>
      </c>
      <c r="B349" s="32" t="s">
        <v>579</v>
      </c>
      <c r="C349" s="32" t="s">
        <v>581</v>
      </c>
      <c r="D349" s="60" t="n">
        <v>261</v>
      </c>
      <c r="E349" s="60" t="n">
        <v>227</v>
      </c>
      <c r="F349" s="69" t="n">
        <f aca="false">IF(E349="","",D349-E349)</f>
        <v>34</v>
      </c>
      <c r="G349" s="60" t="n">
        <v>441</v>
      </c>
      <c r="H349" s="60" t="n">
        <v>473</v>
      </c>
      <c r="I349" s="69" t="n">
        <f aca="false">IF(H349="","",G349-H349)</f>
        <v>-32</v>
      </c>
      <c r="J349" s="40" t="n">
        <f aca="false">IF(OR(D349="",D349+G349=0),"",D349/(D349+G349))</f>
        <v>0.371794871794872</v>
      </c>
      <c r="K349" s="40" t="n">
        <f aca="false">IF(E349="","",E349/(E349+H349))</f>
        <v>0.324285714285714</v>
      </c>
      <c r="L349" s="70" t="n">
        <f aca="false">IF(OR(K349="",J349=""),"",(J349-K349)*100)</f>
        <v>4.75091575091575</v>
      </c>
      <c r="M349" s="36" t="n">
        <v>3.27171856570357</v>
      </c>
      <c r="N349" s="36" t="n">
        <v>1.32719472401326</v>
      </c>
      <c r="O349" s="36" t="n">
        <f aca="false">SQRT(M349^2+N349^2)</f>
        <v>3.53066398976426</v>
      </c>
      <c r="P349" s="40" t="n">
        <f aca="false">IF(J349="","",MAX(0,J349-1.96*O349/100))</f>
        <v>0.302593857595492</v>
      </c>
      <c r="Q349" s="40" t="n">
        <f aca="false">IF(J349="","",MIN(1,J349+1.96*O349/100))</f>
        <v>0.440995885994251</v>
      </c>
      <c r="R349" s="32" t="str">
        <f aca="false">IF(L349="","",IF(ABS(L349)&lt;=O349,"Yes","No"))</f>
        <v>No</v>
      </c>
      <c r="S349" s="32" t="str">
        <f aca="false">IF(L349="","",IF(ABS(L349)&lt;=1.96*O349,"Yes","No"))</f>
        <v>Yes</v>
      </c>
      <c r="T349" s="60" t="n">
        <f aca="false">IF(D349="","",ROUND(SQRT(((D349+G349)*O349/100)^2+(J349*(D349+G349)*0.14653)^2),0))</f>
        <v>46</v>
      </c>
      <c r="U349" s="32"/>
    </row>
    <row r="350" customFormat="false" ht="15" hidden="false" customHeight="false" outlineLevel="0" collapsed="false">
      <c r="A350" s="32" t="s">
        <v>421</v>
      </c>
      <c r="B350" s="32" t="s">
        <v>579</v>
      </c>
      <c r="C350" s="32" t="s">
        <v>582</v>
      </c>
      <c r="D350" s="60" t="n">
        <v>212</v>
      </c>
      <c r="E350" s="60" t="n">
        <v>171</v>
      </c>
      <c r="F350" s="69" t="n">
        <f aca="false">IF(E350="","",D350-E350)</f>
        <v>41</v>
      </c>
      <c r="G350" s="60" t="n">
        <v>430</v>
      </c>
      <c r="H350" s="60" t="n">
        <v>432</v>
      </c>
      <c r="I350" s="69" t="n">
        <f aca="false">IF(H350="","",G350-H350)</f>
        <v>-2</v>
      </c>
      <c r="J350" s="40" t="n">
        <f aca="false">IF(OR(D350="",D350+G350=0),"",D350/(D350+G350))</f>
        <v>0.330218068535826</v>
      </c>
      <c r="K350" s="40" t="n">
        <f aca="false">IF(E350="","",E350/(E350+H350))</f>
        <v>0.283582089552239</v>
      </c>
      <c r="L350" s="70" t="n">
        <f aca="false">IF(OR(K350="",J350=""),"",(J350-K350)*100)</f>
        <v>4.66359789835867</v>
      </c>
      <c r="M350" s="36" t="n">
        <v>3.27171856570357</v>
      </c>
      <c r="N350" s="36" t="n">
        <v>1.32719472401326</v>
      </c>
      <c r="O350" s="36" t="n">
        <f aca="false">SQRT(M350^2+N350^2)</f>
        <v>3.53066398976426</v>
      </c>
      <c r="P350" s="40" t="n">
        <f aca="false">IF(J350="","",MAX(0,J350-1.96*O350/100))</f>
        <v>0.261017054336446</v>
      </c>
      <c r="Q350" s="40" t="n">
        <f aca="false">IF(J350="","",MIN(1,J350+1.96*O350/100))</f>
        <v>0.399419082735205</v>
      </c>
      <c r="R350" s="32" t="str">
        <f aca="false">IF(L350="","",IF(ABS(L350)&lt;=O350,"Yes","No"))</f>
        <v>No</v>
      </c>
      <c r="S350" s="32" t="str">
        <f aca="false">IF(L350="","",IF(ABS(L350)&lt;=1.96*O350,"Yes","No"))</f>
        <v>Yes</v>
      </c>
      <c r="T350" s="60" t="n">
        <f aca="false">IF(D350="","",ROUND(SQRT(((D350+G350)*O350/100)^2+(J350*(D350+G350)*0.14653)^2),0))</f>
        <v>38</v>
      </c>
      <c r="U350" s="32"/>
    </row>
    <row r="351" customFormat="false" ht="15" hidden="false" customHeight="false" outlineLevel="0" collapsed="false">
      <c r="A351" s="32" t="s">
        <v>421</v>
      </c>
      <c r="B351" s="32" t="s">
        <v>579</v>
      </c>
      <c r="C351" s="32" t="s">
        <v>583</v>
      </c>
      <c r="D351" s="60" t="n">
        <v>214</v>
      </c>
      <c r="E351" s="60" t="n">
        <v>197</v>
      </c>
      <c r="F351" s="69" t="n">
        <f aca="false">IF(E351="","",D351-E351)</f>
        <v>17</v>
      </c>
      <c r="G351" s="60" t="n">
        <v>390</v>
      </c>
      <c r="H351" s="60" t="n">
        <v>397</v>
      </c>
      <c r="I351" s="69" t="n">
        <f aca="false">IF(H351="","",G351-H351)</f>
        <v>-7</v>
      </c>
      <c r="J351" s="40" t="n">
        <f aca="false">IF(OR(D351="",D351+G351=0),"",D351/(D351+G351))</f>
        <v>0.354304635761589</v>
      </c>
      <c r="K351" s="40" t="n">
        <f aca="false">IF(E351="","",E351/(E351+H351))</f>
        <v>0.331649831649832</v>
      </c>
      <c r="L351" s="70" t="n">
        <f aca="false">IF(OR(K351="",J351=""),"",(J351-K351)*100)</f>
        <v>2.26548041117577</v>
      </c>
      <c r="M351" s="36" t="n">
        <v>3.27171856570357</v>
      </c>
      <c r="N351" s="36" t="n">
        <v>1.32719472401326</v>
      </c>
      <c r="O351" s="36" t="n">
        <f aca="false">SQRT(M351^2+N351^2)</f>
        <v>3.53066398976426</v>
      </c>
      <c r="P351" s="40" t="n">
        <f aca="false">IF(J351="","",MAX(0,J351-1.96*O351/100))</f>
        <v>0.28510362156221</v>
      </c>
      <c r="Q351" s="40" t="n">
        <f aca="false">IF(J351="","",MIN(1,J351+1.96*O351/100))</f>
        <v>0.423505649960969</v>
      </c>
      <c r="R351" s="32" t="str">
        <f aca="false">IF(L351="","",IF(ABS(L351)&lt;=O351,"Yes","No"))</f>
        <v>Yes</v>
      </c>
      <c r="S351" s="32" t="str">
        <f aca="false">IF(L351="","",IF(ABS(L351)&lt;=1.96*O351,"Yes","No"))</f>
        <v>Yes</v>
      </c>
      <c r="T351" s="60" t="n">
        <f aca="false">IF(D351="","",ROUND(SQRT(((D351+G351)*O351/100)^2+(J351*(D351+G351)*0.14653)^2),0))</f>
        <v>38</v>
      </c>
      <c r="U351" s="32"/>
    </row>
    <row r="352" customFormat="false" ht="15" hidden="false" customHeight="false" outlineLevel="0" collapsed="false">
      <c r="A352" s="32" t="s">
        <v>421</v>
      </c>
      <c r="B352" s="32" t="s">
        <v>579</v>
      </c>
      <c r="C352" s="32" t="s">
        <v>584</v>
      </c>
      <c r="D352" s="60" t="n">
        <v>370</v>
      </c>
      <c r="E352" s="60" t="n">
        <v>336</v>
      </c>
      <c r="F352" s="69" t="n">
        <f aca="false">IF(E352="","",D352-E352)</f>
        <v>34</v>
      </c>
      <c r="G352" s="60" t="n">
        <v>574</v>
      </c>
      <c r="H352" s="60" t="n">
        <v>577</v>
      </c>
      <c r="I352" s="69" t="n">
        <f aca="false">IF(H352="","",G352-H352)</f>
        <v>-3</v>
      </c>
      <c r="J352" s="40" t="n">
        <f aca="false">IF(OR(D352="",D352+G352=0),"",D352/(D352+G352))</f>
        <v>0.391949152542373</v>
      </c>
      <c r="K352" s="40" t="n">
        <f aca="false">IF(E352="","",E352/(E352+H352))</f>
        <v>0.368017524644031</v>
      </c>
      <c r="L352" s="70" t="n">
        <f aca="false">IF(OR(K352="",J352=""),"",(J352-K352)*100)</f>
        <v>2.39316278983422</v>
      </c>
      <c r="M352" s="36" t="n">
        <v>1.94077599590723</v>
      </c>
      <c r="N352" s="36" t="n">
        <v>1.32719472401326</v>
      </c>
      <c r="O352" s="36" t="n">
        <f aca="false">SQRT(M352^2+N352^2)</f>
        <v>2.35118210731078</v>
      </c>
      <c r="P352" s="40" t="n">
        <f aca="false">IF(J352="","",MAX(0,J352-1.96*O352/100))</f>
        <v>0.345865983239082</v>
      </c>
      <c r="Q352" s="40" t="n">
        <f aca="false">IF(J352="","",MIN(1,J352+1.96*O352/100))</f>
        <v>0.438032321845664</v>
      </c>
      <c r="R352" s="32" t="str">
        <f aca="false">IF(L352="","",IF(ABS(L352)&lt;=O352,"Yes","No"))</f>
        <v>No</v>
      </c>
      <c r="S352" s="32" t="str">
        <f aca="false">IF(L352="","",IF(ABS(L352)&lt;=1.96*O352,"Yes","No"))</f>
        <v>Yes</v>
      </c>
      <c r="T352" s="60" t="n">
        <f aca="false">IF(D352="","",ROUND(SQRT(((D352+G352)*O352/100)^2+(J352*(D352+G352)*0.0886)^2),0))</f>
        <v>40</v>
      </c>
      <c r="U352" s="32"/>
    </row>
    <row r="353" customFormat="false" ht="15" hidden="false" customHeight="false" outlineLevel="0" collapsed="false">
      <c r="A353" s="32" t="s">
        <v>421</v>
      </c>
      <c r="B353" s="32" t="s">
        <v>585</v>
      </c>
      <c r="C353" s="32" t="s">
        <v>586</v>
      </c>
      <c r="D353" s="60" t="n">
        <v>1109</v>
      </c>
      <c r="E353" s="60" t="n">
        <v>993</v>
      </c>
      <c r="F353" s="69" t="n">
        <f aca="false">IF(E353="","",D353-E353)</f>
        <v>116</v>
      </c>
      <c r="G353" s="60" t="n">
        <v>1099</v>
      </c>
      <c r="H353" s="60" t="n">
        <v>1180</v>
      </c>
      <c r="I353" s="69" t="n">
        <f aca="false">IF(H353="","",G353-H353)</f>
        <v>-81</v>
      </c>
      <c r="J353" s="40" t="n">
        <f aca="false">IF(OR(D353="",D353+G353=0),"",D353/(D353+G353))</f>
        <v>0.502264492753623</v>
      </c>
      <c r="K353" s="40" t="n">
        <f aca="false">IF(E353="","",E353/(E353+H353))</f>
        <v>0.456971928209848</v>
      </c>
      <c r="L353" s="70" t="n">
        <f aca="false">IF(OR(K353="",J353=""),"",(J353-K353)*100)</f>
        <v>4.52925645437751</v>
      </c>
      <c r="M353" s="36" t="n">
        <v>1.75751909275079</v>
      </c>
      <c r="N353" s="36" t="n">
        <v>1.32719472401326</v>
      </c>
      <c r="O353" s="36" t="n">
        <f aca="false">SQRT(M353^2+N353^2)</f>
        <v>2.2023440232698</v>
      </c>
      <c r="P353" s="40" t="n">
        <f aca="false">IF(J353="","",MAX(0,J353-1.96*O353/100))</f>
        <v>0.459098549897535</v>
      </c>
      <c r="Q353" s="40" t="n">
        <f aca="false">IF(J353="","",MIN(1,J353+1.96*O353/100))</f>
        <v>0.545430435609711</v>
      </c>
      <c r="R353" s="32" t="str">
        <f aca="false">IF(L353="","",IF(ABS(L353)&lt;=O353,"Yes","No"))</f>
        <v>No</v>
      </c>
      <c r="S353" s="32" t="str">
        <f aca="false">IF(L353="","",IF(ABS(L353)&lt;=1.96*O353,"Yes","No"))</f>
        <v>No</v>
      </c>
      <c r="T353" s="60" t="n">
        <f aca="false">IF(D353="","",ROUND(SQRT(((D353+G353)*O353/100)^2+(J353*(D353+G353)*0.06777)^2),0))</f>
        <v>90</v>
      </c>
      <c r="U353" s="32"/>
    </row>
    <row r="354" customFormat="false" ht="15" hidden="false" customHeight="false" outlineLevel="0" collapsed="false">
      <c r="A354" s="32" t="s">
        <v>421</v>
      </c>
      <c r="B354" s="32" t="s">
        <v>585</v>
      </c>
      <c r="C354" s="32" t="s">
        <v>587</v>
      </c>
      <c r="D354" s="60" t="n">
        <v>888</v>
      </c>
      <c r="E354" s="60" t="n">
        <v>845</v>
      </c>
      <c r="F354" s="69" t="n">
        <f aca="false">IF(E354="","",D354-E354)</f>
        <v>43</v>
      </c>
      <c r="G354" s="60" t="n">
        <v>895</v>
      </c>
      <c r="H354" s="60" t="n">
        <v>932</v>
      </c>
      <c r="I354" s="69" t="n">
        <f aca="false">IF(H354="","",G354-H354)</f>
        <v>-37</v>
      </c>
      <c r="J354" s="40" t="n">
        <f aca="false">IF(OR(D354="",D354+G354=0),"",D354/(D354+G354))</f>
        <v>0.498037016264722</v>
      </c>
      <c r="K354" s="40" t="n">
        <f aca="false">IF(E354="","",E354/(E354+H354))</f>
        <v>0.475520540236353</v>
      </c>
      <c r="L354" s="70" t="n">
        <f aca="false">IF(OR(K354="",J354=""),"",(J354-K354)*100)</f>
        <v>2.25164760283689</v>
      </c>
      <c r="M354" s="36" t="n">
        <v>1.75751909275079</v>
      </c>
      <c r="N354" s="36" t="n">
        <v>1.32719472401326</v>
      </c>
      <c r="O354" s="36" t="n">
        <f aca="false">SQRT(M354^2+N354^2)</f>
        <v>2.2023440232698</v>
      </c>
      <c r="P354" s="40" t="n">
        <f aca="false">IF(J354="","",MAX(0,J354-1.96*O354/100))</f>
        <v>0.454871073408634</v>
      </c>
      <c r="Q354" s="40" t="n">
        <f aca="false">IF(J354="","",MIN(1,J354+1.96*O354/100))</f>
        <v>0.54120295912081</v>
      </c>
      <c r="R354" s="32" t="str">
        <f aca="false">IF(L354="","",IF(ABS(L354)&lt;=O354,"Yes","No"))</f>
        <v>No</v>
      </c>
      <c r="S354" s="32" t="str">
        <f aca="false">IF(L354="","",IF(ABS(L354)&lt;=1.96*O354,"Yes","No"))</f>
        <v>Yes</v>
      </c>
      <c r="T354" s="60" t="n">
        <f aca="false">IF(D354="","",ROUND(SQRT(((D354+G354)*O354/100)^2+(J354*(D354+G354)*0.06777)^2),0))</f>
        <v>72</v>
      </c>
      <c r="U354" s="32"/>
    </row>
    <row r="355" customFormat="false" ht="15" hidden="false" customHeight="false" outlineLevel="0" collapsed="false">
      <c r="A355" s="32" t="s">
        <v>421</v>
      </c>
      <c r="B355" s="32" t="s">
        <v>588</v>
      </c>
      <c r="C355" s="32" t="s">
        <v>589</v>
      </c>
      <c r="D355" s="60" t="n">
        <v>422</v>
      </c>
      <c r="E355" s="60" t="n">
        <v>379</v>
      </c>
      <c r="F355" s="69" t="n">
        <f aca="false">IF(E355="","",D355-E355)</f>
        <v>43</v>
      </c>
      <c r="G355" s="60" t="n">
        <v>574</v>
      </c>
      <c r="H355" s="60" t="n">
        <v>605</v>
      </c>
      <c r="I355" s="69" t="n">
        <f aca="false">IF(H355="","",G355-H355)</f>
        <v>-31</v>
      </c>
      <c r="J355" s="40" t="n">
        <f aca="false">IF(OR(D355="",D355+G355=0),"",D355/(D355+G355))</f>
        <v>0.423694779116466</v>
      </c>
      <c r="K355" s="40" t="n">
        <f aca="false">IF(E355="","",E355/(E355+H355))</f>
        <v>0.385162601626016</v>
      </c>
      <c r="L355" s="70" t="n">
        <f aca="false">IF(OR(K355="",J355=""),"",(J355-K355)*100)</f>
        <v>3.85321774904496</v>
      </c>
      <c r="M355" s="36" t="n">
        <v>1.94077599590723</v>
      </c>
      <c r="N355" s="36" t="n">
        <v>1.32719472401326</v>
      </c>
      <c r="O355" s="36" t="n">
        <f aca="false">SQRT(M355^2+N355^2)</f>
        <v>2.35118210731078</v>
      </c>
      <c r="P355" s="40" t="n">
        <f aca="false">IF(J355="","",MAX(0,J355-1.96*O355/100))</f>
        <v>0.377611609813175</v>
      </c>
      <c r="Q355" s="40" t="n">
        <f aca="false">IF(J355="","",MIN(1,J355+1.96*O355/100))</f>
        <v>0.469777948419757</v>
      </c>
      <c r="R355" s="32" t="str">
        <f aca="false">IF(L355="","",IF(ABS(L355)&lt;=O355,"Yes","No"))</f>
        <v>No</v>
      </c>
      <c r="S355" s="32" t="str">
        <f aca="false">IF(L355="","",IF(ABS(L355)&lt;=1.96*O355,"Yes","No"))</f>
        <v>Yes</v>
      </c>
      <c r="T355" s="60" t="n">
        <f aca="false">IF(D355="","",ROUND(SQRT(((D355+G355)*O355/100)^2+(J355*(D355+G355)*0.0886)^2),0))</f>
        <v>44</v>
      </c>
      <c r="U355" s="32"/>
    </row>
    <row r="356" customFormat="false" ht="15" hidden="false" customHeight="false" outlineLevel="0" collapsed="false">
      <c r="A356" s="32" t="s">
        <v>421</v>
      </c>
      <c r="B356" s="32" t="s">
        <v>396</v>
      </c>
      <c r="C356" s="32" t="s">
        <v>590</v>
      </c>
      <c r="D356" s="60" t="n">
        <v>867</v>
      </c>
      <c r="E356" s="60" t="n">
        <v>786</v>
      </c>
      <c r="F356" s="69" t="n">
        <f aca="false">IF(E356="","",D356-E356)</f>
        <v>81</v>
      </c>
      <c r="G356" s="60" t="n">
        <v>1472</v>
      </c>
      <c r="H356" s="60" t="n">
        <v>1523</v>
      </c>
      <c r="I356" s="69" t="n">
        <f aca="false">IF(H356="","",G356-H356)</f>
        <v>-51</v>
      </c>
      <c r="J356" s="40" t="n">
        <f aca="false">IF(OR(D356="",D356+G356=0),"",D356/(D356+G356))</f>
        <v>0.370671227020094</v>
      </c>
      <c r="K356" s="40" t="n">
        <f aca="false">IF(E356="","",E356/(E356+H356))</f>
        <v>0.340407102641836</v>
      </c>
      <c r="L356" s="70" t="n">
        <f aca="false">IF(OR(K356="",J356=""),"",(J356-K356)*100)</f>
        <v>3.02641243782578</v>
      </c>
      <c r="M356" s="36" t="n">
        <v>1.75751909275079</v>
      </c>
      <c r="N356" s="36" t="n">
        <v>1.32719472401326</v>
      </c>
      <c r="O356" s="36" t="n">
        <f aca="false">SQRT(M356^2+N356^2)</f>
        <v>2.2023440232698</v>
      </c>
      <c r="P356" s="40" t="n">
        <f aca="false">IF(J356="","",MAX(0,J356-1.96*O356/100))</f>
        <v>0.327505284164006</v>
      </c>
      <c r="Q356" s="40" t="n">
        <f aca="false">IF(J356="","",MIN(1,J356+1.96*O356/100))</f>
        <v>0.413837169876182</v>
      </c>
      <c r="R356" s="32" t="str">
        <f aca="false">IF(L356="","",IF(ABS(L356)&lt;=O356,"Yes","No"))</f>
        <v>No</v>
      </c>
      <c r="S356" s="32" t="str">
        <f aca="false">IF(L356="","",IF(ABS(L356)&lt;=1.96*O356,"Yes","No"))</f>
        <v>Yes</v>
      </c>
      <c r="T356" s="60" t="n">
        <f aca="false">IF(D356="","",ROUND(SQRT(((D356+G356)*O356/100)^2+(J356*(D356+G356)*0.06777)^2),0))</f>
        <v>78</v>
      </c>
      <c r="U356" s="32"/>
    </row>
    <row r="357" customFormat="false" ht="15" hidden="false" customHeight="false" outlineLevel="0" collapsed="false">
      <c r="A357" s="32" t="s">
        <v>421</v>
      </c>
      <c r="B357" s="32" t="s">
        <v>396</v>
      </c>
      <c r="C357" s="32" t="s">
        <v>591</v>
      </c>
      <c r="D357" s="60" t="n">
        <v>271</v>
      </c>
      <c r="E357" s="60"/>
      <c r="F357" s="69" t="str">
        <f aca="false">IF(E357="","",D357-E357)</f>
        <v/>
      </c>
      <c r="G357" s="60" t="n">
        <v>441</v>
      </c>
      <c r="H357" s="60"/>
      <c r="I357" s="69" t="str">
        <f aca="false">IF(H357="","",G357-H357)</f>
        <v/>
      </c>
      <c r="J357" s="40" t="n">
        <f aca="false">IF(OR(D357="",D357+G357=0),"",D357/(D357+G357))</f>
        <v>0.38061797752809</v>
      </c>
      <c r="K357" s="40" t="str">
        <f aca="false">IF(E357="","",E357/(E357+H357))</f>
        <v/>
      </c>
      <c r="L357" s="70" t="str">
        <f aca="false">IF(OR(K357="",J357=""),"",(J357-K357)*100)</f>
        <v/>
      </c>
      <c r="M357" s="36" t="n">
        <v>3.27171856570357</v>
      </c>
      <c r="N357" s="36" t="n">
        <v>1.32719472401326</v>
      </c>
      <c r="O357" s="36" t="n">
        <f aca="false">SQRT(M357^2+N357^2)</f>
        <v>3.53066398976426</v>
      </c>
      <c r="P357" s="40" t="n">
        <f aca="false">IF(J357="","",MAX(0,J357-1.96*O357/100))</f>
        <v>0.31141696332871</v>
      </c>
      <c r="Q357" s="40" t="n">
        <f aca="false">IF(J357="","",MIN(1,J357+1.96*O357/100))</f>
        <v>0.449818991727469</v>
      </c>
      <c r="R357" s="32" t="str">
        <f aca="false">IF(L357="","",IF(ABS(L357)&lt;=O357,"Yes","No"))</f>
        <v/>
      </c>
      <c r="S357" s="32" t="str">
        <f aca="false">IF(L357="","",IF(ABS(L357)&lt;=1.96*O357,"Yes","No"))</f>
        <v/>
      </c>
      <c r="T357" s="60" t="n">
        <f aca="false">IF(D357="","",ROUND(SQRT(((D357+G357)*O357/100)^2+(J357*(D357+G357)*0.14653)^2),0))</f>
        <v>47</v>
      </c>
      <c r="U357" s="32" t="s">
        <v>784</v>
      </c>
    </row>
    <row r="358" customFormat="false" ht="15" hidden="false" customHeight="false" outlineLevel="0" collapsed="false">
      <c r="A358" s="32" t="s">
        <v>421</v>
      </c>
      <c r="B358" s="32" t="s">
        <v>593</v>
      </c>
      <c r="C358" s="32" t="s">
        <v>593</v>
      </c>
      <c r="D358" s="60" t="n">
        <v>304</v>
      </c>
      <c r="E358" s="60" t="n">
        <v>249</v>
      </c>
      <c r="F358" s="69" t="n">
        <f aca="false">IF(E358="","",D358-E358)</f>
        <v>55</v>
      </c>
      <c r="G358" s="60" t="n">
        <v>256</v>
      </c>
      <c r="H358" s="60" t="n">
        <v>326</v>
      </c>
      <c r="I358" s="69" t="n">
        <f aca="false">IF(H358="","",G358-H358)</f>
        <v>-70</v>
      </c>
      <c r="J358" s="40" t="n">
        <f aca="false">IF(OR(D358="",D358+G358=0),"",D358/(D358+G358))</f>
        <v>0.542857142857143</v>
      </c>
      <c r="K358" s="40" t="n">
        <f aca="false">IF(E358="","",E358/(E358+H358))</f>
        <v>0.43304347826087</v>
      </c>
      <c r="L358" s="70" t="n">
        <f aca="false">IF(OR(K358="",J358=""),"",(J358-K358)*100)</f>
        <v>10.9813664596273</v>
      </c>
      <c r="M358" s="36" t="n">
        <v>3.27171856570357</v>
      </c>
      <c r="N358" s="36" t="n">
        <v>1.32719472401326</v>
      </c>
      <c r="O358" s="36" t="n">
        <f aca="false">SQRT(M358^2+N358^2)</f>
        <v>3.53066398976426</v>
      </c>
      <c r="P358" s="40" t="n">
        <f aca="false">IF(J358="","",MAX(0,J358-1.96*O358/100))</f>
        <v>0.473656128657763</v>
      </c>
      <c r="Q358" s="40" t="n">
        <f aca="false">IF(J358="","",MIN(1,J358+1.96*O358/100))</f>
        <v>0.612058157056522</v>
      </c>
      <c r="R358" s="32" t="str">
        <f aca="false">IF(L358="","",IF(ABS(L358)&lt;=O358,"Yes","No"))</f>
        <v>No</v>
      </c>
      <c r="S358" s="32" t="str">
        <f aca="false">IF(L358="","",IF(ABS(L358)&lt;=1.96*O358,"Yes","No"))</f>
        <v>No</v>
      </c>
      <c r="T358" s="60" t="n">
        <f aca="false">IF(D358="","",ROUND(SQRT(((D358+G358)*O358/100)^2+(J358*(D358+G358)*0.14653)^2),0))</f>
        <v>49</v>
      </c>
      <c r="U358" s="32"/>
    </row>
    <row r="359" customFormat="false" ht="15" hidden="false" customHeight="false" outlineLevel="0" collapsed="false">
      <c r="A359" s="32" t="s">
        <v>421</v>
      </c>
      <c r="B359" s="32" t="s">
        <v>594</v>
      </c>
      <c r="C359" s="32" t="s">
        <v>595</v>
      </c>
      <c r="D359" s="60" t="n">
        <v>539</v>
      </c>
      <c r="E359" s="60" t="n">
        <v>467</v>
      </c>
      <c r="F359" s="69" t="n">
        <f aca="false">IF(E359="","",D359-E359)</f>
        <v>72</v>
      </c>
      <c r="G359" s="60" t="n">
        <v>639</v>
      </c>
      <c r="H359" s="60" t="n">
        <v>684</v>
      </c>
      <c r="I359" s="69" t="n">
        <f aca="false">IF(H359="","",G359-H359)</f>
        <v>-45</v>
      </c>
      <c r="J359" s="40" t="n">
        <f aca="false">IF(OR(D359="",D359+G359=0),"",D359/(D359+G359))</f>
        <v>0.457555178268251</v>
      </c>
      <c r="K359" s="40" t="n">
        <f aca="false">IF(E359="","",E359/(E359+H359))</f>
        <v>0.405734144222415</v>
      </c>
      <c r="L359" s="70" t="n">
        <f aca="false">IF(OR(K359="",J359=""),"",(J359-K359)*100)</f>
        <v>5.1821034045836</v>
      </c>
      <c r="M359" s="36" t="n">
        <v>1.75751909275079</v>
      </c>
      <c r="N359" s="36" t="n">
        <v>1.32719472401326</v>
      </c>
      <c r="O359" s="36" t="n">
        <f aca="false">SQRT(M359^2+N359^2)</f>
        <v>2.2023440232698</v>
      </c>
      <c r="P359" s="40" t="n">
        <f aca="false">IF(J359="","",MAX(0,J359-1.96*O359/100))</f>
        <v>0.414389235412163</v>
      </c>
      <c r="Q359" s="40" t="n">
        <f aca="false">IF(J359="","",MIN(1,J359+1.96*O359/100))</f>
        <v>0.500721121124339</v>
      </c>
      <c r="R359" s="32" t="str">
        <f aca="false">IF(L359="","",IF(ABS(L359)&lt;=O359,"Yes","No"))</f>
        <v>No</v>
      </c>
      <c r="S359" s="32" t="str">
        <f aca="false">IF(L359="","",IF(ABS(L359)&lt;=1.96*O359,"Yes","No"))</f>
        <v>No</v>
      </c>
      <c r="T359" s="60" t="n">
        <f aca="false">IF(D359="","",ROUND(SQRT(((D359+G359)*O359/100)^2+(J359*(D359+G359)*0.06777)^2),0))</f>
        <v>45</v>
      </c>
      <c r="U359" s="32"/>
    </row>
    <row r="360" customFormat="false" ht="15" hidden="false" customHeight="false" outlineLevel="0" collapsed="false">
      <c r="A360" s="32" t="s">
        <v>421</v>
      </c>
      <c r="B360" s="32" t="s">
        <v>594</v>
      </c>
      <c r="C360" s="32" t="s">
        <v>596</v>
      </c>
      <c r="D360" s="60" t="n">
        <v>437</v>
      </c>
      <c r="E360" s="60" t="n">
        <v>385</v>
      </c>
      <c r="F360" s="69" t="n">
        <f aca="false">IF(E360="","",D360-E360)</f>
        <v>52</v>
      </c>
      <c r="G360" s="60" t="n">
        <v>600</v>
      </c>
      <c r="H360" s="60" t="n">
        <v>656</v>
      </c>
      <c r="I360" s="69" t="n">
        <f aca="false">IF(H360="","",G360-H360)</f>
        <v>-56</v>
      </c>
      <c r="J360" s="40" t="n">
        <f aca="false">IF(OR(D360="",D360+G360=0),"",D360/(D360+G360))</f>
        <v>0.421407907425265</v>
      </c>
      <c r="K360" s="40" t="n">
        <f aca="false">IF(E360="","",E360/(E360+H360))</f>
        <v>0.36983669548511</v>
      </c>
      <c r="L360" s="70" t="n">
        <f aca="false">IF(OR(K360="",J360=""),"",(J360-K360)*100)</f>
        <v>5.15712119401547</v>
      </c>
      <c r="M360" s="36" t="n">
        <v>1.94077599590723</v>
      </c>
      <c r="N360" s="36" t="n">
        <v>1.32719472401326</v>
      </c>
      <c r="O360" s="36" t="n">
        <f aca="false">SQRT(M360^2+N360^2)</f>
        <v>2.35118210731078</v>
      </c>
      <c r="P360" s="40" t="n">
        <f aca="false">IF(J360="","",MAX(0,J360-1.96*O360/100))</f>
        <v>0.375324738121974</v>
      </c>
      <c r="Q360" s="40" t="n">
        <f aca="false">IF(J360="","",MIN(1,J360+1.96*O360/100))</f>
        <v>0.467491076728557</v>
      </c>
      <c r="R360" s="32" t="str">
        <f aca="false">IF(L360="","",IF(ABS(L360)&lt;=O360,"Yes","No"))</f>
        <v>No</v>
      </c>
      <c r="S360" s="32" t="str">
        <f aca="false">IF(L360="","",IF(ABS(L360)&lt;=1.96*O360,"Yes","No"))</f>
        <v>No</v>
      </c>
      <c r="T360" s="60" t="n">
        <f aca="false">IF(D360="","",ROUND(SQRT(((D360+G360)*O360/100)^2+(J360*(D360+G360)*0.0886)^2),0))</f>
        <v>46</v>
      </c>
      <c r="U360" s="32"/>
    </row>
    <row r="361" customFormat="false" ht="15" hidden="false" customHeight="false" outlineLevel="0" collapsed="false">
      <c r="A361" s="32" t="s">
        <v>421</v>
      </c>
      <c r="B361" s="32" t="s">
        <v>594</v>
      </c>
      <c r="C361" s="32" t="s">
        <v>597</v>
      </c>
      <c r="D361" s="60" t="n">
        <v>628</v>
      </c>
      <c r="E361" s="60" t="n">
        <v>620</v>
      </c>
      <c r="F361" s="69" t="n">
        <f aca="false">IF(E361="","",D361-E361)</f>
        <v>8</v>
      </c>
      <c r="G361" s="60" t="n">
        <v>661</v>
      </c>
      <c r="H361" s="60" t="n">
        <v>647</v>
      </c>
      <c r="I361" s="69" t="n">
        <f aca="false">IF(H361="","",G361-H361)</f>
        <v>14</v>
      </c>
      <c r="J361" s="40" t="n">
        <f aca="false">IF(OR(D361="",D361+G361=0),"",D361/(D361+G361))</f>
        <v>0.487199379363848</v>
      </c>
      <c r="K361" s="40" t="n">
        <f aca="false">IF(E361="","",E361/(E361+H361))</f>
        <v>0.489344909234412</v>
      </c>
      <c r="L361" s="70" t="n">
        <f aca="false">IF(OR(K361="",J361=""),"",(J361-K361)*100)</f>
        <v>-0.214552987056404</v>
      </c>
      <c r="M361" s="36" t="n">
        <v>1.75751909275079</v>
      </c>
      <c r="N361" s="36" t="n">
        <v>1.32719472401326</v>
      </c>
      <c r="O361" s="36" t="n">
        <f aca="false">SQRT(M361^2+N361^2)</f>
        <v>2.2023440232698</v>
      </c>
      <c r="P361" s="40" t="n">
        <f aca="false">IF(J361="","",MAX(0,J361-1.96*O361/100))</f>
        <v>0.44403343650776</v>
      </c>
      <c r="Q361" s="40" t="n">
        <f aca="false">IF(J361="","",MIN(1,J361+1.96*O361/100))</f>
        <v>0.530365322219936</v>
      </c>
      <c r="R361" s="32" t="str">
        <f aca="false">IF(L361="","",IF(ABS(L361)&lt;=O361,"Yes","No"))</f>
        <v>Yes</v>
      </c>
      <c r="S361" s="32" t="str">
        <f aca="false">IF(L361="","",IF(ABS(L361)&lt;=1.96*O361,"Yes","No"))</f>
        <v>Yes</v>
      </c>
      <c r="T361" s="60" t="n">
        <f aca="false">IF(D361="","",ROUND(SQRT(((D361+G361)*O361/100)^2+(J361*(D361+G361)*0.06777)^2),0))</f>
        <v>51</v>
      </c>
      <c r="U361" s="32"/>
    </row>
    <row r="362" customFormat="false" ht="15" hidden="false" customHeight="false" outlineLevel="0" collapsed="false">
      <c r="A362" s="32" t="s">
        <v>421</v>
      </c>
      <c r="B362" s="32" t="s">
        <v>594</v>
      </c>
      <c r="C362" s="32" t="s">
        <v>598</v>
      </c>
      <c r="D362" s="60" t="n">
        <v>318</v>
      </c>
      <c r="E362" s="60" t="n">
        <v>295</v>
      </c>
      <c r="F362" s="69" t="n">
        <f aca="false">IF(E362="","",D362-E362)</f>
        <v>23</v>
      </c>
      <c r="G362" s="60" t="n">
        <v>372</v>
      </c>
      <c r="H362" s="60" t="n">
        <v>392</v>
      </c>
      <c r="I362" s="69" t="n">
        <f aca="false">IF(H362="","",G362-H362)</f>
        <v>-20</v>
      </c>
      <c r="J362" s="40" t="n">
        <f aca="false">IF(OR(D362="",D362+G362=0),"",D362/(D362+G362))</f>
        <v>0.460869565217391</v>
      </c>
      <c r="K362" s="40" t="n">
        <f aca="false">IF(E362="","",E362/(E362+H362))</f>
        <v>0.429403202328967</v>
      </c>
      <c r="L362" s="70" t="n">
        <f aca="false">IF(OR(K362="",J362=""),"",(J362-K362)*100)</f>
        <v>3.14663628884248</v>
      </c>
      <c r="M362" s="36" t="n">
        <v>3.27171856570357</v>
      </c>
      <c r="N362" s="36" t="n">
        <v>1.32719472401326</v>
      </c>
      <c r="O362" s="36" t="n">
        <f aca="false">SQRT(M362^2+N362^2)</f>
        <v>3.53066398976426</v>
      </c>
      <c r="P362" s="40" t="n">
        <f aca="false">IF(J362="","",MAX(0,J362-1.96*O362/100))</f>
        <v>0.391668551018012</v>
      </c>
      <c r="Q362" s="40" t="n">
        <f aca="false">IF(J362="","",MIN(1,J362+1.96*O362/100))</f>
        <v>0.530070579416771</v>
      </c>
      <c r="R362" s="32" t="str">
        <f aca="false">IF(L362="","",IF(ABS(L362)&lt;=O362,"Yes","No"))</f>
        <v>Yes</v>
      </c>
      <c r="S362" s="32" t="str">
        <f aca="false">IF(L362="","",IF(ABS(L362)&lt;=1.96*O362,"Yes","No"))</f>
        <v>Yes</v>
      </c>
      <c r="T362" s="60" t="n">
        <f aca="false">IF(D362="","",ROUND(SQRT(((D362+G362)*O362/100)^2+(J362*(D362+G362)*0.14653)^2),0))</f>
        <v>53</v>
      </c>
      <c r="U362" s="32"/>
    </row>
    <row r="363" customFormat="false" ht="15" hidden="false" customHeight="false" outlineLevel="0" collapsed="false">
      <c r="A363" s="32" t="s">
        <v>421</v>
      </c>
      <c r="B363" s="32" t="s">
        <v>599</v>
      </c>
      <c r="C363" s="32" t="s">
        <v>600</v>
      </c>
      <c r="D363" s="60" t="n">
        <v>689</v>
      </c>
      <c r="E363" s="60" t="n">
        <v>625</v>
      </c>
      <c r="F363" s="69" t="n">
        <f aca="false">IF(E363="","",D363-E363)</f>
        <v>64</v>
      </c>
      <c r="G363" s="60" t="n">
        <v>411</v>
      </c>
      <c r="H363" s="60" t="n">
        <v>447</v>
      </c>
      <c r="I363" s="69" t="n">
        <f aca="false">IF(H363="","",G363-H363)</f>
        <v>-36</v>
      </c>
      <c r="J363" s="40" t="n">
        <f aca="false">IF(OR(D363="",D363+G363=0),"",D363/(D363+G363))</f>
        <v>0.626363636363636</v>
      </c>
      <c r="K363" s="40" t="n">
        <f aca="false">IF(E363="","",E363/(E363+H363))</f>
        <v>0.583022388059702</v>
      </c>
      <c r="L363" s="70" t="n">
        <f aca="false">IF(OR(K363="",J363=""),"",(J363-K363)*100)</f>
        <v>4.33412483039348</v>
      </c>
      <c r="M363" s="36" t="n">
        <v>1.94077599590723</v>
      </c>
      <c r="N363" s="36" t="n">
        <v>1.32719472401326</v>
      </c>
      <c r="O363" s="36" t="n">
        <f aca="false">SQRT(M363^2+N363^2)</f>
        <v>2.35118210731078</v>
      </c>
      <c r="P363" s="40" t="n">
        <f aca="false">IF(J363="","",MAX(0,J363-1.96*O363/100))</f>
        <v>0.580280467060345</v>
      </c>
      <c r="Q363" s="40" t="n">
        <f aca="false">IF(J363="","",MIN(1,J363+1.96*O363/100))</f>
        <v>0.672446805666928</v>
      </c>
      <c r="R363" s="32" t="str">
        <f aca="false">IF(L363="","",IF(ABS(L363)&lt;=O363,"Yes","No"))</f>
        <v>No</v>
      </c>
      <c r="S363" s="32" t="str">
        <f aca="false">IF(L363="","",IF(ABS(L363)&lt;=1.96*O363,"Yes","No"))</f>
        <v>Yes</v>
      </c>
      <c r="T363" s="60" t="n">
        <f aca="false">IF(D363="","",ROUND(SQRT(((D363+G363)*O363/100)^2+(J363*(D363+G363)*0.0886)^2),0))</f>
        <v>66</v>
      </c>
      <c r="U363" s="32"/>
    </row>
    <row r="364" customFormat="false" ht="15" hidden="false" customHeight="false" outlineLevel="0" collapsed="false">
      <c r="A364" s="32" t="s">
        <v>421</v>
      </c>
      <c r="B364" s="32" t="s">
        <v>599</v>
      </c>
      <c r="C364" s="32" t="s">
        <v>601</v>
      </c>
      <c r="D364" s="60" t="n">
        <v>573</v>
      </c>
      <c r="E364" s="60" t="n">
        <v>518</v>
      </c>
      <c r="F364" s="69" t="n">
        <f aca="false">IF(E364="","",D364-E364)</f>
        <v>55</v>
      </c>
      <c r="G364" s="60" t="n">
        <v>339</v>
      </c>
      <c r="H364" s="60" t="n">
        <v>384</v>
      </c>
      <c r="I364" s="69" t="n">
        <f aca="false">IF(H364="","",G364-H364)</f>
        <v>-45</v>
      </c>
      <c r="J364" s="40" t="n">
        <f aca="false">IF(OR(D364="",D364+G364=0),"",D364/(D364+G364))</f>
        <v>0.628289473684211</v>
      </c>
      <c r="K364" s="40" t="n">
        <f aca="false">IF(E364="","",E364/(E364+H364))</f>
        <v>0.574279379157428</v>
      </c>
      <c r="L364" s="70" t="n">
        <f aca="false">IF(OR(K364="",J364=""),"",(J364-K364)*100)</f>
        <v>5.40100945267826</v>
      </c>
      <c r="M364" s="36" t="n">
        <v>1.94077599590723</v>
      </c>
      <c r="N364" s="36" t="n">
        <v>1.32719472401326</v>
      </c>
      <c r="O364" s="36" t="n">
        <f aca="false">SQRT(M364^2+N364^2)</f>
        <v>2.35118210731078</v>
      </c>
      <c r="P364" s="40" t="n">
        <f aca="false">IF(J364="","",MAX(0,J364-1.96*O364/100))</f>
        <v>0.582206304380919</v>
      </c>
      <c r="Q364" s="40" t="n">
        <f aca="false">IF(J364="","",MIN(1,J364+1.96*O364/100))</f>
        <v>0.674372642987502</v>
      </c>
      <c r="R364" s="32" t="str">
        <f aca="false">IF(L364="","",IF(ABS(L364)&lt;=O364,"Yes","No"))</f>
        <v>No</v>
      </c>
      <c r="S364" s="32" t="str">
        <f aca="false">IF(L364="","",IF(ABS(L364)&lt;=1.96*O364,"Yes","No"))</f>
        <v>No</v>
      </c>
      <c r="T364" s="60" t="n">
        <f aca="false">IF(D364="","",ROUND(SQRT(((D364+G364)*O364/100)^2+(J364*(D364+G364)*0.0886)^2),0))</f>
        <v>55</v>
      </c>
      <c r="U364" s="32"/>
    </row>
    <row r="365" customFormat="false" ht="15" hidden="false" customHeight="false" outlineLevel="0" collapsed="false">
      <c r="A365" s="32" t="s">
        <v>421</v>
      </c>
      <c r="B365" s="32" t="s">
        <v>599</v>
      </c>
      <c r="C365" s="32" t="s">
        <v>602</v>
      </c>
      <c r="D365" s="60" t="n">
        <v>842</v>
      </c>
      <c r="E365" s="60" t="n">
        <v>765</v>
      </c>
      <c r="F365" s="69" t="n">
        <f aca="false">IF(E365="","",D365-E365)</f>
        <v>77</v>
      </c>
      <c r="G365" s="60" t="n">
        <v>602</v>
      </c>
      <c r="H365" s="60" t="n">
        <v>687</v>
      </c>
      <c r="I365" s="69" t="n">
        <f aca="false">IF(H365="","",G365-H365)</f>
        <v>-85</v>
      </c>
      <c r="J365" s="40" t="n">
        <f aca="false">IF(OR(D365="",D365+G365=0),"",D365/(D365+G365))</f>
        <v>0.583102493074792</v>
      </c>
      <c r="K365" s="40" t="n">
        <f aca="false">IF(E365="","",E365/(E365+H365))</f>
        <v>0.526859504132231</v>
      </c>
      <c r="L365" s="70" t="n">
        <f aca="false">IF(OR(K365="",J365=""),"",(J365-K365)*100)</f>
        <v>5.62429889425609</v>
      </c>
      <c r="M365" s="36" t="n">
        <v>1.75751909275079</v>
      </c>
      <c r="N365" s="36" t="n">
        <v>1.32719472401326</v>
      </c>
      <c r="O365" s="36" t="n">
        <f aca="false">SQRT(M365^2+N365^2)</f>
        <v>2.2023440232698</v>
      </c>
      <c r="P365" s="40" t="n">
        <f aca="false">IF(J365="","",MAX(0,J365-1.96*O365/100))</f>
        <v>0.539936550218704</v>
      </c>
      <c r="Q365" s="40" t="n">
        <f aca="false">IF(J365="","",MIN(1,J365+1.96*O365/100))</f>
        <v>0.62626843593088</v>
      </c>
      <c r="R365" s="32" t="str">
        <f aca="false">IF(L365="","",IF(ABS(L365)&lt;=O365,"Yes","No"))</f>
        <v>No</v>
      </c>
      <c r="S365" s="32" t="str">
        <f aca="false">IF(L365="","",IF(ABS(L365)&lt;=1.96*O365,"Yes","No"))</f>
        <v>No</v>
      </c>
      <c r="T365" s="60" t="n">
        <f aca="false">IF(D365="","",ROUND(SQRT(((D365+G365)*O365/100)^2+(J365*(D365+G365)*0.06777)^2),0))</f>
        <v>65</v>
      </c>
      <c r="U365" s="32"/>
    </row>
    <row r="366" customFormat="false" ht="15" hidden="false" customHeight="false" outlineLevel="0" collapsed="false">
      <c r="A366" s="32" t="s">
        <v>421</v>
      </c>
      <c r="B366" s="32" t="s">
        <v>603</v>
      </c>
      <c r="C366" s="32" t="s">
        <v>603</v>
      </c>
      <c r="D366" s="60" t="n">
        <v>568</v>
      </c>
      <c r="E366" s="60" t="n">
        <v>508</v>
      </c>
      <c r="F366" s="69" t="n">
        <f aca="false">IF(E366="","",D366-E366)</f>
        <v>60</v>
      </c>
      <c r="G366" s="60" t="n">
        <v>700</v>
      </c>
      <c r="H366" s="60" t="n">
        <v>791</v>
      </c>
      <c r="I366" s="69" t="n">
        <f aca="false">IF(H366="","",G366-H366)</f>
        <v>-91</v>
      </c>
      <c r="J366" s="40" t="n">
        <f aca="false">IF(OR(D366="",D366+G366=0),"",D366/(D366+G366))</f>
        <v>0.44794952681388</v>
      </c>
      <c r="K366" s="40" t="n">
        <f aca="false">IF(E366="","",E366/(E366+H366))</f>
        <v>0.391070053887606</v>
      </c>
      <c r="L366" s="70" t="n">
        <f aca="false">IF(OR(K366="",J366=""),"",(J366-K366)*100)</f>
        <v>5.68794729262743</v>
      </c>
      <c r="M366" s="36" t="n">
        <v>1.75751909275079</v>
      </c>
      <c r="N366" s="36" t="n">
        <v>1.32719472401326</v>
      </c>
      <c r="O366" s="36" t="n">
        <f aca="false">SQRT(M366^2+N366^2)</f>
        <v>2.2023440232698</v>
      </c>
      <c r="P366" s="40" t="n">
        <f aca="false">IF(J366="","",MAX(0,J366-1.96*O366/100))</f>
        <v>0.404783583957792</v>
      </c>
      <c r="Q366" s="40" t="n">
        <f aca="false">IF(J366="","",MIN(1,J366+1.96*O366/100))</f>
        <v>0.491115469669968</v>
      </c>
      <c r="R366" s="32" t="str">
        <f aca="false">IF(L366="","",IF(ABS(L366)&lt;=O366,"Yes","No"))</f>
        <v>No</v>
      </c>
      <c r="S366" s="32" t="str">
        <f aca="false">IF(L366="","",IF(ABS(L366)&lt;=1.96*O366,"Yes","No"))</f>
        <v>No</v>
      </c>
      <c r="T366" s="60" t="n">
        <f aca="false">IF(D366="","",ROUND(SQRT(((D366+G366)*O366/100)^2+(J366*(D366+G366)*0.06777)^2),0))</f>
        <v>48</v>
      </c>
      <c r="U366" s="32"/>
    </row>
    <row r="368" customFormat="false" ht="15" hidden="false" customHeight="false" outlineLevel="0" collapsed="false">
      <c r="A368" s="20" t="s">
        <v>733</v>
      </c>
      <c r="B368" s="71"/>
      <c r="C368" s="71"/>
      <c r="D368" s="72" t="n">
        <f aca="false">SUMIF(E2:E366,"&lt;&gt;",D2:D366)</f>
        <v>203430</v>
      </c>
      <c r="E368" s="72" t="n">
        <f aca="false">SUM(E2:E366)</f>
        <v>190519</v>
      </c>
      <c r="F368" s="73" t="n">
        <f aca="false">D368-E368</f>
        <v>12911</v>
      </c>
      <c r="G368" s="72" t="n">
        <f aca="false">SUMIF(H2:H366,"&lt;&gt;",G2:G366)</f>
        <v>182377</v>
      </c>
      <c r="H368" s="72" t="n">
        <f aca="false">SUM(H2:H366)</f>
        <v>193894</v>
      </c>
      <c r="I368" s="73" t="n">
        <f aca="false">G368-H368</f>
        <v>-11517</v>
      </c>
      <c r="J368" s="74" t="n">
        <f aca="false">D368/(D368+G368)</f>
        <v>0.527284367572387</v>
      </c>
      <c r="K368" s="74" t="n">
        <f aca="false">E368/(E368+H368)</f>
        <v>0.495610190082021</v>
      </c>
      <c r="L368" s="75" t="n">
        <f aca="false">(J368-K368)*100</f>
        <v>3.16741774903661</v>
      </c>
      <c r="M368" s="76" t="n">
        <v>0</v>
      </c>
      <c r="N368" s="76" t="n">
        <v>1.32719472401326</v>
      </c>
      <c r="O368" s="76" t="n">
        <f aca="false">SQRT(M368^2+N368^2)</f>
        <v>1.32719472401326</v>
      </c>
      <c r="P368" s="74" t="n">
        <f aca="false">J368-1.96*O368/100</f>
        <v>0.501271350981727</v>
      </c>
      <c r="Q368" s="74" t="n">
        <f aca="false">J368+1.96*O368/100</f>
        <v>0.553297384163047</v>
      </c>
      <c r="R368" s="71" t="str">
        <f aca="false">IF(ABS(L368)&lt;=O368,"Yes","No")</f>
        <v>No</v>
      </c>
      <c r="S368" s="71" t="str">
        <f aca="false">IF(ABS(L368)&lt;=1.96*O368,"Yes","No")</f>
        <v>No</v>
      </c>
      <c r="T368" s="72" t="n">
        <f aca="false">ROUND(SQRT(((D368+G368)*O368/100)^2+(J368*(D368+G368)*0.04485)^2),0)</f>
        <v>10462</v>
      </c>
    </row>
    <row r="369" customFormat="false" ht="15" hidden="false" customHeight="false" outlineLevel="0" collapsed="false">
      <c r="A369" s="20" t="s">
        <v>734</v>
      </c>
      <c r="B369" s="71"/>
      <c r="C369" s="71"/>
      <c r="D369" s="72" t="n">
        <f aca="false">SUM(D2:D366)</f>
        <v>204952</v>
      </c>
      <c r="E369" s="72"/>
      <c r="F369" s="73"/>
      <c r="G369" s="72" t="n">
        <f aca="false">SUM(G2:G366)</f>
        <v>183280</v>
      </c>
      <c r="H369" s="72"/>
      <c r="I369" s="73"/>
      <c r="J369" s="74" t="n">
        <f aca="false">D369/(D369+G369)</f>
        <v>0.527911145912753</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41.5849582172702</v>
      </c>
    </row>
    <row r="372" customFormat="false" ht="15" hidden="false" customHeight="false" outlineLevel="0" collapsed="false">
      <c r="A372" s="2" t="s">
        <v>736</v>
      </c>
      <c r="F372" s="77" t="n">
        <f aca="false">(SUMIF(I2:I366,"&gt;0")-SUMIF(I2:I366,"&lt;0"))/COUNT(I2:I366)</f>
        <v>36.3983286908078</v>
      </c>
    </row>
    <row r="373" customFormat="false" ht="15" hidden="false" customHeight="false" outlineLevel="0" collapsed="false">
      <c r="A373" s="2" t="s">
        <v>737</v>
      </c>
      <c r="F373" s="78" t="n">
        <f aca="false">(SUMIF(L2:L366,"&gt;0")-SUMIF(L2:L366,"&lt;0"))/COUNT(L2:L366)</f>
        <v>3.8477813280226</v>
      </c>
    </row>
    <row r="374" customFormat="false" ht="15" hidden="false" customHeight="false" outlineLevel="0" collapsed="false">
      <c r="A374" s="5" t="s">
        <v>738</v>
      </c>
      <c r="F374" s="79" t="n">
        <f aca="false">SQRT(SUMSQ(L2:L366)/COUNT(L2:L366))</f>
        <v>4.65457904745578</v>
      </c>
    </row>
    <row r="375" customFormat="false" ht="15" hidden="false" customHeight="false" outlineLevel="0" collapsed="false">
      <c r="A375" s="5" t="s">
        <v>739</v>
      </c>
      <c r="F375" s="80" t="n">
        <f aca="false">L368</f>
        <v>3.16741774903661</v>
      </c>
    </row>
    <row r="376" customFormat="false" ht="15" hidden="false" customHeight="false" outlineLevel="0" collapsed="false">
      <c r="A376" s="5" t="s">
        <v>740</v>
      </c>
      <c r="F376" s="79" t="n">
        <f aca="false">SQRT((SUMSQ(L2:L366)-2*L368*SUM(L2:L366)+COUNT(L2:L366)*L368^2)/COUNT(L2:L366))</f>
        <v>2.85576234595815</v>
      </c>
    </row>
    <row r="377" customFormat="false" ht="15" hidden="false" customHeight="false" outlineLevel="0" collapsed="false">
      <c r="A377" s="2" t="s">
        <v>741</v>
      </c>
      <c r="F377" s="81" t="n">
        <f aca="false">D368/E368-1</f>
        <v>0.0677675192500487</v>
      </c>
    </row>
    <row r="378" customFormat="false" ht="15" hidden="false" customHeight="false" outlineLevel="0" collapsed="false">
      <c r="A378" s="5" t="s">
        <v>742</v>
      </c>
      <c r="F378" s="82" t="n">
        <f aca="false">G368/H368-1</f>
        <v>-0.059398434196004</v>
      </c>
    </row>
    <row r="379" customFormat="false" ht="15" hidden="false" customHeight="false" outlineLevel="0" collapsed="false">
      <c r="A379" s="2" t="s">
        <v>743</v>
      </c>
      <c r="F379" s="81" t="n">
        <f aca="false">(D368+G368)/(E368+H368)-1</f>
        <v>0.00362630816335563</v>
      </c>
    </row>
    <row r="380" customFormat="false" ht="15" hidden="false" customHeight="false" outlineLevel="0" collapsed="false">
      <c r="A380" s="2" t="s">
        <v>744</v>
      </c>
      <c r="F380" s="78" t="n">
        <f aca="false">AVERAGE(O2:O366)</f>
        <v>2.69567126732811</v>
      </c>
    </row>
    <row r="381" customFormat="false" ht="15" hidden="false" customHeight="false" outlineLevel="0" collapsed="false">
      <c r="A381" s="5" t="s">
        <v>745</v>
      </c>
      <c r="F381" s="83" t="n">
        <f aca="false">COUNTIF(R2:R366,"Yes")/(COUNTIF(R2:R366,"Yes")+COUNTIF(R2:R366,"No"))</f>
        <v>0.367688022284123</v>
      </c>
    </row>
    <row r="382" customFormat="false" ht="15" hidden="false" customHeight="false" outlineLevel="0" collapsed="false">
      <c r="A382" s="5" t="s">
        <v>746</v>
      </c>
      <c r="F382" s="83" t="n">
        <f aca="false">COUNTIF(S2:S366,"Yes")/(COUNTIF(S2:S366,"Yes")+COUNTIF(S2:S366,"No"))</f>
        <v>0.732590529247911</v>
      </c>
    </row>
    <row r="383" customFormat="false" ht="15" hidden="false" customHeight="false" outlineLevel="0" collapsed="false">
      <c r="A383" s="2" t="s">
        <v>747</v>
      </c>
      <c r="F383" s="84" t="n">
        <f aca="false">COUNTIFS(L2:L366,"&gt;=-3",L2:L366,"&lt;=3")/COUNT(L2:L366)</f>
        <v>0.442896935933148</v>
      </c>
    </row>
    <row r="384" customFormat="false" ht="15" hidden="false" customHeight="false" outlineLevel="0" collapsed="false">
      <c r="A384" s="2" t="s">
        <v>787</v>
      </c>
      <c r="F384" s="85" t="n">
        <f aca="false">COUNT(E2:E366)</f>
        <v>359</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690.880604974338</v>
      </c>
    </row>
    <row r="388" customFormat="false" ht="15" hidden="false" customHeight="false" outlineLevel="0" collapsed="false">
      <c r="A388" s="2" t="s">
        <v>752</v>
      </c>
      <c r="F388" s="86" t="n">
        <f aca="false">F368-((D368+G368)-(E368+H368))*K368</f>
        <v>12220.1193950257</v>
      </c>
    </row>
    <row r="389" customFormat="false" ht="15" hidden="false" customHeight="false" outlineLevel="0" collapsed="false">
      <c r="A389" s="2" t="s">
        <v>753</v>
      </c>
      <c r="F389" s="86" t="n">
        <f aca="false">((D368+G368)-(E368+H368))*(1-K368)</f>
        <v>703.119395025663</v>
      </c>
    </row>
    <row r="390" customFormat="false" ht="15" hidden="false" customHeight="false" outlineLevel="0" collapsed="false">
      <c r="A390" s="2" t="s">
        <v>754</v>
      </c>
      <c r="F390" s="86" t="n">
        <f aca="false">I368-((D368+G368)-(E368+H368))*(1-K368)</f>
        <v>-12220.1193950257</v>
      </c>
    </row>
    <row r="391" customFormat="false" ht="15" hidden="false" customHeight="false" outlineLevel="0" collapsed="false">
      <c r="A391" s="2" t="s">
        <v>755</v>
      </c>
      <c r="F391" s="81" t="n">
        <f aca="false">(F368-((D368+G368)-(E368+H368))*K368)/E368</f>
        <v>0.064141211086693</v>
      </c>
    </row>
    <row r="392" customFormat="false" ht="15" hidden="false" customHeight="false" outlineLevel="0" collapsed="false">
      <c r="A392" s="2" t="s">
        <v>756</v>
      </c>
      <c r="F392" s="81" t="n">
        <f aca="false">(I368-((D368+G368)-(E368+H368))*(1-K368))/H368</f>
        <v>-0.0630247423593596</v>
      </c>
    </row>
    <row r="394" customFormat="false" ht="15" hidden="false" customHeight="false" outlineLevel="0" collapsed="false">
      <c r="U394" s="5" t="s">
        <v>139</v>
      </c>
    </row>
    <row r="395" customFormat="false" ht="41.75" hidden="false" customHeight="false" outlineLevel="0" collapsed="false">
      <c r="U395" s="68" t="s">
        <v>788</v>
      </c>
    </row>
    <row r="396" customFormat="false" ht="41.75" hidden="false" customHeight="false" outlineLevel="0" collapsed="false">
      <c r="U396" s="68" t="s">
        <v>789</v>
      </c>
    </row>
    <row r="397" customFormat="false" ht="41.75" hidden="false" customHeight="false" outlineLevel="0" collapsed="false">
      <c r="U397" s="68" t="s">
        <v>796</v>
      </c>
    </row>
    <row r="398" customFormat="false" ht="28.35" hidden="false" customHeight="false" outlineLevel="0" collapsed="false">
      <c r="U398" s="68" t="s">
        <v>791</v>
      </c>
    </row>
    <row r="399" customFormat="false" ht="28.35" hidden="false" customHeight="false" outlineLevel="0" collapsed="false">
      <c r="U399" s="68" t="s">
        <v>792</v>
      </c>
    </row>
    <row r="400" customFormat="false" ht="28.35" hidden="false" customHeight="false" outlineLevel="0" collapsed="false">
      <c r="U400" s="68" t="s">
        <v>793</v>
      </c>
    </row>
    <row r="401" customFormat="false" ht="28.35" hidden="false" customHeight="false" outlineLevel="0" collapsed="false">
      <c r="U401" s="68" t="s">
        <v>763</v>
      </c>
    </row>
    <row r="402" customFormat="false" ht="41.75" hidden="false" customHeight="false" outlineLevel="0" collapsed="false">
      <c r="U402" s="68" t="s">
        <v>794</v>
      </c>
    </row>
    <row r="403" customFormat="false" ht="28.35" hidden="false" customHeight="false" outlineLevel="0" collapsed="false">
      <c r="U403" s="68" t="s">
        <v>795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715</v>
      </c>
      <c r="E1" s="8" t="s">
        <v>716</v>
      </c>
      <c r="F1" s="8" t="s">
        <v>717</v>
      </c>
      <c r="G1" s="8" t="s">
        <v>768</v>
      </c>
      <c r="H1" s="8" t="s">
        <v>719</v>
      </c>
      <c r="I1" s="8" t="s">
        <v>720</v>
      </c>
      <c r="J1" s="8" t="s">
        <v>721</v>
      </c>
      <c r="K1" s="8" t="s">
        <v>722</v>
      </c>
      <c r="L1" s="8" t="s">
        <v>723</v>
      </c>
      <c r="M1" s="8" t="s">
        <v>781</v>
      </c>
      <c r="N1" s="8" t="s">
        <v>782</v>
      </c>
      <c r="O1" s="8" t="s">
        <v>142</v>
      </c>
      <c r="P1" s="8" t="s">
        <v>726</v>
      </c>
      <c r="Q1" s="8" t="s">
        <v>727</v>
      </c>
      <c r="R1" s="8" t="s">
        <v>728</v>
      </c>
      <c r="S1" s="8" t="s">
        <v>729</v>
      </c>
      <c r="T1" s="8" t="s">
        <v>730</v>
      </c>
      <c r="U1" s="8" t="s">
        <v>731</v>
      </c>
    </row>
    <row r="2" customFormat="false" ht="15" hidden="false" customHeight="false" outlineLevel="0" collapsed="false">
      <c r="A2" s="32" t="s">
        <v>162</v>
      </c>
      <c r="B2" s="32" t="s">
        <v>163</v>
      </c>
      <c r="C2" s="32" t="s">
        <v>163</v>
      </c>
      <c r="D2" s="60" t="n">
        <v>234</v>
      </c>
      <c r="E2" s="60" t="n">
        <v>171</v>
      </c>
      <c r="F2" s="69" t="n">
        <f aca="false">IF(E2="","",D2-E2)</f>
        <v>63</v>
      </c>
      <c r="G2" s="60" t="n">
        <v>300</v>
      </c>
      <c r="H2" s="60" t="n">
        <v>332</v>
      </c>
      <c r="I2" s="69" t="n">
        <f aca="false">IF(H2="","",G2-H2)</f>
        <v>-32</v>
      </c>
      <c r="J2" s="40" t="n">
        <f aca="false">IF(OR(D2="",D2+G2=0),"",D2/(D2+G2))</f>
        <v>0.438202247191011</v>
      </c>
      <c r="K2" s="40" t="n">
        <f aca="false">IF(E2="","",E2/(E2+H2))</f>
        <v>0.339960238568589</v>
      </c>
      <c r="L2" s="70" t="n">
        <f aca="false">IF(OR(K2="",J2=""),"",(J2-K2)*100)</f>
        <v>9.82420086224228</v>
      </c>
      <c r="M2" s="36" t="n">
        <v>3.48774817162815</v>
      </c>
      <c r="N2" s="36" t="n">
        <v>1.32633378910092</v>
      </c>
      <c r="O2" s="36" t="n">
        <f aca="false">SQRT(M2^2+N2^2)</f>
        <v>3.73142715710843</v>
      </c>
      <c r="P2" s="40" t="n">
        <f aca="false">IF(J2="","",MAX(0,J2-1.96*O2/100))</f>
        <v>0.365066274911686</v>
      </c>
      <c r="Q2" s="40" t="n">
        <f aca="false">IF(J2="","",MIN(1,J2+1.96*O2/100))</f>
        <v>0.511338219470336</v>
      </c>
      <c r="R2" s="32" t="str">
        <f aca="false">IF(L2="","",IF(ABS(L2)&lt;=O2,"Yes","No"))</f>
        <v>No</v>
      </c>
      <c r="S2" s="32" t="str">
        <f aca="false">IF(L2="","",IF(ABS(L2)&lt;=1.96*O2,"Yes","No"))</f>
        <v>No</v>
      </c>
      <c r="T2" s="60" t="n">
        <f aca="false">IF(D2="","",ROUND(SQRT(((D2+G2)*O2/100)^2+(J2*(D2+G2)*0.14653)^2),0))</f>
        <v>40</v>
      </c>
      <c r="U2" s="32" t="s">
        <v>783</v>
      </c>
    </row>
    <row r="3" customFormat="false" ht="15" hidden="false" customHeight="false" outlineLevel="0" collapsed="false">
      <c r="A3" s="32" t="s">
        <v>162</v>
      </c>
      <c r="B3" s="32" t="s">
        <v>167</v>
      </c>
      <c r="C3" s="32" t="s">
        <v>167</v>
      </c>
      <c r="D3" s="60" t="n">
        <v>140</v>
      </c>
      <c r="E3" s="60" t="n">
        <v>100</v>
      </c>
      <c r="F3" s="69" t="n">
        <f aca="false">IF(E3="","",D3-E3)</f>
        <v>40</v>
      </c>
      <c r="G3" s="60" t="n">
        <v>275</v>
      </c>
      <c r="H3" s="60" t="n">
        <v>303</v>
      </c>
      <c r="I3" s="69" t="n">
        <f aca="false">IF(H3="","",G3-H3)</f>
        <v>-28</v>
      </c>
      <c r="J3" s="40" t="n">
        <f aca="false">IF(OR(D3="",D3+G3=0),"",D3/(D3+G3))</f>
        <v>0.337349397590361</v>
      </c>
      <c r="K3" s="40" t="n">
        <f aca="false">IF(E3="","",E3/(E3+H3))</f>
        <v>0.248138957816377</v>
      </c>
      <c r="L3" s="70" t="n">
        <f aca="false">IF(OR(K3="",J3=""),"",(J3-K3)*100)</f>
        <v>8.92104397739842</v>
      </c>
      <c r="M3" s="36" t="n">
        <v>3.48774817162815</v>
      </c>
      <c r="N3" s="36" t="n">
        <v>1.32633378910092</v>
      </c>
      <c r="O3" s="36" t="n">
        <f aca="false">SQRT(M3^2+N3^2)</f>
        <v>3.73142715710843</v>
      </c>
      <c r="P3" s="40" t="n">
        <f aca="false">IF(J3="","",MAX(0,J3-1.96*O3/100))</f>
        <v>0.264213425311036</v>
      </c>
      <c r="Q3" s="40" t="n">
        <f aca="false">IF(J3="","",MIN(1,J3+1.96*O3/100))</f>
        <v>0.410485369869687</v>
      </c>
      <c r="R3" s="32" t="str">
        <f aca="false">IF(L3="","",IF(ABS(L3)&lt;=O3,"Yes","No"))</f>
        <v>No</v>
      </c>
      <c r="S3" s="32" t="str">
        <f aca="false">IF(L3="","",IF(ABS(L3)&lt;=1.96*O3,"Yes","No"))</f>
        <v>No</v>
      </c>
      <c r="T3" s="60" t="n">
        <f aca="false">IF(D3="","",ROUND(SQRT(((D3+G3)*O3/100)^2+(J3*(D3+G3)*0.14653)^2),0))</f>
        <v>26</v>
      </c>
      <c r="U3" s="32" t="s">
        <v>783</v>
      </c>
    </row>
    <row r="4" customFormat="false" ht="15" hidden="false" customHeight="false" outlineLevel="0" collapsed="false">
      <c r="A4" s="32" t="s">
        <v>162</v>
      </c>
      <c r="B4" s="32" t="s">
        <v>168</v>
      </c>
      <c r="C4" s="32" t="s">
        <v>168</v>
      </c>
      <c r="D4" s="60" t="n">
        <v>178</v>
      </c>
      <c r="E4" s="60" t="n">
        <v>111</v>
      </c>
      <c r="F4" s="69" t="n">
        <f aca="false">IF(E4="","",D4-E4)</f>
        <v>67</v>
      </c>
      <c r="G4" s="60" t="n">
        <v>302</v>
      </c>
      <c r="H4" s="60" t="n">
        <v>317</v>
      </c>
      <c r="I4" s="69" t="n">
        <f aca="false">IF(H4="","",G4-H4)</f>
        <v>-15</v>
      </c>
      <c r="J4" s="40" t="n">
        <f aca="false">IF(OR(D4="",D4+G4=0),"",D4/(D4+G4))</f>
        <v>0.370833333333333</v>
      </c>
      <c r="K4" s="40" t="n">
        <f aca="false">IF(E4="","",E4/(E4+H4))</f>
        <v>0.259345794392523</v>
      </c>
      <c r="L4" s="70" t="n">
        <f aca="false">IF(OR(K4="",J4=""),"",(J4-K4)*100)</f>
        <v>11.148753894081</v>
      </c>
      <c r="M4" s="36" t="n">
        <v>3.48774817162815</v>
      </c>
      <c r="N4" s="36" t="n">
        <v>1.32633378910092</v>
      </c>
      <c r="O4" s="36" t="n">
        <f aca="false">SQRT(M4^2+N4^2)</f>
        <v>3.73142715710843</v>
      </c>
      <c r="P4" s="40" t="n">
        <f aca="false">IF(J4="","",MAX(0,J4-1.96*O4/100))</f>
        <v>0.297697361054008</v>
      </c>
      <c r="Q4" s="40" t="n">
        <f aca="false">IF(J4="","",MIN(1,J4+1.96*O4/100))</f>
        <v>0.443969305612659</v>
      </c>
      <c r="R4" s="32" t="str">
        <f aca="false">IF(L4="","",IF(ABS(L4)&lt;=O4,"Yes","No"))</f>
        <v>No</v>
      </c>
      <c r="S4" s="32" t="str">
        <f aca="false">IF(L4="","",IF(ABS(L4)&lt;=1.96*O4,"Yes","No"))</f>
        <v>No</v>
      </c>
      <c r="T4" s="60" t="n">
        <f aca="false">IF(D4="","",ROUND(SQRT(((D4+G4)*O4/100)^2+(J4*(D4+G4)*0.14653)^2),0))</f>
        <v>32</v>
      </c>
      <c r="U4" s="32" t="s">
        <v>783</v>
      </c>
    </row>
    <row r="5" customFormat="false" ht="15" hidden="false" customHeight="false" outlineLevel="0" collapsed="false">
      <c r="A5" s="32" t="s">
        <v>162</v>
      </c>
      <c r="B5" s="32" t="s">
        <v>169</v>
      </c>
      <c r="C5" s="32" t="s">
        <v>170</v>
      </c>
      <c r="D5" s="60" t="n">
        <v>269</v>
      </c>
      <c r="E5" s="60" t="n">
        <v>194</v>
      </c>
      <c r="F5" s="69" t="n">
        <f aca="false">IF(E5="","",D5-E5)</f>
        <v>75</v>
      </c>
      <c r="G5" s="60" t="n">
        <v>568</v>
      </c>
      <c r="H5" s="60" t="n">
        <v>593</v>
      </c>
      <c r="I5" s="69" t="n">
        <f aca="false">IF(H5="","",G5-H5)</f>
        <v>-25</v>
      </c>
      <c r="J5" s="40" t="n">
        <f aca="false">IF(OR(D5="",D5+G5=0),"",D5/(D5+G5))</f>
        <v>0.321385902031063</v>
      </c>
      <c r="K5" s="40" t="n">
        <f aca="false">IF(E5="","",E5/(E5+H5))</f>
        <v>0.246505717916137</v>
      </c>
      <c r="L5" s="70" t="n">
        <f aca="false">IF(OR(K5="",J5=""),"",(J5-K5)*100)</f>
        <v>7.48801841149261</v>
      </c>
      <c r="M5" s="36" t="n">
        <v>2.13808181890095</v>
      </c>
      <c r="N5" s="36" t="n">
        <v>1.32633378910092</v>
      </c>
      <c r="O5" s="36" t="n">
        <f aca="false">SQRT(M5^2+N5^2)</f>
        <v>2.51605945566189</v>
      </c>
      <c r="P5" s="40" t="n">
        <f aca="false">IF(J5="","",MAX(0,J5-1.96*O5/100))</f>
        <v>0.27207113670009</v>
      </c>
      <c r="Q5" s="40" t="n">
        <f aca="false">IF(J5="","",MIN(1,J5+1.96*O5/100))</f>
        <v>0.370700667362036</v>
      </c>
      <c r="R5" s="32" t="str">
        <f aca="false">IF(L5="","",IF(ABS(L5)&lt;=O5,"Yes","No"))</f>
        <v>No</v>
      </c>
      <c r="S5" s="32" t="str">
        <f aca="false">IF(L5="","",IF(ABS(L5)&lt;=1.96*O5,"Yes","No"))</f>
        <v>No</v>
      </c>
      <c r="T5" s="60" t="n">
        <f aca="false">IF(D5="","",ROUND(SQRT(((D5+G5)*O5/100)^2+(J5*(D5+G5)*0.0886)^2),0))</f>
        <v>32</v>
      </c>
      <c r="U5" s="32" t="s">
        <v>783</v>
      </c>
    </row>
    <row r="6" customFormat="false" ht="15" hidden="false" customHeight="false" outlineLevel="0" collapsed="false">
      <c r="A6" s="32" t="s">
        <v>162</v>
      </c>
      <c r="B6" s="32" t="s">
        <v>169</v>
      </c>
      <c r="C6" s="32" t="s">
        <v>172</v>
      </c>
      <c r="D6" s="60" t="n">
        <v>275</v>
      </c>
      <c r="E6" s="60" t="n">
        <v>196</v>
      </c>
      <c r="F6" s="69" t="n">
        <f aca="false">IF(E6="","",D6-E6)</f>
        <v>79</v>
      </c>
      <c r="G6" s="60" t="n">
        <v>560</v>
      </c>
      <c r="H6" s="60" t="n">
        <v>587</v>
      </c>
      <c r="I6" s="69" t="n">
        <f aca="false">IF(H6="","",G6-H6)</f>
        <v>-27</v>
      </c>
      <c r="J6" s="40" t="n">
        <f aca="false">IF(OR(D6="",D6+G6=0),"",D6/(D6+G6))</f>
        <v>0.329341317365269</v>
      </c>
      <c r="K6" s="40" t="n">
        <f aca="false">IF(E6="","",E6/(E6+H6))</f>
        <v>0.250319284802043</v>
      </c>
      <c r="L6" s="70" t="n">
        <f aca="false">IF(OR(K6="",J6=""),"",(J6-K6)*100)</f>
        <v>7.9022032563226</v>
      </c>
      <c r="M6" s="36" t="n">
        <v>2.13808181890095</v>
      </c>
      <c r="N6" s="36" t="n">
        <v>1.32633378910092</v>
      </c>
      <c r="O6" s="36" t="n">
        <f aca="false">SQRT(M6^2+N6^2)</f>
        <v>2.51605945566189</v>
      </c>
      <c r="P6" s="40" t="n">
        <f aca="false">IF(J6="","",MAX(0,J6-1.96*O6/100))</f>
        <v>0.280026552034296</v>
      </c>
      <c r="Q6" s="40" t="n">
        <f aca="false">IF(J6="","",MIN(1,J6+1.96*O6/100))</f>
        <v>0.378656082696242</v>
      </c>
      <c r="R6" s="32" t="str">
        <f aca="false">IF(L6="","",IF(ABS(L6)&lt;=O6,"Yes","No"))</f>
        <v>No</v>
      </c>
      <c r="S6" s="32" t="str">
        <f aca="false">IF(L6="","",IF(ABS(L6)&lt;=1.96*O6,"Yes","No"))</f>
        <v>No</v>
      </c>
      <c r="T6" s="60" t="n">
        <f aca="false">IF(D6="","",ROUND(SQRT(((D6+G6)*O6/100)^2+(J6*(D6+G6)*0.0886)^2),0))</f>
        <v>32</v>
      </c>
      <c r="U6" s="32" t="s">
        <v>783</v>
      </c>
    </row>
    <row r="7" customFormat="false" ht="15" hidden="false" customHeight="false" outlineLevel="0" collapsed="false">
      <c r="A7" s="32" t="s">
        <v>162</v>
      </c>
      <c r="B7" s="32" t="s">
        <v>173</v>
      </c>
      <c r="C7" s="32" t="s">
        <v>173</v>
      </c>
      <c r="D7" s="60" t="n">
        <v>56</v>
      </c>
      <c r="E7" s="60" t="n">
        <v>47</v>
      </c>
      <c r="F7" s="69" t="n">
        <f aca="false">IF(E7="","",D7-E7)</f>
        <v>9</v>
      </c>
      <c r="G7" s="60" t="n">
        <v>70</v>
      </c>
      <c r="H7" s="60" t="n">
        <v>74</v>
      </c>
      <c r="I7" s="69" t="n">
        <f aca="false">IF(H7="","",G7-H7)</f>
        <v>-4</v>
      </c>
      <c r="J7" s="40" t="n">
        <f aca="false">IF(OR(D7="",D7+G7=0),"",D7/(D7+G7))</f>
        <v>0.444444444444444</v>
      </c>
      <c r="K7" s="40" t="n">
        <f aca="false">IF(E7="","",E7/(E7+H7))</f>
        <v>0.388429752066116</v>
      </c>
      <c r="L7" s="70" t="n">
        <f aca="false">IF(OR(K7="",J7=""),"",(J7-K7)*100)</f>
        <v>5.60146923783287</v>
      </c>
      <c r="M7" s="36" t="n">
        <v>3.48774817162815</v>
      </c>
      <c r="N7" s="36" t="n">
        <v>1.32633378910092</v>
      </c>
      <c r="O7" s="36" t="n">
        <f aca="false">SQRT(M7^2+N7^2)</f>
        <v>3.73142715710843</v>
      </c>
      <c r="P7" s="40" t="n">
        <f aca="false">IF(J7="","",MAX(0,J7-1.96*O7/100))</f>
        <v>0.371308472165119</v>
      </c>
      <c r="Q7" s="40" t="n">
        <f aca="false">IF(J7="","",MIN(1,J7+1.96*O7/100))</f>
        <v>0.51758041672377</v>
      </c>
      <c r="R7" s="32" t="str">
        <f aca="false">IF(L7="","",IF(ABS(L7)&lt;=O7,"Yes","No"))</f>
        <v>No</v>
      </c>
      <c r="S7" s="32" t="str">
        <f aca="false">IF(L7="","",IF(ABS(L7)&lt;=1.96*O7,"Yes","No"))</f>
        <v>Yes</v>
      </c>
      <c r="T7" s="60" t="n">
        <f aca="false">IF(D7="","",ROUND(SQRT(((D7+G7)*O7/100)^2+(J7*(D7+G7)*0.14653)^2),0))</f>
        <v>9</v>
      </c>
      <c r="U7" s="32" t="s">
        <v>783</v>
      </c>
    </row>
    <row r="8" customFormat="false" ht="15" hidden="false" customHeight="false" outlineLevel="0" collapsed="false">
      <c r="A8" s="32" t="s">
        <v>162</v>
      </c>
      <c r="B8" s="32" t="s">
        <v>174</v>
      </c>
      <c r="C8" s="32" t="s">
        <v>175</v>
      </c>
      <c r="D8" s="60" t="n">
        <v>354</v>
      </c>
      <c r="E8" s="60" t="n">
        <v>268</v>
      </c>
      <c r="F8" s="69" t="n">
        <f aca="false">IF(E8="","",D8-E8)</f>
        <v>86</v>
      </c>
      <c r="G8" s="60" t="n">
        <v>720</v>
      </c>
      <c r="H8" s="60" t="n">
        <v>753</v>
      </c>
      <c r="I8" s="69" t="n">
        <f aca="false">IF(H8="","",G8-H8)</f>
        <v>-33</v>
      </c>
      <c r="J8" s="40" t="n">
        <f aca="false">IF(OR(D8="",D8+G8=0),"",D8/(D8+G8))</f>
        <v>0.329608938547486</v>
      </c>
      <c r="K8" s="40" t="n">
        <f aca="false">IF(E8="","",E8/(E8+H8))</f>
        <v>0.262487757100882</v>
      </c>
      <c r="L8" s="70" t="n">
        <f aca="false">IF(OR(K8="",J8=""),"",(J8-K8)*100)</f>
        <v>6.71211814466045</v>
      </c>
      <c r="M8" s="36" t="n">
        <v>2.13808181890095</v>
      </c>
      <c r="N8" s="36" t="n">
        <v>1.32633378910092</v>
      </c>
      <c r="O8" s="36" t="n">
        <f aca="false">SQRT(M8^2+N8^2)</f>
        <v>2.51605945566189</v>
      </c>
      <c r="P8" s="40" t="n">
        <f aca="false">IF(J8="","",MAX(0,J8-1.96*O8/100))</f>
        <v>0.280294173216513</v>
      </c>
      <c r="Q8" s="40" t="n">
        <f aca="false">IF(J8="","",MIN(1,J8+1.96*O8/100))</f>
        <v>0.378923703878459</v>
      </c>
      <c r="R8" s="32" t="str">
        <f aca="false">IF(L8="","",IF(ABS(L8)&lt;=O8,"Yes","No"))</f>
        <v>No</v>
      </c>
      <c r="S8" s="32" t="str">
        <f aca="false">IF(L8="","",IF(ABS(L8)&lt;=1.96*O8,"Yes","No"))</f>
        <v>No</v>
      </c>
      <c r="T8" s="60" t="n">
        <f aca="false">IF(D8="","",ROUND(SQRT(((D8+G8)*O8/100)^2+(J8*(D8+G8)*0.0886)^2),0))</f>
        <v>41</v>
      </c>
      <c r="U8" s="32" t="s">
        <v>783</v>
      </c>
    </row>
    <row r="9" customFormat="false" ht="15" hidden="false" customHeight="false" outlineLevel="0" collapsed="false">
      <c r="A9" s="32" t="s">
        <v>162</v>
      </c>
      <c r="B9" s="32" t="s">
        <v>174</v>
      </c>
      <c r="C9" s="32" t="s">
        <v>176</v>
      </c>
      <c r="D9" s="60" t="n">
        <v>211</v>
      </c>
      <c r="E9" s="60" t="n">
        <v>163</v>
      </c>
      <c r="F9" s="69" t="n">
        <f aca="false">IF(E9="","",D9-E9)</f>
        <v>48</v>
      </c>
      <c r="G9" s="60" t="n">
        <v>422</v>
      </c>
      <c r="H9" s="60" t="n">
        <v>443</v>
      </c>
      <c r="I9" s="69" t="n">
        <f aca="false">IF(H9="","",G9-H9)</f>
        <v>-21</v>
      </c>
      <c r="J9" s="40" t="n">
        <f aca="false">IF(OR(D9="",D9+G9=0),"",D9/(D9+G9))</f>
        <v>0.333333333333333</v>
      </c>
      <c r="K9" s="40" t="n">
        <f aca="false">IF(E9="","",E9/(E9+H9))</f>
        <v>0.268976897689769</v>
      </c>
      <c r="L9" s="70" t="n">
        <f aca="false">IF(OR(K9="",J9=""),"",(J9-K9)*100)</f>
        <v>6.43564356435644</v>
      </c>
      <c r="M9" s="36" t="n">
        <v>3.48774817162815</v>
      </c>
      <c r="N9" s="36" t="n">
        <v>1.32633378910092</v>
      </c>
      <c r="O9" s="36" t="n">
        <f aca="false">SQRT(M9^2+N9^2)</f>
        <v>3.73142715710843</v>
      </c>
      <c r="P9" s="40" t="n">
        <f aca="false">IF(J9="","",MAX(0,J9-1.96*O9/100))</f>
        <v>0.260197361054008</v>
      </c>
      <c r="Q9" s="40" t="n">
        <f aca="false">IF(J9="","",MIN(1,J9+1.96*O9/100))</f>
        <v>0.406469305612659</v>
      </c>
      <c r="R9" s="32" t="str">
        <f aca="false">IF(L9="","",IF(ABS(L9)&lt;=O9,"Yes","No"))</f>
        <v>No</v>
      </c>
      <c r="S9" s="32" t="str">
        <f aca="false">IF(L9="","",IF(ABS(L9)&lt;=1.96*O9,"Yes","No"))</f>
        <v>Yes</v>
      </c>
      <c r="T9" s="60" t="n">
        <f aca="false">IF(D9="","",ROUND(SQRT(((D9+G9)*O9/100)^2+(J9*(D9+G9)*0.14653)^2),0))</f>
        <v>39</v>
      </c>
      <c r="U9" s="32" t="s">
        <v>783</v>
      </c>
    </row>
    <row r="10" customFormat="false" ht="15" hidden="false" customHeight="false" outlineLevel="0" collapsed="false">
      <c r="A10" s="32" t="s">
        <v>162</v>
      </c>
      <c r="B10" s="32" t="s">
        <v>174</v>
      </c>
      <c r="C10" s="32" t="s">
        <v>177</v>
      </c>
      <c r="D10" s="60" t="n">
        <v>257</v>
      </c>
      <c r="E10" s="60" t="n">
        <v>200</v>
      </c>
      <c r="F10" s="69" t="n">
        <f aca="false">IF(E10="","",D10-E10)</f>
        <v>57</v>
      </c>
      <c r="G10" s="60" t="n">
        <v>598</v>
      </c>
      <c r="H10" s="60" t="n">
        <v>632</v>
      </c>
      <c r="I10" s="69" t="n">
        <f aca="false">IF(H10="","",G10-H10)</f>
        <v>-34</v>
      </c>
      <c r="J10" s="40" t="n">
        <f aca="false">IF(OR(D10="",D10+G10=0),"",D10/(D10+G10))</f>
        <v>0.300584795321637</v>
      </c>
      <c r="K10" s="40" t="n">
        <f aca="false">IF(E10="","",E10/(E10+H10))</f>
        <v>0.240384615384615</v>
      </c>
      <c r="L10" s="70" t="n">
        <f aca="false">IF(OR(K10="",J10=""),"",(J10-K10)*100)</f>
        <v>6.02001799370221</v>
      </c>
      <c r="M10" s="36" t="n">
        <v>2.13808181890095</v>
      </c>
      <c r="N10" s="36" t="n">
        <v>1.32633378910092</v>
      </c>
      <c r="O10" s="36" t="n">
        <f aca="false">SQRT(M10^2+N10^2)</f>
        <v>2.51605945566189</v>
      </c>
      <c r="P10" s="40" t="n">
        <f aca="false">IF(J10="","",MAX(0,J10-1.96*O10/100))</f>
        <v>0.251270029990664</v>
      </c>
      <c r="Q10" s="40" t="n">
        <f aca="false">IF(J10="","",MIN(1,J10+1.96*O10/100))</f>
        <v>0.34989956065261</v>
      </c>
      <c r="R10" s="32" t="str">
        <f aca="false">IF(L10="","",IF(ABS(L10)&lt;=O10,"Yes","No"))</f>
        <v>No</v>
      </c>
      <c r="S10" s="32" t="str">
        <f aca="false">IF(L10="","",IF(ABS(L10)&lt;=1.96*O10,"Yes","No"))</f>
        <v>No</v>
      </c>
      <c r="T10" s="60" t="n">
        <f aca="false">IF(D10="","",ROUND(SQRT(((D10+G10)*O10/100)^2+(J10*(D10+G10)*0.0886)^2),0))</f>
        <v>31</v>
      </c>
      <c r="U10" s="32" t="s">
        <v>783</v>
      </c>
    </row>
    <row r="11" customFormat="false" ht="15" hidden="false" customHeight="false" outlineLevel="0" collapsed="false">
      <c r="A11" s="32" t="s">
        <v>162</v>
      </c>
      <c r="B11" s="32" t="s">
        <v>178</v>
      </c>
      <c r="C11" s="32" t="s">
        <v>179</v>
      </c>
      <c r="D11" s="60" t="n">
        <v>310</v>
      </c>
      <c r="E11" s="60" t="n">
        <v>231</v>
      </c>
      <c r="F11" s="69" t="n">
        <f aca="false">IF(E11="","",D11-E11)</f>
        <v>79</v>
      </c>
      <c r="G11" s="60" t="n">
        <v>268</v>
      </c>
      <c r="H11" s="60" t="n">
        <v>313</v>
      </c>
      <c r="I11" s="69" t="n">
        <f aca="false">IF(H11="","",G11-H11)</f>
        <v>-45</v>
      </c>
      <c r="J11" s="40" t="n">
        <f aca="false">IF(OR(D11="",D11+G11=0),"",D11/(D11+G11))</f>
        <v>0.536332179930796</v>
      </c>
      <c r="K11" s="40" t="n">
        <f aca="false">IF(E11="","",E11/(E11+H11))</f>
        <v>0.424632352941176</v>
      </c>
      <c r="L11" s="70" t="n">
        <f aca="false">IF(OR(K11="",J11=""),"",(J11-K11)*100)</f>
        <v>11.1699826989619</v>
      </c>
      <c r="M11" s="36" t="n">
        <v>3.48774817162815</v>
      </c>
      <c r="N11" s="36" t="n">
        <v>1.32633378910092</v>
      </c>
      <c r="O11" s="36" t="n">
        <f aca="false">SQRT(M11^2+N11^2)</f>
        <v>3.73142715710843</v>
      </c>
      <c r="P11" s="40" t="n">
        <f aca="false">IF(J11="","",MAX(0,J11-1.96*O11/100))</f>
        <v>0.463196207651471</v>
      </c>
      <c r="Q11" s="40" t="n">
        <f aca="false">IF(J11="","",MIN(1,J11+1.96*O11/100))</f>
        <v>0.609468152210121</v>
      </c>
      <c r="R11" s="32" t="str">
        <f aca="false">IF(L11="","",IF(ABS(L11)&lt;=O11,"Yes","No"))</f>
        <v>No</v>
      </c>
      <c r="S11" s="32" t="str">
        <f aca="false">IF(L11="","",IF(ABS(L11)&lt;=1.96*O11,"Yes","No"))</f>
        <v>No</v>
      </c>
      <c r="T11" s="60" t="n">
        <f aca="false">IF(D11="","",ROUND(SQRT(((D11+G11)*O11/100)^2+(J11*(D11+G11)*0.14653)^2),0))</f>
        <v>50</v>
      </c>
      <c r="U11" s="32" t="s">
        <v>783</v>
      </c>
    </row>
    <row r="12" customFormat="false" ht="15" hidden="false" customHeight="false" outlineLevel="0" collapsed="false">
      <c r="A12" s="32" t="s">
        <v>162</v>
      </c>
      <c r="B12" s="32" t="s">
        <v>178</v>
      </c>
      <c r="C12" s="32" t="s">
        <v>180</v>
      </c>
      <c r="D12" s="60" t="n">
        <v>187</v>
      </c>
      <c r="E12" s="60" t="n">
        <v>147</v>
      </c>
      <c r="F12" s="69" t="n">
        <f aca="false">IF(E12="","",D12-E12)</f>
        <v>40</v>
      </c>
      <c r="G12" s="60" t="n">
        <v>223</v>
      </c>
      <c r="H12" s="60" t="n">
        <v>243</v>
      </c>
      <c r="I12" s="69" t="n">
        <f aca="false">IF(H12="","",G12-H12)</f>
        <v>-20</v>
      </c>
      <c r="J12" s="40" t="n">
        <f aca="false">IF(OR(D12="",D12+G12=0),"",D12/(D12+G12))</f>
        <v>0.45609756097561</v>
      </c>
      <c r="K12" s="40" t="n">
        <f aca="false">IF(E12="","",E12/(E12+H12))</f>
        <v>0.376923076923077</v>
      </c>
      <c r="L12" s="70" t="n">
        <f aca="false">IF(OR(K12="",J12=""),"",(J12-K12)*100)</f>
        <v>7.91744840525329</v>
      </c>
      <c r="M12" s="36" t="n">
        <v>3.48774817162815</v>
      </c>
      <c r="N12" s="36" t="n">
        <v>1.32633378910092</v>
      </c>
      <c r="O12" s="36" t="n">
        <f aca="false">SQRT(M12^2+N12^2)</f>
        <v>3.73142715710843</v>
      </c>
      <c r="P12" s="40" t="n">
        <f aca="false">IF(J12="","",MAX(0,J12-1.96*O12/100))</f>
        <v>0.382961588696285</v>
      </c>
      <c r="Q12" s="40" t="n">
        <f aca="false">IF(J12="","",MIN(1,J12+1.96*O12/100))</f>
        <v>0.529233533254935</v>
      </c>
      <c r="R12" s="32" t="str">
        <f aca="false">IF(L12="","",IF(ABS(L12)&lt;=O12,"Yes","No"))</f>
        <v>No</v>
      </c>
      <c r="S12" s="32" t="str">
        <f aca="false">IF(L12="","",IF(ABS(L12)&lt;=1.96*O12,"Yes","No"))</f>
        <v>No</v>
      </c>
      <c r="T12" s="60" t="n">
        <f aca="false">IF(D12="","",ROUND(SQRT(((D12+G12)*O12/100)^2+(J12*(D12+G12)*0.14653)^2),0))</f>
        <v>31</v>
      </c>
      <c r="U12" s="32" t="s">
        <v>783</v>
      </c>
    </row>
    <row r="13" customFormat="false" ht="15" hidden="false" customHeight="false" outlineLevel="0" collapsed="false">
      <c r="A13" s="32" t="s">
        <v>162</v>
      </c>
      <c r="B13" s="32" t="s">
        <v>178</v>
      </c>
      <c r="C13" s="32" t="s">
        <v>181</v>
      </c>
      <c r="D13" s="60" t="n">
        <v>350</v>
      </c>
      <c r="E13" s="60" t="n">
        <v>276</v>
      </c>
      <c r="F13" s="69" t="n">
        <f aca="false">IF(E13="","",D13-E13)</f>
        <v>74</v>
      </c>
      <c r="G13" s="60" t="n">
        <v>402</v>
      </c>
      <c r="H13" s="60" t="n">
        <v>451</v>
      </c>
      <c r="I13" s="69" t="n">
        <f aca="false">IF(H13="","",G13-H13)</f>
        <v>-49</v>
      </c>
      <c r="J13" s="40" t="n">
        <f aca="false">IF(OR(D13="",D13+G13=0),"",D13/(D13+G13))</f>
        <v>0.465425531914894</v>
      </c>
      <c r="K13" s="40" t="n">
        <f aca="false">IF(E13="","",E13/(E13+H13))</f>
        <v>0.379642365887208</v>
      </c>
      <c r="L13" s="70" t="n">
        <f aca="false">IF(OR(K13="",J13=""),"",(J13-K13)*100)</f>
        <v>8.57831660276859</v>
      </c>
      <c r="M13" s="36" t="n">
        <v>2.13808181890095</v>
      </c>
      <c r="N13" s="36" t="n">
        <v>1.32633378910092</v>
      </c>
      <c r="O13" s="36" t="n">
        <f aca="false">SQRT(M13^2+N13^2)</f>
        <v>2.51605945566189</v>
      </c>
      <c r="P13" s="40" t="n">
        <f aca="false">IF(J13="","",MAX(0,J13-1.96*O13/100))</f>
        <v>0.416110766583921</v>
      </c>
      <c r="Q13" s="40" t="n">
        <f aca="false">IF(J13="","",MIN(1,J13+1.96*O13/100))</f>
        <v>0.514740297245867</v>
      </c>
      <c r="R13" s="32" t="str">
        <f aca="false">IF(L13="","",IF(ABS(L13)&lt;=O13,"Yes","No"))</f>
        <v>No</v>
      </c>
      <c r="S13" s="32" t="str">
        <f aca="false">IF(L13="","",IF(ABS(L13)&lt;=1.96*O13,"Yes","No"))</f>
        <v>No</v>
      </c>
      <c r="T13" s="60" t="n">
        <f aca="false">IF(D13="","",ROUND(SQRT(((D13+G13)*O13/100)^2+(J13*(D13+G13)*0.0886)^2),0))</f>
        <v>36</v>
      </c>
      <c r="U13" s="32" t="s">
        <v>783</v>
      </c>
    </row>
    <row r="14" customFormat="false" ht="15" hidden="false" customHeight="false" outlineLevel="0" collapsed="false">
      <c r="A14" s="32" t="s">
        <v>162</v>
      </c>
      <c r="B14" s="32" t="s">
        <v>178</v>
      </c>
      <c r="C14" s="32" t="s">
        <v>182</v>
      </c>
      <c r="D14" s="60" t="n">
        <v>191</v>
      </c>
      <c r="E14" s="60" t="n">
        <v>158</v>
      </c>
      <c r="F14" s="69" t="n">
        <f aca="false">IF(E14="","",D14-E14)</f>
        <v>33</v>
      </c>
      <c r="G14" s="60" t="n">
        <v>137</v>
      </c>
      <c r="H14" s="60" t="n">
        <v>142</v>
      </c>
      <c r="I14" s="69" t="n">
        <f aca="false">IF(H14="","",G14-H14)</f>
        <v>-5</v>
      </c>
      <c r="J14" s="40" t="n">
        <f aca="false">IF(OR(D14="",D14+G14=0),"",D14/(D14+G14))</f>
        <v>0.582317073170732</v>
      </c>
      <c r="K14" s="40" t="n">
        <f aca="false">IF(E14="","",E14/(E14+H14))</f>
        <v>0.526666666666667</v>
      </c>
      <c r="L14" s="70" t="n">
        <f aca="false">IF(OR(K14="",J14=""),"",(J14-K14)*100)</f>
        <v>5.56504065040651</v>
      </c>
      <c r="M14" s="36" t="n">
        <v>3.48774817162815</v>
      </c>
      <c r="N14" s="36" t="n">
        <v>1.32633378910092</v>
      </c>
      <c r="O14" s="36" t="n">
        <f aca="false">SQRT(M14^2+N14^2)</f>
        <v>3.73142715710843</v>
      </c>
      <c r="P14" s="40" t="n">
        <f aca="false">IF(J14="","",MAX(0,J14-1.96*O14/100))</f>
        <v>0.509181100891406</v>
      </c>
      <c r="Q14" s="40" t="n">
        <f aca="false">IF(J14="","",MIN(1,J14+1.96*O14/100))</f>
        <v>0.655453045450057</v>
      </c>
      <c r="R14" s="32" t="str">
        <f aca="false">IF(L14="","",IF(ABS(L14)&lt;=O14,"Yes","No"))</f>
        <v>No</v>
      </c>
      <c r="S14" s="32" t="str">
        <f aca="false">IF(L14="","",IF(ABS(L14)&lt;=1.96*O14,"Yes","No"))</f>
        <v>Yes</v>
      </c>
      <c r="T14" s="60" t="n">
        <f aca="false">IF(D14="","",ROUND(SQRT(((D14+G14)*O14/100)^2+(J14*(D14+G14)*0.14653)^2),0))</f>
        <v>31</v>
      </c>
      <c r="U14" s="32" t="s">
        <v>783</v>
      </c>
    </row>
    <row r="15" customFormat="false" ht="15" hidden="false" customHeight="false" outlineLevel="0" collapsed="false">
      <c r="A15" s="32" t="s">
        <v>162</v>
      </c>
      <c r="B15" s="32" t="s">
        <v>178</v>
      </c>
      <c r="C15" s="32" t="s">
        <v>183</v>
      </c>
      <c r="D15" s="60" t="n">
        <v>302</v>
      </c>
      <c r="E15" s="60" t="n">
        <v>248</v>
      </c>
      <c r="F15" s="69" t="n">
        <f aca="false">IF(E15="","",D15-E15)</f>
        <v>54</v>
      </c>
      <c r="G15" s="60" t="n">
        <v>351</v>
      </c>
      <c r="H15" s="60" t="n">
        <v>368</v>
      </c>
      <c r="I15" s="69" t="n">
        <f aca="false">IF(H15="","",G15-H15)</f>
        <v>-17</v>
      </c>
      <c r="J15" s="40" t="n">
        <f aca="false">IF(OR(D15="",D15+G15=0),"",D15/(D15+G15))</f>
        <v>0.462480857580398</v>
      </c>
      <c r="K15" s="40" t="n">
        <f aca="false">IF(E15="","",E15/(E15+H15))</f>
        <v>0.402597402597403</v>
      </c>
      <c r="L15" s="70" t="n">
        <f aca="false">IF(OR(K15="",J15=""),"",(J15-K15)*100)</f>
        <v>5.98834549829955</v>
      </c>
      <c r="M15" s="36" t="n">
        <v>3.48774817162815</v>
      </c>
      <c r="N15" s="36" t="n">
        <v>1.32633378910092</v>
      </c>
      <c r="O15" s="36" t="n">
        <f aca="false">SQRT(M15^2+N15^2)</f>
        <v>3.73142715710843</v>
      </c>
      <c r="P15" s="40" t="n">
        <f aca="false">IF(J15="","",MAX(0,J15-1.96*O15/100))</f>
        <v>0.389344885301073</v>
      </c>
      <c r="Q15" s="40" t="n">
        <f aca="false">IF(J15="","",MIN(1,J15+1.96*O15/100))</f>
        <v>0.535616829859723</v>
      </c>
      <c r="R15" s="32" t="str">
        <f aca="false">IF(L15="","",IF(ABS(L15)&lt;=O15,"Yes","No"))</f>
        <v>No</v>
      </c>
      <c r="S15" s="32" t="str">
        <f aca="false">IF(L15="","",IF(ABS(L15)&lt;=1.96*O15,"Yes","No"))</f>
        <v>Yes</v>
      </c>
      <c r="T15" s="60" t="n">
        <f aca="false">IF(D15="","",ROUND(SQRT(((D15+G15)*O15/100)^2+(J15*(D15+G15)*0.14653)^2),0))</f>
        <v>51</v>
      </c>
      <c r="U15" s="32" t="s">
        <v>783</v>
      </c>
    </row>
    <row r="16" customFormat="false" ht="15" hidden="false" customHeight="false" outlineLevel="0" collapsed="false">
      <c r="A16" s="32" t="s">
        <v>162</v>
      </c>
      <c r="B16" s="32" t="s">
        <v>184</v>
      </c>
      <c r="C16" s="32" t="s">
        <v>185</v>
      </c>
      <c r="D16" s="60" t="n">
        <v>119</v>
      </c>
      <c r="E16" s="60" t="n">
        <v>98</v>
      </c>
      <c r="F16" s="69" t="n">
        <f aca="false">IF(E16="","",D16-E16)</f>
        <v>21</v>
      </c>
      <c r="G16" s="60" t="n">
        <v>183</v>
      </c>
      <c r="H16" s="60" t="n">
        <v>208</v>
      </c>
      <c r="I16" s="69" t="n">
        <f aca="false">IF(H16="","",G16-H16)</f>
        <v>-25</v>
      </c>
      <c r="J16" s="40" t="n">
        <f aca="false">IF(OR(D16="",D16+G16=0),"",D16/(D16+G16))</f>
        <v>0.394039735099338</v>
      </c>
      <c r="K16" s="40" t="n">
        <f aca="false">IF(E16="","",E16/(E16+H16))</f>
        <v>0.320261437908497</v>
      </c>
      <c r="L16" s="70" t="n">
        <f aca="false">IF(OR(K16="",J16=""),"",(J16-K16)*100)</f>
        <v>7.37782971908411</v>
      </c>
      <c r="M16" s="36" t="n">
        <v>3.48774817162815</v>
      </c>
      <c r="N16" s="36" t="n">
        <v>1.32633378910092</v>
      </c>
      <c r="O16" s="36" t="n">
        <f aca="false">SQRT(M16^2+N16^2)</f>
        <v>3.73142715710843</v>
      </c>
      <c r="P16" s="40" t="n">
        <f aca="false">IF(J16="","",MAX(0,J16-1.96*O16/100))</f>
        <v>0.320903762820013</v>
      </c>
      <c r="Q16" s="40" t="n">
        <f aca="false">IF(J16="","",MIN(1,J16+1.96*O16/100))</f>
        <v>0.467175707378663</v>
      </c>
      <c r="R16" s="32" t="str">
        <f aca="false">IF(L16="","",IF(ABS(L16)&lt;=O16,"Yes","No"))</f>
        <v>No</v>
      </c>
      <c r="S16" s="32" t="str">
        <f aca="false">IF(L16="","",IF(ABS(L16)&lt;=1.96*O16,"Yes","No"))</f>
        <v>No</v>
      </c>
      <c r="T16" s="60" t="n">
        <f aca="false">IF(D16="","",ROUND(SQRT(((D16+G16)*O16/100)^2+(J16*(D16+G16)*0.14653)^2),0))</f>
        <v>21</v>
      </c>
      <c r="U16" s="32" t="s">
        <v>783</v>
      </c>
    </row>
    <row r="17" customFormat="false" ht="15" hidden="false" customHeight="false" outlineLevel="0" collapsed="false">
      <c r="A17" s="32" t="s">
        <v>162</v>
      </c>
      <c r="B17" s="32" t="s">
        <v>184</v>
      </c>
      <c r="C17" s="32" t="s">
        <v>186</v>
      </c>
      <c r="D17" s="60" t="n">
        <v>264</v>
      </c>
      <c r="E17" s="60" t="n">
        <v>237</v>
      </c>
      <c r="F17" s="69" t="n">
        <f aca="false">IF(E17="","",D17-E17)</f>
        <v>27</v>
      </c>
      <c r="G17" s="60" t="n">
        <v>526</v>
      </c>
      <c r="H17" s="60" t="n">
        <v>558</v>
      </c>
      <c r="I17" s="69" t="n">
        <f aca="false">IF(H17="","",G17-H17)</f>
        <v>-32</v>
      </c>
      <c r="J17" s="40" t="n">
        <f aca="false">IF(OR(D17="",D17+G17=0),"",D17/(D17+G17))</f>
        <v>0.334177215189873</v>
      </c>
      <c r="K17" s="40" t="n">
        <f aca="false">IF(E17="","",E17/(E17+H17))</f>
        <v>0.29811320754717</v>
      </c>
      <c r="L17" s="70" t="n">
        <f aca="false">IF(OR(K17="",J17=""),"",(J17-K17)*100)</f>
        <v>3.60640076427036</v>
      </c>
      <c r="M17" s="36" t="n">
        <v>2.13808181890095</v>
      </c>
      <c r="N17" s="36" t="n">
        <v>1.32633378910092</v>
      </c>
      <c r="O17" s="36" t="n">
        <f aca="false">SQRT(M17^2+N17^2)</f>
        <v>2.51605945566189</v>
      </c>
      <c r="P17" s="40" t="n">
        <f aca="false">IF(J17="","",MAX(0,J17-1.96*O17/100))</f>
        <v>0.2848624498589</v>
      </c>
      <c r="Q17" s="40" t="n">
        <f aca="false">IF(J17="","",MIN(1,J17+1.96*O17/100))</f>
        <v>0.383491980520846</v>
      </c>
      <c r="R17" s="32" t="str">
        <f aca="false">IF(L17="","",IF(ABS(L17)&lt;=O17,"Yes","No"))</f>
        <v>No</v>
      </c>
      <c r="S17" s="32" t="str">
        <f aca="false">IF(L17="","",IF(ABS(L17)&lt;=1.96*O17,"Yes","No"))</f>
        <v>Yes</v>
      </c>
      <c r="T17" s="60" t="n">
        <f aca="false">IF(D17="","",ROUND(SQRT(((D17+G17)*O17/100)^2+(J17*(D17+G17)*0.0886)^2),0))</f>
        <v>31</v>
      </c>
      <c r="U17" s="32" t="s">
        <v>783</v>
      </c>
    </row>
    <row r="18" customFormat="false" ht="15" hidden="false" customHeight="false" outlineLevel="0" collapsed="false">
      <c r="A18" s="32" t="s">
        <v>162</v>
      </c>
      <c r="B18" s="32" t="s">
        <v>187</v>
      </c>
      <c r="C18" s="32" t="s">
        <v>188</v>
      </c>
      <c r="D18" s="60" t="n">
        <v>335</v>
      </c>
      <c r="E18" s="60" t="n">
        <v>286</v>
      </c>
      <c r="F18" s="69" t="n">
        <f aca="false">IF(E18="","",D18-E18)</f>
        <v>49</v>
      </c>
      <c r="G18" s="60" t="n">
        <v>329</v>
      </c>
      <c r="H18" s="60" t="n">
        <v>390</v>
      </c>
      <c r="I18" s="69" t="n">
        <f aca="false">IF(H18="","",G18-H18)</f>
        <v>-61</v>
      </c>
      <c r="J18" s="40" t="n">
        <f aca="false">IF(OR(D18="",D18+G18=0),"",D18/(D18+G18))</f>
        <v>0.504518072289157</v>
      </c>
      <c r="K18" s="40" t="n">
        <f aca="false">IF(E18="","",E18/(E18+H18))</f>
        <v>0.423076923076923</v>
      </c>
      <c r="L18" s="70" t="n">
        <f aca="false">IF(OR(K18="",J18=""),"",(J18-K18)*100)</f>
        <v>8.14411492122335</v>
      </c>
      <c r="M18" s="36" t="n">
        <v>3.48774817162815</v>
      </c>
      <c r="N18" s="36" t="n">
        <v>1.32633378910092</v>
      </c>
      <c r="O18" s="36" t="n">
        <f aca="false">SQRT(M18^2+N18^2)</f>
        <v>3.73142715710843</v>
      </c>
      <c r="P18" s="40" t="n">
        <f aca="false">IF(J18="","",MAX(0,J18-1.96*O18/100))</f>
        <v>0.431382100009831</v>
      </c>
      <c r="Q18" s="40" t="n">
        <f aca="false">IF(J18="","",MIN(1,J18+1.96*O18/100))</f>
        <v>0.577654044568482</v>
      </c>
      <c r="R18" s="32" t="str">
        <f aca="false">IF(L18="","",IF(ABS(L18)&lt;=O18,"Yes","No"))</f>
        <v>No</v>
      </c>
      <c r="S18" s="32" t="str">
        <f aca="false">IF(L18="","",IF(ABS(L18)&lt;=1.96*O18,"Yes","No"))</f>
        <v>No</v>
      </c>
      <c r="T18" s="60" t="n">
        <f aca="false">IF(D18="","",ROUND(SQRT(((D18+G18)*O18/100)^2+(J18*(D18+G18)*0.14653)^2),0))</f>
        <v>55</v>
      </c>
      <c r="U18" s="32" t="s">
        <v>783</v>
      </c>
    </row>
    <row r="19" customFormat="false" ht="15" hidden="false" customHeight="false" outlineLevel="0" collapsed="false">
      <c r="A19" s="32" t="s">
        <v>162</v>
      </c>
      <c r="B19" s="32" t="s">
        <v>187</v>
      </c>
      <c r="C19" s="32" t="s">
        <v>189</v>
      </c>
      <c r="D19" s="60" t="n">
        <v>189</v>
      </c>
      <c r="E19" s="60" t="n">
        <v>171</v>
      </c>
      <c r="F19" s="69" t="n">
        <f aca="false">IF(E19="","",D19-E19)</f>
        <v>18</v>
      </c>
      <c r="G19" s="60" t="n">
        <v>216</v>
      </c>
      <c r="H19" s="60" t="n">
        <v>245</v>
      </c>
      <c r="I19" s="69" t="n">
        <f aca="false">IF(H19="","",G19-H19)</f>
        <v>-29</v>
      </c>
      <c r="J19" s="40" t="n">
        <f aca="false">IF(OR(D19="",D19+G19=0),"",D19/(D19+G19))</f>
        <v>0.466666666666667</v>
      </c>
      <c r="K19" s="40" t="n">
        <f aca="false">IF(E19="","",E19/(E19+H19))</f>
        <v>0.411057692307692</v>
      </c>
      <c r="L19" s="70" t="n">
        <f aca="false">IF(OR(K19="",J19=""),"",(J19-K19)*100)</f>
        <v>5.56089743589744</v>
      </c>
      <c r="M19" s="36" t="n">
        <v>3.48774817162815</v>
      </c>
      <c r="N19" s="36" t="n">
        <v>1.32633378910092</v>
      </c>
      <c r="O19" s="36" t="n">
        <f aca="false">SQRT(M19^2+N19^2)</f>
        <v>3.73142715710843</v>
      </c>
      <c r="P19" s="40" t="n">
        <f aca="false">IF(J19="","",MAX(0,J19-1.96*O19/100))</f>
        <v>0.393530694387342</v>
      </c>
      <c r="Q19" s="40" t="n">
        <f aca="false">IF(J19="","",MIN(1,J19+1.96*O19/100))</f>
        <v>0.539802638945992</v>
      </c>
      <c r="R19" s="32" t="str">
        <f aca="false">IF(L19="","",IF(ABS(L19)&lt;=O19,"Yes","No"))</f>
        <v>No</v>
      </c>
      <c r="S19" s="32" t="str">
        <f aca="false">IF(L19="","",IF(ABS(L19)&lt;=1.96*O19,"Yes","No"))</f>
        <v>Yes</v>
      </c>
      <c r="T19" s="60" t="n">
        <f aca="false">IF(D19="","",ROUND(SQRT(((D19+G19)*O19/100)^2+(J19*(D19+G19)*0.14653)^2),0))</f>
        <v>32</v>
      </c>
      <c r="U19" s="32" t="s">
        <v>783</v>
      </c>
    </row>
    <row r="20" customFormat="false" ht="15" hidden="false" customHeight="false" outlineLevel="0" collapsed="false">
      <c r="A20" s="32" t="s">
        <v>162</v>
      </c>
      <c r="B20" s="32" t="s">
        <v>187</v>
      </c>
      <c r="C20" s="32" t="s">
        <v>190</v>
      </c>
      <c r="D20" s="60" t="n">
        <v>218</v>
      </c>
      <c r="E20" s="60" t="n">
        <v>157</v>
      </c>
      <c r="F20" s="69" t="n">
        <f aca="false">IF(E20="","",D20-E20)</f>
        <v>61</v>
      </c>
      <c r="G20" s="60" t="n">
        <v>208</v>
      </c>
      <c r="H20" s="60" t="n">
        <v>211</v>
      </c>
      <c r="I20" s="69" t="n">
        <f aca="false">IF(H20="","",G20-H20)</f>
        <v>-3</v>
      </c>
      <c r="J20" s="40" t="n">
        <f aca="false">IF(OR(D20="",D20+G20=0),"",D20/(D20+G20))</f>
        <v>0.511737089201878</v>
      </c>
      <c r="K20" s="40" t="n">
        <f aca="false">IF(E20="","",E20/(E20+H20))</f>
        <v>0.426630434782609</v>
      </c>
      <c r="L20" s="70" t="n">
        <f aca="false">IF(OR(K20="",J20=""),"",(J20-K20)*100)</f>
        <v>8.51066544192692</v>
      </c>
      <c r="M20" s="36" t="n">
        <v>3.48774817162815</v>
      </c>
      <c r="N20" s="36" t="n">
        <v>1.32633378910092</v>
      </c>
      <c r="O20" s="36" t="n">
        <f aca="false">SQRT(M20^2+N20^2)</f>
        <v>3.73142715710843</v>
      </c>
      <c r="P20" s="40" t="n">
        <f aca="false">IF(J20="","",MAX(0,J20-1.96*O20/100))</f>
        <v>0.438601116922553</v>
      </c>
      <c r="Q20" s="40" t="n">
        <f aca="false">IF(J20="","",MIN(1,J20+1.96*O20/100))</f>
        <v>0.584873061481203</v>
      </c>
      <c r="R20" s="32" t="str">
        <f aca="false">IF(L20="","",IF(ABS(L20)&lt;=O20,"Yes","No"))</f>
        <v>No</v>
      </c>
      <c r="S20" s="32" t="str">
        <f aca="false">IF(L20="","",IF(ABS(L20)&lt;=1.96*O20,"Yes","No"))</f>
        <v>No</v>
      </c>
      <c r="T20" s="60" t="n">
        <f aca="false">IF(D20="","",ROUND(SQRT(((D20+G20)*O20/100)^2+(J20*(D20+G20)*0.14653)^2),0))</f>
        <v>36</v>
      </c>
      <c r="U20" s="32" t="s">
        <v>783</v>
      </c>
    </row>
    <row r="21" customFormat="false" ht="15" hidden="false" customHeight="false" outlineLevel="0" collapsed="false">
      <c r="A21" s="32" t="s">
        <v>162</v>
      </c>
      <c r="B21" s="32" t="s">
        <v>191</v>
      </c>
      <c r="C21" s="32" t="s">
        <v>191</v>
      </c>
      <c r="D21" s="60" t="n">
        <v>47</v>
      </c>
      <c r="E21" s="60" t="n">
        <v>42</v>
      </c>
      <c r="F21" s="69" t="n">
        <f aca="false">IF(E21="","",D21-E21)</f>
        <v>5</v>
      </c>
      <c r="G21" s="60" t="n">
        <v>99</v>
      </c>
      <c r="H21" s="60" t="n">
        <v>99</v>
      </c>
      <c r="I21" s="69" t="n">
        <f aca="false">IF(H21="","",G21-H21)</f>
        <v>0</v>
      </c>
      <c r="J21" s="40" t="n">
        <f aca="false">IF(OR(D21="",D21+G21=0),"",D21/(D21+G21))</f>
        <v>0.321917808219178</v>
      </c>
      <c r="K21" s="40" t="n">
        <f aca="false">IF(E21="","",E21/(E21+H21))</f>
        <v>0.297872340425532</v>
      </c>
      <c r="L21" s="70" t="n">
        <f aca="false">IF(OR(K21="",J21=""),"",(J21-K21)*100)</f>
        <v>2.40454677936462</v>
      </c>
      <c r="M21" s="36" t="n">
        <v>3.48774817162815</v>
      </c>
      <c r="N21" s="36" t="n">
        <v>1.32633378910092</v>
      </c>
      <c r="O21" s="36" t="n">
        <f aca="false">SQRT(M21^2+N21^2)</f>
        <v>3.73142715710843</v>
      </c>
      <c r="P21" s="40" t="n">
        <f aca="false">IF(J21="","",MAX(0,J21-1.96*O21/100))</f>
        <v>0.248781835939853</v>
      </c>
      <c r="Q21" s="40" t="n">
        <f aca="false">IF(J21="","",MIN(1,J21+1.96*O21/100))</f>
        <v>0.395053780498503</v>
      </c>
      <c r="R21" s="32" t="str">
        <f aca="false">IF(L21="","",IF(ABS(L21)&lt;=O21,"Yes","No"))</f>
        <v>Yes</v>
      </c>
      <c r="S21" s="32" t="str">
        <f aca="false">IF(L21="","",IF(ABS(L21)&lt;=1.96*O21,"Yes","No"))</f>
        <v>Yes</v>
      </c>
      <c r="T21" s="60" t="n">
        <f aca="false">IF(D21="","",ROUND(SQRT(((D21+G21)*O21/100)^2+(J21*(D21+G21)*0.14653)^2),0))</f>
        <v>9</v>
      </c>
      <c r="U21" s="32" t="s">
        <v>783</v>
      </c>
    </row>
    <row r="22" customFormat="false" ht="15" hidden="false" customHeight="false" outlineLevel="0" collapsed="false">
      <c r="A22" s="32" t="s">
        <v>162</v>
      </c>
      <c r="B22" s="32" t="s">
        <v>192</v>
      </c>
      <c r="C22" s="32" t="s">
        <v>192</v>
      </c>
      <c r="D22" s="60" t="n">
        <v>69</v>
      </c>
      <c r="E22" s="60" t="n">
        <v>51</v>
      </c>
      <c r="F22" s="69" t="n">
        <f aca="false">IF(E22="","",D22-E22)</f>
        <v>18</v>
      </c>
      <c r="G22" s="60" t="n">
        <v>213</v>
      </c>
      <c r="H22" s="60" t="n">
        <v>223</v>
      </c>
      <c r="I22" s="69" t="n">
        <f aca="false">IF(H22="","",G22-H22)</f>
        <v>-10</v>
      </c>
      <c r="J22" s="40" t="n">
        <f aca="false">IF(OR(D22="",D22+G22=0),"",D22/(D22+G22))</f>
        <v>0.24468085106383</v>
      </c>
      <c r="K22" s="40" t="n">
        <f aca="false">IF(E22="","",E22/(E22+H22))</f>
        <v>0.186131386861314</v>
      </c>
      <c r="L22" s="70" t="n">
        <f aca="false">IF(OR(K22="",J22=""),"",(J22-K22)*100)</f>
        <v>5.85494642025159</v>
      </c>
      <c r="M22" s="36" t="n">
        <v>3.48774817162815</v>
      </c>
      <c r="N22" s="36" t="n">
        <v>1.32633378910092</v>
      </c>
      <c r="O22" s="36" t="n">
        <f aca="false">SQRT(M22^2+N22^2)</f>
        <v>3.73142715710843</v>
      </c>
      <c r="P22" s="40" t="n">
        <f aca="false">IF(J22="","",MAX(0,J22-1.96*O22/100))</f>
        <v>0.171544878784505</v>
      </c>
      <c r="Q22" s="40" t="n">
        <f aca="false">IF(J22="","",MIN(1,J22+1.96*O22/100))</f>
        <v>0.317816823343155</v>
      </c>
      <c r="R22" s="32" t="str">
        <f aca="false">IF(L22="","",IF(ABS(L22)&lt;=O22,"Yes","No"))</f>
        <v>No</v>
      </c>
      <c r="S22" s="32" t="str">
        <f aca="false">IF(L22="","",IF(ABS(L22)&lt;=1.96*O22,"Yes","No"))</f>
        <v>Yes</v>
      </c>
      <c r="T22" s="60" t="n">
        <f aca="false">IF(D22="","",ROUND(SQRT(((D22+G22)*O22/100)^2+(J22*(D22+G22)*0.14653)^2),0))</f>
        <v>15</v>
      </c>
      <c r="U22" s="32" t="s">
        <v>783</v>
      </c>
    </row>
    <row r="23" customFormat="false" ht="15" hidden="false" customHeight="false" outlineLevel="0" collapsed="false">
      <c r="A23" s="32" t="s">
        <v>162</v>
      </c>
      <c r="B23" s="32" t="s">
        <v>193</v>
      </c>
      <c r="C23" s="32" t="s">
        <v>194</v>
      </c>
      <c r="D23" s="60" t="n">
        <v>367</v>
      </c>
      <c r="E23" s="60" t="n">
        <v>294</v>
      </c>
      <c r="F23" s="69" t="n">
        <f aca="false">IF(E23="","",D23-E23)</f>
        <v>73</v>
      </c>
      <c r="G23" s="60" t="n">
        <v>463</v>
      </c>
      <c r="H23" s="60" t="n">
        <v>502</v>
      </c>
      <c r="I23" s="69" t="n">
        <f aca="false">IF(H23="","",G23-H23)</f>
        <v>-39</v>
      </c>
      <c r="J23" s="40" t="n">
        <f aca="false">IF(OR(D23="",D23+G23=0),"",D23/(D23+G23))</f>
        <v>0.442168674698795</v>
      </c>
      <c r="K23" s="40" t="n">
        <f aca="false">IF(E23="","",E23/(E23+H23))</f>
        <v>0.369346733668342</v>
      </c>
      <c r="L23" s="70" t="n">
        <f aca="false">IF(OR(K23="",J23=""),"",(J23-K23)*100)</f>
        <v>7.28219410304535</v>
      </c>
      <c r="M23" s="36" t="n">
        <v>2.13808181890095</v>
      </c>
      <c r="N23" s="36" t="n">
        <v>1.32633378910092</v>
      </c>
      <c r="O23" s="36" t="n">
        <f aca="false">SQRT(M23^2+N23^2)</f>
        <v>2.51605945566189</v>
      </c>
      <c r="P23" s="40" t="n">
        <f aca="false">IF(J23="","",MAX(0,J23-1.96*O23/100))</f>
        <v>0.392853909367822</v>
      </c>
      <c r="Q23" s="40" t="n">
        <f aca="false">IF(J23="","",MIN(1,J23+1.96*O23/100))</f>
        <v>0.491483440029768</v>
      </c>
      <c r="R23" s="32" t="str">
        <f aca="false">IF(L23="","",IF(ABS(L23)&lt;=O23,"Yes","No"))</f>
        <v>No</v>
      </c>
      <c r="S23" s="32" t="str">
        <f aca="false">IF(L23="","",IF(ABS(L23)&lt;=1.96*O23,"Yes","No"))</f>
        <v>No</v>
      </c>
      <c r="T23" s="60" t="n">
        <f aca="false">IF(D23="","",ROUND(SQRT(((D23+G23)*O23/100)^2+(J23*(D23+G23)*0.0886)^2),0))</f>
        <v>39</v>
      </c>
      <c r="U23" s="32" t="s">
        <v>783</v>
      </c>
    </row>
    <row r="24" customFormat="false" ht="15" hidden="false" customHeight="false" outlineLevel="0" collapsed="false">
      <c r="A24" s="32" t="s">
        <v>162</v>
      </c>
      <c r="B24" s="32" t="s">
        <v>193</v>
      </c>
      <c r="C24" s="32" t="s">
        <v>195</v>
      </c>
      <c r="D24" s="60" t="n">
        <v>326</v>
      </c>
      <c r="E24" s="60" t="n">
        <v>275</v>
      </c>
      <c r="F24" s="69" t="n">
        <f aca="false">IF(E24="","",D24-E24)</f>
        <v>51</v>
      </c>
      <c r="G24" s="60" t="n">
        <v>411</v>
      </c>
      <c r="H24" s="60" t="n">
        <v>430</v>
      </c>
      <c r="I24" s="69" t="n">
        <f aca="false">IF(H24="","",G24-H24)</f>
        <v>-19</v>
      </c>
      <c r="J24" s="40" t="n">
        <f aca="false">IF(OR(D24="",D24+G24=0),"",D24/(D24+G24))</f>
        <v>0.442333785617368</v>
      </c>
      <c r="K24" s="40" t="n">
        <f aca="false">IF(E24="","",E24/(E24+H24))</f>
        <v>0.390070921985816</v>
      </c>
      <c r="L24" s="70" t="n">
        <f aca="false">IF(OR(K24="",J24=""),"",(J24-K24)*100)</f>
        <v>5.22628636315521</v>
      </c>
      <c r="M24" s="36" t="n">
        <v>2.13808181890095</v>
      </c>
      <c r="N24" s="36" t="n">
        <v>1.32633378910092</v>
      </c>
      <c r="O24" s="36" t="n">
        <f aca="false">SQRT(M24^2+N24^2)</f>
        <v>2.51605945566189</v>
      </c>
      <c r="P24" s="40" t="n">
        <f aca="false">IF(J24="","",MAX(0,J24-1.96*O24/100))</f>
        <v>0.393019020286395</v>
      </c>
      <c r="Q24" s="40" t="n">
        <f aca="false">IF(J24="","",MIN(1,J24+1.96*O24/100))</f>
        <v>0.491648550948341</v>
      </c>
      <c r="R24" s="32" t="str">
        <f aca="false">IF(L24="","",IF(ABS(L24)&lt;=O24,"Yes","No"))</f>
        <v>No</v>
      </c>
      <c r="S24" s="32" t="str">
        <f aca="false">IF(L24="","",IF(ABS(L24)&lt;=1.96*O24,"Yes","No"))</f>
        <v>No</v>
      </c>
      <c r="T24" s="60" t="n">
        <f aca="false">IF(D24="","",ROUND(SQRT(((D24+G24)*O24/100)^2+(J24*(D24+G24)*0.0886)^2),0))</f>
        <v>34</v>
      </c>
      <c r="U24" s="32" t="s">
        <v>783</v>
      </c>
    </row>
    <row r="25" customFormat="false" ht="15" hidden="false" customHeight="false" outlineLevel="0" collapsed="false">
      <c r="A25" s="32" t="s">
        <v>162</v>
      </c>
      <c r="B25" s="32" t="s">
        <v>193</v>
      </c>
      <c r="C25" s="32" t="s">
        <v>196</v>
      </c>
      <c r="D25" s="60" t="n">
        <v>391</v>
      </c>
      <c r="E25" s="60" t="n">
        <v>272</v>
      </c>
      <c r="F25" s="69" t="n">
        <f aca="false">IF(E25="","",D25-E25)</f>
        <v>119</v>
      </c>
      <c r="G25" s="60" t="n">
        <v>426</v>
      </c>
      <c r="H25" s="60" t="n">
        <v>478</v>
      </c>
      <c r="I25" s="69" t="n">
        <f aca="false">IF(H25="","",G25-H25)</f>
        <v>-52</v>
      </c>
      <c r="J25" s="40" t="n">
        <f aca="false">IF(OR(D25="",D25+G25=0),"",D25/(D25+G25))</f>
        <v>0.478580171358629</v>
      </c>
      <c r="K25" s="40" t="n">
        <f aca="false">IF(E25="","",E25/(E25+H25))</f>
        <v>0.362666666666667</v>
      </c>
      <c r="L25" s="70" t="n">
        <f aca="false">IF(OR(K25="",J25=""),"",(J25-K25)*100)</f>
        <v>11.5913504691962</v>
      </c>
      <c r="M25" s="36" t="n">
        <v>2.13808181890095</v>
      </c>
      <c r="N25" s="36" t="n">
        <v>1.32633378910092</v>
      </c>
      <c r="O25" s="36" t="n">
        <f aca="false">SQRT(M25^2+N25^2)</f>
        <v>2.51605945566189</v>
      </c>
      <c r="P25" s="40" t="n">
        <f aca="false">IF(J25="","",MAX(0,J25-1.96*O25/100))</f>
        <v>0.429265406027656</v>
      </c>
      <c r="Q25" s="40" t="n">
        <f aca="false">IF(J25="","",MIN(1,J25+1.96*O25/100))</f>
        <v>0.527894936689602</v>
      </c>
      <c r="R25" s="32" t="str">
        <f aca="false">IF(L25="","",IF(ABS(L25)&lt;=O25,"Yes","No"))</f>
        <v>No</v>
      </c>
      <c r="S25" s="32" t="str">
        <f aca="false">IF(L25="","",IF(ABS(L25)&lt;=1.96*O25,"Yes","No"))</f>
        <v>No</v>
      </c>
      <c r="T25" s="60" t="n">
        <f aca="false">IF(D25="","",ROUND(SQRT(((D25+G25)*O25/100)^2+(J25*(D25+G25)*0.0886)^2),0))</f>
        <v>40</v>
      </c>
      <c r="U25" s="32" t="s">
        <v>783</v>
      </c>
    </row>
    <row r="26" customFormat="false" ht="15" hidden="false" customHeight="false" outlineLevel="0" collapsed="false">
      <c r="A26" s="32" t="s">
        <v>162</v>
      </c>
      <c r="B26" s="32" t="s">
        <v>197</v>
      </c>
      <c r="C26" s="32" t="s">
        <v>198</v>
      </c>
      <c r="D26" s="60" t="n">
        <v>359</v>
      </c>
      <c r="E26" s="60" t="n">
        <v>283</v>
      </c>
      <c r="F26" s="69" t="n">
        <f aca="false">IF(E26="","",D26-E26)</f>
        <v>76</v>
      </c>
      <c r="G26" s="60" t="n">
        <v>677</v>
      </c>
      <c r="H26" s="60" t="n">
        <v>714</v>
      </c>
      <c r="I26" s="69" t="n">
        <f aca="false">IF(H26="","",G26-H26)</f>
        <v>-37</v>
      </c>
      <c r="J26" s="40" t="n">
        <f aca="false">IF(OR(D26="",D26+G26=0),"",D26/(D26+G26))</f>
        <v>0.346525096525097</v>
      </c>
      <c r="K26" s="40" t="n">
        <f aca="false">IF(E26="","",E26/(E26+H26))</f>
        <v>0.283851554663992</v>
      </c>
      <c r="L26" s="70" t="n">
        <f aca="false">IF(OR(K26="",J26=""),"",(J26-K26)*100)</f>
        <v>6.26735418611045</v>
      </c>
      <c r="M26" s="36" t="n">
        <v>2.13808181890095</v>
      </c>
      <c r="N26" s="36" t="n">
        <v>1.32633378910092</v>
      </c>
      <c r="O26" s="36" t="n">
        <f aca="false">SQRT(M26^2+N26^2)</f>
        <v>2.51605945566189</v>
      </c>
      <c r="P26" s="40" t="n">
        <f aca="false">IF(J26="","",MAX(0,J26-1.96*O26/100))</f>
        <v>0.297210331194124</v>
      </c>
      <c r="Q26" s="40" t="n">
        <f aca="false">IF(J26="","",MIN(1,J26+1.96*O26/100))</f>
        <v>0.39583986185607</v>
      </c>
      <c r="R26" s="32" t="str">
        <f aca="false">IF(L26="","",IF(ABS(L26)&lt;=O26,"Yes","No"))</f>
        <v>No</v>
      </c>
      <c r="S26" s="32" t="str">
        <f aca="false">IF(L26="","",IF(ABS(L26)&lt;=1.96*O26,"Yes","No"))</f>
        <v>No</v>
      </c>
      <c r="T26" s="60" t="n">
        <f aca="false">IF(D26="","",ROUND(SQRT(((D26+G26)*O26/100)^2+(J26*(D26+G26)*0.0886)^2),0))</f>
        <v>41</v>
      </c>
      <c r="U26" s="32" t="s">
        <v>783</v>
      </c>
    </row>
    <row r="27" customFormat="false" ht="15" hidden="false" customHeight="false" outlineLevel="0" collapsed="false">
      <c r="A27" s="32" t="s">
        <v>162</v>
      </c>
      <c r="B27" s="32" t="s">
        <v>197</v>
      </c>
      <c r="C27" s="32" t="s">
        <v>199</v>
      </c>
      <c r="D27" s="60" t="n">
        <v>275</v>
      </c>
      <c r="E27" s="60" t="n">
        <v>206</v>
      </c>
      <c r="F27" s="69" t="n">
        <f aca="false">IF(E27="","",D27-E27)</f>
        <v>69</v>
      </c>
      <c r="G27" s="60" t="n">
        <v>454</v>
      </c>
      <c r="H27" s="60" t="n">
        <v>450</v>
      </c>
      <c r="I27" s="69" t="n">
        <f aca="false">IF(H27="","",G27-H27)</f>
        <v>4</v>
      </c>
      <c r="J27" s="40" t="n">
        <f aca="false">IF(OR(D27="",D27+G27=0),"",D27/(D27+G27))</f>
        <v>0.377229080932785</v>
      </c>
      <c r="K27" s="40" t="n">
        <f aca="false">IF(E27="","",E27/(E27+H27))</f>
        <v>0.314024390243902</v>
      </c>
      <c r="L27" s="70" t="n">
        <f aca="false">IF(OR(K27="",J27=""),"",(J27-K27)*100)</f>
        <v>6.32046906888822</v>
      </c>
      <c r="M27" s="36" t="n">
        <v>3.48774817162815</v>
      </c>
      <c r="N27" s="36" t="n">
        <v>1.32633378910092</v>
      </c>
      <c r="O27" s="36" t="n">
        <f aca="false">SQRT(M27^2+N27^2)</f>
        <v>3.73142715710843</v>
      </c>
      <c r="P27" s="40" t="n">
        <f aca="false">IF(J27="","",MAX(0,J27-1.96*O27/100))</f>
        <v>0.304093108653459</v>
      </c>
      <c r="Q27" s="40" t="n">
        <f aca="false">IF(J27="","",MIN(1,J27+1.96*O27/100))</f>
        <v>0.45036505321211</v>
      </c>
      <c r="R27" s="32" t="str">
        <f aca="false">IF(L27="","",IF(ABS(L27)&lt;=O27,"Yes","No"))</f>
        <v>No</v>
      </c>
      <c r="S27" s="32" t="str">
        <f aca="false">IF(L27="","",IF(ABS(L27)&lt;=1.96*O27,"Yes","No"))</f>
        <v>Yes</v>
      </c>
      <c r="T27" s="60" t="n">
        <f aca="false">IF(D27="","",ROUND(SQRT(((D27+G27)*O27/100)^2+(J27*(D27+G27)*0.14653)^2),0))</f>
        <v>49</v>
      </c>
      <c r="U27" s="32" t="s">
        <v>783</v>
      </c>
    </row>
    <row r="28" customFormat="false" ht="15" hidden="false" customHeight="false" outlineLevel="0" collapsed="false">
      <c r="A28" s="32" t="s">
        <v>162</v>
      </c>
      <c r="B28" s="32" t="s">
        <v>200</v>
      </c>
      <c r="C28" s="32" t="s">
        <v>201</v>
      </c>
      <c r="D28" s="60" t="n">
        <v>152</v>
      </c>
      <c r="E28" s="60" t="n">
        <v>108</v>
      </c>
      <c r="F28" s="69" t="n">
        <f aca="false">IF(E28="","",D28-E28)</f>
        <v>44</v>
      </c>
      <c r="G28" s="60" t="n">
        <v>347</v>
      </c>
      <c r="H28" s="60" t="n">
        <v>379</v>
      </c>
      <c r="I28" s="69" t="n">
        <f aca="false">IF(H28="","",G28-H28)</f>
        <v>-32</v>
      </c>
      <c r="J28" s="40" t="n">
        <f aca="false">IF(OR(D28="",D28+G28=0),"",D28/(D28+G28))</f>
        <v>0.304609218436874</v>
      </c>
      <c r="K28" s="40" t="n">
        <f aca="false">IF(E28="","",E28/(E28+H28))</f>
        <v>0.2217659137577</v>
      </c>
      <c r="L28" s="70" t="n">
        <f aca="false">IF(OR(K28="",J28=""),"",(J28-K28)*100)</f>
        <v>8.28433046791736</v>
      </c>
      <c r="M28" s="36" t="n">
        <v>3.48774817162815</v>
      </c>
      <c r="N28" s="36" t="n">
        <v>1.32633378910092</v>
      </c>
      <c r="O28" s="36" t="n">
        <f aca="false">SQRT(M28^2+N28^2)</f>
        <v>3.73142715710843</v>
      </c>
      <c r="P28" s="40" t="n">
        <f aca="false">IF(J28="","",MAX(0,J28-1.96*O28/100))</f>
        <v>0.231473246157549</v>
      </c>
      <c r="Q28" s="40" t="n">
        <f aca="false">IF(J28="","",MIN(1,J28+1.96*O28/100))</f>
        <v>0.377745190716199</v>
      </c>
      <c r="R28" s="32" t="str">
        <f aca="false">IF(L28="","",IF(ABS(L28)&lt;=O28,"Yes","No"))</f>
        <v>No</v>
      </c>
      <c r="S28" s="32" t="str">
        <f aca="false">IF(L28="","",IF(ABS(L28)&lt;=1.96*O28,"Yes","No"))</f>
        <v>No</v>
      </c>
      <c r="T28" s="60" t="n">
        <f aca="false">IF(D28="","",ROUND(SQRT(((D28+G28)*O28/100)^2+(J28*(D28+G28)*0.14653)^2),0))</f>
        <v>29</v>
      </c>
      <c r="U28" s="32" t="s">
        <v>783</v>
      </c>
    </row>
    <row r="29" customFormat="false" ht="15" hidden="false" customHeight="false" outlineLevel="0" collapsed="false">
      <c r="A29" s="32" t="s">
        <v>162</v>
      </c>
      <c r="B29" s="32" t="s">
        <v>200</v>
      </c>
      <c r="C29" s="32" t="s">
        <v>202</v>
      </c>
      <c r="D29" s="60" t="n">
        <v>142</v>
      </c>
      <c r="E29" s="60" t="n">
        <v>108</v>
      </c>
      <c r="F29" s="69" t="n">
        <f aca="false">IF(E29="","",D29-E29)</f>
        <v>34</v>
      </c>
      <c r="G29" s="60" t="n">
        <v>259</v>
      </c>
      <c r="H29" s="60" t="n">
        <v>267</v>
      </c>
      <c r="I29" s="69" t="n">
        <f aca="false">IF(H29="","",G29-H29)</f>
        <v>-8</v>
      </c>
      <c r="J29" s="40" t="n">
        <f aca="false">IF(OR(D29="",D29+G29=0),"",D29/(D29+G29))</f>
        <v>0.354114713216958</v>
      </c>
      <c r="K29" s="40" t="n">
        <f aca="false">IF(E29="","",E29/(E29+H29))</f>
        <v>0.288</v>
      </c>
      <c r="L29" s="70" t="n">
        <f aca="false">IF(OR(K29="",J29=""),"",(J29-K29)*100)</f>
        <v>6.61147132169576</v>
      </c>
      <c r="M29" s="36" t="n">
        <v>3.48774817162815</v>
      </c>
      <c r="N29" s="36" t="n">
        <v>1.32633378910092</v>
      </c>
      <c r="O29" s="36" t="n">
        <f aca="false">SQRT(M29^2+N29^2)</f>
        <v>3.73142715710843</v>
      </c>
      <c r="P29" s="40" t="n">
        <f aca="false">IF(J29="","",MAX(0,J29-1.96*O29/100))</f>
        <v>0.280978740937632</v>
      </c>
      <c r="Q29" s="40" t="n">
        <f aca="false">IF(J29="","",MIN(1,J29+1.96*O29/100))</f>
        <v>0.427250685496283</v>
      </c>
      <c r="R29" s="32" t="str">
        <f aca="false">IF(L29="","",IF(ABS(L29)&lt;=O29,"Yes","No"))</f>
        <v>No</v>
      </c>
      <c r="S29" s="32" t="str">
        <f aca="false">IF(L29="","",IF(ABS(L29)&lt;=1.96*O29,"Yes","No"))</f>
        <v>Yes</v>
      </c>
      <c r="T29" s="60" t="n">
        <f aca="false">IF(D29="","",ROUND(SQRT(((D29+G29)*O29/100)^2+(J29*(D29+G29)*0.14653)^2),0))</f>
        <v>26</v>
      </c>
      <c r="U29" s="32" t="s">
        <v>783</v>
      </c>
    </row>
    <row r="30" customFormat="false" ht="15" hidden="false" customHeight="false" outlineLevel="0" collapsed="false">
      <c r="A30" s="32" t="s">
        <v>162</v>
      </c>
      <c r="B30" s="32" t="s">
        <v>200</v>
      </c>
      <c r="C30" s="32" t="s">
        <v>203</v>
      </c>
      <c r="D30" s="60" t="n">
        <v>476</v>
      </c>
      <c r="E30" s="60" t="n">
        <v>347</v>
      </c>
      <c r="F30" s="69" t="n">
        <f aca="false">IF(E30="","",D30-E30)</f>
        <v>129</v>
      </c>
      <c r="G30" s="60" t="n">
        <v>917</v>
      </c>
      <c r="H30" s="60" t="n">
        <v>913</v>
      </c>
      <c r="I30" s="69" t="n">
        <f aca="false">IF(H30="","",G30-H30)</f>
        <v>4</v>
      </c>
      <c r="J30" s="40" t="n">
        <f aca="false">IF(OR(D30="",D30+G30=0),"",D30/(D30+G30))</f>
        <v>0.341708542713568</v>
      </c>
      <c r="K30" s="40" t="n">
        <f aca="false">IF(E30="","",E30/(E30+H30))</f>
        <v>0.275396825396825</v>
      </c>
      <c r="L30" s="70" t="n">
        <f aca="false">IF(OR(K30="",J30=""),"",(J30-K30)*100)</f>
        <v>6.63117173167424</v>
      </c>
      <c r="M30" s="36" t="n">
        <v>1.72805469622063</v>
      </c>
      <c r="N30" s="36" t="n">
        <v>1.32633378910092</v>
      </c>
      <c r="O30" s="36" t="n">
        <f aca="false">SQRT(M30^2+N30^2)</f>
        <v>2.17837883602484</v>
      </c>
      <c r="P30" s="40" t="n">
        <f aca="false">IF(J30="","",MAX(0,J30-1.96*O30/100))</f>
        <v>0.299012317527481</v>
      </c>
      <c r="Q30" s="40" t="n">
        <f aca="false">IF(J30="","",MIN(1,J30+1.96*O30/100))</f>
        <v>0.384404767899655</v>
      </c>
      <c r="R30" s="32" t="str">
        <f aca="false">IF(L30="","",IF(ABS(L30)&lt;=O30,"Yes","No"))</f>
        <v>No</v>
      </c>
      <c r="S30" s="32" t="str">
        <f aca="false">IF(L30="","",IF(ABS(L30)&lt;=1.96*O30,"Yes","No"))</f>
        <v>No</v>
      </c>
      <c r="T30" s="60" t="n">
        <f aca="false">IF(D30="","",ROUND(SQRT(((D30+G30)*O30/100)^2+(J30*(D30+G30)*0.06777)^2),0))</f>
        <v>44</v>
      </c>
      <c r="U30" s="32" t="s">
        <v>783</v>
      </c>
    </row>
    <row r="31" customFormat="false" ht="15" hidden="false" customHeight="false" outlineLevel="0" collapsed="false">
      <c r="A31" s="32" t="s">
        <v>162</v>
      </c>
      <c r="B31" s="32" t="s">
        <v>205</v>
      </c>
      <c r="C31" s="32" t="s">
        <v>206</v>
      </c>
      <c r="D31" s="60" t="n">
        <v>348</v>
      </c>
      <c r="E31" s="60" t="n">
        <v>275</v>
      </c>
      <c r="F31" s="69" t="n">
        <f aca="false">IF(E31="","",D31-E31)</f>
        <v>73</v>
      </c>
      <c r="G31" s="60" t="n">
        <v>395</v>
      </c>
      <c r="H31" s="60" t="n">
        <v>448</v>
      </c>
      <c r="I31" s="69" t="n">
        <f aca="false">IF(H31="","",G31-H31)</f>
        <v>-53</v>
      </c>
      <c r="J31" s="40" t="n">
        <f aca="false">IF(OR(D31="",D31+G31=0),"",D31/(D31+G31))</f>
        <v>0.468371467025572</v>
      </c>
      <c r="K31" s="40" t="n">
        <f aca="false">IF(E31="","",E31/(E31+H31))</f>
        <v>0.380359612724758</v>
      </c>
      <c r="L31" s="70" t="n">
        <f aca="false">IF(OR(K31="",J31=""),"",(J31-K31)*100)</f>
        <v>8.80118543008141</v>
      </c>
      <c r="M31" s="36" t="n">
        <v>2.13808181890095</v>
      </c>
      <c r="N31" s="36" t="n">
        <v>1.32633378910092</v>
      </c>
      <c r="O31" s="36" t="n">
        <f aca="false">SQRT(M31^2+N31^2)</f>
        <v>2.51605945566189</v>
      </c>
      <c r="P31" s="40" t="n">
        <f aca="false">IF(J31="","",MAX(0,J31-1.96*O31/100))</f>
        <v>0.419056701694599</v>
      </c>
      <c r="Q31" s="40" t="n">
        <f aca="false">IF(J31="","",MIN(1,J31+1.96*O31/100))</f>
        <v>0.517686232356545</v>
      </c>
      <c r="R31" s="32" t="str">
        <f aca="false">IF(L31="","",IF(ABS(L31)&lt;=O31,"Yes","No"))</f>
        <v>No</v>
      </c>
      <c r="S31" s="32" t="str">
        <f aca="false">IF(L31="","",IF(ABS(L31)&lt;=1.96*O31,"Yes","No"))</f>
        <v>No</v>
      </c>
      <c r="T31" s="60" t="n">
        <f aca="false">IF(D31="","",ROUND(SQRT(((D31+G31)*O31/100)^2+(J31*(D31+G31)*0.0886)^2),0))</f>
        <v>36</v>
      </c>
      <c r="U31" s="32" t="s">
        <v>783</v>
      </c>
    </row>
    <row r="32" customFormat="false" ht="15" hidden="false" customHeight="false" outlineLevel="0" collapsed="false">
      <c r="A32" s="32" t="s">
        <v>162</v>
      </c>
      <c r="B32" s="32" t="s">
        <v>205</v>
      </c>
      <c r="C32" s="32" t="s">
        <v>207</v>
      </c>
      <c r="D32" s="60" t="n">
        <v>400</v>
      </c>
      <c r="E32" s="60" t="n">
        <v>299</v>
      </c>
      <c r="F32" s="69" t="n">
        <f aca="false">IF(E32="","",D32-E32)</f>
        <v>101</v>
      </c>
      <c r="G32" s="60" t="n">
        <v>461</v>
      </c>
      <c r="H32" s="60" t="n">
        <v>515</v>
      </c>
      <c r="I32" s="69" t="n">
        <f aca="false">IF(H32="","",G32-H32)</f>
        <v>-54</v>
      </c>
      <c r="J32" s="40" t="n">
        <f aca="false">IF(OR(D32="",D32+G32=0),"",D32/(D32+G32))</f>
        <v>0.464576074332172</v>
      </c>
      <c r="K32" s="40" t="n">
        <f aca="false">IF(E32="","",E32/(E32+H32))</f>
        <v>0.367321867321867</v>
      </c>
      <c r="L32" s="70" t="n">
        <f aca="false">IF(OR(K32="",J32=""),"",(J32-K32)*100)</f>
        <v>9.72542070103046</v>
      </c>
      <c r="M32" s="36" t="n">
        <v>2.13808181890095</v>
      </c>
      <c r="N32" s="36" t="n">
        <v>1.32633378910092</v>
      </c>
      <c r="O32" s="36" t="n">
        <f aca="false">SQRT(M32^2+N32^2)</f>
        <v>2.51605945566189</v>
      </c>
      <c r="P32" s="40" t="n">
        <f aca="false">IF(J32="","",MAX(0,J32-1.96*O32/100))</f>
        <v>0.415261309001199</v>
      </c>
      <c r="Q32" s="40" t="n">
        <f aca="false">IF(J32="","",MIN(1,J32+1.96*O32/100))</f>
        <v>0.513890839663145</v>
      </c>
      <c r="R32" s="32" t="str">
        <f aca="false">IF(L32="","",IF(ABS(L32)&lt;=O32,"Yes","No"))</f>
        <v>No</v>
      </c>
      <c r="S32" s="32" t="str">
        <f aca="false">IF(L32="","",IF(ABS(L32)&lt;=1.96*O32,"Yes","No"))</f>
        <v>No</v>
      </c>
      <c r="T32" s="60" t="n">
        <f aca="false">IF(D32="","",ROUND(SQRT(((D32+G32)*O32/100)^2+(J32*(D32+G32)*0.0886)^2),0))</f>
        <v>42</v>
      </c>
      <c r="U32" s="32" t="s">
        <v>783</v>
      </c>
    </row>
    <row r="33" customFormat="false" ht="15" hidden="false" customHeight="false" outlineLevel="0" collapsed="false">
      <c r="A33" s="32" t="s">
        <v>162</v>
      </c>
      <c r="B33" s="32" t="s">
        <v>208</v>
      </c>
      <c r="C33" s="32" t="s">
        <v>208</v>
      </c>
      <c r="D33" s="60" t="n">
        <v>164</v>
      </c>
      <c r="E33" s="60" t="n">
        <v>109</v>
      </c>
      <c r="F33" s="69" t="n">
        <f aca="false">IF(E33="","",D33-E33)</f>
        <v>55</v>
      </c>
      <c r="G33" s="60" t="n">
        <v>522</v>
      </c>
      <c r="H33" s="60" t="n">
        <v>531</v>
      </c>
      <c r="I33" s="69" t="n">
        <f aca="false">IF(H33="","",G33-H33)</f>
        <v>-9</v>
      </c>
      <c r="J33" s="40" t="n">
        <f aca="false">IF(OR(D33="",D33+G33=0),"",D33/(D33+G33))</f>
        <v>0.239067055393586</v>
      </c>
      <c r="K33" s="40" t="n">
        <f aca="false">IF(E33="","",E33/(E33+H33))</f>
        <v>0.1703125</v>
      </c>
      <c r="L33" s="70" t="n">
        <f aca="false">IF(OR(K33="",J33=""),"",(J33-K33)*100)</f>
        <v>6.8754555393586</v>
      </c>
      <c r="M33" s="36" t="n">
        <v>3.48774817162815</v>
      </c>
      <c r="N33" s="36" t="n">
        <v>1.32633378910092</v>
      </c>
      <c r="O33" s="36" t="n">
        <f aca="false">SQRT(M33^2+N33^2)</f>
        <v>3.73142715710843</v>
      </c>
      <c r="P33" s="40" t="n">
        <f aca="false">IF(J33="","",MAX(0,J33-1.96*O33/100))</f>
        <v>0.165931083114261</v>
      </c>
      <c r="Q33" s="40" t="n">
        <f aca="false">IF(J33="","",MIN(1,J33+1.96*O33/100))</f>
        <v>0.312203027672911</v>
      </c>
      <c r="R33" s="32" t="str">
        <f aca="false">IF(L33="","",IF(ABS(L33)&lt;=O33,"Yes","No"))</f>
        <v>No</v>
      </c>
      <c r="S33" s="32" t="str">
        <f aca="false">IF(L33="","",IF(ABS(L33)&lt;=1.96*O33,"Yes","No"))</f>
        <v>Yes</v>
      </c>
      <c r="T33" s="60" t="n">
        <f aca="false">IF(D33="","",ROUND(SQRT(((D33+G33)*O33/100)^2+(J33*(D33+G33)*0.14653)^2),0))</f>
        <v>35</v>
      </c>
      <c r="U33" s="32" t="s">
        <v>783</v>
      </c>
    </row>
    <row r="34" customFormat="false" ht="15" hidden="false" customHeight="false" outlineLevel="0" collapsed="false">
      <c r="A34" s="32" t="s">
        <v>162</v>
      </c>
      <c r="B34" s="32" t="s">
        <v>209</v>
      </c>
      <c r="C34" s="32" t="s">
        <v>210</v>
      </c>
      <c r="D34" s="60" t="n">
        <v>322</v>
      </c>
      <c r="E34" s="60" t="n">
        <v>279</v>
      </c>
      <c r="F34" s="69" t="n">
        <f aca="false">IF(E34="","",D34-E34)</f>
        <v>43</v>
      </c>
      <c r="G34" s="60" t="n">
        <v>545</v>
      </c>
      <c r="H34" s="60" t="n">
        <v>584</v>
      </c>
      <c r="I34" s="69" t="n">
        <f aca="false">IF(H34="","",G34-H34)</f>
        <v>-39</v>
      </c>
      <c r="J34" s="40" t="n">
        <f aca="false">IF(OR(D34="",D34+G34=0),"",D34/(D34+G34))</f>
        <v>0.371395617070358</v>
      </c>
      <c r="K34" s="40" t="n">
        <f aca="false">IF(E34="","",E34/(E34+H34))</f>
        <v>0.323290845886443</v>
      </c>
      <c r="L34" s="70" t="n">
        <f aca="false">IF(OR(K34="",J34=""),"",(J34-K34)*100)</f>
        <v>4.81047711839149</v>
      </c>
      <c r="M34" s="36" t="n">
        <v>2.13808181890095</v>
      </c>
      <c r="N34" s="36" t="n">
        <v>1.32633378910092</v>
      </c>
      <c r="O34" s="36" t="n">
        <f aca="false">SQRT(M34^2+N34^2)</f>
        <v>2.51605945566189</v>
      </c>
      <c r="P34" s="40" t="n">
        <f aca="false">IF(J34="","",MAX(0,J34-1.96*O34/100))</f>
        <v>0.322080851739385</v>
      </c>
      <c r="Q34" s="40" t="n">
        <f aca="false">IF(J34="","",MIN(1,J34+1.96*O34/100))</f>
        <v>0.420710382401331</v>
      </c>
      <c r="R34" s="32" t="str">
        <f aca="false">IF(L34="","",IF(ABS(L34)&lt;=O34,"Yes","No"))</f>
        <v>No</v>
      </c>
      <c r="S34" s="32" t="str">
        <f aca="false">IF(L34="","",IF(ABS(L34)&lt;=1.96*O34,"Yes","No"))</f>
        <v>Yes</v>
      </c>
      <c r="T34" s="60" t="n">
        <f aca="false">IF(D34="","",ROUND(SQRT(((D34+G34)*O34/100)^2+(J34*(D34+G34)*0.0886)^2),0))</f>
        <v>36</v>
      </c>
      <c r="U34" s="32" t="s">
        <v>783</v>
      </c>
    </row>
    <row r="35" customFormat="false" ht="15" hidden="false" customHeight="false" outlineLevel="0" collapsed="false">
      <c r="A35" s="32" t="s">
        <v>162</v>
      </c>
      <c r="B35" s="32" t="s">
        <v>209</v>
      </c>
      <c r="C35" s="32" t="s">
        <v>211</v>
      </c>
      <c r="D35" s="60" t="n">
        <v>531</v>
      </c>
      <c r="E35" s="60" t="n">
        <v>459</v>
      </c>
      <c r="F35" s="69" t="n">
        <f aca="false">IF(E35="","",D35-E35)</f>
        <v>72</v>
      </c>
      <c r="G35" s="60" t="n">
        <v>712</v>
      </c>
      <c r="H35" s="60" t="n">
        <v>811</v>
      </c>
      <c r="I35" s="69" t="n">
        <f aca="false">IF(H35="","",G35-H35)</f>
        <v>-99</v>
      </c>
      <c r="J35" s="40" t="n">
        <f aca="false">IF(OR(D35="",D35+G35=0),"",D35/(D35+G35))</f>
        <v>0.427192276749799</v>
      </c>
      <c r="K35" s="40" t="n">
        <f aca="false">IF(E35="","",E35/(E35+H35))</f>
        <v>0.361417322834646</v>
      </c>
      <c r="L35" s="70" t="n">
        <f aca="false">IF(OR(K35="",J35=""),"",(J35-K35)*100)</f>
        <v>6.57749539151532</v>
      </c>
      <c r="M35" s="36" t="n">
        <v>1.72805469622063</v>
      </c>
      <c r="N35" s="36" t="n">
        <v>1.32633378910092</v>
      </c>
      <c r="O35" s="36" t="n">
        <f aca="false">SQRT(M35^2+N35^2)</f>
        <v>2.17837883602484</v>
      </c>
      <c r="P35" s="40" t="n">
        <f aca="false">IF(J35="","",MAX(0,J35-1.96*O35/100))</f>
        <v>0.384496051563712</v>
      </c>
      <c r="Q35" s="40" t="n">
        <f aca="false">IF(J35="","",MIN(1,J35+1.96*O35/100))</f>
        <v>0.469888501935886</v>
      </c>
      <c r="R35" s="32" t="str">
        <f aca="false">IF(L35="","",IF(ABS(L35)&lt;=O35,"Yes","No"))</f>
        <v>No</v>
      </c>
      <c r="S35" s="32" t="str">
        <f aca="false">IF(L35="","",IF(ABS(L35)&lt;=1.96*O35,"Yes","No"))</f>
        <v>No</v>
      </c>
      <c r="T35" s="60" t="n">
        <f aca="false">IF(D35="","",ROUND(SQRT(((D35+G35)*O35/100)^2+(J35*(D35+G35)*0.06777)^2),0))</f>
        <v>45</v>
      </c>
      <c r="U35" s="32" t="s">
        <v>783</v>
      </c>
    </row>
    <row r="36" customFormat="false" ht="15" hidden="false" customHeight="false" outlineLevel="0" collapsed="false">
      <c r="A36" s="32" t="s">
        <v>162</v>
      </c>
      <c r="B36" s="32" t="s">
        <v>209</v>
      </c>
      <c r="C36" s="32" t="s">
        <v>212</v>
      </c>
      <c r="D36" s="60" t="n">
        <v>162</v>
      </c>
      <c r="E36" s="60" t="n">
        <v>125</v>
      </c>
      <c r="F36" s="69" t="n">
        <f aca="false">IF(E36="","",D36-E36)</f>
        <v>37</v>
      </c>
      <c r="G36" s="60" t="n">
        <v>243</v>
      </c>
      <c r="H36" s="60" t="n">
        <v>281</v>
      </c>
      <c r="I36" s="69" t="n">
        <f aca="false">IF(H36="","",G36-H36)</f>
        <v>-38</v>
      </c>
      <c r="J36" s="40" t="n">
        <f aca="false">IF(OR(D36="",D36+G36=0),"",D36/(D36+G36))</f>
        <v>0.4</v>
      </c>
      <c r="K36" s="40" t="n">
        <f aca="false">IF(E36="","",E36/(E36+H36))</f>
        <v>0.307881773399015</v>
      </c>
      <c r="L36" s="70" t="n">
        <f aca="false">IF(OR(K36="",J36=""),"",(J36-K36)*100)</f>
        <v>9.21182266009852</v>
      </c>
      <c r="M36" s="36" t="n">
        <v>3.48774817162815</v>
      </c>
      <c r="N36" s="36" t="n">
        <v>1.32633378910092</v>
      </c>
      <c r="O36" s="36" t="n">
        <f aca="false">SQRT(M36^2+N36^2)</f>
        <v>3.73142715710843</v>
      </c>
      <c r="P36" s="40" t="n">
        <f aca="false">IF(J36="","",MAX(0,J36-1.96*O36/100))</f>
        <v>0.326864027720675</v>
      </c>
      <c r="Q36" s="40" t="n">
        <f aca="false">IF(J36="","",MIN(1,J36+1.96*O36/100))</f>
        <v>0.473135972279325</v>
      </c>
      <c r="R36" s="32" t="str">
        <f aca="false">IF(L36="","",IF(ABS(L36)&lt;=O36,"Yes","No"))</f>
        <v>No</v>
      </c>
      <c r="S36" s="32" t="str">
        <f aca="false">IF(L36="","",IF(ABS(L36)&lt;=1.96*O36,"Yes","No"))</f>
        <v>No</v>
      </c>
      <c r="T36" s="60" t="n">
        <f aca="false">IF(D36="","",ROUND(SQRT(((D36+G36)*O36/100)^2+(J36*(D36+G36)*0.14653)^2),0))</f>
        <v>28</v>
      </c>
      <c r="U36" s="32" t="s">
        <v>783</v>
      </c>
    </row>
    <row r="37" customFormat="false" ht="15" hidden="false" customHeight="false" outlineLevel="0" collapsed="false">
      <c r="A37" s="32" t="s">
        <v>162</v>
      </c>
      <c r="B37" s="32" t="s">
        <v>213</v>
      </c>
      <c r="C37" s="32" t="s">
        <v>213</v>
      </c>
      <c r="D37" s="60" t="n">
        <v>75</v>
      </c>
      <c r="E37" s="60" t="n">
        <v>52</v>
      </c>
      <c r="F37" s="69" t="n">
        <f aca="false">IF(E37="","",D37-E37)</f>
        <v>23</v>
      </c>
      <c r="G37" s="60" t="n">
        <v>150</v>
      </c>
      <c r="H37" s="60" t="n">
        <v>167</v>
      </c>
      <c r="I37" s="69" t="n">
        <f aca="false">IF(H37="","",G37-H37)</f>
        <v>-17</v>
      </c>
      <c r="J37" s="40" t="n">
        <f aca="false">IF(OR(D37="",D37+G37=0),"",D37/(D37+G37))</f>
        <v>0.333333333333333</v>
      </c>
      <c r="K37" s="40" t="n">
        <f aca="false">IF(E37="","",E37/(E37+H37))</f>
        <v>0.237442922374429</v>
      </c>
      <c r="L37" s="70" t="n">
        <f aca="false">IF(OR(K37="",J37=""),"",(J37-K37)*100)</f>
        <v>9.58904109589041</v>
      </c>
      <c r="M37" s="36" t="n">
        <v>3.48774817162815</v>
      </c>
      <c r="N37" s="36" t="n">
        <v>1.32633378910092</v>
      </c>
      <c r="O37" s="36" t="n">
        <f aca="false">SQRT(M37^2+N37^2)</f>
        <v>3.73142715710843</v>
      </c>
      <c r="P37" s="40" t="n">
        <f aca="false">IF(J37="","",MAX(0,J37-1.96*O37/100))</f>
        <v>0.260197361054008</v>
      </c>
      <c r="Q37" s="40" t="n">
        <f aca="false">IF(J37="","",MIN(1,J37+1.96*O37/100))</f>
        <v>0.406469305612659</v>
      </c>
      <c r="R37" s="32" t="str">
        <f aca="false">IF(L37="","",IF(ABS(L37)&lt;=O37,"Yes","No"))</f>
        <v>No</v>
      </c>
      <c r="S37" s="32" t="str">
        <f aca="false">IF(L37="","",IF(ABS(L37)&lt;=1.96*O37,"Yes","No"))</f>
        <v>No</v>
      </c>
      <c r="T37" s="60" t="n">
        <f aca="false">IF(D37="","",ROUND(SQRT(((D37+G37)*O37/100)^2+(J37*(D37+G37)*0.14653)^2),0))</f>
        <v>14</v>
      </c>
      <c r="U37" s="32" t="s">
        <v>783</v>
      </c>
    </row>
    <row r="38" customFormat="false" ht="15" hidden="false" customHeight="false" outlineLevel="0" collapsed="false">
      <c r="A38" s="32" t="s">
        <v>162</v>
      </c>
      <c r="B38" s="32" t="s">
        <v>214</v>
      </c>
      <c r="C38" s="32" t="s">
        <v>215</v>
      </c>
      <c r="D38" s="60" t="n">
        <v>526</v>
      </c>
      <c r="E38" s="60" t="n">
        <v>461</v>
      </c>
      <c r="F38" s="69" t="n">
        <f aca="false">IF(E38="","",D38-E38)</f>
        <v>65</v>
      </c>
      <c r="G38" s="60" t="n">
        <v>714</v>
      </c>
      <c r="H38" s="60" t="n">
        <v>669</v>
      </c>
      <c r="I38" s="69" t="n">
        <f aca="false">IF(H38="","",G38-H38)</f>
        <v>45</v>
      </c>
      <c r="J38" s="40" t="n">
        <f aca="false">IF(OR(D38="",D38+G38=0),"",D38/(D38+G38))</f>
        <v>0.424193548387097</v>
      </c>
      <c r="K38" s="40" t="n">
        <f aca="false">IF(E38="","",E38/(E38+H38))</f>
        <v>0.407964601769912</v>
      </c>
      <c r="L38" s="70" t="n">
        <f aca="false">IF(OR(K38="",J38=""),"",(J38-K38)*100)</f>
        <v>1.62289466171853</v>
      </c>
      <c r="M38" s="36" t="n">
        <v>1.72805469622063</v>
      </c>
      <c r="N38" s="36" t="n">
        <v>1.32633378910092</v>
      </c>
      <c r="O38" s="36" t="n">
        <f aca="false">SQRT(M38^2+N38^2)</f>
        <v>2.17837883602484</v>
      </c>
      <c r="P38" s="40" t="n">
        <f aca="false">IF(J38="","",MAX(0,J38-1.96*O38/100))</f>
        <v>0.38149732320101</v>
      </c>
      <c r="Q38" s="40" t="n">
        <f aca="false">IF(J38="","",MIN(1,J38+1.96*O38/100))</f>
        <v>0.466889773573184</v>
      </c>
      <c r="R38" s="32" t="str">
        <f aca="false">IF(L38="","",IF(ABS(L38)&lt;=O38,"Yes","No"))</f>
        <v>Yes</v>
      </c>
      <c r="S38" s="32" t="str">
        <f aca="false">IF(L38="","",IF(ABS(L38)&lt;=1.96*O38,"Yes","No"))</f>
        <v>Yes</v>
      </c>
      <c r="T38" s="60" t="n">
        <f aca="false">IF(D38="","",ROUND(SQRT(((D38+G38)*O38/100)^2+(J38*(D38+G38)*0.06777)^2),0))</f>
        <v>45</v>
      </c>
      <c r="U38" s="32" t="s">
        <v>783</v>
      </c>
    </row>
    <row r="39" customFormat="false" ht="15" hidden="false" customHeight="false" outlineLevel="0" collapsed="false">
      <c r="A39" s="32" t="s">
        <v>162</v>
      </c>
      <c r="B39" s="32" t="s">
        <v>214</v>
      </c>
      <c r="C39" s="32" t="s">
        <v>216</v>
      </c>
      <c r="D39" s="60" t="n">
        <v>341</v>
      </c>
      <c r="E39" s="60" t="n">
        <v>312</v>
      </c>
      <c r="F39" s="69" t="n">
        <f aca="false">IF(E39="","",D39-E39)</f>
        <v>29</v>
      </c>
      <c r="G39" s="60" t="n">
        <v>502</v>
      </c>
      <c r="H39" s="60" t="n">
        <v>511</v>
      </c>
      <c r="I39" s="69" t="n">
        <f aca="false">IF(H39="","",G39-H39)</f>
        <v>-9</v>
      </c>
      <c r="J39" s="40" t="n">
        <f aca="false">IF(OR(D39="",D39+G39=0),"",D39/(D39+G39))</f>
        <v>0.404507710557533</v>
      </c>
      <c r="K39" s="40" t="n">
        <f aca="false">IF(E39="","",E39/(E39+H39))</f>
        <v>0.37910085054678</v>
      </c>
      <c r="L39" s="70" t="n">
        <f aca="false">IF(OR(K39="",J39=""),"",(J39-K39)*100)</f>
        <v>2.54068600107525</v>
      </c>
      <c r="M39" s="36" t="n">
        <v>2.13808181890095</v>
      </c>
      <c r="N39" s="36" t="n">
        <v>1.32633378910092</v>
      </c>
      <c r="O39" s="36" t="n">
        <f aca="false">SQRT(M39^2+N39^2)</f>
        <v>2.51605945566189</v>
      </c>
      <c r="P39" s="40" t="n">
        <f aca="false">IF(J39="","",MAX(0,J39-1.96*O39/100))</f>
        <v>0.35519294522656</v>
      </c>
      <c r="Q39" s="40" t="n">
        <f aca="false">IF(J39="","",MIN(1,J39+1.96*O39/100))</f>
        <v>0.453822475888506</v>
      </c>
      <c r="R39" s="32" t="str">
        <f aca="false">IF(L39="","",IF(ABS(L39)&lt;=O39,"Yes","No"))</f>
        <v>No</v>
      </c>
      <c r="S39" s="32" t="str">
        <f aca="false">IF(L39="","",IF(ABS(L39)&lt;=1.96*O39,"Yes","No"))</f>
        <v>Yes</v>
      </c>
      <c r="T39" s="60" t="n">
        <f aca="false">IF(D39="","",ROUND(SQRT(((D39+G39)*O39/100)^2+(J39*(D39+G39)*0.0886)^2),0))</f>
        <v>37</v>
      </c>
      <c r="U39" s="32" t="s">
        <v>783</v>
      </c>
    </row>
    <row r="40" customFormat="false" ht="15" hidden="false" customHeight="false" outlineLevel="0" collapsed="false">
      <c r="A40" s="32" t="s">
        <v>162</v>
      </c>
      <c r="B40" s="32" t="s">
        <v>214</v>
      </c>
      <c r="C40" s="32" t="s">
        <v>217</v>
      </c>
      <c r="D40" s="60" t="n">
        <v>558</v>
      </c>
      <c r="E40" s="60" t="n">
        <v>478</v>
      </c>
      <c r="F40" s="69" t="n">
        <f aca="false">IF(E40="","",D40-E40)</f>
        <v>80</v>
      </c>
      <c r="G40" s="60" t="n">
        <v>785</v>
      </c>
      <c r="H40" s="60" t="n">
        <v>767</v>
      </c>
      <c r="I40" s="69" t="n">
        <f aca="false">IF(H40="","",G40-H40)</f>
        <v>18</v>
      </c>
      <c r="J40" s="40" t="n">
        <f aca="false">IF(OR(D40="",D40+G40=0),"",D40/(D40+G40))</f>
        <v>0.415487714072971</v>
      </c>
      <c r="K40" s="40" t="n">
        <f aca="false">IF(E40="","",E40/(E40+H40))</f>
        <v>0.383935742971888</v>
      </c>
      <c r="L40" s="70" t="n">
        <f aca="false">IF(OR(K40="",J40=""),"",(J40-K40)*100)</f>
        <v>3.15519711010834</v>
      </c>
      <c r="M40" s="36" t="n">
        <v>1.72805469622063</v>
      </c>
      <c r="N40" s="36" t="n">
        <v>1.32633378910092</v>
      </c>
      <c r="O40" s="36" t="n">
        <f aca="false">SQRT(M40^2+N40^2)</f>
        <v>2.17837883602484</v>
      </c>
      <c r="P40" s="40" t="n">
        <f aca="false">IF(J40="","",MAX(0,J40-1.96*O40/100))</f>
        <v>0.372791488886884</v>
      </c>
      <c r="Q40" s="40" t="n">
        <f aca="false">IF(J40="","",MIN(1,J40+1.96*O40/100))</f>
        <v>0.458183939259058</v>
      </c>
      <c r="R40" s="32" t="str">
        <f aca="false">IF(L40="","",IF(ABS(L40)&lt;=O40,"Yes","No"))</f>
        <v>No</v>
      </c>
      <c r="S40" s="32" t="str">
        <f aca="false">IF(L40="","",IF(ABS(L40)&lt;=1.96*O40,"Yes","No"))</f>
        <v>Yes</v>
      </c>
      <c r="T40" s="60" t="n">
        <f aca="false">IF(D40="","",ROUND(SQRT(((D40+G40)*O40/100)^2+(J40*(D40+G40)*0.06777)^2),0))</f>
        <v>48</v>
      </c>
      <c r="U40" s="32" t="s">
        <v>783</v>
      </c>
    </row>
    <row r="41" customFormat="false" ht="15" hidden="false" customHeight="false" outlineLevel="0" collapsed="false">
      <c r="A41" s="32" t="s">
        <v>162</v>
      </c>
      <c r="B41" s="32" t="s">
        <v>214</v>
      </c>
      <c r="C41" s="32" t="s">
        <v>218</v>
      </c>
      <c r="D41" s="60" t="n">
        <v>501</v>
      </c>
      <c r="E41" s="60" t="n">
        <v>380</v>
      </c>
      <c r="F41" s="69" t="n">
        <f aca="false">IF(E41="","",D41-E41)</f>
        <v>121</v>
      </c>
      <c r="G41" s="60" t="n">
        <v>852</v>
      </c>
      <c r="H41" s="60" t="n">
        <v>822</v>
      </c>
      <c r="I41" s="69" t="n">
        <f aca="false">IF(H41="","",G41-H41)</f>
        <v>30</v>
      </c>
      <c r="J41" s="40" t="n">
        <f aca="false">IF(OR(D41="",D41+G41=0),"",D41/(D41+G41))</f>
        <v>0.370288248337029</v>
      </c>
      <c r="K41" s="40" t="n">
        <f aca="false">IF(E41="","",E41/(E41+H41))</f>
        <v>0.316139767054909</v>
      </c>
      <c r="L41" s="70" t="n">
        <f aca="false">IF(OR(K41="",J41=""),"",(J41-K41)*100)</f>
        <v>5.41484812821204</v>
      </c>
      <c r="M41" s="36" t="n">
        <v>1.72805469622063</v>
      </c>
      <c r="N41" s="36" t="n">
        <v>1.32633378910092</v>
      </c>
      <c r="O41" s="36" t="n">
        <f aca="false">SQRT(M41^2+N41^2)</f>
        <v>2.17837883602484</v>
      </c>
      <c r="P41" s="40" t="n">
        <f aca="false">IF(J41="","",MAX(0,J41-1.96*O41/100))</f>
        <v>0.327592023150942</v>
      </c>
      <c r="Q41" s="40" t="n">
        <f aca="false">IF(J41="","",MIN(1,J41+1.96*O41/100))</f>
        <v>0.412984473523116</v>
      </c>
      <c r="R41" s="32" t="str">
        <f aca="false">IF(L41="","",IF(ABS(L41)&lt;=O41,"Yes","No"))</f>
        <v>No</v>
      </c>
      <c r="S41" s="32" t="str">
        <f aca="false">IF(L41="","",IF(ABS(L41)&lt;=1.96*O41,"Yes","No"))</f>
        <v>No</v>
      </c>
      <c r="T41" s="60" t="n">
        <f aca="false">IF(D41="","",ROUND(SQRT(((D41+G41)*O41/100)^2+(J41*(D41+G41)*0.06777)^2),0))</f>
        <v>45</v>
      </c>
      <c r="U41" s="32" t="s">
        <v>783</v>
      </c>
    </row>
    <row r="42" customFormat="false" ht="15" hidden="false" customHeight="false" outlineLevel="0" collapsed="false">
      <c r="A42" s="32" t="s">
        <v>162</v>
      </c>
      <c r="B42" s="32" t="s">
        <v>214</v>
      </c>
      <c r="C42" s="32" t="s">
        <v>219</v>
      </c>
      <c r="D42" s="60" t="n">
        <v>418</v>
      </c>
      <c r="E42" s="60" t="n">
        <v>366</v>
      </c>
      <c r="F42" s="69" t="n">
        <f aca="false">IF(E42="","",D42-E42)</f>
        <v>52</v>
      </c>
      <c r="G42" s="60" t="n">
        <v>694</v>
      </c>
      <c r="H42" s="60" t="n">
        <v>705</v>
      </c>
      <c r="I42" s="69" t="n">
        <f aca="false">IF(H42="","",G42-H42)</f>
        <v>-11</v>
      </c>
      <c r="J42" s="40" t="n">
        <f aca="false">IF(OR(D42="",D42+G42=0),"",D42/(D42+G42))</f>
        <v>0.37589928057554</v>
      </c>
      <c r="K42" s="40" t="n">
        <f aca="false">IF(E42="","",E42/(E42+H42))</f>
        <v>0.341736694677871</v>
      </c>
      <c r="L42" s="70" t="n">
        <f aca="false">IF(OR(K42="",J42=""),"",(J42-K42)*100)</f>
        <v>3.41625858976684</v>
      </c>
      <c r="M42" s="36" t="n">
        <v>2.13808181890095</v>
      </c>
      <c r="N42" s="36" t="n">
        <v>1.32633378910092</v>
      </c>
      <c r="O42" s="36" t="n">
        <f aca="false">SQRT(M42^2+N42^2)</f>
        <v>2.51605945566189</v>
      </c>
      <c r="P42" s="40" t="n">
        <f aca="false">IF(J42="","",MAX(0,J42-1.96*O42/100))</f>
        <v>0.326584515244567</v>
      </c>
      <c r="Q42" s="40" t="n">
        <f aca="false">IF(J42="","",MIN(1,J42+1.96*O42/100))</f>
        <v>0.425214045906513</v>
      </c>
      <c r="R42" s="32" t="str">
        <f aca="false">IF(L42="","",IF(ABS(L42)&lt;=O42,"Yes","No"))</f>
        <v>No</v>
      </c>
      <c r="S42" s="32" t="str">
        <f aca="false">IF(L42="","",IF(ABS(L42)&lt;=1.96*O42,"Yes","No"))</f>
        <v>Yes</v>
      </c>
      <c r="T42" s="60" t="n">
        <f aca="false">IF(D42="","",ROUND(SQRT(((D42+G42)*O42/100)^2+(J42*(D42+G42)*0.0886)^2),0))</f>
        <v>46</v>
      </c>
      <c r="U42" s="32" t="s">
        <v>783</v>
      </c>
    </row>
    <row r="43" customFormat="false" ht="15" hidden="false" customHeight="false" outlineLevel="0" collapsed="false">
      <c r="A43" s="32" t="s">
        <v>162</v>
      </c>
      <c r="B43" s="32" t="s">
        <v>220</v>
      </c>
      <c r="C43" s="32" t="s">
        <v>221</v>
      </c>
      <c r="D43" s="60" t="n">
        <v>228</v>
      </c>
      <c r="E43" s="60" t="n">
        <v>175</v>
      </c>
      <c r="F43" s="69" t="n">
        <f aca="false">IF(E43="","",D43-E43)</f>
        <v>53</v>
      </c>
      <c r="G43" s="60" t="n">
        <v>162</v>
      </c>
      <c r="H43" s="60" t="n">
        <v>208</v>
      </c>
      <c r="I43" s="69" t="n">
        <f aca="false">IF(H43="","",G43-H43)</f>
        <v>-46</v>
      </c>
      <c r="J43" s="40" t="n">
        <f aca="false">IF(OR(D43="",D43+G43=0),"",D43/(D43+G43))</f>
        <v>0.584615384615385</v>
      </c>
      <c r="K43" s="40" t="n">
        <f aca="false">IF(E43="","",E43/(E43+H43))</f>
        <v>0.456919060052219</v>
      </c>
      <c r="L43" s="70" t="n">
        <f aca="false">IF(OR(K43="",J43=""),"",(J43-K43)*100)</f>
        <v>12.7696324563165</v>
      </c>
      <c r="M43" s="36" t="n">
        <v>3.48774817162815</v>
      </c>
      <c r="N43" s="36" t="n">
        <v>1.32633378910092</v>
      </c>
      <c r="O43" s="36" t="n">
        <f aca="false">SQRT(M43^2+N43^2)</f>
        <v>3.73142715710843</v>
      </c>
      <c r="P43" s="40" t="n">
        <f aca="false">IF(J43="","",MAX(0,J43-1.96*O43/100))</f>
        <v>0.51147941233606</v>
      </c>
      <c r="Q43" s="40" t="n">
        <f aca="false">IF(J43="","",MIN(1,J43+1.96*O43/100))</f>
        <v>0.65775135689471</v>
      </c>
      <c r="R43" s="32" t="str">
        <f aca="false">IF(L43="","",IF(ABS(L43)&lt;=O43,"Yes","No"))</f>
        <v>No</v>
      </c>
      <c r="S43" s="32" t="str">
        <f aca="false">IF(L43="","",IF(ABS(L43)&lt;=1.96*O43,"Yes","No"))</f>
        <v>No</v>
      </c>
      <c r="T43" s="60" t="n">
        <f aca="false">IF(D43="","",ROUND(SQRT(((D43+G43)*O43/100)^2+(J43*(D43+G43)*0.14653)^2),0))</f>
        <v>36</v>
      </c>
      <c r="U43" s="32" t="s">
        <v>783</v>
      </c>
    </row>
    <row r="44" customFormat="false" ht="15" hidden="false" customHeight="false" outlineLevel="0" collapsed="false">
      <c r="A44" s="32" t="s">
        <v>162</v>
      </c>
      <c r="B44" s="32" t="s">
        <v>220</v>
      </c>
      <c r="C44" s="32" t="s">
        <v>222</v>
      </c>
      <c r="D44" s="60" t="n">
        <v>219</v>
      </c>
      <c r="E44" s="60" t="n">
        <v>181</v>
      </c>
      <c r="F44" s="69" t="n">
        <f aca="false">IF(E44="","",D44-E44)</f>
        <v>38</v>
      </c>
      <c r="G44" s="60" t="n">
        <v>168</v>
      </c>
      <c r="H44" s="60" t="n">
        <v>205</v>
      </c>
      <c r="I44" s="69" t="n">
        <f aca="false">IF(H44="","",G44-H44)</f>
        <v>-37</v>
      </c>
      <c r="J44" s="40" t="n">
        <f aca="false">IF(OR(D44="",D44+G44=0),"",D44/(D44+G44))</f>
        <v>0.565891472868217</v>
      </c>
      <c r="K44" s="40" t="n">
        <f aca="false">IF(E44="","",E44/(E44+H44))</f>
        <v>0.468911917098446</v>
      </c>
      <c r="L44" s="70" t="n">
        <f aca="false">IF(OR(K44="",J44=""),"",(J44-K44)*100)</f>
        <v>9.69795557697715</v>
      </c>
      <c r="M44" s="36" t="n">
        <v>3.48774817162815</v>
      </c>
      <c r="N44" s="36" t="n">
        <v>1.32633378910092</v>
      </c>
      <c r="O44" s="36" t="n">
        <f aca="false">SQRT(M44^2+N44^2)</f>
        <v>3.73142715710843</v>
      </c>
      <c r="P44" s="40" t="n">
        <f aca="false">IF(J44="","",MAX(0,J44-1.96*O44/100))</f>
        <v>0.492755500588892</v>
      </c>
      <c r="Q44" s="40" t="n">
        <f aca="false">IF(J44="","",MIN(1,J44+1.96*O44/100))</f>
        <v>0.639027445147542</v>
      </c>
      <c r="R44" s="32" t="str">
        <f aca="false">IF(L44="","",IF(ABS(L44)&lt;=O44,"Yes","No"))</f>
        <v>No</v>
      </c>
      <c r="S44" s="32" t="str">
        <f aca="false">IF(L44="","",IF(ABS(L44)&lt;=1.96*O44,"Yes","No"))</f>
        <v>No</v>
      </c>
      <c r="T44" s="60" t="n">
        <f aca="false">IF(D44="","",ROUND(SQRT(((D44+G44)*O44/100)^2+(J44*(D44+G44)*0.14653)^2),0))</f>
        <v>35</v>
      </c>
      <c r="U44" s="32" t="s">
        <v>783</v>
      </c>
    </row>
    <row r="45" customFormat="false" ht="15" hidden="false" customHeight="false" outlineLevel="0" collapsed="false">
      <c r="A45" s="32" t="s">
        <v>162</v>
      </c>
      <c r="B45" s="32" t="s">
        <v>220</v>
      </c>
      <c r="C45" s="32" t="s">
        <v>223</v>
      </c>
      <c r="D45" s="60" t="n">
        <v>118</v>
      </c>
      <c r="E45" s="60" t="n">
        <v>94</v>
      </c>
      <c r="F45" s="69" t="n">
        <f aca="false">IF(E45="","",D45-E45)</f>
        <v>24</v>
      </c>
      <c r="G45" s="60" t="n">
        <v>171</v>
      </c>
      <c r="H45" s="60" t="n">
        <v>206</v>
      </c>
      <c r="I45" s="69" t="n">
        <f aca="false">IF(H45="","",G45-H45)</f>
        <v>-35</v>
      </c>
      <c r="J45" s="40" t="n">
        <f aca="false">IF(OR(D45="",D45+G45=0),"",D45/(D45+G45))</f>
        <v>0.408304498269896</v>
      </c>
      <c r="K45" s="40" t="n">
        <f aca="false">IF(E45="","",E45/(E45+H45))</f>
        <v>0.313333333333333</v>
      </c>
      <c r="L45" s="70" t="n">
        <f aca="false">IF(OR(K45="",J45=""),"",(J45-K45)*100)</f>
        <v>9.49711649365628</v>
      </c>
      <c r="M45" s="36" t="n">
        <v>3.48774817162815</v>
      </c>
      <c r="N45" s="36" t="n">
        <v>1.32633378910092</v>
      </c>
      <c r="O45" s="36" t="n">
        <f aca="false">SQRT(M45^2+N45^2)</f>
        <v>3.73142715710843</v>
      </c>
      <c r="P45" s="40" t="n">
        <f aca="false">IF(J45="","",MAX(0,J45-1.96*O45/100))</f>
        <v>0.335168525990571</v>
      </c>
      <c r="Q45" s="40" t="n">
        <f aca="false">IF(J45="","",MIN(1,J45+1.96*O45/100))</f>
        <v>0.481440470549221</v>
      </c>
      <c r="R45" s="32" t="str">
        <f aca="false">IF(L45="","",IF(ABS(L45)&lt;=O45,"Yes","No"))</f>
        <v>No</v>
      </c>
      <c r="S45" s="32" t="str">
        <f aca="false">IF(L45="","",IF(ABS(L45)&lt;=1.96*O45,"Yes","No"))</f>
        <v>No</v>
      </c>
      <c r="T45" s="60" t="n">
        <f aca="false">IF(D45="","",ROUND(SQRT(((D45+G45)*O45/100)^2+(J45*(D45+G45)*0.14653)^2),0))</f>
        <v>20</v>
      </c>
      <c r="U45" s="32" t="s">
        <v>783</v>
      </c>
    </row>
    <row r="46" customFormat="false" ht="15" hidden="false" customHeight="false" outlineLevel="0" collapsed="false">
      <c r="A46" s="32" t="s">
        <v>162</v>
      </c>
      <c r="B46" s="32" t="s">
        <v>220</v>
      </c>
      <c r="C46" s="32" t="s">
        <v>224</v>
      </c>
      <c r="D46" s="60" t="n">
        <v>243</v>
      </c>
      <c r="E46" s="60" t="n">
        <v>170</v>
      </c>
      <c r="F46" s="69" t="n">
        <f aca="false">IF(E46="","",D46-E46)</f>
        <v>73</v>
      </c>
      <c r="G46" s="60" t="n">
        <v>252</v>
      </c>
      <c r="H46" s="60" t="n">
        <v>298</v>
      </c>
      <c r="I46" s="69" t="n">
        <f aca="false">IF(H46="","",G46-H46)</f>
        <v>-46</v>
      </c>
      <c r="J46" s="40" t="n">
        <f aca="false">IF(OR(D46="",D46+G46=0),"",D46/(D46+G46))</f>
        <v>0.490909090909091</v>
      </c>
      <c r="K46" s="40" t="n">
        <f aca="false">IF(E46="","",E46/(E46+H46))</f>
        <v>0.363247863247863</v>
      </c>
      <c r="L46" s="70" t="n">
        <f aca="false">IF(OR(K46="",J46=""),"",(J46-K46)*100)</f>
        <v>12.7661227661228</v>
      </c>
      <c r="M46" s="36" t="n">
        <v>3.48774817162815</v>
      </c>
      <c r="N46" s="36" t="n">
        <v>1.32633378910092</v>
      </c>
      <c r="O46" s="36" t="n">
        <f aca="false">SQRT(M46^2+N46^2)</f>
        <v>3.73142715710843</v>
      </c>
      <c r="P46" s="40" t="n">
        <f aca="false">IF(J46="","",MAX(0,J46-1.96*O46/100))</f>
        <v>0.417773118629766</v>
      </c>
      <c r="Q46" s="40" t="n">
        <f aca="false">IF(J46="","",MIN(1,J46+1.96*O46/100))</f>
        <v>0.564045063188416</v>
      </c>
      <c r="R46" s="32" t="str">
        <f aca="false">IF(L46="","",IF(ABS(L46)&lt;=O46,"Yes","No"))</f>
        <v>No</v>
      </c>
      <c r="S46" s="32" t="str">
        <f aca="false">IF(L46="","",IF(ABS(L46)&lt;=1.96*O46,"Yes","No"))</f>
        <v>No</v>
      </c>
      <c r="T46" s="60" t="n">
        <f aca="false">IF(D46="","",ROUND(SQRT(((D46+G46)*O46/100)^2+(J46*(D46+G46)*0.14653)^2),0))</f>
        <v>40</v>
      </c>
      <c r="U46" s="32" t="s">
        <v>783</v>
      </c>
    </row>
    <row r="47" customFormat="false" ht="15" hidden="false" customHeight="false" outlineLevel="0" collapsed="false">
      <c r="A47" s="32" t="s">
        <v>162</v>
      </c>
      <c r="B47" s="32" t="s">
        <v>225</v>
      </c>
      <c r="C47" s="32" t="s">
        <v>226</v>
      </c>
      <c r="D47" s="60" t="n">
        <v>305</v>
      </c>
      <c r="E47" s="60" t="n">
        <v>255</v>
      </c>
      <c r="F47" s="69" t="n">
        <f aca="false">IF(E47="","",D47-E47)</f>
        <v>50</v>
      </c>
      <c r="G47" s="60" t="n">
        <v>582</v>
      </c>
      <c r="H47" s="60" t="n">
        <v>611</v>
      </c>
      <c r="I47" s="69" t="n">
        <f aca="false">IF(H47="","",G47-H47)</f>
        <v>-29</v>
      </c>
      <c r="J47" s="40" t="n">
        <f aca="false">IF(OR(D47="",D47+G47=0),"",D47/(D47+G47))</f>
        <v>0.343855693348365</v>
      </c>
      <c r="K47" s="40" t="n">
        <f aca="false">IF(E47="","",E47/(E47+H47))</f>
        <v>0.29445727482679</v>
      </c>
      <c r="L47" s="70" t="n">
        <f aca="false">IF(OR(K47="",J47=""),"",(J47-K47)*100)</f>
        <v>4.93984185215755</v>
      </c>
      <c r="M47" s="36" t="n">
        <v>2.13808181890095</v>
      </c>
      <c r="N47" s="36" t="n">
        <v>1.32633378910092</v>
      </c>
      <c r="O47" s="36" t="n">
        <f aca="false">SQRT(M47^2+N47^2)</f>
        <v>2.51605945566189</v>
      </c>
      <c r="P47" s="40" t="n">
        <f aca="false">IF(J47="","",MAX(0,J47-1.96*O47/100))</f>
        <v>0.294540928017392</v>
      </c>
      <c r="Q47" s="40" t="n">
        <f aca="false">IF(J47="","",MIN(1,J47+1.96*O47/100))</f>
        <v>0.393170458679338</v>
      </c>
      <c r="R47" s="32" t="str">
        <f aca="false">IF(L47="","",IF(ABS(L47)&lt;=O47,"Yes","No"))</f>
        <v>No</v>
      </c>
      <c r="S47" s="32" t="str">
        <f aca="false">IF(L47="","",IF(ABS(L47)&lt;=1.96*O47,"Yes","No"))</f>
        <v>No</v>
      </c>
      <c r="T47" s="60" t="n">
        <f aca="false">IF(D47="","",ROUND(SQRT(((D47+G47)*O47/100)^2+(J47*(D47+G47)*0.0886)^2),0))</f>
        <v>35</v>
      </c>
      <c r="U47" s="32" t="s">
        <v>783</v>
      </c>
    </row>
    <row r="48" customFormat="false" ht="15" hidden="false" customHeight="false" outlineLevel="0" collapsed="false">
      <c r="A48" s="32" t="s">
        <v>162</v>
      </c>
      <c r="B48" s="32" t="s">
        <v>225</v>
      </c>
      <c r="C48" s="32" t="s">
        <v>227</v>
      </c>
      <c r="D48" s="60" t="n">
        <v>331</v>
      </c>
      <c r="E48" s="60" t="n">
        <v>229</v>
      </c>
      <c r="F48" s="69" t="n">
        <f aca="false">IF(E48="","",D48-E48)</f>
        <v>102</v>
      </c>
      <c r="G48" s="60" t="n">
        <v>639</v>
      </c>
      <c r="H48" s="60" t="n">
        <v>679</v>
      </c>
      <c r="I48" s="69" t="n">
        <f aca="false">IF(H48="","",G48-H48)</f>
        <v>-40</v>
      </c>
      <c r="J48" s="40" t="n">
        <f aca="false">IF(OR(D48="",D48+G48=0),"",D48/(D48+G48))</f>
        <v>0.341237113402062</v>
      </c>
      <c r="K48" s="40" t="n">
        <f aca="false">IF(E48="","",E48/(E48+H48))</f>
        <v>0.252202643171806</v>
      </c>
      <c r="L48" s="70" t="n">
        <f aca="false">IF(OR(K48="",J48=""),"",(J48-K48)*100)</f>
        <v>8.90344702302557</v>
      </c>
      <c r="M48" s="36" t="n">
        <v>2.13808181890095</v>
      </c>
      <c r="N48" s="36" t="n">
        <v>1.32633378910092</v>
      </c>
      <c r="O48" s="36" t="n">
        <f aca="false">SQRT(M48^2+N48^2)</f>
        <v>2.51605945566189</v>
      </c>
      <c r="P48" s="40" t="n">
        <f aca="false">IF(J48="","",MAX(0,J48-1.96*O48/100))</f>
        <v>0.291922348071089</v>
      </c>
      <c r="Q48" s="40" t="n">
        <f aca="false">IF(J48="","",MIN(1,J48+1.96*O48/100))</f>
        <v>0.390551878733035</v>
      </c>
      <c r="R48" s="32" t="str">
        <f aca="false">IF(L48="","",IF(ABS(L48)&lt;=O48,"Yes","No"))</f>
        <v>No</v>
      </c>
      <c r="S48" s="32" t="str">
        <f aca="false">IF(L48="","",IF(ABS(L48)&lt;=1.96*O48,"Yes","No"))</f>
        <v>No</v>
      </c>
      <c r="T48" s="60" t="n">
        <f aca="false">IF(D48="","",ROUND(SQRT(((D48+G48)*O48/100)^2+(J48*(D48+G48)*0.0886)^2),0))</f>
        <v>38</v>
      </c>
      <c r="U48" s="32" t="s">
        <v>783</v>
      </c>
    </row>
    <row r="49" customFormat="false" ht="15" hidden="false" customHeight="false" outlineLevel="0" collapsed="false">
      <c r="A49" s="32" t="s">
        <v>162</v>
      </c>
      <c r="B49" s="32" t="s">
        <v>225</v>
      </c>
      <c r="C49" s="32" t="s">
        <v>228</v>
      </c>
      <c r="D49" s="60" t="n">
        <v>291</v>
      </c>
      <c r="E49" s="60" t="n">
        <v>239</v>
      </c>
      <c r="F49" s="69" t="n">
        <f aca="false">IF(E49="","",D49-E49)</f>
        <v>52</v>
      </c>
      <c r="G49" s="60" t="n">
        <v>556</v>
      </c>
      <c r="H49" s="60" t="n">
        <v>602</v>
      </c>
      <c r="I49" s="69" t="n">
        <f aca="false">IF(H49="","",G49-H49)</f>
        <v>-46</v>
      </c>
      <c r="J49" s="40" t="n">
        <f aca="false">IF(OR(D49="",D49+G49=0),"",D49/(D49+G49))</f>
        <v>0.343565525383707</v>
      </c>
      <c r="K49" s="40" t="n">
        <f aca="false">IF(E49="","",E49/(E49+H49))</f>
        <v>0.284185493460166</v>
      </c>
      <c r="L49" s="70" t="n">
        <f aca="false">IF(OR(K49="",J49=""),"",(J49-K49)*100)</f>
        <v>5.93800319235407</v>
      </c>
      <c r="M49" s="36" t="n">
        <v>2.13808181890095</v>
      </c>
      <c r="N49" s="36" t="n">
        <v>1.32633378910092</v>
      </c>
      <c r="O49" s="36" t="n">
        <f aca="false">SQRT(M49^2+N49^2)</f>
        <v>2.51605945566189</v>
      </c>
      <c r="P49" s="40" t="n">
        <f aca="false">IF(J49="","",MAX(0,J49-1.96*O49/100))</f>
        <v>0.294250760052734</v>
      </c>
      <c r="Q49" s="40" t="n">
        <f aca="false">IF(J49="","",MIN(1,J49+1.96*O49/100))</f>
        <v>0.39288029071468</v>
      </c>
      <c r="R49" s="32" t="str">
        <f aca="false">IF(L49="","",IF(ABS(L49)&lt;=O49,"Yes","No"))</f>
        <v>No</v>
      </c>
      <c r="S49" s="32" t="str">
        <f aca="false">IF(L49="","",IF(ABS(L49)&lt;=1.96*O49,"Yes","No"))</f>
        <v>No</v>
      </c>
      <c r="T49" s="60" t="n">
        <f aca="false">IF(D49="","",ROUND(SQRT(((D49+G49)*O49/100)^2+(J49*(D49+G49)*0.0886)^2),0))</f>
        <v>33</v>
      </c>
      <c r="U49" s="32" t="s">
        <v>783</v>
      </c>
    </row>
    <row r="50" customFormat="false" ht="15" hidden="false" customHeight="false" outlineLevel="0" collapsed="false">
      <c r="A50" s="32" t="s">
        <v>162</v>
      </c>
      <c r="B50" s="32" t="s">
        <v>229</v>
      </c>
      <c r="C50" s="32" t="s">
        <v>230</v>
      </c>
      <c r="D50" s="60" t="n">
        <v>266</v>
      </c>
      <c r="E50" s="60" t="n">
        <v>223</v>
      </c>
      <c r="F50" s="69" t="n">
        <f aca="false">IF(E50="","",D50-E50)</f>
        <v>43</v>
      </c>
      <c r="G50" s="60" t="n">
        <v>553</v>
      </c>
      <c r="H50" s="60" t="n">
        <v>610</v>
      </c>
      <c r="I50" s="69" t="n">
        <f aca="false">IF(H50="","",G50-H50)</f>
        <v>-57</v>
      </c>
      <c r="J50" s="40" t="n">
        <f aca="false">IF(OR(D50="",D50+G50=0),"",D50/(D50+G50))</f>
        <v>0.324786324786325</v>
      </c>
      <c r="K50" s="40" t="n">
        <f aca="false">IF(E50="","",E50/(E50+H50))</f>
        <v>0.267707082833133</v>
      </c>
      <c r="L50" s="70" t="n">
        <f aca="false">IF(OR(K50="",J50=""),"",(J50-K50)*100)</f>
        <v>5.70792419531915</v>
      </c>
      <c r="M50" s="36" t="n">
        <v>2.13808181890095</v>
      </c>
      <c r="N50" s="36" t="n">
        <v>1.32633378910092</v>
      </c>
      <c r="O50" s="36" t="n">
        <f aca="false">SQRT(M50^2+N50^2)</f>
        <v>2.51605945566189</v>
      </c>
      <c r="P50" s="40" t="n">
        <f aca="false">IF(J50="","",MAX(0,J50-1.96*O50/100))</f>
        <v>0.275471559455352</v>
      </c>
      <c r="Q50" s="40" t="n">
        <f aca="false">IF(J50="","",MIN(1,J50+1.96*O50/100))</f>
        <v>0.374101090117298</v>
      </c>
      <c r="R50" s="32" t="str">
        <f aca="false">IF(L50="","",IF(ABS(L50)&lt;=O50,"Yes","No"))</f>
        <v>No</v>
      </c>
      <c r="S50" s="32" t="str">
        <f aca="false">IF(L50="","",IF(ABS(L50)&lt;=1.96*O50,"Yes","No"))</f>
        <v>No</v>
      </c>
      <c r="T50" s="60" t="n">
        <f aca="false">IF(D50="","",ROUND(SQRT(((D50+G50)*O50/100)^2+(J50*(D50+G50)*0.0886)^2),0))</f>
        <v>31</v>
      </c>
      <c r="U50" s="32" t="s">
        <v>783</v>
      </c>
    </row>
    <row r="51" customFormat="false" ht="15" hidden="false" customHeight="false" outlineLevel="0" collapsed="false">
      <c r="A51" s="32" t="s">
        <v>162</v>
      </c>
      <c r="B51" s="32" t="s">
        <v>229</v>
      </c>
      <c r="C51" s="32" t="s">
        <v>231</v>
      </c>
      <c r="D51" s="60" t="n">
        <v>124</v>
      </c>
      <c r="E51" s="60" t="n">
        <v>100</v>
      </c>
      <c r="F51" s="69" t="n">
        <f aca="false">IF(E51="","",D51-E51)</f>
        <v>24</v>
      </c>
      <c r="G51" s="60" t="n">
        <v>263</v>
      </c>
      <c r="H51" s="60" t="n">
        <v>288</v>
      </c>
      <c r="I51" s="69" t="n">
        <f aca="false">IF(H51="","",G51-H51)</f>
        <v>-25</v>
      </c>
      <c r="J51" s="40" t="n">
        <f aca="false">IF(OR(D51="",D51+G51=0),"",D51/(D51+G51))</f>
        <v>0.320413436692506</v>
      </c>
      <c r="K51" s="40" t="n">
        <f aca="false">IF(E51="","",E51/(E51+H51))</f>
        <v>0.257731958762887</v>
      </c>
      <c r="L51" s="70" t="n">
        <f aca="false">IF(OR(K51="",J51=""),"",(J51-K51)*100)</f>
        <v>6.26814779296199</v>
      </c>
      <c r="M51" s="36" t="n">
        <v>3.48774817162815</v>
      </c>
      <c r="N51" s="36" t="n">
        <v>1.32633378910092</v>
      </c>
      <c r="O51" s="36" t="n">
        <f aca="false">SQRT(M51^2+N51^2)</f>
        <v>3.73142715710843</v>
      </c>
      <c r="P51" s="40" t="n">
        <f aca="false">IF(J51="","",MAX(0,J51-1.96*O51/100))</f>
        <v>0.247277464413181</v>
      </c>
      <c r="Q51" s="40" t="n">
        <f aca="false">IF(J51="","",MIN(1,J51+1.96*O51/100))</f>
        <v>0.393549408971832</v>
      </c>
      <c r="R51" s="32" t="str">
        <f aca="false">IF(L51="","",IF(ABS(L51)&lt;=O51,"Yes","No"))</f>
        <v>No</v>
      </c>
      <c r="S51" s="32" t="str">
        <f aca="false">IF(L51="","",IF(ABS(L51)&lt;=1.96*O51,"Yes","No"))</f>
        <v>Yes</v>
      </c>
      <c r="T51" s="60" t="n">
        <f aca="false">IF(D51="","",ROUND(SQRT(((D51+G51)*O51/100)^2+(J51*(D51+G51)*0.14653)^2),0))</f>
        <v>23</v>
      </c>
      <c r="U51" s="32" t="s">
        <v>783</v>
      </c>
    </row>
    <row r="52" customFormat="false" ht="15" hidden="false" customHeight="false" outlineLevel="0" collapsed="false">
      <c r="A52" s="32" t="s">
        <v>162</v>
      </c>
      <c r="B52" s="32" t="s">
        <v>232</v>
      </c>
      <c r="C52" s="32" t="s">
        <v>232</v>
      </c>
      <c r="D52" s="60" t="n">
        <v>79</v>
      </c>
      <c r="E52" s="60" t="n">
        <v>62</v>
      </c>
      <c r="F52" s="69" t="n">
        <f aca="false">IF(E52="","",D52-E52)</f>
        <v>17</v>
      </c>
      <c r="G52" s="60" t="n">
        <v>83</v>
      </c>
      <c r="H52" s="60" t="n">
        <v>91</v>
      </c>
      <c r="I52" s="69" t="n">
        <f aca="false">IF(H52="","",G52-H52)</f>
        <v>-8</v>
      </c>
      <c r="J52" s="40" t="n">
        <f aca="false">IF(OR(D52="",D52+G52=0),"",D52/(D52+G52))</f>
        <v>0.487654320987654</v>
      </c>
      <c r="K52" s="40" t="n">
        <f aca="false">IF(E52="","",E52/(E52+H52))</f>
        <v>0.405228758169935</v>
      </c>
      <c r="L52" s="70" t="n">
        <f aca="false">IF(OR(K52="",J52=""),"",(J52-K52)*100)</f>
        <v>8.24255628177197</v>
      </c>
      <c r="M52" s="36" t="n">
        <v>3.48774817162815</v>
      </c>
      <c r="N52" s="36" t="n">
        <v>1.32633378910092</v>
      </c>
      <c r="O52" s="36" t="n">
        <f aca="false">SQRT(M52^2+N52^2)</f>
        <v>3.73142715710843</v>
      </c>
      <c r="P52" s="40" t="n">
        <f aca="false">IF(J52="","",MAX(0,J52-1.96*O52/100))</f>
        <v>0.414518348708329</v>
      </c>
      <c r="Q52" s="40" t="n">
        <f aca="false">IF(J52="","",MIN(1,J52+1.96*O52/100))</f>
        <v>0.56079029326698</v>
      </c>
      <c r="R52" s="32" t="str">
        <f aca="false">IF(L52="","",IF(ABS(L52)&lt;=O52,"Yes","No"))</f>
        <v>No</v>
      </c>
      <c r="S52" s="32" t="str">
        <f aca="false">IF(L52="","",IF(ABS(L52)&lt;=1.96*O52,"Yes","No"))</f>
        <v>No</v>
      </c>
      <c r="T52" s="60" t="n">
        <f aca="false">IF(D52="","",ROUND(SQRT(((D52+G52)*O52/100)^2+(J52*(D52+G52)*0.14653)^2),0))</f>
        <v>13</v>
      </c>
      <c r="U52" s="32" t="s">
        <v>783</v>
      </c>
    </row>
    <row r="53" customFormat="false" ht="15" hidden="false" customHeight="false" outlineLevel="0" collapsed="false">
      <c r="A53" s="32" t="s">
        <v>233</v>
      </c>
      <c r="B53" s="32" t="s">
        <v>234</v>
      </c>
      <c r="C53" s="32" t="s">
        <v>234</v>
      </c>
      <c r="D53" s="60" t="n">
        <v>705</v>
      </c>
      <c r="E53" s="60" t="n">
        <v>646</v>
      </c>
      <c r="F53" s="69" t="n">
        <f aca="false">IF(E53="","",D53-E53)</f>
        <v>59</v>
      </c>
      <c r="G53" s="60" t="n">
        <v>628</v>
      </c>
      <c r="H53" s="60" t="n">
        <v>738</v>
      </c>
      <c r="I53" s="69" t="n">
        <f aca="false">IF(H53="","",G53-H53)</f>
        <v>-110</v>
      </c>
      <c r="J53" s="40" t="n">
        <f aca="false">IF(OR(D53="",D53+G53=0),"",D53/(D53+G53))</f>
        <v>0.528882220555139</v>
      </c>
      <c r="K53" s="40" t="n">
        <f aca="false">IF(E53="","",E53/(E53+H53))</f>
        <v>0.466763005780347</v>
      </c>
      <c r="L53" s="70" t="n">
        <f aca="false">IF(OR(K53="",J53=""),"",(J53-K53)*100)</f>
        <v>6.2119214774792</v>
      </c>
      <c r="M53" s="36" t="n">
        <v>1.72805469622063</v>
      </c>
      <c r="N53" s="36" t="n">
        <v>1.32633378910092</v>
      </c>
      <c r="O53" s="36" t="n">
        <f aca="false">SQRT(M53^2+N53^2)</f>
        <v>2.17837883602484</v>
      </c>
      <c r="P53" s="40" t="n">
        <f aca="false">IF(J53="","",MAX(0,J53-1.96*O53/100))</f>
        <v>0.486185995369052</v>
      </c>
      <c r="Q53" s="40" t="n">
        <f aca="false">IF(J53="","",MIN(1,J53+1.96*O53/100))</f>
        <v>0.571578445741226</v>
      </c>
      <c r="R53" s="32" t="str">
        <f aca="false">IF(L53="","",IF(ABS(L53)&lt;=O53,"Yes","No"))</f>
        <v>No</v>
      </c>
      <c r="S53" s="32" t="str">
        <f aca="false">IF(L53="","",IF(ABS(L53)&lt;=1.96*O53,"Yes","No"))</f>
        <v>No</v>
      </c>
      <c r="T53" s="60" t="n">
        <f aca="false">IF(D53="","",ROUND(SQRT(((D53+G53)*O53/100)^2+(J53*(D53+G53)*0.06777)^2),0))</f>
        <v>56</v>
      </c>
      <c r="U53" s="32"/>
    </row>
    <row r="54" customFormat="false" ht="15" hidden="false" customHeight="false" outlineLevel="0" collapsed="false">
      <c r="A54" s="32" t="s">
        <v>233</v>
      </c>
      <c r="B54" s="32" t="s">
        <v>235</v>
      </c>
      <c r="C54" s="32" t="s">
        <v>236</v>
      </c>
      <c r="D54" s="60" t="n">
        <v>457</v>
      </c>
      <c r="E54" s="60" t="n">
        <v>529</v>
      </c>
      <c r="F54" s="69" t="n">
        <f aca="false">IF(E54="","",D54-E54)</f>
        <v>-72</v>
      </c>
      <c r="G54" s="60" t="n">
        <v>118</v>
      </c>
      <c r="H54" s="60" t="n">
        <v>144</v>
      </c>
      <c r="I54" s="69" t="n">
        <f aca="false">IF(H54="","",G54-H54)</f>
        <v>-26</v>
      </c>
      <c r="J54" s="40" t="n">
        <f aca="false">IF(OR(D54="",D54+G54=0),"",D54/(D54+G54))</f>
        <v>0.794782608695652</v>
      </c>
      <c r="K54" s="40" t="n">
        <f aca="false">IF(E54="","",E54/(E54+H54))</f>
        <v>0.786032689450223</v>
      </c>
      <c r="L54" s="70" t="n">
        <f aca="false">IF(OR(K54="",J54=""),"",(J54-K54)*100)</f>
        <v>0.874991924542934</v>
      </c>
      <c r="M54" s="36" t="n">
        <v>3.48774817162815</v>
      </c>
      <c r="N54" s="36" t="n">
        <v>1.32633378910092</v>
      </c>
      <c r="O54" s="36" t="n">
        <f aca="false">SQRT(M54^2+N54^2)</f>
        <v>3.73142715710843</v>
      </c>
      <c r="P54" s="40" t="n">
        <f aca="false">IF(J54="","",MAX(0,J54-1.96*O54/100))</f>
        <v>0.721646636416327</v>
      </c>
      <c r="Q54" s="40" t="n">
        <f aca="false">IF(J54="","",MIN(1,J54+1.96*O54/100))</f>
        <v>0.867918580974977</v>
      </c>
      <c r="R54" s="32" t="str">
        <f aca="false">IF(L54="","",IF(ABS(L54)&lt;=O54,"Yes","No"))</f>
        <v>Yes</v>
      </c>
      <c r="S54" s="32" t="str">
        <f aca="false">IF(L54="","",IF(ABS(L54)&lt;=1.96*O54,"Yes","No"))</f>
        <v>Yes</v>
      </c>
      <c r="T54" s="60" t="n">
        <f aca="false">IF(D54="","",ROUND(SQRT(((D54+G54)*O54/100)^2+(J54*(D54+G54)*0.14653)^2),0))</f>
        <v>70</v>
      </c>
      <c r="U54" s="32"/>
    </row>
    <row r="55" customFormat="false" ht="15" hidden="false" customHeight="false" outlineLevel="0" collapsed="false">
      <c r="A55" s="32" t="s">
        <v>233</v>
      </c>
      <c r="B55" s="32" t="s">
        <v>235</v>
      </c>
      <c r="C55" s="32" t="s">
        <v>237</v>
      </c>
      <c r="D55" s="60" t="n">
        <v>414</v>
      </c>
      <c r="E55" s="60" t="n">
        <v>370</v>
      </c>
      <c r="F55" s="69" t="n">
        <f aca="false">IF(E55="","",D55-E55)</f>
        <v>44</v>
      </c>
      <c r="G55" s="60" t="n">
        <v>121</v>
      </c>
      <c r="H55" s="60" t="n">
        <v>139</v>
      </c>
      <c r="I55" s="69" t="n">
        <f aca="false">IF(H55="","",G55-H55)</f>
        <v>-18</v>
      </c>
      <c r="J55" s="40" t="n">
        <f aca="false">IF(OR(D55="",D55+G55=0),"",D55/(D55+G55))</f>
        <v>0.773831775700935</v>
      </c>
      <c r="K55" s="40" t="n">
        <f aca="false">IF(E55="","",E55/(E55+H55))</f>
        <v>0.726915520628684</v>
      </c>
      <c r="L55" s="70" t="n">
        <f aca="false">IF(OR(K55="",J55=""),"",(J55-K55)*100)</f>
        <v>4.69162550722508</v>
      </c>
      <c r="M55" s="36" t="n">
        <v>3.48774817162815</v>
      </c>
      <c r="N55" s="36" t="n">
        <v>1.32633378910092</v>
      </c>
      <c r="O55" s="36" t="n">
        <f aca="false">SQRT(M55^2+N55^2)</f>
        <v>3.73142715710843</v>
      </c>
      <c r="P55" s="40" t="n">
        <f aca="false">IF(J55="","",MAX(0,J55-1.96*O55/100))</f>
        <v>0.700695803421609</v>
      </c>
      <c r="Q55" s="40" t="n">
        <f aca="false">IF(J55="","",MIN(1,J55+1.96*O55/100))</f>
        <v>0.84696774798026</v>
      </c>
      <c r="R55" s="32" t="str">
        <f aca="false">IF(L55="","",IF(ABS(L55)&lt;=O55,"Yes","No"))</f>
        <v>No</v>
      </c>
      <c r="S55" s="32" t="str">
        <f aca="false">IF(L55="","",IF(ABS(L55)&lt;=1.96*O55,"Yes","No"))</f>
        <v>Yes</v>
      </c>
      <c r="T55" s="60" t="n">
        <f aca="false">IF(D55="","",ROUND(SQRT(((D55+G55)*O55/100)^2+(J55*(D55+G55)*0.14653)^2),0))</f>
        <v>64</v>
      </c>
      <c r="U55" s="32"/>
    </row>
    <row r="56" customFormat="false" ht="15" hidden="false" customHeight="false" outlineLevel="0" collapsed="false">
      <c r="A56" s="32" t="s">
        <v>233</v>
      </c>
      <c r="B56" s="32" t="s">
        <v>235</v>
      </c>
      <c r="C56" s="32" t="s">
        <v>238</v>
      </c>
      <c r="D56" s="60" t="n">
        <v>402</v>
      </c>
      <c r="E56" s="60" t="n">
        <v>401</v>
      </c>
      <c r="F56" s="69" t="n">
        <f aca="false">IF(E56="","",D56-E56)</f>
        <v>1</v>
      </c>
      <c r="G56" s="60" t="n">
        <v>96</v>
      </c>
      <c r="H56" s="60" t="n">
        <v>117</v>
      </c>
      <c r="I56" s="69" t="n">
        <f aca="false">IF(H56="","",G56-H56)</f>
        <v>-21</v>
      </c>
      <c r="J56" s="40" t="n">
        <f aca="false">IF(OR(D56="",D56+G56=0),"",D56/(D56+G56))</f>
        <v>0.807228915662651</v>
      </c>
      <c r="K56" s="40" t="n">
        <f aca="false">IF(E56="","",E56/(E56+H56))</f>
        <v>0.774131274131274</v>
      </c>
      <c r="L56" s="70" t="n">
        <f aca="false">IF(OR(K56="",J56=""),"",(J56-K56)*100)</f>
        <v>3.30976415313765</v>
      </c>
      <c r="M56" s="36" t="n">
        <v>3.48774817162815</v>
      </c>
      <c r="N56" s="36" t="n">
        <v>1.32633378910092</v>
      </c>
      <c r="O56" s="36" t="n">
        <f aca="false">SQRT(M56^2+N56^2)</f>
        <v>3.73142715710843</v>
      </c>
      <c r="P56" s="40" t="n">
        <f aca="false">IF(J56="","",MAX(0,J56-1.96*O56/100))</f>
        <v>0.734092943383325</v>
      </c>
      <c r="Q56" s="40" t="n">
        <f aca="false">IF(J56="","",MIN(1,J56+1.96*O56/100))</f>
        <v>0.880364887941976</v>
      </c>
      <c r="R56" s="32" t="str">
        <f aca="false">IF(L56="","",IF(ABS(L56)&lt;=O56,"Yes","No"))</f>
        <v>Yes</v>
      </c>
      <c r="S56" s="32" t="str">
        <f aca="false">IF(L56="","",IF(ABS(L56)&lt;=1.96*O56,"Yes","No"))</f>
        <v>Yes</v>
      </c>
      <c r="T56" s="60" t="n">
        <f aca="false">IF(D56="","",ROUND(SQRT(((D56+G56)*O56/100)^2+(J56*(D56+G56)*0.14653)^2),0))</f>
        <v>62</v>
      </c>
      <c r="U56" s="32"/>
    </row>
    <row r="57" customFormat="false" ht="15" hidden="false" customHeight="false" outlineLevel="0" collapsed="false">
      <c r="A57" s="32" t="s">
        <v>233</v>
      </c>
      <c r="B57" s="32" t="s">
        <v>235</v>
      </c>
      <c r="C57" s="32" t="s">
        <v>239</v>
      </c>
      <c r="D57" s="60" t="n">
        <v>345</v>
      </c>
      <c r="E57" s="60" t="n">
        <v>341</v>
      </c>
      <c r="F57" s="69" t="n">
        <f aca="false">IF(E57="","",D57-E57)</f>
        <v>4</v>
      </c>
      <c r="G57" s="60" t="n">
        <v>113</v>
      </c>
      <c r="H57" s="60" t="n">
        <v>128</v>
      </c>
      <c r="I57" s="69" t="n">
        <f aca="false">IF(H57="","",G57-H57)</f>
        <v>-15</v>
      </c>
      <c r="J57" s="40" t="n">
        <f aca="false">IF(OR(D57="",D57+G57=0),"",D57/(D57+G57))</f>
        <v>0.753275109170306</v>
      </c>
      <c r="K57" s="40" t="n">
        <f aca="false">IF(E57="","",E57/(E57+H57))</f>
        <v>0.727078891257996</v>
      </c>
      <c r="L57" s="70" t="n">
        <f aca="false">IF(OR(K57="",J57=""),"",(J57-K57)*100)</f>
        <v>2.619621791231</v>
      </c>
      <c r="M57" s="36" t="n">
        <v>3.48774817162815</v>
      </c>
      <c r="N57" s="36" t="n">
        <v>1.32633378910092</v>
      </c>
      <c r="O57" s="36" t="n">
        <f aca="false">SQRT(M57^2+N57^2)</f>
        <v>3.73142715710843</v>
      </c>
      <c r="P57" s="40" t="n">
        <f aca="false">IF(J57="","",MAX(0,J57-1.96*O57/100))</f>
        <v>0.680139136890981</v>
      </c>
      <c r="Q57" s="40" t="n">
        <f aca="false">IF(J57="","",MIN(1,J57+1.96*O57/100))</f>
        <v>0.826411081449631</v>
      </c>
      <c r="R57" s="32" t="str">
        <f aca="false">IF(L57="","",IF(ABS(L57)&lt;=O57,"Yes","No"))</f>
        <v>Yes</v>
      </c>
      <c r="S57" s="32" t="str">
        <f aca="false">IF(L57="","",IF(ABS(L57)&lt;=1.96*O57,"Yes","No"))</f>
        <v>Yes</v>
      </c>
      <c r="T57" s="60" t="n">
        <f aca="false">IF(D57="","",ROUND(SQRT(((D57+G57)*O57/100)^2+(J57*(D57+G57)*0.14653)^2),0))</f>
        <v>53</v>
      </c>
      <c r="U57" s="32"/>
    </row>
    <row r="58" customFormat="false" ht="15" hidden="false" customHeight="false" outlineLevel="0" collapsed="false">
      <c r="A58" s="32" t="s">
        <v>233</v>
      </c>
      <c r="B58" s="32" t="s">
        <v>235</v>
      </c>
      <c r="C58" s="32" t="s">
        <v>240</v>
      </c>
      <c r="D58" s="60" t="n">
        <v>425</v>
      </c>
      <c r="E58" s="60" t="n">
        <v>423</v>
      </c>
      <c r="F58" s="69" t="n">
        <f aca="false">IF(E58="","",D58-E58)</f>
        <v>2</v>
      </c>
      <c r="G58" s="60" t="n">
        <v>104</v>
      </c>
      <c r="H58" s="60" t="n">
        <v>126</v>
      </c>
      <c r="I58" s="69" t="n">
        <f aca="false">IF(H58="","",G58-H58)</f>
        <v>-22</v>
      </c>
      <c r="J58" s="40" t="n">
        <f aca="false">IF(OR(D58="",D58+G58=0),"",D58/(D58+G58))</f>
        <v>0.803402646502836</v>
      </c>
      <c r="K58" s="40" t="n">
        <f aca="false">IF(E58="","",E58/(E58+H58))</f>
        <v>0.770491803278689</v>
      </c>
      <c r="L58" s="70" t="n">
        <f aca="false">IF(OR(K58="",J58=""),"",(J58-K58)*100)</f>
        <v>3.29108432241471</v>
      </c>
      <c r="M58" s="36" t="n">
        <v>3.48774817162815</v>
      </c>
      <c r="N58" s="36" t="n">
        <v>1.32633378910092</v>
      </c>
      <c r="O58" s="36" t="n">
        <f aca="false">SQRT(M58^2+N58^2)</f>
        <v>3.73142715710843</v>
      </c>
      <c r="P58" s="40" t="n">
        <f aca="false">IF(J58="","",MAX(0,J58-1.96*O58/100))</f>
        <v>0.73026667422351</v>
      </c>
      <c r="Q58" s="40" t="n">
        <f aca="false">IF(J58="","",MIN(1,J58+1.96*O58/100))</f>
        <v>0.876538618782161</v>
      </c>
      <c r="R58" s="32" t="str">
        <f aca="false">IF(L58="","",IF(ABS(L58)&lt;=O58,"Yes","No"))</f>
        <v>Yes</v>
      </c>
      <c r="S58" s="32" t="str">
        <f aca="false">IF(L58="","",IF(ABS(L58)&lt;=1.96*O58,"Yes","No"))</f>
        <v>Yes</v>
      </c>
      <c r="T58" s="60" t="n">
        <f aca="false">IF(D58="","",ROUND(SQRT(((D58+G58)*O58/100)^2+(J58*(D58+G58)*0.14653)^2),0))</f>
        <v>65</v>
      </c>
      <c r="U58" s="32"/>
    </row>
    <row r="59" customFormat="false" ht="15" hidden="false" customHeight="false" outlineLevel="0" collapsed="false">
      <c r="A59" s="32" t="s">
        <v>233</v>
      </c>
      <c r="B59" s="32" t="s">
        <v>235</v>
      </c>
      <c r="C59" s="32" t="s">
        <v>241</v>
      </c>
      <c r="D59" s="60" t="n">
        <v>435</v>
      </c>
      <c r="E59" s="60" t="n">
        <v>470</v>
      </c>
      <c r="F59" s="69" t="n">
        <f aca="false">IF(E59="","",D59-E59)</f>
        <v>-35</v>
      </c>
      <c r="G59" s="60" t="n">
        <v>146</v>
      </c>
      <c r="H59" s="60" t="n">
        <v>179</v>
      </c>
      <c r="I59" s="69" t="n">
        <f aca="false">IF(H59="","",G59-H59)</f>
        <v>-33</v>
      </c>
      <c r="J59" s="40" t="n">
        <f aca="false">IF(OR(D59="",D59+G59=0),"",D59/(D59+G59))</f>
        <v>0.748709122203098</v>
      </c>
      <c r="K59" s="40" t="n">
        <f aca="false">IF(E59="","",E59/(E59+H59))</f>
        <v>0.724191063174114</v>
      </c>
      <c r="L59" s="70" t="n">
        <f aca="false">IF(OR(K59="",J59=""),"",(J59-K59)*100)</f>
        <v>2.45180590289842</v>
      </c>
      <c r="M59" s="36" t="n">
        <v>3.48774817162815</v>
      </c>
      <c r="N59" s="36" t="n">
        <v>1.32633378910092</v>
      </c>
      <c r="O59" s="36" t="n">
        <f aca="false">SQRT(M59^2+N59^2)</f>
        <v>3.73142715710843</v>
      </c>
      <c r="P59" s="40" t="n">
        <f aca="false">IF(J59="","",MAX(0,J59-1.96*O59/100))</f>
        <v>0.675573149923773</v>
      </c>
      <c r="Q59" s="40" t="n">
        <f aca="false">IF(J59="","",MIN(1,J59+1.96*O59/100))</f>
        <v>0.821845094482423</v>
      </c>
      <c r="R59" s="32" t="str">
        <f aca="false">IF(L59="","",IF(ABS(L59)&lt;=O59,"Yes","No"))</f>
        <v>Yes</v>
      </c>
      <c r="S59" s="32" t="str">
        <f aca="false">IF(L59="","",IF(ABS(L59)&lt;=1.96*O59,"Yes","No"))</f>
        <v>Yes</v>
      </c>
      <c r="T59" s="60" t="n">
        <f aca="false">IF(D59="","",ROUND(SQRT(((D59+G59)*O59/100)^2+(J59*(D59+G59)*0.14653)^2),0))</f>
        <v>67</v>
      </c>
      <c r="U59" s="32"/>
    </row>
    <row r="60" customFormat="false" ht="15" hidden="false" customHeight="false" outlineLevel="0" collapsed="false">
      <c r="A60" s="32" t="s">
        <v>233</v>
      </c>
      <c r="B60" s="32" t="s">
        <v>235</v>
      </c>
      <c r="C60" s="32" t="s">
        <v>242</v>
      </c>
      <c r="D60" s="60" t="n">
        <v>861</v>
      </c>
      <c r="E60" s="60" t="n">
        <v>798</v>
      </c>
      <c r="F60" s="69" t="n">
        <f aca="false">IF(E60="","",D60-E60)</f>
        <v>63</v>
      </c>
      <c r="G60" s="60" t="n">
        <v>227</v>
      </c>
      <c r="H60" s="60" t="n">
        <v>252</v>
      </c>
      <c r="I60" s="69" t="n">
        <f aca="false">IF(H60="","",G60-H60)</f>
        <v>-25</v>
      </c>
      <c r="J60" s="40" t="n">
        <f aca="false">IF(OR(D60="",D60+G60=0),"",D60/(D60+G60))</f>
        <v>0.791360294117647</v>
      </c>
      <c r="K60" s="40" t="n">
        <f aca="false">IF(E60="","",E60/(E60+H60))</f>
        <v>0.76</v>
      </c>
      <c r="L60" s="70" t="n">
        <f aca="false">IF(OR(K60="",J60=""),"",(J60-K60)*100)</f>
        <v>3.13602941176471</v>
      </c>
      <c r="M60" s="36" t="n">
        <v>2.13808181890095</v>
      </c>
      <c r="N60" s="36" t="n">
        <v>1.32633378910092</v>
      </c>
      <c r="O60" s="36" t="n">
        <f aca="false">SQRT(M60^2+N60^2)</f>
        <v>2.51605945566189</v>
      </c>
      <c r="P60" s="40" t="n">
        <f aca="false">IF(J60="","",MAX(0,J60-1.96*O60/100))</f>
        <v>0.742045528786674</v>
      </c>
      <c r="Q60" s="40" t="n">
        <f aca="false">IF(J60="","",MIN(1,J60+1.96*O60/100))</f>
        <v>0.84067505944862</v>
      </c>
      <c r="R60" s="32" t="str">
        <f aca="false">IF(L60="","",IF(ABS(L60)&lt;=O60,"Yes","No"))</f>
        <v>No</v>
      </c>
      <c r="S60" s="32" t="str">
        <f aca="false">IF(L60="","",IF(ABS(L60)&lt;=1.96*O60,"Yes","No"))</f>
        <v>Yes</v>
      </c>
      <c r="T60" s="60" t="n">
        <f aca="false">IF(D60="","",ROUND(SQRT(((D60+G60)*O60/100)^2+(J60*(D60+G60)*0.0886)^2),0))</f>
        <v>81</v>
      </c>
      <c r="U60" s="32"/>
    </row>
    <row r="61" customFormat="false" ht="15" hidden="false" customHeight="false" outlineLevel="0" collapsed="false">
      <c r="A61" s="32" t="s">
        <v>233</v>
      </c>
      <c r="B61" s="32" t="s">
        <v>235</v>
      </c>
      <c r="C61" s="32" t="s">
        <v>243</v>
      </c>
      <c r="D61" s="60" t="n">
        <v>392</v>
      </c>
      <c r="E61" s="60" t="n">
        <v>386</v>
      </c>
      <c r="F61" s="69" t="n">
        <f aca="false">IF(E61="","",D61-E61)</f>
        <v>6</v>
      </c>
      <c r="G61" s="60" t="n">
        <v>171</v>
      </c>
      <c r="H61" s="60" t="n">
        <v>215</v>
      </c>
      <c r="I61" s="69" t="n">
        <f aca="false">IF(H61="","",G61-H61)</f>
        <v>-44</v>
      </c>
      <c r="J61" s="40" t="n">
        <f aca="false">IF(OR(D61="",D61+G61=0),"",D61/(D61+G61))</f>
        <v>0.696269982238011</v>
      </c>
      <c r="K61" s="40" t="n">
        <f aca="false">IF(E61="","",E61/(E61+H61))</f>
        <v>0.642262895174709</v>
      </c>
      <c r="L61" s="70" t="n">
        <f aca="false">IF(OR(K61="",J61=""),"",(J61-K61)*100)</f>
        <v>5.40070870633018</v>
      </c>
      <c r="M61" s="36" t="n">
        <v>3.48774817162815</v>
      </c>
      <c r="N61" s="36" t="n">
        <v>1.32633378910092</v>
      </c>
      <c r="O61" s="36" t="n">
        <f aca="false">SQRT(M61^2+N61^2)</f>
        <v>3.73142715710843</v>
      </c>
      <c r="P61" s="40" t="n">
        <f aca="false">IF(J61="","",MAX(0,J61-1.96*O61/100))</f>
        <v>0.623134009958686</v>
      </c>
      <c r="Q61" s="40" t="n">
        <f aca="false">IF(J61="","",MIN(1,J61+1.96*O61/100))</f>
        <v>0.769405954517336</v>
      </c>
      <c r="R61" s="32" t="str">
        <f aca="false">IF(L61="","",IF(ABS(L61)&lt;=O61,"Yes","No"))</f>
        <v>No</v>
      </c>
      <c r="S61" s="32" t="str">
        <f aca="false">IF(L61="","",IF(ABS(L61)&lt;=1.96*O61,"Yes","No"))</f>
        <v>Yes</v>
      </c>
      <c r="T61" s="60" t="n">
        <f aca="false">IF(D61="","",ROUND(SQRT(((D61+G61)*O61/100)^2+(J61*(D61+G61)*0.14653)^2),0))</f>
        <v>61</v>
      </c>
      <c r="U61" s="32"/>
    </row>
    <row r="62" customFormat="false" ht="15" hidden="false" customHeight="false" outlineLevel="0" collapsed="false">
      <c r="A62" s="32" t="s">
        <v>233</v>
      </c>
      <c r="B62" s="32" t="s">
        <v>235</v>
      </c>
      <c r="C62" s="32" t="s">
        <v>244</v>
      </c>
      <c r="D62" s="60" t="n">
        <v>663</v>
      </c>
      <c r="E62" s="60" t="n">
        <v>627</v>
      </c>
      <c r="F62" s="69" t="n">
        <f aca="false">IF(E62="","",D62-E62)</f>
        <v>36</v>
      </c>
      <c r="G62" s="60" t="n">
        <v>359</v>
      </c>
      <c r="H62" s="60" t="n">
        <v>374</v>
      </c>
      <c r="I62" s="69" t="n">
        <f aca="false">IF(H62="","",G62-H62)</f>
        <v>-15</v>
      </c>
      <c r="J62" s="40" t="n">
        <f aca="false">IF(OR(D62="",D62+G62=0),"",D62/(D62+G62))</f>
        <v>0.648727984344423</v>
      </c>
      <c r="K62" s="40" t="n">
        <f aca="false">IF(E62="","",E62/(E62+H62))</f>
        <v>0.626373626373626</v>
      </c>
      <c r="L62" s="70" t="n">
        <f aca="false">IF(OR(K62="",J62=""),"",(J62-K62)*100)</f>
        <v>2.23543579707963</v>
      </c>
      <c r="M62" s="36" t="n">
        <v>2.13808181890095</v>
      </c>
      <c r="N62" s="36" t="n">
        <v>1.32633378910092</v>
      </c>
      <c r="O62" s="36" t="n">
        <f aca="false">SQRT(M62^2+N62^2)</f>
        <v>2.51605945566189</v>
      </c>
      <c r="P62" s="40" t="n">
        <f aca="false">IF(J62="","",MAX(0,J62-1.96*O62/100))</f>
        <v>0.59941321901345</v>
      </c>
      <c r="Q62" s="40" t="n">
        <f aca="false">IF(J62="","",MIN(1,J62+1.96*O62/100))</f>
        <v>0.698042749675396</v>
      </c>
      <c r="R62" s="32" t="str">
        <f aca="false">IF(L62="","",IF(ABS(L62)&lt;=O62,"Yes","No"))</f>
        <v>Yes</v>
      </c>
      <c r="S62" s="32" t="str">
        <f aca="false">IF(L62="","",IF(ABS(L62)&lt;=1.96*O62,"Yes","No"))</f>
        <v>Yes</v>
      </c>
      <c r="T62" s="60" t="n">
        <f aca="false">IF(D62="","",ROUND(SQRT(((D62+G62)*O62/100)^2+(J62*(D62+G62)*0.0886)^2),0))</f>
        <v>64</v>
      </c>
      <c r="U62" s="32"/>
    </row>
    <row r="63" customFormat="false" ht="15" hidden="false" customHeight="false" outlineLevel="0" collapsed="false">
      <c r="A63" s="32" t="s">
        <v>233</v>
      </c>
      <c r="B63" s="32" t="s">
        <v>235</v>
      </c>
      <c r="C63" s="32" t="s">
        <v>245</v>
      </c>
      <c r="D63" s="60" t="n">
        <v>453</v>
      </c>
      <c r="E63" s="60" t="n">
        <v>448</v>
      </c>
      <c r="F63" s="69" t="n">
        <f aca="false">IF(E63="","",D63-E63)</f>
        <v>5</v>
      </c>
      <c r="G63" s="60" t="n">
        <v>240</v>
      </c>
      <c r="H63" s="60" t="n">
        <v>264</v>
      </c>
      <c r="I63" s="69" t="n">
        <f aca="false">IF(H63="","",G63-H63)</f>
        <v>-24</v>
      </c>
      <c r="J63" s="40" t="n">
        <f aca="false">IF(OR(D63="",D63+G63=0),"",D63/(D63+G63))</f>
        <v>0.653679653679654</v>
      </c>
      <c r="K63" s="40" t="n">
        <f aca="false">IF(E63="","",E63/(E63+H63))</f>
        <v>0.629213483146067</v>
      </c>
      <c r="L63" s="70" t="n">
        <f aca="false">IF(OR(K63="",J63=""),"",(J63-K63)*100)</f>
        <v>2.44661705335862</v>
      </c>
      <c r="M63" s="36" t="n">
        <v>3.48774817162815</v>
      </c>
      <c r="N63" s="36" t="n">
        <v>1.32633378910092</v>
      </c>
      <c r="O63" s="36" t="n">
        <f aca="false">SQRT(M63^2+N63^2)</f>
        <v>3.73142715710843</v>
      </c>
      <c r="P63" s="40" t="n">
        <f aca="false">IF(J63="","",MAX(0,J63-1.96*O63/100))</f>
        <v>0.580543681400328</v>
      </c>
      <c r="Q63" s="40" t="n">
        <f aca="false">IF(J63="","",MIN(1,J63+1.96*O63/100))</f>
        <v>0.726815625958979</v>
      </c>
      <c r="R63" s="32" t="str">
        <f aca="false">IF(L63="","",IF(ABS(L63)&lt;=O63,"Yes","No"))</f>
        <v>Yes</v>
      </c>
      <c r="S63" s="32" t="str">
        <f aca="false">IF(L63="","",IF(ABS(L63)&lt;=1.96*O63,"Yes","No"))</f>
        <v>Yes</v>
      </c>
      <c r="T63" s="60" t="n">
        <f aca="false">IF(D63="","",ROUND(SQRT(((D63+G63)*O63/100)^2+(J63*(D63+G63)*0.14653)^2),0))</f>
        <v>71</v>
      </c>
      <c r="U63" s="32"/>
    </row>
    <row r="64" customFormat="false" ht="15" hidden="false" customHeight="false" outlineLevel="0" collapsed="false">
      <c r="A64" s="32" t="s">
        <v>233</v>
      </c>
      <c r="B64" s="32" t="s">
        <v>235</v>
      </c>
      <c r="C64" s="32" t="s">
        <v>246</v>
      </c>
      <c r="D64" s="60" t="n">
        <v>469</v>
      </c>
      <c r="E64" s="60" t="n">
        <v>478</v>
      </c>
      <c r="F64" s="69" t="n">
        <f aca="false">IF(E64="","",D64-E64)</f>
        <v>-9</v>
      </c>
      <c r="G64" s="60" t="n">
        <v>168</v>
      </c>
      <c r="H64" s="60" t="n">
        <v>197</v>
      </c>
      <c r="I64" s="69" t="n">
        <f aca="false">IF(H64="","",G64-H64)</f>
        <v>-29</v>
      </c>
      <c r="J64" s="40" t="n">
        <f aca="false">IF(OR(D64="",D64+G64=0),"",D64/(D64+G64))</f>
        <v>0.736263736263736</v>
      </c>
      <c r="K64" s="40" t="n">
        <f aca="false">IF(E64="","",E64/(E64+H64))</f>
        <v>0.708148148148148</v>
      </c>
      <c r="L64" s="70" t="n">
        <f aca="false">IF(OR(K64="",J64=""),"",(J64-K64)*100)</f>
        <v>2.81155881155881</v>
      </c>
      <c r="M64" s="36" t="n">
        <v>3.48774817162815</v>
      </c>
      <c r="N64" s="36" t="n">
        <v>1.32633378910092</v>
      </c>
      <c r="O64" s="36" t="n">
        <f aca="false">SQRT(M64^2+N64^2)</f>
        <v>3.73142715710843</v>
      </c>
      <c r="P64" s="40" t="n">
        <f aca="false">IF(J64="","",MAX(0,J64-1.96*O64/100))</f>
        <v>0.663127763984411</v>
      </c>
      <c r="Q64" s="40" t="n">
        <f aca="false">IF(J64="","",MIN(1,J64+1.96*O64/100))</f>
        <v>0.809399708543062</v>
      </c>
      <c r="R64" s="32" t="str">
        <f aca="false">IF(L64="","",IF(ABS(L64)&lt;=O64,"Yes","No"))</f>
        <v>Yes</v>
      </c>
      <c r="S64" s="32" t="str">
        <f aca="false">IF(L64="","",IF(ABS(L64)&lt;=1.96*O64,"Yes","No"))</f>
        <v>Yes</v>
      </c>
      <c r="T64" s="60" t="n">
        <f aca="false">IF(D64="","",ROUND(SQRT(((D64+G64)*O64/100)^2+(J64*(D64+G64)*0.14653)^2),0))</f>
        <v>73</v>
      </c>
      <c r="U64" s="32"/>
    </row>
    <row r="65" customFormat="false" ht="15" hidden="false" customHeight="false" outlineLevel="0" collapsed="false">
      <c r="A65" s="32" t="s">
        <v>233</v>
      </c>
      <c r="B65" s="32" t="s">
        <v>235</v>
      </c>
      <c r="C65" s="32" t="s">
        <v>247</v>
      </c>
      <c r="D65" s="60" t="n">
        <v>687</v>
      </c>
      <c r="E65" s="60" t="n">
        <v>613</v>
      </c>
      <c r="F65" s="69" t="n">
        <f aca="false">IF(E65="","",D65-E65)</f>
        <v>74</v>
      </c>
      <c r="G65" s="60" t="n">
        <v>243</v>
      </c>
      <c r="H65" s="60" t="n">
        <v>277</v>
      </c>
      <c r="I65" s="69" t="n">
        <f aca="false">IF(H65="","",G65-H65)</f>
        <v>-34</v>
      </c>
      <c r="J65" s="40" t="n">
        <f aca="false">IF(OR(D65="",D65+G65=0),"",D65/(D65+G65))</f>
        <v>0.738709677419355</v>
      </c>
      <c r="K65" s="40" t="n">
        <f aca="false">IF(E65="","",E65/(E65+H65))</f>
        <v>0.68876404494382</v>
      </c>
      <c r="L65" s="70" t="n">
        <f aca="false">IF(OR(K65="",J65=""),"",(J65-K65)*100)</f>
        <v>4.99456324755346</v>
      </c>
      <c r="M65" s="36" t="n">
        <v>2.13808181890095</v>
      </c>
      <c r="N65" s="36" t="n">
        <v>1.32633378910092</v>
      </c>
      <c r="O65" s="36" t="n">
        <f aca="false">SQRT(M65^2+N65^2)</f>
        <v>2.51605945566189</v>
      </c>
      <c r="P65" s="40" t="n">
        <f aca="false">IF(J65="","",MAX(0,J65-1.96*O65/100))</f>
        <v>0.689394912088382</v>
      </c>
      <c r="Q65" s="40" t="n">
        <f aca="false">IF(J65="","",MIN(1,J65+1.96*O65/100))</f>
        <v>0.788024442750328</v>
      </c>
      <c r="R65" s="32" t="str">
        <f aca="false">IF(L65="","",IF(ABS(L65)&lt;=O65,"Yes","No"))</f>
        <v>No</v>
      </c>
      <c r="S65" s="32" t="str">
        <f aca="false">IF(L65="","",IF(ABS(L65)&lt;=1.96*O65,"Yes","No"))</f>
        <v>No</v>
      </c>
      <c r="T65" s="60" t="n">
        <f aca="false">IF(D65="","",ROUND(SQRT(((D65+G65)*O65/100)^2+(J65*(D65+G65)*0.0886)^2),0))</f>
        <v>65</v>
      </c>
      <c r="U65" s="32"/>
    </row>
    <row r="66" customFormat="false" ht="15" hidden="false" customHeight="false" outlineLevel="0" collapsed="false">
      <c r="A66" s="32" t="s">
        <v>233</v>
      </c>
      <c r="B66" s="32" t="s">
        <v>235</v>
      </c>
      <c r="C66" s="32" t="s">
        <v>248</v>
      </c>
      <c r="D66" s="60" t="n">
        <v>424</v>
      </c>
      <c r="E66" s="60" t="n">
        <v>422</v>
      </c>
      <c r="F66" s="69" t="n">
        <f aca="false">IF(E66="","",D66-E66)</f>
        <v>2</v>
      </c>
      <c r="G66" s="60" t="n">
        <v>229</v>
      </c>
      <c r="H66" s="60" t="n">
        <v>251</v>
      </c>
      <c r="I66" s="69" t="n">
        <f aca="false">IF(H66="","",G66-H66)</f>
        <v>-22</v>
      </c>
      <c r="J66" s="40" t="n">
        <f aca="false">IF(OR(D66="",D66+G66=0),"",D66/(D66+G66))</f>
        <v>0.649310872894334</v>
      </c>
      <c r="K66" s="40" t="n">
        <f aca="false">IF(E66="","",E66/(E66+H66))</f>
        <v>0.62704309063893</v>
      </c>
      <c r="L66" s="70" t="n">
        <f aca="false">IF(OR(K66="",J66=""),"",(J66-K66)*100)</f>
        <v>2.22677822554037</v>
      </c>
      <c r="M66" s="36" t="n">
        <v>3.48774817162815</v>
      </c>
      <c r="N66" s="36" t="n">
        <v>1.32633378910092</v>
      </c>
      <c r="O66" s="36" t="n">
        <f aca="false">SQRT(M66^2+N66^2)</f>
        <v>3.73142715710843</v>
      </c>
      <c r="P66" s="40" t="n">
        <f aca="false">IF(J66="","",MAX(0,J66-1.96*O66/100))</f>
        <v>0.576174900615009</v>
      </c>
      <c r="Q66" s="40" t="n">
        <f aca="false">IF(J66="","",MIN(1,J66+1.96*O66/100))</f>
        <v>0.722446845173659</v>
      </c>
      <c r="R66" s="32" t="str">
        <f aca="false">IF(L66="","",IF(ABS(L66)&lt;=O66,"Yes","No"))</f>
        <v>Yes</v>
      </c>
      <c r="S66" s="32" t="str">
        <f aca="false">IF(L66="","",IF(ABS(L66)&lt;=1.96*O66,"Yes","No"))</f>
        <v>Yes</v>
      </c>
      <c r="T66" s="60" t="n">
        <f aca="false">IF(D66="","",ROUND(SQRT(((D66+G66)*O66/100)^2+(J66*(D66+G66)*0.14653)^2),0))</f>
        <v>67</v>
      </c>
      <c r="U66" s="32"/>
    </row>
    <row r="67" customFormat="false" ht="15" hidden="false" customHeight="false" outlineLevel="0" collapsed="false">
      <c r="A67" s="32" t="s">
        <v>233</v>
      </c>
      <c r="B67" s="32" t="s">
        <v>235</v>
      </c>
      <c r="C67" s="32" t="s">
        <v>249</v>
      </c>
      <c r="D67" s="60" t="n">
        <v>454</v>
      </c>
      <c r="E67" s="60" t="n">
        <v>426</v>
      </c>
      <c r="F67" s="69" t="n">
        <f aca="false">IF(E67="","",D67-E67)</f>
        <v>28</v>
      </c>
      <c r="G67" s="60" t="n">
        <v>291</v>
      </c>
      <c r="H67" s="60" t="n">
        <v>320</v>
      </c>
      <c r="I67" s="69" t="n">
        <f aca="false">IF(H67="","",G67-H67)</f>
        <v>-29</v>
      </c>
      <c r="J67" s="40" t="n">
        <f aca="false">IF(OR(D67="",D67+G67=0),"",D67/(D67+G67))</f>
        <v>0.609395973154362</v>
      </c>
      <c r="K67" s="40" t="n">
        <f aca="false">IF(E67="","",E67/(E67+H67))</f>
        <v>0.571045576407507</v>
      </c>
      <c r="L67" s="70" t="n">
        <f aca="false">IF(OR(K67="",J67=""),"",(J67-K67)*100)</f>
        <v>3.83503967468557</v>
      </c>
      <c r="M67" s="36" t="n">
        <v>2.13808181890095</v>
      </c>
      <c r="N67" s="36" t="n">
        <v>1.32633378910092</v>
      </c>
      <c r="O67" s="36" t="n">
        <f aca="false">SQRT(M67^2+N67^2)</f>
        <v>2.51605945566189</v>
      </c>
      <c r="P67" s="40" t="n">
        <f aca="false">IF(J67="","",MAX(0,J67-1.96*O67/100))</f>
        <v>0.560081207823389</v>
      </c>
      <c r="Q67" s="40" t="n">
        <f aca="false">IF(J67="","",MIN(1,J67+1.96*O67/100))</f>
        <v>0.658710738485336</v>
      </c>
      <c r="R67" s="32" t="str">
        <f aca="false">IF(L67="","",IF(ABS(L67)&lt;=O67,"Yes","No"))</f>
        <v>No</v>
      </c>
      <c r="S67" s="32" t="str">
        <f aca="false">IF(L67="","",IF(ABS(L67)&lt;=1.96*O67,"Yes","No"))</f>
        <v>Yes</v>
      </c>
      <c r="T67" s="60" t="n">
        <f aca="false">IF(D67="","",ROUND(SQRT(((D67+G67)*O67/100)^2+(J67*(D67+G67)*0.0886)^2),0))</f>
        <v>44</v>
      </c>
      <c r="U67" s="32"/>
    </row>
    <row r="68" customFormat="false" ht="15" hidden="false" customHeight="false" outlineLevel="0" collapsed="false">
      <c r="A68" s="32" t="s">
        <v>233</v>
      </c>
      <c r="B68" s="32" t="s">
        <v>235</v>
      </c>
      <c r="C68" s="32" t="s">
        <v>250</v>
      </c>
      <c r="D68" s="60" t="n">
        <v>488</v>
      </c>
      <c r="E68" s="60" t="n">
        <v>467</v>
      </c>
      <c r="F68" s="69" t="n">
        <f aca="false">IF(E68="","",D68-E68)</f>
        <v>21</v>
      </c>
      <c r="G68" s="60" t="n">
        <v>219</v>
      </c>
      <c r="H68" s="60" t="n">
        <v>261</v>
      </c>
      <c r="I68" s="69" t="n">
        <f aca="false">IF(H68="","",G68-H68)</f>
        <v>-42</v>
      </c>
      <c r="J68" s="40" t="n">
        <f aca="false">IF(OR(D68="",D68+G68=0),"",D68/(D68+G68))</f>
        <v>0.69024045261669</v>
      </c>
      <c r="K68" s="40" t="n">
        <f aca="false">IF(E68="","",E68/(E68+H68))</f>
        <v>0.641483516483517</v>
      </c>
      <c r="L68" s="70" t="n">
        <f aca="false">IF(OR(K68="",J68=""),"",(J68-K68)*100)</f>
        <v>4.87569361331737</v>
      </c>
      <c r="M68" s="36" t="n">
        <v>3.48774817162815</v>
      </c>
      <c r="N68" s="36" t="n">
        <v>1.32633378910092</v>
      </c>
      <c r="O68" s="36" t="n">
        <f aca="false">SQRT(M68^2+N68^2)</f>
        <v>3.73142715710843</v>
      </c>
      <c r="P68" s="40" t="n">
        <f aca="false">IF(J68="","",MAX(0,J68-1.96*O68/100))</f>
        <v>0.617104480337365</v>
      </c>
      <c r="Q68" s="40" t="n">
        <f aca="false">IF(J68="","",MIN(1,J68+1.96*O68/100))</f>
        <v>0.763376424896015</v>
      </c>
      <c r="R68" s="32" t="str">
        <f aca="false">IF(L68="","",IF(ABS(L68)&lt;=O68,"Yes","No"))</f>
        <v>No</v>
      </c>
      <c r="S68" s="32" t="str">
        <f aca="false">IF(L68="","",IF(ABS(L68)&lt;=1.96*O68,"Yes","No"))</f>
        <v>Yes</v>
      </c>
      <c r="T68" s="60" t="n">
        <f aca="false">IF(D68="","",ROUND(SQRT(((D68+G68)*O68/100)^2+(J68*(D68+G68)*0.14653)^2),0))</f>
        <v>76</v>
      </c>
      <c r="U68" s="32"/>
    </row>
    <row r="69" customFormat="false" ht="15" hidden="false" customHeight="false" outlineLevel="0" collapsed="false">
      <c r="A69" s="32" t="s">
        <v>233</v>
      </c>
      <c r="B69" s="32" t="s">
        <v>235</v>
      </c>
      <c r="C69" s="32" t="s">
        <v>251</v>
      </c>
      <c r="D69" s="60" t="n">
        <v>495</v>
      </c>
      <c r="E69" s="60" t="n">
        <v>496</v>
      </c>
      <c r="F69" s="69" t="n">
        <f aca="false">IF(E69="","",D69-E69)</f>
        <v>-1</v>
      </c>
      <c r="G69" s="60" t="n">
        <v>132</v>
      </c>
      <c r="H69" s="60" t="n">
        <v>148</v>
      </c>
      <c r="I69" s="69" t="n">
        <f aca="false">IF(H69="","",G69-H69)</f>
        <v>-16</v>
      </c>
      <c r="J69" s="40" t="n">
        <f aca="false">IF(OR(D69="",D69+G69=0),"",D69/(D69+G69))</f>
        <v>0.789473684210526</v>
      </c>
      <c r="K69" s="40" t="n">
        <f aca="false">IF(E69="","",E69/(E69+H69))</f>
        <v>0.770186335403727</v>
      </c>
      <c r="L69" s="70" t="n">
        <f aca="false">IF(OR(K69="",J69=""),"",(J69-K69)*100)</f>
        <v>1.92873488067996</v>
      </c>
      <c r="M69" s="36" t="n">
        <v>3.48774817162815</v>
      </c>
      <c r="N69" s="36" t="n">
        <v>1.32633378910092</v>
      </c>
      <c r="O69" s="36" t="n">
        <f aca="false">SQRT(M69^2+N69^2)</f>
        <v>3.73142715710843</v>
      </c>
      <c r="P69" s="40" t="n">
        <f aca="false">IF(J69="","",MAX(0,J69-1.96*O69/100))</f>
        <v>0.716337711931201</v>
      </c>
      <c r="Q69" s="40" t="n">
        <f aca="false">IF(J69="","",MIN(1,J69+1.96*O69/100))</f>
        <v>0.862609656489852</v>
      </c>
      <c r="R69" s="32" t="str">
        <f aca="false">IF(L69="","",IF(ABS(L69)&lt;=O69,"Yes","No"))</f>
        <v>Yes</v>
      </c>
      <c r="S69" s="32" t="str">
        <f aca="false">IF(L69="","",IF(ABS(L69)&lt;=1.96*O69,"Yes","No"))</f>
        <v>Yes</v>
      </c>
      <c r="T69" s="60" t="n">
        <f aca="false">IF(D69="","",ROUND(SQRT(((D69+G69)*O69/100)^2+(J69*(D69+G69)*0.14653)^2),0))</f>
        <v>76</v>
      </c>
      <c r="U69" s="32"/>
    </row>
    <row r="70" customFormat="false" ht="15" hidden="false" customHeight="false" outlineLevel="0" collapsed="false">
      <c r="A70" s="32" t="s">
        <v>233</v>
      </c>
      <c r="B70" s="32" t="s">
        <v>235</v>
      </c>
      <c r="C70" s="32" t="s">
        <v>252</v>
      </c>
      <c r="D70" s="60" t="n">
        <v>369</v>
      </c>
      <c r="E70" s="60" t="n">
        <v>360</v>
      </c>
      <c r="F70" s="69" t="n">
        <f aca="false">IF(E70="","",D70-E70)</f>
        <v>9</v>
      </c>
      <c r="G70" s="60" t="n">
        <v>147</v>
      </c>
      <c r="H70" s="60" t="n">
        <v>174</v>
      </c>
      <c r="I70" s="69" t="n">
        <f aca="false">IF(H70="","",G70-H70)</f>
        <v>-27</v>
      </c>
      <c r="J70" s="40" t="n">
        <f aca="false">IF(OR(D70="",D70+G70=0),"",D70/(D70+G70))</f>
        <v>0.715116279069768</v>
      </c>
      <c r="K70" s="40" t="n">
        <f aca="false">IF(E70="","",E70/(E70+H70))</f>
        <v>0.674157303370787</v>
      </c>
      <c r="L70" s="70" t="n">
        <f aca="false">IF(OR(K70="",J70=""),"",(J70-K70)*100)</f>
        <v>4.0958975698981</v>
      </c>
      <c r="M70" s="36" t="n">
        <v>3.48774817162815</v>
      </c>
      <c r="N70" s="36" t="n">
        <v>1.32633378910092</v>
      </c>
      <c r="O70" s="36" t="n">
        <f aca="false">SQRT(M70^2+N70^2)</f>
        <v>3.73142715710843</v>
      </c>
      <c r="P70" s="40" t="n">
        <f aca="false">IF(J70="","",MAX(0,J70-1.96*O70/100))</f>
        <v>0.641980306790442</v>
      </c>
      <c r="Q70" s="40" t="n">
        <f aca="false">IF(J70="","",MIN(1,J70+1.96*O70/100))</f>
        <v>0.788252251349093</v>
      </c>
      <c r="R70" s="32" t="str">
        <f aca="false">IF(L70="","",IF(ABS(L70)&lt;=O70,"Yes","No"))</f>
        <v>No</v>
      </c>
      <c r="S70" s="32" t="str">
        <f aca="false">IF(L70="","",IF(ABS(L70)&lt;=1.96*O70,"Yes","No"))</f>
        <v>Yes</v>
      </c>
      <c r="T70" s="60" t="n">
        <f aca="false">IF(D70="","",ROUND(SQRT(((D70+G70)*O70/100)^2+(J70*(D70+G70)*0.14653)^2),0))</f>
        <v>57</v>
      </c>
      <c r="U70" s="32"/>
    </row>
    <row r="71" customFormat="false" ht="15" hidden="false" customHeight="false" outlineLevel="0" collapsed="false">
      <c r="A71" s="32" t="s">
        <v>233</v>
      </c>
      <c r="B71" s="32" t="s">
        <v>235</v>
      </c>
      <c r="C71" s="32" t="s">
        <v>253</v>
      </c>
      <c r="D71" s="60" t="n">
        <v>460</v>
      </c>
      <c r="E71" s="60" t="n">
        <v>457</v>
      </c>
      <c r="F71" s="69" t="n">
        <f aca="false">IF(E71="","",D71-E71)</f>
        <v>3</v>
      </c>
      <c r="G71" s="60" t="n">
        <v>184</v>
      </c>
      <c r="H71" s="60" t="n">
        <v>203</v>
      </c>
      <c r="I71" s="69" t="n">
        <f aca="false">IF(H71="","",G71-H71)</f>
        <v>-19</v>
      </c>
      <c r="J71" s="40" t="n">
        <f aca="false">IF(OR(D71="",D71+G71=0),"",D71/(D71+G71))</f>
        <v>0.714285714285714</v>
      </c>
      <c r="K71" s="40" t="n">
        <f aca="false">IF(E71="","",E71/(E71+H71))</f>
        <v>0.692424242424242</v>
      </c>
      <c r="L71" s="70" t="n">
        <f aca="false">IF(OR(K71="",J71=""),"",(J71-K71)*100)</f>
        <v>2.18614718614719</v>
      </c>
      <c r="M71" s="36" t="n">
        <v>3.48774817162815</v>
      </c>
      <c r="N71" s="36" t="n">
        <v>1.32633378910092</v>
      </c>
      <c r="O71" s="36" t="n">
        <f aca="false">SQRT(M71^2+N71^2)</f>
        <v>3.73142715710843</v>
      </c>
      <c r="P71" s="40" t="n">
        <f aca="false">IF(J71="","",MAX(0,J71-1.96*O71/100))</f>
        <v>0.641149742006389</v>
      </c>
      <c r="Q71" s="40" t="n">
        <f aca="false">IF(J71="","",MIN(1,J71+1.96*O71/100))</f>
        <v>0.787421686565039</v>
      </c>
      <c r="R71" s="32" t="str">
        <f aca="false">IF(L71="","",IF(ABS(L71)&lt;=O71,"Yes","No"))</f>
        <v>Yes</v>
      </c>
      <c r="S71" s="32" t="str">
        <f aca="false">IF(L71="","",IF(ABS(L71)&lt;=1.96*O71,"Yes","No"))</f>
        <v>Yes</v>
      </c>
      <c r="T71" s="60" t="n">
        <f aca="false">IF(D71="","",ROUND(SQRT(((D71+G71)*O71/100)^2+(J71*(D71+G71)*0.14653)^2),0))</f>
        <v>72</v>
      </c>
      <c r="U71" s="32"/>
    </row>
    <row r="72" customFormat="false" ht="15" hidden="false" customHeight="false" outlineLevel="0" collapsed="false">
      <c r="A72" s="32" t="s">
        <v>233</v>
      </c>
      <c r="B72" s="32" t="s">
        <v>235</v>
      </c>
      <c r="C72" s="32" t="s">
        <v>254</v>
      </c>
      <c r="D72" s="60" t="n">
        <v>332</v>
      </c>
      <c r="E72" s="60" t="n">
        <v>323</v>
      </c>
      <c r="F72" s="69" t="n">
        <f aca="false">IF(E72="","",D72-E72)</f>
        <v>9</v>
      </c>
      <c r="G72" s="60" t="n">
        <v>137</v>
      </c>
      <c r="H72" s="60" t="n">
        <v>136</v>
      </c>
      <c r="I72" s="69" t="n">
        <f aca="false">IF(H72="","",G72-H72)</f>
        <v>1</v>
      </c>
      <c r="J72" s="40" t="n">
        <f aca="false">IF(OR(D72="",D72+G72=0),"",D72/(D72+G72))</f>
        <v>0.707889125799574</v>
      </c>
      <c r="K72" s="40" t="n">
        <f aca="false">IF(E72="","",E72/(E72+H72))</f>
        <v>0.703703703703704</v>
      </c>
      <c r="L72" s="70" t="n">
        <f aca="false">IF(OR(K72="",J72=""),"",(J72-K72)*100)</f>
        <v>0.418542209586981</v>
      </c>
      <c r="M72" s="36" t="n">
        <v>3.48774817162815</v>
      </c>
      <c r="N72" s="36" t="n">
        <v>1.32633378910092</v>
      </c>
      <c r="O72" s="36" t="n">
        <f aca="false">SQRT(M72^2+N72^2)</f>
        <v>3.73142715710843</v>
      </c>
      <c r="P72" s="40" t="n">
        <f aca="false">IF(J72="","",MAX(0,J72-1.96*O72/100))</f>
        <v>0.634753153520248</v>
      </c>
      <c r="Q72" s="40" t="n">
        <f aca="false">IF(J72="","",MIN(1,J72+1.96*O72/100))</f>
        <v>0.781025098078899</v>
      </c>
      <c r="R72" s="32" t="str">
        <f aca="false">IF(L72="","",IF(ABS(L72)&lt;=O72,"Yes","No"))</f>
        <v>Yes</v>
      </c>
      <c r="S72" s="32" t="str">
        <f aca="false">IF(L72="","",IF(ABS(L72)&lt;=1.96*O72,"Yes","No"))</f>
        <v>Yes</v>
      </c>
      <c r="T72" s="60" t="n">
        <f aca="false">IF(D72="","",ROUND(SQRT(((D72+G72)*O72/100)^2+(J72*(D72+G72)*0.14653)^2),0))</f>
        <v>52</v>
      </c>
      <c r="U72" s="32"/>
    </row>
    <row r="73" customFormat="false" ht="15" hidden="false" customHeight="false" outlineLevel="0" collapsed="false">
      <c r="A73" s="32" t="s">
        <v>233</v>
      </c>
      <c r="B73" s="32" t="s">
        <v>235</v>
      </c>
      <c r="C73" s="32" t="s">
        <v>255</v>
      </c>
      <c r="D73" s="60" t="n">
        <v>713</v>
      </c>
      <c r="E73" s="60" t="n">
        <v>707</v>
      </c>
      <c r="F73" s="69" t="n">
        <f aca="false">IF(E73="","",D73-E73)</f>
        <v>6</v>
      </c>
      <c r="G73" s="60" t="n">
        <v>302</v>
      </c>
      <c r="H73" s="60" t="n">
        <v>345</v>
      </c>
      <c r="I73" s="69" t="n">
        <f aca="false">IF(H73="","",G73-H73)</f>
        <v>-43</v>
      </c>
      <c r="J73" s="40" t="n">
        <f aca="false">IF(OR(D73="",D73+G73=0),"",D73/(D73+G73))</f>
        <v>0.702463054187192</v>
      </c>
      <c r="K73" s="40" t="n">
        <f aca="false">IF(E73="","",E73/(E73+H73))</f>
        <v>0.672053231939164</v>
      </c>
      <c r="L73" s="70" t="n">
        <f aca="false">IF(OR(K73="",J73=""),"",(J73-K73)*100)</f>
        <v>3.04098222480286</v>
      </c>
      <c r="M73" s="36" t="n">
        <v>2.13808181890095</v>
      </c>
      <c r="N73" s="36" t="n">
        <v>1.32633378910092</v>
      </c>
      <c r="O73" s="36" t="n">
        <f aca="false">SQRT(M73^2+N73^2)</f>
        <v>2.51605945566189</v>
      </c>
      <c r="P73" s="40" t="n">
        <f aca="false">IF(J73="","",MAX(0,J73-1.96*O73/100))</f>
        <v>0.653148288856219</v>
      </c>
      <c r="Q73" s="40" t="n">
        <f aca="false">IF(J73="","",MIN(1,J73+1.96*O73/100))</f>
        <v>0.751777819518165</v>
      </c>
      <c r="R73" s="32" t="str">
        <f aca="false">IF(L73="","",IF(ABS(L73)&lt;=O73,"Yes","No"))</f>
        <v>No</v>
      </c>
      <c r="S73" s="32" t="str">
        <f aca="false">IF(L73="","",IF(ABS(L73)&lt;=1.96*O73,"Yes","No"))</f>
        <v>Yes</v>
      </c>
      <c r="T73" s="60" t="n">
        <f aca="false">IF(D73="","",ROUND(SQRT(((D73+G73)*O73/100)^2+(J73*(D73+G73)*0.0886)^2),0))</f>
        <v>68</v>
      </c>
      <c r="U73" s="32"/>
    </row>
    <row r="74" customFormat="false" ht="15" hidden="false" customHeight="false" outlineLevel="0" collapsed="false">
      <c r="A74" s="32" t="s">
        <v>233</v>
      </c>
      <c r="B74" s="32" t="s">
        <v>235</v>
      </c>
      <c r="C74" s="32" t="s">
        <v>256</v>
      </c>
      <c r="D74" s="60" t="n">
        <v>805</v>
      </c>
      <c r="E74" s="60" t="n">
        <v>791</v>
      </c>
      <c r="F74" s="69" t="n">
        <f aca="false">IF(E74="","",D74-E74)</f>
        <v>14</v>
      </c>
      <c r="G74" s="60" t="n">
        <v>236</v>
      </c>
      <c r="H74" s="60" t="n">
        <v>315</v>
      </c>
      <c r="I74" s="69" t="n">
        <f aca="false">IF(H74="","",G74-H74)</f>
        <v>-79</v>
      </c>
      <c r="J74" s="40" t="n">
        <f aca="false">IF(OR(D74="",D74+G74=0),"",D74/(D74+G74))</f>
        <v>0.773294908741595</v>
      </c>
      <c r="K74" s="40" t="n">
        <f aca="false">IF(E74="","",E74/(E74+H74))</f>
        <v>0.715189873417722</v>
      </c>
      <c r="L74" s="70" t="n">
        <f aca="false">IF(OR(K74="",J74=""),"",(J74-K74)*100)</f>
        <v>5.8105035323873</v>
      </c>
      <c r="M74" s="36" t="n">
        <v>2.13808181890095</v>
      </c>
      <c r="N74" s="36" t="n">
        <v>1.32633378910092</v>
      </c>
      <c r="O74" s="36" t="n">
        <f aca="false">SQRT(M74^2+N74^2)</f>
        <v>2.51605945566189</v>
      </c>
      <c r="P74" s="40" t="n">
        <f aca="false">IF(J74="","",MAX(0,J74-1.96*O74/100))</f>
        <v>0.723980143410622</v>
      </c>
      <c r="Q74" s="40" t="n">
        <f aca="false">IF(J74="","",MIN(1,J74+1.96*O74/100))</f>
        <v>0.822609674072568</v>
      </c>
      <c r="R74" s="32" t="str">
        <f aca="false">IF(L74="","",IF(ABS(L74)&lt;=O74,"Yes","No"))</f>
        <v>No</v>
      </c>
      <c r="S74" s="32" t="str">
        <f aca="false">IF(L74="","",IF(ABS(L74)&lt;=1.96*O74,"Yes","No"))</f>
        <v>No</v>
      </c>
      <c r="T74" s="60" t="n">
        <f aca="false">IF(D74="","",ROUND(SQRT(((D74+G74)*O74/100)^2+(J74*(D74+G74)*0.0886)^2),0))</f>
        <v>76</v>
      </c>
      <c r="U74" s="32"/>
    </row>
    <row r="75" customFormat="false" ht="15" hidden="false" customHeight="false" outlineLevel="0" collapsed="false">
      <c r="A75" s="32" t="s">
        <v>233</v>
      </c>
      <c r="B75" s="32" t="s">
        <v>235</v>
      </c>
      <c r="C75" s="32" t="s">
        <v>257</v>
      </c>
      <c r="D75" s="60" t="n">
        <v>532</v>
      </c>
      <c r="E75" s="60" t="n">
        <v>508</v>
      </c>
      <c r="F75" s="69" t="n">
        <f aca="false">IF(E75="","",D75-E75)</f>
        <v>24</v>
      </c>
      <c r="G75" s="60" t="n">
        <v>279</v>
      </c>
      <c r="H75" s="60" t="n">
        <v>308</v>
      </c>
      <c r="I75" s="69" t="n">
        <f aca="false">IF(H75="","",G75-H75)</f>
        <v>-29</v>
      </c>
      <c r="J75" s="40" t="n">
        <f aca="false">IF(OR(D75="",D75+G75=0),"",D75/(D75+G75))</f>
        <v>0.655980271270037</v>
      </c>
      <c r="K75" s="40" t="n">
        <f aca="false">IF(E75="","",E75/(E75+H75))</f>
        <v>0.622549019607843</v>
      </c>
      <c r="L75" s="70" t="n">
        <f aca="false">IF(OR(K75="",J75=""),"",(J75-K75)*100)</f>
        <v>3.34312516621939</v>
      </c>
      <c r="M75" s="36" t="n">
        <v>2.13808181890095</v>
      </c>
      <c r="N75" s="36" t="n">
        <v>1.32633378910092</v>
      </c>
      <c r="O75" s="36" t="n">
        <f aca="false">SQRT(M75^2+N75^2)</f>
        <v>2.51605945566189</v>
      </c>
      <c r="P75" s="40" t="n">
        <f aca="false">IF(J75="","",MAX(0,J75-1.96*O75/100))</f>
        <v>0.606665505939064</v>
      </c>
      <c r="Q75" s="40" t="n">
        <f aca="false">IF(J75="","",MIN(1,J75+1.96*O75/100))</f>
        <v>0.70529503660101</v>
      </c>
      <c r="R75" s="32" t="str">
        <f aca="false">IF(L75="","",IF(ABS(L75)&lt;=O75,"Yes","No"))</f>
        <v>No</v>
      </c>
      <c r="S75" s="32" t="str">
        <f aca="false">IF(L75="","",IF(ABS(L75)&lt;=1.96*O75,"Yes","No"))</f>
        <v>Yes</v>
      </c>
      <c r="T75" s="60" t="n">
        <f aca="false">IF(D75="","",ROUND(SQRT(((D75+G75)*O75/100)^2+(J75*(D75+G75)*0.0886)^2),0))</f>
        <v>51</v>
      </c>
      <c r="U75" s="32"/>
    </row>
    <row r="76" customFormat="false" ht="15" hidden="false" customHeight="false" outlineLevel="0" collapsed="false">
      <c r="A76" s="32" t="s">
        <v>233</v>
      </c>
      <c r="B76" s="32" t="s">
        <v>235</v>
      </c>
      <c r="C76" s="32" t="s">
        <v>258</v>
      </c>
      <c r="D76" s="60" t="n">
        <v>677</v>
      </c>
      <c r="E76" s="60" t="n">
        <v>650</v>
      </c>
      <c r="F76" s="69" t="n">
        <f aca="false">IF(E76="","",D76-E76)</f>
        <v>27</v>
      </c>
      <c r="G76" s="60" t="n">
        <v>340</v>
      </c>
      <c r="H76" s="60" t="n">
        <v>361</v>
      </c>
      <c r="I76" s="69" t="n">
        <f aca="false">IF(H76="","",G76-H76)</f>
        <v>-21</v>
      </c>
      <c r="J76" s="40" t="n">
        <f aca="false">IF(OR(D76="",D76+G76=0),"",D76/(D76+G76))</f>
        <v>0.665683382497542</v>
      </c>
      <c r="K76" s="40" t="n">
        <f aca="false">IF(E76="","",E76/(E76+H76))</f>
        <v>0.642927794263106</v>
      </c>
      <c r="L76" s="70" t="n">
        <f aca="false">IF(OR(K76="",J76=""),"",(J76-K76)*100)</f>
        <v>2.27555882344359</v>
      </c>
      <c r="M76" s="36" t="n">
        <v>2.13808181890095</v>
      </c>
      <c r="N76" s="36" t="n">
        <v>1.32633378910092</v>
      </c>
      <c r="O76" s="36" t="n">
        <f aca="false">SQRT(M76^2+N76^2)</f>
        <v>2.51605945566189</v>
      </c>
      <c r="P76" s="40" t="n">
        <f aca="false">IF(J76="","",MAX(0,J76-1.96*O76/100))</f>
        <v>0.616368617166569</v>
      </c>
      <c r="Q76" s="40" t="n">
        <f aca="false">IF(J76="","",MIN(1,J76+1.96*O76/100))</f>
        <v>0.714998147828515</v>
      </c>
      <c r="R76" s="32" t="str">
        <f aca="false">IF(L76="","",IF(ABS(L76)&lt;=O76,"Yes","No"))</f>
        <v>Yes</v>
      </c>
      <c r="S76" s="32" t="str">
        <f aca="false">IF(L76="","",IF(ABS(L76)&lt;=1.96*O76,"Yes","No"))</f>
        <v>Yes</v>
      </c>
      <c r="T76" s="60" t="n">
        <f aca="false">IF(D76="","",ROUND(SQRT(((D76+G76)*O76/100)^2+(J76*(D76+G76)*0.0886)^2),0))</f>
        <v>65</v>
      </c>
      <c r="U76" s="32"/>
    </row>
    <row r="77" customFormat="false" ht="15" hidden="false" customHeight="false" outlineLevel="0" collapsed="false">
      <c r="A77" s="32" t="s">
        <v>233</v>
      </c>
      <c r="B77" s="32" t="s">
        <v>235</v>
      </c>
      <c r="C77" s="32" t="s">
        <v>259</v>
      </c>
      <c r="D77" s="60" t="n">
        <v>720</v>
      </c>
      <c r="E77" s="60" t="n">
        <v>691</v>
      </c>
      <c r="F77" s="69" t="n">
        <f aca="false">IF(E77="","",D77-E77)</f>
        <v>29</v>
      </c>
      <c r="G77" s="60" t="n">
        <v>368</v>
      </c>
      <c r="H77" s="60" t="n">
        <v>365</v>
      </c>
      <c r="I77" s="69" t="n">
        <f aca="false">IF(H77="","",G77-H77)</f>
        <v>3</v>
      </c>
      <c r="J77" s="40" t="n">
        <f aca="false">IF(OR(D77="",D77+G77=0),"",D77/(D77+G77))</f>
        <v>0.661764705882353</v>
      </c>
      <c r="K77" s="40" t="n">
        <f aca="false">IF(E77="","",E77/(E77+H77))</f>
        <v>0.654356060606061</v>
      </c>
      <c r="L77" s="70" t="n">
        <f aca="false">IF(OR(K77="",J77=""),"",(J77-K77)*100)</f>
        <v>0.740864527629237</v>
      </c>
      <c r="M77" s="36" t="n">
        <v>2.13808181890095</v>
      </c>
      <c r="N77" s="36" t="n">
        <v>1.32633378910092</v>
      </c>
      <c r="O77" s="36" t="n">
        <f aca="false">SQRT(M77^2+N77^2)</f>
        <v>2.51605945566189</v>
      </c>
      <c r="P77" s="40" t="n">
        <f aca="false">IF(J77="","",MAX(0,J77-1.96*O77/100))</f>
        <v>0.61244994055138</v>
      </c>
      <c r="Q77" s="40" t="n">
        <f aca="false">IF(J77="","",MIN(1,J77+1.96*O77/100))</f>
        <v>0.711079471213326</v>
      </c>
      <c r="R77" s="32" t="str">
        <f aca="false">IF(L77="","",IF(ABS(L77)&lt;=O77,"Yes","No"))</f>
        <v>Yes</v>
      </c>
      <c r="S77" s="32" t="str">
        <f aca="false">IF(L77="","",IF(ABS(L77)&lt;=1.96*O77,"Yes","No"))</f>
        <v>Yes</v>
      </c>
      <c r="T77" s="60" t="n">
        <f aca="false">IF(D77="","",ROUND(SQRT(((D77+G77)*O77/100)^2+(J77*(D77+G77)*0.0886)^2),0))</f>
        <v>69</v>
      </c>
      <c r="U77" s="32"/>
    </row>
    <row r="78" customFormat="false" ht="15" hidden="false" customHeight="false" outlineLevel="0" collapsed="false">
      <c r="A78" s="32" t="s">
        <v>233</v>
      </c>
      <c r="B78" s="32" t="s">
        <v>235</v>
      </c>
      <c r="C78" s="32" t="s">
        <v>260</v>
      </c>
      <c r="D78" s="60" t="n">
        <v>495</v>
      </c>
      <c r="E78" s="60" t="n">
        <v>499</v>
      </c>
      <c r="F78" s="69" t="n">
        <f aca="false">IF(E78="","",D78-E78)</f>
        <v>-4</v>
      </c>
      <c r="G78" s="60" t="n">
        <v>234</v>
      </c>
      <c r="H78" s="60" t="n">
        <v>246</v>
      </c>
      <c r="I78" s="69" t="n">
        <f aca="false">IF(H78="","",G78-H78)</f>
        <v>-12</v>
      </c>
      <c r="J78" s="40" t="n">
        <f aca="false">IF(OR(D78="",D78+G78=0),"",D78/(D78+G78))</f>
        <v>0.679012345679012</v>
      </c>
      <c r="K78" s="40" t="n">
        <f aca="false">IF(E78="","",E78/(E78+H78))</f>
        <v>0.669798657718121</v>
      </c>
      <c r="L78" s="70" t="n">
        <f aca="false">IF(OR(K78="",J78=""),"",(J78-K78)*100)</f>
        <v>0.92136879608915</v>
      </c>
      <c r="M78" s="36" t="n">
        <v>3.48774817162815</v>
      </c>
      <c r="N78" s="36" t="n">
        <v>1.32633378910092</v>
      </c>
      <c r="O78" s="36" t="n">
        <f aca="false">SQRT(M78^2+N78^2)</f>
        <v>3.73142715710843</v>
      </c>
      <c r="P78" s="40" t="n">
        <f aca="false">IF(J78="","",MAX(0,J78-1.96*O78/100))</f>
        <v>0.605876373399687</v>
      </c>
      <c r="Q78" s="40" t="n">
        <f aca="false">IF(J78="","",MIN(1,J78+1.96*O78/100))</f>
        <v>0.752148317958338</v>
      </c>
      <c r="R78" s="32" t="str">
        <f aca="false">IF(L78="","",IF(ABS(L78)&lt;=O78,"Yes","No"))</f>
        <v>Yes</v>
      </c>
      <c r="S78" s="32" t="str">
        <f aca="false">IF(L78="","",IF(ABS(L78)&lt;=1.96*O78,"Yes","No"))</f>
        <v>Yes</v>
      </c>
      <c r="T78" s="60" t="n">
        <f aca="false">IF(D78="","",ROUND(SQRT(((D78+G78)*O78/100)^2+(J78*(D78+G78)*0.14653)^2),0))</f>
        <v>77</v>
      </c>
      <c r="U78" s="32"/>
    </row>
    <row r="79" customFormat="false" ht="15" hidden="false" customHeight="false" outlineLevel="0" collapsed="false">
      <c r="A79" s="32" t="s">
        <v>233</v>
      </c>
      <c r="B79" s="32" t="s">
        <v>235</v>
      </c>
      <c r="C79" s="32" t="s">
        <v>261</v>
      </c>
      <c r="D79" s="60" t="n">
        <v>572</v>
      </c>
      <c r="E79" s="60" t="n">
        <v>596</v>
      </c>
      <c r="F79" s="69" t="n">
        <f aca="false">IF(E79="","",D79-E79)</f>
        <v>-24</v>
      </c>
      <c r="G79" s="60" t="n">
        <v>264</v>
      </c>
      <c r="H79" s="60" t="n">
        <v>282</v>
      </c>
      <c r="I79" s="69" t="n">
        <f aca="false">IF(H79="","",G79-H79)</f>
        <v>-18</v>
      </c>
      <c r="J79" s="40" t="n">
        <f aca="false">IF(OR(D79="",D79+G79=0),"",D79/(D79+G79))</f>
        <v>0.68421052631579</v>
      </c>
      <c r="K79" s="40" t="n">
        <f aca="false">IF(E79="","",E79/(E79+H79))</f>
        <v>0.678815489749431</v>
      </c>
      <c r="L79" s="70" t="n">
        <f aca="false">IF(OR(K79="",J79=""),"",(J79-K79)*100)</f>
        <v>0.539503656635898</v>
      </c>
      <c r="M79" s="36" t="n">
        <v>2.13808181890095</v>
      </c>
      <c r="N79" s="36" t="n">
        <v>1.32633378910092</v>
      </c>
      <c r="O79" s="36" t="n">
        <f aca="false">SQRT(M79^2+N79^2)</f>
        <v>2.51605945566189</v>
      </c>
      <c r="P79" s="40" t="n">
        <f aca="false">IF(J79="","",MAX(0,J79-1.96*O79/100))</f>
        <v>0.634895760984817</v>
      </c>
      <c r="Q79" s="40" t="n">
        <f aca="false">IF(J79="","",MIN(1,J79+1.96*O79/100))</f>
        <v>0.733525291646763</v>
      </c>
      <c r="R79" s="32" t="str">
        <f aca="false">IF(L79="","",IF(ABS(L79)&lt;=O79,"Yes","No"))</f>
        <v>Yes</v>
      </c>
      <c r="S79" s="32" t="str">
        <f aca="false">IF(L79="","",IF(ABS(L79)&lt;=1.96*O79,"Yes","No"))</f>
        <v>Yes</v>
      </c>
      <c r="T79" s="60" t="n">
        <f aca="false">IF(D79="","",ROUND(SQRT(((D79+G79)*O79/100)^2+(J79*(D79+G79)*0.0886)^2),0))</f>
        <v>55</v>
      </c>
      <c r="U79" s="32"/>
    </row>
    <row r="80" customFormat="false" ht="15" hidden="false" customHeight="false" outlineLevel="0" collapsed="false">
      <c r="A80" s="32" t="s">
        <v>233</v>
      </c>
      <c r="B80" s="32" t="s">
        <v>235</v>
      </c>
      <c r="C80" s="32" t="s">
        <v>262</v>
      </c>
      <c r="D80" s="60" t="n">
        <v>880</v>
      </c>
      <c r="E80" s="60" t="n">
        <v>801</v>
      </c>
      <c r="F80" s="69" t="n">
        <f aca="false">IF(E80="","",D80-E80)</f>
        <v>79</v>
      </c>
      <c r="G80" s="60" t="n">
        <v>426</v>
      </c>
      <c r="H80" s="60" t="n">
        <v>494</v>
      </c>
      <c r="I80" s="69" t="n">
        <f aca="false">IF(H80="","",G80-H80)</f>
        <v>-68</v>
      </c>
      <c r="J80" s="40" t="n">
        <f aca="false">IF(OR(D80="",D80+G80=0),"",D80/(D80+G80))</f>
        <v>0.673813169984686</v>
      </c>
      <c r="K80" s="40" t="n">
        <f aca="false">IF(E80="","",E80/(E80+H80))</f>
        <v>0.618532818532819</v>
      </c>
      <c r="L80" s="70" t="n">
        <f aca="false">IF(OR(K80="",J80=""),"",(J80-K80)*100)</f>
        <v>5.52803514518676</v>
      </c>
      <c r="M80" s="36" t="n">
        <v>1.72805469622063</v>
      </c>
      <c r="N80" s="36" t="n">
        <v>1.32633378910092</v>
      </c>
      <c r="O80" s="36" t="n">
        <f aca="false">SQRT(M80^2+N80^2)</f>
        <v>2.17837883602484</v>
      </c>
      <c r="P80" s="40" t="n">
        <f aca="false">IF(J80="","",MAX(0,J80-1.96*O80/100))</f>
        <v>0.631116944798599</v>
      </c>
      <c r="Q80" s="40" t="n">
        <f aca="false">IF(J80="","",MIN(1,J80+1.96*O80/100))</f>
        <v>0.716509395170773</v>
      </c>
      <c r="R80" s="32" t="str">
        <f aca="false">IF(L80="","",IF(ABS(L80)&lt;=O80,"Yes","No"))</f>
        <v>No</v>
      </c>
      <c r="S80" s="32" t="str">
        <f aca="false">IF(L80="","",IF(ABS(L80)&lt;=1.96*O80,"Yes","No"))</f>
        <v>No</v>
      </c>
      <c r="T80" s="60" t="n">
        <f aca="false">IF(D80="","",ROUND(SQRT(((D80+G80)*O80/100)^2+(J80*(D80+G80)*0.06777)^2),0))</f>
        <v>66</v>
      </c>
      <c r="U80" s="32"/>
    </row>
    <row r="81" customFormat="false" ht="15" hidden="false" customHeight="false" outlineLevel="0" collapsed="false">
      <c r="A81" s="32" t="s">
        <v>233</v>
      </c>
      <c r="B81" s="32" t="s">
        <v>235</v>
      </c>
      <c r="C81" s="32" t="s">
        <v>263</v>
      </c>
      <c r="D81" s="60" t="n">
        <v>447</v>
      </c>
      <c r="E81" s="60" t="n">
        <v>451</v>
      </c>
      <c r="F81" s="69" t="n">
        <f aca="false">IF(E81="","",D81-E81)</f>
        <v>-4</v>
      </c>
      <c r="G81" s="60" t="n">
        <v>211</v>
      </c>
      <c r="H81" s="60" t="n">
        <v>233</v>
      </c>
      <c r="I81" s="69" t="n">
        <f aca="false">IF(H81="","",G81-H81)</f>
        <v>-22</v>
      </c>
      <c r="J81" s="40" t="n">
        <f aca="false">IF(OR(D81="",D81+G81=0),"",D81/(D81+G81))</f>
        <v>0.679331306990882</v>
      </c>
      <c r="K81" s="40" t="n">
        <f aca="false">IF(E81="","",E81/(E81+H81))</f>
        <v>0.659356725146199</v>
      </c>
      <c r="L81" s="70" t="n">
        <f aca="false">IF(OR(K81="",J81=""),"",(J81-K81)*100)</f>
        <v>1.99745818446827</v>
      </c>
      <c r="M81" s="36" t="n">
        <v>3.48774817162815</v>
      </c>
      <c r="N81" s="36" t="n">
        <v>1.32633378910092</v>
      </c>
      <c r="O81" s="36" t="n">
        <f aca="false">SQRT(M81^2+N81^2)</f>
        <v>3.73142715710843</v>
      </c>
      <c r="P81" s="40" t="n">
        <f aca="false">IF(J81="","",MAX(0,J81-1.96*O81/100))</f>
        <v>0.606195334711556</v>
      </c>
      <c r="Q81" s="40" t="n">
        <f aca="false">IF(J81="","",MIN(1,J81+1.96*O81/100))</f>
        <v>0.752467279270207</v>
      </c>
      <c r="R81" s="32" t="str">
        <f aca="false">IF(L81="","",IF(ABS(L81)&lt;=O81,"Yes","No"))</f>
        <v>Yes</v>
      </c>
      <c r="S81" s="32" t="str">
        <f aca="false">IF(L81="","",IF(ABS(L81)&lt;=1.96*O81,"Yes","No"))</f>
        <v>Yes</v>
      </c>
      <c r="T81" s="60" t="n">
        <f aca="false">IF(D81="","",ROUND(SQRT(((D81+G81)*O81/100)^2+(J81*(D81+G81)*0.14653)^2),0))</f>
        <v>70</v>
      </c>
      <c r="U81" s="32"/>
    </row>
    <row r="82" customFormat="false" ht="15" hidden="false" customHeight="false" outlineLevel="0" collapsed="false">
      <c r="A82" s="32" t="s">
        <v>233</v>
      </c>
      <c r="B82" s="32" t="s">
        <v>235</v>
      </c>
      <c r="C82" s="32" t="s">
        <v>264</v>
      </c>
      <c r="D82" s="60" t="n">
        <v>514</v>
      </c>
      <c r="E82" s="60" t="n">
        <v>474</v>
      </c>
      <c r="F82" s="69" t="n">
        <f aca="false">IF(E82="","",D82-E82)</f>
        <v>40</v>
      </c>
      <c r="G82" s="60" t="n">
        <v>259</v>
      </c>
      <c r="H82" s="60" t="n">
        <v>294</v>
      </c>
      <c r="I82" s="69" t="n">
        <f aca="false">IF(H82="","",G82-H82)</f>
        <v>-35</v>
      </c>
      <c r="J82" s="40" t="n">
        <f aca="false">IF(OR(D82="",D82+G82=0),"",D82/(D82+G82))</f>
        <v>0.664941785252264</v>
      </c>
      <c r="K82" s="40" t="n">
        <f aca="false">IF(E82="","",E82/(E82+H82))</f>
        <v>0.6171875</v>
      </c>
      <c r="L82" s="70" t="n">
        <f aca="false">IF(OR(K82="",J82=""),"",(J82-K82)*100)</f>
        <v>4.77542852522639</v>
      </c>
      <c r="M82" s="36" t="n">
        <v>2.13808181890095</v>
      </c>
      <c r="N82" s="36" t="n">
        <v>1.32633378910092</v>
      </c>
      <c r="O82" s="36" t="n">
        <f aca="false">SQRT(M82^2+N82^2)</f>
        <v>2.51605945566189</v>
      </c>
      <c r="P82" s="40" t="n">
        <f aca="false">IF(J82="","",MAX(0,J82-1.96*O82/100))</f>
        <v>0.615627019921291</v>
      </c>
      <c r="Q82" s="40" t="n">
        <f aca="false">IF(J82="","",MIN(1,J82+1.96*O82/100))</f>
        <v>0.714256550583237</v>
      </c>
      <c r="R82" s="32" t="str">
        <f aca="false">IF(L82="","",IF(ABS(L82)&lt;=O82,"Yes","No"))</f>
        <v>No</v>
      </c>
      <c r="S82" s="32" t="str">
        <f aca="false">IF(L82="","",IF(ABS(L82)&lt;=1.96*O82,"Yes","No"))</f>
        <v>Yes</v>
      </c>
      <c r="T82" s="60" t="n">
        <f aca="false">IF(D82="","",ROUND(SQRT(((D82+G82)*O82/100)^2+(J82*(D82+G82)*0.0886)^2),0))</f>
        <v>50</v>
      </c>
      <c r="U82" s="32"/>
    </row>
    <row r="83" customFormat="false" ht="15" hidden="false" customHeight="false" outlineLevel="0" collapsed="false">
      <c r="A83" s="32" t="s">
        <v>233</v>
      </c>
      <c r="B83" s="32" t="s">
        <v>235</v>
      </c>
      <c r="C83" s="32" t="s">
        <v>265</v>
      </c>
      <c r="D83" s="60" t="n">
        <v>480</v>
      </c>
      <c r="E83" s="60" t="n">
        <v>492</v>
      </c>
      <c r="F83" s="69" t="n">
        <f aca="false">IF(E83="","",D83-E83)</f>
        <v>-12</v>
      </c>
      <c r="G83" s="60" t="n">
        <v>294</v>
      </c>
      <c r="H83" s="60" t="n">
        <v>299</v>
      </c>
      <c r="I83" s="69" t="n">
        <f aca="false">IF(H83="","",G83-H83)</f>
        <v>-5</v>
      </c>
      <c r="J83" s="40" t="n">
        <f aca="false">IF(OR(D83="",D83+G83=0),"",D83/(D83+G83))</f>
        <v>0.62015503875969</v>
      </c>
      <c r="K83" s="40" t="n">
        <f aca="false">IF(E83="","",E83/(E83+H83))</f>
        <v>0.621997471554994</v>
      </c>
      <c r="L83" s="70" t="n">
        <f aca="false">IF(OR(K83="",J83=""),"",(J83-K83)*100)</f>
        <v>-0.184243279530372</v>
      </c>
      <c r="M83" s="36" t="n">
        <v>2.13808181890095</v>
      </c>
      <c r="N83" s="36" t="n">
        <v>1.32633378910092</v>
      </c>
      <c r="O83" s="36" t="n">
        <f aca="false">SQRT(M83^2+N83^2)</f>
        <v>2.51605945566189</v>
      </c>
      <c r="P83" s="40" t="n">
        <f aca="false">IF(J83="","",MAX(0,J83-1.96*O83/100))</f>
        <v>0.570840273428717</v>
      </c>
      <c r="Q83" s="40" t="n">
        <f aca="false">IF(J83="","",MIN(1,J83+1.96*O83/100))</f>
        <v>0.669469804090663</v>
      </c>
      <c r="R83" s="32" t="str">
        <f aca="false">IF(L83="","",IF(ABS(L83)&lt;=O83,"Yes","No"))</f>
        <v>Yes</v>
      </c>
      <c r="S83" s="32" t="str">
        <f aca="false">IF(L83="","",IF(ABS(L83)&lt;=1.96*O83,"Yes","No"))</f>
        <v>Yes</v>
      </c>
      <c r="T83" s="60" t="n">
        <f aca="false">IF(D83="","",ROUND(SQRT(((D83+G83)*O83/100)^2+(J83*(D83+G83)*0.0886)^2),0))</f>
        <v>47</v>
      </c>
      <c r="U83" s="32"/>
    </row>
    <row r="84" customFormat="false" ht="15" hidden="false" customHeight="false" outlineLevel="0" collapsed="false">
      <c r="A84" s="32" t="s">
        <v>233</v>
      </c>
      <c r="B84" s="32" t="s">
        <v>235</v>
      </c>
      <c r="C84" s="32" t="s">
        <v>266</v>
      </c>
      <c r="D84" s="60" t="n">
        <v>402</v>
      </c>
      <c r="E84" s="60" t="n">
        <v>361</v>
      </c>
      <c r="F84" s="69" t="n">
        <f aca="false">IF(E84="","",D84-E84)</f>
        <v>41</v>
      </c>
      <c r="G84" s="60" t="n">
        <v>192</v>
      </c>
      <c r="H84" s="60" t="n">
        <v>231</v>
      </c>
      <c r="I84" s="69" t="n">
        <f aca="false">IF(H84="","",G84-H84)</f>
        <v>-39</v>
      </c>
      <c r="J84" s="40" t="n">
        <f aca="false">IF(OR(D84="",D84+G84=0),"",D84/(D84+G84))</f>
        <v>0.676767676767677</v>
      </c>
      <c r="K84" s="40" t="n">
        <f aca="false">IF(E84="","",E84/(E84+H84))</f>
        <v>0.609797297297297</v>
      </c>
      <c r="L84" s="70" t="n">
        <f aca="false">IF(OR(K84="",J84=""),"",(J84-K84)*100)</f>
        <v>6.69703794703795</v>
      </c>
      <c r="M84" s="36" t="n">
        <v>3.48774817162815</v>
      </c>
      <c r="N84" s="36" t="n">
        <v>1.32633378910092</v>
      </c>
      <c r="O84" s="36" t="n">
        <f aca="false">SQRT(M84^2+N84^2)</f>
        <v>3.73142715710843</v>
      </c>
      <c r="P84" s="40" t="n">
        <f aca="false">IF(J84="","",MAX(0,J84-1.96*O84/100))</f>
        <v>0.603631704488352</v>
      </c>
      <c r="Q84" s="40" t="n">
        <f aca="false">IF(J84="","",MIN(1,J84+1.96*O84/100))</f>
        <v>0.749903649047002</v>
      </c>
      <c r="R84" s="32" t="str">
        <f aca="false">IF(L84="","",IF(ABS(L84)&lt;=O84,"Yes","No"))</f>
        <v>No</v>
      </c>
      <c r="S84" s="32" t="str">
        <f aca="false">IF(L84="","",IF(ABS(L84)&lt;=1.96*O84,"Yes","No"))</f>
        <v>Yes</v>
      </c>
      <c r="T84" s="60" t="n">
        <f aca="false">IF(D84="","",ROUND(SQRT(((D84+G84)*O84/100)^2+(J84*(D84+G84)*0.14653)^2),0))</f>
        <v>63</v>
      </c>
      <c r="U84" s="32"/>
    </row>
    <row r="85" customFormat="false" ht="15" hidden="false" customHeight="false" outlineLevel="0" collapsed="false">
      <c r="A85" s="32" t="s">
        <v>233</v>
      </c>
      <c r="B85" s="32" t="s">
        <v>235</v>
      </c>
      <c r="C85" s="32" t="s">
        <v>268</v>
      </c>
      <c r="D85" s="60" t="n">
        <v>1126</v>
      </c>
      <c r="E85" s="60" t="n">
        <v>965</v>
      </c>
      <c r="F85" s="69" t="n">
        <f aca="false">IF(E85="","",D85-E85)</f>
        <v>161</v>
      </c>
      <c r="G85" s="60" t="n">
        <v>562</v>
      </c>
      <c r="H85" s="60" t="n">
        <v>643</v>
      </c>
      <c r="I85" s="69" t="n">
        <f aca="false">IF(H85="","",G85-H85)</f>
        <v>-81</v>
      </c>
      <c r="J85" s="40" t="n">
        <f aca="false">IF(OR(D85="",D85+G85=0),"",D85/(D85+G85))</f>
        <v>0.667061611374408</v>
      </c>
      <c r="K85" s="40" t="n">
        <f aca="false">IF(E85="","",E85/(E85+H85))</f>
        <v>0.600124378109453</v>
      </c>
      <c r="L85" s="70" t="n">
        <f aca="false">IF(OR(K85="",J85=""),"",(J85-K85)*100)</f>
        <v>6.69372332649548</v>
      </c>
      <c r="M85" s="36" t="n">
        <v>1.72805469622063</v>
      </c>
      <c r="N85" s="36" t="n">
        <v>1.32633378910092</v>
      </c>
      <c r="O85" s="36" t="n">
        <f aca="false">SQRT(M85^2+N85^2)</f>
        <v>2.17837883602484</v>
      </c>
      <c r="P85" s="40" t="n">
        <f aca="false">IF(J85="","",MAX(0,J85-1.96*O85/100))</f>
        <v>0.624365386188321</v>
      </c>
      <c r="Q85" s="40" t="n">
        <f aca="false">IF(J85="","",MIN(1,J85+1.96*O85/100))</f>
        <v>0.709757836560495</v>
      </c>
      <c r="R85" s="32" t="str">
        <f aca="false">IF(L85="","",IF(ABS(L85)&lt;=O85,"Yes","No"))</f>
        <v>No</v>
      </c>
      <c r="S85" s="32" t="str">
        <f aca="false">IF(L85="","",IF(ABS(L85)&lt;=1.96*O85,"Yes","No"))</f>
        <v>No</v>
      </c>
      <c r="T85" s="60" t="n">
        <f aca="false">IF(D85="","",ROUND(SQRT(((D85+G85)*O85/100)^2+(J85*(D85+G85)*0.06777)^2),0))</f>
        <v>85</v>
      </c>
      <c r="U85" s="32"/>
    </row>
    <row r="86" customFormat="false" ht="15" hidden="false" customHeight="false" outlineLevel="0" collapsed="false">
      <c r="A86" s="32" t="s">
        <v>233</v>
      </c>
      <c r="B86" s="32" t="s">
        <v>235</v>
      </c>
      <c r="C86" s="32" t="s">
        <v>270</v>
      </c>
      <c r="D86" s="60" t="n">
        <v>519</v>
      </c>
      <c r="E86" s="60" t="n">
        <v>509</v>
      </c>
      <c r="F86" s="69" t="n">
        <f aca="false">IF(E86="","",D86-E86)</f>
        <v>10</v>
      </c>
      <c r="G86" s="60" t="n">
        <v>223</v>
      </c>
      <c r="H86" s="60" t="n">
        <v>243</v>
      </c>
      <c r="I86" s="69" t="n">
        <f aca="false">IF(H86="","",G86-H86)</f>
        <v>-20</v>
      </c>
      <c r="J86" s="40" t="n">
        <f aca="false">IF(OR(D86="",D86+G86=0),"",D86/(D86+G86))</f>
        <v>0.699460916442049</v>
      </c>
      <c r="K86" s="40" t="n">
        <f aca="false">IF(E86="","",E86/(E86+H86))</f>
        <v>0.67686170212766</v>
      </c>
      <c r="L86" s="70" t="n">
        <f aca="false">IF(OR(K86="",J86=""),"",(J86-K86)*100)</f>
        <v>2.25992143143889</v>
      </c>
      <c r="M86" s="36" t="n">
        <v>2.13808181890095</v>
      </c>
      <c r="N86" s="36" t="n">
        <v>1.32633378910092</v>
      </c>
      <c r="O86" s="36" t="n">
        <f aca="false">SQRT(M86^2+N86^2)</f>
        <v>2.51605945566189</v>
      </c>
      <c r="P86" s="40" t="n">
        <f aca="false">IF(J86="","",MAX(0,J86-1.96*O86/100))</f>
        <v>0.650146151111076</v>
      </c>
      <c r="Q86" s="40" t="n">
        <f aca="false">IF(J86="","",MIN(1,J86+1.96*O86/100))</f>
        <v>0.748775681773022</v>
      </c>
      <c r="R86" s="32" t="str">
        <f aca="false">IF(L86="","",IF(ABS(L86)&lt;=O86,"Yes","No"))</f>
        <v>Yes</v>
      </c>
      <c r="S86" s="32" t="str">
        <f aca="false">IF(L86="","",IF(ABS(L86)&lt;=1.96*O86,"Yes","No"))</f>
        <v>Yes</v>
      </c>
      <c r="T86" s="60" t="n">
        <f aca="false">IF(D86="","",ROUND(SQRT(((D86+G86)*O86/100)^2+(J86*(D86+G86)*0.0886)^2),0))</f>
        <v>50</v>
      </c>
      <c r="U86" s="32"/>
    </row>
    <row r="87" customFormat="false" ht="15" hidden="false" customHeight="false" outlineLevel="0" collapsed="false">
      <c r="A87" s="32" t="s">
        <v>233</v>
      </c>
      <c r="B87" s="32" t="s">
        <v>235</v>
      </c>
      <c r="C87" s="32" t="s">
        <v>271</v>
      </c>
      <c r="D87" s="60" t="n">
        <v>606</v>
      </c>
      <c r="E87" s="60" t="n">
        <v>600</v>
      </c>
      <c r="F87" s="69" t="n">
        <f aca="false">IF(E87="","",D87-E87)</f>
        <v>6</v>
      </c>
      <c r="G87" s="60" t="n">
        <v>350</v>
      </c>
      <c r="H87" s="60" t="n">
        <v>389</v>
      </c>
      <c r="I87" s="69" t="n">
        <f aca="false">IF(H87="","",G87-H87)</f>
        <v>-39</v>
      </c>
      <c r="J87" s="40" t="n">
        <f aca="false">IF(OR(D87="",D87+G87=0),"",D87/(D87+G87))</f>
        <v>0.633891213389121</v>
      </c>
      <c r="K87" s="40" t="n">
        <f aca="false">IF(E87="","",E87/(E87+H87))</f>
        <v>0.606673407482305</v>
      </c>
      <c r="L87" s="70" t="n">
        <f aca="false">IF(OR(K87="",J87=""),"",(J87-K87)*100)</f>
        <v>2.7217805906816</v>
      </c>
      <c r="M87" s="36" t="n">
        <v>2.13808181890095</v>
      </c>
      <c r="N87" s="36" t="n">
        <v>1.32633378910092</v>
      </c>
      <c r="O87" s="36" t="n">
        <f aca="false">SQRT(M87^2+N87^2)</f>
        <v>2.51605945566189</v>
      </c>
      <c r="P87" s="40" t="n">
        <f aca="false">IF(J87="","",MAX(0,J87-1.96*O87/100))</f>
        <v>0.584576448058148</v>
      </c>
      <c r="Q87" s="40" t="n">
        <f aca="false">IF(J87="","",MIN(1,J87+1.96*O87/100))</f>
        <v>0.683205978720094</v>
      </c>
      <c r="R87" s="32" t="str">
        <f aca="false">IF(L87="","",IF(ABS(L87)&lt;=O87,"Yes","No"))</f>
        <v>No</v>
      </c>
      <c r="S87" s="32" t="str">
        <f aca="false">IF(L87="","",IF(ABS(L87)&lt;=1.96*O87,"Yes","No"))</f>
        <v>Yes</v>
      </c>
      <c r="T87" s="60" t="n">
        <f aca="false">IF(D87="","",ROUND(SQRT(((D87+G87)*O87/100)^2+(J87*(D87+G87)*0.0886)^2),0))</f>
        <v>59</v>
      </c>
      <c r="U87" s="32"/>
    </row>
    <row r="88" customFormat="false" ht="15" hidden="false" customHeight="false" outlineLevel="0" collapsed="false">
      <c r="A88" s="32" t="s">
        <v>233</v>
      </c>
      <c r="B88" s="32" t="s">
        <v>235</v>
      </c>
      <c r="C88" s="32" t="s">
        <v>272</v>
      </c>
      <c r="D88" s="60" t="n">
        <v>18</v>
      </c>
      <c r="E88" s="60"/>
      <c r="F88" s="69" t="str">
        <f aca="false">IF(E88="","",D88-E88)</f>
        <v/>
      </c>
      <c r="G88" s="60" t="n">
        <v>11</v>
      </c>
      <c r="H88" s="60"/>
      <c r="I88" s="69" t="str">
        <f aca="false">IF(H88="","",G88-H88)</f>
        <v/>
      </c>
      <c r="J88" s="40" t="n">
        <f aca="false">IF(OR(D88="",D88+G88=0),"",D88/(D88+G88))</f>
        <v>0.620689655172414</v>
      </c>
      <c r="K88" s="40" t="str">
        <f aca="false">IF(E88="","",E88/(E88+H88))</f>
        <v/>
      </c>
      <c r="L88" s="70" t="str">
        <f aca="false">IF(OR(K88="",J88=""),"",(J88-K88)*100)</f>
        <v/>
      </c>
      <c r="M88" s="36" t="n">
        <v>3.48774817162815</v>
      </c>
      <c r="N88" s="36" t="n">
        <v>1.32633378910092</v>
      </c>
      <c r="O88" s="36" t="n">
        <f aca="false">SQRT(M88^2+N88^2)</f>
        <v>3.73142715710843</v>
      </c>
      <c r="P88" s="40" t="n">
        <f aca="false">IF(J88="","",MAX(0,J88-1.96*O88/100))</f>
        <v>0.547553682893089</v>
      </c>
      <c r="Q88" s="40" t="n">
        <f aca="false">IF(J88="","",MIN(1,J88+1.96*O88/100))</f>
        <v>0.693825627451739</v>
      </c>
      <c r="R88" s="32" t="str">
        <f aca="false">IF(L88="","",IF(ABS(L88)&lt;=O88,"Yes","No"))</f>
        <v/>
      </c>
      <c r="S88" s="32" t="str">
        <f aca="false">IF(L88="","",IF(ABS(L88)&lt;=1.96*O88,"Yes","No"))</f>
        <v/>
      </c>
      <c r="T88" s="60" t="n">
        <f aca="false">IF(D88="","",ROUND(SQRT(((D88+G88)*O88/100)^2+(J88*(D88+G88)*0.14653)^2),0))</f>
        <v>3</v>
      </c>
      <c r="U88" s="32" t="s">
        <v>784</v>
      </c>
    </row>
    <row r="89" customFormat="false" ht="15" hidden="false" customHeight="false" outlineLevel="0" collapsed="false">
      <c r="A89" s="32" t="s">
        <v>233</v>
      </c>
      <c r="B89" s="32" t="s">
        <v>235</v>
      </c>
      <c r="C89" s="32" t="s">
        <v>273</v>
      </c>
      <c r="D89" s="60" t="n">
        <v>391</v>
      </c>
      <c r="E89" s="60" t="n">
        <v>364</v>
      </c>
      <c r="F89" s="69" t="n">
        <f aca="false">IF(E89="","",D89-E89)</f>
        <v>27</v>
      </c>
      <c r="G89" s="60" t="n">
        <v>189</v>
      </c>
      <c r="H89" s="60" t="n">
        <v>219</v>
      </c>
      <c r="I89" s="69" t="n">
        <f aca="false">IF(H89="","",G89-H89)</f>
        <v>-30</v>
      </c>
      <c r="J89" s="40" t="n">
        <f aca="false">IF(OR(D89="",D89+G89=0),"",D89/(D89+G89))</f>
        <v>0.674137931034483</v>
      </c>
      <c r="K89" s="40" t="n">
        <f aca="false">IF(E89="","",E89/(E89+H89))</f>
        <v>0.624356775300172</v>
      </c>
      <c r="L89" s="70" t="n">
        <f aca="false">IF(OR(K89="",J89=""),"",(J89-K89)*100)</f>
        <v>4.97811557343112</v>
      </c>
      <c r="M89" s="36" t="n">
        <v>3.48774817162815</v>
      </c>
      <c r="N89" s="36" t="n">
        <v>1.32633378910092</v>
      </c>
      <c r="O89" s="36" t="n">
        <f aca="false">SQRT(M89^2+N89^2)</f>
        <v>3.73142715710843</v>
      </c>
      <c r="P89" s="40" t="n">
        <f aca="false">IF(J89="","",MAX(0,J89-1.96*O89/100))</f>
        <v>0.601001958755158</v>
      </c>
      <c r="Q89" s="40" t="n">
        <f aca="false">IF(J89="","",MIN(1,J89+1.96*O89/100))</f>
        <v>0.747273903313808</v>
      </c>
      <c r="R89" s="32" t="str">
        <f aca="false">IF(L89="","",IF(ABS(L89)&lt;=O89,"Yes","No"))</f>
        <v>No</v>
      </c>
      <c r="S89" s="32" t="str">
        <f aca="false">IF(L89="","",IF(ABS(L89)&lt;=1.96*O89,"Yes","No"))</f>
        <v>Yes</v>
      </c>
      <c r="T89" s="60" t="n">
        <f aca="false">IF(D89="","",ROUND(SQRT(((D89+G89)*O89/100)^2+(J89*(D89+G89)*0.14653)^2),0))</f>
        <v>61</v>
      </c>
      <c r="U89" s="32"/>
    </row>
    <row r="90" customFormat="false" ht="15" hidden="false" customHeight="false" outlineLevel="0" collapsed="false">
      <c r="A90" s="32" t="s">
        <v>233</v>
      </c>
      <c r="B90" s="32" t="s">
        <v>235</v>
      </c>
      <c r="C90" s="32" t="s">
        <v>274</v>
      </c>
      <c r="D90" s="60" t="n">
        <v>690</v>
      </c>
      <c r="E90" s="60" t="n">
        <v>689</v>
      </c>
      <c r="F90" s="69" t="n">
        <f aca="false">IF(E90="","",D90-E90)</f>
        <v>1</v>
      </c>
      <c r="G90" s="60" t="n">
        <v>270</v>
      </c>
      <c r="H90" s="60" t="n">
        <v>278</v>
      </c>
      <c r="I90" s="69" t="n">
        <f aca="false">IF(H90="","",G90-H90)</f>
        <v>-8</v>
      </c>
      <c r="J90" s="40" t="n">
        <f aca="false">IF(OR(D90="",D90+G90=0),"",D90/(D90+G90))</f>
        <v>0.71875</v>
      </c>
      <c r="K90" s="40" t="n">
        <f aca="false">IF(E90="","",E90/(E90+H90))</f>
        <v>0.712512926577042</v>
      </c>
      <c r="L90" s="70" t="n">
        <f aca="false">IF(OR(K90="",J90=""),"",(J90-K90)*100)</f>
        <v>0.623707342295765</v>
      </c>
      <c r="M90" s="36" t="n">
        <v>2.13808181890095</v>
      </c>
      <c r="N90" s="36" t="n">
        <v>1.32633378910092</v>
      </c>
      <c r="O90" s="36" t="n">
        <f aca="false">SQRT(M90^2+N90^2)</f>
        <v>2.51605945566189</v>
      </c>
      <c r="P90" s="40" t="n">
        <f aca="false">IF(J90="","",MAX(0,J90-1.96*O90/100))</f>
        <v>0.669435234669027</v>
      </c>
      <c r="Q90" s="40" t="n">
        <f aca="false">IF(J90="","",MIN(1,J90+1.96*O90/100))</f>
        <v>0.768064765330973</v>
      </c>
      <c r="R90" s="32" t="str">
        <f aca="false">IF(L90="","",IF(ABS(L90)&lt;=O90,"Yes","No"))</f>
        <v>Yes</v>
      </c>
      <c r="S90" s="32" t="str">
        <f aca="false">IF(L90="","",IF(ABS(L90)&lt;=1.96*O90,"Yes","No"))</f>
        <v>Yes</v>
      </c>
      <c r="T90" s="60" t="n">
        <f aca="false">IF(D90="","",ROUND(SQRT(((D90+G90)*O90/100)^2+(J90*(D90+G90)*0.0886)^2),0))</f>
        <v>66</v>
      </c>
      <c r="U90" s="32"/>
    </row>
    <row r="91" customFormat="false" ht="15" hidden="false" customHeight="false" outlineLevel="0" collapsed="false">
      <c r="A91" s="32" t="s">
        <v>233</v>
      </c>
      <c r="B91" s="32" t="s">
        <v>235</v>
      </c>
      <c r="C91" s="32" t="s">
        <v>275</v>
      </c>
      <c r="D91" s="60" t="n">
        <v>372</v>
      </c>
      <c r="E91" s="60" t="n">
        <v>349</v>
      </c>
      <c r="F91" s="69" t="n">
        <f aca="false">IF(E91="","",D91-E91)</f>
        <v>23</v>
      </c>
      <c r="G91" s="60" t="n">
        <v>220</v>
      </c>
      <c r="H91" s="60" t="n">
        <v>245</v>
      </c>
      <c r="I91" s="69" t="n">
        <f aca="false">IF(H91="","",G91-H91)</f>
        <v>-25</v>
      </c>
      <c r="J91" s="40" t="n">
        <f aca="false">IF(OR(D91="",D91+G91=0),"",D91/(D91+G91))</f>
        <v>0.628378378378378</v>
      </c>
      <c r="K91" s="40" t="n">
        <f aca="false">IF(E91="","",E91/(E91+H91))</f>
        <v>0.587542087542088</v>
      </c>
      <c r="L91" s="70" t="n">
        <f aca="false">IF(OR(K91="",J91=""),"",(J91-K91)*100)</f>
        <v>4.08362908362908</v>
      </c>
      <c r="M91" s="36" t="n">
        <v>3.48774817162815</v>
      </c>
      <c r="N91" s="36" t="n">
        <v>1.32633378910092</v>
      </c>
      <c r="O91" s="36" t="n">
        <f aca="false">SQRT(M91^2+N91^2)</f>
        <v>3.73142715710843</v>
      </c>
      <c r="P91" s="40" t="n">
        <f aca="false">IF(J91="","",MAX(0,J91-1.96*O91/100))</f>
        <v>0.555242406099053</v>
      </c>
      <c r="Q91" s="40" t="n">
        <f aca="false">IF(J91="","",MIN(1,J91+1.96*O91/100))</f>
        <v>0.701514350657704</v>
      </c>
      <c r="R91" s="32" t="str">
        <f aca="false">IF(L91="","",IF(ABS(L91)&lt;=O91,"Yes","No"))</f>
        <v>No</v>
      </c>
      <c r="S91" s="32" t="str">
        <f aca="false">IF(L91="","",IF(ABS(L91)&lt;=1.96*O91,"Yes","No"))</f>
        <v>Yes</v>
      </c>
      <c r="T91" s="60" t="n">
        <f aca="false">IF(D91="","",ROUND(SQRT(((D91+G91)*O91/100)^2+(J91*(D91+G91)*0.14653)^2),0))</f>
        <v>59</v>
      </c>
      <c r="U91" s="32"/>
    </row>
    <row r="92" customFormat="false" ht="15" hidden="false" customHeight="false" outlineLevel="0" collapsed="false">
      <c r="A92" s="32" t="s">
        <v>233</v>
      </c>
      <c r="B92" s="32" t="s">
        <v>235</v>
      </c>
      <c r="C92" s="32" t="s">
        <v>276</v>
      </c>
      <c r="D92" s="60" t="n">
        <v>519</v>
      </c>
      <c r="E92" s="60" t="n">
        <v>525</v>
      </c>
      <c r="F92" s="69" t="n">
        <f aca="false">IF(E92="","",D92-E92)</f>
        <v>-6</v>
      </c>
      <c r="G92" s="60" t="n">
        <v>226</v>
      </c>
      <c r="H92" s="60" t="n">
        <v>238</v>
      </c>
      <c r="I92" s="69" t="n">
        <f aca="false">IF(H92="","",G92-H92)</f>
        <v>-12</v>
      </c>
      <c r="J92" s="40" t="n">
        <f aca="false">IF(OR(D92="",D92+G92=0),"",D92/(D92+G92))</f>
        <v>0.696644295302013</v>
      </c>
      <c r="K92" s="40" t="n">
        <f aca="false">IF(E92="","",E92/(E92+H92))</f>
        <v>0.688073394495413</v>
      </c>
      <c r="L92" s="70" t="n">
        <f aca="false">IF(OR(K92="",J92=""),"",(J92-K92)*100)</f>
        <v>0.857090080660061</v>
      </c>
      <c r="M92" s="36" t="n">
        <v>2.13808181890095</v>
      </c>
      <c r="N92" s="36" t="n">
        <v>1.32633378910092</v>
      </c>
      <c r="O92" s="36" t="n">
        <f aca="false">SQRT(M92^2+N92^2)</f>
        <v>2.51605945566189</v>
      </c>
      <c r="P92" s="40" t="n">
        <f aca="false">IF(J92="","",MAX(0,J92-1.96*O92/100))</f>
        <v>0.64732952997104</v>
      </c>
      <c r="Q92" s="40" t="n">
        <f aca="false">IF(J92="","",MIN(1,J92+1.96*O92/100))</f>
        <v>0.745959060632986</v>
      </c>
      <c r="R92" s="32" t="str">
        <f aca="false">IF(L92="","",IF(ABS(L92)&lt;=O92,"Yes","No"))</f>
        <v>Yes</v>
      </c>
      <c r="S92" s="32" t="str">
        <f aca="false">IF(L92="","",IF(ABS(L92)&lt;=1.96*O92,"Yes","No"))</f>
        <v>Yes</v>
      </c>
      <c r="T92" s="60" t="n">
        <f aca="false">IF(D92="","",ROUND(SQRT(((D92+G92)*O92/100)^2+(J92*(D92+G92)*0.0886)^2),0))</f>
        <v>50</v>
      </c>
      <c r="U92" s="32"/>
    </row>
    <row r="93" customFormat="false" ht="15" hidden="false" customHeight="false" outlineLevel="0" collapsed="false">
      <c r="A93" s="32" t="s">
        <v>233</v>
      </c>
      <c r="B93" s="32" t="s">
        <v>235</v>
      </c>
      <c r="C93" s="32" t="s">
        <v>277</v>
      </c>
      <c r="D93" s="60" t="n">
        <v>536</v>
      </c>
      <c r="E93" s="60" t="n">
        <v>533</v>
      </c>
      <c r="F93" s="69" t="n">
        <f aca="false">IF(E93="","",D93-E93)</f>
        <v>3</v>
      </c>
      <c r="G93" s="60" t="n">
        <v>339</v>
      </c>
      <c r="H93" s="60" t="n">
        <v>393</v>
      </c>
      <c r="I93" s="69" t="n">
        <f aca="false">IF(H93="","",G93-H93)</f>
        <v>-54</v>
      </c>
      <c r="J93" s="40" t="n">
        <f aca="false">IF(OR(D93="",D93+G93=0),"",D93/(D93+G93))</f>
        <v>0.612571428571429</v>
      </c>
      <c r="K93" s="40" t="n">
        <f aca="false">IF(E93="","",E93/(E93+H93))</f>
        <v>0.575593952483801</v>
      </c>
      <c r="L93" s="70" t="n">
        <f aca="false">IF(OR(K93="",J93=""),"",(J93-K93)*100)</f>
        <v>3.69774760876273</v>
      </c>
      <c r="M93" s="36" t="n">
        <v>2.13808181890095</v>
      </c>
      <c r="N93" s="36" t="n">
        <v>1.32633378910092</v>
      </c>
      <c r="O93" s="36" t="n">
        <f aca="false">SQRT(M93^2+N93^2)</f>
        <v>2.51605945566189</v>
      </c>
      <c r="P93" s="40" t="n">
        <f aca="false">IF(J93="","",MAX(0,J93-1.96*O93/100))</f>
        <v>0.563256663240456</v>
      </c>
      <c r="Q93" s="40" t="n">
        <f aca="false">IF(J93="","",MIN(1,J93+1.96*O93/100))</f>
        <v>0.661886193902402</v>
      </c>
      <c r="R93" s="32" t="str">
        <f aca="false">IF(L93="","",IF(ABS(L93)&lt;=O93,"Yes","No"))</f>
        <v>No</v>
      </c>
      <c r="S93" s="32" t="str">
        <f aca="false">IF(L93="","",IF(ABS(L93)&lt;=1.96*O93,"Yes","No"))</f>
        <v>Yes</v>
      </c>
      <c r="T93" s="60" t="n">
        <f aca="false">IF(D93="","",ROUND(SQRT(((D93+G93)*O93/100)^2+(J93*(D93+G93)*0.0886)^2),0))</f>
        <v>52</v>
      </c>
      <c r="U93" s="32"/>
    </row>
    <row r="94" customFormat="false" ht="15" hidden="false" customHeight="false" outlineLevel="0" collapsed="false">
      <c r="A94" s="32" t="s">
        <v>233</v>
      </c>
      <c r="B94" s="32" t="s">
        <v>235</v>
      </c>
      <c r="C94" s="32" t="s">
        <v>278</v>
      </c>
      <c r="D94" s="60" t="n">
        <v>2</v>
      </c>
      <c r="E94" s="60"/>
      <c r="F94" s="69" t="str">
        <f aca="false">IF(E94="","",D94-E94)</f>
        <v/>
      </c>
      <c r="G94" s="60" t="n">
        <v>1</v>
      </c>
      <c r="H94" s="60"/>
      <c r="I94" s="69" t="str">
        <f aca="false">IF(H94="","",G94-H94)</f>
        <v/>
      </c>
      <c r="J94" s="40" t="n">
        <f aca="false">IF(OR(D94="",D94+G94=0),"",D94/(D94+G94))</f>
        <v>0.666666666666667</v>
      </c>
      <c r="K94" s="40" t="str">
        <f aca="false">IF(E94="","",E94/(E94+H94))</f>
        <v/>
      </c>
      <c r="L94" s="70" t="str">
        <f aca="false">IF(OR(K94="",J94=""),"",(J94-K94)*100)</f>
        <v/>
      </c>
      <c r="M94" s="36" t="n">
        <v>3.48774817162815</v>
      </c>
      <c r="N94" s="36" t="n">
        <v>1.32633378910092</v>
      </c>
      <c r="O94" s="36" t="n">
        <f aca="false">SQRT(M94^2+N94^2)</f>
        <v>3.73142715710843</v>
      </c>
      <c r="P94" s="40" t="n">
        <f aca="false">IF(J94="","",MAX(0,J94-1.96*O94/100))</f>
        <v>0.593530694387342</v>
      </c>
      <c r="Q94" s="40" t="n">
        <f aca="false">IF(J94="","",MIN(1,J94+1.96*O94/100))</f>
        <v>0.739802638945992</v>
      </c>
      <c r="R94" s="32" t="str">
        <f aca="false">IF(L94="","",IF(ABS(L94)&lt;=O94,"Yes","No"))</f>
        <v/>
      </c>
      <c r="S94" s="32" t="str">
        <f aca="false">IF(L94="","",IF(ABS(L94)&lt;=1.96*O94,"Yes","No"))</f>
        <v/>
      </c>
      <c r="T94" s="60" t="n">
        <f aca="false">IF(D94="","",ROUND(SQRT(((D94+G94)*O94/100)^2+(J94*(D94+G94)*0.14653)^2),0))</f>
        <v>0</v>
      </c>
      <c r="U94" s="32" t="s">
        <v>784</v>
      </c>
    </row>
    <row r="95" customFormat="false" ht="15" hidden="false" customHeight="false" outlineLevel="0" collapsed="false">
      <c r="A95" s="32" t="s">
        <v>233</v>
      </c>
      <c r="B95" s="32" t="s">
        <v>235</v>
      </c>
      <c r="C95" s="32" t="s">
        <v>279</v>
      </c>
      <c r="D95" s="60" t="n">
        <v>889</v>
      </c>
      <c r="E95" s="60" t="n">
        <v>934</v>
      </c>
      <c r="F95" s="69" t="n">
        <f aca="false">IF(E95="","",D95-E95)</f>
        <v>-45</v>
      </c>
      <c r="G95" s="60" t="n">
        <v>434</v>
      </c>
      <c r="H95" s="60" t="n">
        <v>442</v>
      </c>
      <c r="I95" s="69" t="n">
        <f aca="false">IF(H95="","",G95-H95)</f>
        <v>-8</v>
      </c>
      <c r="J95" s="40" t="n">
        <f aca="false">IF(OR(D95="",D95+G95=0),"",D95/(D95+G95))</f>
        <v>0.671957671957672</v>
      </c>
      <c r="K95" s="40" t="n">
        <f aca="false">IF(E95="","",E95/(E95+H95))</f>
        <v>0.678779069767442</v>
      </c>
      <c r="L95" s="70" t="n">
        <f aca="false">IF(OR(K95="",J95=""),"",(J95-K95)*100)</f>
        <v>-0.682139780976987</v>
      </c>
      <c r="M95" s="36" t="n">
        <v>1.72805469622063</v>
      </c>
      <c r="N95" s="36" t="n">
        <v>1.32633378910092</v>
      </c>
      <c r="O95" s="36" t="n">
        <f aca="false">SQRT(M95^2+N95^2)</f>
        <v>2.17837883602484</v>
      </c>
      <c r="P95" s="40" t="n">
        <f aca="false">IF(J95="","",MAX(0,J95-1.96*O95/100))</f>
        <v>0.629261446771585</v>
      </c>
      <c r="Q95" s="40" t="n">
        <f aca="false">IF(J95="","",MIN(1,J95+1.96*O95/100))</f>
        <v>0.714653897143759</v>
      </c>
      <c r="R95" s="32" t="str">
        <f aca="false">IF(L95="","",IF(ABS(L95)&lt;=O95,"Yes","No"))</f>
        <v>Yes</v>
      </c>
      <c r="S95" s="32" t="str">
        <f aca="false">IF(L95="","",IF(ABS(L95)&lt;=1.96*O95,"Yes","No"))</f>
        <v>Yes</v>
      </c>
      <c r="T95" s="60" t="n">
        <f aca="false">IF(D95="","",ROUND(SQRT(((D95+G95)*O95/100)^2+(J95*(D95+G95)*0.06777)^2),0))</f>
        <v>67</v>
      </c>
      <c r="U95" s="32"/>
    </row>
    <row r="96" customFormat="false" ht="15" hidden="false" customHeight="false" outlineLevel="0" collapsed="false">
      <c r="A96" s="32" t="s">
        <v>233</v>
      </c>
      <c r="B96" s="32" t="s">
        <v>235</v>
      </c>
      <c r="C96" s="32" t="s">
        <v>280</v>
      </c>
      <c r="D96" s="60" t="n">
        <v>531</v>
      </c>
      <c r="E96" s="60" t="n">
        <v>529</v>
      </c>
      <c r="F96" s="69" t="n">
        <f aca="false">IF(E96="","",D96-E96)</f>
        <v>2</v>
      </c>
      <c r="G96" s="60" t="n">
        <v>136</v>
      </c>
      <c r="H96" s="60" t="n">
        <v>130</v>
      </c>
      <c r="I96" s="69" t="n">
        <f aca="false">IF(H96="","",G96-H96)</f>
        <v>6</v>
      </c>
      <c r="J96" s="40" t="n">
        <f aca="false">IF(OR(D96="",D96+G96=0),"",D96/(D96+G96))</f>
        <v>0.796101949025487</v>
      </c>
      <c r="K96" s="40" t="n">
        <f aca="false">IF(E96="","",E96/(E96+H96))</f>
        <v>0.802731411229135</v>
      </c>
      <c r="L96" s="70" t="n">
        <f aca="false">IF(OR(K96="",J96=""),"",(J96-K96)*100)</f>
        <v>-0.66294622036478</v>
      </c>
      <c r="M96" s="36" t="n">
        <v>3.48774817162815</v>
      </c>
      <c r="N96" s="36" t="n">
        <v>1.32633378910092</v>
      </c>
      <c r="O96" s="36" t="n">
        <f aca="false">SQRT(M96^2+N96^2)</f>
        <v>3.73142715710843</v>
      </c>
      <c r="P96" s="40" t="n">
        <f aca="false">IF(J96="","",MAX(0,J96-1.96*O96/100))</f>
        <v>0.722965976746162</v>
      </c>
      <c r="Q96" s="40" t="n">
        <f aca="false">IF(J96="","",MIN(1,J96+1.96*O96/100))</f>
        <v>0.869237921304813</v>
      </c>
      <c r="R96" s="32" t="str">
        <f aca="false">IF(L96="","",IF(ABS(L96)&lt;=O96,"Yes","No"))</f>
        <v>Yes</v>
      </c>
      <c r="S96" s="32" t="str">
        <f aca="false">IF(L96="","",IF(ABS(L96)&lt;=1.96*O96,"Yes","No"))</f>
        <v>Yes</v>
      </c>
      <c r="T96" s="60" t="n">
        <f aca="false">IF(D96="","",ROUND(SQRT(((D96+G96)*O96/100)^2+(J96*(D96+G96)*0.14653)^2),0))</f>
        <v>82</v>
      </c>
      <c r="U96" s="32"/>
    </row>
    <row r="97" customFormat="false" ht="15" hidden="false" customHeight="false" outlineLevel="0" collapsed="false">
      <c r="A97" s="32" t="s">
        <v>233</v>
      </c>
      <c r="B97" s="32" t="s">
        <v>235</v>
      </c>
      <c r="C97" s="32" t="s">
        <v>281</v>
      </c>
      <c r="D97" s="60" t="n">
        <v>448</v>
      </c>
      <c r="E97" s="60" t="n">
        <v>456</v>
      </c>
      <c r="F97" s="69" t="n">
        <f aca="false">IF(E97="","",D97-E97)</f>
        <v>-8</v>
      </c>
      <c r="G97" s="60" t="n">
        <v>117</v>
      </c>
      <c r="H97" s="60" t="n">
        <v>140</v>
      </c>
      <c r="I97" s="69" t="n">
        <f aca="false">IF(H97="","",G97-H97)</f>
        <v>-23</v>
      </c>
      <c r="J97" s="40" t="n">
        <f aca="false">IF(OR(D97="",D97+G97=0),"",D97/(D97+G97))</f>
        <v>0.792920353982301</v>
      </c>
      <c r="K97" s="40" t="n">
        <f aca="false">IF(E97="","",E97/(E97+H97))</f>
        <v>0.76510067114094</v>
      </c>
      <c r="L97" s="70" t="n">
        <f aca="false">IF(OR(K97="",J97=""),"",(J97-K97)*100)</f>
        <v>2.78196828413613</v>
      </c>
      <c r="M97" s="36" t="n">
        <v>3.48774817162815</v>
      </c>
      <c r="N97" s="36" t="n">
        <v>1.32633378910092</v>
      </c>
      <c r="O97" s="36" t="n">
        <f aca="false">SQRT(M97^2+N97^2)</f>
        <v>3.73142715710843</v>
      </c>
      <c r="P97" s="40" t="n">
        <f aca="false">IF(J97="","",MAX(0,J97-1.96*O97/100))</f>
        <v>0.719784381702976</v>
      </c>
      <c r="Q97" s="40" t="n">
        <f aca="false">IF(J97="","",MIN(1,J97+1.96*O97/100))</f>
        <v>0.866056326261626</v>
      </c>
      <c r="R97" s="32" t="str">
        <f aca="false">IF(L97="","",IF(ABS(L97)&lt;=O97,"Yes","No"))</f>
        <v>Yes</v>
      </c>
      <c r="S97" s="32" t="str">
        <f aca="false">IF(L97="","",IF(ABS(L97)&lt;=1.96*O97,"Yes","No"))</f>
        <v>Yes</v>
      </c>
      <c r="T97" s="60" t="n">
        <f aca="false">IF(D97="","",ROUND(SQRT(((D97+G97)*O97/100)^2+(J97*(D97+G97)*0.14653)^2),0))</f>
        <v>69</v>
      </c>
      <c r="U97" s="32"/>
    </row>
    <row r="98" customFormat="false" ht="15" hidden="false" customHeight="false" outlineLevel="0" collapsed="false">
      <c r="A98" s="32" t="s">
        <v>233</v>
      </c>
      <c r="B98" s="32" t="s">
        <v>235</v>
      </c>
      <c r="C98" s="32" t="s">
        <v>282</v>
      </c>
      <c r="D98" s="60" t="n">
        <v>605</v>
      </c>
      <c r="E98" s="60" t="n">
        <v>533</v>
      </c>
      <c r="F98" s="69" t="n">
        <f aca="false">IF(E98="","",D98-E98)</f>
        <v>72</v>
      </c>
      <c r="G98" s="60" t="n">
        <v>151</v>
      </c>
      <c r="H98" s="60" t="n">
        <v>162</v>
      </c>
      <c r="I98" s="69" t="n">
        <f aca="false">IF(H98="","",G98-H98)</f>
        <v>-11</v>
      </c>
      <c r="J98" s="40" t="n">
        <f aca="false">IF(OR(D98="",D98+G98=0),"",D98/(D98+G98))</f>
        <v>0.80026455026455</v>
      </c>
      <c r="K98" s="40" t="n">
        <f aca="false">IF(E98="","",E98/(E98+H98))</f>
        <v>0.766906474820144</v>
      </c>
      <c r="L98" s="70" t="n">
        <f aca="false">IF(OR(K98="",J98=""),"",(J98-K98)*100)</f>
        <v>3.33580754444064</v>
      </c>
      <c r="M98" s="36" t="n">
        <v>2.13808181890095</v>
      </c>
      <c r="N98" s="36" t="n">
        <v>1.32633378910092</v>
      </c>
      <c r="O98" s="36" t="n">
        <f aca="false">SQRT(M98^2+N98^2)</f>
        <v>2.51605945566189</v>
      </c>
      <c r="P98" s="40" t="n">
        <f aca="false">IF(J98="","",MAX(0,J98-1.96*O98/100))</f>
        <v>0.750949784933577</v>
      </c>
      <c r="Q98" s="40" t="n">
        <f aca="false">IF(J98="","",MIN(1,J98+1.96*O98/100))</f>
        <v>0.849579315595523</v>
      </c>
      <c r="R98" s="32" t="str">
        <f aca="false">IF(L98="","",IF(ABS(L98)&lt;=O98,"Yes","No"))</f>
        <v>No</v>
      </c>
      <c r="S98" s="32" t="str">
        <f aca="false">IF(L98="","",IF(ABS(L98)&lt;=1.96*O98,"Yes","No"))</f>
        <v>Yes</v>
      </c>
      <c r="T98" s="60" t="n">
        <f aca="false">IF(D98="","",ROUND(SQRT(((D98+G98)*O98/100)^2+(J98*(D98+G98)*0.0886)^2),0))</f>
        <v>57</v>
      </c>
      <c r="U98" s="32"/>
    </row>
    <row r="99" customFormat="false" ht="15" hidden="false" customHeight="false" outlineLevel="0" collapsed="false">
      <c r="A99" s="32" t="s">
        <v>233</v>
      </c>
      <c r="B99" s="32" t="s">
        <v>235</v>
      </c>
      <c r="C99" s="32" t="s">
        <v>283</v>
      </c>
      <c r="D99" s="60" t="n">
        <v>331</v>
      </c>
      <c r="E99" s="60" t="n">
        <v>320</v>
      </c>
      <c r="F99" s="69" t="n">
        <f aca="false">IF(E99="","",D99-E99)</f>
        <v>11</v>
      </c>
      <c r="G99" s="60" t="n">
        <v>96</v>
      </c>
      <c r="H99" s="60" t="n">
        <v>98</v>
      </c>
      <c r="I99" s="69" t="n">
        <f aca="false">IF(H99="","",G99-H99)</f>
        <v>-2</v>
      </c>
      <c r="J99" s="40" t="n">
        <f aca="false">IF(OR(D99="",D99+G99=0),"",D99/(D99+G99))</f>
        <v>0.775175644028103</v>
      </c>
      <c r="K99" s="40" t="n">
        <f aca="false">IF(E99="","",E99/(E99+H99))</f>
        <v>0.76555023923445</v>
      </c>
      <c r="L99" s="70" t="n">
        <f aca="false">IF(OR(K99="",J99=""),"",(J99-K99)*100)</f>
        <v>0.962540479365326</v>
      </c>
      <c r="M99" s="36" t="n">
        <v>3.48774817162815</v>
      </c>
      <c r="N99" s="36" t="n">
        <v>1.32633378910092</v>
      </c>
      <c r="O99" s="36" t="n">
        <f aca="false">SQRT(M99^2+N99^2)</f>
        <v>3.73142715710843</v>
      </c>
      <c r="P99" s="40" t="n">
        <f aca="false">IF(J99="","",MAX(0,J99-1.96*O99/100))</f>
        <v>0.702039671748778</v>
      </c>
      <c r="Q99" s="40" t="n">
        <f aca="false">IF(J99="","",MIN(1,J99+1.96*O99/100))</f>
        <v>0.848311616307428</v>
      </c>
      <c r="R99" s="32" t="str">
        <f aca="false">IF(L99="","",IF(ABS(L99)&lt;=O99,"Yes","No"))</f>
        <v>Yes</v>
      </c>
      <c r="S99" s="32" t="str">
        <f aca="false">IF(L99="","",IF(ABS(L99)&lt;=1.96*O99,"Yes","No"))</f>
        <v>Yes</v>
      </c>
      <c r="T99" s="60" t="n">
        <f aca="false">IF(D99="","",ROUND(SQRT(((D99+G99)*O99/100)^2+(J99*(D99+G99)*0.14653)^2),0))</f>
        <v>51</v>
      </c>
      <c r="U99" s="32"/>
    </row>
    <row r="100" customFormat="false" ht="15" hidden="false" customHeight="false" outlineLevel="0" collapsed="false">
      <c r="A100" s="32" t="s">
        <v>233</v>
      </c>
      <c r="B100" s="32" t="s">
        <v>235</v>
      </c>
      <c r="C100" s="32" t="s">
        <v>284</v>
      </c>
      <c r="D100" s="60" t="n">
        <v>423</v>
      </c>
      <c r="E100" s="60" t="n">
        <v>435</v>
      </c>
      <c r="F100" s="69" t="n">
        <f aca="false">IF(E100="","",D100-E100)</f>
        <v>-12</v>
      </c>
      <c r="G100" s="60" t="n">
        <v>107</v>
      </c>
      <c r="H100" s="60" t="n">
        <v>105</v>
      </c>
      <c r="I100" s="69" t="n">
        <f aca="false">IF(H100="","",G100-H100)</f>
        <v>2</v>
      </c>
      <c r="J100" s="40" t="n">
        <f aca="false">IF(OR(D100="",D100+G100=0),"",D100/(D100+G100))</f>
        <v>0.79811320754717</v>
      </c>
      <c r="K100" s="40" t="n">
        <f aca="false">IF(E100="","",E100/(E100+H100))</f>
        <v>0.805555555555556</v>
      </c>
      <c r="L100" s="70" t="n">
        <f aca="false">IF(OR(K100="",J100=""),"",(J100-K100)*100)</f>
        <v>-0.744234800838572</v>
      </c>
      <c r="M100" s="36" t="n">
        <v>3.48774817162815</v>
      </c>
      <c r="N100" s="36" t="n">
        <v>1.32633378910092</v>
      </c>
      <c r="O100" s="36" t="n">
        <f aca="false">SQRT(M100^2+N100^2)</f>
        <v>3.73142715710843</v>
      </c>
      <c r="P100" s="40" t="n">
        <f aca="false">IF(J100="","",MAX(0,J100-1.96*O100/100))</f>
        <v>0.724977235267845</v>
      </c>
      <c r="Q100" s="40" t="n">
        <f aca="false">IF(J100="","",MIN(1,J100+1.96*O100/100))</f>
        <v>0.871249179826495</v>
      </c>
      <c r="R100" s="32" t="str">
        <f aca="false">IF(L100="","",IF(ABS(L100)&lt;=O100,"Yes","No"))</f>
        <v>Yes</v>
      </c>
      <c r="S100" s="32" t="str">
        <f aca="false">IF(L100="","",IF(ABS(L100)&lt;=1.96*O100,"Yes","No"))</f>
        <v>Yes</v>
      </c>
      <c r="T100" s="60" t="n">
        <f aca="false">IF(D100="","",ROUND(SQRT(((D100+G100)*O100/100)^2+(J100*(D100+G100)*0.14653)^2),0))</f>
        <v>65</v>
      </c>
      <c r="U100" s="32"/>
    </row>
    <row r="101" customFormat="false" ht="15" hidden="false" customHeight="false" outlineLevel="0" collapsed="false">
      <c r="A101" s="32" t="s">
        <v>233</v>
      </c>
      <c r="B101" s="32" t="s">
        <v>235</v>
      </c>
      <c r="C101" s="32" t="s">
        <v>285</v>
      </c>
      <c r="D101" s="60" t="n">
        <v>234</v>
      </c>
      <c r="E101" s="60" t="n">
        <v>253</v>
      </c>
      <c r="F101" s="69" t="n">
        <f aca="false">IF(E101="","",D101-E101)</f>
        <v>-19</v>
      </c>
      <c r="G101" s="60" t="n">
        <v>61</v>
      </c>
      <c r="H101" s="60" t="n">
        <v>77</v>
      </c>
      <c r="I101" s="69" t="n">
        <f aca="false">IF(H101="","",G101-H101)</f>
        <v>-16</v>
      </c>
      <c r="J101" s="40" t="n">
        <f aca="false">IF(OR(D101="",D101+G101=0),"",D101/(D101+G101))</f>
        <v>0.793220338983051</v>
      </c>
      <c r="K101" s="40" t="n">
        <f aca="false">IF(E101="","",E101/(E101+H101))</f>
        <v>0.766666666666667</v>
      </c>
      <c r="L101" s="70" t="n">
        <f aca="false">IF(OR(K101="",J101=""),"",(J101-K101)*100)</f>
        <v>2.65536723163842</v>
      </c>
      <c r="M101" s="36" t="n">
        <v>3.48774817162815</v>
      </c>
      <c r="N101" s="36" t="n">
        <v>1.32633378910092</v>
      </c>
      <c r="O101" s="36" t="n">
        <f aca="false">SQRT(M101^2+N101^2)</f>
        <v>3.73142715710843</v>
      </c>
      <c r="P101" s="40" t="n">
        <f aca="false">IF(J101="","",MAX(0,J101-1.96*O101/100))</f>
        <v>0.720084366703726</v>
      </c>
      <c r="Q101" s="40" t="n">
        <f aca="false">IF(J101="","",MIN(1,J101+1.96*O101/100))</f>
        <v>0.866356311262376</v>
      </c>
      <c r="R101" s="32" t="str">
        <f aca="false">IF(L101="","",IF(ABS(L101)&lt;=O101,"Yes","No"))</f>
        <v>Yes</v>
      </c>
      <c r="S101" s="32" t="str">
        <f aca="false">IF(L101="","",IF(ABS(L101)&lt;=1.96*O101,"Yes","No"))</f>
        <v>Yes</v>
      </c>
      <c r="T101" s="60" t="n">
        <f aca="false">IF(D101="","",ROUND(SQRT(((D101+G101)*O101/100)^2+(J101*(D101+G101)*0.14653)^2),0))</f>
        <v>36</v>
      </c>
      <c r="U101" s="32"/>
    </row>
    <row r="102" customFormat="false" ht="15" hidden="false" customHeight="false" outlineLevel="0" collapsed="false">
      <c r="A102" s="32" t="s">
        <v>233</v>
      </c>
      <c r="B102" s="32" t="s">
        <v>235</v>
      </c>
      <c r="C102" s="32" t="s">
        <v>286</v>
      </c>
      <c r="D102" s="60" t="n">
        <v>422</v>
      </c>
      <c r="E102" s="60" t="n">
        <v>402</v>
      </c>
      <c r="F102" s="69" t="n">
        <f aca="false">IF(E102="","",D102-E102)</f>
        <v>20</v>
      </c>
      <c r="G102" s="60" t="n">
        <v>146</v>
      </c>
      <c r="H102" s="60" t="n">
        <v>152</v>
      </c>
      <c r="I102" s="69" t="n">
        <f aca="false">IF(H102="","",G102-H102)</f>
        <v>-6</v>
      </c>
      <c r="J102" s="40" t="n">
        <f aca="false">IF(OR(D102="",D102+G102=0),"",D102/(D102+G102))</f>
        <v>0.742957746478873</v>
      </c>
      <c r="K102" s="40" t="n">
        <f aca="false">IF(E102="","",E102/(E102+H102))</f>
        <v>0.725631768953069</v>
      </c>
      <c r="L102" s="70" t="n">
        <f aca="false">IF(OR(K102="",J102=""),"",(J102-K102)*100)</f>
        <v>1.73259775258047</v>
      </c>
      <c r="M102" s="36" t="n">
        <v>3.48774817162815</v>
      </c>
      <c r="N102" s="36" t="n">
        <v>1.32633378910092</v>
      </c>
      <c r="O102" s="36" t="n">
        <f aca="false">SQRT(M102^2+N102^2)</f>
        <v>3.73142715710843</v>
      </c>
      <c r="P102" s="40" t="n">
        <f aca="false">IF(J102="","",MAX(0,J102-1.96*O102/100))</f>
        <v>0.669821774199548</v>
      </c>
      <c r="Q102" s="40" t="n">
        <f aca="false">IF(J102="","",MIN(1,J102+1.96*O102/100))</f>
        <v>0.816093718758199</v>
      </c>
      <c r="R102" s="32" t="str">
        <f aca="false">IF(L102="","",IF(ABS(L102)&lt;=O102,"Yes","No"))</f>
        <v>Yes</v>
      </c>
      <c r="S102" s="32" t="str">
        <f aca="false">IF(L102="","",IF(ABS(L102)&lt;=1.96*O102,"Yes","No"))</f>
        <v>Yes</v>
      </c>
      <c r="T102" s="60" t="n">
        <f aca="false">IF(D102="","",ROUND(SQRT(((D102+G102)*O102/100)^2+(J102*(D102+G102)*0.14653)^2),0))</f>
        <v>65</v>
      </c>
      <c r="U102" s="32"/>
    </row>
    <row r="103" customFormat="false" ht="15" hidden="false" customHeight="false" outlineLevel="0" collapsed="false">
      <c r="A103" s="32" t="s">
        <v>233</v>
      </c>
      <c r="B103" s="32" t="s">
        <v>235</v>
      </c>
      <c r="C103" s="32" t="s">
        <v>287</v>
      </c>
      <c r="D103" s="60" t="n">
        <v>588</v>
      </c>
      <c r="E103" s="60" t="n">
        <v>631</v>
      </c>
      <c r="F103" s="69" t="n">
        <f aca="false">IF(E103="","",D103-E103)</f>
        <v>-43</v>
      </c>
      <c r="G103" s="60" t="n">
        <v>151</v>
      </c>
      <c r="H103" s="60" t="n">
        <v>181</v>
      </c>
      <c r="I103" s="69" t="n">
        <f aca="false">IF(H103="","",G103-H103)</f>
        <v>-30</v>
      </c>
      <c r="J103" s="40" t="n">
        <f aca="false">IF(OR(D103="",D103+G103=0),"",D103/(D103+G103))</f>
        <v>0.795669824086604</v>
      </c>
      <c r="K103" s="40" t="n">
        <f aca="false">IF(E103="","",E103/(E103+H103))</f>
        <v>0.777093596059113</v>
      </c>
      <c r="L103" s="70" t="n">
        <f aca="false">IF(OR(K103="",J103=""),"",(J103-K103)*100)</f>
        <v>1.85762280274902</v>
      </c>
      <c r="M103" s="36" t="n">
        <v>2.13808181890095</v>
      </c>
      <c r="N103" s="36" t="n">
        <v>1.32633378910092</v>
      </c>
      <c r="O103" s="36" t="n">
        <f aca="false">SQRT(M103^2+N103^2)</f>
        <v>2.51605945566189</v>
      </c>
      <c r="P103" s="40" t="n">
        <f aca="false">IF(J103="","",MAX(0,J103-1.96*O103/100))</f>
        <v>0.746355058755631</v>
      </c>
      <c r="Q103" s="40" t="n">
        <f aca="false">IF(J103="","",MIN(1,J103+1.96*O103/100))</f>
        <v>0.844984589417577</v>
      </c>
      <c r="R103" s="32" t="str">
        <f aca="false">IF(L103="","",IF(ABS(L103)&lt;=O103,"Yes","No"))</f>
        <v>Yes</v>
      </c>
      <c r="S103" s="32" t="str">
        <f aca="false">IF(L103="","",IF(ABS(L103)&lt;=1.96*O103,"Yes","No"))</f>
        <v>Yes</v>
      </c>
      <c r="T103" s="60" t="n">
        <f aca="false">IF(D103="","",ROUND(SQRT(((D103+G103)*O103/100)^2+(J103*(D103+G103)*0.0886)^2),0))</f>
        <v>55</v>
      </c>
      <c r="U103" s="32"/>
    </row>
    <row r="104" customFormat="false" ht="15" hidden="false" customHeight="false" outlineLevel="0" collapsed="false">
      <c r="A104" s="32" t="s">
        <v>233</v>
      </c>
      <c r="B104" s="32" t="s">
        <v>235</v>
      </c>
      <c r="C104" s="32" t="s">
        <v>288</v>
      </c>
      <c r="D104" s="60" t="n">
        <v>254</v>
      </c>
      <c r="E104" s="60" t="n">
        <v>226</v>
      </c>
      <c r="F104" s="69" t="n">
        <f aca="false">IF(E104="","",D104-E104)</f>
        <v>28</v>
      </c>
      <c r="G104" s="60" t="n">
        <v>50</v>
      </c>
      <c r="H104" s="60" t="n">
        <v>80</v>
      </c>
      <c r="I104" s="69" t="n">
        <f aca="false">IF(H104="","",G104-H104)</f>
        <v>-30</v>
      </c>
      <c r="J104" s="40" t="n">
        <f aca="false">IF(OR(D104="",D104+G104=0),"",D104/(D104+G104))</f>
        <v>0.835526315789474</v>
      </c>
      <c r="K104" s="40" t="n">
        <f aca="false">IF(E104="","",E104/(E104+H104))</f>
        <v>0.738562091503268</v>
      </c>
      <c r="L104" s="70" t="n">
        <f aca="false">IF(OR(K104="",J104=""),"",(J104-K104)*100)</f>
        <v>9.69642242862057</v>
      </c>
      <c r="M104" s="36" t="n">
        <v>3.48774817162815</v>
      </c>
      <c r="N104" s="36" t="n">
        <v>1.32633378910092</v>
      </c>
      <c r="O104" s="36" t="n">
        <f aca="false">SQRT(M104^2+N104^2)</f>
        <v>3.73142715710843</v>
      </c>
      <c r="P104" s="40" t="n">
        <f aca="false">IF(J104="","",MAX(0,J104-1.96*O104/100))</f>
        <v>0.762390343510148</v>
      </c>
      <c r="Q104" s="40" t="n">
        <f aca="false">IF(J104="","",MIN(1,J104+1.96*O104/100))</f>
        <v>0.908662288068799</v>
      </c>
      <c r="R104" s="32" t="str">
        <f aca="false">IF(L104="","",IF(ABS(L104)&lt;=O104,"Yes","No"))</f>
        <v>No</v>
      </c>
      <c r="S104" s="32" t="str">
        <f aca="false">IF(L104="","",IF(ABS(L104)&lt;=1.96*O104,"Yes","No"))</f>
        <v>No</v>
      </c>
      <c r="T104" s="60" t="n">
        <f aca="false">IF(D104="","",ROUND(SQRT(((D104+G104)*O104/100)^2+(J104*(D104+G104)*0.14653)^2),0))</f>
        <v>39</v>
      </c>
      <c r="U104" s="32"/>
    </row>
    <row r="105" customFormat="false" ht="15" hidden="false" customHeight="false" outlineLevel="0" collapsed="false">
      <c r="A105" s="32" t="s">
        <v>233</v>
      </c>
      <c r="B105" s="32" t="s">
        <v>235</v>
      </c>
      <c r="C105" s="32" t="s">
        <v>289</v>
      </c>
      <c r="D105" s="60" t="n">
        <v>329</v>
      </c>
      <c r="E105" s="60" t="n">
        <v>295</v>
      </c>
      <c r="F105" s="69" t="n">
        <f aca="false">IF(E105="","",D105-E105)</f>
        <v>34</v>
      </c>
      <c r="G105" s="60" t="n">
        <v>80</v>
      </c>
      <c r="H105" s="60" t="n">
        <v>80</v>
      </c>
      <c r="I105" s="69" t="n">
        <f aca="false">IF(H105="","",G105-H105)</f>
        <v>0</v>
      </c>
      <c r="J105" s="40" t="n">
        <f aca="false">IF(OR(D105="",D105+G105=0),"",D105/(D105+G105))</f>
        <v>0.80440097799511</v>
      </c>
      <c r="K105" s="40" t="n">
        <f aca="false">IF(E105="","",E105/(E105+H105))</f>
        <v>0.786666666666667</v>
      </c>
      <c r="L105" s="70" t="n">
        <f aca="false">IF(OR(K105="",J105=""),"",(J105-K105)*100)</f>
        <v>1.77343113284434</v>
      </c>
      <c r="M105" s="36" t="n">
        <v>3.48774817162815</v>
      </c>
      <c r="N105" s="36" t="n">
        <v>1.32633378910092</v>
      </c>
      <c r="O105" s="36" t="n">
        <f aca="false">SQRT(M105^2+N105^2)</f>
        <v>3.73142715710843</v>
      </c>
      <c r="P105" s="40" t="n">
        <f aca="false">IF(J105="","",MAX(0,J105-1.96*O105/100))</f>
        <v>0.731265005715785</v>
      </c>
      <c r="Q105" s="40" t="n">
        <f aca="false">IF(J105="","",MIN(1,J105+1.96*O105/100))</f>
        <v>0.877536950274435</v>
      </c>
      <c r="R105" s="32" t="str">
        <f aca="false">IF(L105="","",IF(ABS(L105)&lt;=O105,"Yes","No"))</f>
        <v>Yes</v>
      </c>
      <c r="S105" s="32" t="str">
        <f aca="false">IF(L105="","",IF(ABS(L105)&lt;=1.96*O105,"Yes","No"))</f>
        <v>Yes</v>
      </c>
      <c r="T105" s="60" t="n">
        <f aca="false">IF(D105="","",ROUND(SQRT(((D105+G105)*O105/100)^2+(J105*(D105+G105)*0.14653)^2),0))</f>
        <v>51</v>
      </c>
      <c r="U105" s="32"/>
    </row>
    <row r="106" customFormat="false" ht="15" hidden="false" customHeight="false" outlineLevel="0" collapsed="false">
      <c r="A106" s="32" t="s">
        <v>233</v>
      </c>
      <c r="B106" s="32" t="s">
        <v>235</v>
      </c>
      <c r="C106" s="32" t="s">
        <v>290</v>
      </c>
      <c r="D106" s="60" t="n">
        <v>490</v>
      </c>
      <c r="E106" s="60" t="n">
        <v>483</v>
      </c>
      <c r="F106" s="69" t="n">
        <f aca="false">IF(E106="","",D106-E106)</f>
        <v>7</v>
      </c>
      <c r="G106" s="60" t="n">
        <v>121</v>
      </c>
      <c r="H106" s="60" t="n">
        <v>138</v>
      </c>
      <c r="I106" s="69" t="n">
        <f aca="false">IF(H106="","",G106-H106)</f>
        <v>-17</v>
      </c>
      <c r="J106" s="40" t="n">
        <f aca="false">IF(OR(D106="",D106+G106=0),"",D106/(D106+G106))</f>
        <v>0.801963993453355</v>
      </c>
      <c r="K106" s="40" t="n">
        <f aca="false">IF(E106="","",E106/(E106+H106))</f>
        <v>0.777777777777778</v>
      </c>
      <c r="L106" s="70" t="n">
        <f aca="false">IF(OR(K106="",J106=""),"",(J106-K106)*100)</f>
        <v>2.41862156755773</v>
      </c>
      <c r="M106" s="36" t="n">
        <v>3.48774817162815</v>
      </c>
      <c r="N106" s="36" t="n">
        <v>1.32633378910092</v>
      </c>
      <c r="O106" s="36" t="n">
        <f aca="false">SQRT(M106^2+N106^2)</f>
        <v>3.73142715710843</v>
      </c>
      <c r="P106" s="40" t="n">
        <f aca="false">IF(J106="","",MAX(0,J106-1.96*O106/100))</f>
        <v>0.72882802117403</v>
      </c>
      <c r="Q106" s="40" t="n">
        <f aca="false">IF(J106="","",MIN(1,J106+1.96*O106/100))</f>
        <v>0.87509996573268</v>
      </c>
      <c r="R106" s="32" t="str">
        <f aca="false">IF(L106="","",IF(ABS(L106)&lt;=O106,"Yes","No"))</f>
        <v>Yes</v>
      </c>
      <c r="S106" s="32" t="str">
        <f aca="false">IF(L106="","",IF(ABS(L106)&lt;=1.96*O106,"Yes","No"))</f>
        <v>Yes</v>
      </c>
      <c r="T106" s="60" t="n">
        <f aca="false">IF(D106="","",ROUND(SQRT(((D106+G106)*O106/100)^2+(J106*(D106+G106)*0.14653)^2),0))</f>
        <v>75</v>
      </c>
      <c r="U106" s="32"/>
    </row>
    <row r="107" customFormat="false" ht="15" hidden="false" customHeight="false" outlineLevel="0" collapsed="false">
      <c r="A107" s="32" t="s">
        <v>233</v>
      </c>
      <c r="B107" s="32" t="s">
        <v>235</v>
      </c>
      <c r="C107" s="32" t="s">
        <v>291</v>
      </c>
      <c r="D107" s="60" t="n">
        <v>631</v>
      </c>
      <c r="E107" s="60" t="n">
        <v>572</v>
      </c>
      <c r="F107" s="69" t="n">
        <f aca="false">IF(E107="","",D107-E107)</f>
        <v>59</v>
      </c>
      <c r="G107" s="60" t="n">
        <v>219</v>
      </c>
      <c r="H107" s="60" t="n">
        <v>242</v>
      </c>
      <c r="I107" s="69" t="n">
        <f aca="false">IF(H107="","",G107-H107)</f>
        <v>-23</v>
      </c>
      <c r="J107" s="40" t="n">
        <f aca="false">IF(OR(D107="",D107+G107=0),"",D107/(D107+G107))</f>
        <v>0.742352941176471</v>
      </c>
      <c r="K107" s="40" t="n">
        <f aca="false">IF(E107="","",E107/(E107+H107))</f>
        <v>0.702702702702703</v>
      </c>
      <c r="L107" s="70" t="n">
        <f aca="false">IF(OR(K107="",J107=""),"",(J107-K107)*100)</f>
        <v>3.96502384737678</v>
      </c>
      <c r="M107" s="36" t="n">
        <v>2.13808181890095</v>
      </c>
      <c r="N107" s="36" t="n">
        <v>1.32633378910092</v>
      </c>
      <c r="O107" s="36" t="n">
        <f aca="false">SQRT(M107^2+N107^2)</f>
        <v>2.51605945566189</v>
      </c>
      <c r="P107" s="40" t="n">
        <f aca="false">IF(J107="","",MAX(0,J107-1.96*O107/100))</f>
        <v>0.693038175845498</v>
      </c>
      <c r="Q107" s="40" t="n">
        <f aca="false">IF(J107="","",MIN(1,J107+1.96*O107/100))</f>
        <v>0.791667706507444</v>
      </c>
      <c r="R107" s="32" t="str">
        <f aca="false">IF(L107="","",IF(ABS(L107)&lt;=O107,"Yes","No"))</f>
        <v>No</v>
      </c>
      <c r="S107" s="32" t="str">
        <f aca="false">IF(L107="","",IF(ABS(L107)&lt;=1.96*O107,"Yes","No"))</f>
        <v>Yes</v>
      </c>
      <c r="T107" s="60" t="n">
        <f aca="false">IF(D107="","",ROUND(SQRT(((D107+G107)*O107/100)^2+(J107*(D107+G107)*0.0886)^2),0))</f>
        <v>60</v>
      </c>
      <c r="U107" s="32"/>
    </row>
    <row r="108" customFormat="false" ht="15" hidden="false" customHeight="false" outlineLevel="0" collapsed="false">
      <c r="A108" s="32" t="s">
        <v>233</v>
      </c>
      <c r="B108" s="32" t="s">
        <v>235</v>
      </c>
      <c r="C108" s="32" t="s">
        <v>292</v>
      </c>
      <c r="D108" s="60" t="n">
        <v>293</v>
      </c>
      <c r="E108" s="60" t="n">
        <v>266</v>
      </c>
      <c r="F108" s="69" t="n">
        <f aca="false">IF(E108="","",D108-E108)</f>
        <v>27</v>
      </c>
      <c r="G108" s="60" t="n">
        <v>80</v>
      </c>
      <c r="H108" s="60" t="n">
        <v>86</v>
      </c>
      <c r="I108" s="69" t="n">
        <f aca="false">IF(H108="","",G108-H108)</f>
        <v>-6</v>
      </c>
      <c r="J108" s="40" t="n">
        <f aca="false">IF(OR(D108="",D108+G108=0),"",D108/(D108+G108))</f>
        <v>0.785522788203753</v>
      </c>
      <c r="K108" s="40" t="n">
        <f aca="false">IF(E108="","",E108/(E108+H108))</f>
        <v>0.755681818181818</v>
      </c>
      <c r="L108" s="70" t="n">
        <f aca="false">IF(OR(K108="",J108=""),"",(J108-K108)*100)</f>
        <v>2.98409700219351</v>
      </c>
      <c r="M108" s="36" t="n">
        <v>3.48774817162815</v>
      </c>
      <c r="N108" s="36" t="n">
        <v>1.32633378910092</v>
      </c>
      <c r="O108" s="36" t="n">
        <f aca="false">SQRT(M108^2+N108^2)</f>
        <v>3.73142715710843</v>
      </c>
      <c r="P108" s="40" t="n">
        <f aca="false">IF(J108="","",MAX(0,J108-1.96*O108/100))</f>
        <v>0.712386815924428</v>
      </c>
      <c r="Q108" s="40" t="n">
        <f aca="false">IF(J108="","",MIN(1,J108+1.96*O108/100))</f>
        <v>0.858658760483078</v>
      </c>
      <c r="R108" s="32" t="str">
        <f aca="false">IF(L108="","",IF(ABS(L108)&lt;=O108,"Yes","No"))</f>
        <v>Yes</v>
      </c>
      <c r="S108" s="32" t="str">
        <f aca="false">IF(L108="","",IF(ABS(L108)&lt;=1.96*O108,"Yes","No"))</f>
        <v>Yes</v>
      </c>
      <c r="T108" s="60" t="n">
        <f aca="false">IF(D108="","",ROUND(SQRT(((D108+G108)*O108/100)^2+(J108*(D108+G108)*0.14653)^2),0))</f>
        <v>45</v>
      </c>
      <c r="U108" s="32"/>
    </row>
    <row r="109" customFormat="false" ht="15" hidden="false" customHeight="false" outlineLevel="0" collapsed="false">
      <c r="A109" s="32" t="s">
        <v>233</v>
      </c>
      <c r="B109" s="32" t="s">
        <v>235</v>
      </c>
      <c r="C109" s="32" t="s">
        <v>293</v>
      </c>
      <c r="D109" s="60" t="n">
        <v>393</v>
      </c>
      <c r="E109" s="60" t="n">
        <v>384</v>
      </c>
      <c r="F109" s="69" t="n">
        <f aca="false">IF(E109="","",D109-E109)</f>
        <v>9</v>
      </c>
      <c r="G109" s="60" t="n">
        <v>97</v>
      </c>
      <c r="H109" s="60" t="n">
        <v>113</v>
      </c>
      <c r="I109" s="69" t="n">
        <f aca="false">IF(H109="","",G109-H109)</f>
        <v>-16</v>
      </c>
      <c r="J109" s="40" t="n">
        <f aca="false">IF(OR(D109="",D109+G109=0),"",D109/(D109+G109))</f>
        <v>0.802040816326531</v>
      </c>
      <c r="K109" s="40" t="n">
        <f aca="false">IF(E109="","",E109/(E109+H109))</f>
        <v>0.772635814889336</v>
      </c>
      <c r="L109" s="70" t="n">
        <f aca="false">IF(OR(K109="",J109=""),"",(J109-K109)*100)</f>
        <v>2.94050014371946</v>
      </c>
      <c r="M109" s="36" t="n">
        <v>3.48774817162815</v>
      </c>
      <c r="N109" s="36" t="n">
        <v>1.32633378910092</v>
      </c>
      <c r="O109" s="36" t="n">
        <f aca="false">SQRT(M109^2+N109^2)</f>
        <v>3.73142715710843</v>
      </c>
      <c r="P109" s="40" t="n">
        <f aca="false">IF(J109="","",MAX(0,J109-1.96*O109/100))</f>
        <v>0.728904844047206</v>
      </c>
      <c r="Q109" s="40" t="n">
        <f aca="false">IF(J109="","",MIN(1,J109+1.96*O109/100))</f>
        <v>0.875176788605856</v>
      </c>
      <c r="R109" s="32" t="str">
        <f aca="false">IF(L109="","",IF(ABS(L109)&lt;=O109,"Yes","No"))</f>
        <v>Yes</v>
      </c>
      <c r="S109" s="32" t="str">
        <f aca="false">IF(L109="","",IF(ABS(L109)&lt;=1.96*O109,"Yes","No"))</f>
        <v>Yes</v>
      </c>
      <c r="T109" s="60" t="n">
        <f aca="false">IF(D109="","",ROUND(SQRT(((D109+G109)*O109/100)^2+(J109*(D109+G109)*0.14653)^2),0))</f>
        <v>60</v>
      </c>
      <c r="U109" s="32"/>
    </row>
    <row r="110" customFormat="false" ht="15" hidden="false" customHeight="false" outlineLevel="0" collapsed="false">
      <c r="A110" s="32" t="s">
        <v>233</v>
      </c>
      <c r="B110" s="32" t="s">
        <v>235</v>
      </c>
      <c r="C110" s="32" t="s">
        <v>294</v>
      </c>
      <c r="D110" s="60" t="n">
        <v>460</v>
      </c>
      <c r="E110" s="60" t="n">
        <v>436</v>
      </c>
      <c r="F110" s="69" t="n">
        <f aca="false">IF(E110="","",D110-E110)</f>
        <v>24</v>
      </c>
      <c r="G110" s="60" t="n">
        <v>253</v>
      </c>
      <c r="H110" s="60" t="n">
        <v>274</v>
      </c>
      <c r="I110" s="69" t="n">
        <f aca="false">IF(H110="","",G110-H110)</f>
        <v>-21</v>
      </c>
      <c r="J110" s="40" t="n">
        <f aca="false">IF(OR(D110="",D110+G110=0),"",D110/(D110+G110))</f>
        <v>0.645161290322581</v>
      </c>
      <c r="K110" s="40" t="n">
        <f aca="false">IF(E110="","",E110/(E110+H110))</f>
        <v>0.614084507042254</v>
      </c>
      <c r="L110" s="70" t="n">
        <f aca="false">IF(OR(K110="",J110=""),"",(J110-K110)*100)</f>
        <v>3.10767832803271</v>
      </c>
      <c r="M110" s="36" t="n">
        <v>3.48774817162815</v>
      </c>
      <c r="N110" s="36" t="n">
        <v>1.32633378910092</v>
      </c>
      <c r="O110" s="36" t="n">
        <f aca="false">SQRT(M110^2+N110^2)</f>
        <v>3.73142715710843</v>
      </c>
      <c r="P110" s="40" t="n">
        <f aca="false">IF(J110="","",MAX(0,J110-1.96*O110/100))</f>
        <v>0.572025318043256</v>
      </c>
      <c r="Q110" s="40" t="n">
        <f aca="false">IF(J110="","",MIN(1,J110+1.96*O110/100))</f>
        <v>0.718297262601906</v>
      </c>
      <c r="R110" s="32" t="str">
        <f aca="false">IF(L110="","",IF(ABS(L110)&lt;=O110,"Yes","No"))</f>
        <v>Yes</v>
      </c>
      <c r="S110" s="32" t="str">
        <f aca="false">IF(L110="","",IF(ABS(L110)&lt;=1.96*O110,"Yes","No"))</f>
        <v>Yes</v>
      </c>
      <c r="T110" s="60" t="n">
        <f aca="false">IF(D110="","",ROUND(SQRT(((D110+G110)*O110/100)^2+(J110*(D110+G110)*0.14653)^2),0))</f>
        <v>72</v>
      </c>
      <c r="U110" s="32"/>
    </row>
    <row r="111" customFormat="false" ht="15" hidden="false" customHeight="false" outlineLevel="0" collapsed="false">
      <c r="A111" s="32" t="s">
        <v>233</v>
      </c>
      <c r="B111" s="32" t="s">
        <v>235</v>
      </c>
      <c r="C111" s="32" t="s">
        <v>295</v>
      </c>
      <c r="D111" s="60" t="n">
        <v>514</v>
      </c>
      <c r="E111" s="60" t="n">
        <v>461</v>
      </c>
      <c r="F111" s="69" t="n">
        <f aca="false">IF(E111="","",D111-E111)</f>
        <v>53</v>
      </c>
      <c r="G111" s="60" t="n">
        <v>131</v>
      </c>
      <c r="H111" s="60" t="n">
        <v>149</v>
      </c>
      <c r="I111" s="69" t="n">
        <f aca="false">IF(H111="","",G111-H111)</f>
        <v>-18</v>
      </c>
      <c r="J111" s="40" t="n">
        <f aca="false">IF(OR(D111="",D111+G111=0),"",D111/(D111+G111))</f>
        <v>0.796899224806202</v>
      </c>
      <c r="K111" s="40" t="n">
        <f aca="false">IF(E111="","",E111/(E111+H111))</f>
        <v>0.755737704918033</v>
      </c>
      <c r="L111" s="70" t="n">
        <f aca="false">IF(OR(K111="",J111=""),"",(J111-K111)*100)</f>
        <v>4.11615198881687</v>
      </c>
      <c r="M111" s="36" t="n">
        <v>3.48774817162815</v>
      </c>
      <c r="N111" s="36" t="n">
        <v>1.32633378910092</v>
      </c>
      <c r="O111" s="36" t="n">
        <f aca="false">SQRT(M111^2+N111^2)</f>
        <v>3.73142715710843</v>
      </c>
      <c r="P111" s="40" t="n">
        <f aca="false">IF(J111="","",MAX(0,J111-1.96*O111/100))</f>
        <v>0.723763252526877</v>
      </c>
      <c r="Q111" s="40" t="n">
        <f aca="false">IF(J111="","",MIN(1,J111+1.96*O111/100))</f>
        <v>0.870035197085527</v>
      </c>
      <c r="R111" s="32" t="str">
        <f aca="false">IF(L111="","",IF(ABS(L111)&lt;=O111,"Yes","No"))</f>
        <v>No</v>
      </c>
      <c r="S111" s="32" t="str">
        <f aca="false">IF(L111="","",IF(ABS(L111)&lt;=1.96*O111,"Yes","No"))</f>
        <v>Yes</v>
      </c>
      <c r="T111" s="60" t="n">
        <f aca="false">IF(D111="","",ROUND(SQRT(((D111+G111)*O111/100)^2+(J111*(D111+G111)*0.14653)^2),0))</f>
        <v>79</v>
      </c>
      <c r="U111" s="32"/>
    </row>
    <row r="112" customFormat="false" ht="15" hidden="false" customHeight="false" outlineLevel="0" collapsed="false">
      <c r="A112" s="32" t="s">
        <v>233</v>
      </c>
      <c r="B112" s="32" t="s">
        <v>296</v>
      </c>
      <c r="C112" s="32" t="s">
        <v>297</v>
      </c>
      <c r="D112" s="60" t="n">
        <v>592</v>
      </c>
      <c r="E112" s="60" t="n">
        <v>594</v>
      </c>
      <c r="F112" s="69" t="n">
        <f aca="false">IF(E112="","",D112-E112)</f>
        <v>-2</v>
      </c>
      <c r="G112" s="60" t="n">
        <v>207</v>
      </c>
      <c r="H112" s="60" t="n">
        <v>231</v>
      </c>
      <c r="I112" s="69" t="n">
        <f aca="false">IF(H112="","",G112-H112)</f>
        <v>-24</v>
      </c>
      <c r="J112" s="40" t="n">
        <f aca="false">IF(OR(D112="",D112+G112=0),"",D112/(D112+G112))</f>
        <v>0.740926157697121</v>
      </c>
      <c r="K112" s="40" t="n">
        <f aca="false">IF(E112="","",E112/(E112+H112))</f>
        <v>0.72</v>
      </c>
      <c r="L112" s="70" t="n">
        <f aca="false">IF(OR(K112="",J112=""),"",(J112-K112)*100)</f>
        <v>2.09261576971215</v>
      </c>
      <c r="M112" s="36" t="n">
        <v>2.13808181890095</v>
      </c>
      <c r="N112" s="36" t="n">
        <v>1.32633378910092</v>
      </c>
      <c r="O112" s="36" t="n">
        <f aca="false">SQRT(M112^2+N112^2)</f>
        <v>2.51605945566189</v>
      </c>
      <c r="P112" s="40" t="n">
        <f aca="false">IF(J112="","",MAX(0,J112-1.96*O112/100))</f>
        <v>0.691611392366148</v>
      </c>
      <c r="Q112" s="40" t="n">
        <f aca="false">IF(J112="","",MIN(1,J112+1.96*O112/100))</f>
        <v>0.790240923028095</v>
      </c>
      <c r="R112" s="32" t="str">
        <f aca="false">IF(L112="","",IF(ABS(L112)&lt;=O112,"Yes","No"))</f>
        <v>Yes</v>
      </c>
      <c r="S112" s="32" t="str">
        <f aca="false">IF(L112="","",IF(ABS(L112)&lt;=1.96*O112,"Yes","No"))</f>
        <v>Yes</v>
      </c>
      <c r="T112" s="60" t="n">
        <f aca="false">IF(D112="","",ROUND(SQRT(((D112+G112)*O112/100)^2+(J112*(D112+G112)*0.0886)^2),0))</f>
        <v>56</v>
      </c>
      <c r="U112" s="32"/>
    </row>
    <row r="113" customFormat="false" ht="15" hidden="false" customHeight="false" outlineLevel="0" collapsed="false">
      <c r="A113" s="32" t="s">
        <v>233</v>
      </c>
      <c r="B113" s="32" t="s">
        <v>296</v>
      </c>
      <c r="C113" s="32" t="s">
        <v>298</v>
      </c>
      <c r="D113" s="60" t="n">
        <v>449</v>
      </c>
      <c r="E113" s="60" t="n">
        <v>415</v>
      </c>
      <c r="F113" s="69" t="n">
        <f aca="false">IF(E113="","",D113-E113)</f>
        <v>34</v>
      </c>
      <c r="G113" s="60" t="n">
        <v>166</v>
      </c>
      <c r="H113" s="60" t="n">
        <v>216</v>
      </c>
      <c r="I113" s="69" t="n">
        <f aca="false">IF(H113="","",G113-H113)</f>
        <v>-50</v>
      </c>
      <c r="J113" s="40" t="n">
        <f aca="false">IF(OR(D113="",D113+G113=0),"",D113/(D113+G113))</f>
        <v>0.730081300813008</v>
      </c>
      <c r="K113" s="40" t="n">
        <f aca="false">IF(E113="","",E113/(E113+H113))</f>
        <v>0.657686212361331</v>
      </c>
      <c r="L113" s="70" t="n">
        <f aca="false">IF(OR(K113="",J113=""),"",(J113-K113)*100)</f>
        <v>7.2395088451677</v>
      </c>
      <c r="M113" s="36" t="n">
        <v>3.48774817162815</v>
      </c>
      <c r="N113" s="36" t="n">
        <v>1.32633378910092</v>
      </c>
      <c r="O113" s="36" t="n">
        <f aca="false">SQRT(M113^2+N113^2)</f>
        <v>3.73142715710843</v>
      </c>
      <c r="P113" s="40" t="n">
        <f aca="false">IF(J113="","",MAX(0,J113-1.96*O113/100))</f>
        <v>0.656945328533683</v>
      </c>
      <c r="Q113" s="40" t="n">
        <f aca="false">IF(J113="","",MIN(1,J113+1.96*O113/100))</f>
        <v>0.803217273092333</v>
      </c>
      <c r="R113" s="32" t="str">
        <f aca="false">IF(L113="","",IF(ABS(L113)&lt;=O113,"Yes","No"))</f>
        <v>No</v>
      </c>
      <c r="S113" s="32" t="str">
        <f aca="false">IF(L113="","",IF(ABS(L113)&lt;=1.96*O113,"Yes","No"))</f>
        <v>Yes</v>
      </c>
      <c r="T113" s="60" t="n">
        <f aca="false">IF(D113="","",ROUND(SQRT(((D113+G113)*O113/100)^2+(J113*(D113+G113)*0.14653)^2),0))</f>
        <v>70</v>
      </c>
      <c r="U113" s="32"/>
    </row>
    <row r="114" customFormat="false" ht="15" hidden="false" customHeight="false" outlineLevel="0" collapsed="false">
      <c r="A114" s="32" t="s">
        <v>233</v>
      </c>
      <c r="B114" s="32" t="s">
        <v>296</v>
      </c>
      <c r="C114" s="32" t="s">
        <v>299</v>
      </c>
      <c r="D114" s="60" t="n">
        <v>441</v>
      </c>
      <c r="E114" s="60" t="n">
        <v>431</v>
      </c>
      <c r="F114" s="69" t="n">
        <f aca="false">IF(E114="","",D114-E114)</f>
        <v>10</v>
      </c>
      <c r="G114" s="60" t="n">
        <v>153</v>
      </c>
      <c r="H114" s="60" t="n">
        <v>182</v>
      </c>
      <c r="I114" s="69" t="n">
        <f aca="false">IF(H114="","",G114-H114)</f>
        <v>-29</v>
      </c>
      <c r="J114" s="40" t="n">
        <f aca="false">IF(OR(D114="",D114+G114=0),"",D114/(D114+G114))</f>
        <v>0.742424242424242</v>
      </c>
      <c r="K114" s="40" t="n">
        <f aca="false">IF(E114="","",E114/(E114+H114))</f>
        <v>0.703099510603589</v>
      </c>
      <c r="L114" s="70" t="n">
        <f aca="false">IF(OR(K114="",J114=""),"",(J114-K114)*100)</f>
        <v>3.93247318206535</v>
      </c>
      <c r="M114" s="36" t="n">
        <v>3.48774817162815</v>
      </c>
      <c r="N114" s="36" t="n">
        <v>1.32633378910092</v>
      </c>
      <c r="O114" s="36" t="n">
        <f aca="false">SQRT(M114^2+N114^2)</f>
        <v>3.73142715710843</v>
      </c>
      <c r="P114" s="40" t="n">
        <f aca="false">IF(J114="","",MAX(0,J114-1.96*O114/100))</f>
        <v>0.669288270144917</v>
      </c>
      <c r="Q114" s="40" t="n">
        <f aca="false">IF(J114="","",MIN(1,J114+1.96*O114/100))</f>
        <v>0.815560214703568</v>
      </c>
      <c r="R114" s="32" t="str">
        <f aca="false">IF(L114="","",IF(ABS(L114)&lt;=O114,"Yes","No"))</f>
        <v>No</v>
      </c>
      <c r="S114" s="32" t="str">
        <f aca="false">IF(L114="","",IF(ABS(L114)&lt;=1.96*O114,"Yes","No"))</f>
        <v>Yes</v>
      </c>
      <c r="T114" s="60" t="n">
        <f aca="false">IF(D114="","",ROUND(SQRT(((D114+G114)*O114/100)^2+(J114*(D114+G114)*0.14653)^2),0))</f>
        <v>68</v>
      </c>
      <c r="U114" s="32"/>
    </row>
    <row r="115" customFormat="false" ht="15" hidden="false" customHeight="false" outlineLevel="0" collapsed="false">
      <c r="A115" s="32" t="s">
        <v>233</v>
      </c>
      <c r="B115" s="32" t="s">
        <v>296</v>
      </c>
      <c r="C115" s="32" t="s">
        <v>300</v>
      </c>
      <c r="D115" s="60" t="n">
        <v>484</v>
      </c>
      <c r="E115" s="60" t="n">
        <v>468</v>
      </c>
      <c r="F115" s="69" t="n">
        <f aca="false">IF(E115="","",D115-E115)</f>
        <v>16</v>
      </c>
      <c r="G115" s="60" t="n">
        <v>192</v>
      </c>
      <c r="H115" s="60" t="n">
        <v>214</v>
      </c>
      <c r="I115" s="69" t="n">
        <f aca="false">IF(H115="","",G115-H115)</f>
        <v>-22</v>
      </c>
      <c r="J115" s="40" t="n">
        <f aca="false">IF(OR(D115="",D115+G115=0),"",D115/(D115+G115))</f>
        <v>0.715976331360947</v>
      </c>
      <c r="K115" s="40" t="n">
        <f aca="false">IF(E115="","",E115/(E115+H115))</f>
        <v>0.686217008797654</v>
      </c>
      <c r="L115" s="70" t="n">
        <f aca="false">IF(OR(K115="",J115=""),"",(J115-K115)*100)</f>
        <v>2.97593225632928</v>
      </c>
      <c r="M115" s="36" t="n">
        <v>3.48774817162815</v>
      </c>
      <c r="N115" s="36" t="n">
        <v>1.32633378910092</v>
      </c>
      <c r="O115" s="36" t="n">
        <f aca="false">SQRT(M115^2+N115^2)</f>
        <v>3.73142715710843</v>
      </c>
      <c r="P115" s="40" t="n">
        <f aca="false">IF(J115="","",MAX(0,J115-1.96*O115/100))</f>
        <v>0.642840359081622</v>
      </c>
      <c r="Q115" s="40" t="n">
        <f aca="false">IF(J115="","",MIN(1,J115+1.96*O115/100))</f>
        <v>0.789112303640272</v>
      </c>
      <c r="R115" s="32" t="str">
        <f aca="false">IF(L115="","",IF(ABS(L115)&lt;=O115,"Yes","No"))</f>
        <v>Yes</v>
      </c>
      <c r="S115" s="32" t="str">
        <f aca="false">IF(L115="","",IF(ABS(L115)&lt;=1.96*O115,"Yes","No"))</f>
        <v>Yes</v>
      </c>
      <c r="T115" s="60" t="n">
        <f aca="false">IF(D115="","",ROUND(SQRT(((D115+G115)*O115/100)^2+(J115*(D115+G115)*0.14653)^2),0))</f>
        <v>75</v>
      </c>
      <c r="U115" s="32"/>
    </row>
    <row r="116" customFormat="false" ht="15" hidden="false" customHeight="false" outlineLevel="0" collapsed="false">
      <c r="A116" s="32" t="s">
        <v>233</v>
      </c>
      <c r="B116" s="32" t="s">
        <v>296</v>
      </c>
      <c r="C116" s="32" t="s">
        <v>301</v>
      </c>
      <c r="D116" s="60" t="n">
        <v>781</v>
      </c>
      <c r="E116" s="60" t="n">
        <v>812</v>
      </c>
      <c r="F116" s="69" t="n">
        <f aca="false">IF(E116="","",D116-E116)</f>
        <v>-31</v>
      </c>
      <c r="G116" s="60" t="n">
        <v>374</v>
      </c>
      <c r="H116" s="60" t="n">
        <v>418</v>
      </c>
      <c r="I116" s="69" t="n">
        <f aca="false">IF(H116="","",G116-H116)</f>
        <v>-44</v>
      </c>
      <c r="J116" s="40" t="n">
        <f aca="false">IF(OR(D116="",D116+G116=0),"",D116/(D116+G116))</f>
        <v>0.676190476190476</v>
      </c>
      <c r="K116" s="40" t="n">
        <f aca="false">IF(E116="","",E116/(E116+H116))</f>
        <v>0.660162601626016</v>
      </c>
      <c r="L116" s="70" t="n">
        <f aca="false">IF(OR(K116="",J116=""),"",(J116-K116)*100)</f>
        <v>1.602787456446</v>
      </c>
      <c r="M116" s="36" t="n">
        <v>1.72805469622063</v>
      </c>
      <c r="N116" s="36" t="n">
        <v>1.32633378910092</v>
      </c>
      <c r="O116" s="36" t="n">
        <f aca="false">SQRT(M116^2+N116^2)</f>
        <v>2.17837883602484</v>
      </c>
      <c r="P116" s="40" t="n">
        <f aca="false">IF(J116="","",MAX(0,J116-1.96*O116/100))</f>
        <v>0.633494251004389</v>
      </c>
      <c r="Q116" s="40" t="n">
        <f aca="false">IF(J116="","",MIN(1,J116+1.96*O116/100))</f>
        <v>0.718886701376563</v>
      </c>
      <c r="R116" s="32" t="str">
        <f aca="false">IF(L116="","",IF(ABS(L116)&lt;=O116,"Yes","No"))</f>
        <v>Yes</v>
      </c>
      <c r="S116" s="32" t="str">
        <f aca="false">IF(L116="","",IF(ABS(L116)&lt;=1.96*O116,"Yes","No"))</f>
        <v>Yes</v>
      </c>
      <c r="T116" s="60" t="n">
        <f aca="false">IF(D116="","",ROUND(SQRT(((D116+G116)*O116/100)^2+(J116*(D116+G116)*0.06777)^2),0))</f>
        <v>59</v>
      </c>
      <c r="U116" s="32"/>
    </row>
    <row r="117" customFormat="false" ht="15" hidden="false" customHeight="false" outlineLevel="0" collapsed="false">
      <c r="A117" s="32" t="s">
        <v>233</v>
      </c>
      <c r="B117" s="32" t="s">
        <v>296</v>
      </c>
      <c r="C117" s="32" t="s">
        <v>302</v>
      </c>
      <c r="D117" s="60" t="n">
        <v>513</v>
      </c>
      <c r="E117" s="60" t="n">
        <v>499</v>
      </c>
      <c r="F117" s="69" t="n">
        <f aca="false">IF(E117="","",D117-E117)</f>
        <v>14</v>
      </c>
      <c r="G117" s="60" t="n">
        <v>273</v>
      </c>
      <c r="H117" s="60" t="n">
        <v>308</v>
      </c>
      <c r="I117" s="69" t="n">
        <f aca="false">IF(H117="","",G117-H117)</f>
        <v>-35</v>
      </c>
      <c r="J117" s="40" t="n">
        <f aca="false">IF(OR(D117="",D117+G117=0),"",D117/(D117+G117))</f>
        <v>0.652671755725191</v>
      </c>
      <c r="K117" s="40" t="n">
        <f aca="false">IF(E117="","",E117/(E117+H117))</f>
        <v>0.618339529120198</v>
      </c>
      <c r="L117" s="70" t="n">
        <f aca="false">IF(OR(K117="",J117=""),"",(J117-K117)*100)</f>
        <v>3.43322266049926</v>
      </c>
      <c r="M117" s="36" t="n">
        <v>2.13808181890095</v>
      </c>
      <c r="N117" s="36" t="n">
        <v>1.32633378910092</v>
      </c>
      <c r="O117" s="36" t="n">
        <f aca="false">SQRT(M117^2+N117^2)</f>
        <v>2.51605945566189</v>
      </c>
      <c r="P117" s="40" t="n">
        <f aca="false">IF(J117="","",MAX(0,J117-1.96*O117/100))</f>
        <v>0.603356990394218</v>
      </c>
      <c r="Q117" s="40" t="n">
        <f aca="false">IF(J117="","",MIN(1,J117+1.96*O117/100))</f>
        <v>0.701986521056164</v>
      </c>
      <c r="R117" s="32" t="str">
        <f aca="false">IF(L117="","",IF(ABS(L117)&lt;=O117,"Yes","No"))</f>
        <v>No</v>
      </c>
      <c r="S117" s="32" t="str">
        <f aca="false">IF(L117="","",IF(ABS(L117)&lt;=1.96*O117,"Yes","No"))</f>
        <v>Yes</v>
      </c>
      <c r="T117" s="60" t="n">
        <f aca="false">IF(D117="","",ROUND(SQRT(((D117+G117)*O117/100)^2+(J117*(D117+G117)*0.0886)^2),0))</f>
        <v>50</v>
      </c>
      <c r="U117" s="32"/>
    </row>
    <row r="118" customFormat="false" ht="15" hidden="false" customHeight="false" outlineLevel="0" collapsed="false">
      <c r="A118" s="32" t="s">
        <v>233</v>
      </c>
      <c r="B118" s="32" t="s">
        <v>296</v>
      </c>
      <c r="C118" s="32" t="s">
        <v>303</v>
      </c>
      <c r="D118" s="60" t="n">
        <v>600</v>
      </c>
      <c r="E118" s="60" t="n">
        <v>596</v>
      </c>
      <c r="F118" s="69" t="n">
        <f aca="false">IF(E118="","",D118-E118)</f>
        <v>4</v>
      </c>
      <c r="G118" s="60" t="n">
        <v>392</v>
      </c>
      <c r="H118" s="60" t="n">
        <v>436</v>
      </c>
      <c r="I118" s="69" t="n">
        <f aca="false">IF(H118="","",G118-H118)</f>
        <v>-44</v>
      </c>
      <c r="J118" s="40" t="n">
        <f aca="false">IF(OR(D118="",D118+G118=0),"",D118/(D118+G118))</f>
        <v>0.604838709677419</v>
      </c>
      <c r="K118" s="40" t="n">
        <f aca="false">IF(E118="","",E118/(E118+H118))</f>
        <v>0.577519379844961</v>
      </c>
      <c r="L118" s="70" t="n">
        <f aca="false">IF(OR(K118="",J118=""),"",(J118-K118)*100)</f>
        <v>2.73193298324581</v>
      </c>
      <c r="M118" s="36" t="n">
        <v>2.13808181890095</v>
      </c>
      <c r="N118" s="36" t="n">
        <v>1.32633378910092</v>
      </c>
      <c r="O118" s="36" t="n">
        <f aca="false">SQRT(M118^2+N118^2)</f>
        <v>2.51605945566189</v>
      </c>
      <c r="P118" s="40" t="n">
        <f aca="false">IF(J118="","",MAX(0,J118-1.96*O118/100))</f>
        <v>0.555523944346446</v>
      </c>
      <c r="Q118" s="40" t="n">
        <f aca="false">IF(J118="","",MIN(1,J118+1.96*O118/100))</f>
        <v>0.654153475008392</v>
      </c>
      <c r="R118" s="32" t="str">
        <f aca="false">IF(L118="","",IF(ABS(L118)&lt;=O118,"Yes","No"))</f>
        <v>No</v>
      </c>
      <c r="S118" s="32" t="str">
        <f aca="false">IF(L118="","",IF(ABS(L118)&lt;=1.96*O118,"Yes","No"))</f>
        <v>Yes</v>
      </c>
      <c r="T118" s="60" t="n">
        <f aca="false">IF(D118="","",ROUND(SQRT(((D118+G118)*O118/100)^2+(J118*(D118+G118)*0.0886)^2),0))</f>
        <v>59</v>
      </c>
      <c r="U118" s="32"/>
    </row>
    <row r="119" customFormat="false" ht="15" hidden="false" customHeight="false" outlineLevel="0" collapsed="false">
      <c r="A119" s="32" t="s">
        <v>233</v>
      </c>
      <c r="B119" s="32" t="s">
        <v>296</v>
      </c>
      <c r="C119" s="32" t="s">
        <v>304</v>
      </c>
      <c r="D119" s="60" t="n">
        <v>713</v>
      </c>
      <c r="E119" s="60" t="n">
        <v>646</v>
      </c>
      <c r="F119" s="69" t="n">
        <f aca="false">IF(E119="","",D119-E119)</f>
        <v>67</v>
      </c>
      <c r="G119" s="60" t="n">
        <v>408</v>
      </c>
      <c r="H119" s="60" t="n">
        <v>453</v>
      </c>
      <c r="I119" s="69" t="n">
        <f aca="false">IF(H119="","",G119-H119)</f>
        <v>-45</v>
      </c>
      <c r="J119" s="40" t="n">
        <f aca="false">IF(OR(D119="",D119+G119=0),"",D119/(D119+G119))</f>
        <v>0.636039250669046</v>
      </c>
      <c r="K119" s="40" t="n">
        <f aca="false">IF(E119="","",E119/(E119+H119))</f>
        <v>0.587807097361238</v>
      </c>
      <c r="L119" s="70" t="n">
        <f aca="false">IF(OR(K119="",J119=""),"",(J119-K119)*100)</f>
        <v>4.82321533078081</v>
      </c>
      <c r="M119" s="36" t="n">
        <v>2.13808181890095</v>
      </c>
      <c r="N119" s="36" t="n">
        <v>1.32633378910092</v>
      </c>
      <c r="O119" s="36" t="n">
        <f aca="false">SQRT(M119^2+N119^2)</f>
        <v>2.51605945566189</v>
      </c>
      <c r="P119" s="40" t="n">
        <f aca="false">IF(J119="","",MAX(0,J119-1.96*O119/100))</f>
        <v>0.586724485338073</v>
      </c>
      <c r="Q119" s="40" t="n">
        <f aca="false">IF(J119="","",MIN(1,J119+1.96*O119/100))</f>
        <v>0.685354016000019</v>
      </c>
      <c r="R119" s="32" t="str">
        <f aca="false">IF(L119="","",IF(ABS(L119)&lt;=O119,"Yes","No"))</f>
        <v>No</v>
      </c>
      <c r="S119" s="32" t="str">
        <f aca="false">IF(L119="","",IF(ABS(L119)&lt;=1.96*O119,"Yes","No"))</f>
        <v>Yes</v>
      </c>
      <c r="T119" s="60" t="n">
        <f aca="false">IF(D119="","",ROUND(SQRT(((D119+G119)*O119/100)^2+(J119*(D119+G119)*0.0886)^2),0))</f>
        <v>69</v>
      </c>
      <c r="U119" s="32"/>
    </row>
    <row r="120" customFormat="false" ht="15" hidden="false" customHeight="false" outlineLevel="0" collapsed="false">
      <c r="A120" s="32" t="s">
        <v>233</v>
      </c>
      <c r="B120" s="32" t="s">
        <v>296</v>
      </c>
      <c r="C120" s="32" t="s">
        <v>305</v>
      </c>
      <c r="D120" s="60" t="n">
        <v>553</v>
      </c>
      <c r="E120" s="60" t="n">
        <v>534</v>
      </c>
      <c r="F120" s="69" t="n">
        <f aca="false">IF(E120="","",D120-E120)</f>
        <v>19</v>
      </c>
      <c r="G120" s="60" t="n">
        <v>281</v>
      </c>
      <c r="H120" s="60" t="n">
        <v>314</v>
      </c>
      <c r="I120" s="69" t="n">
        <f aca="false">IF(H120="","",G120-H120)</f>
        <v>-33</v>
      </c>
      <c r="J120" s="40" t="n">
        <f aca="false">IF(OR(D120="",D120+G120=0),"",D120/(D120+G120))</f>
        <v>0.663069544364508</v>
      </c>
      <c r="K120" s="40" t="n">
        <f aca="false">IF(E120="","",E120/(E120+H120))</f>
        <v>0.629716981132076</v>
      </c>
      <c r="L120" s="70" t="n">
        <f aca="false">IF(OR(K120="",J120=""),"",(J120-K120)*100)</f>
        <v>3.33525632324329</v>
      </c>
      <c r="M120" s="36" t="n">
        <v>2.13808181890095</v>
      </c>
      <c r="N120" s="36" t="n">
        <v>1.32633378910092</v>
      </c>
      <c r="O120" s="36" t="n">
        <f aca="false">SQRT(M120^2+N120^2)</f>
        <v>2.51605945566189</v>
      </c>
      <c r="P120" s="40" t="n">
        <f aca="false">IF(J120="","",MAX(0,J120-1.96*O120/100))</f>
        <v>0.613754779033535</v>
      </c>
      <c r="Q120" s="40" t="n">
        <f aca="false">IF(J120="","",MIN(1,J120+1.96*O120/100))</f>
        <v>0.712384309695481</v>
      </c>
      <c r="R120" s="32" t="str">
        <f aca="false">IF(L120="","",IF(ABS(L120)&lt;=O120,"Yes","No"))</f>
        <v>No</v>
      </c>
      <c r="S120" s="32" t="str">
        <f aca="false">IF(L120="","",IF(ABS(L120)&lt;=1.96*O120,"Yes","No"))</f>
        <v>Yes</v>
      </c>
      <c r="T120" s="60" t="n">
        <f aca="false">IF(D120="","",ROUND(SQRT(((D120+G120)*O120/100)^2+(J120*(D120+G120)*0.0886)^2),0))</f>
        <v>53</v>
      </c>
      <c r="U120" s="32"/>
    </row>
    <row r="121" customFormat="false" ht="15" hidden="false" customHeight="false" outlineLevel="0" collapsed="false">
      <c r="A121" s="32" t="s">
        <v>233</v>
      </c>
      <c r="B121" s="32" t="s">
        <v>296</v>
      </c>
      <c r="C121" s="32" t="s">
        <v>306</v>
      </c>
      <c r="D121" s="60" t="n">
        <v>441</v>
      </c>
      <c r="E121" s="60" t="n">
        <v>393</v>
      </c>
      <c r="F121" s="69" t="n">
        <f aca="false">IF(E121="","",D121-E121)</f>
        <v>48</v>
      </c>
      <c r="G121" s="60" t="n">
        <v>304</v>
      </c>
      <c r="H121" s="60" t="n">
        <v>318</v>
      </c>
      <c r="I121" s="69" t="n">
        <f aca="false">IF(H121="","",G121-H121)</f>
        <v>-14</v>
      </c>
      <c r="J121" s="40" t="n">
        <f aca="false">IF(OR(D121="",D121+G121=0),"",D121/(D121+G121))</f>
        <v>0.591946308724832</v>
      </c>
      <c r="K121" s="40" t="n">
        <f aca="false">IF(E121="","",E121/(E121+H121))</f>
        <v>0.552742616033755</v>
      </c>
      <c r="L121" s="70" t="n">
        <f aca="false">IF(OR(K121="",J121=""),"",(J121-K121)*100)</f>
        <v>3.92036926910769</v>
      </c>
      <c r="M121" s="36" t="n">
        <v>2.13808181890095</v>
      </c>
      <c r="N121" s="36" t="n">
        <v>1.32633378910092</v>
      </c>
      <c r="O121" s="36" t="n">
        <f aca="false">SQRT(M121^2+N121^2)</f>
        <v>2.51605945566189</v>
      </c>
      <c r="P121" s="40" t="n">
        <f aca="false">IF(J121="","",MAX(0,J121-1.96*O121/100))</f>
        <v>0.542631543393859</v>
      </c>
      <c r="Q121" s="40" t="n">
        <f aca="false">IF(J121="","",MIN(1,J121+1.96*O121/100))</f>
        <v>0.641261074055805</v>
      </c>
      <c r="R121" s="32" t="str">
        <f aca="false">IF(L121="","",IF(ABS(L121)&lt;=O121,"Yes","No"))</f>
        <v>No</v>
      </c>
      <c r="S121" s="32" t="str">
        <f aca="false">IF(L121="","",IF(ABS(L121)&lt;=1.96*O121,"Yes","No"))</f>
        <v>Yes</v>
      </c>
      <c r="T121" s="60" t="n">
        <f aca="false">IF(D121="","",ROUND(SQRT(((D121+G121)*O121/100)^2+(J121*(D121+G121)*0.0886)^2),0))</f>
        <v>43</v>
      </c>
      <c r="U121" s="32"/>
    </row>
    <row r="122" customFormat="false" ht="15" hidden="false" customHeight="false" outlineLevel="0" collapsed="false">
      <c r="A122" s="32" t="s">
        <v>233</v>
      </c>
      <c r="B122" s="32" t="s">
        <v>296</v>
      </c>
      <c r="C122" s="32" t="s">
        <v>307</v>
      </c>
      <c r="D122" s="60" t="n">
        <v>572</v>
      </c>
      <c r="E122" s="60" t="n">
        <v>563</v>
      </c>
      <c r="F122" s="69" t="n">
        <f aca="false">IF(E122="","",D122-E122)</f>
        <v>9</v>
      </c>
      <c r="G122" s="60" t="n">
        <v>303</v>
      </c>
      <c r="H122" s="60" t="n">
        <v>322</v>
      </c>
      <c r="I122" s="69" t="n">
        <f aca="false">IF(H122="","",G122-H122)</f>
        <v>-19</v>
      </c>
      <c r="J122" s="40" t="n">
        <f aca="false">IF(OR(D122="",D122+G122=0),"",D122/(D122+G122))</f>
        <v>0.653714285714286</v>
      </c>
      <c r="K122" s="40" t="n">
        <f aca="false">IF(E122="","",E122/(E122+H122))</f>
        <v>0.636158192090396</v>
      </c>
      <c r="L122" s="70" t="n">
        <f aca="false">IF(OR(K122="",J122=""),"",(J122-K122)*100)</f>
        <v>1.75560936238902</v>
      </c>
      <c r="M122" s="36" t="n">
        <v>2.13808181890095</v>
      </c>
      <c r="N122" s="36" t="n">
        <v>1.32633378910092</v>
      </c>
      <c r="O122" s="36" t="n">
        <f aca="false">SQRT(M122^2+N122^2)</f>
        <v>2.51605945566189</v>
      </c>
      <c r="P122" s="40" t="n">
        <f aca="false">IF(J122="","",MAX(0,J122-1.96*O122/100))</f>
        <v>0.604399520383313</v>
      </c>
      <c r="Q122" s="40" t="n">
        <f aca="false">IF(J122="","",MIN(1,J122+1.96*O122/100))</f>
        <v>0.703029051045259</v>
      </c>
      <c r="R122" s="32" t="str">
        <f aca="false">IF(L122="","",IF(ABS(L122)&lt;=O122,"Yes","No"))</f>
        <v>Yes</v>
      </c>
      <c r="S122" s="32" t="str">
        <f aca="false">IF(L122="","",IF(ABS(L122)&lt;=1.96*O122,"Yes","No"))</f>
        <v>Yes</v>
      </c>
      <c r="T122" s="60" t="n">
        <f aca="false">IF(D122="","",ROUND(SQRT(((D122+G122)*O122/100)^2+(J122*(D122+G122)*0.0886)^2),0))</f>
        <v>55</v>
      </c>
      <c r="U122" s="32"/>
    </row>
    <row r="123" customFormat="false" ht="15" hidden="false" customHeight="false" outlineLevel="0" collapsed="false">
      <c r="A123" s="32" t="s">
        <v>233</v>
      </c>
      <c r="B123" s="32" t="s">
        <v>296</v>
      </c>
      <c r="C123" s="32" t="s">
        <v>308</v>
      </c>
      <c r="D123" s="60" t="n">
        <v>545</v>
      </c>
      <c r="E123" s="60" t="n">
        <v>534</v>
      </c>
      <c r="F123" s="69" t="n">
        <f aca="false">IF(E123="","",D123-E123)</f>
        <v>11</v>
      </c>
      <c r="G123" s="60" t="n">
        <v>340</v>
      </c>
      <c r="H123" s="60" t="n">
        <v>376</v>
      </c>
      <c r="I123" s="69" t="n">
        <f aca="false">IF(H123="","",G123-H123)</f>
        <v>-36</v>
      </c>
      <c r="J123" s="40" t="n">
        <f aca="false">IF(OR(D123="",D123+G123=0),"",D123/(D123+G123))</f>
        <v>0.615819209039548</v>
      </c>
      <c r="K123" s="40" t="n">
        <f aca="false">IF(E123="","",E123/(E123+H123))</f>
        <v>0.586813186813187</v>
      </c>
      <c r="L123" s="70" t="n">
        <f aca="false">IF(OR(K123="",J123=""),"",(J123-K123)*100)</f>
        <v>2.90060222263612</v>
      </c>
      <c r="M123" s="36" t="n">
        <v>2.13808181890095</v>
      </c>
      <c r="N123" s="36" t="n">
        <v>1.32633378910092</v>
      </c>
      <c r="O123" s="36" t="n">
        <f aca="false">SQRT(M123^2+N123^2)</f>
        <v>2.51605945566189</v>
      </c>
      <c r="P123" s="40" t="n">
        <f aca="false">IF(J123="","",MAX(0,J123-1.96*O123/100))</f>
        <v>0.566504443708575</v>
      </c>
      <c r="Q123" s="40" t="n">
        <f aca="false">IF(J123="","",MIN(1,J123+1.96*O123/100))</f>
        <v>0.665133974370521</v>
      </c>
      <c r="R123" s="32" t="str">
        <f aca="false">IF(L123="","",IF(ABS(L123)&lt;=O123,"Yes","No"))</f>
        <v>No</v>
      </c>
      <c r="S123" s="32" t="str">
        <f aca="false">IF(L123="","",IF(ABS(L123)&lt;=1.96*O123,"Yes","No"))</f>
        <v>Yes</v>
      </c>
      <c r="T123" s="60" t="n">
        <f aca="false">IF(D123="","",ROUND(SQRT(((D123+G123)*O123/100)^2+(J123*(D123+G123)*0.0886)^2),0))</f>
        <v>53</v>
      </c>
      <c r="U123" s="32"/>
    </row>
    <row r="124" customFormat="false" ht="15" hidden="false" customHeight="false" outlineLevel="0" collapsed="false">
      <c r="A124" s="32" t="s">
        <v>233</v>
      </c>
      <c r="B124" s="32" t="s">
        <v>309</v>
      </c>
      <c r="C124" s="32" t="s">
        <v>310</v>
      </c>
      <c r="D124" s="60" t="n">
        <v>644</v>
      </c>
      <c r="E124" s="60" t="n">
        <v>553</v>
      </c>
      <c r="F124" s="69" t="n">
        <f aca="false">IF(E124="","",D124-E124)</f>
        <v>91</v>
      </c>
      <c r="G124" s="60" t="n">
        <v>377</v>
      </c>
      <c r="H124" s="60" t="n">
        <v>418</v>
      </c>
      <c r="I124" s="69" t="n">
        <f aca="false">IF(H124="","",G124-H124)</f>
        <v>-41</v>
      </c>
      <c r="J124" s="40" t="n">
        <f aca="false">IF(OR(D124="",D124+G124=0),"",D124/(D124+G124))</f>
        <v>0.6307541625857</v>
      </c>
      <c r="K124" s="40" t="n">
        <f aca="false">IF(E124="","",E124/(E124+H124))</f>
        <v>0.56951596292482</v>
      </c>
      <c r="L124" s="70" t="n">
        <f aca="false">IF(OR(K124="",J124=""),"",(J124-K124)*100)</f>
        <v>6.12381996608805</v>
      </c>
      <c r="M124" s="36" t="n">
        <v>2.13808181890095</v>
      </c>
      <c r="N124" s="36" t="n">
        <v>1.32633378910092</v>
      </c>
      <c r="O124" s="36" t="n">
        <f aca="false">SQRT(M124^2+N124^2)</f>
        <v>2.51605945566189</v>
      </c>
      <c r="P124" s="40" t="n">
        <f aca="false">IF(J124="","",MAX(0,J124-1.96*O124/100))</f>
        <v>0.581439397254727</v>
      </c>
      <c r="Q124" s="40" t="n">
        <f aca="false">IF(J124="","",MIN(1,J124+1.96*O124/100))</f>
        <v>0.680068927916673</v>
      </c>
      <c r="R124" s="32" t="str">
        <f aca="false">IF(L124="","",IF(ABS(L124)&lt;=O124,"Yes","No"))</f>
        <v>No</v>
      </c>
      <c r="S124" s="32" t="str">
        <f aca="false">IF(L124="","",IF(ABS(L124)&lt;=1.96*O124,"Yes","No"))</f>
        <v>No</v>
      </c>
      <c r="T124" s="60" t="n">
        <f aca="false">IF(D124="","",ROUND(SQRT(((D124+G124)*O124/100)^2+(J124*(D124+G124)*0.0886)^2),0))</f>
        <v>63</v>
      </c>
      <c r="U124" s="32"/>
    </row>
    <row r="125" customFormat="false" ht="15" hidden="false" customHeight="false" outlineLevel="0" collapsed="false">
      <c r="A125" s="32" t="s">
        <v>233</v>
      </c>
      <c r="B125" s="32" t="s">
        <v>309</v>
      </c>
      <c r="C125" s="32" t="s">
        <v>311</v>
      </c>
      <c r="D125" s="60" t="n">
        <v>498</v>
      </c>
      <c r="E125" s="60" t="n">
        <v>491</v>
      </c>
      <c r="F125" s="69" t="n">
        <f aca="false">IF(E125="","",D125-E125)</f>
        <v>7</v>
      </c>
      <c r="G125" s="60" t="n">
        <v>464</v>
      </c>
      <c r="H125" s="60" t="n">
        <v>541</v>
      </c>
      <c r="I125" s="69" t="n">
        <f aca="false">IF(H125="","",G125-H125)</f>
        <v>-77</v>
      </c>
      <c r="J125" s="40" t="n">
        <f aca="false">IF(OR(D125="",D125+G125=0),"",D125/(D125+G125))</f>
        <v>0.517671517671518</v>
      </c>
      <c r="K125" s="40" t="n">
        <f aca="false">IF(E125="","",E125/(E125+H125))</f>
        <v>0.47577519379845</v>
      </c>
      <c r="L125" s="70" t="n">
        <f aca="false">IF(OR(K125="",J125=""),"",(J125-K125)*100)</f>
        <v>4.1896323873068</v>
      </c>
      <c r="M125" s="36" t="n">
        <v>2.13808181890095</v>
      </c>
      <c r="N125" s="36" t="n">
        <v>1.32633378910092</v>
      </c>
      <c r="O125" s="36" t="n">
        <f aca="false">SQRT(M125^2+N125^2)</f>
        <v>2.51605945566189</v>
      </c>
      <c r="P125" s="40" t="n">
        <f aca="false">IF(J125="","",MAX(0,J125-1.96*O125/100))</f>
        <v>0.468356752340545</v>
      </c>
      <c r="Q125" s="40" t="n">
        <f aca="false">IF(J125="","",MIN(1,J125+1.96*O125/100))</f>
        <v>0.566986283002491</v>
      </c>
      <c r="R125" s="32" t="str">
        <f aca="false">IF(L125="","",IF(ABS(L125)&lt;=O125,"Yes","No"))</f>
        <v>No</v>
      </c>
      <c r="S125" s="32" t="str">
        <f aca="false">IF(L125="","",IF(ABS(L125)&lt;=1.96*O125,"Yes","No"))</f>
        <v>Yes</v>
      </c>
      <c r="T125" s="60" t="n">
        <f aca="false">IF(D125="","",ROUND(SQRT(((D125+G125)*O125/100)^2+(J125*(D125+G125)*0.0886)^2),0))</f>
        <v>50</v>
      </c>
      <c r="U125" s="32"/>
    </row>
    <row r="126" customFormat="false" ht="15" hidden="false" customHeight="false" outlineLevel="0" collapsed="false">
      <c r="A126" s="32" t="s">
        <v>233</v>
      </c>
      <c r="B126" s="32" t="s">
        <v>309</v>
      </c>
      <c r="C126" s="32" t="s">
        <v>312</v>
      </c>
      <c r="D126" s="60" t="n">
        <v>617</v>
      </c>
      <c r="E126" s="60" t="n">
        <v>538</v>
      </c>
      <c r="F126" s="69" t="n">
        <f aca="false">IF(E126="","",D126-E126)</f>
        <v>79</v>
      </c>
      <c r="G126" s="60" t="n">
        <v>441</v>
      </c>
      <c r="H126" s="60" t="n">
        <v>539</v>
      </c>
      <c r="I126" s="69" t="n">
        <f aca="false">IF(H126="","",G126-H126)</f>
        <v>-98</v>
      </c>
      <c r="J126" s="40" t="n">
        <f aca="false">IF(OR(D126="",D126+G126=0),"",D126/(D126+G126))</f>
        <v>0.583175803402647</v>
      </c>
      <c r="K126" s="40" t="n">
        <f aca="false">IF(E126="","",E126/(E126+H126))</f>
        <v>0.499535747446611</v>
      </c>
      <c r="L126" s="70" t="n">
        <f aca="false">IF(OR(K126="",J126=""),"",(J126-K126)*100)</f>
        <v>8.36400559560356</v>
      </c>
      <c r="M126" s="36" t="n">
        <v>2.13808181890095</v>
      </c>
      <c r="N126" s="36" t="n">
        <v>1.32633378910092</v>
      </c>
      <c r="O126" s="36" t="n">
        <f aca="false">SQRT(M126^2+N126^2)</f>
        <v>2.51605945566189</v>
      </c>
      <c r="P126" s="40" t="n">
        <f aca="false">IF(J126="","",MAX(0,J126-1.96*O126/100))</f>
        <v>0.533861038071674</v>
      </c>
      <c r="Q126" s="40" t="n">
        <f aca="false">IF(J126="","",MIN(1,J126+1.96*O126/100))</f>
        <v>0.63249056873362</v>
      </c>
      <c r="R126" s="32" t="str">
        <f aca="false">IF(L126="","",IF(ABS(L126)&lt;=O126,"Yes","No"))</f>
        <v>No</v>
      </c>
      <c r="S126" s="32" t="str">
        <f aca="false">IF(L126="","",IF(ABS(L126)&lt;=1.96*O126,"Yes","No"))</f>
        <v>No</v>
      </c>
      <c r="T126" s="60" t="n">
        <f aca="false">IF(D126="","",ROUND(SQRT(((D126+G126)*O126/100)^2+(J126*(D126+G126)*0.0886)^2),0))</f>
        <v>61</v>
      </c>
      <c r="U126" s="32"/>
    </row>
    <row r="127" customFormat="false" ht="15" hidden="false" customHeight="false" outlineLevel="0" collapsed="false">
      <c r="A127" s="32" t="s">
        <v>233</v>
      </c>
      <c r="B127" s="32" t="s">
        <v>313</v>
      </c>
      <c r="C127" s="32" t="s">
        <v>313</v>
      </c>
      <c r="D127" s="60" t="n">
        <v>787</v>
      </c>
      <c r="E127" s="60" t="n">
        <v>704</v>
      </c>
      <c r="F127" s="69" t="n">
        <f aca="false">IF(E127="","",D127-E127)</f>
        <v>83</v>
      </c>
      <c r="G127" s="60" t="n">
        <v>678</v>
      </c>
      <c r="H127" s="60" t="n">
        <v>792</v>
      </c>
      <c r="I127" s="69" t="n">
        <f aca="false">IF(H127="","",G127-H127)</f>
        <v>-114</v>
      </c>
      <c r="J127" s="40" t="n">
        <f aca="false">IF(OR(D127="",D127+G127=0),"",D127/(D127+G127))</f>
        <v>0.537201365187713</v>
      </c>
      <c r="K127" s="40" t="n">
        <f aca="false">IF(E127="","",E127/(E127+H127))</f>
        <v>0.470588235294118</v>
      </c>
      <c r="L127" s="70" t="n">
        <f aca="false">IF(OR(K127="",J127=""),"",(J127-K127)*100)</f>
        <v>6.66131298935957</v>
      </c>
      <c r="M127" s="36" t="n">
        <v>1.72805469622063</v>
      </c>
      <c r="N127" s="36" t="n">
        <v>1.32633378910092</v>
      </c>
      <c r="O127" s="36" t="n">
        <f aca="false">SQRT(M127^2+N127^2)</f>
        <v>2.17837883602484</v>
      </c>
      <c r="P127" s="40" t="n">
        <f aca="false">IF(J127="","",MAX(0,J127-1.96*O127/100))</f>
        <v>0.494505140001626</v>
      </c>
      <c r="Q127" s="40" t="n">
        <f aca="false">IF(J127="","",MIN(1,J127+1.96*O127/100))</f>
        <v>0.5798975903738</v>
      </c>
      <c r="R127" s="32" t="str">
        <f aca="false">IF(L127="","",IF(ABS(L127)&lt;=O127,"Yes","No"))</f>
        <v>No</v>
      </c>
      <c r="S127" s="32" t="str">
        <f aca="false">IF(L127="","",IF(ABS(L127)&lt;=1.96*O127,"Yes","No"))</f>
        <v>No</v>
      </c>
      <c r="T127" s="60" t="n">
        <f aca="false">IF(D127="","",ROUND(SQRT(((D127+G127)*O127/100)^2+(J127*(D127+G127)*0.06777)^2),0))</f>
        <v>62</v>
      </c>
      <c r="U127" s="32"/>
    </row>
    <row r="128" customFormat="false" ht="15" hidden="false" customHeight="false" outlineLevel="0" collapsed="false">
      <c r="A128" s="32" t="s">
        <v>233</v>
      </c>
      <c r="B128" s="32" t="s">
        <v>314</v>
      </c>
      <c r="C128" s="32" t="s">
        <v>315</v>
      </c>
      <c r="D128" s="60" t="n">
        <v>419</v>
      </c>
      <c r="E128" s="60" t="n">
        <v>389</v>
      </c>
      <c r="F128" s="69" t="n">
        <f aca="false">IF(E128="","",D128-E128)</f>
        <v>30</v>
      </c>
      <c r="G128" s="60" t="n">
        <v>317</v>
      </c>
      <c r="H128" s="60" t="n">
        <v>397</v>
      </c>
      <c r="I128" s="69" t="n">
        <f aca="false">IF(H128="","",G128-H128)</f>
        <v>-80</v>
      </c>
      <c r="J128" s="40" t="n">
        <f aca="false">IF(OR(D128="",D128+G128=0),"",D128/(D128+G128))</f>
        <v>0.56929347826087</v>
      </c>
      <c r="K128" s="40" t="n">
        <f aca="false">IF(E128="","",E128/(E128+H128))</f>
        <v>0.494910941475827</v>
      </c>
      <c r="L128" s="70" t="n">
        <f aca="false">IF(OR(K128="",J128=""),"",(J128-K128)*100)</f>
        <v>7.43825367850425</v>
      </c>
      <c r="M128" s="36" t="n">
        <v>3.48774817162815</v>
      </c>
      <c r="N128" s="36" t="n">
        <v>1.32633378910092</v>
      </c>
      <c r="O128" s="36" t="n">
        <f aca="false">SQRT(M128^2+N128^2)</f>
        <v>3.73142715710843</v>
      </c>
      <c r="P128" s="40" t="n">
        <f aca="false">IF(J128="","",MAX(0,J128-1.96*O128/100))</f>
        <v>0.496157505981544</v>
      </c>
      <c r="Q128" s="40" t="n">
        <f aca="false">IF(J128="","",MIN(1,J128+1.96*O128/100))</f>
        <v>0.642429450540195</v>
      </c>
      <c r="R128" s="32" t="str">
        <f aca="false">IF(L128="","",IF(ABS(L128)&lt;=O128,"Yes","No"))</f>
        <v>No</v>
      </c>
      <c r="S128" s="32" t="str">
        <f aca="false">IF(L128="","",IF(ABS(L128)&lt;=1.96*O128,"Yes","No"))</f>
        <v>No</v>
      </c>
      <c r="T128" s="60" t="n">
        <f aca="false">IF(D128="","",ROUND(SQRT(((D128+G128)*O128/100)^2+(J128*(D128+G128)*0.14653)^2),0))</f>
        <v>67</v>
      </c>
      <c r="U128" s="32"/>
    </row>
    <row r="129" customFormat="false" ht="15" hidden="false" customHeight="false" outlineLevel="0" collapsed="false">
      <c r="A129" s="32" t="s">
        <v>233</v>
      </c>
      <c r="B129" s="32" t="s">
        <v>314</v>
      </c>
      <c r="C129" s="32" t="s">
        <v>316</v>
      </c>
      <c r="D129" s="60" t="n">
        <v>548</v>
      </c>
      <c r="E129" s="60" t="n">
        <v>490</v>
      </c>
      <c r="F129" s="69" t="n">
        <f aca="false">IF(E129="","",D129-E129)</f>
        <v>58</v>
      </c>
      <c r="G129" s="60" t="n">
        <v>426</v>
      </c>
      <c r="H129" s="60" t="n">
        <v>474</v>
      </c>
      <c r="I129" s="69" t="n">
        <f aca="false">IF(H129="","",G129-H129)</f>
        <v>-48</v>
      </c>
      <c r="J129" s="40" t="n">
        <f aca="false">IF(OR(D129="",D129+G129=0),"",D129/(D129+G129))</f>
        <v>0.562628336755647</v>
      </c>
      <c r="K129" s="40" t="n">
        <f aca="false">IF(E129="","",E129/(E129+H129))</f>
        <v>0.508298755186722</v>
      </c>
      <c r="L129" s="70" t="n">
        <f aca="false">IF(OR(K129="",J129=""),"",(J129-K129)*100)</f>
        <v>5.43295815689249</v>
      </c>
      <c r="M129" s="36" t="n">
        <v>2.13808181890095</v>
      </c>
      <c r="N129" s="36" t="n">
        <v>1.32633378910092</v>
      </c>
      <c r="O129" s="36" t="n">
        <f aca="false">SQRT(M129^2+N129^2)</f>
        <v>2.51605945566189</v>
      </c>
      <c r="P129" s="40" t="n">
        <f aca="false">IF(J129="","",MAX(0,J129-1.96*O129/100))</f>
        <v>0.513313571424674</v>
      </c>
      <c r="Q129" s="40" t="n">
        <f aca="false">IF(J129="","",MIN(1,J129+1.96*O129/100))</f>
        <v>0.61194310208662</v>
      </c>
      <c r="R129" s="32" t="str">
        <f aca="false">IF(L129="","",IF(ABS(L129)&lt;=O129,"Yes","No"))</f>
        <v>No</v>
      </c>
      <c r="S129" s="32" t="str">
        <f aca="false">IF(L129="","",IF(ABS(L129)&lt;=1.96*O129,"Yes","No"))</f>
        <v>No</v>
      </c>
      <c r="T129" s="60" t="n">
        <f aca="false">IF(D129="","",ROUND(SQRT(((D129+G129)*O129/100)^2+(J129*(D129+G129)*0.0886)^2),0))</f>
        <v>54</v>
      </c>
      <c r="U129" s="32"/>
    </row>
    <row r="130" customFormat="false" ht="15" hidden="false" customHeight="false" outlineLevel="0" collapsed="false">
      <c r="A130" s="32" t="s">
        <v>233</v>
      </c>
      <c r="B130" s="32" t="s">
        <v>317</v>
      </c>
      <c r="C130" s="32" t="s">
        <v>318</v>
      </c>
      <c r="D130" s="60" t="n">
        <v>606</v>
      </c>
      <c r="E130" s="60" t="n">
        <v>575</v>
      </c>
      <c r="F130" s="69" t="n">
        <f aca="false">IF(E130="","",D130-E130)</f>
        <v>31</v>
      </c>
      <c r="G130" s="60" t="n">
        <v>446</v>
      </c>
      <c r="H130" s="60" t="n">
        <v>468</v>
      </c>
      <c r="I130" s="69" t="n">
        <f aca="false">IF(H130="","",G130-H130)</f>
        <v>-22</v>
      </c>
      <c r="J130" s="40" t="n">
        <f aca="false">IF(OR(D130="",D130+G130=0),"",D130/(D130+G130))</f>
        <v>0.576045627376426</v>
      </c>
      <c r="K130" s="40" t="n">
        <f aca="false">IF(E130="","",E130/(E130+H130))</f>
        <v>0.551294343240652</v>
      </c>
      <c r="L130" s="70" t="n">
        <f aca="false">IF(OR(K130="",J130=""),"",(J130-K130)*100)</f>
        <v>2.47512841357739</v>
      </c>
      <c r="M130" s="36" t="n">
        <v>2.13808181890095</v>
      </c>
      <c r="N130" s="36" t="n">
        <v>1.32633378910092</v>
      </c>
      <c r="O130" s="36" t="n">
        <f aca="false">SQRT(M130^2+N130^2)</f>
        <v>2.51605945566189</v>
      </c>
      <c r="P130" s="40" t="n">
        <f aca="false">IF(J130="","",MAX(0,J130-1.96*O130/100))</f>
        <v>0.526730862045453</v>
      </c>
      <c r="Q130" s="40" t="n">
        <f aca="false">IF(J130="","",MIN(1,J130+1.96*O130/100))</f>
        <v>0.625360392707399</v>
      </c>
      <c r="R130" s="32" t="str">
        <f aca="false">IF(L130="","",IF(ABS(L130)&lt;=O130,"Yes","No"))</f>
        <v>Yes</v>
      </c>
      <c r="S130" s="32" t="str">
        <f aca="false">IF(L130="","",IF(ABS(L130)&lt;=1.96*O130,"Yes","No"))</f>
        <v>Yes</v>
      </c>
      <c r="T130" s="60" t="n">
        <f aca="false">IF(D130="","",ROUND(SQRT(((D130+G130)*O130/100)^2+(J130*(D130+G130)*0.0886)^2),0))</f>
        <v>60</v>
      </c>
      <c r="U130" s="32"/>
    </row>
    <row r="131" customFormat="false" ht="15" hidden="false" customHeight="false" outlineLevel="0" collapsed="false">
      <c r="A131" s="32" t="s">
        <v>233</v>
      </c>
      <c r="B131" s="32" t="s">
        <v>317</v>
      </c>
      <c r="C131" s="32" t="s">
        <v>319</v>
      </c>
      <c r="D131" s="60" t="n">
        <v>561</v>
      </c>
      <c r="E131" s="60" t="n">
        <v>547</v>
      </c>
      <c r="F131" s="69" t="n">
        <f aca="false">IF(E131="","",D131-E131)</f>
        <v>14</v>
      </c>
      <c r="G131" s="60" t="n">
        <v>466</v>
      </c>
      <c r="H131" s="60" t="n">
        <v>484</v>
      </c>
      <c r="I131" s="69" t="n">
        <f aca="false">IF(H131="","",G131-H131)</f>
        <v>-18</v>
      </c>
      <c r="J131" s="40" t="n">
        <f aca="false">IF(OR(D131="",D131+G131=0),"",D131/(D131+G131))</f>
        <v>0.546251217137293</v>
      </c>
      <c r="K131" s="40" t="n">
        <f aca="false">IF(E131="","",E131/(E131+H131))</f>
        <v>0.530552861299709</v>
      </c>
      <c r="L131" s="70" t="n">
        <f aca="false">IF(OR(K131="",J131=""),"",(J131-K131)*100)</f>
        <v>1.56983558375841</v>
      </c>
      <c r="M131" s="36" t="n">
        <v>2.13808181890095</v>
      </c>
      <c r="N131" s="36" t="n">
        <v>1.32633378910092</v>
      </c>
      <c r="O131" s="36" t="n">
        <f aca="false">SQRT(M131^2+N131^2)</f>
        <v>2.51605945566189</v>
      </c>
      <c r="P131" s="40" t="n">
        <f aca="false">IF(J131="","",MAX(0,J131-1.96*O131/100))</f>
        <v>0.49693645180632</v>
      </c>
      <c r="Q131" s="40" t="n">
        <f aca="false">IF(J131="","",MIN(1,J131+1.96*O131/100))</f>
        <v>0.595565982468266</v>
      </c>
      <c r="R131" s="32" t="str">
        <f aca="false">IF(L131="","",IF(ABS(L131)&lt;=O131,"Yes","No"))</f>
        <v>Yes</v>
      </c>
      <c r="S131" s="32" t="str">
        <f aca="false">IF(L131="","",IF(ABS(L131)&lt;=1.96*O131,"Yes","No"))</f>
        <v>Yes</v>
      </c>
      <c r="T131" s="60" t="n">
        <f aca="false">IF(D131="","",ROUND(SQRT(((D131+G131)*O131/100)^2+(J131*(D131+G131)*0.0886)^2),0))</f>
        <v>56</v>
      </c>
      <c r="U131" s="32"/>
    </row>
    <row r="132" customFormat="false" ht="15" hidden="false" customHeight="false" outlineLevel="0" collapsed="false">
      <c r="A132" s="32" t="s">
        <v>233</v>
      </c>
      <c r="B132" s="32" t="s">
        <v>317</v>
      </c>
      <c r="C132" s="32" t="s">
        <v>320</v>
      </c>
      <c r="D132" s="60" t="n">
        <v>695</v>
      </c>
      <c r="E132" s="60" t="n">
        <v>634</v>
      </c>
      <c r="F132" s="69" t="n">
        <f aca="false">IF(E132="","",D132-E132)</f>
        <v>61</v>
      </c>
      <c r="G132" s="60" t="n">
        <v>658</v>
      </c>
      <c r="H132" s="60" t="n">
        <v>695</v>
      </c>
      <c r="I132" s="69" t="n">
        <f aca="false">IF(H132="","",G132-H132)</f>
        <v>-37</v>
      </c>
      <c r="J132" s="40" t="n">
        <f aca="false">IF(OR(D132="",D132+G132=0),"",D132/(D132+G132))</f>
        <v>0.513673318551367</v>
      </c>
      <c r="K132" s="40" t="n">
        <f aca="false">IF(E132="","",E132/(E132+H132))</f>
        <v>0.477050413844996</v>
      </c>
      <c r="L132" s="70" t="n">
        <f aca="false">IF(OR(K132="",J132=""),"",(J132-K132)*100)</f>
        <v>3.66229047063711</v>
      </c>
      <c r="M132" s="36" t="n">
        <v>1.72805469622063</v>
      </c>
      <c r="N132" s="36" t="n">
        <v>1.32633378910092</v>
      </c>
      <c r="O132" s="36" t="n">
        <f aca="false">SQRT(M132^2+N132^2)</f>
        <v>2.17837883602484</v>
      </c>
      <c r="P132" s="40" t="n">
        <f aca="false">IF(J132="","",MAX(0,J132-1.96*O132/100))</f>
        <v>0.47097709336528</v>
      </c>
      <c r="Q132" s="40" t="n">
        <f aca="false">IF(J132="","",MIN(1,J132+1.96*O132/100))</f>
        <v>0.556369543737454</v>
      </c>
      <c r="R132" s="32" t="str">
        <f aca="false">IF(L132="","",IF(ABS(L132)&lt;=O132,"Yes","No"))</f>
        <v>No</v>
      </c>
      <c r="S132" s="32" t="str">
        <f aca="false">IF(L132="","",IF(ABS(L132)&lt;=1.96*O132,"Yes","No"))</f>
        <v>Yes</v>
      </c>
      <c r="T132" s="60" t="n">
        <f aca="false">IF(D132="","",ROUND(SQRT(((D132+G132)*O132/100)^2+(J132*(D132+G132)*0.06777)^2),0))</f>
        <v>56</v>
      </c>
      <c r="U132" s="32"/>
    </row>
    <row r="133" customFormat="false" ht="15" hidden="false" customHeight="false" outlineLevel="0" collapsed="false">
      <c r="A133" s="32" t="s">
        <v>233</v>
      </c>
      <c r="B133" s="32" t="s">
        <v>317</v>
      </c>
      <c r="C133" s="32" t="s">
        <v>321</v>
      </c>
      <c r="D133" s="60" t="n">
        <v>721</v>
      </c>
      <c r="E133" s="60" t="n">
        <v>683</v>
      </c>
      <c r="F133" s="69" t="n">
        <f aca="false">IF(E133="","",D133-E133)</f>
        <v>38</v>
      </c>
      <c r="G133" s="60" t="n">
        <v>518</v>
      </c>
      <c r="H133" s="60" t="n">
        <v>546</v>
      </c>
      <c r="I133" s="69" t="n">
        <f aca="false">IF(H133="","",G133-H133)</f>
        <v>-28</v>
      </c>
      <c r="J133" s="40" t="n">
        <f aca="false">IF(OR(D133="",D133+G133=0),"",D133/(D133+G133))</f>
        <v>0.581920903954802</v>
      </c>
      <c r="K133" s="40" t="n">
        <f aca="false">IF(E133="","",E133/(E133+H133))</f>
        <v>0.555736371033361</v>
      </c>
      <c r="L133" s="70" t="n">
        <f aca="false">IF(OR(K133="",J133=""),"",(J133-K133)*100)</f>
        <v>2.61845329214417</v>
      </c>
      <c r="M133" s="36" t="n">
        <v>1.72805469622063</v>
      </c>
      <c r="N133" s="36" t="n">
        <v>1.32633378910092</v>
      </c>
      <c r="O133" s="36" t="n">
        <f aca="false">SQRT(M133^2+N133^2)</f>
        <v>2.17837883602484</v>
      </c>
      <c r="P133" s="40" t="n">
        <f aca="false">IF(J133="","",MAX(0,J133-1.96*O133/100))</f>
        <v>0.539224678768715</v>
      </c>
      <c r="Q133" s="40" t="n">
        <f aca="false">IF(J133="","",MIN(1,J133+1.96*O133/100))</f>
        <v>0.624617129140889</v>
      </c>
      <c r="R133" s="32" t="str">
        <f aca="false">IF(L133="","",IF(ABS(L133)&lt;=O133,"Yes","No"))</f>
        <v>No</v>
      </c>
      <c r="S133" s="32" t="str">
        <f aca="false">IF(L133="","",IF(ABS(L133)&lt;=1.96*O133,"Yes","No"))</f>
        <v>Yes</v>
      </c>
      <c r="T133" s="60" t="n">
        <f aca="false">IF(D133="","",ROUND(SQRT(((D133+G133)*O133/100)^2+(J133*(D133+G133)*0.06777)^2),0))</f>
        <v>56</v>
      </c>
      <c r="U133" s="32"/>
    </row>
    <row r="134" customFormat="false" ht="15" hidden="false" customHeight="false" outlineLevel="0" collapsed="false">
      <c r="A134" s="32" t="s">
        <v>233</v>
      </c>
      <c r="B134" s="32" t="s">
        <v>317</v>
      </c>
      <c r="C134" s="32" t="s">
        <v>322</v>
      </c>
      <c r="D134" s="60" t="n">
        <v>348</v>
      </c>
      <c r="E134" s="60" t="n">
        <v>325</v>
      </c>
      <c r="F134" s="69" t="n">
        <f aca="false">IF(E134="","",D134-E134)</f>
        <v>23</v>
      </c>
      <c r="G134" s="60" t="n">
        <v>304</v>
      </c>
      <c r="H134" s="60" t="n">
        <v>334</v>
      </c>
      <c r="I134" s="69" t="n">
        <f aca="false">IF(H134="","",G134-H134)</f>
        <v>-30</v>
      </c>
      <c r="J134" s="40" t="n">
        <f aca="false">IF(OR(D134="",D134+G134=0),"",D134/(D134+G134))</f>
        <v>0.533742331288344</v>
      </c>
      <c r="K134" s="40" t="n">
        <f aca="false">IF(E134="","",E134/(E134+H134))</f>
        <v>0.493171471927162</v>
      </c>
      <c r="L134" s="70" t="n">
        <f aca="false">IF(OR(K134="",J134=""),"",(J134-K134)*100)</f>
        <v>4.05708593611812</v>
      </c>
      <c r="M134" s="36" t="n">
        <v>3.48774817162815</v>
      </c>
      <c r="N134" s="36" t="n">
        <v>1.32633378910092</v>
      </c>
      <c r="O134" s="36" t="n">
        <f aca="false">SQRT(M134^2+N134^2)</f>
        <v>3.73142715710843</v>
      </c>
      <c r="P134" s="40" t="n">
        <f aca="false">IF(J134="","",MAX(0,J134-1.96*O134/100))</f>
        <v>0.460606359009018</v>
      </c>
      <c r="Q134" s="40" t="n">
        <f aca="false">IF(J134="","",MIN(1,J134+1.96*O134/100))</f>
        <v>0.606878303567669</v>
      </c>
      <c r="R134" s="32" t="str">
        <f aca="false">IF(L134="","",IF(ABS(L134)&lt;=O134,"Yes","No"))</f>
        <v>No</v>
      </c>
      <c r="S134" s="32" t="str">
        <f aca="false">IF(L134="","",IF(ABS(L134)&lt;=1.96*O134,"Yes","No"))</f>
        <v>Yes</v>
      </c>
      <c r="T134" s="60" t="n">
        <f aca="false">IF(D134="","",ROUND(SQRT(((D134+G134)*O134/100)^2+(J134*(D134+G134)*0.14653)^2),0))</f>
        <v>56</v>
      </c>
      <c r="U134" s="32"/>
    </row>
    <row r="135" customFormat="false" ht="15" hidden="false" customHeight="false" outlineLevel="0" collapsed="false">
      <c r="A135" s="32" t="s">
        <v>233</v>
      </c>
      <c r="B135" s="32" t="s">
        <v>317</v>
      </c>
      <c r="C135" s="32" t="s">
        <v>323</v>
      </c>
      <c r="D135" s="60" t="n">
        <v>687</v>
      </c>
      <c r="E135" s="60" t="n">
        <v>633</v>
      </c>
      <c r="F135" s="69" t="n">
        <f aca="false">IF(E135="","",D135-E135)</f>
        <v>54</v>
      </c>
      <c r="G135" s="60" t="n">
        <v>502</v>
      </c>
      <c r="H135" s="60" t="n">
        <v>555</v>
      </c>
      <c r="I135" s="69" t="n">
        <f aca="false">IF(H135="","",G135-H135)</f>
        <v>-53</v>
      </c>
      <c r="J135" s="40" t="n">
        <f aca="false">IF(OR(D135="",D135+G135=0),"",D135/(D135+G135))</f>
        <v>0.577796467619849</v>
      </c>
      <c r="K135" s="40" t="n">
        <f aca="false">IF(E135="","",E135/(E135+H135))</f>
        <v>0.532828282828283</v>
      </c>
      <c r="L135" s="70" t="n">
        <f aca="false">IF(OR(K135="",J135=""),"",(J135-K135)*100)</f>
        <v>4.49681847915657</v>
      </c>
      <c r="M135" s="36" t="n">
        <v>1.72805469622063</v>
      </c>
      <c r="N135" s="36" t="n">
        <v>1.32633378910092</v>
      </c>
      <c r="O135" s="36" t="n">
        <f aca="false">SQRT(M135^2+N135^2)</f>
        <v>2.17837883602484</v>
      </c>
      <c r="P135" s="40" t="n">
        <f aca="false">IF(J135="","",MAX(0,J135-1.96*O135/100))</f>
        <v>0.535100242433762</v>
      </c>
      <c r="Q135" s="40" t="n">
        <f aca="false">IF(J135="","",MIN(1,J135+1.96*O135/100))</f>
        <v>0.620492692805936</v>
      </c>
      <c r="R135" s="32" t="str">
        <f aca="false">IF(L135="","",IF(ABS(L135)&lt;=O135,"Yes","No"))</f>
        <v>No</v>
      </c>
      <c r="S135" s="32" t="str">
        <f aca="false">IF(L135="","",IF(ABS(L135)&lt;=1.96*O135,"Yes","No"))</f>
        <v>No</v>
      </c>
      <c r="T135" s="60" t="n">
        <f aca="false">IF(D135="","",ROUND(SQRT(((D135+G135)*O135/100)^2+(J135*(D135+G135)*0.06777)^2),0))</f>
        <v>53</v>
      </c>
      <c r="U135" s="32"/>
    </row>
    <row r="136" customFormat="false" ht="15" hidden="false" customHeight="false" outlineLevel="0" collapsed="false">
      <c r="A136" s="32" t="s">
        <v>233</v>
      </c>
      <c r="B136" s="32" t="s">
        <v>324</v>
      </c>
      <c r="C136" s="32" t="s">
        <v>325</v>
      </c>
      <c r="D136" s="60" t="n">
        <v>575</v>
      </c>
      <c r="E136" s="60" t="n">
        <v>613</v>
      </c>
      <c r="F136" s="69" t="n">
        <f aca="false">IF(E136="","",D136-E136)</f>
        <v>-38</v>
      </c>
      <c r="G136" s="60" t="n">
        <v>237</v>
      </c>
      <c r="H136" s="60" t="n">
        <v>265</v>
      </c>
      <c r="I136" s="69" t="n">
        <f aca="false">IF(H136="","",G136-H136)</f>
        <v>-28</v>
      </c>
      <c r="J136" s="40" t="n">
        <f aca="false">IF(OR(D136="",D136+G136=0),"",D136/(D136+G136))</f>
        <v>0.708128078817734</v>
      </c>
      <c r="K136" s="40" t="n">
        <f aca="false">IF(E136="","",E136/(E136+H136))</f>
        <v>0.698177676537585</v>
      </c>
      <c r="L136" s="70" t="n">
        <f aca="false">IF(OR(K136="",J136=""),"",(J136-K136)*100)</f>
        <v>0.995040228014854</v>
      </c>
      <c r="M136" s="36" t="n">
        <v>2.13808181890095</v>
      </c>
      <c r="N136" s="36" t="n">
        <v>1.32633378910092</v>
      </c>
      <c r="O136" s="36" t="n">
        <f aca="false">SQRT(M136^2+N136^2)</f>
        <v>2.51605945566189</v>
      </c>
      <c r="P136" s="40" t="n">
        <f aca="false">IF(J136="","",MAX(0,J136-1.96*O136/100))</f>
        <v>0.658813313486761</v>
      </c>
      <c r="Q136" s="40" t="n">
        <f aca="false">IF(J136="","",MIN(1,J136+1.96*O136/100))</f>
        <v>0.757442844148707</v>
      </c>
      <c r="R136" s="32" t="str">
        <f aca="false">IF(L136="","",IF(ABS(L136)&lt;=O136,"Yes","No"))</f>
        <v>Yes</v>
      </c>
      <c r="S136" s="32" t="str">
        <f aca="false">IF(L136="","",IF(ABS(L136)&lt;=1.96*O136,"Yes","No"))</f>
        <v>Yes</v>
      </c>
      <c r="T136" s="60" t="n">
        <f aca="false">IF(D136="","",ROUND(SQRT(((D136+G136)*O136/100)^2+(J136*(D136+G136)*0.0886)^2),0))</f>
        <v>55</v>
      </c>
      <c r="U136" s="32"/>
    </row>
    <row r="137" customFormat="false" ht="15" hidden="false" customHeight="false" outlineLevel="0" collapsed="false">
      <c r="A137" s="32" t="s">
        <v>233</v>
      </c>
      <c r="B137" s="32" t="s">
        <v>324</v>
      </c>
      <c r="C137" s="32" t="s">
        <v>326</v>
      </c>
      <c r="D137" s="60" t="n">
        <v>437</v>
      </c>
      <c r="E137" s="60" t="n">
        <v>442</v>
      </c>
      <c r="F137" s="69" t="n">
        <f aca="false">IF(E137="","",D137-E137)</f>
        <v>-5</v>
      </c>
      <c r="G137" s="60" t="n">
        <v>226</v>
      </c>
      <c r="H137" s="60" t="n">
        <v>235</v>
      </c>
      <c r="I137" s="69" t="n">
        <f aca="false">IF(H137="","",G137-H137)</f>
        <v>-9</v>
      </c>
      <c r="J137" s="40" t="n">
        <f aca="false">IF(OR(D137="",D137+G137=0),"",D137/(D137+G137))</f>
        <v>0.659125188536953</v>
      </c>
      <c r="K137" s="40" t="n">
        <f aca="false">IF(E137="","",E137/(E137+H137))</f>
        <v>0.65288035450517</v>
      </c>
      <c r="L137" s="70" t="n">
        <f aca="false">IF(OR(K137="",J137=""),"",(J137-K137)*100)</f>
        <v>0.624483403178333</v>
      </c>
      <c r="M137" s="36" t="n">
        <v>3.48774817162815</v>
      </c>
      <c r="N137" s="36" t="n">
        <v>1.32633378910092</v>
      </c>
      <c r="O137" s="36" t="n">
        <f aca="false">SQRT(M137^2+N137^2)</f>
        <v>3.73142715710843</v>
      </c>
      <c r="P137" s="40" t="n">
        <f aca="false">IF(J137="","",MAX(0,J137-1.96*O137/100))</f>
        <v>0.585989216257628</v>
      </c>
      <c r="Q137" s="40" t="n">
        <f aca="false">IF(J137="","",MIN(1,J137+1.96*O137/100))</f>
        <v>0.732261160816278</v>
      </c>
      <c r="R137" s="32" t="str">
        <f aca="false">IF(L137="","",IF(ABS(L137)&lt;=O137,"Yes","No"))</f>
        <v>Yes</v>
      </c>
      <c r="S137" s="32" t="str">
        <f aca="false">IF(L137="","",IF(ABS(L137)&lt;=1.96*O137,"Yes","No"))</f>
        <v>Yes</v>
      </c>
      <c r="T137" s="60" t="n">
        <f aca="false">IF(D137="","",ROUND(SQRT(((D137+G137)*O137/100)^2+(J137*(D137+G137)*0.14653)^2),0))</f>
        <v>69</v>
      </c>
      <c r="U137" s="32"/>
    </row>
    <row r="138" customFormat="false" ht="15" hidden="false" customHeight="false" outlineLevel="0" collapsed="false">
      <c r="A138" s="32" t="s">
        <v>233</v>
      </c>
      <c r="B138" s="32" t="s">
        <v>324</v>
      </c>
      <c r="C138" s="32" t="s">
        <v>327</v>
      </c>
      <c r="D138" s="60" t="n">
        <v>448</v>
      </c>
      <c r="E138" s="60" t="n">
        <v>428</v>
      </c>
      <c r="F138" s="69" t="n">
        <f aca="false">IF(E138="","",D138-E138)</f>
        <v>20</v>
      </c>
      <c r="G138" s="60" t="n">
        <v>190</v>
      </c>
      <c r="H138" s="60" t="n">
        <v>237</v>
      </c>
      <c r="I138" s="69" t="n">
        <f aca="false">IF(H138="","",G138-H138)</f>
        <v>-47</v>
      </c>
      <c r="J138" s="40" t="n">
        <f aca="false">IF(OR(D138="",D138+G138=0),"",D138/(D138+G138))</f>
        <v>0.702194357366771</v>
      </c>
      <c r="K138" s="40" t="n">
        <f aca="false">IF(E138="","",E138/(E138+H138))</f>
        <v>0.643609022556391</v>
      </c>
      <c r="L138" s="70" t="n">
        <f aca="false">IF(OR(K138="",J138=""),"",(J138-K138)*100)</f>
        <v>5.85853348103802</v>
      </c>
      <c r="M138" s="36" t="n">
        <v>3.48774817162815</v>
      </c>
      <c r="N138" s="36" t="n">
        <v>1.32633378910092</v>
      </c>
      <c r="O138" s="36" t="n">
        <f aca="false">SQRT(M138^2+N138^2)</f>
        <v>3.73142715710843</v>
      </c>
      <c r="P138" s="40" t="n">
        <f aca="false">IF(J138="","",MAX(0,J138-1.96*O138/100))</f>
        <v>0.629058385087446</v>
      </c>
      <c r="Q138" s="40" t="n">
        <f aca="false">IF(J138="","",MIN(1,J138+1.96*O138/100))</f>
        <v>0.775330329646096</v>
      </c>
      <c r="R138" s="32" t="str">
        <f aca="false">IF(L138="","",IF(ABS(L138)&lt;=O138,"Yes","No"))</f>
        <v>No</v>
      </c>
      <c r="S138" s="32" t="str">
        <f aca="false">IF(L138="","",IF(ABS(L138)&lt;=1.96*O138,"Yes","No"))</f>
        <v>Yes</v>
      </c>
      <c r="T138" s="60" t="n">
        <f aca="false">IF(D138="","",ROUND(SQRT(((D138+G138)*O138/100)^2+(J138*(D138+G138)*0.14653)^2),0))</f>
        <v>70</v>
      </c>
      <c r="U138" s="32"/>
    </row>
    <row r="139" customFormat="false" ht="15" hidden="false" customHeight="false" outlineLevel="0" collapsed="false">
      <c r="A139" s="32" t="s">
        <v>233</v>
      </c>
      <c r="B139" s="32" t="s">
        <v>328</v>
      </c>
      <c r="C139" s="32" t="s">
        <v>328</v>
      </c>
      <c r="D139" s="60" t="n">
        <v>406</v>
      </c>
      <c r="E139" s="60" t="n">
        <v>405</v>
      </c>
      <c r="F139" s="69" t="n">
        <f aca="false">IF(E139="","",D139-E139)</f>
        <v>1</v>
      </c>
      <c r="G139" s="60" t="n">
        <v>274</v>
      </c>
      <c r="H139" s="60" t="n">
        <v>306</v>
      </c>
      <c r="I139" s="69" t="n">
        <f aca="false">IF(H139="","",G139-H139)</f>
        <v>-32</v>
      </c>
      <c r="J139" s="40" t="n">
        <f aca="false">IF(OR(D139="",D139+G139=0),"",D139/(D139+G139))</f>
        <v>0.597058823529412</v>
      </c>
      <c r="K139" s="40" t="n">
        <f aca="false">IF(E139="","",E139/(E139+H139))</f>
        <v>0.569620253164557</v>
      </c>
      <c r="L139" s="70" t="n">
        <f aca="false">IF(OR(K139="",J139=""),"",(J139-K139)*100)</f>
        <v>2.74385703648548</v>
      </c>
      <c r="M139" s="36" t="n">
        <v>3.48774817162815</v>
      </c>
      <c r="N139" s="36" t="n">
        <v>1.32633378910092</v>
      </c>
      <c r="O139" s="36" t="n">
        <f aca="false">SQRT(M139^2+N139^2)</f>
        <v>3.73142715710843</v>
      </c>
      <c r="P139" s="40" t="n">
        <f aca="false">IF(J139="","",MAX(0,J139-1.96*O139/100))</f>
        <v>0.523922851250087</v>
      </c>
      <c r="Q139" s="40" t="n">
        <f aca="false">IF(J139="","",MIN(1,J139+1.96*O139/100))</f>
        <v>0.670194795808737</v>
      </c>
      <c r="R139" s="32" t="str">
        <f aca="false">IF(L139="","",IF(ABS(L139)&lt;=O139,"Yes","No"))</f>
        <v>Yes</v>
      </c>
      <c r="S139" s="32" t="str">
        <f aca="false">IF(L139="","",IF(ABS(L139)&lt;=1.96*O139,"Yes","No"))</f>
        <v>Yes</v>
      </c>
      <c r="T139" s="60" t="n">
        <f aca="false">IF(D139="","",ROUND(SQRT(((D139+G139)*O139/100)^2+(J139*(D139+G139)*0.14653)^2),0))</f>
        <v>65</v>
      </c>
      <c r="U139" s="32"/>
    </row>
    <row r="140" customFormat="false" ht="15" hidden="false" customHeight="false" outlineLevel="0" collapsed="false">
      <c r="A140" s="32" t="s">
        <v>233</v>
      </c>
      <c r="B140" s="32" t="s">
        <v>329</v>
      </c>
      <c r="C140" s="32" t="s">
        <v>329</v>
      </c>
      <c r="D140" s="60" t="n">
        <v>697</v>
      </c>
      <c r="E140" s="60" t="n">
        <v>604</v>
      </c>
      <c r="F140" s="69" t="n">
        <f aca="false">IF(E140="","",D140-E140)</f>
        <v>93</v>
      </c>
      <c r="G140" s="60" t="n">
        <v>1281</v>
      </c>
      <c r="H140" s="60" t="n">
        <v>1340</v>
      </c>
      <c r="I140" s="69" t="n">
        <f aca="false">IF(H140="","",G140-H140)</f>
        <v>-59</v>
      </c>
      <c r="J140" s="40" t="n">
        <f aca="false">IF(OR(D140="",D140+G140=0),"",D140/(D140+G140))</f>
        <v>0.352376137512639</v>
      </c>
      <c r="K140" s="40" t="n">
        <f aca="false">IF(E140="","",E140/(E140+H140))</f>
        <v>0.310699588477366</v>
      </c>
      <c r="L140" s="70" t="n">
        <f aca="false">IF(OR(K140="",J140=""),"",(J140-K140)*100)</f>
        <v>4.16765490352728</v>
      </c>
      <c r="M140" s="36" t="n">
        <v>1.72805469622063</v>
      </c>
      <c r="N140" s="36" t="n">
        <v>1.32633378910092</v>
      </c>
      <c r="O140" s="36" t="n">
        <f aca="false">SQRT(M140^2+N140^2)</f>
        <v>2.17837883602484</v>
      </c>
      <c r="P140" s="40" t="n">
        <f aca="false">IF(J140="","",MAX(0,J140-1.96*O140/100))</f>
        <v>0.309679912326552</v>
      </c>
      <c r="Q140" s="40" t="n">
        <f aca="false">IF(J140="","",MIN(1,J140+1.96*O140/100))</f>
        <v>0.395072362698726</v>
      </c>
      <c r="R140" s="32" t="str">
        <f aca="false">IF(L140="","",IF(ABS(L140)&lt;=O140,"Yes","No"))</f>
        <v>No</v>
      </c>
      <c r="S140" s="32" t="str">
        <f aca="false">IF(L140="","",IF(ABS(L140)&lt;=1.96*O140,"Yes","No"))</f>
        <v>Yes</v>
      </c>
      <c r="T140" s="60" t="n">
        <f aca="false">IF(D140="","",ROUND(SQRT(((D140+G140)*O140/100)^2+(J140*(D140+G140)*0.06777)^2),0))</f>
        <v>64</v>
      </c>
      <c r="U140" s="32"/>
    </row>
    <row r="141" customFormat="false" ht="15" hidden="false" customHeight="false" outlineLevel="0" collapsed="false">
      <c r="A141" s="32" t="s">
        <v>233</v>
      </c>
      <c r="B141" s="32" t="s">
        <v>330</v>
      </c>
      <c r="C141" s="32" t="s">
        <v>331</v>
      </c>
      <c r="D141" s="60" t="n">
        <v>945</v>
      </c>
      <c r="E141" s="60" t="n">
        <v>906</v>
      </c>
      <c r="F141" s="69" t="n">
        <f aca="false">IF(E141="","",D141-E141)</f>
        <v>39</v>
      </c>
      <c r="G141" s="60" t="n">
        <v>921</v>
      </c>
      <c r="H141" s="60" t="n">
        <v>980</v>
      </c>
      <c r="I141" s="69" t="n">
        <f aca="false">IF(H141="","",G141-H141)</f>
        <v>-59</v>
      </c>
      <c r="J141" s="40" t="n">
        <f aca="false">IF(OR(D141="",D141+G141=0),"",D141/(D141+G141))</f>
        <v>0.506430868167203</v>
      </c>
      <c r="K141" s="40" t="n">
        <f aca="false">IF(E141="","",E141/(E141+H141))</f>
        <v>0.480381760339343</v>
      </c>
      <c r="L141" s="70" t="n">
        <f aca="false">IF(OR(K141="",J141=""),"",(J141-K141)*100)</f>
        <v>2.60491078278601</v>
      </c>
      <c r="M141" s="36" t="n">
        <v>1.72805469622063</v>
      </c>
      <c r="N141" s="36" t="n">
        <v>1.32633378910092</v>
      </c>
      <c r="O141" s="36" t="n">
        <f aca="false">SQRT(M141^2+N141^2)</f>
        <v>2.17837883602484</v>
      </c>
      <c r="P141" s="40" t="n">
        <f aca="false">IF(J141="","",MAX(0,J141-1.96*O141/100))</f>
        <v>0.463734642981116</v>
      </c>
      <c r="Q141" s="40" t="n">
        <f aca="false">IF(J141="","",MIN(1,J141+1.96*O141/100))</f>
        <v>0.54912709335329</v>
      </c>
      <c r="R141" s="32" t="str">
        <f aca="false">IF(L141="","",IF(ABS(L141)&lt;=O141,"Yes","No"))</f>
        <v>No</v>
      </c>
      <c r="S141" s="32" t="str">
        <f aca="false">IF(L141="","",IF(ABS(L141)&lt;=1.96*O141,"Yes","No"))</f>
        <v>Yes</v>
      </c>
      <c r="T141" s="60" t="n">
        <f aca="false">IF(D141="","",ROUND(SQRT(((D141+G141)*O141/100)^2+(J141*(D141+G141)*0.06777)^2),0))</f>
        <v>76</v>
      </c>
      <c r="U141" s="32"/>
    </row>
    <row r="142" customFormat="false" ht="15" hidden="false" customHeight="false" outlineLevel="0" collapsed="false">
      <c r="A142" s="32" t="s">
        <v>233</v>
      </c>
      <c r="B142" s="32" t="s">
        <v>330</v>
      </c>
      <c r="C142" s="32" t="s">
        <v>332</v>
      </c>
      <c r="D142" s="60" t="n">
        <v>1088</v>
      </c>
      <c r="E142" s="60" t="n">
        <v>1093</v>
      </c>
      <c r="F142" s="69" t="n">
        <f aca="false">IF(E142="","",D142-E142)</f>
        <v>-5</v>
      </c>
      <c r="G142" s="60" t="n">
        <v>1050</v>
      </c>
      <c r="H142" s="60" t="n">
        <v>1115</v>
      </c>
      <c r="I142" s="69" t="n">
        <f aca="false">IF(H142="","",G142-H142)</f>
        <v>-65</v>
      </c>
      <c r="J142" s="40" t="n">
        <f aca="false">IF(OR(D142="",D142+G142=0),"",D142/(D142+G142))</f>
        <v>0.5088868101029</v>
      </c>
      <c r="K142" s="40" t="n">
        <f aca="false">IF(E142="","",E142/(E142+H142))</f>
        <v>0.495018115942029</v>
      </c>
      <c r="L142" s="70" t="n">
        <f aca="false">IF(OR(K142="",J142=""),"",(J142-K142)*100)</f>
        <v>1.38686941608709</v>
      </c>
      <c r="M142" s="36" t="n">
        <v>1.72805469622063</v>
      </c>
      <c r="N142" s="36" t="n">
        <v>1.32633378910092</v>
      </c>
      <c r="O142" s="36" t="n">
        <f aca="false">SQRT(M142^2+N142^2)</f>
        <v>2.17837883602484</v>
      </c>
      <c r="P142" s="40" t="n">
        <f aca="false">IF(J142="","",MAX(0,J142-1.96*O142/100))</f>
        <v>0.466190584916813</v>
      </c>
      <c r="Q142" s="40" t="n">
        <f aca="false">IF(J142="","",MIN(1,J142+1.96*O142/100))</f>
        <v>0.551583035288987</v>
      </c>
      <c r="R142" s="32" t="str">
        <f aca="false">IF(L142="","",IF(ABS(L142)&lt;=O142,"Yes","No"))</f>
        <v>Yes</v>
      </c>
      <c r="S142" s="32" t="str">
        <f aca="false">IF(L142="","",IF(ABS(L142)&lt;=1.96*O142,"Yes","No"))</f>
        <v>Yes</v>
      </c>
      <c r="T142" s="60" t="n">
        <f aca="false">IF(D142="","",ROUND(SQRT(((D142+G142)*O142/100)^2+(J142*(D142+G142)*0.06777)^2),0))</f>
        <v>87</v>
      </c>
      <c r="U142" s="32"/>
    </row>
    <row r="143" customFormat="false" ht="15" hidden="false" customHeight="false" outlineLevel="0" collapsed="false">
      <c r="A143" s="32" t="s">
        <v>233</v>
      </c>
      <c r="B143" s="32" t="s">
        <v>330</v>
      </c>
      <c r="C143" s="32" t="s">
        <v>333</v>
      </c>
      <c r="D143" s="60" t="n">
        <v>1835</v>
      </c>
      <c r="E143" s="60" t="n">
        <v>1830</v>
      </c>
      <c r="F143" s="69" t="n">
        <f aca="false">IF(E143="","",D143-E143)</f>
        <v>5</v>
      </c>
      <c r="G143" s="60" t="n">
        <v>1762</v>
      </c>
      <c r="H143" s="60" t="n">
        <v>1873</v>
      </c>
      <c r="I143" s="69" t="n">
        <f aca="false">IF(H143="","",G143-H143)</f>
        <v>-111</v>
      </c>
      <c r="J143" s="40" t="n">
        <f aca="false">IF(OR(D143="",D143+G143=0),"",D143/(D143+G143))</f>
        <v>0.51014734500973</v>
      </c>
      <c r="K143" s="40" t="n">
        <f aca="false">IF(E143="","",E143/(E143+H143))</f>
        <v>0.4941938968404</v>
      </c>
      <c r="L143" s="70" t="n">
        <f aca="false">IF(OR(K143="",J143=""),"",(J143-K143)*100)</f>
        <v>1.59534481693307</v>
      </c>
      <c r="M143" s="36" t="n">
        <v>1.72805469622063</v>
      </c>
      <c r="N143" s="36" t="n">
        <v>1.32633378910092</v>
      </c>
      <c r="O143" s="36" t="n">
        <f aca="false">SQRT(M143^2+N143^2)</f>
        <v>2.17837883602484</v>
      </c>
      <c r="P143" s="40" t="n">
        <f aca="false">IF(J143="","",MAX(0,J143-1.96*O143/100))</f>
        <v>0.467451119823643</v>
      </c>
      <c r="Q143" s="40" t="n">
        <f aca="false">IF(J143="","",MIN(1,J143+1.96*O143/100))</f>
        <v>0.552843570195817</v>
      </c>
      <c r="R143" s="32" t="str">
        <f aca="false">IF(L143="","",IF(ABS(L143)&lt;=O143,"Yes","No"))</f>
        <v>Yes</v>
      </c>
      <c r="S143" s="32" t="str">
        <f aca="false">IF(L143="","",IF(ABS(L143)&lt;=1.96*O143,"Yes","No"))</f>
        <v>Yes</v>
      </c>
      <c r="T143" s="60" t="n">
        <f aca="false">IF(D143="","",ROUND(SQRT(((D143+G143)*O143/100)^2+(J143*(D143+G143)*0.06777)^2),0))</f>
        <v>147</v>
      </c>
      <c r="U143" s="32"/>
    </row>
    <row r="144" customFormat="false" ht="15" hidden="false" customHeight="false" outlineLevel="0" collapsed="false">
      <c r="A144" s="32" t="s">
        <v>233</v>
      </c>
      <c r="B144" s="32" t="s">
        <v>330</v>
      </c>
      <c r="C144" s="32" t="s">
        <v>334</v>
      </c>
      <c r="D144" s="60" t="n">
        <v>909</v>
      </c>
      <c r="E144" s="60" t="n">
        <v>863</v>
      </c>
      <c r="F144" s="69" t="n">
        <f aca="false">IF(E144="","",D144-E144)</f>
        <v>46</v>
      </c>
      <c r="G144" s="60" t="n">
        <v>888</v>
      </c>
      <c r="H144" s="60" t="n">
        <v>938</v>
      </c>
      <c r="I144" s="69" t="n">
        <f aca="false">IF(H144="","",G144-H144)</f>
        <v>-50</v>
      </c>
      <c r="J144" s="40" t="n">
        <f aca="false">IF(OR(D144="",D144+G144=0),"",D144/(D144+G144))</f>
        <v>0.505843071786311</v>
      </c>
      <c r="K144" s="40" t="n">
        <f aca="false">IF(E144="","",E144/(E144+H144))</f>
        <v>0.47917823431427</v>
      </c>
      <c r="L144" s="70" t="n">
        <f aca="false">IF(OR(K144="",J144=""),"",(J144-K144)*100)</f>
        <v>2.66648374720406</v>
      </c>
      <c r="M144" s="36" t="n">
        <v>1.72805469622063</v>
      </c>
      <c r="N144" s="36" t="n">
        <v>1.32633378910092</v>
      </c>
      <c r="O144" s="36" t="n">
        <f aca="false">SQRT(M144^2+N144^2)</f>
        <v>2.17837883602484</v>
      </c>
      <c r="P144" s="40" t="n">
        <f aca="false">IF(J144="","",MAX(0,J144-1.96*O144/100))</f>
        <v>0.463146846600224</v>
      </c>
      <c r="Q144" s="40" t="n">
        <f aca="false">IF(J144="","",MIN(1,J144+1.96*O144/100))</f>
        <v>0.548539296972397</v>
      </c>
      <c r="R144" s="32" t="str">
        <f aca="false">IF(L144="","",IF(ABS(L144)&lt;=O144,"Yes","No"))</f>
        <v>No</v>
      </c>
      <c r="S144" s="32" t="str">
        <f aca="false">IF(L144="","",IF(ABS(L144)&lt;=1.96*O144,"Yes","No"))</f>
        <v>Yes</v>
      </c>
      <c r="T144" s="60" t="n">
        <f aca="false">IF(D144="","",ROUND(SQRT(((D144+G144)*O144/100)^2+(J144*(D144+G144)*0.06777)^2),0))</f>
        <v>73</v>
      </c>
      <c r="U144" s="32"/>
    </row>
    <row r="145" customFormat="false" ht="15" hidden="false" customHeight="false" outlineLevel="0" collapsed="false">
      <c r="A145" s="32" t="s">
        <v>233</v>
      </c>
      <c r="B145" s="32" t="s">
        <v>330</v>
      </c>
      <c r="C145" s="32" t="s">
        <v>335</v>
      </c>
      <c r="D145" s="60" t="n">
        <v>896</v>
      </c>
      <c r="E145" s="60" t="n">
        <v>835</v>
      </c>
      <c r="F145" s="69" t="n">
        <f aca="false">IF(E145="","",D145-E145)</f>
        <v>61</v>
      </c>
      <c r="G145" s="60" t="n">
        <v>855</v>
      </c>
      <c r="H145" s="60" t="n">
        <v>908</v>
      </c>
      <c r="I145" s="69" t="n">
        <f aca="false">IF(H145="","",G145-H145)</f>
        <v>-53</v>
      </c>
      <c r="J145" s="40" t="n">
        <f aca="false">IF(OR(D145="",D145+G145=0),"",D145/(D145+G145))</f>
        <v>0.511707595659623</v>
      </c>
      <c r="K145" s="40" t="n">
        <f aca="false">IF(E145="","",E145/(E145+H145))</f>
        <v>0.479059093516925</v>
      </c>
      <c r="L145" s="70" t="n">
        <f aca="false">IF(OR(K145="",J145=""),"",(J145-K145)*100)</f>
        <v>3.26485021426983</v>
      </c>
      <c r="M145" s="36" t="n">
        <v>1.72805469622063</v>
      </c>
      <c r="N145" s="36" t="n">
        <v>1.32633378910092</v>
      </c>
      <c r="O145" s="36" t="n">
        <f aca="false">SQRT(M145^2+N145^2)</f>
        <v>2.17837883602484</v>
      </c>
      <c r="P145" s="40" t="n">
        <f aca="false">IF(J145="","",MAX(0,J145-1.96*O145/100))</f>
        <v>0.469011370473536</v>
      </c>
      <c r="Q145" s="40" t="n">
        <f aca="false">IF(J145="","",MIN(1,J145+1.96*O145/100))</f>
        <v>0.55440382084571</v>
      </c>
      <c r="R145" s="32" t="str">
        <f aca="false">IF(L145="","",IF(ABS(L145)&lt;=O145,"Yes","No"))</f>
        <v>No</v>
      </c>
      <c r="S145" s="32" t="str">
        <f aca="false">IF(L145="","",IF(ABS(L145)&lt;=1.96*O145,"Yes","No"))</f>
        <v>Yes</v>
      </c>
      <c r="T145" s="60" t="n">
        <f aca="false">IF(D145="","",ROUND(SQRT(((D145+G145)*O145/100)^2+(J145*(D145+G145)*0.06777)^2),0))</f>
        <v>72</v>
      </c>
      <c r="U145" s="32"/>
    </row>
    <row r="146" customFormat="false" ht="15" hidden="false" customHeight="false" outlineLevel="0" collapsed="false">
      <c r="A146" s="32" t="s">
        <v>233</v>
      </c>
      <c r="B146" s="32" t="s">
        <v>330</v>
      </c>
      <c r="C146" s="32" t="s">
        <v>336</v>
      </c>
      <c r="D146" s="60" t="n">
        <v>684</v>
      </c>
      <c r="E146" s="60" t="n">
        <v>665</v>
      </c>
      <c r="F146" s="69" t="n">
        <f aca="false">IF(E146="","",D146-E146)</f>
        <v>19</v>
      </c>
      <c r="G146" s="60" t="n">
        <v>687</v>
      </c>
      <c r="H146" s="60" t="n">
        <v>703</v>
      </c>
      <c r="I146" s="69" t="n">
        <f aca="false">IF(H146="","",G146-H146)</f>
        <v>-16</v>
      </c>
      <c r="J146" s="40" t="n">
        <f aca="false">IF(OR(D146="",D146+G146=0),"",D146/(D146+G146))</f>
        <v>0.49890590809628</v>
      </c>
      <c r="K146" s="40" t="n">
        <f aca="false">IF(E146="","",E146/(E146+H146))</f>
        <v>0.486111111111111</v>
      </c>
      <c r="L146" s="70" t="n">
        <f aca="false">IF(OR(K146="",J146=""),"",(J146-K146)*100)</f>
        <v>1.2794796985169</v>
      </c>
      <c r="M146" s="36" t="n">
        <v>1.72805469622063</v>
      </c>
      <c r="N146" s="36" t="n">
        <v>1.32633378910092</v>
      </c>
      <c r="O146" s="36" t="n">
        <f aca="false">SQRT(M146^2+N146^2)</f>
        <v>2.17837883602484</v>
      </c>
      <c r="P146" s="40" t="n">
        <f aca="false">IF(J146="","",MAX(0,J146-1.96*O146/100))</f>
        <v>0.456209682910193</v>
      </c>
      <c r="Q146" s="40" t="n">
        <f aca="false">IF(J146="","",MIN(1,J146+1.96*O146/100))</f>
        <v>0.541602133282367</v>
      </c>
      <c r="R146" s="32" t="str">
        <f aca="false">IF(L146="","",IF(ABS(L146)&lt;=O146,"Yes","No"))</f>
        <v>Yes</v>
      </c>
      <c r="S146" s="32" t="str">
        <f aca="false">IF(L146="","",IF(ABS(L146)&lt;=1.96*O146,"Yes","No"))</f>
        <v>Yes</v>
      </c>
      <c r="T146" s="60" t="n">
        <f aca="false">IF(D146="","",ROUND(SQRT(((D146+G146)*O146/100)^2+(J146*(D146+G146)*0.06777)^2),0))</f>
        <v>55</v>
      </c>
      <c r="U146" s="32"/>
    </row>
    <row r="147" customFormat="false" ht="15" hidden="false" customHeight="false" outlineLevel="0" collapsed="false">
      <c r="A147" s="32" t="s">
        <v>233</v>
      </c>
      <c r="B147" s="32" t="s">
        <v>330</v>
      </c>
      <c r="C147" s="32" t="s">
        <v>337</v>
      </c>
      <c r="D147" s="60" t="n">
        <v>1526</v>
      </c>
      <c r="E147" s="60" t="n">
        <v>1427</v>
      </c>
      <c r="F147" s="69" t="n">
        <f aca="false">IF(E147="","",D147-E147)</f>
        <v>99</v>
      </c>
      <c r="G147" s="60" t="n">
        <v>1219</v>
      </c>
      <c r="H147" s="60" t="n">
        <v>1391</v>
      </c>
      <c r="I147" s="69" t="n">
        <f aca="false">IF(H147="","",G147-H147)</f>
        <v>-172</v>
      </c>
      <c r="J147" s="40" t="n">
        <f aca="false">IF(OR(D147="",D147+G147=0),"",D147/(D147+G147))</f>
        <v>0.55591985428051</v>
      </c>
      <c r="K147" s="40" t="n">
        <f aca="false">IF(E147="","",E147/(E147+H147))</f>
        <v>0.50638750887154</v>
      </c>
      <c r="L147" s="70" t="n">
        <f aca="false">IF(OR(K147="",J147=""),"",(J147-K147)*100)</f>
        <v>4.953234540897</v>
      </c>
      <c r="M147" s="36" t="n">
        <v>1.72805469622063</v>
      </c>
      <c r="N147" s="36" t="n">
        <v>1.32633378910092</v>
      </c>
      <c r="O147" s="36" t="n">
        <f aca="false">SQRT(M147^2+N147^2)</f>
        <v>2.17837883602484</v>
      </c>
      <c r="P147" s="40" t="n">
        <f aca="false">IF(J147="","",MAX(0,J147-1.96*O147/100))</f>
        <v>0.513223629094423</v>
      </c>
      <c r="Q147" s="40" t="n">
        <f aca="false">IF(J147="","",MIN(1,J147+1.96*O147/100))</f>
        <v>0.598616079466597</v>
      </c>
      <c r="R147" s="32" t="str">
        <f aca="false">IF(L147="","",IF(ABS(L147)&lt;=O147,"Yes","No"))</f>
        <v>No</v>
      </c>
      <c r="S147" s="32" t="str">
        <f aca="false">IF(L147="","",IF(ABS(L147)&lt;=1.96*O147,"Yes","No"))</f>
        <v>No</v>
      </c>
      <c r="T147" s="60" t="n">
        <f aca="false">IF(D147="","",ROUND(SQRT(((D147+G147)*O147/100)^2+(J147*(D147+G147)*0.06777)^2),0))</f>
        <v>119</v>
      </c>
      <c r="U147" s="32"/>
    </row>
    <row r="148" customFormat="false" ht="15" hidden="false" customHeight="false" outlineLevel="0" collapsed="false">
      <c r="A148" s="32" t="s">
        <v>233</v>
      </c>
      <c r="B148" s="32" t="s">
        <v>330</v>
      </c>
      <c r="C148" s="32" t="s">
        <v>338</v>
      </c>
      <c r="D148" s="60" t="n">
        <v>888</v>
      </c>
      <c r="E148" s="60" t="n">
        <v>878</v>
      </c>
      <c r="F148" s="69" t="n">
        <f aca="false">IF(E148="","",D148-E148)</f>
        <v>10</v>
      </c>
      <c r="G148" s="60" t="n">
        <v>790</v>
      </c>
      <c r="H148" s="60" t="n">
        <v>810</v>
      </c>
      <c r="I148" s="69" t="n">
        <f aca="false">IF(H148="","",G148-H148)</f>
        <v>-20</v>
      </c>
      <c r="J148" s="40" t="n">
        <f aca="false">IF(OR(D148="",D148+G148=0),"",D148/(D148+G148))</f>
        <v>0.529201430274136</v>
      </c>
      <c r="K148" s="40" t="n">
        <f aca="false">IF(E148="","",E148/(E148+H148))</f>
        <v>0.520142180094787</v>
      </c>
      <c r="L148" s="70" t="n">
        <f aca="false">IF(OR(K148="",J148=""),"",(J148-K148)*100)</f>
        <v>0.905925017934917</v>
      </c>
      <c r="M148" s="36" t="n">
        <v>1.72805469622063</v>
      </c>
      <c r="N148" s="36" t="n">
        <v>1.32633378910092</v>
      </c>
      <c r="O148" s="36" t="n">
        <f aca="false">SQRT(M148^2+N148^2)</f>
        <v>2.17837883602484</v>
      </c>
      <c r="P148" s="40" t="n">
        <f aca="false">IF(J148="","",MAX(0,J148-1.96*O148/100))</f>
        <v>0.486505205088049</v>
      </c>
      <c r="Q148" s="40" t="n">
        <f aca="false">IF(J148="","",MIN(1,J148+1.96*O148/100))</f>
        <v>0.571897655460223</v>
      </c>
      <c r="R148" s="32" t="str">
        <f aca="false">IF(L148="","",IF(ABS(L148)&lt;=O148,"Yes","No"))</f>
        <v>Yes</v>
      </c>
      <c r="S148" s="32" t="str">
        <f aca="false">IF(L148="","",IF(ABS(L148)&lt;=1.96*O148,"Yes","No"))</f>
        <v>Yes</v>
      </c>
      <c r="T148" s="60" t="n">
        <f aca="false">IF(D148="","",ROUND(SQRT(((D148+G148)*O148/100)^2+(J148*(D148+G148)*0.06777)^2),0))</f>
        <v>70</v>
      </c>
      <c r="U148" s="32"/>
    </row>
    <row r="149" customFormat="false" ht="15" hidden="false" customHeight="false" outlineLevel="0" collapsed="false">
      <c r="A149" s="32" t="s">
        <v>233</v>
      </c>
      <c r="B149" s="32" t="s">
        <v>330</v>
      </c>
      <c r="C149" s="32" t="s">
        <v>339</v>
      </c>
      <c r="D149" s="60" t="n">
        <v>723</v>
      </c>
      <c r="E149" s="60" t="n">
        <v>728</v>
      </c>
      <c r="F149" s="69" t="n">
        <f aca="false">IF(E149="","",D149-E149)</f>
        <v>-5</v>
      </c>
      <c r="G149" s="60" t="n">
        <v>767</v>
      </c>
      <c r="H149" s="60" t="n">
        <v>732</v>
      </c>
      <c r="I149" s="69" t="n">
        <f aca="false">IF(H149="","",G149-H149)</f>
        <v>35</v>
      </c>
      <c r="J149" s="40" t="n">
        <f aca="false">IF(OR(D149="",D149+G149=0),"",D149/(D149+G149))</f>
        <v>0.485234899328859</v>
      </c>
      <c r="K149" s="40" t="n">
        <f aca="false">IF(E149="","",E149/(E149+H149))</f>
        <v>0.498630136986301</v>
      </c>
      <c r="L149" s="70" t="n">
        <f aca="false">IF(OR(K149="",J149=""),"",(J149-K149)*100)</f>
        <v>-1.33952376574423</v>
      </c>
      <c r="M149" s="36" t="n">
        <v>1.72805469622063</v>
      </c>
      <c r="N149" s="36" t="n">
        <v>1.32633378910092</v>
      </c>
      <c r="O149" s="36" t="n">
        <f aca="false">SQRT(M149^2+N149^2)</f>
        <v>2.17837883602484</v>
      </c>
      <c r="P149" s="40" t="n">
        <f aca="false">IF(J149="","",MAX(0,J149-1.96*O149/100))</f>
        <v>0.442538674142772</v>
      </c>
      <c r="Q149" s="40" t="n">
        <f aca="false">IF(J149="","",MIN(1,J149+1.96*O149/100))</f>
        <v>0.527931124514946</v>
      </c>
      <c r="R149" s="32" t="str">
        <f aca="false">IF(L149="","",IF(ABS(L149)&lt;=O149,"Yes","No"))</f>
        <v>Yes</v>
      </c>
      <c r="S149" s="32" t="str">
        <f aca="false">IF(L149="","",IF(ABS(L149)&lt;=1.96*O149,"Yes","No"))</f>
        <v>Yes</v>
      </c>
      <c r="T149" s="60" t="n">
        <f aca="false">IF(D149="","",ROUND(SQRT(((D149+G149)*O149/100)^2+(J149*(D149+G149)*0.06777)^2),0))</f>
        <v>59</v>
      </c>
      <c r="U149" s="32"/>
    </row>
    <row r="150" customFormat="false" ht="15" hidden="false" customHeight="false" outlineLevel="0" collapsed="false">
      <c r="A150" s="32" t="s">
        <v>233</v>
      </c>
      <c r="B150" s="32" t="s">
        <v>330</v>
      </c>
      <c r="C150" s="32" t="s">
        <v>340</v>
      </c>
      <c r="D150" s="60" t="n">
        <v>598</v>
      </c>
      <c r="E150" s="60" t="n">
        <v>576</v>
      </c>
      <c r="F150" s="69" t="n">
        <f aca="false">IF(E150="","",D150-E150)</f>
        <v>22</v>
      </c>
      <c r="G150" s="60" t="n">
        <v>563</v>
      </c>
      <c r="H150" s="60" t="n">
        <v>589</v>
      </c>
      <c r="I150" s="69" t="n">
        <f aca="false">IF(H150="","",G150-H150)</f>
        <v>-26</v>
      </c>
      <c r="J150" s="40" t="n">
        <f aca="false">IF(OR(D150="",D150+G150=0),"",D150/(D150+G150))</f>
        <v>0.515073212747631</v>
      </c>
      <c r="K150" s="40" t="n">
        <f aca="false">IF(E150="","",E150/(E150+H150))</f>
        <v>0.494420600858369</v>
      </c>
      <c r="L150" s="70" t="n">
        <f aca="false">IF(OR(K150="",J150=""),"",(J150-K150)*100)</f>
        <v>2.06526118892623</v>
      </c>
      <c r="M150" s="36" t="n">
        <v>1.72805469622063</v>
      </c>
      <c r="N150" s="36" t="n">
        <v>1.32633378910092</v>
      </c>
      <c r="O150" s="36" t="n">
        <f aca="false">SQRT(M150^2+N150^2)</f>
        <v>2.17837883602484</v>
      </c>
      <c r="P150" s="40" t="n">
        <f aca="false">IF(J150="","",MAX(0,J150-1.96*O150/100))</f>
        <v>0.472376987561544</v>
      </c>
      <c r="Q150" s="40" t="n">
        <f aca="false">IF(J150="","",MIN(1,J150+1.96*O150/100))</f>
        <v>0.557769437933718</v>
      </c>
      <c r="R150" s="32" t="str">
        <f aca="false">IF(L150="","",IF(ABS(L150)&lt;=O150,"Yes","No"))</f>
        <v>Yes</v>
      </c>
      <c r="S150" s="32" t="str">
        <f aca="false">IF(L150="","",IF(ABS(L150)&lt;=1.96*O150,"Yes","No"))</f>
        <v>Yes</v>
      </c>
      <c r="T150" s="60" t="n">
        <f aca="false">IF(D150="","",ROUND(SQRT(((D150+G150)*O150/100)^2+(J150*(D150+G150)*0.06777)^2),0))</f>
        <v>48</v>
      </c>
      <c r="U150" s="32"/>
    </row>
    <row r="151" customFormat="false" ht="15" hidden="false" customHeight="false" outlineLevel="0" collapsed="false">
      <c r="A151" s="32" t="s">
        <v>233</v>
      </c>
      <c r="B151" s="32" t="s">
        <v>341</v>
      </c>
      <c r="C151" s="32" t="s">
        <v>341</v>
      </c>
      <c r="D151" s="60" t="n">
        <v>971</v>
      </c>
      <c r="E151" s="60" t="n">
        <v>922</v>
      </c>
      <c r="F151" s="69" t="n">
        <f aca="false">IF(E151="","",D151-E151)</f>
        <v>49</v>
      </c>
      <c r="G151" s="60" t="n">
        <v>1516</v>
      </c>
      <c r="H151" s="60" t="n">
        <v>1599</v>
      </c>
      <c r="I151" s="69" t="n">
        <f aca="false">IF(H151="","",G151-H151)</f>
        <v>-83</v>
      </c>
      <c r="J151" s="40" t="n">
        <f aca="false">IF(OR(D151="",D151+G151=0),"",D151/(D151+G151))</f>
        <v>0.390430237233615</v>
      </c>
      <c r="K151" s="40" t="n">
        <f aca="false">IF(E151="","",E151/(E151+H151))</f>
        <v>0.365727885759619</v>
      </c>
      <c r="L151" s="70" t="n">
        <f aca="false">IF(OR(K151="",J151=""),"",(J151-K151)*100)</f>
        <v>2.47023514739956</v>
      </c>
      <c r="M151" s="36" t="n">
        <v>1.72805469622063</v>
      </c>
      <c r="N151" s="36" t="n">
        <v>1.32633378910092</v>
      </c>
      <c r="O151" s="36" t="n">
        <f aca="false">SQRT(M151^2+N151^2)</f>
        <v>2.17837883602484</v>
      </c>
      <c r="P151" s="40" t="n">
        <f aca="false">IF(J151="","",MAX(0,J151-1.96*O151/100))</f>
        <v>0.347734012047528</v>
      </c>
      <c r="Q151" s="40" t="n">
        <f aca="false">IF(J151="","",MIN(1,J151+1.96*O151/100))</f>
        <v>0.433126462419702</v>
      </c>
      <c r="R151" s="32" t="str">
        <f aca="false">IF(L151="","",IF(ABS(L151)&lt;=O151,"Yes","No"))</f>
        <v>No</v>
      </c>
      <c r="S151" s="32" t="str">
        <f aca="false">IF(L151="","",IF(ABS(L151)&lt;=1.96*O151,"Yes","No"))</f>
        <v>Yes</v>
      </c>
      <c r="T151" s="60" t="n">
        <f aca="false">IF(D151="","",ROUND(SQRT(((D151+G151)*O151/100)^2+(J151*(D151+G151)*0.06777)^2),0))</f>
        <v>85</v>
      </c>
      <c r="U151" s="32"/>
    </row>
    <row r="152" customFormat="false" ht="15" hidden="false" customHeight="false" outlineLevel="0" collapsed="false">
      <c r="A152" s="32" t="s">
        <v>233</v>
      </c>
      <c r="B152" s="32" t="s">
        <v>342</v>
      </c>
      <c r="C152" s="32" t="s">
        <v>342</v>
      </c>
      <c r="D152" s="60" t="n">
        <v>548</v>
      </c>
      <c r="E152" s="60" t="n">
        <v>534</v>
      </c>
      <c r="F152" s="69" t="n">
        <f aca="false">IF(E152="","",D152-E152)</f>
        <v>14</v>
      </c>
      <c r="G152" s="60" t="n">
        <v>911</v>
      </c>
      <c r="H152" s="60" t="n">
        <v>955</v>
      </c>
      <c r="I152" s="69" t="n">
        <f aca="false">IF(H152="","",G152-H152)</f>
        <v>-44</v>
      </c>
      <c r="J152" s="40" t="n">
        <f aca="false">IF(OR(D152="",D152+G152=0),"",D152/(D152+G152))</f>
        <v>0.375599725839616</v>
      </c>
      <c r="K152" s="40" t="n">
        <f aca="false">IF(E152="","",E152/(E152+H152))</f>
        <v>0.358629952988583</v>
      </c>
      <c r="L152" s="70" t="n">
        <f aca="false">IF(OR(K152="",J152=""),"",(J152-K152)*100)</f>
        <v>1.69697728510332</v>
      </c>
      <c r="M152" s="36" t="n">
        <v>1.72805469622063</v>
      </c>
      <c r="N152" s="36" t="n">
        <v>1.32633378910092</v>
      </c>
      <c r="O152" s="36" t="n">
        <f aca="false">SQRT(M152^2+N152^2)</f>
        <v>2.17837883602484</v>
      </c>
      <c r="P152" s="40" t="n">
        <f aca="false">IF(J152="","",MAX(0,J152-1.96*O152/100))</f>
        <v>0.332903500653529</v>
      </c>
      <c r="Q152" s="40" t="n">
        <f aca="false">IF(J152="","",MIN(1,J152+1.96*O152/100))</f>
        <v>0.418295951025703</v>
      </c>
      <c r="R152" s="32" t="str">
        <f aca="false">IF(L152="","",IF(ABS(L152)&lt;=O152,"Yes","No"))</f>
        <v>Yes</v>
      </c>
      <c r="S152" s="32" t="str">
        <f aca="false">IF(L152="","",IF(ABS(L152)&lt;=1.96*O152,"Yes","No"))</f>
        <v>Yes</v>
      </c>
      <c r="T152" s="60" t="n">
        <f aca="false">IF(D152="","",ROUND(SQRT(((D152+G152)*O152/100)^2+(J152*(D152+G152)*0.06777)^2),0))</f>
        <v>49</v>
      </c>
      <c r="U152" s="32"/>
    </row>
    <row r="153" customFormat="false" ht="15" hidden="false" customHeight="false" outlineLevel="0" collapsed="false">
      <c r="A153" s="32" t="s">
        <v>233</v>
      </c>
      <c r="B153" s="32" t="s">
        <v>343</v>
      </c>
      <c r="C153" s="32" t="s">
        <v>344</v>
      </c>
      <c r="D153" s="60" t="n">
        <v>183</v>
      </c>
      <c r="E153" s="60" t="n">
        <v>182</v>
      </c>
      <c r="F153" s="69" t="n">
        <f aca="false">IF(E153="","",D153-E153)</f>
        <v>1</v>
      </c>
      <c r="G153" s="60" t="n">
        <v>435</v>
      </c>
      <c r="H153" s="60" t="n">
        <v>451</v>
      </c>
      <c r="I153" s="69" t="n">
        <f aca="false">IF(H153="","",G153-H153)</f>
        <v>-16</v>
      </c>
      <c r="J153" s="40" t="n">
        <f aca="false">IF(OR(D153="",D153+G153=0),"",D153/(D153+G153))</f>
        <v>0.296116504854369</v>
      </c>
      <c r="K153" s="40" t="n">
        <f aca="false">IF(E153="","",E153/(E153+H153))</f>
        <v>0.287519747235387</v>
      </c>
      <c r="L153" s="70" t="n">
        <f aca="false">IF(OR(K153="",J153=""),"",(J153-K153)*100)</f>
        <v>0.859675761898188</v>
      </c>
      <c r="M153" s="36" t="n">
        <v>3.48774817162815</v>
      </c>
      <c r="N153" s="36" t="n">
        <v>1.32633378910092</v>
      </c>
      <c r="O153" s="36" t="n">
        <f aca="false">SQRT(M153^2+N153^2)</f>
        <v>3.73142715710843</v>
      </c>
      <c r="P153" s="40" t="n">
        <f aca="false">IF(J153="","",MAX(0,J153-1.96*O153/100))</f>
        <v>0.222980532575044</v>
      </c>
      <c r="Q153" s="40" t="n">
        <f aca="false">IF(J153="","",MIN(1,J153+1.96*O153/100))</f>
        <v>0.369252477133694</v>
      </c>
      <c r="R153" s="32" t="str">
        <f aca="false">IF(L153="","",IF(ABS(L153)&lt;=O153,"Yes","No"))</f>
        <v>Yes</v>
      </c>
      <c r="S153" s="32" t="str">
        <f aca="false">IF(L153="","",IF(ABS(L153)&lt;=1.96*O153,"Yes","No"))</f>
        <v>Yes</v>
      </c>
      <c r="T153" s="60" t="n">
        <f aca="false">IF(D153="","",ROUND(SQRT(((D153+G153)*O153/100)^2+(J153*(D153+G153)*0.14653)^2),0))</f>
        <v>35</v>
      </c>
      <c r="U153" s="32"/>
    </row>
    <row r="154" customFormat="false" ht="15" hidden="false" customHeight="false" outlineLevel="0" collapsed="false">
      <c r="A154" s="32" t="s">
        <v>233</v>
      </c>
      <c r="B154" s="32" t="s">
        <v>343</v>
      </c>
      <c r="C154" s="32" t="s">
        <v>345</v>
      </c>
      <c r="D154" s="60" t="n">
        <v>148</v>
      </c>
      <c r="E154" s="60" t="n">
        <v>134</v>
      </c>
      <c r="F154" s="69" t="n">
        <f aca="false">IF(E154="","",D154-E154)</f>
        <v>14</v>
      </c>
      <c r="G154" s="60" t="n">
        <v>303</v>
      </c>
      <c r="H154" s="60" t="n">
        <v>317</v>
      </c>
      <c r="I154" s="69" t="n">
        <f aca="false">IF(H154="","",G154-H154)</f>
        <v>-14</v>
      </c>
      <c r="J154" s="40" t="n">
        <f aca="false">IF(OR(D154="",D154+G154=0),"",D154/(D154+G154))</f>
        <v>0.328159645232816</v>
      </c>
      <c r="K154" s="40" t="n">
        <f aca="false">IF(E154="","",E154/(E154+H154))</f>
        <v>0.297117516629712</v>
      </c>
      <c r="L154" s="70" t="n">
        <f aca="false">IF(OR(K154="",J154=""),"",(J154-K154)*100)</f>
        <v>3.10421286031042</v>
      </c>
      <c r="M154" s="36" t="n">
        <v>3.48774817162815</v>
      </c>
      <c r="N154" s="36" t="n">
        <v>1.32633378910092</v>
      </c>
      <c r="O154" s="36" t="n">
        <f aca="false">SQRT(M154^2+N154^2)</f>
        <v>3.73142715710843</v>
      </c>
      <c r="P154" s="40" t="n">
        <f aca="false">IF(J154="","",MAX(0,J154-1.96*O154/100))</f>
        <v>0.255023672953491</v>
      </c>
      <c r="Q154" s="40" t="n">
        <f aca="false">IF(J154="","",MIN(1,J154+1.96*O154/100))</f>
        <v>0.401295617512141</v>
      </c>
      <c r="R154" s="32" t="str">
        <f aca="false">IF(L154="","",IF(ABS(L154)&lt;=O154,"Yes","No"))</f>
        <v>Yes</v>
      </c>
      <c r="S154" s="32" t="str">
        <f aca="false">IF(L154="","",IF(ABS(L154)&lt;=1.96*O154,"Yes","No"))</f>
        <v>Yes</v>
      </c>
      <c r="T154" s="60" t="n">
        <f aca="false">IF(D154="","",ROUND(SQRT(((D154+G154)*O154/100)^2+(J154*(D154+G154)*0.14653)^2),0))</f>
        <v>27</v>
      </c>
      <c r="U154" s="32"/>
    </row>
    <row r="155" customFormat="false" ht="15" hidden="false" customHeight="false" outlineLevel="0" collapsed="false">
      <c r="A155" s="32" t="s">
        <v>233</v>
      </c>
      <c r="B155" s="32" t="s">
        <v>343</v>
      </c>
      <c r="C155" s="32" t="s">
        <v>346</v>
      </c>
      <c r="D155" s="60" t="n">
        <v>545</v>
      </c>
      <c r="E155" s="60" t="n">
        <v>534</v>
      </c>
      <c r="F155" s="69" t="n">
        <f aca="false">IF(E155="","",D155-E155)</f>
        <v>11</v>
      </c>
      <c r="G155" s="60" t="n">
        <v>1022</v>
      </c>
      <c r="H155" s="60" t="n">
        <v>1016</v>
      </c>
      <c r="I155" s="69" t="n">
        <f aca="false">IF(H155="","",G155-H155)</f>
        <v>6</v>
      </c>
      <c r="J155" s="40" t="n">
        <f aca="false">IF(OR(D155="",D155+G155=0),"",D155/(D155+G155))</f>
        <v>0.347798340778558</v>
      </c>
      <c r="K155" s="40" t="n">
        <f aca="false">IF(E155="","",E155/(E155+H155))</f>
        <v>0.344516129032258</v>
      </c>
      <c r="L155" s="70" t="n">
        <f aca="false">IF(OR(K155="",J155=""),"",(J155-K155)*100)</f>
        <v>0.328221174629967</v>
      </c>
      <c r="M155" s="36" t="n">
        <v>1.72805469622063</v>
      </c>
      <c r="N155" s="36" t="n">
        <v>1.32633378910092</v>
      </c>
      <c r="O155" s="36" t="n">
        <f aca="false">SQRT(M155^2+N155^2)</f>
        <v>2.17837883602484</v>
      </c>
      <c r="P155" s="40" t="n">
        <f aca="false">IF(J155="","",MAX(0,J155-1.96*O155/100))</f>
        <v>0.305102115592471</v>
      </c>
      <c r="Q155" s="40" t="n">
        <f aca="false">IF(J155="","",MIN(1,J155+1.96*O155/100))</f>
        <v>0.390494565964645</v>
      </c>
      <c r="R155" s="32" t="str">
        <f aca="false">IF(L155="","",IF(ABS(L155)&lt;=O155,"Yes","No"))</f>
        <v>Yes</v>
      </c>
      <c r="S155" s="32" t="str">
        <f aca="false">IF(L155="","",IF(ABS(L155)&lt;=1.96*O155,"Yes","No"))</f>
        <v>Yes</v>
      </c>
      <c r="T155" s="60" t="n">
        <f aca="false">IF(D155="","",ROUND(SQRT(((D155+G155)*O155/100)^2+(J155*(D155+G155)*0.06777)^2),0))</f>
        <v>50</v>
      </c>
      <c r="U155" s="32"/>
    </row>
    <row r="156" customFormat="false" ht="15" hidden="false" customHeight="false" outlineLevel="0" collapsed="false">
      <c r="A156" s="32" t="s">
        <v>233</v>
      </c>
      <c r="B156" s="32" t="s">
        <v>347</v>
      </c>
      <c r="C156" s="32" t="s">
        <v>347</v>
      </c>
      <c r="D156" s="60" t="n">
        <v>990</v>
      </c>
      <c r="E156" s="60" t="n">
        <v>1000</v>
      </c>
      <c r="F156" s="69" t="n">
        <f aca="false">IF(E156="","",D156-E156)</f>
        <v>-10</v>
      </c>
      <c r="G156" s="60" t="n">
        <v>827</v>
      </c>
      <c r="H156" s="60" t="n">
        <v>864</v>
      </c>
      <c r="I156" s="69" t="n">
        <f aca="false">IF(H156="","",G156-H156)</f>
        <v>-37</v>
      </c>
      <c r="J156" s="40" t="n">
        <f aca="false">IF(OR(D156="",D156+G156=0),"",D156/(D156+G156))</f>
        <v>0.544854155200881</v>
      </c>
      <c r="K156" s="40" t="n">
        <f aca="false">IF(E156="","",E156/(E156+H156))</f>
        <v>0.536480686695279</v>
      </c>
      <c r="L156" s="70" t="n">
        <f aca="false">IF(OR(K156="",J156=""),"",(J156-K156)*100)</f>
        <v>0.837346850560161</v>
      </c>
      <c r="M156" s="36" t="n">
        <v>1.72805469622063</v>
      </c>
      <c r="N156" s="36" t="n">
        <v>1.32633378910092</v>
      </c>
      <c r="O156" s="36" t="n">
        <f aca="false">SQRT(M156^2+N156^2)</f>
        <v>2.17837883602484</v>
      </c>
      <c r="P156" s="40" t="n">
        <f aca="false">IF(J156="","",MAX(0,J156-1.96*O156/100))</f>
        <v>0.502157930014794</v>
      </c>
      <c r="Q156" s="40" t="n">
        <f aca="false">IF(J156="","",MIN(1,J156+1.96*O156/100))</f>
        <v>0.587550380386968</v>
      </c>
      <c r="R156" s="32" t="str">
        <f aca="false">IF(L156="","",IF(ABS(L156)&lt;=O156,"Yes","No"))</f>
        <v>Yes</v>
      </c>
      <c r="S156" s="32" t="str">
        <f aca="false">IF(L156="","",IF(ABS(L156)&lt;=1.96*O156,"Yes","No"))</f>
        <v>Yes</v>
      </c>
      <c r="T156" s="60" t="n">
        <f aca="false">IF(D156="","",ROUND(SQRT(((D156+G156)*O156/100)^2+(J156*(D156+G156)*0.06777)^2),0))</f>
        <v>78</v>
      </c>
      <c r="U156" s="32"/>
    </row>
    <row r="157" customFormat="false" ht="15" hidden="false" customHeight="false" outlineLevel="0" collapsed="false">
      <c r="A157" s="32" t="s">
        <v>233</v>
      </c>
      <c r="B157" s="32" t="s">
        <v>348</v>
      </c>
      <c r="C157" s="32" t="s">
        <v>349</v>
      </c>
      <c r="D157" s="60" t="n">
        <v>982</v>
      </c>
      <c r="E157" s="60" t="n">
        <v>937</v>
      </c>
      <c r="F157" s="69" t="n">
        <f aca="false">IF(E157="","",D157-E157)</f>
        <v>45</v>
      </c>
      <c r="G157" s="60" t="n">
        <v>1307</v>
      </c>
      <c r="H157" s="60" t="n">
        <v>1369</v>
      </c>
      <c r="I157" s="69" t="n">
        <f aca="false">IF(H157="","",G157-H157)</f>
        <v>-62</v>
      </c>
      <c r="J157" s="40" t="n">
        <f aca="false">IF(OR(D157="",D157+G157=0),"",D157/(D157+G157))</f>
        <v>0.429008300567934</v>
      </c>
      <c r="K157" s="40" t="n">
        <f aca="false">IF(E157="","",E157/(E157+H157))</f>
        <v>0.40633130962706</v>
      </c>
      <c r="L157" s="70" t="n">
        <f aca="false">IF(OR(K157="",J157=""),"",(J157-K157)*100)</f>
        <v>2.26769909408738</v>
      </c>
      <c r="M157" s="36" t="n">
        <v>1.72805469622063</v>
      </c>
      <c r="N157" s="36" t="n">
        <v>1.32633378910092</v>
      </c>
      <c r="O157" s="36" t="n">
        <f aca="false">SQRT(M157^2+N157^2)</f>
        <v>2.17837883602484</v>
      </c>
      <c r="P157" s="40" t="n">
        <f aca="false">IF(J157="","",MAX(0,J157-1.96*O157/100))</f>
        <v>0.386312075381847</v>
      </c>
      <c r="Q157" s="40" t="n">
        <f aca="false">IF(J157="","",MIN(1,J157+1.96*O157/100))</f>
        <v>0.471704525754021</v>
      </c>
      <c r="R157" s="32" t="str">
        <f aca="false">IF(L157="","",IF(ABS(L157)&lt;=O157,"Yes","No"))</f>
        <v>No</v>
      </c>
      <c r="S157" s="32" t="str">
        <f aca="false">IF(L157="","",IF(ABS(L157)&lt;=1.96*O157,"Yes","No"))</f>
        <v>Yes</v>
      </c>
      <c r="T157" s="60" t="n">
        <f aca="false">IF(D157="","",ROUND(SQRT(((D157+G157)*O157/100)^2+(J157*(D157+G157)*0.06777)^2),0))</f>
        <v>83</v>
      </c>
      <c r="U157" s="32"/>
    </row>
    <row r="158" customFormat="false" ht="15" hidden="false" customHeight="false" outlineLevel="0" collapsed="false">
      <c r="A158" s="32" t="s">
        <v>233</v>
      </c>
      <c r="B158" s="32" t="s">
        <v>348</v>
      </c>
      <c r="C158" s="32" t="s">
        <v>350</v>
      </c>
      <c r="D158" s="60" t="n">
        <v>880</v>
      </c>
      <c r="E158" s="60" t="n">
        <v>850</v>
      </c>
      <c r="F158" s="69" t="n">
        <f aca="false">IF(E158="","",D158-E158)</f>
        <v>30</v>
      </c>
      <c r="G158" s="60" t="n">
        <v>1239</v>
      </c>
      <c r="H158" s="60" t="n">
        <v>1298</v>
      </c>
      <c r="I158" s="69" t="n">
        <f aca="false">IF(H158="","",G158-H158)</f>
        <v>-59</v>
      </c>
      <c r="J158" s="40" t="n">
        <f aca="false">IF(OR(D158="",D158+G158=0),"",D158/(D158+G158))</f>
        <v>0.415290231241152</v>
      </c>
      <c r="K158" s="40" t="n">
        <f aca="false">IF(E158="","",E158/(E158+H158))</f>
        <v>0.395716945996276</v>
      </c>
      <c r="L158" s="70" t="n">
        <f aca="false">IF(OR(K158="",J158=""),"",(J158-K158)*100)</f>
        <v>1.95732852448759</v>
      </c>
      <c r="M158" s="36" t="n">
        <v>1.72805469622063</v>
      </c>
      <c r="N158" s="36" t="n">
        <v>1.32633378910092</v>
      </c>
      <c r="O158" s="36" t="n">
        <f aca="false">SQRT(M158^2+N158^2)</f>
        <v>2.17837883602484</v>
      </c>
      <c r="P158" s="40" t="n">
        <f aca="false">IF(J158="","",MAX(0,J158-1.96*O158/100))</f>
        <v>0.372594006055065</v>
      </c>
      <c r="Q158" s="40" t="n">
        <f aca="false">IF(J158="","",MIN(1,J158+1.96*O158/100))</f>
        <v>0.457986456427238</v>
      </c>
      <c r="R158" s="32" t="str">
        <f aca="false">IF(L158="","",IF(ABS(L158)&lt;=O158,"Yes","No"))</f>
        <v>Yes</v>
      </c>
      <c r="S158" s="32" t="str">
        <f aca="false">IF(L158="","",IF(ABS(L158)&lt;=1.96*O158,"Yes","No"))</f>
        <v>Yes</v>
      </c>
      <c r="T158" s="60" t="n">
        <f aca="false">IF(D158="","",ROUND(SQRT(((D158+G158)*O158/100)^2+(J158*(D158+G158)*0.06777)^2),0))</f>
        <v>75</v>
      </c>
      <c r="U158" s="32"/>
    </row>
    <row r="159" customFormat="false" ht="15" hidden="false" customHeight="false" outlineLevel="0" collapsed="false">
      <c r="A159" s="32" t="s">
        <v>233</v>
      </c>
      <c r="B159" s="32" t="s">
        <v>348</v>
      </c>
      <c r="C159" s="32" t="s">
        <v>351</v>
      </c>
      <c r="D159" s="60" t="n">
        <v>464</v>
      </c>
      <c r="E159" s="60" t="n">
        <v>458</v>
      </c>
      <c r="F159" s="69" t="n">
        <f aca="false">IF(E159="","",D159-E159)</f>
        <v>6</v>
      </c>
      <c r="G159" s="60" t="n">
        <v>706</v>
      </c>
      <c r="H159" s="60" t="n">
        <v>701</v>
      </c>
      <c r="I159" s="69" t="n">
        <f aca="false">IF(H159="","",G159-H159)</f>
        <v>5</v>
      </c>
      <c r="J159" s="40" t="n">
        <f aca="false">IF(OR(D159="",D159+G159=0),"",D159/(D159+G159))</f>
        <v>0.396581196581197</v>
      </c>
      <c r="K159" s="40" t="n">
        <f aca="false">IF(E159="","",E159/(E159+H159))</f>
        <v>0.395168248490078</v>
      </c>
      <c r="L159" s="70" t="n">
        <f aca="false">IF(OR(K159="",J159=""),"",(J159-K159)*100)</f>
        <v>0.141294809111892</v>
      </c>
      <c r="M159" s="36" t="n">
        <v>1.72805469622063</v>
      </c>
      <c r="N159" s="36" t="n">
        <v>1.32633378910092</v>
      </c>
      <c r="O159" s="36" t="n">
        <f aca="false">SQRT(M159^2+N159^2)</f>
        <v>2.17837883602484</v>
      </c>
      <c r="P159" s="40" t="n">
        <f aca="false">IF(J159="","",MAX(0,J159-1.96*O159/100))</f>
        <v>0.35388497139511</v>
      </c>
      <c r="Q159" s="40" t="n">
        <f aca="false">IF(J159="","",MIN(1,J159+1.96*O159/100))</f>
        <v>0.439277421767283</v>
      </c>
      <c r="R159" s="32" t="str">
        <f aca="false">IF(L159="","",IF(ABS(L159)&lt;=O159,"Yes","No"))</f>
        <v>Yes</v>
      </c>
      <c r="S159" s="32" t="str">
        <f aca="false">IF(L159="","",IF(ABS(L159)&lt;=1.96*O159,"Yes","No"))</f>
        <v>Yes</v>
      </c>
      <c r="T159" s="60" t="n">
        <f aca="false">IF(D159="","",ROUND(SQRT(((D159+G159)*O159/100)^2+(J159*(D159+G159)*0.06777)^2),0))</f>
        <v>40</v>
      </c>
      <c r="U159" s="32"/>
    </row>
    <row r="160" customFormat="false" ht="15" hidden="false" customHeight="false" outlineLevel="0" collapsed="false">
      <c r="A160" s="32" t="s">
        <v>233</v>
      </c>
      <c r="B160" s="32" t="s">
        <v>348</v>
      </c>
      <c r="C160" s="32" t="s">
        <v>352</v>
      </c>
      <c r="D160" s="60" t="n">
        <v>624</v>
      </c>
      <c r="E160" s="60" t="n">
        <v>614</v>
      </c>
      <c r="F160" s="69" t="n">
        <f aca="false">IF(E160="","",D160-E160)</f>
        <v>10</v>
      </c>
      <c r="G160" s="60" t="n">
        <v>924</v>
      </c>
      <c r="H160" s="60" t="n">
        <v>949</v>
      </c>
      <c r="I160" s="69" t="n">
        <f aca="false">IF(H160="","",G160-H160)</f>
        <v>-25</v>
      </c>
      <c r="J160" s="40" t="n">
        <f aca="false">IF(OR(D160="",D160+G160=0),"",D160/(D160+G160))</f>
        <v>0.403100775193798</v>
      </c>
      <c r="K160" s="40" t="n">
        <f aca="false">IF(E160="","",E160/(E160+H160))</f>
        <v>0.392834293026232</v>
      </c>
      <c r="L160" s="70" t="n">
        <f aca="false">IF(OR(K160="",J160=""),"",(J160-K160)*100)</f>
        <v>1.02664821675668</v>
      </c>
      <c r="M160" s="36" t="n">
        <v>1.72805469622063</v>
      </c>
      <c r="N160" s="36" t="n">
        <v>1.32633378910092</v>
      </c>
      <c r="O160" s="36" t="n">
        <f aca="false">SQRT(M160^2+N160^2)</f>
        <v>2.17837883602484</v>
      </c>
      <c r="P160" s="40" t="n">
        <f aca="false">IF(J160="","",MAX(0,J160-1.96*O160/100))</f>
        <v>0.360404550007712</v>
      </c>
      <c r="Q160" s="40" t="n">
        <f aca="false">IF(J160="","",MIN(1,J160+1.96*O160/100))</f>
        <v>0.445797000379885</v>
      </c>
      <c r="R160" s="32" t="str">
        <f aca="false">IF(L160="","",IF(ABS(L160)&lt;=O160,"Yes","No"))</f>
        <v>Yes</v>
      </c>
      <c r="S160" s="32" t="str">
        <f aca="false">IF(L160="","",IF(ABS(L160)&lt;=1.96*O160,"Yes","No"))</f>
        <v>Yes</v>
      </c>
      <c r="T160" s="60" t="n">
        <f aca="false">IF(D160="","",ROUND(SQRT(((D160+G160)*O160/100)^2+(J160*(D160+G160)*0.06777)^2),0))</f>
        <v>54</v>
      </c>
      <c r="U160" s="32"/>
    </row>
    <row r="161" customFormat="false" ht="15" hidden="false" customHeight="false" outlineLevel="0" collapsed="false">
      <c r="A161" s="32" t="s">
        <v>233</v>
      </c>
      <c r="B161" s="32" t="s">
        <v>348</v>
      </c>
      <c r="C161" s="32" t="s">
        <v>353</v>
      </c>
      <c r="D161" s="60" t="n">
        <v>542</v>
      </c>
      <c r="E161" s="60" t="n">
        <v>555</v>
      </c>
      <c r="F161" s="69" t="n">
        <f aca="false">IF(E161="","",D161-E161)</f>
        <v>-13</v>
      </c>
      <c r="G161" s="60" t="n">
        <v>874</v>
      </c>
      <c r="H161" s="60" t="n">
        <v>887</v>
      </c>
      <c r="I161" s="69" t="n">
        <f aca="false">IF(H161="","",G161-H161)</f>
        <v>-13</v>
      </c>
      <c r="J161" s="40" t="n">
        <f aca="false">IF(OR(D161="",D161+G161=0),"",D161/(D161+G161))</f>
        <v>0.382768361581921</v>
      </c>
      <c r="K161" s="40" t="n">
        <f aca="false">IF(E161="","",E161/(E161+H161))</f>
        <v>0.384882108183079</v>
      </c>
      <c r="L161" s="70" t="n">
        <f aca="false">IF(OR(K161="",J161=""),"",(J161-K161)*100)</f>
        <v>-0.211374660115815</v>
      </c>
      <c r="M161" s="36" t="n">
        <v>1.72805469622063</v>
      </c>
      <c r="N161" s="36" t="n">
        <v>1.32633378910092</v>
      </c>
      <c r="O161" s="36" t="n">
        <f aca="false">SQRT(M161^2+N161^2)</f>
        <v>2.17837883602484</v>
      </c>
      <c r="P161" s="40" t="n">
        <f aca="false">IF(J161="","",MAX(0,J161-1.96*O161/100))</f>
        <v>0.340072136395834</v>
      </c>
      <c r="Q161" s="40" t="n">
        <f aca="false">IF(J161="","",MIN(1,J161+1.96*O161/100))</f>
        <v>0.425464586768008</v>
      </c>
      <c r="R161" s="32" t="str">
        <f aca="false">IF(L161="","",IF(ABS(L161)&lt;=O161,"Yes","No"))</f>
        <v>Yes</v>
      </c>
      <c r="S161" s="32" t="str">
        <f aca="false">IF(L161="","",IF(ABS(L161)&lt;=1.96*O161,"Yes","No"))</f>
        <v>Yes</v>
      </c>
      <c r="T161" s="60" t="n">
        <f aca="false">IF(D161="","",ROUND(SQRT(((D161+G161)*O161/100)^2+(J161*(D161+G161)*0.06777)^2),0))</f>
        <v>48</v>
      </c>
      <c r="U161" s="32"/>
    </row>
    <row r="162" customFormat="false" ht="15" hidden="false" customHeight="false" outlineLevel="0" collapsed="false">
      <c r="A162" s="32" t="s">
        <v>233</v>
      </c>
      <c r="B162" s="32" t="s">
        <v>348</v>
      </c>
      <c r="C162" s="32" t="s">
        <v>354</v>
      </c>
      <c r="D162" s="60" t="n">
        <v>506</v>
      </c>
      <c r="E162" s="60" t="n">
        <v>492</v>
      </c>
      <c r="F162" s="69" t="n">
        <f aca="false">IF(E162="","",D162-E162)</f>
        <v>14</v>
      </c>
      <c r="G162" s="60" t="n">
        <v>617</v>
      </c>
      <c r="H162" s="60" t="n">
        <v>662</v>
      </c>
      <c r="I162" s="69" t="n">
        <f aca="false">IF(H162="","",G162-H162)</f>
        <v>-45</v>
      </c>
      <c r="J162" s="40" t="n">
        <f aca="false">IF(OR(D162="",D162+G162=0),"",D162/(D162+G162))</f>
        <v>0.450578806767587</v>
      </c>
      <c r="K162" s="40" t="n">
        <f aca="false">IF(E162="","",E162/(E162+H162))</f>
        <v>0.426343154246101</v>
      </c>
      <c r="L162" s="70" t="n">
        <f aca="false">IF(OR(K162="",J162=""),"",(J162-K162)*100)</f>
        <v>2.42356525214863</v>
      </c>
      <c r="M162" s="36" t="n">
        <v>2.13808181890095</v>
      </c>
      <c r="N162" s="36" t="n">
        <v>1.32633378910092</v>
      </c>
      <c r="O162" s="36" t="n">
        <f aca="false">SQRT(M162^2+N162^2)</f>
        <v>2.51605945566189</v>
      </c>
      <c r="P162" s="40" t="n">
        <f aca="false">IF(J162="","",MAX(0,J162-1.96*O162/100))</f>
        <v>0.401264041436614</v>
      </c>
      <c r="Q162" s="40" t="n">
        <f aca="false">IF(J162="","",MIN(1,J162+1.96*O162/100))</f>
        <v>0.49989357209856</v>
      </c>
      <c r="R162" s="32" t="str">
        <f aca="false">IF(L162="","",IF(ABS(L162)&lt;=O162,"Yes","No"))</f>
        <v>Yes</v>
      </c>
      <c r="S162" s="32" t="str">
        <f aca="false">IF(L162="","",IF(ABS(L162)&lt;=1.96*O162,"Yes","No"))</f>
        <v>Yes</v>
      </c>
      <c r="T162" s="60" t="n">
        <f aca="false">IF(D162="","",ROUND(SQRT(((D162+G162)*O162/100)^2+(J162*(D162+G162)*0.0886)^2),0))</f>
        <v>53</v>
      </c>
      <c r="U162" s="32"/>
    </row>
    <row r="163" customFormat="false" ht="15" hidden="false" customHeight="false" outlineLevel="0" collapsed="false">
      <c r="A163" s="32" t="s">
        <v>233</v>
      </c>
      <c r="B163" s="32" t="s">
        <v>355</v>
      </c>
      <c r="C163" s="32" t="s">
        <v>356</v>
      </c>
      <c r="D163" s="60" t="n">
        <v>740</v>
      </c>
      <c r="E163" s="60" t="n">
        <v>701</v>
      </c>
      <c r="F163" s="69" t="n">
        <f aca="false">IF(E163="","",D163-E163)</f>
        <v>39</v>
      </c>
      <c r="G163" s="60" t="n">
        <v>625</v>
      </c>
      <c r="H163" s="60" t="n">
        <v>692</v>
      </c>
      <c r="I163" s="69" t="n">
        <f aca="false">IF(H163="","",G163-H163)</f>
        <v>-67</v>
      </c>
      <c r="J163" s="40" t="n">
        <f aca="false">IF(OR(D163="",D163+G163=0),"",D163/(D163+G163))</f>
        <v>0.542124542124542</v>
      </c>
      <c r="K163" s="40" t="n">
        <f aca="false">IF(E163="","",E163/(E163+H163))</f>
        <v>0.503230437903805</v>
      </c>
      <c r="L163" s="70" t="n">
        <f aca="false">IF(OR(K163="",J163=""),"",(J163-K163)*100)</f>
        <v>3.88941042207374</v>
      </c>
      <c r="M163" s="36" t="n">
        <v>1.72805469622063</v>
      </c>
      <c r="N163" s="36" t="n">
        <v>1.32633378910092</v>
      </c>
      <c r="O163" s="36" t="n">
        <f aca="false">SQRT(M163^2+N163^2)</f>
        <v>2.17837883602484</v>
      </c>
      <c r="P163" s="40" t="n">
        <f aca="false">IF(J163="","",MAX(0,J163-1.96*O163/100))</f>
        <v>0.499428316938455</v>
      </c>
      <c r="Q163" s="40" t="n">
        <f aca="false">IF(J163="","",MIN(1,J163+1.96*O163/100))</f>
        <v>0.584820767310629</v>
      </c>
      <c r="R163" s="32" t="str">
        <f aca="false">IF(L163="","",IF(ABS(L163)&lt;=O163,"Yes","No"))</f>
        <v>No</v>
      </c>
      <c r="S163" s="32" t="str">
        <f aca="false">IF(L163="","",IF(ABS(L163)&lt;=1.96*O163,"Yes","No"))</f>
        <v>Yes</v>
      </c>
      <c r="T163" s="60" t="n">
        <f aca="false">IF(D163="","",ROUND(SQRT(((D163+G163)*O163/100)^2+(J163*(D163+G163)*0.06777)^2),0))</f>
        <v>58</v>
      </c>
      <c r="U163" s="32"/>
    </row>
    <row r="164" customFormat="false" ht="15" hidden="false" customHeight="false" outlineLevel="0" collapsed="false">
      <c r="A164" s="32" t="s">
        <v>233</v>
      </c>
      <c r="B164" s="32" t="s">
        <v>355</v>
      </c>
      <c r="C164" s="32" t="s">
        <v>357</v>
      </c>
      <c r="D164" s="60" t="n">
        <v>859</v>
      </c>
      <c r="E164" s="60" t="n">
        <v>798</v>
      </c>
      <c r="F164" s="69" t="n">
        <f aca="false">IF(E164="","",D164-E164)</f>
        <v>61</v>
      </c>
      <c r="G164" s="60" t="n">
        <v>728</v>
      </c>
      <c r="H164" s="60" t="n">
        <v>790</v>
      </c>
      <c r="I164" s="69" t="n">
        <f aca="false">IF(H164="","",G164-H164)</f>
        <v>-62</v>
      </c>
      <c r="J164" s="40" t="n">
        <f aca="false">IF(OR(D164="",D164+G164=0),"",D164/(D164+G164))</f>
        <v>0.54127284183995</v>
      </c>
      <c r="K164" s="40" t="n">
        <f aca="false">IF(E164="","",E164/(E164+H164))</f>
        <v>0.502518891687657</v>
      </c>
      <c r="L164" s="70" t="n">
        <f aca="false">IF(OR(K164="",J164=""),"",(J164-K164)*100)</f>
        <v>3.87539501522922</v>
      </c>
      <c r="M164" s="36" t="n">
        <v>1.72805469622063</v>
      </c>
      <c r="N164" s="36" t="n">
        <v>1.32633378910092</v>
      </c>
      <c r="O164" s="36" t="n">
        <f aca="false">SQRT(M164^2+N164^2)</f>
        <v>2.17837883602484</v>
      </c>
      <c r="P164" s="40" t="n">
        <f aca="false">IF(J164="","",MAX(0,J164-1.96*O164/100))</f>
        <v>0.498576616653863</v>
      </c>
      <c r="Q164" s="40" t="n">
        <f aca="false">IF(J164="","",MIN(1,J164+1.96*O164/100))</f>
        <v>0.583969067026037</v>
      </c>
      <c r="R164" s="32" t="str">
        <f aca="false">IF(L164="","",IF(ABS(L164)&lt;=O164,"Yes","No"))</f>
        <v>No</v>
      </c>
      <c r="S164" s="32" t="str">
        <f aca="false">IF(L164="","",IF(ABS(L164)&lt;=1.96*O164,"Yes","No"))</f>
        <v>Yes</v>
      </c>
      <c r="T164" s="60" t="n">
        <f aca="false">IF(D164="","",ROUND(SQRT(((D164+G164)*O164/100)^2+(J164*(D164+G164)*0.06777)^2),0))</f>
        <v>68</v>
      </c>
      <c r="U164" s="32"/>
    </row>
    <row r="165" customFormat="false" ht="15" hidden="false" customHeight="false" outlineLevel="0" collapsed="false">
      <c r="A165" s="32" t="s">
        <v>233</v>
      </c>
      <c r="B165" s="32" t="s">
        <v>355</v>
      </c>
      <c r="C165" s="32" t="s">
        <v>358</v>
      </c>
      <c r="D165" s="60" t="n">
        <v>379</v>
      </c>
      <c r="E165" s="60" t="n">
        <v>362</v>
      </c>
      <c r="F165" s="69" t="n">
        <f aca="false">IF(E165="","",D165-E165)</f>
        <v>17</v>
      </c>
      <c r="G165" s="60" t="n">
        <v>364</v>
      </c>
      <c r="H165" s="60" t="n">
        <v>375</v>
      </c>
      <c r="I165" s="69" t="n">
        <f aca="false">IF(H165="","",G165-H165)</f>
        <v>-11</v>
      </c>
      <c r="J165" s="40" t="n">
        <f aca="false">IF(OR(D165="",D165+G165=0),"",D165/(D165+G165))</f>
        <v>0.510094212651413</v>
      </c>
      <c r="K165" s="40" t="n">
        <f aca="false">IF(E165="","",E165/(E165+H165))</f>
        <v>0.491180461329715</v>
      </c>
      <c r="L165" s="70" t="n">
        <f aca="false">IF(OR(K165="",J165=""),"",(J165-K165)*100)</f>
        <v>1.89137513216981</v>
      </c>
      <c r="M165" s="36" t="n">
        <v>2.13808181890095</v>
      </c>
      <c r="N165" s="36" t="n">
        <v>1.32633378910092</v>
      </c>
      <c r="O165" s="36" t="n">
        <f aca="false">SQRT(M165^2+N165^2)</f>
        <v>2.51605945566189</v>
      </c>
      <c r="P165" s="40" t="n">
        <f aca="false">IF(J165="","",MAX(0,J165-1.96*O165/100))</f>
        <v>0.46077944732044</v>
      </c>
      <c r="Q165" s="40" t="n">
        <f aca="false">IF(J165="","",MIN(1,J165+1.96*O165/100))</f>
        <v>0.559408977982386</v>
      </c>
      <c r="R165" s="32" t="str">
        <f aca="false">IF(L165="","",IF(ABS(L165)&lt;=O165,"Yes","No"))</f>
        <v>Yes</v>
      </c>
      <c r="S165" s="32" t="str">
        <f aca="false">IF(L165="","",IF(ABS(L165)&lt;=1.96*O165,"Yes","No"))</f>
        <v>Yes</v>
      </c>
      <c r="T165" s="60" t="n">
        <f aca="false">IF(D165="","",ROUND(SQRT(((D165+G165)*O165/100)^2+(J165*(D165+G165)*0.0886)^2),0))</f>
        <v>38</v>
      </c>
      <c r="U165" s="32"/>
    </row>
    <row r="166" customFormat="false" ht="15" hidden="false" customHeight="false" outlineLevel="0" collapsed="false">
      <c r="A166" s="32" t="s">
        <v>233</v>
      </c>
      <c r="B166" s="32" t="s">
        <v>355</v>
      </c>
      <c r="C166" s="32" t="s">
        <v>359</v>
      </c>
      <c r="D166" s="60" t="n">
        <v>414</v>
      </c>
      <c r="E166" s="60" t="n">
        <v>406</v>
      </c>
      <c r="F166" s="69" t="n">
        <f aca="false">IF(E166="","",D166-E166)</f>
        <v>8</v>
      </c>
      <c r="G166" s="60" t="n">
        <v>381</v>
      </c>
      <c r="H166" s="60" t="n">
        <v>388</v>
      </c>
      <c r="I166" s="69" t="n">
        <f aca="false">IF(H166="","",G166-H166)</f>
        <v>-7</v>
      </c>
      <c r="J166" s="40" t="n">
        <f aca="false">IF(OR(D166="",D166+G166=0),"",D166/(D166+G166))</f>
        <v>0.520754716981132</v>
      </c>
      <c r="K166" s="40" t="n">
        <f aca="false">IF(E166="","",E166/(E166+H166))</f>
        <v>0.511335012594459</v>
      </c>
      <c r="L166" s="70" t="n">
        <f aca="false">IF(OR(K166="",J166=""),"",(J166-K166)*100)</f>
        <v>0.941970438667361</v>
      </c>
      <c r="M166" s="36" t="n">
        <v>2.13808181890095</v>
      </c>
      <c r="N166" s="36" t="n">
        <v>1.32633378910092</v>
      </c>
      <c r="O166" s="36" t="n">
        <f aca="false">SQRT(M166^2+N166^2)</f>
        <v>2.51605945566189</v>
      </c>
      <c r="P166" s="40" t="n">
        <f aca="false">IF(J166="","",MAX(0,J166-1.96*O166/100))</f>
        <v>0.471439951650159</v>
      </c>
      <c r="Q166" s="40" t="n">
        <f aca="false">IF(J166="","",MIN(1,J166+1.96*O166/100))</f>
        <v>0.570069482312105</v>
      </c>
      <c r="R166" s="32" t="str">
        <f aca="false">IF(L166="","",IF(ABS(L166)&lt;=O166,"Yes","No"))</f>
        <v>Yes</v>
      </c>
      <c r="S166" s="32" t="str">
        <f aca="false">IF(L166="","",IF(ABS(L166)&lt;=1.96*O166,"Yes","No"))</f>
        <v>Yes</v>
      </c>
      <c r="T166" s="60" t="n">
        <f aca="false">IF(D166="","",ROUND(SQRT(((D166+G166)*O166/100)^2+(J166*(D166+G166)*0.0886)^2),0))</f>
        <v>42</v>
      </c>
      <c r="U166" s="32"/>
    </row>
    <row r="167" customFormat="false" ht="15" hidden="false" customHeight="false" outlineLevel="0" collapsed="false">
      <c r="A167" s="32" t="s">
        <v>233</v>
      </c>
      <c r="B167" s="32" t="s">
        <v>355</v>
      </c>
      <c r="C167" s="32" t="s">
        <v>360</v>
      </c>
      <c r="D167" s="60" t="n">
        <v>517</v>
      </c>
      <c r="E167" s="60" t="n">
        <v>524</v>
      </c>
      <c r="F167" s="69" t="n">
        <f aca="false">IF(E167="","",D167-E167)</f>
        <v>-7</v>
      </c>
      <c r="G167" s="60" t="n">
        <v>569</v>
      </c>
      <c r="H167" s="60" t="n">
        <v>571</v>
      </c>
      <c r="I167" s="69" t="n">
        <f aca="false">IF(H167="","",G167-H167)</f>
        <v>-2</v>
      </c>
      <c r="J167" s="40" t="n">
        <f aca="false">IF(OR(D167="",D167+G167=0),"",D167/(D167+G167))</f>
        <v>0.476058931860037</v>
      </c>
      <c r="K167" s="40" t="n">
        <f aca="false">IF(E167="","",E167/(E167+H167))</f>
        <v>0.478538812785388</v>
      </c>
      <c r="L167" s="70" t="n">
        <f aca="false">IF(OR(K167="",J167=""),"",(J167-K167)*100)</f>
        <v>-0.247988092535129</v>
      </c>
      <c r="M167" s="36" t="n">
        <v>2.13808181890095</v>
      </c>
      <c r="N167" s="36" t="n">
        <v>1.32633378910092</v>
      </c>
      <c r="O167" s="36" t="n">
        <f aca="false">SQRT(M167^2+N167^2)</f>
        <v>2.51605945566189</v>
      </c>
      <c r="P167" s="40" t="n">
        <f aca="false">IF(J167="","",MAX(0,J167-1.96*O167/100))</f>
        <v>0.426744166529064</v>
      </c>
      <c r="Q167" s="40" t="n">
        <f aca="false">IF(J167="","",MIN(1,J167+1.96*O167/100))</f>
        <v>0.52537369719101</v>
      </c>
      <c r="R167" s="32" t="str">
        <f aca="false">IF(L167="","",IF(ABS(L167)&lt;=O167,"Yes","No"))</f>
        <v>Yes</v>
      </c>
      <c r="S167" s="32" t="str">
        <f aca="false">IF(L167="","",IF(ABS(L167)&lt;=1.96*O167,"Yes","No"))</f>
        <v>Yes</v>
      </c>
      <c r="T167" s="60" t="n">
        <f aca="false">IF(D167="","",ROUND(SQRT(((D167+G167)*O167/100)^2+(J167*(D167+G167)*0.0886)^2),0))</f>
        <v>53</v>
      </c>
      <c r="U167" s="32"/>
    </row>
    <row r="168" customFormat="false" ht="15" hidden="false" customHeight="false" outlineLevel="0" collapsed="false">
      <c r="A168" s="32" t="s">
        <v>233</v>
      </c>
      <c r="B168" s="32" t="s">
        <v>355</v>
      </c>
      <c r="C168" s="32" t="s">
        <v>361</v>
      </c>
      <c r="D168" s="60" t="n">
        <v>302</v>
      </c>
      <c r="E168" s="60" t="n">
        <v>316</v>
      </c>
      <c r="F168" s="69" t="n">
        <f aca="false">IF(E168="","",D168-E168)</f>
        <v>-14</v>
      </c>
      <c r="G168" s="60" t="n">
        <v>327</v>
      </c>
      <c r="H168" s="60" t="n">
        <v>348</v>
      </c>
      <c r="I168" s="69" t="n">
        <f aca="false">IF(H168="","",G168-H168)</f>
        <v>-21</v>
      </c>
      <c r="J168" s="40" t="n">
        <f aca="false">IF(OR(D168="",D168+G168=0),"",D168/(D168+G168))</f>
        <v>0.480127186009539</v>
      </c>
      <c r="K168" s="40" t="n">
        <f aca="false">IF(E168="","",E168/(E168+H168))</f>
        <v>0.475903614457831</v>
      </c>
      <c r="L168" s="70" t="n">
        <f aca="false">IF(OR(K168="",J168=""),"",(J168-K168)*100)</f>
        <v>0.422357155170766</v>
      </c>
      <c r="M168" s="36" t="n">
        <v>3.48774817162815</v>
      </c>
      <c r="N168" s="36" t="n">
        <v>1.32633378910092</v>
      </c>
      <c r="O168" s="36" t="n">
        <f aca="false">SQRT(M168^2+N168^2)</f>
        <v>3.73142715710843</v>
      </c>
      <c r="P168" s="40" t="n">
        <f aca="false">IF(J168="","",MAX(0,J168-1.96*O168/100))</f>
        <v>0.406991213730214</v>
      </c>
      <c r="Q168" s="40" t="n">
        <f aca="false">IF(J168="","",MIN(1,J168+1.96*O168/100))</f>
        <v>0.553263158288864</v>
      </c>
      <c r="R168" s="32" t="str">
        <f aca="false">IF(L168="","",IF(ABS(L168)&lt;=O168,"Yes","No"))</f>
        <v>Yes</v>
      </c>
      <c r="S168" s="32" t="str">
        <f aca="false">IF(L168="","",IF(ABS(L168)&lt;=1.96*O168,"Yes","No"))</f>
        <v>Yes</v>
      </c>
      <c r="T168" s="60" t="n">
        <f aca="false">IF(D168="","",ROUND(SQRT(((D168+G168)*O168/100)^2+(J168*(D168+G168)*0.14653)^2),0))</f>
        <v>50</v>
      </c>
      <c r="U168" s="32"/>
    </row>
    <row r="169" customFormat="false" ht="15" hidden="false" customHeight="false" outlineLevel="0" collapsed="false">
      <c r="A169" s="32" t="s">
        <v>233</v>
      </c>
      <c r="B169" s="32" t="s">
        <v>355</v>
      </c>
      <c r="C169" s="32" t="s">
        <v>362</v>
      </c>
      <c r="D169" s="60" t="n">
        <v>373</v>
      </c>
      <c r="E169" s="60" t="n">
        <v>377</v>
      </c>
      <c r="F169" s="69" t="n">
        <f aca="false">IF(E169="","",D169-E169)</f>
        <v>-4</v>
      </c>
      <c r="G169" s="60" t="n">
        <v>413</v>
      </c>
      <c r="H169" s="60" t="n">
        <v>399</v>
      </c>
      <c r="I169" s="69" t="n">
        <f aca="false">IF(H169="","",G169-H169)</f>
        <v>14</v>
      </c>
      <c r="J169" s="40" t="n">
        <f aca="false">IF(OR(D169="",D169+G169=0),"",D169/(D169+G169))</f>
        <v>0.474554707379135</v>
      </c>
      <c r="K169" s="40" t="n">
        <f aca="false">IF(E169="","",E169/(E169+H169))</f>
        <v>0.485824742268041</v>
      </c>
      <c r="L169" s="70" t="n">
        <f aca="false">IF(OR(K169="",J169=""),"",(J169-K169)*100)</f>
        <v>-1.12700348889064</v>
      </c>
      <c r="M169" s="36" t="n">
        <v>2.13808181890095</v>
      </c>
      <c r="N169" s="36" t="n">
        <v>1.32633378910092</v>
      </c>
      <c r="O169" s="36" t="n">
        <f aca="false">SQRT(M169^2+N169^2)</f>
        <v>2.51605945566189</v>
      </c>
      <c r="P169" s="40" t="n">
        <f aca="false">IF(J169="","",MAX(0,J169-1.96*O169/100))</f>
        <v>0.425239942048162</v>
      </c>
      <c r="Q169" s="40" t="n">
        <f aca="false">IF(J169="","",MIN(1,J169+1.96*O169/100))</f>
        <v>0.523869472710108</v>
      </c>
      <c r="R169" s="32" t="str">
        <f aca="false">IF(L169="","",IF(ABS(L169)&lt;=O169,"Yes","No"))</f>
        <v>Yes</v>
      </c>
      <c r="S169" s="32" t="str">
        <f aca="false">IF(L169="","",IF(ABS(L169)&lt;=1.96*O169,"Yes","No"))</f>
        <v>Yes</v>
      </c>
      <c r="T169" s="60" t="n">
        <f aca="false">IF(D169="","",ROUND(SQRT(((D169+G169)*O169/100)^2+(J169*(D169+G169)*0.0886)^2),0))</f>
        <v>39</v>
      </c>
      <c r="U169" s="32"/>
    </row>
    <row r="170" customFormat="false" ht="15" hidden="false" customHeight="false" outlineLevel="0" collapsed="false">
      <c r="A170" s="32" t="s">
        <v>233</v>
      </c>
      <c r="B170" s="32" t="s">
        <v>355</v>
      </c>
      <c r="C170" s="32" t="s">
        <v>363</v>
      </c>
      <c r="D170" s="60" t="n">
        <v>557</v>
      </c>
      <c r="E170" s="60" t="n">
        <v>550</v>
      </c>
      <c r="F170" s="69" t="n">
        <f aca="false">IF(E170="","",D170-E170)</f>
        <v>7</v>
      </c>
      <c r="G170" s="60" t="n">
        <v>576</v>
      </c>
      <c r="H170" s="60" t="n">
        <v>585</v>
      </c>
      <c r="I170" s="69" t="n">
        <f aca="false">IF(H170="","",G170-H170)</f>
        <v>-9</v>
      </c>
      <c r="J170" s="40" t="n">
        <f aca="false">IF(OR(D170="",D170+G170=0),"",D170/(D170+G170))</f>
        <v>0.491615180935569</v>
      </c>
      <c r="K170" s="40" t="n">
        <f aca="false">IF(E170="","",E170/(E170+H170))</f>
        <v>0.484581497797357</v>
      </c>
      <c r="L170" s="70" t="n">
        <f aca="false">IF(OR(K170="",J170=""),"",(J170-K170)*100)</f>
        <v>0.703368313821245</v>
      </c>
      <c r="M170" s="36" t="n">
        <v>2.13808181890095</v>
      </c>
      <c r="N170" s="36" t="n">
        <v>1.32633378910092</v>
      </c>
      <c r="O170" s="36" t="n">
        <f aca="false">SQRT(M170^2+N170^2)</f>
        <v>2.51605945566189</v>
      </c>
      <c r="P170" s="40" t="n">
        <f aca="false">IF(J170="","",MAX(0,J170-1.96*O170/100))</f>
        <v>0.442300415604596</v>
      </c>
      <c r="Q170" s="40" t="n">
        <f aca="false">IF(J170="","",MIN(1,J170+1.96*O170/100))</f>
        <v>0.540929946266542</v>
      </c>
      <c r="R170" s="32" t="str">
        <f aca="false">IF(L170="","",IF(ABS(L170)&lt;=O170,"Yes","No"))</f>
        <v>Yes</v>
      </c>
      <c r="S170" s="32" t="str">
        <f aca="false">IF(L170="","",IF(ABS(L170)&lt;=1.96*O170,"Yes","No"))</f>
        <v>Yes</v>
      </c>
      <c r="T170" s="60" t="n">
        <f aca="false">IF(D170="","",ROUND(SQRT(((D170+G170)*O170/100)^2+(J170*(D170+G170)*0.0886)^2),0))</f>
        <v>57</v>
      </c>
      <c r="U170" s="32"/>
    </row>
    <row r="171" customFormat="false" ht="15" hidden="false" customHeight="false" outlineLevel="0" collapsed="false">
      <c r="A171" s="32" t="s">
        <v>233</v>
      </c>
      <c r="B171" s="32" t="s">
        <v>364</v>
      </c>
      <c r="C171" s="32" t="s">
        <v>365</v>
      </c>
      <c r="D171" s="60" t="n">
        <v>254</v>
      </c>
      <c r="E171" s="60" t="n">
        <v>218</v>
      </c>
      <c r="F171" s="69" t="n">
        <f aca="false">IF(E171="","",D171-E171)</f>
        <v>36</v>
      </c>
      <c r="G171" s="60" t="n">
        <v>293</v>
      </c>
      <c r="H171" s="60" t="n">
        <v>335</v>
      </c>
      <c r="I171" s="69" t="n">
        <f aca="false">IF(H171="","",G171-H171)</f>
        <v>-42</v>
      </c>
      <c r="J171" s="40" t="n">
        <f aca="false">IF(OR(D171="",D171+G171=0),"",D171/(D171+G171))</f>
        <v>0.464351005484461</v>
      </c>
      <c r="K171" s="40" t="n">
        <f aca="false">IF(E171="","",E171/(E171+H171))</f>
        <v>0.394213381555154</v>
      </c>
      <c r="L171" s="70" t="n">
        <f aca="false">IF(OR(K171="",J171=""),"",(J171-K171)*100)</f>
        <v>7.0137623929307</v>
      </c>
      <c r="M171" s="36" t="n">
        <v>3.48774817162815</v>
      </c>
      <c r="N171" s="36" t="n">
        <v>1.32633378910092</v>
      </c>
      <c r="O171" s="36" t="n">
        <f aca="false">SQRT(M171^2+N171^2)</f>
        <v>3.73142715710843</v>
      </c>
      <c r="P171" s="40" t="n">
        <f aca="false">IF(J171="","",MAX(0,J171-1.96*O171/100))</f>
        <v>0.391215033205136</v>
      </c>
      <c r="Q171" s="40" t="n">
        <f aca="false">IF(J171="","",MIN(1,J171+1.96*O171/100))</f>
        <v>0.537486977763786</v>
      </c>
      <c r="R171" s="32" t="str">
        <f aca="false">IF(L171="","",IF(ABS(L171)&lt;=O171,"Yes","No"))</f>
        <v>No</v>
      </c>
      <c r="S171" s="32" t="str">
        <f aca="false">IF(L171="","",IF(ABS(L171)&lt;=1.96*O171,"Yes","No"))</f>
        <v>Yes</v>
      </c>
      <c r="T171" s="60" t="n">
        <f aca="false">IF(D171="","",ROUND(SQRT(((D171+G171)*O171/100)^2+(J171*(D171+G171)*0.14653)^2),0))</f>
        <v>42</v>
      </c>
      <c r="U171" s="32"/>
    </row>
    <row r="172" customFormat="false" ht="15" hidden="false" customHeight="false" outlineLevel="0" collapsed="false">
      <c r="A172" s="32" t="s">
        <v>233</v>
      </c>
      <c r="B172" s="32" t="s">
        <v>364</v>
      </c>
      <c r="C172" s="32" t="s">
        <v>366</v>
      </c>
      <c r="D172" s="60" t="n">
        <v>206</v>
      </c>
      <c r="E172" s="60" t="n">
        <v>181</v>
      </c>
      <c r="F172" s="69" t="n">
        <f aca="false">IF(E172="","",D172-E172)</f>
        <v>25</v>
      </c>
      <c r="G172" s="60" t="n">
        <v>251</v>
      </c>
      <c r="H172" s="60" t="n">
        <v>287</v>
      </c>
      <c r="I172" s="69" t="n">
        <f aca="false">IF(H172="","",G172-H172)</f>
        <v>-36</v>
      </c>
      <c r="J172" s="40" t="n">
        <f aca="false">IF(OR(D172="",D172+G172=0),"",D172/(D172+G172))</f>
        <v>0.450765864332604</v>
      </c>
      <c r="K172" s="40" t="n">
        <f aca="false">IF(E172="","",E172/(E172+H172))</f>
        <v>0.386752136752137</v>
      </c>
      <c r="L172" s="70" t="n">
        <f aca="false">IF(OR(K172="",J172=""),"",(J172-K172)*100)</f>
        <v>6.40137275804672</v>
      </c>
      <c r="M172" s="36" t="n">
        <v>3.48774817162815</v>
      </c>
      <c r="N172" s="36" t="n">
        <v>1.32633378910092</v>
      </c>
      <c r="O172" s="36" t="n">
        <f aca="false">SQRT(M172^2+N172^2)</f>
        <v>3.73142715710843</v>
      </c>
      <c r="P172" s="40" t="n">
        <f aca="false">IF(J172="","",MAX(0,J172-1.96*O172/100))</f>
        <v>0.377629892053279</v>
      </c>
      <c r="Q172" s="40" t="n">
        <f aca="false">IF(J172="","",MIN(1,J172+1.96*O172/100))</f>
        <v>0.523901836611929</v>
      </c>
      <c r="R172" s="32" t="str">
        <f aca="false">IF(L172="","",IF(ABS(L172)&lt;=O172,"Yes","No"))</f>
        <v>No</v>
      </c>
      <c r="S172" s="32" t="str">
        <f aca="false">IF(L172="","",IF(ABS(L172)&lt;=1.96*O172,"Yes","No"))</f>
        <v>Yes</v>
      </c>
      <c r="T172" s="60" t="n">
        <f aca="false">IF(D172="","",ROUND(SQRT(((D172+G172)*O172/100)^2+(J172*(D172+G172)*0.14653)^2),0))</f>
        <v>35</v>
      </c>
      <c r="U172" s="32"/>
    </row>
    <row r="173" customFormat="false" ht="15" hidden="false" customHeight="false" outlineLevel="0" collapsed="false">
      <c r="A173" s="32" t="s">
        <v>233</v>
      </c>
      <c r="B173" s="32" t="s">
        <v>364</v>
      </c>
      <c r="C173" s="32" t="s">
        <v>367</v>
      </c>
      <c r="D173" s="60" t="n">
        <v>373</v>
      </c>
      <c r="E173" s="60" t="n">
        <v>350</v>
      </c>
      <c r="F173" s="69" t="n">
        <f aca="false">IF(E173="","",D173-E173)</f>
        <v>23</v>
      </c>
      <c r="G173" s="60" t="n">
        <v>480</v>
      </c>
      <c r="H173" s="60" t="n">
        <v>527</v>
      </c>
      <c r="I173" s="69" t="n">
        <f aca="false">IF(H173="","",G173-H173)</f>
        <v>-47</v>
      </c>
      <c r="J173" s="40" t="n">
        <f aca="false">IF(OR(D173="",D173+G173=0),"",D173/(D173+G173))</f>
        <v>0.437280187573271</v>
      </c>
      <c r="K173" s="40" t="n">
        <f aca="false">IF(E173="","",E173/(E173+H173))</f>
        <v>0.39908779931585</v>
      </c>
      <c r="L173" s="70" t="n">
        <f aca="false">IF(OR(K173="",J173=""),"",(J173-K173)*100)</f>
        <v>3.81923882574213</v>
      </c>
      <c r="M173" s="36" t="n">
        <v>2.13808181890095</v>
      </c>
      <c r="N173" s="36" t="n">
        <v>1.32633378910092</v>
      </c>
      <c r="O173" s="36" t="n">
        <f aca="false">SQRT(M173^2+N173^2)</f>
        <v>2.51605945566189</v>
      </c>
      <c r="P173" s="40" t="n">
        <f aca="false">IF(J173="","",MAX(0,J173-1.96*O173/100))</f>
        <v>0.387965422242298</v>
      </c>
      <c r="Q173" s="40" t="n">
        <f aca="false">IF(J173="","",MIN(1,J173+1.96*O173/100))</f>
        <v>0.486594952904244</v>
      </c>
      <c r="R173" s="32" t="str">
        <f aca="false">IF(L173="","",IF(ABS(L173)&lt;=O173,"Yes","No"))</f>
        <v>No</v>
      </c>
      <c r="S173" s="32" t="str">
        <f aca="false">IF(L173="","",IF(ABS(L173)&lt;=1.96*O173,"Yes","No"))</f>
        <v>Yes</v>
      </c>
      <c r="T173" s="60" t="n">
        <f aca="false">IF(D173="","",ROUND(SQRT(((D173+G173)*O173/100)^2+(J173*(D173+G173)*0.0886)^2),0))</f>
        <v>39</v>
      </c>
      <c r="U173" s="32"/>
    </row>
    <row r="174" customFormat="false" ht="15" hidden="false" customHeight="false" outlineLevel="0" collapsed="false">
      <c r="A174" s="32" t="s">
        <v>233</v>
      </c>
      <c r="B174" s="32" t="s">
        <v>368</v>
      </c>
      <c r="C174" s="32" t="s">
        <v>369</v>
      </c>
      <c r="D174" s="60" t="n">
        <v>1005</v>
      </c>
      <c r="E174" s="60" t="n">
        <v>899</v>
      </c>
      <c r="F174" s="69" t="n">
        <f aca="false">IF(E174="","",D174-E174)</f>
        <v>106</v>
      </c>
      <c r="G174" s="60" t="n">
        <v>850</v>
      </c>
      <c r="H174" s="60" t="n">
        <v>944</v>
      </c>
      <c r="I174" s="69" t="n">
        <f aca="false">IF(H174="","",G174-H174)</f>
        <v>-94</v>
      </c>
      <c r="J174" s="40" t="n">
        <f aca="false">IF(OR(D174="",D174+G174=0),"",D174/(D174+G174))</f>
        <v>0.54177897574124</v>
      </c>
      <c r="K174" s="40" t="n">
        <f aca="false">IF(E174="","",E174/(E174+H174))</f>
        <v>0.4877916440586</v>
      </c>
      <c r="L174" s="70" t="n">
        <f aca="false">IF(OR(K174="",J174=""),"",(J174-K174)*100)</f>
        <v>5.39873316826398</v>
      </c>
      <c r="M174" s="36" t="n">
        <v>1.72805469622063</v>
      </c>
      <c r="N174" s="36" t="n">
        <v>1.32633378910092</v>
      </c>
      <c r="O174" s="36" t="n">
        <f aca="false">SQRT(M174^2+N174^2)</f>
        <v>2.17837883602484</v>
      </c>
      <c r="P174" s="40" t="n">
        <f aca="false">IF(J174="","",MAX(0,J174-1.96*O174/100))</f>
        <v>0.499082750555153</v>
      </c>
      <c r="Q174" s="40" t="n">
        <f aca="false">IF(J174="","",MIN(1,J174+1.96*O174/100))</f>
        <v>0.584475200927327</v>
      </c>
      <c r="R174" s="32" t="str">
        <f aca="false">IF(L174="","",IF(ABS(L174)&lt;=O174,"Yes","No"))</f>
        <v>No</v>
      </c>
      <c r="S174" s="32" t="str">
        <f aca="false">IF(L174="","",IF(ABS(L174)&lt;=1.96*O174,"Yes","No"))</f>
        <v>No</v>
      </c>
      <c r="T174" s="60" t="n">
        <f aca="false">IF(D174="","",ROUND(SQRT(((D174+G174)*O174/100)^2+(J174*(D174+G174)*0.06777)^2),0))</f>
        <v>79</v>
      </c>
      <c r="U174" s="32"/>
    </row>
    <row r="175" customFormat="false" ht="15" hidden="false" customHeight="false" outlineLevel="0" collapsed="false">
      <c r="A175" s="32" t="s">
        <v>233</v>
      </c>
      <c r="B175" s="32" t="s">
        <v>368</v>
      </c>
      <c r="C175" s="32" t="s">
        <v>370</v>
      </c>
      <c r="D175" s="60" t="n">
        <v>489</v>
      </c>
      <c r="E175" s="60" t="n">
        <v>463</v>
      </c>
      <c r="F175" s="69" t="n">
        <f aca="false">IF(E175="","",D175-E175)</f>
        <v>26</v>
      </c>
      <c r="G175" s="60" t="n">
        <v>375</v>
      </c>
      <c r="H175" s="60" t="n">
        <v>438</v>
      </c>
      <c r="I175" s="69" t="n">
        <f aca="false">IF(H175="","",G175-H175)</f>
        <v>-63</v>
      </c>
      <c r="J175" s="40" t="n">
        <f aca="false">IF(OR(D175="",D175+G175=0),"",D175/(D175+G175))</f>
        <v>0.565972222222222</v>
      </c>
      <c r="K175" s="40" t="n">
        <f aca="false">IF(E175="","",E175/(E175+H175))</f>
        <v>0.513873473917869</v>
      </c>
      <c r="L175" s="70" t="n">
        <f aca="false">IF(OR(K175="",J175=""),"",(J175-K175)*100)</f>
        <v>5.20987483043531</v>
      </c>
      <c r="M175" s="36" t="n">
        <v>2.13808181890095</v>
      </c>
      <c r="N175" s="36" t="n">
        <v>1.32633378910092</v>
      </c>
      <c r="O175" s="36" t="n">
        <f aca="false">SQRT(M175^2+N175^2)</f>
        <v>2.51605945566189</v>
      </c>
      <c r="P175" s="40" t="n">
        <f aca="false">IF(J175="","",MAX(0,J175-1.96*O175/100))</f>
        <v>0.516657456891249</v>
      </c>
      <c r="Q175" s="40" t="n">
        <f aca="false">IF(J175="","",MIN(1,J175+1.96*O175/100))</f>
        <v>0.615286987553195</v>
      </c>
      <c r="R175" s="32" t="str">
        <f aca="false">IF(L175="","",IF(ABS(L175)&lt;=O175,"Yes","No"))</f>
        <v>No</v>
      </c>
      <c r="S175" s="32" t="str">
        <f aca="false">IF(L175="","",IF(ABS(L175)&lt;=1.96*O175,"Yes","No"))</f>
        <v>No</v>
      </c>
      <c r="T175" s="60" t="n">
        <f aca="false">IF(D175="","",ROUND(SQRT(((D175+G175)*O175/100)^2+(J175*(D175+G175)*0.0886)^2),0))</f>
        <v>48</v>
      </c>
      <c r="U175" s="32"/>
    </row>
    <row r="176" customFormat="false" ht="15" hidden="false" customHeight="false" outlineLevel="0" collapsed="false">
      <c r="A176" s="32" t="s">
        <v>233</v>
      </c>
      <c r="B176" s="32" t="s">
        <v>368</v>
      </c>
      <c r="C176" s="32" t="s">
        <v>371</v>
      </c>
      <c r="D176" s="60" t="n">
        <v>1056</v>
      </c>
      <c r="E176" s="60" t="n">
        <v>1115</v>
      </c>
      <c r="F176" s="69" t="n">
        <f aca="false">IF(E176="","",D176-E176)</f>
        <v>-59</v>
      </c>
      <c r="G176" s="60" t="n">
        <v>817</v>
      </c>
      <c r="H176" s="60" t="n">
        <v>853</v>
      </c>
      <c r="I176" s="69" t="n">
        <f aca="false">IF(H176="","",G176-H176)</f>
        <v>-36</v>
      </c>
      <c r="J176" s="40" t="n">
        <f aca="false">IF(OR(D176="",D176+G176=0),"",D176/(D176+G176))</f>
        <v>0.563801388147357</v>
      </c>
      <c r="K176" s="40" t="n">
        <f aca="false">IF(E176="","",E176/(E176+H176))</f>
        <v>0.566565040650407</v>
      </c>
      <c r="L176" s="70" t="n">
        <f aca="false">IF(OR(K176="",J176=""),"",(J176-K176)*100)</f>
        <v>-0.276365250304933</v>
      </c>
      <c r="M176" s="36" t="n">
        <v>1.72805469622063</v>
      </c>
      <c r="N176" s="36" t="n">
        <v>1.32633378910092</v>
      </c>
      <c r="O176" s="36" t="n">
        <f aca="false">SQRT(M176^2+N176^2)</f>
        <v>2.17837883602484</v>
      </c>
      <c r="P176" s="40" t="n">
        <f aca="false">IF(J176="","",MAX(0,J176-1.96*O176/100))</f>
        <v>0.52110516296127</v>
      </c>
      <c r="Q176" s="40" t="n">
        <f aca="false">IF(J176="","",MIN(1,J176+1.96*O176/100))</f>
        <v>0.606497613333444</v>
      </c>
      <c r="R176" s="32" t="str">
        <f aca="false">IF(L176="","",IF(ABS(L176)&lt;=O176,"Yes","No"))</f>
        <v>Yes</v>
      </c>
      <c r="S176" s="32" t="str">
        <f aca="false">IF(L176="","",IF(ABS(L176)&lt;=1.96*O176,"Yes","No"))</f>
        <v>Yes</v>
      </c>
      <c r="T176" s="60" t="n">
        <f aca="false">IF(D176="","",ROUND(SQRT(((D176+G176)*O176/100)^2+(J176*(D176+G176)*0.06777)^2),0))</f>
        <v>82</v>
      </c>
      <c r="U176" s="32"/>
    </row>
    <row r="177" customFormat="false" ht="15" hidden="false" customHeight="false" outlineLevel="0" collapsed="false">
      <c r="A177" s="32" t="s">
        <v>233</v>
      </c>
      <c r="B177" s="32" t="s">
        <v>368</v>
      </c>
      <c r="C177" s="32" t="s">
        <v>372</v>
      </c>
      <c r="D177" s="60" t="n">
        <v>573</v>
      </c>
      <c r="E177" s="60" t="n">
        <v>532</v>
      </c>
      <c r="F177" s="69" t="n">
        <f aca="false">IF(E177="","",D177-E177)</f>
        <v>41</v>
      </c>
      <c r="G177" s="60" t="n">
        <v>541</v>
      </c>
      <c r="H177" s="60" t="n">
        <v>574</v>
      </c>
      <c r="I177" s="69" t="n">
        <f aca="false">IF(H177="","",G177-H177)</f>
        <v>-33</v>
      </c>
      <c r="J177" s="40" t="n">
        <f aca="false">IF(OR(D177="",D177+G177=0),"",D177/(D177+G177))</f>
        <v>0.514362657091562</v>
      </c>
      <c r="K177" s="40" t="n">
        <f aca="false">IF(E177="","",E177/(E177+H177))</f>
        <v>0.481012658227848</v>
      </c>
      <c r="L177" s="70" t="n">
        <f aca="false">IF(OR(K177="",J177=""),"",(J177-K177)*100)</f>
        <v>3.33499988637138</v>
      </c>
      <c r="M177" s="36" t="n">
        <v>2.13808181890095</v>
      </c>
      <c r="N177" s="36" t="n">
        <v>1.32633378910092</v>
      </c>
      <c r="O177" s="36" t="n">
        <f aca="false">SQRT(M177^2+N177^2)</f>
        <v>2.51605945566189</v>
      </c>
      <c r="P177" s="40" t="n">
        <f aca="false">IF(J177="","",MAX(0,J177-1.96*O177/100))</f>
        <v>0.465047891760589</v>
      </c>
      <c r="Q177" s="40" t="n">
        <f aca="false">IF(J177="","",MIN(1,J177+1.96*O177/100))</f>
        <v>0.563677422422535</v>
      </c>
      <c r="R177" s="32" t="str">
        <f aca="false">IF(L177="","",IF(ABS(L177)&lt;=O177,"Yes","No"))</f>
        <v>No</v>
      </c>
      <c r="S177" s="32" t="str">
        <f aca="false">IF(L177="","",IF(ABS(L177)&lt;=1.96*O177,"Yes","No"))</f>
        <v>Yes</v>
      </c>
      <c r="T177" s="60" t="n">
        <f aca="false">IF(D177="","",ROUND(SQRT(((D177+G177)*O177/100)^2+(J177*(D177+G177)*0.0886)^2),0))</f>
        <v>58</v>
      </c>
      <c r="U177" s="32"/>
    </row>
    <row r="178" customFormat="false" ht="15" hidden="false" customHeight="false" outlineLevel="0" collapsed="false">
      <c r="A178" s="32" t="s">
        <v>233</v>
      </c>
      <c r="B178" s="32" t="s">
        <v>368</v>
      </c>
      <c r="C178" s="32" t="s">
        <v>373</v>
      </c>
      <c r="D178" s="60" t="n">
        <v>1119</v>
      </c>
      <c r="E178" s="60" t="n">
        <v>1077</v>
      </c>
      <c r="F178" s="69" t="n">
        <f aca="false">IF(E178="","",D178-E178)</f>
        <v>42</v>
      </c>
      <c r="G178" s="60" t="n">
        <v>738</v>
      </c>
      <c r="H178" s="60" t="n">
        <v>761</v>
      </c>
      <c r="I178" s="69" t="n">
        <f aca="false">IF(H178="","",G178-H178)</f>
        <v>-23</v>
      </c>
      <c r="J178" s="40" t="n">
        <f aca="false">IF(OR(D178="",D178+G178=0),"",D178/(D178+G178))</f>
        <v>0.602584814216478</v>
      </c>
      <c r="K178" s="40" t="n">
        <f aca="false">IF(E178="","",E178/(E178+H178))</f>
        <v>0.585963003264418</v>
      </c>
      <c r="L178" s="70" t="n">
        <f aca="false">IF(OR(K178="",J178=""),"",(J178-K178)*100)</f>
        <v>1.66218109520603</v>
      </c>
      <c r="M178" s="36" t="n">
        <v>1.72805469622063</v>
      </c>
      <c r="N178" s="36" t="n">
        <v>1.32633378910092</v>
      </c>
      <c r="O178" s="36" t="n">
        <f aca="false">SQRT(M178^2+N178^2)</f>
        <v>2.17837883602484</v>
      </c>
      <c r="P178" s="40" t="n">
        <f aca="false">IF(J178="","",MAX(0,J178-1.96*O178/100))</f>
        <v>0.559888589030391</v>
      </c>
      <c r="Q178" s="40" t="n">
        <f aca="false">IF(J178="","",MIN(1,J178+1.96*O178/100))</f>
        <v>0.645281039402565</v>
      </c>
      <c r="R178" s="32" t="str">
        <f aca="false">IF(L178="","",IF(ABS(L178)&lt;=O178,"Yes","No"))</f>
        <v>Yes</v>
      </c>
      <c r="S178" s="32" t="str">
        <f aca="false">IF(L178="","",IF(ABS(L178)&lt;=1.96*O178,"Yes","No"))</f>
        <v>Yes</v>
      </c>
      <c r="T178" s="60" t="n">
        <f aca="false">IF(D178="","",ROUND(SQRT(((D178+G178)*O178/100)^2+(J178*(D178+G178)*0.06777)^2),0))</f>
        <v>86</v>
      </c>
      <c r="U178" s="32"/>
    </row>
    <row r="179" customFormat="false" ht="15" hidden="false" customHeight="false" outlineLevel="0" collapsed="false">
      <c r="A179" s="32" t="s">
        <v>233</v>
      </c>
      <c r="B179" s="32" t="s">
        <v>368</v>
      </c>
      <c r="C179" s="32" t="s">
        <v>374</v>
      </c>
      <c r="D179" s="60" t="n">
        <v>985</v>
      </c>
      <c r="E179" s="60" t="n">
        <v>964</v>
      </c>
      <c r="F179" s="69" t="n">
        <f aca="false">IF(E179="","",D179-E179)</f>
        <v>21</v>
      </c>
      <c r="G179" s="60" t="n">
        <v>646</v>
      </c>
      <c r="H179" s="60" t="n">
        <v>652</v>
      </c>
      <c r="I179" s="69" t="n">
        <f aca="false">IF(H179="","",G179-H179)</f>
        <v>-6</v>
      </c>
      <c r="J179" s="40" t="n">
        <f aca="false">IF(OR(D179="",D179+G179=0),"",D179/(D179+G179))</f>
        <v>0.603923973022686</v>
      </c>
      <c r="K179" s="40" t="n">
        <f aca="false">IF(E179="","",E179/(E179+H179))</f>
        <v>0.596534653465347</v>
      </c>
      <c r="L179" s="70" t="n">
        <f aca="false">IF(OR(K179="",J179=""),"",(J179-K179)*100)</f>
        <v>0.738931955733901</v>
      </c>
      <c r="M179" s="36" t="n">
        <v>1.72805469622063</v>
      </c>
      <c r="N179" s="36" t="n">
        <v>1.32633378910092</v>
      </c>
      <c r="O179" s="36" t="n">
        <f aca="false">SQRT(M179^2+N179^2)</f>
        <v>2.17837883602484</v>
      </c>
      <c r="P179" s="40" t="n">
        <f aca="false">IF(J179="","",MAX(0,J179-1.96*O179/100))</f>
        <v>0.561227747836599</v>
      </c>
      <c r="Q179" s="40" t="n">
        <f aca="false">IF(J179="","",MIN(1,J179+1.96*O179/100))</f>
        <v>0.646620198208773</v>
      </c>
      <c r="R179" s="32" t="str">
        <f aca="false">IF(L179="","",IF(ABS(L179)&lt;=O179,"Yes","No"))</f>
        <v>Yes</v>
      </c>
      <c r="S179" s="32" t="str">
        <f aca="false">IF(L179="","",IF(ABS(L179)&lt;=1.96*O179,"Yes","No"))</f>
        <v>Yes</v>
      </c>
      <c r="T179" s="60" t="n">
        <f aca="false">IF(D179="","",ROUND(SQRT(((D179+G179)*O179/100)^2+(J179*(D179+G179)*0.06777)^2),0))</f>
        <v>76</v>
      </c>
      <c r="U179" s="32"/>
    </row>
    <row r="180" customFormat="false" ht="15" hidden="false" customHeight="false" outlineLevel="0" collapsed="false">
      <c r="A180" s="32" t="s">
        <v>233</v>
      </c>
      <c r="B180" s="32" t="s">
        <v>368</v>
      </c>
      <c r="C180" s="32" t="s">
        <v>375</v>
      </c>
      <c r="D180" s="60" t="n">
        <v>490</v>
      </c>
      <c r="E180" s="60" t="n">
        <v>463</v>
      </c>
      <c r="F180" s="69" t="n">
        <f aca="false">IF(E180="","",D180-E180)</f>
        <v>27</v>
      </c>
      <c r="G180" s="60" t="n">
        <v>407</v>
      </c>
      <c r="H180" s="60" t="n">
        <v>426</v>
      </c>
      <c r="I180" s="69" t="n">
        <f aca="false">IF(H180="","",G180-H180)</f>
        <v>-19</v>
      </c>
      <c r="J180" s="40" t="n">
        <f aca="false">IF(OR(D180="",D180+G180=0),"",D180/(D180+G180))</f>
        <v>0.546265328874025</v>
      </c>
      <c r="K180" s="40" t="n">
        <f aca="false">IF(E180="","",E180/(E180+H180))</f>
        <v>0.520809898762655</v>
      </c>
      <c r="L180" s="70" t="n">
        <f aca="false">IF(OR(K180="",J180=""),"",(J180-K180)*100)</f>
        <v>2.54554301113699</v>
      </c>
      <c r="M180" s="36" t="n">
        <v>2.13808181890095</v>
      </c>
      <c r="N180" s="36" t="n">
        <v>1.32633378910092</v>
      </c>
      <c r="O180" s="36" t="n">
        <f aca="false">SQRT(M180^2+N180^2)</f>
        <v>2.51605945566189</v>
      </c>
      <c r="P180" s="40" t="n">
        <f aca="false">IF(J180="","",MAX(0,J180-1.96*O180/100))</f>
        <v>0.496950563543052</v>
      </c>
      <c r="Q180" s="40" t="n">
        <f aca="false">IF(J180="","",MIN(1,J180+1.96*O180/100))</f>
        <v>0.595580094204998</v>
      </c>
      <c r="R180" s="32" t="str">
        <f aca="false">IF(L180="","",IF(ABS(L180)&lt;=O180,"Yes","No"))</f>
        <v>No</v>
      </c>
      <c r="S180" s="32" t="str">
        <f aca="false">IF(L180="","",IF(ABS(L180)&lt;=1.96*O180,"Yes","No"))</f>
        <v>Yes</v>
      </c>
      <c r="T180" s="60" t="n">
        <f aca="false">IF(D180="","",ROUND(SQRT(((D180+G180)*O180/100)^2+(J180*(D180+G180)*0.0886)^2),0))</f>
        <v>49</v>
      </c>
      <c r="U180" s="32"/>
    </row>
    <row r="181" customFormat="false" ht="15" hidden="false" customHeight="false" outlineLevel="0" collapsed="false">
      <c r="A181" s="32" t="s">
        <v>233</v>
      </c>
      <c r="B181" s="32" t="s">
        <v>368</v>
      </c>
      <c r="C181" s="32" t="s">
        <v>376</v>
      </c>
      <c r="D181" s="60" t="n">
        <v>1266</v>
      </c>
      <c r="E181" s="60" t="n">
        <v>1170</v>
      </c>
      <c r="F181" s="69" t="n">
        <f aca="false">IF(E181="","",D181-E181)</f>
        <v>96</v>
      </c>
      <c r="G181" s="60" t="n">
        <v>1108</v>
      </c>
      <c r="H181" s="60" t="n">
        <v>1217</v>
      </c>
      <c r="I181" s="69" t="n">
        <f aca="false">IF(H181="","",G181-H181)</f>
        <v>-109</v>
      </c>
      <c r="J181" s="40" t="n">
        <f aca="false">IF(OR(D181="",D181+G181=0),"",D181/(D181+G181))</f>
        <v>0.533277169334457</v>
      </c>
      <c r="K181" s="40" t="n">
        <f aca="false">IF(E181="","",E181/(E181+H181))</f>
        <v>0.490155006284039</v>
      </c>
      <c r="L181" s="70" t="n">
        <f aca="false">IF(OR(K181="",J181=""),"",(J181-K181)*100)</f>
        <v>4.3122163050418</v>
      </c>
      <c r="M181" s="36" t="n">
        <v>1.72805469622063</v>
      </c>
      <c r="N181" s="36" t="n">
        <v>1.32633378910092</v>
      </c>
      <c r="O181" s="36" t="n">
        <f aca="false">SQRT(M181^2+N181^2)</f>
        <v>2.17837883602484</v>
      </c>
      <c r="P181" s="40" t="n">
        <f aca="false">IF(J181="","",MAX(0,J181-1.96*O181/100))</f>
        <v>0.49058094414837</v>
      </c>
      <c r="Q181" s="40" t="n">
        <f aca="false">IF(J181="","",MIN(1,J181+1.96*O181/100))</f>
        <v>0.575973394520544</v>
      </c>
      <c r="R181" s="32" t="str">
        <f aca="false">IF(L181="","",IF(ABS(L181)&lt;=O181,"Yes","No"))</f>
        <v>No</v>
      </c>
      <c r="S181" s="32" t="str">
        <f aca="false">IF(L181="","",IF(ABS(L181)&lt;=1.96*O181,"Yes","No"))</f>
        <v>No</v>
      </c>
      <c r="T181" s="60" t="n">
        <f aca="false">IF(D181="","",ROUND(SQRT(((D181+G181)*O181/100)^2+(J181*(D181+G181)*0.06777)^2),0))</f>
        <v>100</v>
      </c>
      <c r="U181" s="32"/>
    </row>
    <row r="182" customFormat="false" ht="15" hidden="false" customHeight="false" outlineLevel="0" collapsed="false">
      <c r="A182" s="32" t="s">
        <v>233</v>
      </c>
      <c r="B182" s="32" t="s">
        <v>377</v>
      </c>
      <c r="C182" s="32" t="s">
        <v>378</v>
      </c>
      <c r="D182" s="60" t="n">
        <v>1014</v>
      </c>
      <c r="E182" s="60" t="n">
        <v>988</v>
      </c>
      <c r="F182" s="69" t="n">
        <f aca="false">IF(E182="","",D182-E182)</f>
        <v>26</v>
      </c>
      <c r="G182" s="60" t="n">
        <v>934</v>
      </c>
      <c r="H182" s="60" t="n">
        <v>975</v>
      </c>
      <c r="I182" s="69" t="n">
        <f aca="false">IF(H182="","",G182-H182)</f>
        <v>-41</v>
      </c>
      <c r="J182" s="40" t="n">
        <f aca="false">IF(OR(D182="",D182+G182=0),"",D182/(D182+G182))</f>
        <v>0.520533880903491</v>
      </c>
      <c r="K182" s="40" t="n">
        <f aca="false">IF(E182="","",E182/(E182+H182))</f>
        <v>0.503311258278146</v>
      </c>
      <c r="L182" s="70" t="n">
        <f aca="false">IF(OR(K182="",J182=""),"",(J182-K182)*100)</f>
        <v>1.7222622625345</v>
      </c>
      <c r="M182" s="36" t="n">
        <v>1.72805469622063</v>
      </c>
      <c r="N182" s="36" t="n">
        <v>1.32633378910092</v>
      </c>
      <c r="O182" s="36" t="n">
        <f aca="false">SQRT(M182^2+N182^2)</f>
        <v>2.17837883602484</v>
      </c>
      <c r="P182" s="40" t="n">
        <f aca="false">IF(J182="","",MAX(0,J182-1.96*O182/100))</f>
        <v>0.477837655717404</v>
      </c>
      <c r="Q182" s="40" t="n">
        <f aca="false">IF(J182="","",MIN(1,J182+1.96*O182/100))</f>
        <v>0.563230106089578</v>
      </c>
      <c r="R182" s="32" t="str">
        <f aca="false">IF(L182="","",IF(ABS(L182)&lt;=O182,"Yes","No"))</f>
        <v>Yes</v>
      </c>
      <c r="S182" s="32" t="str">
        <f aca="false">IF(L182="","",IF(ABS(L182)&lt;=1.96*O182,"Yes","No"))</f>
        <v>Yes</v>
      </c>
      <c r="T182" s="60" t="n">
        <f aca="false">IF(D182="","",ROUND(SQRT(((D182+G182)*O182/100)^2+(J182*(D182+G182)*0.06777)^2),0))</f>
        <v>81</v>
      </c>
      <c r="U182" s="32"/>
    </row>
    <row r="183" customFormat="false" ht="15" hidden="false" customHeight="false" outlineLevel="0" collapsed="false">
      <c r="A183" s="32" t="s">
        <v>233</v>
      </c>
      <c r="B183" s="32" t="s">
        <v>377</v>
      </c>
      <c r="C183" s="32" t="s">
        <v>379</v>
      </c>
      <c r="D183" s="60" t="n">
        <v>1328</v>
      </c>
      <c r="E183" s="60" t="n">
        <v>1279</v>
      </c>
      <c r="F183" s="69" t="n">
        <f aca="false">IF(E183="","",D183-E183)</f>
        <v>49</v>
      </c>
      <c r="G183" s="60" t="n">
        <v>1263</v>
      </c>
      <c r="H183" s="60" t="n">
        <v>1306</v>
      </c>
      <c r="I183" s="69" t="n">
        <f aca="false">IF(H183="","",G183-H183)</f>
        <v>-43</v>
      </c>
      <c r="J183" s="40" t="n">
        <f aca="false">IF(OR(D183="",D183+G183=0),"",D183/(D183+G183))</f>
        <v>0.512543419529139</v>
      </c>
      <c r="K183" s="40" t="n">
        <f aca="false">IF(E183="","",E183/(E183+H183))</f>
        <v>0.494777562862669</v>
      </c>
      <c r="L183" s="70" t="n">
        <f aca="false">IF(OR(K183="",J183=""),"",(J183-K183)*100)</f>
        <v>1.77658566664701</v>
      </c>
      <c r="M183" s="36" t="n">
        <v>1.72805469622063</v>
      </c>
      <c r="N183" s="36" t="n">
        <v>1.32633378910092</v>
      </c>
      <c r="O183" s="36" t="n">
        <f aca="false">SQRT(M183^2+N183^2)</f>
        <v>2.17837883602484</v>
      </c>
      <c r="P183" s="40" t="n">
        <f aca="false">IF(J183="","",MAX(0,J183-1.96*O183/100))</f>
        <v>0.469847194343052</v>
      </c>
      <c r="Q183" s="40" t="n">
        <f aca="false">IF(J183="","",MIN(1,J183+1.96*O183/100))</f>
        <v>0.555239644715226</v>
      </c>
      <c r="R183" s="32" t="str">
        <f aca="false">IF(L183="","",IF(ABS(L183)&lt;=O183,"Yes","No"))</f>
        <v>Yes</v>
      </c>
      <c r="S183" s="32" t="str">
        <f aca="false">IF(L183="","",IF(ABS(L183)&lt;=1.96*O183,"Yes","No"))</f>
        <v>Yes</v>
      </c>
      <c r="T183" s="60" t="n">
        <f aca="false">IF(D183="","",ROUND(SQRT(((D183+G183)*O183/100)^2+(J183*(D183+G183)*0.06777)^2),0))</f>
        <v>106</v>
      </c>
      <c r="U183" s="32"/>
    </row>
    <row r="184" customFormat="false" ht="15" hidden="false" customHeight="false" outlineLevel="0" collapsed="false">
      <c r="A184" s="32" t="s">
        <v>233</v>
      </c>
      <c r="B184" s="32" t="s">
        <v>377</v>
      </c>
      <c r="C184" s="32" t="s">
        <v>380</v>
      </c>
      <c r="D184" s="60" t="n">
        <v>814</v>
      </c>
      <c r="E184" s="60" t="n">
        <v>778</v>
      </c>
      <c r="F184" s="69" t="n">
        <f aca="false">IF(E184="","",D184-E184)</f>
        <v>36</v>
      </c>
      <c r="G184" s="60" t="n">
        <v>799</v>
      </c>
      <c r="H184" s="60" t="n">
        <v>875</v>
      </c>
      <c r="I184" s="69" t="n">
        <f aca="false">IF(H184="","",G184-H184)</f>
        <v>-76</v>
      </c>
      <c r="J184" s="40" t="n">
        <f aca="false">IF(OR(D184="",D184+G184=0),"",D184/(D184+G184))</f>
        <v>0.504649721016739</v>
      </c>
      <c r="K184" s="40" t="n">
        <f aca="false">IF(E184="","",E184/(E184+H184))</f>
        <v>0.470659407138536</v>
      </c>
      <c r="L184" s="70" t="n">
        <f aca="false">IF(OR(K184="",J184=""),"",(J184-K184)*100)</f>
        <v>3.3990313878203</v>
      </c>
      <c r="M184" s="36" t="n">
        <v>1.72805469622063</v>
      </c>
      <c r="N184" s="36" t="n">
        <v>1.32633378910092</v>
      </c>
      <c r="O184" s="36" t="n">
        <f aca="false">SQRT(M184^2+N184^2)</f>
        <v>2.17837883602484</v>
      </c>
      <c r="P184" s="40" t="n">
        <f aca="false">IF(J184="","",MAX(0,J184-1.96*O184/100))</f>
        <v>0.461953495830652</v>
      </c>
      <c r="Q184" s="40" t="n">
        <f aca="false">IF(J184="","",MIN(1,J184+1.96*O184/100))</f>
        <v>0.547345946202826</v>
      </c>
      <c r="R184" s="32" t="str">
        <f aca="false">IF(L184="","",IF(ABS(L184)&lt;=O184,"Yes","No"))</f>
        <v>No</v>
      </c>
      <c r="S184" s="32" t="str">
        <f aca="false">IF(L184="","",IF(ABS(L184)&lt;=1.96*O184,"Yes","No"))</f>
        <v>Yes</v>
      </c>
      <c r="T184" s="60" t="n">
        <f aca="false">IF(D184="","",ROUND(SQRT(((D184+G184)*O184/100)^2+(J184*(D184+G184)*0.06777)^2),0))</f>
        <v>65</v>
      </c>
      <c r="U184" s="32"/>
    </row>
    <row r="185" customFormat="false" ht="15" hidden="false" customHeight="false" outlineLevel="0" collapsed="false">
      <c r="A185" s="32" t="s">
        <v>233</v>
      </c>
      <c r="B185" s="32" t="s">
        <v>377</v>
      </c>
      <c r="C185" s="32" t="s">
        <v>381</v>
      </c>
      <c r="D185" s="60" t="n">
        <v>631</v>
      </c>
      <c r="E185" s="60" t="n">
        <v>625</v>
      </c>
      <c r="F185" s="69" t="n">
        <f aca="false">IF(E185="","",D185-E185)</f>
        <v>6</v>
      </c>
      <c r="G185" s="60" t="n">
        <v>439</v>
      </c>
      <c r="H185" s="60" t="n">
        <v>456</v>
      </c>
      <c r="I185" s="69" t="n">
        <f aca="false">IF(H185="","",G185-H185)</f>
        <v>-17</v>
      </c>
      <c r="J185" s="40" t="n">
        <f aca="false">IF(OR(D185="",D185+G185=0),"",D185/(D185+G185))</f>
        <v>0.589719626168224</v>
      </c>
      <c r="K185" s="40" t="n">
        <f aca="false">IF(E185="","",E185/(E185+H185))</f>
        <v>0.578168362627197</v>
      </c>
      <c r="L185" s="70" t="n">
        <f aca="false">IF(OR(K185="",J185=""),"",(J185-K185)*100)</f>
        <v>1.15512635410272</v>
      </c>
      <c r="M185" s="36" t="n">
        <v>2.13808181890095</v>
      </c>
      <c r="N185" s="36" t="n">
        <v>1.32633378910092</v>
      </c>
      <c r="O185" s="36" t="n">
        <f aca="false">SQRT(M185^2+N185^2)</f>
        <v>2.51605945566189</v>
      </c>
      <c r="P185" s="40" t="n">
        <f aca="false">IF(J185="","",MAX(0,J185-1.96*O185/100))</f>
        <v>0.540404860837251</v>
      </c>
      <c r="Q185" s="40" t="n">
        <f aca="false">IF(J185="","",MIN(1,J185+1.96*O185/100))</f>
        <v>0.639034391499197</v>
      </c>
      <c r="R185" s="32" t="str">
        <f aca="false">IF(L185="","",IF(ABS(L185)&lt;=O185,"Yes","No"))</f>
        <v>Yes</v>
      </c>
      <c r="S185" s="32" t="str">
        <f aca="false">IF(L185="","",IF(ABS(L185)&lt;=1.96*O185,"Yes","No"))</f>
        <v>Yes</v>
      </c>
      <c r="T185" s="60" t="n">
        <f aca="false">IF(D185="","",ROUND(SQRT(((D185+G185)*O185/100)^2+(J185*(D185+G185)*0.0886)^2),0))</f>
        <v>62</v>
      </c>
      <c r="U185" s="32"/>
    </row>
    <row r="186" customFormat="false" ht="15" hidden="false" customHeight="false" outlineLevel="0" collapsed="false">
      <c r="A186" s="32" t="s">
        <v>233</v>
      </c>
      <c r="B186" s="32" t="s">
        <v>377</v>
      </c>
      <c r="C186" s="32" t="s">
        <v>382</v>
      </c>
      <c r="D186" s="60" t="n">
        <v>1668</v>
      </c>
      <c r="E186" s="60" t="n">
        <v>1741</v>
      </c>
      <c r="F186" s="69" t="n">
        <f aca="false">IF(E186="","",D186-E186)</f>
        <v>-73</v>
      </c>
      <c r="G186" s="60" t="n">
        <v>1516</v>
      </c>
      <c r="H186" s="60" t="n">
        <v>1574</v>
      </c>
      <c r="I186" s="69" t="n">
        <f aca="false">IF(H186="","",G186-H186)</f>
        <v>-58</v>
      </c>
      <c r="J186" s="40" t="n">
        <f aca="false">IF(OR(D186="",D186+G186=0),"",D186/(D186+G186))</f>
        <v>0.523869346733668</v>
      </c>
      <c r="K186" s="40" t="n">
        <f aca="false">IF(E186="","",E186/(E186+H186))</f>
        <v>0.525188536953243</v>
      </c>
      <c r="L186" s="70" t="n">
        <f aca="false">IF(OR(K186="",J186=""),"",(J186-K186)*100)</f>
        <v>-0.13191902195745</v>
      </c>
      <c r="M186" s="36" t="n">
        <v>1.72805469622063</v>
      </c>
      <c r="N186" s="36" t="n">
        <v>1.32633378910092</v>
      </c>
      <c r="O186" s="36" t="n">
        <f aca="false">SQRT(M186^2+N186^2)</f>
        <v>2.17837883602484</v>
      </c>
      <c r="P186" s="40" t="n">
        <f aca="false">IF(J186="","",MAX(0,J186-1.96*O186/100))</f>
        <v>0.481173121547581</v>
      </c>
      <c r="Q186" s="40" t="n">
        <f aca="false">IF(J186="","",MIN(1,J186+1.96*O186/100))</f>
        <v>0.566565571919755</v>
      </c>
      <c r="R186" s="32" t="str">
        <f aca="false">IF(L186="","",IF(ABS(L186)&lt;=O186,"Yes","No"))</f>
        <v>Yes</v>
      </c>
      <c r="S186" s="32" t="str">
        <f aca="false">IF(L186="","",IF(ABS(L186)&lt;=1.96*O186,"Yes","No"))</f>
        <v>Yes</v>
      </c>
      <c r="T186" s="60" t="n">
        <f aca="false">IF(D186="","",ROUND(SQRT(((D186+G186)*O186/100)^2+(J186*(D186+G186)*0.06777)^2),0))</f>
        <v>133</v>
      </c>
      <c r="U186" s="32"/>
    </row>
    <row r="187" customFormat="false" ht="15" hidden="false" customHeight="false" outlineLevel="0" collapsed="false">
      <c r="A187" s="32" t="s">
        <v>233</v>
      </c>
      <c r="B187" s="32" t="s">
        <v>377</v>
      </c>
      <c r="C187" s="32" t="s">
        <v>383</v>
      </c>
      <c r="D187" s="60" t="n">
        <v>715</v>
      </c>
      <c r="E187" s="60" t="n">
        <v>715</v>
      </c>
      <c r="F187" s="69" t="n">
        <f aca="false">IF(E187="","",D187-E187)</f>
        <v>0</v>
      </c>
      <c r="G187" s="60" t="n">
        <v>533</v>
      </c>
      <c r="H187" s="60" t="n">
        <v>569</v>
      </c>
      <c r="I187" s="69" t="n">
        <f aca="false">IF(H187="","",G187-H187)</f>
        <v>-36</v>
      </c>
      <c r="J187" s="40" t="n">
        <f aca="false">IF(OR(D187="",D187+G187=0),"",D187/(D187+G187))</f>
        <v>0.572916666666667</v>
      </c>
      <c r="K187" s="40" t="n">
        <f aca="false">IF(E187="","",E187/(E187+H187))</f>
        <v>0.556853582554517</v>
      </c>
      <c r="L187" s="70" t="n">
        <f aca="false">IF(OR(K187="",J187=""),"",(J187-K187)*100)</f>
        <v>1.60630841121495</v>
      </c>
      <c r="M187" s="36" t="n">
        <v>1.72805469622063</v>
      </c>
      <c r="N187" s="36" t="n">
        <v>1.32633378910092</v>
      </c>
      <c r="O187" s="36" t="n">
        <f aca="false">SQRT(M187^2+N187^2)</f>
        <v>2.17837883602484</v>
      </c>
      <c r="P187" s="40" t="n">
        <f aca="false">IF(J187="","",MAX(0,J187-1.96*O187/100))</f>
        <v>0.53022044148058</v>
      </c>
      <c r="Q187" s="40" t="n">
        <f aca="false">IF(J187="","",MIN(1,J187+1.96*O187/100))</f>
        <v>0.615612891852754</v>
      </c>
      <c r="R187" s="32" t="str">
        <f aca="false">IF(L187="","",IF(ABS(L187)&lt;=O187,"Yes","No"))</f>
        <v>Yes</v>
      </c>
      <c r="S187" s="32" t="str">
        <f aca="false">IF(L187="","",IF(ABS(L187)&lt;=1.96*O187,"Yes","No"))</f>
        <v>Yes</v>
      </c>
      <c r="T187" s="60" t="n">
        <f aca="false">IF(D187="","",ROUND(SQRT(((D187+G187)*O187/100)^2+(J187*(D187+G187)*0.06777)^2),0))</f>
        <v>56</v>
      </c>
      <c r="U187" s="32"/>
    </row>
    <row r="188" customFormat="false" ht="15" hidden="false" customHeight="false" outlineLevel="0" collapsed="false">
      <c r="A188" s="32" t="s">
        <v>233</v>
      </c>
      <c r="B188" s="32" t="s">
        <v>377</v>
      </c>
      <c r="C188" s="32" t="s">
        <v>384</v>
      </c>
      <c r="D188" s="60" t="n">
        <v>705</v>
      </c>
      <c r="E188" s="60" t="n">
        <v>685</v>
      </c>
      <c r="F188" s="69" t="n">
        <f aca="false">IF(E188="","",D188-E188)</f>
        <v>20</v>
      </c>
      <c r="G188" s="60" t="n">
        <v>570</v>
      </c>
      <c r="H188" s="60" t="n">
        <v>645</v>
      </c>
      <c r="I188" s="69" t="n">
        <f aca="false">IF(H188="","",G188-H188)</f>
        <v>-75</v>
      </c>
      <c r="J188" s="40" t="n">
        <f aca="false">IF(OR(D188="",D188+G188=0),"",D188/(D188+G188))</f>
        <v>0.552941176470588</v>
      </c>
      <c r="K188" s="40" t="n">
        <f aca="false">IF(E188="","",E188/(E188+H188))</f>
        <v>0.515037593984962</v>
      </c>
      <c r="L188" s="70" t="n">
        <f aca="false">IF(OR(K188="",J188=""),"",(J188-K188)*100)</f>
        <v>3.79035824856259</v>
      </c>
      <c r="M188" s="36" t="n">
        <v>1.72805469622063</v>
      </c>
      <c r="N188" s="36" t="n">
        <v>1.32633378910092</v>
      </c>
      <c r="O188" s="36" t="n">
        <f aca="false">SQRT(M188^2+N188^2)</f>
        <v>2.17837883602484</v>
      </c>
      <c r="P188" s="40" t="n">
        <f aca="false">IF(J188="","",MAX(0,J188-1.96*O188/100))</f>
        <v>0.510244951284501</v>
      </c>
      <c r="Q188" s="40" t="n">
        <f aca="false">IF(J188="","",MIN(1,J188+1.96*O188/100))</f>
        <v>0.595637401656675</v>
      </c>
      <c r="R188" s="32" t="str">
        <f aca="false">IF(L188="","",IF(ABS(L188)&lt;=O188,"Yes","No"))</f>
        <v>No</v>
      </c>
      <c r="S188" s="32" t="str">
        <f aca="false">IF(L188="","",IF(ABS(L188)&lt;=1.96*O188,"Yes","No"))</f>
        <v>Yes</v>
      </c>
      <c r="T188" s="60" t="n">
        <f aca="false">IF(D188="","",ROUND(SQRT(((D188+G188)*O188/100)^2+(J188*(D188+G188)*0.06777)^2),0))</f>
        <v>55</v>
      </c>
      <c r="U188" s="32"/>
    </row>
    <row r="189" customFormat="false" ht="15" hidden="false" customHeight="false" outlineLevel="0" collapsed="false">
      <c r="A189" s="32" t="s">
        <v>233</v>
      </c>
      <c r="B189" s="32" t="s">
        <v>377</v>
      </c>
      <c r="C189" s="32" t="s">
        <v>385</v>
      </c>
      <c r="D189" s="60" t="n">
        <v>697</v>
      </c>
      <c r="E189" s="60" t="n">
        <v>708</v>
      </c>
      <c r="F189" s="69" t="n">
        <f aca="false">IF(E189="","",D189-E189)</f>
        <v>-11</v>
      </c>
      <c r="G189" s="60" t="n">
        <v>582</v>
      </c>
      <c r="H189" s="60" t="n">
        <v>630</v>
      </c>
      <c r="I189" s="69" t="n">
        <f aca="false">IF(H189="","",G189-H189)</f>
        <v>-48</v>
      </c>
      <c r="J189" s="40" t="n">
        <f aca="false">IF(OR(D189="",D189+G189=0),"",D189/(D189+G189))</f>
        <v>0.544956997654418</v>
      </c>
      <c r="K189" s="40" t="n">
        <f aca="false">IF(E189="","",E189/(E189+H189))</f>
        <v>0.52914798206278</v>
      </c>
      <c r="L189" s="70" t="n">
        <f aca="false">IF(OR(K189="",J189=""),"",(J189-K189)*100)</f>
        <v>1.58090155916373</v>
      </c>
      <c r="M189" s="36" t="n">
        <v>1.72805469622063</v>
      </c>
      <c r="N189" s="36" t="n">
        <v>1.32633378910092</v>
      </c>
      <c r="O189" s="36" t="n">
        <f aca="false">SQRT(M189^2+N189^2)</f>
        <v>2.17837883602484</v>
      </c>
      <c r="P189" s="40" t="n">
        <f aca="false">IF(J189="","",MAX(0,J189-1.96*O189/100))</f>
        <v>0.502260772468331</v>
      </c>
      <c r="Q189" s="40" t="n">
        <f aca="false">IF(J189="","",MIN(1,J189+1.96*O189/100))</f>
        <v>0.587653222840505</v>
      </c>
      <c r="R189" s="32" t="str">
        <f aca="false">IF(L189="","",IF(ABS(L189)&lt;=O189,"Yes","No"))</f>
        <v>Yes</v>
      </c>
      <c r="S189" s="32" t="str">
        <f aca="false">IF(L189="","",IF(ABS(L189)&lt;=1.96*O189,"Yes","No"))</f>
        <v>Yes</v>
      </c>
      <c r="T189" s="60" t="n">
        <f aca="false">IF(D189="","",ROUND(SQRT(((D189+G189)*O189/100)^2+(J189*(D189+G189)*0.06777)^2),0))</f>
        <v>55</v>
      </c>
      <c r="U189" s="32"/>
    </row>
    <row r="190" customFormat="false" ht="15" hidden="false" customHeight="false" outlineLevel="0" collapsed="false">
      <c r="A190" s="32" t="s">
        <v>233</v>
      </c>
      <c r="B190" s="32" t="s">
        <v>386</v>
      </c>
      <c r="C190" s="32" t="s">
        <v>387</v>
      </c>
      <c r="D190" s="60" t="n">
        <v>1373</v>
      </c>
      <c r="E190" s="60" t="n">
        <v>1317</v>
      </c>
      <c r="F190" s="69" t="n">
        <f aca="false">IF(E190="","",D190-E190)</f>
        <v>56</v>
      </c>
      <c r="G190" s="60" t="n">
        <v>1492</v>
      </c>
      <c r="H190" s="60" t="n">
        <v>1544</v>
      </c>
      <c r="I190" s="69" t="n">
        <f aca="false">IF(H190="","",G190-H190)</f>
        <v>-52</v>
      </c>
      <c r="J190" s="40" t="n">
        <f aca="false">IF(OR(D190="",D190+G190=0),"",D190/(D190+G190))</f>
        <v>0.479232111692845</v>
      </c>
      <c r="K190" s="40" t="n">
        <f aca="false">IF(E190="","",E190/(E190+H190))</f>
        <v>0.460328556448794</v>
      </c>
      <c r="L190" s="70" t="n">
        <f aca="false">IF(OR(K190="",J190=""),"",(J190-K190)*100)</f>
        <v>1.89035552440506</v>
      </c>
      <c r="M190" s="36" t="n">
        <v>1.72805469622063</v>
      </c>
      <c r="N190" s="36" t="n">
        <v>1.32633378910092</v>
      </c>
      <c r="O190" s="36" t="n">
        <f aca="false">SQRT(M190^2+N190^2)</f>
        <v>2.17837883602484</v>
      </c>
      <c r="P190" s="40" t="n">
        <f aca="false">IF(J190="","",MAX(0,J190-1.96*O190/100))</f>
        <v>0.436535886506758</v>
      </c>
      <c r="Q190" s="40" t="n">
        <f aca="false">IF(J190="","",MIN(1,J190+1.96*O190/100))</f>
        <v>0.521928336878932</v>
      </c>
      <c r="R190" s="32" t="str">
        <f aca="false">IF(L190="","",IF(ABS(L190)&lt;=O190,"Yes","No"))</f>
        <v>Yes</v>
      </c>
      <c r="S190" s="32" t="str">
        <f aca="false">IF(L190="","",IF(ABS(L190)&lt;=1.96*O190,"Yes","No"))</f>
        <v>Yes</v>
      </c>
      <c r="T190" s="60" t="n">
        <f aca="false">IF(D190="","",ROUND(SQRT(((D190+G190)*O190/100)^2+(J190*(D190+G190)*0.06777)^2),0))</f>
        <v>112</v>
      </c>
      <c r="U190" s="32"/>
    </row>
    <row r="191" customFormat="false" ht="15" hidden="false" customHeight="false" outlineLevel="0" collapsed="false">
      <c r="A191" s="32" t="s">
        <v>233</v>
      </c>
      <c r="B191" s="32" t="s">
        <v>386</v>
      </c>
      <c r="C191" s="32" t="s">
        <v>388</v>
      </c>
      <c r="D191" s="60" t="n">
        <v>997</v>
      </c>
      <c r="E191" s="60" t="n">
        <v>909</v>
      </c>
      <c r="F191" s="69" t="n">
        <f aca="false">IF(E191="","",D191-E191)</f>
        <v>88</v>
      </c>
      <c r="G191" s="60" t="n">
        <v>1374</v>
      </c>
      <c r="H191" s="60" t="n">
        <v>1417</v>
      </c>
      <c r="I191" s="69" t="n">
        <f aca="false">IF(H191="","",G191-H191)</f>
        <v>-43</v>
      </c>
      <c r="J191" s="40" t="n">
        <f aca="false">IF(OR(D191="",D191+G191=0),"",D191/(D191+G191))</f>
        <v>0.420497680303669</v>
      </c>
      <c r="K191" s="40" t="n">
        <f aca="false">IF(E191="","",E191/(E191+H191))</f>
        <v>0.390799656061909</v>
      </c>
      <c r="L191" s="70" t="n">
        <f aca="false">IF(OR(K191="",J191=""),"",(J191-K191)*100)</f>
        <v>2.96980242417605</v>
      </c>
      <c r="M191" s="36" t="n">
        <v>1.72805469622063</v>
      </c>
      <c r="N191" s="36" t="n">
        <v>1.32633378910092</v>
      </c>
      <c r="O191" s="36" t="n">
        <f aca="false">SQRT(M191^2+N191^2)</f>
        <v>2.17837883602484</v>
      </c>
      <c r="P191" s="40" t="n">
        <f aca="false">IF(J191="","",MAX(0,J191-1.96*O191/100))</f>
        <v>0.377801455117582</v>
      </c>
      <c r="Q191" s="40" t="n">
        <f aca="false">IF(J191="","",MIN(1,J191+1.96*O191/100))</f>
        <v>0.463193905489756</v>
      </c>
      <c r="R191" s="32" t="str">
        <f aca="false">IF(L191="","",IF(ABS(L191)&lt;=O191,"Yes","No"))</f>
        <v>No</v>
      </c>
      <c r="S191" s="32" t="str">
        <f aca="false">IF(L191="","",IF(ABS(L191)&lt;=1.96*O191,"Yes","No"))</f>
        <v>Yes</v>
      </c>
      <c r="T191" s="60" t="n">
        <f aca="false">IF(D191="","",ROUND(SQRT(((D191+G191)*O191/100)^2+(J191*(D191+G191)*0.06777)^2),0))</f>
        <v>85</v>
      </c>
      <c r="U191" s="32"/>
    </row>
    <row r="192" customFormat="false" ht="15" hidden="false" customHeight="false" outlineLevel="0" collapsed="false">
      <c r="A192" s="32" t="s">
        <v>233</v>
      </c>
      <c r="B192" s="32" t="s">
        <v>389</v>
      </c>
      <c r="C192" s="32" t="s">
        <v>390</v>
      </c>
      <c r="D192" s="60" t="n">
        <v>1007</v>
      </c>
      <c r="E192" s="60" t="n">
        <v>969</v>
      </c>
      <c r="F192" s="69" t="n">
        <f aca="false">IF(E192="","",D192-E192)</f>
        <v>38</v>
      </c>
      <c r="G192" s="60" t="n">
        <v>1055</v>
      </c>
      <c r="H192" s="60" t="n">
        <v>1077</v>
      </c>
      <c r="I192" s="69" t="n">
        <f aca="false">IF(H192="","",G192-H192)</f>
        <v>-22</v>
      </c>
      <c r="J192" s="40" t="n">
        <f aca="false">IF(OR(D192="",D192+G192=0),"",D192/(D192+G192))</f>
        <v>0.488360814742968</v>
      </c>
      <c r="K192" s="40" t="n">
        <f aca="false">IF(E192="","",E192/(E192+H192))</f>
        <v>0.473607038123167</v>
      </c>
      <c r="L192" s="70" t="n">
        <f aca="false">IF(OR(K192="",J192=""),"",(J192-K192)*100)</f>
        <v>1.47537766198008</v>
      </c>
      <c r="M192" s="36" t="n">
        <v>1.72805469622063</v>
      </c>
      <c r="N192" s="36" t="n">
        <v>1.32633378910092</v>
      </c>
      <c r="O192" s="36" t="n">
        <f aca="false">SQRT(M192^2+N192^2)</f>
        <v>2.17837883602484</v>
      </c>
      <c r="P192" s="40" t="n">
        <f aca="false">IF(J192="","",MAX(0,J192-1.96*O192/100))</f>
        <v>0.445664589556881</v>
      </c>
      <c r="Q192" s="40" t="n">
        <f aca="false">IF(J192="","",MIN(1,J192+1.96*O192/100))</f>
        <v>0.531057039929055</v>
      </c>
      <c r="R192" s="32" t="str">
        <f aca="false">IF(L192="","",IF(ABS(L192)&lt;=O192,"Yes","No"))</f>
        <v>Yes</v>
      </c>
      <c r="S192" s="32" t="str">
        <f aca="false">IF(L192="","",IF(ABS(L192)&lt;=1.96*O192,"Yes","No"))</f>
        <v>Yes</v>
      </c>
      <c r="T192" s="60" t="n">
        <f aca="false">IF(D192="","",ROUND(SQRT(((D192+G192)*O192/100)^2+(J192*(D192+G192)*0.06777)^2),0))</f>
        <v>82</v>
      </c>
      <c r="U192" s="32"/>
    </row>
    <row r="193" customFormat="false" ht="15" hidden="false" customHeight="false" outlineLevel="0" collapsed="false">
      <c r="A193" s="32" t="s">
        <v>233</v>
      </c>
      <c r="B193" s="32" t="s">
        <v>389</v>
      </c>
      <c r="C193" s="32" t="s">
        <v>391</v>
      </c>
      <c r="D193" s="60" t="n">
        <v>695</v>
      </c>
      <c r="E193" s="60" t="n">
        <v>635</v>
      </c>
      <c r="F193" s="69" t="n">
        <f aca="false">IF(E193="","",D193-E193)</f>
        <v>60</v>
      </c>
      <c r="G193" s="60" t="n">
        <v>789</v>
      </c>
      <c r="H193" s="60" t="n">
        <v>829</v>
      </c>
      <c r="I193" s="69" t="n">
        <f aca="false">IF(H193="","",G193-H193)</f>
        <v>-40</v>
      </c>
      <c r="J193" s="40" t="n">
        <f aca="false">IF(OR(D193="",D193+G193=0),"",D193/(D193+G193))</f>
        <v>0.46832884097035</v>
      </c>
      <c r="K193" s="40" t="n">
        <f aca="false">IF(E193="","",E193/(E193+H193))</f>
        <v>0.433743169398907</v>
      </c>
      <c r="L193" s="70" t="n">
        <f aca="false">IF(OR(K193="",J193=""),"",(J193-K193)*100)</f>
        <v>3.45856715714433</v>
      </c>
      <c r="M193" s="36" t="n">
        <v>1.72805469622063</v>
      </c>
      <c r="N193" s="36" t="n">
        <v>1.32633378910092</v>
      </c>
      <c r="O193" s="36" t="n">
        <f aca="false">SQRT(M193^2+N193^2)</f>
        <v>2.17837883602484</v>
      </c>
      <c r="P193" s="40" t="n">
        <f aca="false">IF(J193="","",MAX(0,J193-1.96*O193/100))</f>
        <v>0.425632615784264</v>
      </c>
      <c r="Q193" s="40" t="n">
        <f aca="false">IF(J193="","",MIN(1,J193+1.96*O193/100))</f>
        <v>0.511025066156437</v>
      </c>
      <c r="R193" s="32" t="str">
        <f aca="false">IF(L193="","",IF(ABS(L193)&lt;=O193,"Yes","No"))</f>
        <v>No</v>
      </c>
      <c r="S193" s="32" t="str">
        <f aca="false">IF(L193="","",IF(ABS(L193)&lt;=1.96*O193,"Yes","No"))</f>
        <v>Yes</v>
      </c>
      <c r="T193" s="60" t="n">
        <f aca="false">IF(D193="","",ROUND(SQRT(((D193+G193)*O193/100)^2+(J193*(D193+G193)*0.06777)^2),0))</f>
        <v>57</v>
      </c>
      <c r="U193" s="32"/>
    </row>
    <row r="194" customFormat="false" ht="15" hidden="false" customHeight="false" outlineLevel="0" collapsed="false">
      <c r="A194" s="32" t="s">
        <v>233</v>
      </c>
      <c r="B194" s="32" t="s">
        <v>389</v>
      </c>
      <c r="C194" s="32" t="s">
        <v>392</v>
      </c>
      <c r="D194" s="60" t="n">
        <v>538</v>
      </c>
      <c r="E194" s="60" t="n">
        <v>512</v>
      </c>
      <c r="F194" s="69" t="n">
        <f aca="false">IF(E194="","",D194-E194)</f>
        <v>26</v>
      </c>
      <c r="G194" s="60" t="n">
        <v>590</v>
      </c>
      <c r="H194" s="60" t="n">
        <v>586</v>
      </c>
      <c r="I194" s="69" t="n">
        <f aca="false">IF(H194="","",G194-H194)</f>
        <v>4</v>
      </c>
      <c r="J194" s="40" t="n">
        <f aca="false">IF(OR(D194="",D194+G194=0),"",D194/(D194+G194))</f>
        <v>0.476950354609929</v>
      </c>
      <c r="K194" s="40" t="n">
        <f aca="false">IF(E194="","",E194/(E194+H194))</f>
        <v>0.466302367941712</v>
      </c>
      <c r="L194" s="70" t="n">
        <f aca="false">IF(OR(K194="",J194=""),"",(J194-K194)*100)</f>
        <v>1.06479866682169</v>
      </c>
      <c r="M194" s="36" t="n">
        <v>2.13808181890095</v>
      </c>
      <c r="N194" s="36" t="n">
        <v>1.32633378910092</v>
      </c>
      <c r="O194" s="36" t="n">
        <f aca="false">SQRT(M194^2+N194^2)</f>
        <v>2.51605945566189</v>
      </c>
      <c r="P194" s="40" t="n">
        <f aca="false">IF(J194="","",MAX(0,J194-1.96*O194/100))</f>
        <v>0.427635589278956</v>
      </c>
      <c r="Q194" s="40" t="n">
        <f aca="false">IF(J194="","",MIN(1,J194+1.96*O194/100))</f>
        <v>0.526265119940902</v>
      </c>
      <c r="R194" s="32" t="str">
        <f aca="false">IF(L194="","",IF(ABS(L194)&lt;=O194,"Yes","No"))</f>
        <v>Yes</v>
      </c>
      <c r="S194" s="32" t="str">
        <f aca="false">IF(L194="","",IF(ABS(L194)&lt;=1.96*O194,"Yes","No"))</f>
        <v>Yes</v>
      </c>
      <c r="T194" s="60" t="n">
        <f aca="false">IF(D194="","",ROUND(SQRT(((D194+G194)*O194/100)^2+(J194*(D194+G194)*0.0886)^2),0))</f>
        <v>55</v>
      </c>
      <c r="U194" s="32"/>
    </row>
    <row r="195" customFormat="false" ht="15" hidden="false" customHeight="false" outlineLevel="0" collapsed="false">
      <c r="A195" s="32" t="s">
        <v>233</v>
      </c>
      <c r="B195" s="32" t="s">
        <v>389</v>
      </c>
      <c r="C195" s="32" t="s">
        <v>393</v>
      </c>
      <c r="D195" s="60" t="n">
        <v>1545</v>
      </c>
      <c r="E195" s="60" t="n">
        <v>1467</v>
      </c>
      <c r="F195" s="69" t="n">
        <f aca="false">IF(E195="","",D195-E195)</f>
        <v>78</v>
      </c>
      <c r="G195" s="60" t="n">
        <v>1627</v>
      </c>
      <c r="H195" s="60" t="n">
        <v>1737</v>
      </c>
      <c r="I195" s="69" t="n">
        <f aca="false">IF(H195="","",G195-H195)</f>
        <v>-110</v>
      </c>
      <c r="J195" s="40" t="n">
        <f aca="false">IF(OR(D195="",D195+G195=0),"",D195/(D195+G195))</f>
        <v>0.487074401008827</v>
      </c>
      <c r="K195" s="40" t="n">
        <f aca="false">IF(E195="","",E195/(E195+H195))</f>
        <v>0.457865168539326</v>
      </c>
      <c r="L195" s="70" t="n">
        <f aca="false">IF(OR(K195="",J195=""),"",(J195-K195)*100)</f>
        <v>2.92092324695014</v>
      </c>
      <c r="M195" s="36" t="n">
        <v>1.72805469622063</v>
      </c>
      <c r="N195" s="36" t="n">
        <v>1.32633378910092</v>
      </c>
      <c r="O195" s="36" t="n">
        <f aca="false">SQRT(M195^2+N195^2)</f>
        <v>2.17837883602484</v>
      </c>
      <c r="P195" s="40" t="n">
        <f aca="false">IF(J195="","",MAX(0,J195-1.96*O195/100))</f>
        <v>0.44437817582274</v>
      </c>
      <c r="Q195" s="40" t="n">
        <f aca="false">IF(J195="","",MIN(1,J195+1.96*O195/100))</f>
        <v>0.529770626194914</v>
      </c>
      <c r="R195" s="32" t="str">
        <f aca="false">IF(L195="","",IF(ABS(L195)&lt;=O195,"Yes","No"))</f>
        <v>No</v>
      </c>
      <c r="S195" s="32" t="str">
        <f aca="false">IF(L195="","",IF(ABS(L195)&lt;=1.96*O195,"Yes","No"))</f>
        <v>Yes</v>
      </c>
      <c r="T195" s="60" t="n">
        <f aca="false">IF(D195="","",ROUND(SQRT(((D195+G195)*O195/100)^2+(J195*(D195+G195)*0.06777)^2),0))</f>
        <v>125</v>
      </c>
      <c r="U195" s="32"/>
    </row>
    <row r="196" customFormat="false" ht="15" hidden="false" customHeight="false" outlineLevel="0" collapsed="false">
      <c r="A196" s="32" t="s">
        <v>233</v>
      </c>
      <c r="B196" s="32" t="s">
        <v>389</v>
      </c>
      <c r="C196" s="32" t="s">
        <v>394</v>
      </c>
      <c r="D196" s="60" t="n">
        <v>630</v>
      </c>
      <c r="E196" s="60" t="n">
        <v>632</v>
      </c>
      <c r="F196" s="69" t="n">
        <f aca="false">IF(E196="","",D196-E196)</f>
        <v>-2</v>
      </c>
      <c r="G196" s="60" t="n">
        <v>662</v>
      </c>
      <c r="H196" s="60" t="n">
        <v>705</v>
      </c>
      <c r="I196" s="69" t="n">
        <f aca="false">IF(H196="","",G196-H196)</f>
        <v>-43</v>
      </c>
      <c r="J196" s="40" t="n">
        <f aca="false">IF(OR(D196="",D196+G196=0),"",D196/(D196+G196))</f>
        <v>0.487616099071207</v>
      </c>
      <c r="K196" s="40" t="n">
        <f aca="false">IF(E196="","",E196/(E196+H196))</f>
        <v>0.472700074794316</v>
      </c>
      <c r="L196" s="70" t="n">
        <f aca="false">IF(OR(K196="",J196=""),"",(J196-K196)*100)</f>
        <v>1.49160242768918</v>
      </c>
      <c r="M196" s="36" t="n">
        <v>1.72805469622063</v>
      </c>
      <c r="N196" s="36" t="n">
        <v>1.32633378910092</v>
      </c>
      <c r="O196" s="36" t="n">
        <f aca="false">SQRT(M196^2+N196^2)</f>
        <v>2.17837883602484</v>
      </c>
      <c r="P196" s="40" t="n">
        <f aca="false">IF(J196="","",MAX(0,J196-1.96*O196/100))</f>
        <v>0.444919873885121</v>
      </c>
      <c r="Q196" s="40" t="n">
        <f aca="false">IF(J196="","",MIN(1,J196+1.96*O196/100))</f>
        <v>0.530312324257294</v>
      </c>
      <c r="R196" s="32" t="str">
        <f aca="false">IF(L196="","",IF(ABS(L196)&lt;=O196,"Yes","No"))</f>
        <v>Yes</v>
      </c>
      <c r="S196" s="32" t="str">
        <f aca="false">IF(L196="","",IF(ABS(L196)&lt;=1.96*O196,"Yes","No"))</f>
        <v>Yes</v>
      </c>
      <c r="T196" s="60" t="n">
        <f aca="false">IF(D196="","",ROUND(SQRT(((D196+G196)*O196/100)^2+(J196*(D196+G196)*0.06777)^2),0))</f>
        <v>51</v>
      </c>
      <c r="U196" s="32"/>
    </row>
    <row r="197" customFormat="false" ht="15" hidden="false" customHeight="false" outlineLevel="0" collapsed="false">
      <c r="A197" s="32" t="s">
        <v>233</v>
      </c>
      <c r="B197" s="32" t="s">
        <v>389</v>
      </c>
      <c r="C197" s="32" t="s">
        <v>395</v>
      </c>
      <c r="D197" s="60" t="n">
        <v>649</v>
      </c>
      <c r="E197" s="60" t="n">
        <v>621</v>
      </c>
      <c r="F197" s="69" t="n">
        <f aca="false">IF(E197="","",D197-E197)</f>
        <v>28</v>
      </c>
      <c r="G197" s="60" t="n">
        <v>538</v>
      </c>
      <c r="H197" s="60" t="n">
        <v>589</v>
      </c>
      <c r="I197" s="69" t="n">
        <f aca="false">IF(H197="","",G197-H197)</f>
        <v>-51</v>
      </c>
      <c r="J197" s="40" t="n">
        <f aca="false">IF(OR(D197="",D197+G197=0),"",D197/(D197+G197))</f>
        <v>0.546756529064869</v>
      </c>
      <c r="K197" s="40" t="n">
        <f aca="false">IF(E197="","",E197/(E197+H197))</f>
        <v>0.513223140495868</v>
      </c>
      <c r="L197" s="70" t="n">
        <f aca="false">IF(OR(K197="",J197=""),"",(J197-K197)*100)</f>
        <v>3.35333885690016</v>
      </c>
      <c r="M197" s="36" t="n">
        <v>1.72805469622063</v>
      </c>
      <c r="N197" s="36" t="n">
        <v>1.32633378910092</v>
      </c>
      <c r="O197" s="36" t="n">
        <f aca="false">SQRT(M197^2+N197^2)</f>
        <v>2.17837883602484</v>
      </c>
      <c r="P197" s="40" t="n">
        <f aca="false">IF(J197="","",MAX(0,J197-1.96*O197/100))</f>
        <v>0.504060303878782</v>
      </c>
      <c r="Q197" s="40" t="n">
        <f aca="false">IF(J197="","",MIN(1,J197+1.96*O197/100))</f>
        <v>0.589452754250956</v>
      </c>
      <c r="R197" s="32" t="str">
        <f aca="false">IF(L197="","",IF(ABS(L197)&lt;=O197,"Yes","No"))</f>
        <v>No</v>
      </c>
      <c r="S197" s="32" t="str">
        <f aca="false">IF(L197="","",IF(ABS(L197)&lt;=1.96*O197,"Yes","No"))</f>
        <v>Yes</v>
      </c>
      <c r="T197" s="60" t="n">
        <f aca="false">IF(D197="","",ROUND(SQRT(((D197+G197)*O197/100)^2+(J197*(D197+G197)*0.06777)^2),0))</f>
        <v>51</v>
      </c>
      <c r="U197" s="32"/>
    </row>
    <row r="198" customFormat="false" ht="15" hidden="false" customHeight="false" outlineLevel="0" collapsed="false">
      <c r="A198" s="32" t="s">
        <v>233</v>
      </c>
      <c r="B198" s="32" t="s">
        <v>396</v>
      </c>
      <c r="C198" s="32" t="s">
        <v>397</v>
      </c>
      <c r="D198" s="60" t="n">
        <v>235</v>
      </c>
      <c r="E198" s="60" t="n">
        <v>217</v>
      </c>
      <c r="F198" s="69" t="n">
        <f aca="false">IF(E198="","",D198-E198)</f>
        <v>18</v>
      </c>
      <c r="G198" s="60" t="n">
        <v>485</v>
      </c>
      <c r="H198" s="60" t="n">
        <v>510</v>
      </c>
      <c r="I198" s="69" t="n">
        <f aca="false">IF(H198="","",G198-H198)</f>
        <v>-25</v>
      </c>
      <c r="J198" s="40" t="n">
        <f aca="false">IF(OR(D198="",D198+G198=0),"",D198/(D198+G198))</f>
        <v>0.326388888888889</v>
      </c>
      <c r="K198" s="40" t="n">
        <f aca="false">IF(E198="","",E198/(E198+H198))</f>
        <v>0.298486932599725</v>
      </c>
      <c r="L198" s="70" t="n">
        <f aca="false">IF(OR(K198="",J198=""),"",(J198-K198)*100)</f>
        <v>2.7901956289164</v>
      </c>
      <c r="M198" s="36" t="n">
        <v>3.48774817162815</v>
      </c>
      <c r="N198" s="36" t="n">
        <v>1.32633378910092</v>
      </c>
      <c r="O198" s="36" t="n">
        <f aca="false">SQRT(M198^2+N198^2)</f>
        <v>3.73142715710843</v>
      </c>
      <c r="P198" s="40" t="n">
        <f aca="false">IF(J198="","",MAX(0,J198-1.96*O198/100))</f>
        <v>0.253252916609564</v>
      </c>
      <c r="Q198" s="40" t="n">
        <f aca="false">IF(J198="","",MIN(1,J198+1.96*O198/100))</f>
        <v>0.399524861168214</v>
      </c>
      <c r="R198" s="32" t="str">
        <f aca="false">IF(L198="","",IF(ABS(L198)&lt;=O198,"Yes","No"))</f>
        <v>Yes</v>
      </c>
      <c r="S198" s="32" t="str">
        <f aca="false">IF(L198="","",IF(ABS(L198)&lt;=1.96*O198,"Yes","No"))</f>
        <v>Yes</v>
      </c>
      <c r="T198" s="60" t="n">
        <f aca="false">IF(D198="","",ROUND(SQRT(((D198+G198)*O198/100)^2+(J198*(D198+G198)*0.14653)^2),0))</f>
        <v>44</v>
      </c>
      <c r="U198" s="32"/>
    </row>
    <row r="199" customFormat="false" ht="15" hidden="false" customHeight="false" outlineLevel="0" collapsed="false">
      <c r="A199" s="32" t="s">
        <v>233</v>
      </c>
      <c r="B199" s="32" t="s">
        <v>396</v>
      </c>
      <c r="C199" s="32" t="s">
        <v>398</v>
      </c>
      <c r="D199" s="60" t="n">
        <v>897</v>
      </c>
      <c r="E199" s="60" t="n">
        <v>805</v>
      </c>
      <c r="F199" s="69" t="n">
        <f aca="false">IF(E199="","",D199-E199)</f>
        <v>92</v>
      </c>
      <c r="G199" s="60" t="n">
        <v>1566</v>
      </c>
      <c r="H199" s="60" t="n">
        <v>1646</v>
      </c>
      <c r="I199" s="69" t="n">
        <f aca="false">IF(H199="","",G199-H199)</f>
        <v>-80</v>
      </c>
      <c r="J199" s="40" t="n">
        <f aca="false">IF(OR(D199="",D199+G199=0),"",D199/(D199+G199))</f>
        <v>0.364190012180268</v>
      </c>
      <c r="K199" s="40" t="n">
        <f aca="false">IF(E199="","",E199/(E199+H199))</f>
        <v>0.32843737250102</v>
      </c>
      <c r="L199" s="70" t="n">
        <f aca="false">IF(OR(K199="",J199=""),"",(J199-K199)*100)</f>
        <v>3.5752639679248</v>
      </c>
      <c r="M199" s="36" t="n">
        <v>1.72805469622063</v>
      </c>
      <c r="N199" s="36" t="n">
        <v>1.32633378910092</v>
      </c>
      <c r="O199" s="36" t="n">
        <f aca="false">SQRT(M199^2+N199^2)</f>
        <v>2.17837883602484</v>
      </c>
      <c r="P199" s="40" t="n">
        <f aca="false">IF(J199="","",MAX(0,J199-1.96*O199/100))</f>
        <v>0.321493786994181</v>
      </c>
      <c r="Q199" s="40" t="n">
        <f aca="false">IF(J199="","",MIN(1,J199+1.96*O199/100))</f>
        <v>0.406886237366355</v>
      </c>
      <c r="R199" s="32" t="str">
        <f aca="false">IF(L199="","",IF(ABS(L199)&lt;=O199,"Yes","No"))</f>
        <v>No</v>
      </c>
      <c r="S199" s="32" t="str">
        <f aca="false">IF(L199="","",IF(ABS(L199)&lt;=1.96*O199,"Yes","No"))</f>
        <v>Yes</v>
      </c>
      <c r="T199" s="60" t="n">
        <f aca="false">IF(D199="","",ROUND(SQRT(((D199+G199)*O199/100)^2+(J199*(D199+G199)*0.06777)^2),0))</f>
        <v>81</v>
      </c>
      <c r="U199" s="32"/>
    </row>
    <row r="200" customFormat="false" ht="15" hidden="false" customHeight="false" outlineLevel="0" collapsed="false">
      <c r="A200" s="32" t="s">
        <v>233</v>
      </c>
      <c r="B200" s="32" t="s">
        <v>396</v>
      </c>
      <c r="C200" s="32" t="s">
        <v>399</v>
      </c>
      <c r="D200" s="60" t="n">
        <v>204</v>
      </c>
      <c r="E200" s="60" t="n">
        <v>210</v>
      </c>
      <c r="F200" s="69" t="n">
        <f aca="false">IF(E200="","",D200-E200)</f>
        <v>-6</v>
      </c>
      <c r="G200" s="60" t="n">
        <v>423</v>
      </c>
      <c r="H200" s="60" t="n">
        <v>424</v>
      </c>
      <c r="I200" s="69" t="n">
        <f aca="false">IF(H200="","",G200-H200)</f>
        <v>-1</v>
      </c>
      <c r="J200" s="40" t="n">
        <f aca="false">IF(OR(D200="",D200+G200=0),"",D200/(D200+G200))</f>
        <v>0.325358851674641</v>
      </c>
      <c r="K200" s="40" t="n">
        <f aca="false">IF(E200="","",E200/(E200+H200))</f>
        <v>0.331230283911672</v>
      </c>
      <c r="L200" s="70" t="n">
        <f aca="false">IF(OR(K200="",J200=""),"",(J200-K200)*100)</f>
        <v>-0.587143223703079</v>
      </c>
      <c r="M200" s="36" t="n">
        <v>3.48774817162815</v>
      </c>
      <c r="N200" s="36" t="n">
        <v>1.32633378910092</v>
      </c>
      <c r="O200" s="36" t="n">
        <f aca="false">SQRT(M200^2+N200^2)</f>
        <v>3.73142715710843</v>
      </c>
      <c r="P200" s="40" t="n">
        <f aca="false">IF(J200="","",MAX(0,J200-1.96*O200/100))</f>
        <v>0.252222879395316</v>
      </c>
      <c r="Q200" s="40" t="n">
        <f aca="false">IF(J200="","",MIN(1,J200+1.96*O200/100))</f>
        <v>0.398494823953966</v>
      </c>
      <c r="R200" s="32" t="str">
        <f aca="false">IF(L200="","",IF(ABS(L200)&lt;=O200,"Yes","No"))</f>
        <v>Yes</v>
      </c>
      <c r="S200" s="32" t="str">
        <f aca="false">IF(L200="","",IF(ABS(L200)&lt;=1.96*O200,"Yes","No"))</f>
        <v>Yes</v>
      </c>
      <c r="T200" s="60" t="n">
        <f aca="false">IF(D200="","",ROUND(SQRT(((D200+G200)*O200/100)^2+(J200*(D200+G200)*0.14653)^2),0))</f>
        <v>38</v>
      </c>
      <c r="U200" s="32"/>
    </row>
    <row r="201" customFormat="false" ht="15" hidden="false" customHeight="false" outlineLevel="0" collapsed="false">
      <c r="A201" s="32" t="s">
        <v>233</v>
      </c>
      <c r="B201" s="32" t="s">
        <v>400</v>
      </c>
      <c r="C201" s="32" t="s">
        <v>400</v>
      </c>
      <c r="D201" s="60" t="n">
        <v>1125</v>
      </c>
      <c r="E201" s="60" t="n">
        <v>1075</v>
      </c>
      <c r="F201" s="69" t="n">
        <f aca="false">IF(E201="","",D201-E201)</f>
        <v>50</v>
      </c>
      <c r="G201" s="60" t="n">
        <v>2100</v>
      </c>
      <c r="H201" s="60" t="n">
        <v>2161</v>
      </c>
      <c r="I201" s="69" t="n">
        <f aca="false">IF(H201="","",G201-H201)</f>
        <v>-61</v>
      </c>
      <c r="J201" s="40" t="n">
        <f aca="false">IF(OR(D201="",D201+G201=0),"",D201/(D201+G201))</f>
        <v>0.348837209302326</v>
      </c>
      <c r="K201" s="40" t="n">
        <f aca="false">IF(E201="","",E201/(E201+H201))</f>
        <v>0.332200247218789</v>
      </c>
      <c r="L201" s="70" t="n">
        <f aca="false">IF(OR(K201="",J201=""),"",(J201-K201)*100)</f>
        <v>1.6636962083537</v>
      </c>
      <c r="M201" s="36" t="n">
        <v>1.72805469622063</v>
      </c>
      <c r="N201" s="36" t="n">
        <v>1.32633378910092</v>
      </c>
      <c r="O201" s="36" t="n">
        <f aca="false">SQRT(M201^2+N201^2)</f>
        <v>2.17837883602484</v>
      </c>
      <c r="P201" s="40" t="n">
        <f aca="false">IF(J201="","",MAX(0,J201-1.96*O201/100))</f>
        <v>0.306140984116239</v>
      </c>
      <c r="Q201" s="40" t="n">
        <f aca="false">IF(J201="","",MIN(1,J201+1.96*O201/100))</f>
        <v>0.391533434488413</v>
      </c>
      <c r="R201" s="32" t="str">
        <f aca="false">IF(L201="","",IF(ABS(L201)&lt;=O201,"Yes","No"))</f>
        <v>Yes</v>
      </c>
      <c r="S201" s="32" t="str">
        <f aca="false">IF(L201="","",IF(ABS(L201)&lt;=1.96*O201,"Yes","No"))</f>
        <v>Yes</v>
      </c>
      <c r="T201" s="60" t="n">
        <f aca="false">IF(D201="","",ROUND(SQRT(((D201+G201)*O201/100)^2+(J201*(D201+G201)*0.06777)^2),0))</f>
        <v>104</v>
      </c>
      <c r="U201" s="32"/>
    </row>
    <row r="202" customFormat="false" ht="15" hidden="false" customHeight="false" outlineLevel="0" collapsed="false">
      <c r="A202" s="32" t="s">
        <v>233</v>
      </c>
      <c r="B202" s="32" t="s">
        <v>401</v>
      </c>
      <c r="C202" s="32" t="s">
        <v>402</v>
      </c>
      <c r="D202" s="60" t="n">
        <v>785</v>
      </c>
      <c r="E202" s="60" t="n">
        <v>710</v>
      </c>
      <c r="F202" s="69" t="n">
        <f aca="false">IF(E202="","",D202-E202)</f>
        <v>75</v>
      </c>
      <c r="G202" s="60" t="n">
        <v>860</v>
      </c>
      <c r="H202" s="60" t="n">
        <v>924</v>
      </c>
      <c r="I202" s="69" t="n">
        <f aca="false">IF(H202="","",G202-H202)</f>
        <v>-64</v>
      </c>
      <c r="J202" s="40" t="n">
        <f aca="false">IF(OR(D202="",D202+G202=0),"",D202/(D202+G202))</f>
        <v>0.477203647416413</v>
      </c>
      <c r="K202" s="40" t="n">
        <f aca="false">IF(E202="","",E202/(E202+H202))</f>
        <v>0.434516523867809</v>
      </c>
      <c r="L202" s="70" t="n">
        <f aca="false">IF(OR(K202="",J202=""),"",(J202-K202)*100)</f>
        <v>4.26871235486043</v>
      </c>
      <c r="M202" s="36" t="n">
        <v>1.72805469622063</v>
      </c>
      <c r="N202" s="36" t="n">
        <v>1.32633378910092</v>
      </c>
      <c r="O202" s="36" t="n">
        <f aca="false">SQRT(M202^2+N202^2)</f>
        <v>2.17837883602484</v>
      </c>
      <c r="P202" s="40" t="n">
        <f aca="false">IF(J202="","",MAX(0,J202-1.96*O202/100))</f>
        <v>0.434507422230326</v>
      </c>
      <c r="Q202" s="40" t="n">
        <f aca="false">IF(J202="","",MIN(1,J202+1.96*O202/100))</f>
        <v>0.5198998726025</v>
      </c>
      <c r="R202" s="32" t="str">
        <f aca="false">IF(L202="","",IF(ABS(L202)&lt;=O202,"Yes","No"))</f>
        <v>No</v>
      </c>
      <c r="S202" s="32" t="str">
        <f aca="false">IF(L202="","",IF(ABS(L202)&lt;=1.96*O202,"Yes","No"))</f>
        <v>Yes</v>
      </c>
      <c r="T202" s="60" t="n">
        <f aca="false">IF(D202="","",ROUND(SQRT(((D202+G202)*O202/100)^2+(J202*(D202+G202)*0.06777)^2),0))</f>
        <v>64</v>
      </c>
      <c r="U202" s="32"/>
    </row>
    <row r="203" customFormat="false" ht="15" hidden="false" customHeight="false" outlineLevel="0" collapsed="false">
      <c r="A203" s="32" t="s">
        <v>233</v>
      </c>
      <c r="B203" s="32" t="s">
        <v>401</v>
      </c>
      <c r="C203" s="32" t="s">
        <v>403</v>
      </c>
      <c r="D203" s="60" t="n">
        <v>663</v>
      </c>
      <c r="E203" s="60" t="n">
        <v>632</v>
      </c>
      <c r="F203" s="69" t="n">
        <f aca="false">IF(E203="","",D203-E203)</f>
        <v>31</v>
      </c>
      <c r="G203" s="60" t="n">
        <v>628</v>
      </c>
      <c r="H203" s="60" t="n">
        <v>689</v>
      </c>
      <c r="I203" s="69" t="n">
        <f aca="false">IF(H203="","",G203-H203)</f>
        <v>-61</v>
      </c>
      <c r="J203" s="40" t="n">
        <f aca="false">IF(OR(D203="",D203+G203=0),"",D203/(D203+G203))</f>
        <v>0.513555383423703</v>
      </c>
      <c r="K203" s="40" t="n">
        <f aca="false">IF(E203="","",E203/(E203+H203))</f>
        <v>0.478425435276306</v>
      </c>
      <c r="L203" s="70" t="n">
        <f aca="false">IF(OR(K203="",J203=""),"",(J203-K203)*100)</f>
        <v>3.51299481473967</v>
      </c>
      <c r="M203" s="36" t="n">
        <v>1.72805469622063</v>
      </c>
      <c r="N203" s="36" t="n">
        <v>1.32633378910092</v>
      </c>
      <c r="O203" s="36" t="n">
        <f aca="false">SQRT(M203^2+N203^2)</f>
        <v>2.17837883602484</v>
      </c>
      <c r="P203" s="40" t="n">
        <f aca="false">IF(J203="","",MAX(0,J203-1.96*O203/100))</f>
        <v>0.470859158237616</v>
      </c>
      <c r="Q203" s="40" t="n">
        <f aca="false">IF(J203="","",MIN(1,J203+1.96*O203/100))</f>
        <v>0.55625160860979</v>
      </c>
      <c r="R203" s="32" t="str">
        <f aca="false">IF(L203="","",IF(ABS(L203)&lt;=O203,"Yes","No"))</f>
        <v>No</v>
      </c>
      <c r="S203" s="32" t="str">
        <f aca="false">IF(L203="","",IF(ABS(L203)&lt;=1.96*O203,"Yes","No"))</f>
        <v>Yes</v>
      </c>
      <c r="T203" s="60" t="n">
        <f aca="false">IF(D203="","",ROUND(SQRT(((D203+G203)*O203/100)^2+(J203*(D203+G203)*0.06777)^2),0))</f>
        <v>53</v>
      </c>
      <c r="U203" s="32"/>
    </row>
    <row r="204" customFormat="false" ht="15" hidden="false" customHeight="false" outlineLevel="0" collapsed="false">
      <c r="A204" s="32" t="s">
        <v>233</v>
      </c>
      <c r="B204" s="32" t="s">
        <v>401</v>
      </c>
      <c r="C204" s="32" t="s">
        <v>404</v>
      </c>
      <c r="D204" s="60" t="n">
        <v>840</v>
      </c>
      <c r="E204" s="60" t="n">
        <v>820</v>
      </c>
      <c r="F204" s="69" t="n">
        <f aca="false">IF(E204="","",D204-E204)</f>
        <v>20</v>
      </c>
      <c r="G204" s="60" t="n">
        <v>520</v>
      </c>
      <c r="H204" s="60" t="n">
        <v>554</v>
      </c>
      <c r="I204" s="69" t="n">
        <f aca="false">IF(H204="","",G204-H204)</f>
        <v>-34</v>
      </c>
      <c r="J204" s="40" t="n">
        <f aca="false">IF(OR(D204="",D204+G204=0),"",D204/(D204+G204))</f>
        <v>0.617647058823529</v>
      </c>
      <c r="K204" s="40" t="n">
        <f aca="false">IF(E204="","",E204/(E204+H204))</f>
        <v>0.596797671033479</v>
      </c>
      <c r="L204" s="70" t="n">
        <f aca="false">IF(OR(K204="",J204=""),"",(J204-K204)*100)</f>
        <v>2.08493877900505</v>
      </c>
      <c r="M204" s="36" t="n">
        <v>1.72805469622063</v>
      </c>
      <c r="N204" s="36" t="n">
        <v>1.32633378910092</v>
      </c>
      <c r="O204" s="36" t="n">
        <f aca="false">SQRT(M204^2+N204^2)</f>
        <v>2.17837883602484</v>
      </c>
      <c r="P204" s="40" t="n">
        <f aca="false">IF(J204="","",MAX(0,J204-1.96*O204/100))</f>
        <v>0.574950833637443</v>
      </c>
      <c r="Q204" s="40" t="n">
        <f aca="false">IF(J204="","",MIN(1,J204+1.96*O204/100))</f>
        <v>0.660343284009616</v>
      </c>
      <c r="R204" s="32" t="str">
        <f aca="false">IF(L204="","",IF(ABS(L204)&lt;=O204,"Yes","No"))</f>
        <v>Yes</v>
      </c>
      <c r="S204" s="32" t="str">
        <f aca="false">IF(L204="","",IF(ABS(L204)&lt;=1.96*O204,"Yes","No"))</f>
        <v>Yes</v>
      </c>
      <c r="T204" s="60" t="n">
        <f aca="false">IF(D204="","",ROUND(SQRT(((D204+G204)*O204/100)^2+(J204*(D204+G204)*0.06777)^2),0))</f>
        <v>64</v>
      </c>
      <c r="U204" s="32"/>
    </row>
    <row r="205" customFormat="false" ht="15" hidden="false" customHeight="false" outlineLevel="0" collapsed="false">
      <c r="A205" s="32" t="s">
        <v>233</v>
      </c>
      <c r="B205" s="32" t="s">
        <v>401</v>
      </c>
      <c r="C205" s="32" t="s">
        <v>405</v>
      </c>
      <c r="D205" s="60" t="n">
        <v>900</v>
      </c>
      <c r="E205" s="60" t="n">
        <v>919</v>
      </c>
      <c r="F205" s="69" t="n">
        <f aca="false">IF(E205="","",D205-E205)</f>
        <v>-19</v>
      </c>
      <c r="G205" s="60" t="n">
        <v>511</v>
      </c>
      <c r="H205" s="60" t="n">
        <v>542</v>
      </c>
      <c r="I205" s="69" t="n">
        <f aca="false">IF(H205="","",G205-H205)</f>
        <v>-31</v>
      </c>
      <c r="J205" s="40" t="n">
        <f aca="false">IF(OR(D205="",D205+G205=0),"",D205/(D205+G205))</f>
        <v>0.637845499645641</v>
      </c>
      <c r="K205" s="40" t="n">
        <f aca="false">IF(E205="","",E205/(E205+H205))</f>
        <v>0.6290212183436</v>
      </c>
      <c r="L205" s="70" t="n">
        <f aca="false">IF(OR(K205="",J205=""),"",(J205-K205)*100)</f>
        <v>0.882428130204116</v>
      </c>
      <c r="M205" s="36" t="n">
        <v>1.72805469622063</v>
      </c>
      <c r="N205" s="36" t="n">
        <v>1.32633378910092</v>
      </c>
      <c r="O205" s="36" t="n">
        <f aca="false">SQRT(M205^2+N205^2)</f>
        <v>2.17837883602484</v>
      </c>
      <c r="P205" s="40" t="n">
        <f aca="false">IF(J205="","",MAX(0,J205-1.96*O205/100))</f>
        <v>0.595149274459555</v>
      </c>
      <c r="Q205" s="40" t="n">
        <f aca="false">IF(J205="","",MIN(1,J205+1.96*O205/100))</f>
        <v>0.680541724831728</v>
      </c>
      <c r="R205" s="32" t="str">
        <f aca="false">IF(L205="","",IF(ABS(L205)&lt;=O205,"Yes","No"))</f>
        <v>Yes</v>
      </c>
      <c r="S205" s="32" t="str">
        <f aca="false">IF(L205="","",IF(ABS(L205)&lt;=1.96*O205,"Yes","No"))</f>
        <v>Yes</v>
      </c>
      <c r="T205" s="60" t="n">
        <f aca="false">IF(D205="","",ROUND(SQRT(((D205+G205)*O205/100)^2+(J205*(D205+G205)*0.06777)^2),0))</f>
        <v>68</v>
      </c>
      <c r="U205" s="32"/>
    </row>
    <row r="206" customFormat="false" ht="15" hidden="false" customHeight="false" outlineLevel="0" collapsed="false">
      <c r="A206" s="32" t="s">
        <v>233</v>
      </c>
      <c r="B206" s="32" t="s">
        <v>401</v>
      </c>
      <c r="C206" s="32" t="s">
        <v>406</v>
      </c>
      <c r="D206" s="60" t="n">
        <v>336</v>
      </c>
      <c r="E206" s="60" t="n">
        <v>308</v>
      </c>
      <c r="F206" s="69" t="n">
        <f aca="false">IF(E206="","",D206-E206)</f>
        <v>28</v>
      </c>
      <c r="G206" s="60" t="n">
        <v>227</v>
      </c>
      <c r="H206" s="60" t="n">
        <v>263</v>
      </c>
      <c r="I206" s="69" t="n">
        <f aca="false">IF(H206="","",G206-H206)</f>
        <v>-36</v>
      </c>
      <c r="J206" s="40" t="n">
        <f aca="false">IF(OR(D206="",D206+G206=0),"",D206/(D206+G206))</f>
        <v>0.596802841918295</v>
      </c>
      <c r="K206" s="40" t="n">
        <f aca="false">IF(E206="","",E206/(E206+H206))</f>
        <v>0.539404553415061</v>
      </c>
      <c r="L206" s="70" t="n">
        <f aca="false">IF(OR(K206="",J206=""),"",(J206-K206)*100)</f>
        <v>5.73982885032335</v>
      </c>
      <c r="M206" s="36" t="n">
        <v>3.48774817162815</v>
      </c>
      <c r="N206" s="36" t="n">
        <v>1.32633378910092</v>
      </c>
      <c r="O206" s="36" t="n">
        <f aca="false">SQRT(M206^2+N206^2)</f>
        <v>3.73142715710843</v>
      </c>
      <c r="P206" s="40" t="n">
        <f aca="false">IF(J206="","",MAX(0,J206-1.96*O206/100))</f>
        <v>0.52366686963897</v>
      </c>
      <c r="Q206" s="40" t="n">
        <f aca="false">IF(J206="","",MIN(1,J206+1.96*O206/100))</f>
        <v>0.66993881419762</v>
      </c>
      <c r="R206" s="32" t="str">
        <f aca="false">IF(L206="","",IF(ABS(L206)&lt;=O206,"Yes","No"))</f>
        <v>No</v>
      </c>
      <c r="S206" s="32" t="str">
        <f aca="false">IF(L206="","",IF(ABS(L206)&lt;=1.96*O206,"Yes","No"))</f>
        <v>Yes</v>
      </c>
      <c r="T206" s="60" t="n">
        <f aca="false">IF(D206="","",ROUND(SQRT(((D206+G206)*O206/100)^2+(J206*(D206+G206)*0.14653)^2),0))</f>
        <v>54</v>
      </c>
      <c r="U206" s="32"/>
    </row>
    <row r="207" customFormat="false" ht="15" hidden="false" customHeight="false" outlineLevel="0" collapsed="false">
      <c r="A207" s="32" t="s">
        <v>233</v>
      </c>
      <c r="B207" s="32" t="s">
        <v>401</v>
      </c>
      <c r="C207" s="32" t="s">
        <v>407</v>
      </c>
      <c r="D207" s="60" t="n">
        <v>595</v>
      </c>
      <c r="E207" s="60" t="n">
        <v>602</v>
      </c>
      <c r="F207" s="69" t="n">
        <f aca="false">IF(E207="","",D207-E207)</f>
        <v>-7</v>
      </c>
      <c r="G207" s="60" t="n">
        <v>277</v>
      </c>
      <c r="H207" s="60" t="n">
        <v>269</v>
      </c>
      <c r="I207" s="69" t="n">
        <f aca="false">IF(H207="","",G207-H207)</f>
        <v>8</v>
      </c>
      <c r="J207" s="40" t="n">
        <f aca="false">IF(OR(D207="",D207+G207=0),"",D207/(D207+G207))</f>
        <v>0.682339449541284</v>
      </c>
      <c r="K207" s="40" t="n">
        <f aca="false">IF(E207="","",E207/(E207+H207))</f>
        <v>0.691159586681975</v>
      </c>
      <c r="L207" s="70" t="n">
        <f aca="false">IF(OR(K207="",J207=""),"",(J207-K207)*100)</f>
        <v>-0.88201371406903</v>
      </c>
      <c r="M207" s="36" t="n">
        <v>2.13808181890095</v>
      </c>
      <c r="N207" s="36" t="n">
        <v>1.32633378910092</v>
      </c>
      <c r="O207" s="36" t="n">
        <f aca="false">SQRT(M207^2+N207^2)</f>
        <v>2.51605945566189</v>
      </c>
      <c r="P207" s="40" t="n">
        <f aca="false">IF(J207="","",MAX(0,J207-1.96*O207/100))</f>
        <v>0.633024684210311</v>
      </c>
      <c r="Q207" s="40" t="n">
        <f aca="false">IF(J207="","",MIN(1,J207+1.96*O207/100))</f>
        <v>0.731654214872258</v>
      </c>
      <c r="R207" s="32" t="str">
        <f aca="false">IF(L207="","",IF(ABS(L207)&lt;=O207,"Yes","No"))</f>
        <v>Yes</v>
      </c>
      <c r="S207" s="32" t="str">
        <f aca="false">IF(L207="","",IF(ABS(L207)&lt;=1.96*O207,"Yes","No"))</f>
        <v>Yes</v>
      </c>
      <c r="T207" s="60" t="n">
        <f aca="false">IF(D207="","",ROUND(SQRT(((D207+G207)*O207/100)^2+(J207*(D207+G207)*0.0886)^2),0))</f>
        <v>57</v>
      </c>
      <c r="U207" s="32"/>
    </row>
    <row r="208" customFormat="false" ht="15" hidden="false" customHeight="false" outlineLevel="0" collapsed="false">
      <c r="A208" s="32" t="s">
        <v>233</v>
      </c>
      <c r="B208" s="32" t="s">
        <v>401</v>
      </c>
      <c r="C208" s="32" t="s">
        <v>408</v>
      </c>
      <c r="D208" s="60" t="n">
        <v>583</v>
      </c>
      <c r="E208" s="60" t="n">
        <v>512</v>
      </c>
      <c r="F208" s="69" t="n">
        <f aca="false">IF(E208="","",D208-E208)</f>
        <v>71</v>
      </c>
      <c r="G208" s="60" t="n">
        <v>419</v>
      </c>
      <c r="H208" s="60" t="n">
        <v>447</v>
      </c>
      <c r="I208" s="69" t="n">
        <f aca="false">IF(H208="","",G208-H208)</f>
        <v>-28</v>
      </c>
      <c r="J208" s="40" t="n">
        <f aca="false">IF(OR(D208="",D208+G208=0),"",D208/(D208+G208))</f>
        <v>0.581836327345309</v>
      </c>
      <c r="K208" s="40" t="n">
        <f aca="false">IF(E208="","",E208/(E208+H208))</f>
        <v>0.533889468196038</v>
      </c>
      <c r="L208" s="70" t="n">
        <f aca="false">IF(OR(K208="",J208=""),"",(J208-K208)*100)</f>
        <v>4.79468591492719</v>
      </c>
      <c r="M208" s="36" t="n">
        <v>2.13808181890095</v>
      </c>
      <c r="N208" s="36" t="n">
        <v>1.32633378910092</v>
      </c>
      <c r="O208" s="36" t="n">
        <f aca="false">SQRT(M208^2+N208^2)</f>
        <v>2.51605945566189</v>
      </c>
      <c r="P208" s="40" t="n">
        <f aca="false">IF(J208="","",MAX(0,J208-1.96*O208/100))</f>
        <v>0.532521562014336</v>
      </c>
      <c r="Q208" s="40" t="n">
        <f aca="false">IF(J208="","",MIN(1,J208+1.96*O208/100))</f>
        <v>0.631151092676282</v>
      </c>
      <c r="R208" s="32" t="str">
        <f aca="false">IF(L208="","",IF(ABS(L208)&lt;=O208,"Yes","No"))</f>
        <v>No</v>
      </c>
      <c r="S208" s="32" t="str">
        <f aca="false">IF(L208="","",IF(ABS(L208)&lt;=1.96*O208,"Yes","No"))</f>
        <v>Yes</v>
      </c>
      <c r="T208" s="60" t="n">
        <f aca="false">IF(D208="","",ROUND(SQRT(((D208+G208)*O208/100)^2+(J208*(D208+G208)*0.0886)^2),0))</f>
        <v>57</v>
      </c>
      <c r="U208" s="32"/>
    </row>
    <row r="209" customFormat="false" ht="15" hidden="false" customHeight="false" outlineLevel="0" collapsed="false">
      <c r="A209" s="32" t="s">
        <v>233</v>
      </c>
      <c r="B209" s="32" t="s">
        <v>401</v>
      </c>
      <c r="C209" s="32" t="s">
        <v>409</v>
      </c>
      <c r="D209" s="60" t="n">
        <v>328</v>
      </c>
      <c r="E209" s="60" t="n">
        <v>276</v>
      </c>
      <c r="F209" s="69" t="n">
        <f aca="false">IF(E209="","",D209-E209)</f>
        <v>52</v>
      </c>
      <c r="G209" s="60" t="n">
        <v>262</v>
      </c>
      <c r="H209" s="60" t="n">
        <v>301</v>
      </c>
      <c r="I209" s="69" t="n">
        <f aca="false">IF(H209="","",G209-H209)</f>
        <v>-39</v>
      </c>
      <c r="J209" s="40" t="n">
        <f aca="false">IF(OR(D209="",D209+G209=0),"",D209/(D209+G209))</f>
        <v>0.555932203389831</v>
      </c>
      <c r="K209" s="40" t="n">
        <f aca="false">IF(E209="","",E209/(E209+H209))</f>
        <v>0.478336221837088</v>
      </c>
      <c r="L209" s="70" t="n">
        <f aca="false">IF(OR(K209="",J209=""),"",(J209-K209)*100)</f>
        <v>7.75959815527421</v>
      </c>
      <c r="M209" s="36" t="n">
        <v>3.48774817162815</v>
      </c>
      <c r="N209" s="36" t="n">
        <v>1.32633378910092</v>
      </c>
      <c r="O209" s="36" t="n">
        <f aca="false">SQRT(M209^2+N209^2)</f>
        <v>3.73142715710843</v>
      </c>
      <c r="P209" s="40" t="n">
        <f aca="false">IF(J209="","",MAX(0,J209-1.96*O209/100))</f>
        <v>0.482796231110505</v>
      </c>
      <c r="Q209" s="40" t="n">
        <f aca="false">IF(J209="","",MIN(1,J209+1.96*O209/100))</f>
        <v>0.629068175669156</v>
      </c>
      <c r="R209" s="32" t="str">
        <f aca="false">IF(L209="","",IF(ABS(L209)&lt;=O209,"Yes","No"))</f>
        <v>No</v>
      </c>
      <c r="S209" s="32" t="str">
        <f aca="false">IF(L209="","",IF(ABS(L209)&lt;=1.96*O209,"Yes","No"))</f>
        <v>No</v>
      </c>
      <c r="T209" s="60" t="n">
        <f aca="false">IF(D209="","",ROUND(SQRT(((D209+G209)*O209/100)^2+(J209*(D209+G209)*0.14653)^2),0))</f>
        <v>53</v>
      </c>
      <c r="U209" s="32"/>
    </row>
    <row r="210" customFormat="false" ht="15" hidden="false" customHeight="false" outlineLevel="0" collapsed="false">
      <c r="A210" s="32" t="s">
        <v>233</v>
      </c>
      <c r="B210" s="32" t="s">
        <v>401</v>
      </c>
      <c r="C210" s="32" t="s">
        <v>410</v>
      </c>
      <c r="D210" s="60" t="n">
        <v>595</v>
      </c>
      <c r="E210" s="60" t="n">
        <v>586</v>
      </c>
      <c r="F210" s="69" t="n">
        <f aca="false">IF(E210="","",D210-E210)</f>
        <v>9</v>
      </c>
      <c r="G210" s="60" t="n">
        <v>449</v>
      </c>
      <c r="H210" s="60" t="n">
        <v>476</v>
      </c>
      <c r="I210" s="69" t="n">
        <f aca="false">IF(H210="","",G210-H210)</f>
        <v>-27</v>
      </c>
      <c r="J210" s="40" t="n">
        <f aca="false">IF(OR(D210="",D210+G210=0),"",D210/(D210+G210))</f>
        <v>0.56992337164751</v>
      </c>
      <c r="K210" s="40" t="n">
        <f aca="false">IF(E210="","",E210/(E210+H210))</f>
        <v>0.551789077212806</v>
      </c>
      <c r="L210" s="70" t="n">
        <f aca="false">IF(OR(K210="",J210=""),"",(J210-K210)*100)</f>
        <v>1.81342944347036</v>
      </c>
      <c r="M210" s="36" t="n">
        <v>2.13808181890095</v>
      </c>
      <c r="N210" s="36" t="n">
        <v>1.32633378910092</v>
      </c>
      <c r="O210" s="36" t="n">
        <f aca="false">SQRT(M210^2+N210^2)</f>
        <v>2.51605945566189</v>
      </c>
      <c r="P210" s="40" t="n">
        <f aca="false">IF(J210="","",MAX(0,J210-1.96*O210/100))</f>
        <v>0.520608606316537</v>
      </c>
      <c r="Q210" s="40" t="n">
        <f aca="false">IF(J210="","",MIN(1,J210+1.96*O210/100))</f>
        <v>0.619238136978483</v>
      </c>
      <c r="R210" s="32" t="str">
        <f aca="false">IF(L210="","",IF(ABS(L210)&lt;=O210,"Yes","No"))</f>
        <v>Yes</v>
      </c>
      <c r="S210" s="32" t="str">
        <f aca="false">IF(L210="","",IF(ABS(L210)&lt;=1.96*O210,"Yes","No"))</f>
        <v>Yes</v>
      </c>
      <c r="T210" s="60" t="n">
        <f aca="false">IF(D210="","",ROUND(SQRT(((D210+G210)*O210/100)^2+(J210*(D210+G210)*0.0886)^2),0))</f>
        <v>59</v>
      </c>
      <c r="U210" s="32"/>
    </row>
    <row r="211" customFormat="false" ht="15" hidden="false" customHeight="false" outlineLevel="0" collapsed="false">
      <c r="A211" s="32" t="s">
        <v>233</v>
      </c>
      <c r="B211" s="32" t="s">
        <v>401</v>
      </c>
      <c r="C211" s="32" t="s">
        <v>411</v>
      </c>
      <c r="D211" s="60" t="n">
        <v>895</v>
      </c>
      <c r="E211" s="60" t="n">
        <v>820</v>
      </c>
      <c r="F211" s="69" t="n">
        <f aca="false">IF(E211="","",D211-E211)</f>
        <v>75</v>
      </c>
      <c r="G211" s="60" t="n">
        <v>874</v>
      </c>
      <c r="H211" s="60" t="n">
        <v>946</v>
      </c>
      <c r="I211" s="69" t="n">
        <f aca="false">IF(H211="","",G211-H211)</f>
        <v>-72</v>
      </c>
      <c r="J211" s="40" t="n">
        <f aca="false">IF(OR(D211="",D211+G211=0),"",D211/(D211+G211))</f>
        <v>0.505935556811758</v>
      </c>
      <c r="K211" s="40" t="n">
        <f aca="false">IF(E211="","",E211/(E211+H211))</f>
        <v>0.464326160815402</v>
      </c>
      <c r="L211" s="70" t="n">
        <f aca="false">IF(OR(K211="",J211=""),"",(J211-K211)*100)</f>
        <v>4.1609395996356</v>
      </c>
      <c r="M211" s="36" t="n">
        <v>1.72805469622063</v>
      </c>
      <c r="N211" s="36" t="n">
        <v>1.32633378910092</v>
      </c>
      <c r="O211" s="36" t="n">
        <f aca="false">SQRT(M211^2+N211^2)</f>
        <v>2.17837883602484</v>
      </c>
      <c r="P211" s="40" t="n">
        <f aca="false">IF(J211="","",MAX(0,J211-1.96*O211/100))</f>
        <v>0.463239331625671</v>
      </c>
      <c r="Q211" s="40" t="n">
        <f aca="false">IF(J211="","",MIN(1,J211+1.96*O211/100))</f>
        <v>0.548631781997845</v>
      </c>
      <c r="R211" s="32" t="str">
        <f aca="false">IF(L211="","",IF(ABS(L211)&lt;=O211,"Yes","No"))</f>
        <v>No</v>
      </c>
      <c r="S211" s="32" t="str">
        <f aca="false">IF(L211="","",IF(ABS(L211)&lt;=1.96*O211,"Yes","No"))</f>
        <v>Yes</v>
      </c>
      <c r="T211" s="60" t="n">
        <f aca="false">IF(D211="","",ROUND(SQRT(((D211+G211)*O211/100)^2+(J211*(D211+G211)*0.06777)^2),0))</f>
        <v>72</v>
      </c>
      <c r="U211" s="32"/>
    </row>
    <row r="212" customFormat="false" ht="15" hidden="false" customHeight="false" outlineLevel="0" collapsed="false">
      <c r="A212" s="32" t="s">
        <v>233</v>
      </c>
      <c r="B212" s="32" t="s">
        <v>401</v>
      </c>
      <c r="C212" s="32" t="s">
        <v>412</v>
      </c>
      <c r="D212" s="60" t="n">
        <v>739</v>
      </c>
      <c r="E212" s="60" t="n">
        <v>665</v>
      </c>
      <c r="F212" s="69" t="n">
        <f aca="false">IF(E212="","",D212-E212)</f>
        <v>74</v>
      </c>
      <c r="G212" s="60" t="n">
        <v>693</v>
      </c>
      <c r="H212" s="60" t="n">
        <v>763</v>
      </c>
      <c r="I212" s="69" t="n">
        <f aca="false">IF(H212="","",G212-H212)</f>
        <v>-70</v>
      </c>
      <c r="J212" s="40" t="n">
        <f aca="false">IF(OR(D212="",D212+G212=0),"",D212/(D212+G212))</f>
        <v>0.516061452513967</v>
      </c>
      <c r="K212" s="40" t="n">
        <f aca="false">IF(E212="","",E212/(E212+H212))</f>
        <v>0.465686274509804</v>
      </c>
      <c r="L212" s="70" t="n">
        <f aca="false">IF(OR(K212="",J212=""),"",(J212-K212)*100)</f>
        <v>5.03751780041626</v>
      </c>
      <c r="M212" s="36" t="n">
        <v>1.72805469622063</v>
      </c>
      <c r="N212" s="36" t="n">
        <v>1.32633378910092</v>
      </c>
      <c r="O212" s="36" t="n">
        <f aca="false">SQRT(M212^2+N212^2)</f>
        <v>2.17837883602484</v>
      </c>
      <c r="P212" s="40" t="n">
        <f aca="false">IF(J212="","",MAX(0,J212-1.96*O212/100))</f>
        <v>0.47336522732788</v>
      </c>
      <c r="Q212" s="40" t="n">
        <f aca="false">IF(J212="","",MIN(1,J212+1.96*O212/100))</f>
        <v>0.558757677700054</v>
      </c>
      <c r="R212" s="32" t="str">
        <f aca="false">IF(L212="","",IF(ABS(L212)&lt;=O212,"Yes","No"))</f>
        <v>No</v>
      </c>
      <c r="S212" s="32" t="str">
        <f aca="false">IF(L212="","",IF(ABS(L212)&lt;=1.96*O212,"Yes","No"))</f>
        <v>No</v>
      </c>
      <c r="T212" s="60" t="n">
        <f aca="false">IF(D212="","",ROUND(SQRT(((D212+G212)*O212/100)^2+(J212*(D212+G212)*0.06777)^2),0))</f>
        <v>59</v>
      </c>
      <c r="U212" s="32"/>
    </row>
    <row r="213" customFormat="false" ht="15" hidden="false" customHeight="false" outlineLevel="0" collapsed="false">
      <c r="A213" s="32" t="s">
        <v>233</v>
      </c>
      <c r="B213" s="32" t="s">
        <v>401</v>
      </c>
      <c r="C213" s="32" t="s">
        <v>413</v>
      </c>
      <c r="D213" s="60" t="n">
        <v>649</v>
      </c>
      <c r="E213" s="60" t="n">
        <v>621</v>
      </c>
      <c r="F213" s="69" t="n">
        <f aca="false">IF(E213="","",D213-E213)</f>
        <v>28</v>
      </c>
      <c r="G213" s="60" t="n">
        <v>508</v>
      </c>
      <c r="H213" s="60" t="n">
        <v>569</v>
      </c>
      <c r="I213" s="69" t="n">
        <f aca="false">IF(H213="","",G213-H213)</f>
        <v>-61</v>
      </c>
      <c r="J213" s="40" t="n">
        <f aca="false">IF(OR(D213="",D213+G213=0),"",D213/(D213+G213))</f>
        <v>0.560933448573898</v>
      </c>
      <c r="K213" s="40" t="n">
        <f aca="false">IF(E213="","",E213/(E213+H213))</f>
        <v>0.521848739495798</v>
      </c>
      <c r="L213" s="70" t="n">
        <f aca="false">IF(OR(K213="",J213=""),"",(J213-K213)*100)</f>
        <v>3.90847090780997</v>
      </c>
      <c r="M213" s="36" t="n">
        <v>1.72805469622063</v>
      </c>
      <c r="N213" s="36" t="n">
        <v>1.32633378910092</v>
      </c>
      <c r="O213" s="36" t="n">
        <f aca="false">SQRT(M213^2+N213^2)</f>
        <v>2.17837883602484</v>
      </c>
      <c r="P213" s="40" t="n">
        <f aca="false">IF(J213="","",MAX(0,J213-1.96*O213/100))</f>
        <v>0.518237223387811</v>
      </c>
      <c r="Q213" s="40" t="n">
        <f aca="false">IF(J213="","",MIN(1,J213+1.96*O213/100))</f>
        <v>0.603629673759985</v>
      </c>
      <c r="R213" s="32" t="str">
        <f aca="false">IF(L213="","",IF(ABS(L213)&lt;=O213,"Yes","No"))</f>
        <v>No</v>
      </c>
      <c r="S213" s="32" t="str">
        <f aca="false">IF(L213="","",IF(ABS(L213)&lt;=1.96*O213,"Yes","No"))</f>
        <v>Yes</v>
      </c>
      <c r="T213" s="60" t="n">
        <f aca="false">IF(D213="","",ROUND(SQRT(((D213+G213)*O213/100)^2+(J213*(D213+G213)*0.06777)^2),0))</f>
        <v>51</v>
      </c>
      <c r="U213" s="32"/>
    </row>
    <row r="214" customFormat="false" ht="15" hidden="false" customHeight="false" outlineLevel="0" collapsed="false">
      <c r="A214" s="32" t="s">
        <v>414</v>
      </c>
      <c r="B214" s="32" t="s">
        <v>415</v>
      </c>
      <c r="C214" s="32" t="s">
        <v>416</v>
      </c>
      <c r="D214" s="60" t="n">
        <v>519</v>
      </c>
      <c r="E214" s="60" t="n">
        <v>482</v>
      </c>
      <c r="F214" s="69" t="n">
        <f aca="false">IF(E214="","",D214-E214)</f>
        <v>37</v>
      </c>
      <c r="G214" s="60" t="n">
        <v>999</v>
      </c>
      <c r="H214" s="60" t="n">
        <v>987</v>
      </c>
      <c r="I214" s="69" t="n">
        <f aca="false">IF(H214="","",G214-H214)</f>
        <v>12</v>
      </c>
      <c r="J214" s="40" t="n">
        <f aca="false">IF(OR(D214="",D214+G214=0),"",D214/(D214+G214))</f>
        <v>0.341897233201581</v>
      </c>
      <c r="K214" s="40" t="n">
        <f aca="false">IF(E214="","",E214/(E214+H214))</f>
        <v>0.328114363512594</v>
      </c>
      <c r="L214" s="70" t="n">
        <f aca="false">IF(OR(K214="",J214=""),"",(J214-K214)*100)</f>
        <v>1.37828696889875</v>
      </c>
      <c r="M214" s="36" t="n">
        <v>1.72805469622063</v>
      </c>
      <c r="N214" s="36" t="n">
        <v>1.32633378910092</v>
      </c>
      <c r="O214" s="36" t="n">
        <f aca="false">SQRT(M214^2+N214^2)</f>
        <v>2.17837883602484</v>
      </c>
      <c r="P214" s="40" t="n">
        <f aca="false">IF(J214="","",MAX(0,J214-1.96*O214/100))</f>
        <v>0.299201008015494</v>
      </c>
      <c r="Q214" s="40" t="n">
        <f aca="false">IF(J214="","",MIN(1,J214+1.96*O214/100))</f>
        <v>0.384593458387668</v>
      </c>
      <c r="R214" s="32" t="str">
        <f aca="false">IF(L214="","",IF(ABS(L214)&lt;=O214,"Yes","No"))</f>
        <v>Yes</v>
      </c>
      <c r="S214" s="32" t="str">
        <f aca="false">IF(L214="","",IF(ABS(L214)&lt;=1.96*O214,"Yes","No"))</f>
        <v>Yes</v>
      </c>
      <c r="T214" s="60" t="n">
        <f aca="false">IF(D214="","",ROUND(SQRT(((D214+G214)*O214/100)^2+(J214*(D214+G214)*0.06777)^2),0))</f>
        <v>48</v>
      </c>
      <c r="U214" s="32"/>
    </row>
    <row r="215" customFormat="false" ht="15" hidden="false" customHeight="false" outlineLevel="0" collapsed="false">
      <c r="A215" s="32" t="s">
        <v>414</v>
      </c>
      <c r="B215" s="32" t="s">
        <v>417</v>
      </c>
      <c r="C215" s="32" t="s">
        <v>418</v>
      </c>
      <c r="D215" s="60" t="n">
        <v>1563</v>
      </c>
      <c r="E215" s="60" t="n">
        <v>1425</v>
      </c>
      <c r="F215" s="69" t="n">
        <f aca="false">IF(E215="","",D215-E215)</f>
        <v>138</v>
      </c>
      <c r="G215" s="60" t="n">
        <v>2484</v>
      </c>
      <c r="H215" s="60" t="n">
        <v>2491</v>
      </c>
      <c r="I215" s="69" t="n">
        <f aca="false">IF(H215="","",G215-H215)</f>
        <v>-7</v>
      </c>
      <c r="J215" s="40" t="n">
        <f aca="false">IF(OR(D215="",D215+G215=0),"",D215/(D215+G215))</f>
        <v>0.386212008895478</v>
      </c>
      <c r="K215" s="40" t="n">
        <f aca="false">IF(E215="","",E215/(E215+H215))</f>
        <v>0.363891726251277</v>
      </c>
      <c r="L215" s="70" t="n">
        <f aca="false">IF(OR(K215="",J215=""),"",(J215-K215)*100)</f>
        <v>2.23202826442013</v>
      </c>
      <c r="M215" s="36" t="n">
        <v>1.72805469622063</v>
      </c>
      <c r="N215" s="36" t="n">
        <v>1.32633378910092</v>
      </c>
      <c r="O215" s="36" t="n">
        <f aca="false">SQRT(M215^2+N215^2)</f>
        <v>2.17837883602484</v>
      </c>
      <c r="P215" s="40" t="n">
        <f aca="false">IF(J215="","",MAX(0,J215-1.96*O215/100))</f>
        <v>0.343515783709391</v>
      </c>
      <c r="Q215" s="40" t="n">
        <f aca="false">IF(J215="","",MIN(1,J215+1.96*O215/100))</f>
        <v>0.428908234081565</v>
      </c>
      <c r="R215" s="32" t="str">
        <f aca="false">IF(L215="","",IF(ABS(L215)&lt;=O215,"Yes","No"))</f>
        <v>No</v>
      </c>
      <c r="S215" s="32" t="str">
        <f aca="false">IF(L215="","",IF(ABS(L215)&lt;=1.96*O215,"Yes","No"))</f>
        <v>Yes</v>
      </c>
      <c r="T215" s="60" t="n">
        <f aca="false">IF(D215="","",ROUND(SQRT(((D215+G215)*O215/100)^2+(J215*(D215+G215)*0.06777)^2),0))</f>
        <v>138</v>
      </c>
      <c r="U215" s="32" t="s">
        <v>785</v>
      </c>
    </row>
    <row r="216" customFormat="false" ht="15" hidden="false" customHeight="false" outlineLevel="0" collapsed="false">
      <c r="A216" s="32" t="s">
        <v>414</v>
      </c>
      <c r="B216" s="32" t="s">
        <v>419</v>
      </c>
      <c r="C216" s="32" t="s">
        <v>420</v>
      </c>
      <c r="D216" s="60" t="n">
        <v>615</v>
      </c>
      <c r="E216" s="60" t="n">
        <v>509</v>
      </c>
      <c r="F216" s="69" t="n">
        <f aca="false">IF(E216="","",D216-E216)</f>
        <v>106</v>
      </c>
      <c r="G216" s="60" t="n">
        <v>888</v>
      </c>
      <c r="H216" s="60" t="n">
        <v>805</v>
      </c>
      <c r="I216" s="69" t="n">
        <f aca="false">IF(H216="","",G216-H216)</f>
        <v>83</v>
      </c>
      <c r="J216" s="40" t="n">
        <f aca="false">IF(OR(D216="",D216+G216=0),"",D216/(D216+G216))</f>
        <v>0.409181636726547</v>
      </c>
      <c r="K216" s="40" t="n">
        <f aca="false">IF(E216="","",E216/(E216+H216))</f>
        <v>0.387366818873668</v>
      </c>
      <c r="L216" s="70" t="n">
        <f aca="false">IF(OR(K216="",J216=""),"",(J216-K216)*100)</f>
        <v>2.18148178528787</v>
      </c>
      <c r="M216" s="36" t="n">
        <v>1.72805469622063</v>
      </c>
      <c r="N216" s="36" t="n">
        <v>1.32633378910092</v>
      </c>
      <c r="O216" s="36" t="n">
        <f aca="false">SQRT(M216^2+N216^2)</f>
        <v>2.17837883602484</v>
      </c>
      <c r="P216" s="40" t="n">
        <f aca="false">IF(J216="","",MAX(0,J216-1.96*O216/100))</f>
        <v>0.36648541154046</v>
      </c>
      <c r="Q216" s="40" t="n">
        <f aca="false">IF(J216="","",MIN(1,J216+1.96*O216/100))</f>
        <v>0.451877861912634</v>
      </c>
      <c r="R216" s="32" t="str">
        <f aca="false">IF(L216="","",IF(ABS(L216)&lt;=O216,"Yes","No"))</f>
        <v>No</v>
      </c>
      <c r="S216" s="32" t="str">
        <f aca="false">IF(L216="","",IF(ABS(L216)&lt;=1.96*O216,"Yes","No"))</f>
        <v>Yes</v>
      </c>
      <c r="T216" s="60" t="n">
        <f aca="false">IF(D216="","",ROUND(SQRT(((D216+G216)*O216/100)^2+(J216*(D216+G216)*0.06777)^2),0))</f>
        <v>53</v>
      </c>
      <c r="U216" s="32" t="s">
        <v>786</v>
      </c>
    </row>
    <row r="217" customFormat="false" ht="15" hidden="false" customHeight="false" outlineLevel="0" collapsed="false">
      <c r="A217" s="32" t="s">
        <v>421</v>
      </c>
      <c r="B217" s="32" t="s">
        <v>422</v>
      </c>
      <c r="C217" s="32" t="s">
        <v>423</v>
      </c>
      <c r="D217" s="60" t="n">
        <v>694</v>
      </c>
      <c r="E217" s="60" t="n">
        <v>632</v>
      </c>
      <c r="F217" s="69" t="n">
        <f aca="false">IF(E217="","",D217-E217)</f>
        <v>62</v>
      </c>
      <c r="G217" s="60" t="n">
        <v>944</v>
      </c>
      <c r="H217" s="60" t="n">
        <v>1007</v>
      </c>
      <c r="I217" s="69" t="n">
        <f aca="false">IF(H217="","",G217-H217)</f>
        <v>-63</v>
      </c>
      <c r="J217" s="40" t="n">
        <f aca="false">IF(OR(D217="",D217+G217=0),"",D217/(D217+G217))</f>
        <v>0.423687423687424</v>
      </c>
      <c r="K217" s="40" t="n">
        <f aca="false">IF(E217="","",E217/(E217+H217))</f>
        <v>0.385600976205003</v>
      </c>
      <c r="L217" s="70" t="n">
        <f aca="false">IF(OR(K217="",J217=""),"",(J217-K217)*100)</f>
        <v>3.80864474824206</v>
      </c>
      <c r="M217" s="36" t="n">
        <v>1.72805469622063</v>
      </c>
      <c r="N217" s="36" t="n">
        <v>1.32633378910092</v>
      </c>
      <c r="O217" s="36" t="n">
        <f aca="false">SQRT(M217^2+N217^2)</f>
        <v>2.17837883602484</v>
      </c>
      <c r="P217" s="40" t="n">
        <f aca="false">IF(J217="","",MAX(0,J217-1.96*O217/100))</f>
        <v>0.380991198501337</v>
      </c>
      <c r="Q217" s="40" t="n">
        <f aca="false">IF(J217="","",MIN(1,J217+1.96*O217/100))</f>
        <v>0.466383648873511</v>
      </c>
      <c r="R217" s="32" t="str">
        <f aca="false">IF(L217="","",IF(ABS(L217)&lt;=O217,"Yes","No"))</f>
        <v>No</v>
      </c>
      <c r="S217" s="32" t="str">
        <f aca="false">IF(L217="","",IF(ABS(L217)&lt;=1.96*O217,"Yes","No"))</f>
        <v>Yes</v>
      </c>
      <c r="T217" s="60" t="n">
        <f aca="false">IF(D217="","",ROUND(SQRT(((D217+G217)*O217/100)^2+(J217*(D217+G217)*0.06777)^2),0))</f>
        <v>59</v>
      </c>
      <c r="U217" s="32"/>
    </row>
    <row r="218" customFormat="false" ht="15" hidden="false" customHeight="false" outlineLevel="0" collapsed="false">
      <c r="A218" s="32" t="s">
        <v>421</v>
      </c>
      <c r="B218" s="32" t="s">
        <v>422</v>
      </c>
      <c r="C218" s="32" t="s">
        <v>424</v>
      </c>
      <c r="D218" s="60" t="n">
        <v>766</v>
      </c>
      <c r="E218" s="60" t="n">
        <v>800</v>
      </c>
      <c r="F218" s="69" t="n">
        <f aca="false">IF(E218="","",D218-E218)</f>
        <v>-34</v>
      </c>
      <c r="G218" s="60" t="n">
        <v>973</v>
      </c>
      <c r="H218" s="60" t="n">
        <v>875</v>
      </c>
      <c r="I218" s="69" t="n">
        <f aca="false">IF(H218="","",G218-H218)</f>
        <v>98</v>
      </c>
      <c r="J218" s="40" t="n">
        <f aca="false">IF(OR(D218="",D218+G218=0),"",D218/(D218+G218))</f>
        <v>0.440483036227717</v>
      </c>
      <c r="K218" s="40" t="n">
        <f aca="false">IF(E218="","",E218/(E218+H218))</f>
        <v>0.477611940298507</v>
      </c>
      <c r="L218" s="70" t="n">
        <f aca="false">IF(OR(K218="",J218=""),"",(J218-K218)*100)</f>
        <v>-3.71289040707904</v>
      </c>
      <c r="M218" s="36" t="n">
        <v>1.72805469622063</v>
      </c>
      <c r="N218" s="36" t="n">
        <v>1.32633378910092</v>
      </c>
      <c r="O218" s="36" t="n">
        <f aca="false">SQRT(M218^2+N218^2)</f>
        <v>2.17837883602484</v>
      </c>
      <c r="P218" s="40" t="n">
        <f aca="false">IF(J218="","",MAX(0,J218-1.96*O218/100))</f>
        <v>0.39778681104163</v>
      </c>
      <c r="Q218" s="40" t="n">
        <f aca="false">IF(J218="","",MIN(1,J218+1.96*O218/100))</f>
        <v>0.483179261413804</v>
      </c>
      <c r="R218" s="32" t="str">
        <f aca="false">IF(L218="","",IF(ABS(L218)&lt;=O218,"Yes","No"))</f>
        <v>No</v>
      </c>
      <c r="S218" s="32" t="str">
        <f aca="false">IF(L218="","",IF(ABS(L218)&lt;=1.96*O218,"Yes","No"))</f>
        <v>Yes</v>
      </c>
      <c r="T218" s="60" t="n">
        <f aca="false">IF(D218="","",ROUND(SQRT(((D218+G218)*O218/100)^2+(J218*(D218+G218)*0.06777)^2),0))</f>
        <v>64</v>
      </c>
      <c r="U218" s="32"/>
    </row>
    <row r="219" customFormat="false" ht="15" hidden="false" customHeight="false" outlineLevel="0" collapsed="false">
      <c r="A219" s="32" t="s">
        <v>421</v>
      </c>
      <c r="B219" s="32" t="s">
        <v>425</v>
      </c>
      <c r="C219" s="32" t="s">
        <v>426</v>
      </c>
      <c r="D219" s="60" t="n">
        <v>269</v>
      </c>
      <c r="E219" s="60" t="n">
        <v>265</v>
      </c>
      <c r="F219" s="69" t="n">
        <f aca="false">IF(E219="","",D219-E219)</f>
        <v>4</v>
      </c>
      <c r="G219" s="60" t="n">
        <v>311</v>
      </c>
      <c r="H219" s="60" t="n">
        <v>334</v>
      </c>
      <c r="I219" s="69" t="n">
        <f aca="false">IF(H219="","",G219-H219)</f>
        <v>-23</v>
      </c>
      <c r="J219" s="40" t="n">
        <f aca="false">IF(OR(D219="",D219+G219=0),"",D219/(D219+G219))</f>
        <v>0.463793103448276</v>
      </c>
      <c r="K219" s="40" t="n">
        <f aca="false">IF(E219="","",E219/(E219+H219))</f>
        <v>0.442404006677796</v>
      </c>
      <c r="L219" s="70" t="n">
        <f aca="false">IF(OR(K219="",J219=""),"",(J219-K219)*100)</f>
        <v>2.13890967704795</v>
      </c>
      <c r="M219" s="36" t="n">
        <v>3.48774817162815</v>
      </c>
      <c r="N219" s="36" t="n">
        <v>1.32633378910092</v>
      </c>
      <c r="O219" s="36" t="n">
        <f aca="false">SQRT(M219^2+N219^2)</f>
        <v>3.73142715710843</v>
      </c>
      <c r="P219" s="40" t="n">
        <f aca="false">IF(J219="","",MAX(0,J219-1.96*O219/100))</f>
        <v>0.390657131168951</v>
      </c>
      <c r="Q219" s="40" t="n">
        <f aca="false">IF(J219="","",MIN(1,J219+1.96*O219/100))</f>
        <v>0.536929075727601</v>
      </c>
      <c r="R219" s="32" t="str">
        <f aca="false">IF(L219="","",IF(ABS(L219)&lt;=O219,"Yes","No"))</f>
        <v>Yes</v>
      </c>
      <c r="S219" s="32" t="str">
        <f aca="false">IF(L219="","",IF(ABS(L219)&lt;=1.96*O219,"Yes","No"))</f>
        <v>Yes</v>
      </c>
      <c r="T219" s="60" t="n">
        <f aca="false">IF(D219="","",ROUND(SQRT(((D219+G219)*O219/100)^2+(J219*(D219+G219)*0.14653)^2),0))</f>
        <v>45</v>
      </c>
      <c r="U219" s="32"/>
    </row>
    <row r="220" customFormat="false" ht="15" hidden="false" customHeight="false" outlineLevel="0" collapsed="false">
      <c r="A220" s="32" t="s">
        <v>421</v>
      </c>
      <c r="B220" s="32" t="s">
        <v>425</v>
      </c>
      <c r="C220" s="32" t="s">
        <v>429</v>
      </c>
      <c r="D220" s="60" t="n">
        <v>286</v>
      </c>
      <c r="E220" s="60" t="n">
        <v>220</v>
      </c>
      <c r="F220" s="69" t="n">
        <f aca="false">IF(E220="","",D220-E220)</f>
        <v>66</v>
      </c>
      <c r="G220" s="60" t="n">
        <v>261</v>
      </c>
      <c r="H220" s="60" t="n">
        <v>305</v>
      </c>
      <c r="I220" s="69" t="n">
        <f aca="false">IF(H220="","",G220-H220)</f>
        <v>-44</v>
      </c>
      <c r="J220" s="40" t="n">
        <f aca="false">IF(OR(D220="",D220+G220=0),"",D220/(D220+G220))</f>
        <v>0.522851919561243</v>
      </c>
      <c r="K220" s="40" t="n">
        <f aca="false">IF(E220="","",E220/(E220+H220))</f>
        <v>0.419047619047619</v>
      </c>
      <c r="L220" s="70" t="n">
        <f aca="false">IF(OR(K220="",J220=""),"",(J220-K220)*100)</f>
        <v>10.3804300513624</v>
      </c>
      <c r="M220" s="36" t="n">
        <v>3.48774817162815</v>
      </c>
      <c r="N220" s="36" t="n">
        <v>1.32633378910092</v>
      </c>
      <c r="O220" s="36" t="n">
        <f aca="false">SQRT(M220^2+N220^2)</f>
        <v>3.73142715710843</v>
      </c>
      <c r="P220" s="40" t="n">
        <f aca="false">IF(J220="","",MAX(0,J220-1.96*O220/100))</f>
        <v>0.449715947281918</v>
      </c>
      <c r="Q220" s="40" t="n">
        <f aca="false">IF(J220="","",MIN(1,J220+1.96*O220/100))</f>
        <v>0.595987891840568</v>
      </c>
      <c r="R220" s="32" t="str">
        <f aca="false">IF(L220="","",IF(ABS(L220)&lt;=O220,"Yes","No"))</f>
        <v>No</v>
      </c>
      <c r="S220" s="32" t="str">
        <f aca="false">IF(L220="","",IF(ABS(L220)&lt;=1.96*O220,"Yes","No"))</f>
        <v>No</v>
      </c>
      <c r="T220" s="60" t="n">
        <f aca="false">IF(D220="","",ROUND(SQRT(((D220+G220)*O220/100)^2+(J220*(D220+G220)*0.14653)^2),0))</f>
        <v>47</v>
      </c>
      <c r="U220" s="32"/>
    </row>
    <row r="221" customFormat="false" ht="15" hidden="false" customHeight="false" outlineLevel="0" collapsed="false">
      <c r="A221" s="32" t="s">
        <v>421</v>
      </c>
      <c r="B221" s="32" t="s">
        <v>425</v>
      </c>
      <c r="C221" s="32" t="s">
        <v>430</v>
      </c>
      <c r="D221" s="60" t="n">
        <v>269</v>
      </c>
      <c r="E221" s="60" t="n">
        <v>252</v>
      </c>
      <c r="F221" s="69" t="n">
        <f aca="false">IF(E221="","",D221-E221)</f>
        <v>17</v>
      </c>
      <c r="G221" s="60" t="n">
        <v>335</v>
      </c>
      <c r="H221" s="60" t="n">
        <v>361</v>
      </c>
      <c r="I221" s="69" t="n">
        <f aca="false">IF(H221="","",G221-H221)</f>
        <v>-26</v>
      </c>
      <c r="J221" s="40" t="n">
        <f aca="false">IF(OR(D221="",D221+G221=0),"",D221/(D221+G221))</f>
        <v>0.445364238410596</v>
      </c>
      <c r="K221" s="40" t="n">
        <f aca="false">IF(E221="","",E221/(E221+H221))</f>
        <v>0.411092985318108</v>
      </c>
      <c r="L221" s="70" t="n">
        <f aca="false">IF(OR(K221="",J221=""),"",(J221-K221)*100)</f>
        <v>3.42712530924884</v>
      </c>
      <c r="M221" s="36" t="n">
        <v>3.48774817162815</v>
      </c>
      <c r="N221" s="36" t="n">
        <v>1.32633378910092</v>
      </c>
      <c r="O221" s="36" t="n">
        <f aca="false">SQRT(M221^2+N221^2)</f>
        <v>3.73142715710843</v>
      </c>
      <c r="P221" s="40" t="n">
        <f aca="false">IF(J221="","",MAX(0,J221-1.96*O221/100))</f>
        <v>0.372228266131271</v>
      </c>
      <c r="Q221" s="40" t="n">
        <f aca="false">IF(J221="","",MIN(1,J221+1.96*O221/100))</f>
        <v>0.518500210689921</v>
      </c>
      <c r="R221" s="32" t="str">
        <f aca="false">IF(L221="","",IF(ABS(L221)&lt;=O221,"Yes","No"))</f>
        <v>Yes</v>
      </c>
      <c r="S221" s="32" t="str">
        <f aca="false">IF(L221="","",IF(ABS(L221)&lt;=1.96*O221,"Yes","No"))</f>
        <v>Yes</v>
      </c>
      <c r="T221" s="60" t="n">
        <f aca="false">IF(D221="","",ROUND(SQRT(((D221+G221)*O221/100)^2+(J221*(D221+G221)*0.14653)^2),0))</f>
        <v>45</v>
      </c>
      <c r="U221" s="32"/>
    </row>
    <row r="222" customFormat="false" ht="15" hidden="false" customHeight="false" outlineLevel="0" collapsed="false">
      <c r="A222" s="32" t="s">
        <v>421</v>
      </c>
      <c r="B222" s="32" t="s">
        <v>425</v>
      </c>
      <c r="C222" s="32" t="s">
        <v>431</v>
      </c>
      <c r="D222" s="60" t="n">
        <v>247</v>
      </c>
      <c r="E222" s="60" t="n">
        <v>228</v>
      </c>
      <c r="F222" s="69" t="n">
        <f aca="false">IF(E222="","",D222-E222)</f>
        <v>19</v>
      </c>
      <c r="G222" s="60" t="n">
        <v>315</v>
      </c>
      <c r="H222" s="60" t="n">
        <v>342</v>
      </c>
      <c r="I222" s="69" t="n">
        <f aca="false">IF(H222="","",G222-H222)</f>
        <v>-27</v>
      </c>
      <c r="J222" s="40" t="n">
        <f aca="false">IF(OR(D222="",D222+G222=0),"",D222/(D222+G222))</f>
        <v>0.439501779359431</v>
      </c>
      <c r="K222" s="40" t="n">
        <f aca="false">IF(E222="","",E222/(E222+H222))</f>
        <v>0.4</v>
      </c>
      <c r="L222" s="70" t="n">
        <f aca="false">IF(OR(K222="",J222=""),"",(J222-K222)*100)</f>
        <v>3.95017793594306</v>
      </c>
      <c r="M222" s="36" t="n">
        <v>3.48774817162815</v>
      </c>
      <c r="N222" s="36" t="n">
        <v>1.32633378910092</v>
      </c>
      <c r="O222" s="36" t="n">
        <f aca="false">SQRT(M222^2+N222^2)</f>
        <v>3.73142715710843</v>
      </c>
      <c r="P222" s="40" t="n">
        <f aca="false">IF(J222="","",MAX(0,J222-1.96*O222/100))</f>
        <v>0.366365807080105</v>
      </c>
      <c r="Q222" s="40" t="n">
        <f aca="false">IF(J222="","",MIN(1,J222+1.96*O222/100))</f>
        <v>0.512637751638756</v>
      </c>
      <c r="R222" s="32" t="str">
        <f aca="false">IF(L222="","",IF(ABS(L222)&lt;=O222,"Yes","No"))</f>
        <v>No</v>
      </c>
      <c r="S222" s="32" t="str">
        <f aca="false">IF(L222="","",IF(ABS(L222)&lt;=1.96*O222,"Yes","No"))</f>
        <v>Yes</v>
      </c>
      <c r="T222" s="60" t="n">
        <f aca="false">IF(D222="","",ROUND(SQRT(((D222+G222)*O222/100)^2+(J222*(D222+G222)*0.14653)^2),0))</f>
        <v>42</v>
      </c>
      <c r="U222" s="32"/>
    </row>
    <row r="223" customFormat="false" ht="15" hidden="false" customHeight="false" outlineLevel="0" collapsed="false">
      <c r="A223" s="32" t="s">
        <v>421</v>
      </c>
      <c r="B223" s="32" t="s">
        <v>432</v>
      </c>
      <c r="C223" s="32" t="s">
        <v>433</v>
      </c>
      <c r="D223" s="60" t="n">
        <v>585</v>
      </c>
      <c r="E223" s="60" t="n">
        <v>579</v>
      </c>
      <c r="F223" s="69" t="n">
        <f aca="false">IF(E223="","",D223-E223)</f>
        <v>6</v>
      </c>
      <c r="G223" s="60" t="n">
        <v>670</v>
      </c>
      <c r="H223" s="60" t="n">
        <v>695</v>
      </c>
      <c r="I223" s="69" t="n">
        <f aca="false">IF(H223="","",G223-H223)</f>
        <v>-25</v>
      </c>
      <c r="J223" s="40" t="n">
        <f aca="false">IF(OR(D223="",D223+G223=0),"",D223/(D223+G223))</f>
        <v>0.466135458167331</v>
      </c>
      <c r="K223" s="40" t="n">
        <f aca="false">IF(E223="","",E223/(E223+H223))</f>
        <v>0.45447409733124</v>
      </c>
      <c r="L223" s="70" t="n">
        <f aca="false">IF(OR(K223="",J223=""),"",(J223-K223)*100)</f>
        <v>1.16613608360905</v>
      </c>
      <c r="M223" s="36" t="n">
        <v>1.72805469622063</v>
      </c>
      <c r="N223" s="36" t="n">
        <v>1.32633378910092</v>
      </c>
      <c r="O223" s="36" t="n">
        <f aca="false">SQRT(M223^2+N223^2)</f>
        <v>2.17837883602484</v>
      </c>
      <c r="P223" s="40" t="n">
        <f aca="false">IF(J223="","",MAX(0,J223-1.96*O223/100))</f>
        <v>0.423439232981244</v>
      </c>
      <c r="Q223" s="40" t="n">
        <f aca="false">IF(J223="","",MIN(1,J223+1.96*O223/100))</f>
        <v>0.508831683353418</v>
      </c>
      <c r="R223" s="32" t="str">
        <f aca="false">IF(L223="","",IF(ABS(L223)&lt;=O223,"Yes","No"))</f>
        <v>Yes</v>
      </c>
      <c r="S223" s="32" t="str">
        <f aca="false">IF(L223="","",IF(ABS(L223)&lt;=1.96*O223,"Yes","No"))</f>
        <v>Yes</v>
      </c>
      <c r="T223" s="60" t="n">
        <f aca="false">IF(D223="","",ROUND(SQRT(((D223+G223)*O223/100)^2+(J223*(D223+G223)*0.06777)^2),0))</f>
        <v>48</v>
      </c>
      <c r="U223" s="32"/>
    </row>
    <row r="224" customFormat="false" ht="15" hidden="false" customHeight="false" outlineLevel="0" collapsed="false">
      <c r="A224" s="32" t="s">
        <v>421</v>
      </c>
      <c r="B224" s="32" t="s">
        <v>296</v>
      </c>
      <c r="C224" s="32" t="s">
        <v>434</v>
      </c>
      <c r="D224" s="60" t="n">
        <v>724</v>
      </c>
      <c r="E224" s="60" t="n">
        <v>684</v>
      </c>
      <c r="F224" s="69" t="n">
        <f aca="false">IF(E224="","",D224-E224)</f>
        <v>40</v>
      </c>
      <c r="G224" s="60" t="n">
        <v>454</v>
      </c>
      <c r="H224" s="60" t="n">
        <v>450</v>
      </c>
      <c r="I224" s="69" t="n">
        <f aca="false">IF(H224="","",G224-H224)</f>
        <v>4</v>
      </c>
      <c r="J224" s="40" t="n">
        <f aca="false">IF(OR(D224="",D224+G224=0),"",D224/(D224+G224))</f>
        <v>0.614601018675722</v>
      </c>
      <c r="K224" s="40" t="n">
        <f aca="false">IF(E224="","",E224/(E224+H224))</f>
        <v>0.603174603174603</v>
      </c>
      <c r="L224" s="70" t="n">
        <f aca="false">IF(OR(K224="",J224=""),"",(J224-K224)*100)</f>
        <v>1.14264155011184</v>
      </c>
      <c r="M224" s="36" t="n">
        <v>1.72805469622063</v>
      </c>
      <c r="N224" s="36" t="n">
        <v>1.32633378910092</v>
      </c>
      <c r="O224" s="36" t="n">
        <f aca="false">SQRT(M224^2+N224^2)</f>
        <v>2.17837883602484</v>
      </c>
      <c r="P224" s="40" t="n">
        <f aca="false">IF(J224="","",MAX(0,J224-1.96*O224/100))</f>
        <v>0.571904793489635</v>
      </c>
      <c r="Q224" s="40" t="n">
        <f aca="false">IF(J224="","",MIN(1,J224+1.96*O224/100))</f>
        <v>0.657297243861809</v>
      </c>
      <c r="R224" s="32" t="str">
        <f aca="false">IF(L224="","",IF(ABS(L224)&lt;=O224,"Yes","No"))</f>
        <v>Yes</v>
      </c>
      <c r="S224" s="32" t="str">
        <f aca="false">IF(L224="","",IF(ABS(L224)&lt;=1.96*O224,"Yes","No"))</f>
        <v>Yes</v>
      </c>
      <c r="T224" s="60" t="n">
        <f aca="false">IF(D224="","",ROUND(SQRT(((D224+G224)*O224/100)^2+(J224*(D224+G224)*0.06777)^2),0))</f>
        <v>55</v>
      </c>
      <c r="U224" s="32"/>
    </row>
    <row r="225" customFormat="false" ht="15" hidden="false" customHeight="false" outlineLevel="0" collapsed="false">
      <c r="A225" s="32" t="s">
        <v>421</v>
      </c>
      <c r="B225" s="32" t="s">
        <v>296</v>
      </c>
      <c r="C225" s="32" t="s">
        <v>435</v>
      </c>
      <c r="D225" s="60" t="n">
        <v>968</v>
      </c>
      <c r="E225" s="60" t="n">
        <v>954</v>
      </c>
      <c r="F225" s="69" t="n">
        <f aca="false">IF(E225="","",D225-E225)</f>
        <v>14</v>
      </c>
      <c r="G225" s="60" t="n">
        <v>678</v>
      </c>
      <c r="H225" s="60" t="n">
        <v>665</v>
      </c>
      <c r="I225" s="69" t="n">
        <f aca="false">IF(H225="","",G225-H225)</f>
        <v>13</v>
      </c>
      <c r="J225" s="40" t="n">
        <f aca="false">IF(OR(D225="",D225+G225=0),"",D225/(D225+G225))</f>
        <v>0.588092345078979</v>
      </c>
      <c r="K225" s="40" t="n">
        <f aca="false">IF(E225="","",E225/(E225+H225))</f>
        <v>0.589252625077208</v>
      </c>
      <c r="L225" s="70" t="n">
        <f aca="false">IF(OR(K225="",J225=""),"",(J225-K225)*100)</f>
        <v>-0.116027999822876</v>
      </c>
      <c r="M225" s="36" t="n">
        <v>1.72805469622063</v>
      </c>
      <c r="N225" s="36" t="n">
        <v>1.32633378910092</v>
      </c>
      <c r="O225" s="36" t="n">
        <f aca="false">SQRT(M225^2+N225^2)</f>
        <v>2.17837883602484</v>
      </c>
      <c r="P225" s="40" t="n">
        <f aca="false">IF(J225="","",MAX(0,J225-1.96*O225/100))</f>
        <v>0.545396119892892</v>
      </c>
      <c r="Q225" s="40" t="n">
        <f aca="false">IF(J225="","",MIN(1,J225+1.96*O225/100))</f>
        <v>0.630788570265066</v>
      </c>
      <c r="R225" s="32" t="str">
        <f aca="false">IF(L225="","",IF(ABS(L225)&lt;=O225,"Yes","No"))</f>
        <v>Yes</v>
      </c>
      <c r="S225" s="32" t="str">
        <f aca="false">IF(L225="","",IF(ABS(L225)&lt;=1.96*O225,"Yes","No"))</f>
        <v>Yes</v>
      </c>
      <c r="T225" s="60" t="n">
        <f aca="false">IF(D225="","",ROUND(SQRT(((D225+G225)*O225/100)^2+(J225*(D225+G225)*0.06777)^2),0))</f>
        <v>75</v>
      </c>
      <c r="U225" s="32"/>
    </row>
    <row r="226" customFormat="false" ht="15" hidden="false" customHeight="false" outlineLevel="0" collapsed="false">
      <c r="A226" s="32" t="s">
        <v>421</v>
      </c>
      <c r="B226" s="32" t="s">
        <v>296</v>
      </c>
      <c r="C226" s="32" t="s">
        <v>436</v>
      </c>
      <c r="D226" s="60" t="n">
        <v>798</v>
      </c>
      <c r="E226" s="60" t="n">
        <v>739</v>
      </c>
      <c r="F226" s="69" t="n">
        <f aca="false">IF(E226="","",D226-E226)</f>
        <v>59</v>
      </c>
      <c r="G226" s="60" t="n">
        <v>388</v>
      </c>
      <c r="H226" s="60" t="n">
        <v>437</v>
      </c>
      <c r="I226" s="69" t="n">
        <f aca="false">IF(H226="","",G226-H226)</f>
        <v>-49</v>
      </c>
      <c r="J226" s="40" t="n">
        <f aca="false">IF(OR(D226="",D226+G226=0),"",D226/(D226+G226))</f>
        <v>0.672849915682968</v>
      </c>
      <c r="K226" s="40" t="n">
        <f aca="false">IF(E226="","",E226/(E226+H226))</f>
        <v>0.628401360544218</v>
      </c>
      <c r="L226" s="70" t="n">
        <f aca="false">IF(OR(K226="",J226=""),"",(J226-K226)*100)</f>
        <v>4.44485551387502</v>
      </c>
      <c r="M226" s="36" t="n">
        <v>1.72805469622063</v>
      </c>
      <c r="N226" s="36" t="n">
        <v>1.32633378910092</v>
      </c>
      <c r="O226" s="36" t="n">
        <f aca="false">SQRT(M226^2+N226^2)</f>
        <v>2.17837883602484</v>
      </c>
      <c r="P226" s="40" t="n">
        <f aca="false">IF(J226="","",MAX(0,J226-1.96*O226/100))</f>
        <v>0.630153690496881</v>
      </c>
      <c r="Q226" s="40" t="n">
        <f aca="false">IF(J226="","",MIN(1,J226+1.96*O226/100))</f>
        <v>0.715546140869055</v>
      </c>
      <c r="R226" s="32" t="str">
        <f aca="false">IF(L226="","",IF(ABS(L226)&lt;=O226,"Yes","No"))</f>
        <v>No</v>
      </c>
      <c r="S226" s="32" t="str">
        <f aca="false">IF(L226="","",IF(ABS(L226)&lt;=1.96*O226,"Yes","No"))</f>
        <v>No</v>
      </c>
      <c r="T226" s="60" t="n">
        <f aca="false">IF(D226="","",ROUND(SQRT(((D226+G226)*O226/100)^2+(J226*(D226+G226)*0.06777)^2),0))</f>
        <v>60</v>
      </c>
      <c r="U226" s="32"/>
    </row>
    <row r="227" customFormat="false" ht="15" hidden="false" customHeight="false" outlineLevel="0" collapsed="false">
      <c r="A227" s="32" t="s">
        <v>421</v>
      </c>
      <c r="B227" s="32" t="s">
        <v>296</v>
      </c>
      <c r="C227" s="32" t="s">
        <v>437</v>
      </c>
      <c r="D227" s="60" t="n">
        <v>642</v>
      </c>
      <c r="E227" s="60" t="n">
        <v>612</v>
      </c>
      <c r="F227" s="69" t="n">
        <f aca="false">IF(E227="","",D227-E227)</f>
        <v>30</v>
      </c>
      <c r="G227" s="60" t="n">
        <v>304</v>
      </c>
      <c r="H227" s="60" t="n">
        <v>338</v>
      </c>
      <c r="I227" s="69" t="n">
        <f aca="false">IF(H227="","",G227-H227)</f>
        <v>-34</v>
      </c>
      <c r="J227" s="40" t="n">
        <f aca="false">IF(OR(D227="",D227+G227=0),"",D227/(D227+G227))</f>
        <v>0.678646934460888</v>
      </c>
      <c r="K227" s="40" t="n">
        <f aca="false">IF(E227="","",E227/(E227+H227))</f>
        <v>0.64421052631579</v>
      </c>
      <c r="L227" s="70" t="n">
        <f aca="false">IF(OR(K227="",J227=""),"",(J227-K227)*100)</f>
        <v>3.44364081450985</v>
      </c>
      <c r="M227" s="36" t="n">
        <v>2.13808181890095</v>
      </c>
      <c r="N227" s="36" t="n">
        <v>1.32633378910092</v>
      </c>
      <c r="O227" s="36" t="n">
        <f aca="false">SQRT(M227^2+N227^2)</f>
        <v>2.51605945566189</v>
      </c>
      <c r="P227" s="40" t="n">
        <f aca="false">IF(J227="","",MAX(0,J227-1.96*O227/100))</f>
        <v>0.629332169129915</v>
      </c>
      <c r="Q227" s="40" t="n">
        <f aca="false">IF(J227="","",MIN(1,J227+1.96*O227/100))</f>
        <v>0.727961699791861</v>
      </c>
      <c r="R227" s="32" t="str">
        <f aca="false">IF(L227="","",IF(ABS(L227)&lt;=O227,"Yes","No"))</f>
        <v>No</v>
      </c>
      <c r="S227" s="32" t="str">
        <f aca="false">IF(L227="","",IF(ABS(L227)&lt;=1.96*O227,"Yes","No"))</f>
        <v>Yes</v>
      </c>
      <c r="T227" s="60" t="n">
        <f aca="false">IF(D227="","",ROUND(SQRT(((D227+G227)*O227/100)^2+(J227*(D227+G227)*0.0886)^2),0))</f>
        <v>62</v>
      </c>
      <c r="U227" s="32"/>
    </row>
    <row r="228" customFormat="false" ht="15" hidden="false" customHeight="false" outlineLevel="0" collapsed="false">
      <c r="A228" s="32" t="s">
        <v>421</v>
      </c>
      <c r="B228" s="32" t="s">
        <v>296</v>
      </c>
      <c r="C228" s="32" t="s">
        <v>438</v>
      </c>
      <c r="D228" s="60" t="n">
        <v>819</v>
      </c>
      <c r="E228" s="60" t="n">
        <v>768</v>
      </c>
      <c r="F228" s="69" t="n">
        <f aca="false">IF(E228="","",D228-E228)</f>
        <v>51</v>
      </c>
      <c r="G228" s="60" t="n">
        <v>453</v>
      </c>
      <c r="H228" s="60" t="n">
        <v>541</v>
      </c>
      <c r="I228" s="69" t="n">
        <f aca="false">IF(H228="","",G228-H228)</f>
        <v>-88</v>
      </c>
      <c r="J228" s="40" t="n">
        <f aca="false">IF(OR(D228="",D228+G228=0),"",D228/(D228+G228))</f>
        <v>0.643867924528302</v>
      </c>
      <c r="K228" s="40" t="n">
        <f aca="false">IF(E228="","",E228/(E228+H228))</f>
        <v>0.586707410236822</v>
      </c>
      <c r="L228" s="70" t="n">
        <f aca="false">IF(OR(K228="",J228=""),"",(J228-K228)*100)</f>
        <v>5.71605142914798</v>
      </c>
      <c r="M228" s="36" t="n">
        <v>1.72805469622063</v>
      </c>
      <c r="N228" s="36" t="n">
        <v>1.32633378910092</v>
      </c>
      <c r="O228" s="36" t="n">
        <f aca="false">SQRT(M228^2+N228^2)</f>
        <v>2.17837883602484</v>
      </c>
      <c r="P228" s="40" t="n">
        <f aca="false">IF(J228="","",MAX(0,J228-1.96*O228/100))</f>
        <v>0.601171699342215</v>
      </c>
      <c r="Q228" s="40" t="n">
        <f aca="false">IF(J228="","",MIN(1,J228+1.96*O228/100))</f>
        <v>0.686564149714389</v>
      </c>
      <c r="R228" s="32" t="str">
        <f aca="false">IF(L228="","",IF(ABS(L228)&lt;=O228,"Yes","No"))</f>
        <v>No</v>
      </c>
      <c r="S228" s="32" t="str">
        <f aca="false">IF(L228="","",IF(ABS(L228)&lt;=1.96*O228,"Yes","No"))</f>
        <v>No</v>
      </c>
      <c r="T228" s="60" t="n">
        <f aca="false">IF(D228="","",ROUND(SQRT(((D228+G228)*O228/100)^2+(J228*(D228+G228)*0.06777)^2),0))</f>
        <v>62</v>
      </c>
      <c r="U228" s="32"/>
    </row>
    <row r="229" customFormat="false" ht="15" hidden="false" customHeight="false" outlineLevel="0" collapsed="false">
      <c r="A229" s="32" t="s">
        <v>421</v>
      </c>
      <c r="B229" s="32" t="s">
        <v>296</v>
      </c>
      <c r="C229" s="32" t="s">
        <v>439</v>
      </c>
      <c r="D229" s="60" t="n">
        <v>1089</v>
      </c>
      <c r="E229" s="60" t="n">
        <v>1118</v>
      </c>
      <c r="F229" s="69" t="n">
        <f aca="false">IF(E229="","",D229-E229)</f>
        <v>-29</v>
      </c>
      <c r="G229" s="60" t="n">
        <v>615</v>
      </c>
      <c r="H229" s="60" t="n">
        <v>584</v>
      </c>
      <c r="I229" s="69" t="n">
        <f aca="false">IF(H229="","",G229-H229)</f>
        <v>31</v>
      </c>
      <c r="J229" s="40" t="n">
        <f aca="false">IF(OR(D229="",D229+G229=0),"",D229/(D229+G229))</f>
        <v>0.639084507042254</v>
      </c>
      <c r="K229" s="40" t="n">
        <f aca="false">IF(E229="","",E229/(E229+H229))</f>
        <v>0.656874265569918</v>
      </c>
      <c r="L229" s="70" t="n">
        <f aca="false">IF(OR(K229="",J229=""),"",(J229-K229)*100)</f>
        <v>-1.77897585276643</v>
      </c>
      <c r="M229" s="36" t="n">
        <v>1.72805469622063</v>
      </c>
      <c r="N229" s="36" t="n">
        <v>1.32633378910092</v>
      </c>
      <c r="O229" s="36" t="n">
        <f aca="false">SQRT(M229^2+N229^2)</f>
        <v>2.17837883602484</v>
      </c>
      <c r="P229" s="40" t="n">
        <f aca="false">IF(J229="","",MAX(0,J229-1.96*O229/100))</f>
        <v>0.596388281856167</v>
      </c>
      <c r="Q229" s="40" t="n">
        <f aca="false">IF(J229="","",MIN(1,J229+1.96*O229/100))</f>
        <v>0.681780732228341</v>
      </c>
      <c r="R229" s="32" t="str">
        <f aca="false">IF(L229="","",IF(ABS(L229)&lt;=O229,"Yes","No"))</f>
        <v>Yes</v>
      </c>
      <c r="S229" s="32" t="str">
        <f aca="false">IF(L229="","",IF(ABS(L229)&lt;=1.96*O229,"Yes","No"))</f>
        <v>Yes</v>
      </c>
      <c r="T229" s="60" t="n">
        <f aca="false">IF(D229="","",ROUND(SQRT(((D229+G229)*O229/100)^2+(J229*(D229+G229)*0.06777)^2),0))</f>
        <v>83</v>
      </c>
      <c r="U229" s="32"/>
    </row>
    <row r="230" customFormat="false" ht="15" hidden="false" customHeight="false" outlineLevel="0" collapsed="false">
      <c r="A230" s="32" t="s">
        <v>421</v>
      </c>
      <c r="B230" s="32" t="s">
        <v>296</v>
      </c>
      <c r="C230" s="32" t="s">
        <v>440</v>
      </c>
      <c r="D230" s="60" t="n">
        <v>727</v>
      </c>
      <c r="E230" s="60" t="n">
        <v>673</v>
      </c>
      <c r="F230" s="69" t="n">
        <f aca="false">IF(E230="","",D230-E230)</f>
        <v>54</v>
      </c>
      <c r="G230" s="60" t="n">
        <v>495</v>
      </c>
      <c r="H230" s="60" t="n">
        <v>519</v>
      </c>
      <c r="I230" s="69" t="n">
        <f aca="false">IF(H230="","",G230-H230)</f>
        <v>-24</v>
      </c>
      <c r="J230" s="40" t="n">
        <f aca="false">IF(OR(D230="",D230+G230=0),"",D230/(D230+G230))</f>
        <v>0.594926350245499</v>
      </c>
      <c r="K230" s="40" t="n">
        <f aca="false">IF(E230="","",E230/(E230+H230))</f>
        <v>0.564597315436242</v>
      </c>
      <c r="L230" s="70" t="n">
        <f aca="false">IF(OR(K230="",J230=""),"",(J230-K230)*100)</f>
        <v>3.03290348092576</v>
      </c>
      <c r="M230" s="36" t="n">
        <v>1.72805469622063</v>
      </c>
      <c r="N230" s="36" t="n">
        <v>1.32633378910092</v>
      </c>
      <c r="O230" s="36" t="n">
        <f aca="false">SQRT(M230^2+N230^2)</f>
        <v>2.17837883602484</v>
      </c>
      <c r="P230" s="40" t="n">
        <f aca="false">IF(J230="","",MAX(0,J230-1.96*O230/100))</f>
        <v>0.552230125059412</v>
      </c>
      <c r="Q230" s="40" t="n">
        <f aca="false">IF(J230="","",MIN(1,J230+1.96*O230/100))</f>
        <v>0.637622575431586</v>
      </c>
      <c r="R230" s="32" t="str">
        <f aca="false">IF(L230="","",IF(ABS(L230)&lt;=O230,"Yes","No"))</f>
        <v>No</v>
      </c>
      <c r="S230" s="32" t="str">
        <f aca="false">IF(L230="","",IF(ABS(L230)&lt;=1.96*O230,"Yes","No"))</f>
        <v>Yes</v>
      </c>
      <c r="T230" s="60" t="n">
        <f aca="false">IF(D230="","",ROUND(SQRT(((D230+G230)*O230/100)^2+(J230*(D230+G230)*0.06777)^2),0))</f>
        <v>56</v>
      </c>
      <c r="U230" s="32"/>
    </row>
    <row r="231" customFormat="false" ht="15" hidden="false" customHeight="false" outlineLevel="0" collapsed="false">
      <c r="A231" s="32" t="s">
        <v>421</v>
      </c>
      <c r="B231" s="32" t="s">
        <v>296</v>
      </c>
      <c r="C231" s="32" t="s">
        <v>441</v>
      </c>
      <c r="D231" s="60" t="n">
        <v>559</v>
      </c>
      <c r="E231" s="60" t="n">
        <v>542</v>
      </c>
      <c r="F231" s="69" t="n">
        <f aca="false">IF(E231="","",D231-E231)</f>
        <v>17</v>
      </c>
      <c r="G231" s="60" t="n">
        <v>287</v>
      </c>
      <c r="H231" s="60" t="n">
        <v>327</v>
      </c>
      <c r="I231" s="69" t="n">
        <f aca="false">IF(H231="","",G231-H231)</f>
        <v>-40</v>
      </c>
      <c r="J231" s="40" t="n">
        <f aca="false">IF(OR(D231="",D231+G231=0),"",D231/(D231+G231))</f>
        <v>0.660756501182033</v>
      </c>
      <c r="K231" s="40" t="n">
        <f aca="false">IF(E231="","",E231/(E231+H231))</f>
        <v>0.623705408515535</v>
      </c>
      <c r="L231" s="70" t="n">
        <f aca="false">IF(OR(K231="",J231=""),"",(J231-K231)*100)</f>
        <v>3.7051092666498</v>
      </c>
      <c r="M231" s="36" t="n">
        <v>2.13808181890095</v>
      </c>
      <c r="N231" s="36" t="n">
        <v>1.32633378910092</v>
      </c>
      <c r="O231" s="36" t="n">
        <f aca="false">SQRT(M231^2+N231^2)</f>
        <v>2.51605945566189</v>
      </c>
      <c r="P231" s="40" t="n">
        <f aca="false">IF(J231="","",MAX(0,J231-1.96*O231/100))</f>
        <v>0.61144173585106</v>
      </c>
      <c r="Q231" s="40" t="n">
        <f aca="false">IF(J231="","",MIN(1,J231+1.96*O231/100))</f>
        <v>0.710071266513006</v>
      </c>
      <c r="R231" s="32" t="str">
        <f aca="false">IF(L231="","",IF(ABS(L231)&lt;=O231,"Yes","No"))</f>
        <v>No</v>
      </c>
      <c r="S231" s="32" t="str">
        <f aca="false">IF(L231="","",IF(ABS(L231)&lt;=1.96*O231,"Yes","No"))</f>
        <v>Yes</v>
      </c>
      <c r="T231" s="60" t="n">
        <f aca="false">IF(D231="","",ROUND(SQRT(((D231+G231)*O231/100)^2+(J231*(D231+G231)*0.0886)^2),0))</f>
        <v>54</v>
      </c>
      <c r="U231" s="32"/>
    </row>
    <row r="232" customFormat="false" ht="15" hidden="false" customHeight="false" outlineLevel="0" collapsed="false">
      <c r="A232" s="32" t="s">
        <v>421</v>
      </c>
      <c r="B232" s="32" t="s">
        <v>296</v>
      </c>
      <c r="C232" s="32" t="s">
        <v>442</v>
      </c>
      <c r="D232" s="60" t="n">
        <v>724</v>
      </c>
      <c r="E232" s="60" t="n">
        <v>630</v>
      </c>
      <c r="F232" s="69" t="n">
        <f aca="false">IF(E232="","",D232-E232)</f>
        <v>94</v>
      </c>
      <c r="G232" s="60" t="n">
        <v>320</v>
      </c>
      <c r="H232" s="60" t="n">
        <v>381</v>
      </c>
      <c r="I232" s="69" t="n">
        <f aca="false">IF(H232="","",G232-H232)</f>
        <v>-61</v>
      </c>
      <c r="J232" s="40" t="n">
        <f aca="false">IF(OR(D232="",D232+G232=0),"",D232/(D232+G232))</f>
        <v>0.693486590038314</v>
      </c>
      <c r="K232" s="40" t="n">
        <f aca="false">IF(E232="","",E232/(E232+H232))</f>
        <v>0.623145400593472</v>
      </c>
      <c r="L232" s="70" t="n">
        <f aca="false">IF(OR(K232="",J232=""),"",(J232-K232)*100)</f>
        <v>7.03411894448424</v>
      </c>
      <c r="M232" s="36" t="n">
        <v>2.13808181890095</v>
      </c>
      <c r="N232" s="36" t="n">
        <v>1.32633378910092</v>
      </c>
      <c r="O232" s="36" t="n">
        <f aca="false">SQRT(M232^2+N232^2)</f>
        <v>2.51605945566189</v>
      </c>
      <c r="P232" s="40" t="n">
        <f aca="false">IF(J232="","",MAX(0,J232-1.96*O232/100))</f>
        <v>0.644171824707341</v>
      </c>
      <c r="Q232" s="40" t="n">
        <f aca="false">IF(J232="","",MIN(1,J232+1.96*O232/100))</f>
        <v>0.742801355369287</v>
      </c>
      <c r="R232" s="32" t="str">
        <f aca="false">IF(L232="","",IF(ABS(L232)&lt;=O232,"Yes","No"))</f>
        <v>No</v>
      </c>
      <c r="S232" s="32" t="str">
        <f aca="false">IF(L232="","",IF(ABS(L232)&lt;=1.96*O232,"Yes","No"))</f>
        <v>No</v>
      </c>
      <c r="T232" s="60" t="n">
        <f aca="false">IF(D232="","",ROUND(SQRT(((D232+G232)*O232/100)^2+(J232*(D232+G232)*0.0886)^2),0))</f>
        <v>69</v>
      </c>
      <c r="U232" s="32"/>
    </row>
    <row r="233" customFormat="false" ht="15" hidden="false" customHeight="false" outlineLevel="0" collapsed="false">
      <c r="A233" s="32" t="s">
        <v>421</v>
      </c>
      <c r="B233" s="32" t="s">
        <v>296</v>
      </c>
      <c r="C233" s="32" t="s">
        <v>443</v>
      </c>
      <c r="D233" s="60" t="n">
        <v>977</v>
      </c>
      <c r="E233" s="60" t="n">
        <v>911</v>
      </c>
      <c r="F233" s="69" t="n">
        <f aca="false">IF(E233="","",D233-E233)</f>
        <v>66</v>
      </c>
      <c r="G233" s="60" t="n">
        <v>491</v>
      </c>
      <c r="H233" s="60" t="n">
        <v>550</v>
      </c>
      <c r="I233" s="69" t="n">
        <f aca="false">IF(H233="","",G233-H233)</f>
        <v>-59</v>
      </c>
      <c r="J233" s="40" t="n">
        <f aca="false">IF(OR(D233="",D233+G233=0),"",D233/(D233+G233))</f>
        <v>0.665531335149864</v>
      </c>
      <c r="K233" s="40" t="n">
        <f aca="false">IF(E233="","",E233/(E233+H233))</f>
        <v>0.623545516769336</v>
      </c>
      <c r="L233" s="70" t="n">
        <f aca="false">IF(OR(K233="",J233=""),"",(J233-K233)*100)</f>
        <v>4.19858183805276</v>
      </c>
      <c r="M233" s="36" t="n">
        <v>1.72805469622063</v>
      </c>
      <c r="N233" s="36" t="n">
        <v>1.32633378910092</v>
      </c>
      <c r="O233" s="36" t="n">
        <f aca="false">SQRT(M233^2+N233^2)</f>
        <v>2.17837883602484</v>
      </c>
      <c r="P233" s="40" t="n">
        <f aca="false">IF(J233="","",MAX(0,J233-1.96*O233/100))</f>
        <v>0.622835109963777</v>
      </c>
      <c r="Q233" s="40" t="n">
        <f aca="false">IF(J233="","",MIN(1,J233+1.96*O233/100))</f>
        <v>0.708227560335951</v>
      </c>
      <c r="R233" s="32" t="str">
        <f aca="false">IF(L233="","",IF(ABS(L233)&lt;=O233,"Yes","No"))</f>
        <v>No</v>
      </c>
      <c r="S233" s="32" t="str">
        <f aca="false">IF(L233="","",IF(ABS(L233)&lt;=1.96*O233,"Yes","No"))</f>
        <v>Yes</v>
      </c>
      <c r="T233" s="60" t="n">
        <f aca="false">IF(D233="","",ROUND(SQRT(((D233+G233)*O233/100)^2+(J233*(D233+G233)*0.06777)^2),0))</f>
        <v>74</v>
      </c>
      <c r="U233" s="32"/>
    </row>
    <row r="234" customFormat="false" ht="15" hidden="false" customHeight="false" outlineLevel="0" collapsed="false">
      <c r="A234" s="32" t="s">
        <v>421</v>
      </c>
      <c r="B234" s="32" t="s">
        <v>296</v>
      </c>
      <c r="C234" s="32" t="s">
        <v>444</v>
      </c>
      <c r="D234" s="60" t="n">
        <v>1115</v>
      </c>
      <c r="E234" s="60" t="n">
        <v>933</v>
      </c>
      <c r="F234" s="69" t="n">
        <f aca="false">IF(E234="","",D234-E234)</f>
        <v>182</v>
      </c>
      <c r="G234" s="60" t="n">
        <v>265</v>
      </c>
      <c r="H234" s="60" t="n">
        <v>339</v>
      </c>
      <c r="I234" s="69" t="n">
        <f aca="false">IF(H234="","",G234-H234)</f>
        <v>-74</v>
      </c>
      <c r="J234" s="40" t="n">
        <f aca="false">IF(OR(D234="",D234+G234=0),"",D234/(D234+G234))</f>
        <v>0.807971014492754</v>
      </c>
      <c r="K234" s="40" t="n">
        <f aca="false">IF(E234="","",E234/(E234+H234))</f>
        <v>0.733490566037736</v>
      </c>
      <c r="L234" s="70" t="n">
        <f aca="false">IF(OR(K234="",J234=""),"",(J234-K234)*100)</f>
        <v>7.44804484550178</v>
      </c>
      <c r="M234" s="36" t="n">
        <v>1.72805469622063</v>
      </c>
      <c r="N234" s="36" t="n">
        <v>1.32633378910092</v>
      </c>
      <c r="O234" s="36" t="n">
        <f aca="false">SQRT(M234^2+N234^2)</f>
        <v>2.17837883602484</v>
      </c>
      <c r="P234" s="40" t="n">
        <f aca="false">IF(J234="","",MAX(0,J234-1.96*O234/100))</f>
        <v>0.765274789306667</v>
      </c>
      <c r="Q234" s="40" t="n">
        <f aca="false">IF(J234="","",MIN(1,J234+1.96*O234/100))</f>
        <v>0.850667239678841</v>
      </c>
      <c r="R234" s="32" t="str">
        <f aca="false">IF(L234="","",IF(ABS(L234)&lt;=O234,"Yes","No"))</f>
        <v>No</v>
      </c>
      <c r="S234" s="32" t="str">
        <f aca="false">IF(L234="","",IF(ABS(L234)&lt;=1.96*O234,"Yes","No"))</f>
        <v>No</v>
      </c>
      <c r="T234" s="60" t="n">
        <f aca="false">IF(D234="","",ROUND(SQRT(((D234+G234)*O234/100)^2+(J234*(D234+G234)*0.06777)^2),0))</f>
        <v>81</v>
      </c>
      <c r="U234" s="32"/>
    </row>
    <row r="235" customFormat="false" ht="15" hidden="false" customHeight="false" outlineLevel="0" collapsed="false">
      <c r="A235" s="32" t="s">
        <v>421</v>
      </c>
      <c r="B235" s="32" t="s">
        <v>296</v>
      </c>
      <c r="C235" s="32" t="s">
        <v>445</v>
      </c>
      <c r="D235" s="60" t="n">
        <v>877</v>
      </c>
      <c r="E235" s="60" t="n">
        <v>744</v>
      </c>
      <c r="F235" s="69" t="n">
        <f aca="false">IF(E235="","",D235-E235)</f>
        <v>133</v>
      </c>
      <c r="G235" s="60" t="n">
        <v>430</v>
      </c>
      <c r="H235" s="60" t="n">
        <v>459</v>
      </c>
      <c r="I235" s="69" t="n">
        <f aca="false">IF(H235="","",G235-H235)</f>
        <v>-29</v>
      </c>
      <c r="J235" s="40" t="n">
        <f aca="false">IF(OR(D235="",D235+G235=0),"",D235/(D235+G235))</f>
        <v>0.671002295332823</v>
      </c>
      <c r="K235" s="40" t="n">
        <f aca="false">IF(E235="","",E235/(E235+H235))</f>
        <v>0.618453865336658</v>
      </c>
      <c r="L235" s="70" t="n">
        <f aca="false">IF(OR(K235="",J235=""),"",(J235-K235)*100)</f>
        <v>5.25484299961649</v>
      </c>
      <c r="M235" s="36" t="n">
        <v>1.72805469622063</v>
      </c>
      <c r="N235" s="36" t="n">
        <v>1.32633378910092</v>
      </c>
      <c r="O235" s="36" t="n">
        <f aca="false">SQRT(M235^2+N235^2)</f>
        <v>2.17837883602484</v>
      </c>
      <c r="P235" s="40" t="n">
        <f aca="false">IF(J235="","",MAX(0,J235-1.96*O235/100))</f>
        <v>0.628306070146736</v>
      </c>
      <c r="Q235" s="40" t="n">
        <f aca="false">IF(J235="","",MIN(1,J235+1.96*O235/100))</f>
        <v>0.71369852051891</v>
      </c>
      <c r="R235" s="32" t="str">
        <f aca="false">IF(L235="","",IF(ABS(L235)&lt;=O235,"Yes","No"))</f>
        <v>No</v>
      </c>
      <c r="S235" s="32" t="str">
        <f aca="false">IF(L235="","",IF(ABS(L235)&lt;=1.96*O235,"Yes","No"))</f>
        <v>No</v>
      </c>
      <c r="T235" s="60" t="n">
        <f aca="false">IF(D235="","",ROUND(SQRT(((D235+G235)*O235/100)^2+(J235*(D235+G235)*0.06777)^2),0))</f>
        <v>66</v>
      </c>
      <c r="U235" s="32"/>
    </row>
    <row r="236" customFormat="false" ht="15" hidden="false" customHeight="false" outlineLevel="0" collapsed="false">
      <c r="A236" s="32" t="s">
        <v>421</v>
      </c>
      <c r="B236" s="32" t="s">
        <v>296</v>
      </c>
      <c r="C236" s="32" t="s">
        <v>446</v>
      </c>
      <c r="D236" s="60" t="n">
        <v>320</v>
      </c>
      <c r="E236" s="60" t="n">
        <v>316</v>
      </c>
      <c r="F236" s="69" t="n">
        <f aca="false">IF(E236="","",D236-E236)</f>
        <v>4</v>
      </c>
      <c r="G236" s="60" t="n">
        <v>82</v>
      </c>
      <c r="H236" s="60" t="n">
        <v>72</v>
      </c>
      <c r="I236" s="69" t="n">
        <f aca="false">IF(H236="","",G236-H236)</f>
        <v>10</v>
      </c>
      <c r="J236" s="40" t="n">
        <f aca="false">IF(OR(D236="",D236+G236=0),"",D236/(D236+G236))</f>
        <v>0.796019900497513</v>
      </c>
      <c r="K236" s="40" t="n">
        <f aca="false">IF(E236="","",E236/(E236+H236))</f>
        <v>0.814432989690722</v>
      </c>
      <c r="L236" s="70" t="n">
        <f aca="false">IF(OR(K236="",J236=""),"",(J236-K236)*100)</f>
        <v>-1.84130891932092</v>
      </c>
      <c r="M236" s="36" t="n">
        <v>3.48774817162815</v>
      </c>
      <c r="N236" s="36" t="n">
        <v>1.32633378910092</v>
      </c>
      <c r="O236" s="36" t="n">
        <f aca="false">SQRT(M236^2+N236^2)</f>
        <v>3.73142715710843</v>
      </c>
      <c r="P236" s="40" t="n">
        <f aca="false">IF(J236="","",MAX(0,J236-1.96*O236/100))</f>
        <v>0.722883928218187</v>
      </c>
      <c r="Q236" s="40" t="n">
        <f aca="false">IF(J236="","",MIN(1,J236+1.96*O236/100))</f>
        <v>0.869155872776838</v>
      </c>
      <c r="R236" s="32" t="str">
        <f aca="false">IF(L236="","",IF(ABS(L236)&lt;=O236,"Yes","No"))</f>
        <v>Yes</v>
      </c>
      <c r="S236" s="32" t="str">
        <f aca="false">IF(L236="","",IF(ABS(L236)&lt;=1.96*O236,"Yes","No"))</f>
        <v>Yes</v>
      </c>
      <c r="T236" s="60" t="n">
        <f aca="false">IF(D236="","",ROUND(SQRT(((D236+G236)*O236/100)^2+(J236*(D236+G236)*0.14653)^2),0))</f>
        <v>49</v>
      </c>
      <c r="U236" s="32"/>
    </row>
    <row r="237" customFormat="false" ht="15" hidden="false" customHeight="false" outlineLevel="0" collapsed="false">
      <c r="A237" s="32" t="s">
        <v>421</v>
      </c>
      <c r="B237" s="32" t="s">
        <v>296</v>
      </c>
      <c r="C237" s="32" t="s">
        <v>447</v>
      </c>
      <c r="D237" s="60" t="n">
        <v>500</v>
      </c>
      <c r="E237" s="60" t="n">
        <v>503</v>
      </c>
      <c r="F237" s="69" t="n">
        <f aca="false">IF(E237="","",D237-E237)</f>
        <v>-3</v>
      </c>
      <c r="G237" s="60" t="n">
        <v>135</v>
      </c>
      <c r="H237" s="60" t="n">
        <v>158</v>
      </c>
      <c r="I237" s="69" t="n">
        <f aca="false">IF(H237="","",G237-H237)</f>
        <v>-23</v>
      </c>
      <c r="J237" s="40" t="n">
        <f aca="false">IF(OR(D237="",D237+G237=0),"",D237/(D237+G237))</f>
        <v>0.78740157480315</v>
      </c>
      <c r="K237" s="40" t="n">
        <f aca="false">IF(E237="","",E237/(E237+H237))</f>
        <v>0.760968229954614</v>
      </c>
      <c r="L237" s="70" t="n">
        <f aca="false">IF(OR(K237="",J237=""),"",(J237-K237)*100)</f>
        <v>2.64333448485354</v>
      </c>
      <c r="M237" s="36" t="n">
        <v>3.48774817162815</v>
      </c>
      <c r="N237" s="36" t="n">
        <v>1.32633378910092</v>
      </c>
      <c r="O237" s="36" t="n">
        <f aca="false">SQRT(M237^2+N237^2)</f>
        <v>3.73142715710843</v>
      </c>
      <c r="P237" s="40" t="n">
        <f aca="false">IF(J237="","",MAX(0,J237-1.96*O237/100))</f>
        <v>0.714265602523825</v>
      </c>
      <c r="Q237" s="40" t="n">
        <f aca="false">IF(J237="","",MIN(1,J237+1.96*O237/100))</f>
        <v>0.860537547082475</v>
      </c>
      <c r="R237" s="32" t="str">
        <f aca="false">IF(L237="","",IF(ABS(L237)&lt;=O237,"Yes","No"))</f>
        <v>Yes</v>
      </c>
      <c r="S237" s="32" t="str">
        <f aca="false">IF(L237="","",IF(ABS(L237)&lt;=1.96*O237,"Yes","No"))</f>
        <v>Yes</v>
      </c>
      <c r="T237" s="60" t="n">
        <f aca="false">IF(D237="","",ROUND(SQRT(((D237+G237)*O237/100)^2+(J237*(D237+G237)*0.14653)^2),0))</f>
        <v>77</v>
      </c>
      <c r="U237" s="32"/>
    </row>
    <row r="238" customFormat="false" ht="15" hidden="false" customHeight="false" outlineLevel="0" collapsed="false">
      <c r="A238" s="32" t="s">
        <v>421</v>
      </c>
      <c r="B238" s="32" t="s">
        <v>296</v>
      </c>
      <c r="C238" s="32" t="s">
        <v>448</v>
      </c>
      <c r="D238" s="60" t="n">
        <v>467</v>
      </c>
      <c r="E238" s="60" t="n">
        <v>511</v>
      </c>
      <c r="F238" s="69" t="n">
        <f aca="false">IF(E238="","",D238-E238)</f>
        <v>-44</v>
      </c>
      <c r="G238" s="60" t="n">
        <v>136</v>
      </c>
      <c r="H238" s="60" t="n">
        <v>155</v>
      </c>
      <c r="I238" s="69" t="n">
        <f aca="false">IF(H238="","",G238-H238)</f>
        <v>-19</v>
      </c>
      <c r="J238" s="40" t="n">
        <f aca="false">IF(OR(D238="",D238+G238=0),"",D238/(D238+G238))</f>
        <v>0.774461028192372</v>
      </c>
      <c r="K238" s="40" t="n">
        <f aca="false">IF(E238="","",E238/(E238+H238))</f>
        <v>0.767267267267267</v>
      </c>
      <c r="L238" s="70" t="n">
        <f aca="false">IF(OR(K238="",J238=""),"",(J238-K238)*100)</f>
        <v>0.719376092510426</v>
      </c>
      <c r="M238" s="36" t="n">
        <v>3.48774817162815</v>
      </c>
      <c r="N238" s="36" t="n">
        <v>1.32633378910092</v>
      </c>
      <c r="O238" s="36" t="n">
        <f aca="false">SQRT(M238^2+N238^2)</f>
        <v>3.73142715710843</v>
      </c>
      <c r="P238" s="40" t="n">
        <f aca="false">IF(J238="","",MAX(0,J238-1.96*O238/100))</f>
        <v>0.701325055913046</v>
      </c>
      <c r="Q238" s="40" t="n">
        <f aca="false">IF(J238="","",MIN(1,J238+1.96*O238/100))</f>
        <v>0.847597000471697</v>
      </c>
      <c r="R238" s="32" t="str">
        <f aca="false">IF(L238="","",IF(ABS(L238)&lt;=O238,"Yes","No"))</f>
        <v>Yes</v>
      </c>
      <c r="S238" s="32" t="str">
        <f aca="false">IF(L238="","",IF(ABS(L238)&lt;=1.96*O238,"Yes","No"))</f>
        <v>Yes</v>
      </c>
      <c r="T238" s="60" t="n">
        <f aca="false">IF(D238="","",ROUND(SQRT(((D238+G238)*O238/100)^2+(J238*(D238+G238)*0.14653)^2),0))</f>
        <v>72</v>
      </c>
      <c r="U238" s="32"/>
    </row>
    <row r="239" customFormat="false" ht="15" hidden="false" customHeight="false" outlineLevel="0" collapsed="false">
      <c r="A239" s="32" t="s">
        <v>421</v>
      </c>
      <c r="B239" s="32" t="s">
        <v>296</v>
      </c>
      <c r="C239" s="32" t="s">
        <v>449</v>
      </c>
      <c r="D239" s="60" t="n">
        <v>534</v>
      </c>
      <c r="E239" s="60" t="n">
        <v>606</v>
      </c>
      <c r="F239" s="69" t="n">
        <f aca="false">IF(E239="","",D239-E239)</f>
        <v>-72</v>
      </c>
      <c r="G239" s="60" t="n">
        <v>145</v>
      </c>
      <c r="H239" s="60" t="n">
        <v>162</v>
      </c>
      <c r="I239" s="69" t="n">
        <f aca="false">IF(H239="","",G239-H239)</f>
        <v>-17</v>
      </c>
      <c r="J239" s="40" t="n">
        <f aca="false">IF(OR(D239="",D239+G239=0),"",D239/(D239+G239))</f>
        <v>0.786450662739323</v>
      </c>
      <c r="K239" s="40" t="n">
        <f aca="false">IF(E239="","",E239/(E239+H239))</f>
        <v>0.7890625</v>
      </c>
      <c r="L239" s="70" t="n">
        <f aca="false">IF(OR(K239="",J239=""),"",(J239-K239)*100)</f>
        <v>-0.261183726067749</v>
      </c>
      <c r="M239" s="36" t="n">
        <v>3.48774817162815</v>
      </c>
      <c r="N239" s="36" t="n">
        <v>1.32633378910092</v>
      </c>
      <c r="O239" s="36" t="n">
        <f aca="false">SQRT(M239^2+N239^2)</f>
        <v>3.73142715710843</v>
      </c>
      <c r="P239" s="40" t="n">
        <f aca="false">IF(J239="","",MAX(0,J239-1.96*O239/100))</f>
        <v>0.713314690459997</v>
      </c>
      <c r="Q239" s="40" t="n">
        <f aca="false">IF(J239="","",MIN(1,J239+1.96*O239/100))</f>
        <v>0.859586635018648</v>
      </c>
      <c r="R239" s="32" t="str">
        <f aca="false">IF(L239="","",IF(ABS(L239)&lt;=O239,"Yes","No"))</f>
        <v>Yes</v>
      </c>
      <c r="S239" s="32" t="str">
        <f aca="false">IF(L239="","",IF(ABS(L239)&lt;=1.96*O239,"Yes","No"))</f>
        <v>Yes</v>
      </c>
      <c r="T239" s="60" t="n">
        <f aca="false">IF(D239="","",ROUND(SQRT(((D239+G239)*O239/100)^2+(J239*(D239+G239)*0.14653)^2),0))</f>
        <v>82</v>
      </c>
      <c r="U239" s="32"/>
    </row>
    <row r="240" customFormat="false" ht="15" hidden="false" customHeight="false" outlineLevel="0" collapsed="false">
      <c r="A240" s="32" t="s">
        <v>421</v>
      </c>
      <c r="B240" s="32" t="s">
        <v>296</v>
      </c>
      <c r="C240" s="32" t="s">
        <v>450</v>
      </c>
      <c r="D240" s="60" t="n">
        <v>1149</v>
      </c>
      <c r="E240" s="60" t="n">
        <v>759</v>
      </c>
      <c r="F240" s="69" t="n">
        <f aca="false">IF(E240="","",D240-E240)</f>
        <v>390</v>
      </c>
      <c r="G240" s="60" t="n">
        <v>325</v>
      </c>
      <c r="H240" s="60" t="n">
        <v>158</v>
      </c>
      <c r="I240" s="69" t="n">
        <f aca="false">IF(H240="","",G240-H240)</f>
        <v>167</v>
      </c>
      <c r="J240" s="40" t="n">
        <f aca="false">IF(OR(D240="",D240+G240=0),"",D240/(D240+G240))</f>
        <v>0.779511533242877</v>
      </c>
      <c r="K240" s="40" t="n">
        <f aca="false">IF(E240="","",E240/(E240+H240))</f>
        <v>0.827699018538713</v>
      </c>
      <c r="L240" s="70" t="n">
        <f aca="false">IF(OR(K240="",J240=""),"",(J240-K240)*100)</f>
        <v>-4.81874852958367</v>
      </c>
      <c r="M240" s="36" t="n">
        <v>1.72805469622063</v>
      </c>
      <c r="N240" s="36" t="n">
        <v>1.32633378910092</v>
      </c>
      <c r="O240" s="36" t="n">
        <f aca="false">SQRT(M240^2+N240^2)</f>
        <v>2.17837883602484</v>
      </c>
      <c r="P240" s="40" t="n">
        <f aca="false">IF(J240="","",MAX(0,J240-1.96*O240/100))</f>
        <v>0.73681530805679</v>
      </c>
      <c r="Q240" s="40" t="n">
        <f aca="false">IF(J240="","",MIN(1,J240+1.96*O240/100))</f>
        <v>0.822207758428963</v>
      </c>
      <c r="R240" s="32" t="str">
        <f aca="false">IF(L240="","",IF(ABS(L240)&lt;=O240,"Yes","No"))</f>
        <v>No</v>
      </c>
      <c r="S240" s="32" t="str">
        <f aca="false">IF(L240="","",IF(ABS(L240)&lt;=1.96*O240,"Yes","No"))</f>
        <v>No</v>
      </c>
      <c r="T240" s="60" t="n">
        <f aca="false">IF(D240="","",ROUND(SQRT(((D240+G240)*O240/100)^2+(J240*(D240+G240)*0.06777)^2),0))</f>
        <v>84</v>
      </c>
      <c r="U240" s="32"/>
    </row>
    <row r="241" customFormat="false" ht="15" hidden="false" customHeight="false" outlineLevel="0" collapsed="false">
      <c r="A241" s="32" t="s">
        <v>421</v>
      </c>
      <c r="B241" s="32" t="s">
        <v>296</v>
      </c>
      <c r="C241" s="32" t="s">
        <v>451</v>
      </c>
      <c r="D241" s="60" t="n">
        <v>627</v>
      </c>
      <c r="E241" s="60" t="n">
        <v>656</v>
      </c>
      <c r="F241" s="69" t="n">
        <f aca="false">IF(E241="","",D241-E241)</f>
        <v>-29</v>
      </c>
      <c r="G241" s="60" t="n">
        <v>165</v>
      </c>
      <c r="H241" s="60" t="n">
        <v>191</v>
      </c>
      <c r="I241" s="69" t="n">
        <f aca="false">IF(H241="","",G241-H241)</f>
        <v>-26</v>
      </c>
      <c r="J241" s="40" t="n">
        <f aca="false">IF(OR(D241="",D241+G241=0),"",D241/(D241+G241))</f>
        <v>0.791666666666667</v>
      </c>
      <c r="K241" s="40" t="n">
        <f aca="false">IF(E241="","",E241/(E241+H241))</f>
        <v>0.774498229043684</v>
      </c>
      <c r="L241" s="70" t="n">
        <f aca="false">IF(OR(K241="",J241=""),"",(J241-K241)*100)</f>
        <v>1.7168437622983</v>
      </c>
      <c r="M241" s="36" t="n">
        <v>2.13808181890095</v>
      </c>
      <c r="N241" s="36" t="n">
        <v>1.32633378910092</v>
      </c>
      <c r="O241" s="36" t="n">
        <f aca="false">SQRT(M241^2+N241^2)</f>
        <v>2.51605945566189</v>
      </c>
      <c r="P241" s="40" t="n">
        <f aca="false">IF(J241="","",MAX(0,J241-1.96*O241/100))</f>
        <v>0.742351901335694</v>
      </c>
      <c r="Q241" s="40" t="n">
        <f aca="false">IF(J241="","",MIN(1,J241+1.96*O241/100))</f>
        <v>0.84098143199764</v>
      </c>
      <c r="R241" s="32" t="str">
        <f aca="false">IF(L241="","",IF(ABS(L241)&lt;=O241,"Yes","No"))</f>
        <v>Yes</v>
      </c>
      <c r="S241" s="32" t="str">
        <f aca="false">IF(L241="","",IF(ABS(L241)&lt;=1.96*O241,"Yes","No"))</f>
        <v>Yes</v>
      </c>
      <c r="T241" s="60" t="n">
        <f aca="false">IF(D241="","",ROUND(SQRT(((D241+G241)*O241/100)^2+(J241*(D241+G241)*0.0886)^2),0))</f>
        <v>59</v>
      </c>
      <c r="U241" s="32"/>
    </row>
    <row r="242" customFormat="false" ht="15" hidden="false" customHeight="false" outlineLevel="0" collapsed="false">
      <c r="A242" s="32" t="s">
        <v>421</v>
      </c>
      <c r="B242" s="32" t="s">
        <v>296</v>
      </c>
      <c r="C242" s="32" t="s">
        <v>452</v>
      </c>
      <c r="D242" s="60" t="n">
        <v>727</v>
      </c>
      <c r="E242" s="60" t="n">
        <v>717</v>
      </c>
      <c r="F242" s="69" t="n">
        <f aca="false">IF(E242="","",D242-E242)</f>
        <v>10</v>
      </c>
      <c r="G242" s="60" t="n">
        <v>211</v>
      </c>
      <c r="H242" s="60" t="n">
        <v>241</v>
      </c>
      <c r="I242" s="69" t="n">
        <f aca="false">IF(H242="","",G242-H242)</f>
        <v>-30</v>
      </c>
      <c r="J242" s="40" t="n">
        <f aca="false">IF(OR(D242="",D242+G242=0),"",D242/(D242+G242))</f>
        <v>0.775053304904051</v>
      </c>
      <c r="K242" s="40" t="n">
        <f aca="false">IF(E242="","",E242/(E242+H242))</f>
        <v>0.748434237995825</v>
      </c>
      <c r="L242" s="70" t="n">
        <f aca="false">IF(OR(K242="",J242=""),"",(J242-K242)*100)</f>
        <v>2.66190669082266</v>
      </c>
      <c r="M242" s="36" t="n">
        <v>2.13808181890095</v>
      </c>
      <c r="N242" s="36" t="n">
        <v>1.32633378910092</v>
      </c>
      <c r="O242" s="36" t="n">
        <f aca="false">SQRT(M242^2+N242^2)</f>
        <v>2.51605945566189</v>
      </c>
      <c r="P242" s="40" t="n">
        <f aca="false">IF(J242="","",MAX(0,J242-1.96*O242/100))</f>
        <v>0.725738539573078</v>
      </c>
      <c r="Q242" s="40" t="n">
        <f aca="false">IF(J242="","",MIN(1,J242+1.96*O242/100))</f>
        <v>0.824368070235024</v>
      </c>
      <c r="R242" s="32" t="str">
        <f aca="false">IF(L242="","",IF(ABS(L242)&lt;=O242,"Yes","No"))</f>
        <v>No</v>
      </c>
      <c r="S242" s="32" t="str">
        <f aca="false">IF(L242="","",IF(ABS(L242)&lt;=1.96*O242,"Yes","No"))</f>
        <v>Yes</v>
      </c>
      <c r="T242" s="60" t="n">
        <f aca="false">IF(D242="","",ROUND(SQRT(((D242+G242)*O242/100)^2+(J242*(D242+G242)*0.0886)^2),0))</f>
        <v>69</v>
      </c>
      <c r="U242" s="32"/>
    </row>
    <row r="243" customFormat="false" ht="15" hidden="false" customHeight="false" outlineLevel="0" collapsed="false">
      <c r="A243" s="32" t="s">
        <v>421</v>
      </c>
      <c r="B243" s="32" t="s">
        <v>296</v>
      </c>
      <c r="C243" s="32" t="s">
        <v>453</v>
      </c>
      <c r="D243" s="60" t="n">
        <v>490</v>
      </c>
      <c r="E243" s="60" t="n">
        <v>455</v>
      </c>
      <c r="F243" s="69" t="n">
        <f aca="false">IF(E243="","",D243-E243)</f>
        <v>35</v>
      </c>
      <c r="G243" s="60" t="n">
        <v>179</v>
      </c>
      <c r="H243" s="60" t="n">
        <v>177</v>
      </c>
      <c r="I243" s="69" t="n">
        <f aca="false">IF(H243="","",G243-H243)</f>
        <v>2</v>
      </c>
      <c r="J243" s="40" t="n">
        <f aca="false">IF(OR(D243="",D243+G243=0),"",D243/(D243+G243))</f>
        <v>0.732436472346786</v>
      </c>
      <c r="K243" s="40" t="n">
        <f aca="false">IF(E243="","",E243/(E243+H243))</f>
        <v>0.719936708860759</v>
      </c>
      <c r="L243" s="70" t="n">
        <f aca="false">IF(OR(K243="",J243=""),"",(J243-K243)*100)</f>
        <v>1.24997634860268</v>
      </c>
      <c r="M243" s="36" t="n">
        <v>3.48774817162815</v>
      </c>
      <c r="N243" s="36" t="n">
        <v>1.32633378910092</v>
      </c>
      <c r="O243" s="36" t="n">
        <f aca="false">SQRT(M243^2+N243^2)</f>
        <v>3.73142715710843</v>
      </c>
      <c r="P243" s="40" t="n">
        <f aca="false">IF(J243="","",MAX(0,J243-1.96*O243/100))</f>
        <v>0.659300500067461</v>
      </c>
      <c r="Q243" s="40" t="n">
        <f aca="false">IF(J243="","",MIN(1,J243+1.96*O243/100))</f>
        <v>0.805572444626111</v>
      </c>
      <c r="R243" s="32" t="str">
        <f aca="false">IF(L243="","",IF(ABS(L243)&lt;=O243,"Yes","No"))</f>
        <v>Yes</v>
      </c>
      <c r="S243" s="32" t="str">
        <f aca="false">IF(L243="","",IF(ABS(L243)&lt;=1.96*O243,"Yes","No"))</f>
        <v>Yes</v>
      </c>
      <c r="T243" s="60" t="n">
        <f aca="false">IF(D243="","",ROUND(SQRT(((D243+G243)*O243/100)^2+(J243*(D243+G243)*0.14653)^2),0))</f>
        <v>76</v>
      </c>
      <c r="U243" s="32"/>
    </row>
    <row r="244" customFormat="false" ht="15" hidden="false" customHeight="false" outlineLevel="0" collapsed="false">
      <c r="A244" s="32" t="s">
        <v>421</v>
      </c>
      <c r="B244" s="32" t="s">
        <v>296</v>
      </c>
      <c r="C244" s="32" t="s">
        <v>454</v>
      </c>
      <c r="D244" s="60" t="n">
        <v>781</v>
      </c>
      <c r="E244" s="60" t="n">
        <v>762</v>
      </c>
      <c r="F244" s="69" t="n">
        <f aca="false">IF(E244="","",D244-E244)</f>
        <v>19</v>
      </c>
      <c r="G244" s="60" t="n">
        <v>265</v>
      </c>
      <c r="H244" s="60" t="n">
        <v>295</v>
      </c>
      <c r="I244" s="69" t="n">
        <f aca="false">IF(H244="","",G244-H244)</f>
        <v>-30</v>
      </c>
      <c r="J244" s="40" t="n">
        <f aca="false">IF(OR(D244="",D244+G244=0),"",D244/(D244+G244))</f>
        <v>0.746653919694073</v>
      </c>
      <c r="K244" s="40" t="n">
        <f aca="false">IF(E244="","",E244/(E244+H244))</f>
        <v>0.720908230842006</v>
      </c>
      <c r="L244" s="70" t="n">
        <f aca="false">IF(OR(K244="",J244=""),"",(J244-K244)*100)</f>
        <v>2.5745688852067</v>
      </c>
      <c r="M244" s="36" t="n">
        <v>2.13808181890095</v>
      </c>
      <c r="N244" s="36" t="n">
        <v>1.32633378910092</v>
      </c>
      <c r="O244" s="36" t="n">
        <f aca="false">SQRT(M244^2+N244^2)</f>
        <v>2.51605945566189</v>
      </c>
      <c r="P244" s="40" t="n">
        <f aca="false">IF(J244="","",MAX(0,J244-1.96*O244/100))</f>
        <v>0.6973391543631</v>
      </c>
      <c r="Q244" s="40" t="n">
        <f aca="false">IF(J244="","",MIN(1,J244+1.96*O244/100))</f>
        <v>0.795968685025046</v>
      </c>
      <c r="R244" s="32" t="str">
        <f aca="false">IF(L244="","",IF(ABS(L244)&lt;=O244,"Yes","No"))</f>
        <v>No</v>
      </c>
      <c r="S244" s="32" t="str">
        <f aca="false">IF(L244="","",IF(ABS(L244)&lt;=1.96*O244,"Yes","No"))</f>
        <v>Yes</v>
      </c>
      <c r="T244" s="60" t="n">
        <f aca="false">IF(D244="","",ROUND(SQRT(((D244+G244)*O244/100)^2+(J244*(D244+G244)*0.0886)^2),0))</f>
        <v>74</v>
      </c>
      <c r="U244" s="32"/>
    </row>
    <row r="245" customFormat="false" ht="15" hidden="false" customHeight="false" outlineLevel="0" collapsed="false">
      <c r="A245" s="32" t="s">
        <v>421</v>
      </c>
      <c r="B245" s="32" t="s">
        <v>296</v>
      </c>
      <c r="C245" s="32" t="s">
        <v>455</v>
      </c>
      <c r="D245" s="60" t="n">
        <v>727</v>
      </c>
      <c r="E245" s="60" t="n">
        <v>674</v>
      </c>
      <c r="F245" s="69" t="n">
        <f aca="false">IF(E245="","",D245-E245)</f>
        <v>53</v>
      </c>
      <c r="G245" s="60" t="n">
        <v>264</v>
      </c>
      <c r="H245" s="60" t="n">
        <v>289</v>
      </c>
      <c r="I245" s="69" t="n">
        <f aca="false">IF(H245="","",G245-H245)</f>
        <v>-25</v>
      </c>
      <c r="J245" s="40" t="n">
        <f aca="false">IF(OR(D245="",D245+G245=0),"",D245/(D245+G245))</f>
        <v>0.733602421796166</v>
      </c>
      <c r="K245" s="40" t="n">
        <f aca="false">IF(E245="","",E245/(E245+H245))</f>
        <v>0.699896157840083</v>
      </c>
      <c r="L245" s="70" t="n">
        <f aca="false">IF(OR(K245="",J245=""),"",(J245-K245)*100)</f>
        <v>3.37062639560825</v>
      </c>
      <c r="M245" s="36" t="n">
        <v>2.13808181890095</v>
      </c>
      <c r="N245" s="36" t="n">
        <v>1.32633378910092</v>
      </c>
      <c r="O245" s="36" t="n">
        <f aca="false">SQRT(M245^2+N245^2)</f>
        <v>2.51605945566189</v>
      </c>
      <c r="P245" s="40" t="n">
        <f aca="false">IF(J245="","",MAX(0,J245-1.96*O245/100))</f>
        <v>0.684287656465193</v>
      </c>
      <c r="Q245" s="40" t="n">
        <f aca="false">IF(J245="","",MIN(1,J245+1.96*O245/100))</f>
        <v>0.782917187127139</v>
      </c>
      <c r="R245" s="32" t="str">
        <f aca="false">IF(L245="","",IF(ABS(L245)&lt;=O245,"Yes","No"))</f>
        <v>No</v>
      </c>
      <c r="S245" s="32" t="str">
        <f aca="false">IF(L245="","",IF(ABS(L245)&lt;=1.96*O245,"Yes","No"))</f>
        <v>Yes</v>
      </c>
      <c r="T245" s="60" t="n">
        <f aca="false">IF(D245="","",ROUND(SQRT(((D245+G245)*O245/100)^2+(J245*(D245+G245)*0.0886)^2),0))</f>
        <v>69</v>
      </c>
      <c r="U245" s="32"/>
    </row>
    <row r="246" customFormat="false" ht="15" hidden="false" customHeight="false" outlineLevel="0" collapsed="false">
      <c r="A246" s="32" t="s">
        <v>421</v>
      </c>
      <c r="B246" s="32" t="s">
        <v>296</v>
      </c>
      <c r="C246" s="32" t="s">
        <v>456</v>
      </c>
      <c r="D246" s="60" t="n">
        <v>754</v>
      </c>
      <c r="E246" s="60" t="n">
        <v>687</v>
      </c>
      <c r="F246" s="69" t="n">
        <f aca="false">IF(E246="","",D246-E246)</f>
        <v>67</v>
      </c>
      <c r="G246" s="60" t="n">
        <v>325</v>
      </c>
      <c r="H246" s="60" t="n">
        <v>362</v>
      </c>
      <c r="I246" s="69" t="n">
        <f aca="false">IF(H246="","",G246-H246)</f>
        <v>-37</v>
      </c>
      <c r="J246" s="40" t="n">
        <f aca="false">IF(OR(D246="",D246+G246=0),"",D246/(D246+G246))</f>
        <v>0.698795180722892</v>
      </c>
      <c r="K246" s="40" t="n">
        <f aca="false">IF(E246="","",E246/(E246+H246))</f>
        <v>0.654909437559581</v>
      </c>
      <c r="L246" s="70" t="n">
        <f aca="false">IF(OR(K246="",J246=""),"",(J246-K246)*100)</f>
        <v>4.38857431633111</v>
      </c>
      <c r="M246" s="36" t="n">
        <v>2.13808181890095</v>
      </c>
      <c r="N246" s="36" t="n">
        <v>1.32633378910092</v>
      </c>
      <c r="O246" s="36" t="n">
        <f aca="false">SQRT(M246^2+N246^2)</f>
        <v>2.51605945566189</v>
      </c>
      <c r="P246" s="40" t="n">
        <f aca="false">IF(J246="","",MAX(0,J246-1.96*O246/100))</f>
        <v>0.649480415391919</v>
      </c>
      <c r="Q246" s="40" t="n">
        <f aca="false">IF(J246="","",MIN(1,J246+1.96*O246/100))</f>
        <v>0.748109946053865</v>
      </c>
      <c r="R246" s="32" t="str">
        <f aca="false">IF(L246="","",IF(ABS(L246)&lt;=O246,"Yes","No"))</f>
        <v>No</v>
      </c>
      <c r="S246" s="32" t="str">
        <f aca="false">IF(L246="","",IF(ABS(L246)&lt;=1.96*O246,"Yes","No"))</f>
        <v>Yes</v>
      </c>
      <c r="T246" s="60" t="n">
        <f aca="false">IF(D246="","",ROUND(SQRT(((D246+G246)*O246/100)^2+(J246*(D246+G246)*0.0886)^2),0))</f>
        <v>72</v>
      </c>
      <c r="U246" s="32"/>
    </row>
    <row r="247" customFormat="false" ht="15" hidden="false" customHeight="false" outlineLevel="0" collapsed="false">
      <c r="A247" s="32" t="s">
        <v>421</v>
      </c>
      <c r="B247" s="32" t="s">
        <v>296</v>
      </c>
      <c r="C247" s="32" t="s">
        <v>457</v>
      </c>
      <c r="D247" s="60" t="n">
        <v>354</v>
      </c>
      <c r="E247" s="60"/>
      <c r="F247" s="69" t="str">
        <f aca="false">IF(E247="","",D247-E247)</f>
        <v/>
      </c>
      <c r="G247" s="60" t="n">
        <v>144</v>
      </c>
      <c r="H247" s="60"/>
      <c r="I247" s="69" t="str">
        <f aca="false">IF(H247="","",G247-H247)</f>
        <v/>
      </c>
      <c r="J247" s="40" t="n">
        <f aca="false">IF(OR(D247="",D247+G247=0),"",D247/(D247+G247))</f>
        <v>0.710843373493976</v>
      </c>
      <c r="K247" s="40" t="str">
        <f aca="false">IF(E247="","",E247/(E247+H247))</f>
        <v/>
      </c>
      <c r="L247" s="70" t="str">
        <f aca="false">IF(OR(K247="",J247=""),"",(J247-K247)*100)</f>
        <v/>
      </c>
      <c r="M247" s="36" t="n">
        <v>3.48774817162815</v>
      </c>
      <c r="N247" s="36" t="n">
        <v>1.32633378910092</v>
      </c>
      <c r="O247" s="36" t="n">
        <f aca="false">SQRT(M247^2+N247^2)</f>
        <v>3.73142715710843</v>
      </c>
      <c r="P247" s="40" t="n">
        <f aca="false">IF(J247="","",MAX(0,J247-1.96*O247/100))</f>
        <v>0.637707401214651</v>
      </c>
      <c r="Q247" s="40" t="n">
        <f aca="false">IF(J247="","",MIN(1,J247+1.96*O247/100))</f>
        <v>0.783979345773301</v>
      </c>
      <c r="R247" s="32" t="str">
        <f aca="false">IF(L247="","",IF(ABS(L247)&lt;=O247,"Yes","No"))</f>
        <v/>
      </c>
      <c r="S247" s="32" t="str">
        <f aca="false">IF(L247="","",IF(ABS(L247)&lt;=1.96*O247,"Yes","No"))</f>
        <v/>
      </c>
      <c r="T247" s="60" t="n">
        <f aca="false">IF(D247="","",ROUND(SQRT(((D247+G247)*O247/100)^2+(J247*(D247+G247)*0.14653)^2),0))</f>
        <v>55</v>
      </c>
      <c r="U247" s="32" t="s">
        <v>784</v>
      </c>
    </row>
    <row r="248" customFormat="false" ht="15" hidden="false" customHeight="false" outlineLevel="0" collapsed="false">
      <c r="A248" s="32" t="s">
        <v>421</v>
      </c>
      <c r="B248" s="32" t="s">
        <v>458</v>
      </c>
      <c r="C248" s="32" t="s">
        <v>459</v>
      </c>
      <c r="D248" s="60" t="n">
        <v>466</v>
      </c>
      <c r="E248" s="60" t="n">
        <v>447</v>
      </c>
      <c r="F248" s="69" t="n">
        <f aca="false">IF(E248="","",D248-E248)</f>
        <v>19</v>
      </c>
      <c r="G248" s="60" t="n">
        <v>436</v>
      </c>
      <c r="H248" s="60" t="n">
        <v>433</v>
      </c>
      <c r="I248" s="69" t="n">
        <f aca="false">IF(H248="","",G248-H248)</f>
        <v>3</v>
      </c>
      <c r="J248" s="40" t="n">
        <f aca="false">IF(OR(D248="",D248+G248=0),"",D248/(D248+G248))</f>
        <v>0.516629711751663</v>
      </c>
      <c r="K248" s="40" t="n">
        <f aca="false">IF(E248="","",E248/(E248+H248))</f>
        <v>0.507954545454545</v>
      </c>
      <c r="L248" s="70" t="n">
        <f aca="false">IF(OR(K248="",J248=""),"",(J248-K248)*100)</f>
        <v>0.867516629711751</v>
      </c>
      <c r="M248" s="36" t="n">
        <v>2.13808181890095</v>
      </c>
      <c r="N248" s="36" t="n">
        <v>1.32633378910092</v>
      </c>
      <c r="O248" s="36" t="n">
        <f aca="false">SQRT(M248^2+N248^2)</f>
        <v>2.51605945566189</v>
      </c>
      <c r="P248" s="40" t="n">
        <f aca="false">IF(J248="","",MAX(0,J248-1.96*O248/100))</f>
        <v>0.46731494642069</v>
      </c>
      <c r="Q248" s="40" t="n">
        <f aca="false">IF(J248="","",MIN(1,J248+1.96*O248/100))</f>
        <v>0.565944477082636</v>
      </c>
      <c r="R248" s="32" t="str">
        <f aca="false">IF(L248="","",IF(ABS(L248)&lt;=O248,"Yes","No"))</f>
        <v>Yes</v>
      </c>
      <c r="S248" s="32" t="str">
        <f aca="false">IF(L248="","",IF(ABS(L248)&lt;=1.96*O248,"Yes","No"))</f>
        <v>Yes</v>
      </c>
      <c r="T248" s="60" t="n">
        <f aca="false">IF(D248="","",ROUND(SQRT(((D248+G248)*O248/100)^2+(J248*(D248+G248)*0.0886)^2),0))</f>
        <v>47</v>
      </c>
      <c r="U248" s="32"/>
    </row>
    <row r="249" customFormat="false" ht="15" hidden="false" customHeight="false" outlineLevel="0" collapsed="false">
      <c r="A249" s="32" t="s">
        <v>421</v>
      </c>
      <c r="B249" s="32" t="s">
        <v>458</v>
      </c>
      <c r="C249" s="32" t="s">
        <v>460</v>
      </c>
      <c r="D249" s="60" t="n">
        <v>548</v>
      </c>
      <c r="E249" s="60" t="n">
        <v>551</v>
      </c>
      <c r="F249" s="69" t="n">
        <f aca="false">IF(E249="","",D249-E249)</f>
        <v>-3</v>
      </c>
      <c r="G249" s="60" t="n">
        <v>501</v>
      </c>
      <c r="H249" s="60" t="n">
        <v>533</v>
      </c>
      <c r="I249" s="69" t="n">
        <f aca="false">IF(H249="","",G249-H249)</f>
        <v>-32</v>
      </c>
      <c r="J249" s="40" t="n">
        <f aca="false">IF(OR(D249="",D249+G249=0),"",D249/(D249+G249))</f>
        <v>0.522402287893232</v>
      </c>
      <c r="K249" s="40" t="n">
        <f aca="false">IF(E249="","",E249/(E249+H249))</f>
        <v>0.50830258302583</v>
      </c>
      <c r="L249" s="70" t="n">
        <f aca="false">IF(OR(K249="",J249=""),"",(J249-K249)*100)</f>
        <v>1.40997048674013</v>
      </c>
      <c r="M249" s="36" t="n">
        <v>2.13808181890095</v>
      </c>
      <c r="N249" s="36" t="n">
        <v>1.32633378910092</v>
      </c>
      <c r="O249" s="36" t="n">
        <f aca="false">SQRT(M249^2+N249^2)</f>
        <v>2.51605945566189</v>
      </c>
      <c r="P249" s="40" t="n">
        <f aca="false">IF(J249="","",MAX(0,J249-1.96*O249/100))</f>
        <v>0.473087522562259</v>
      </c>
      <c r="Q249" s="40" t="n">
        <f aca="false">IF(J249="","",MIN(1,J249+1.96*O249/100))</f>
        <v>0.571717053224205</v>
      </c>
      <c r="R249" s="32" t="str">
        <f aca="false">IF(L249="","",IF(ABS(L249)&lt;=O249,"Yes","No"))</f>
        <v>Yes</v>
      </c>
      <c r="S249" s="32" t="str">
        <f aca="false">IF(L249="","",IF(ABS(L249)&lt;=1.96*O249,"Yes","No"))</f>
        <v>Yes</v>
      </c>
      <c r="T249" s="60" t="n">
        <f aca="false">IF(D249="","",ROUND(SQRT(((D249+G249)*O249/100)^2+(J249*(D249+G249)*0.0886)^2),0))</f>
        <v>55</v>
      </c>
      <c r="U249" s="32"/>
    </row>
    <row r="250" customFormat="false" ht="15" hidden="false" customHeight="false" outlineLevel="0" collapsed="false">
      <c r="A250" s="32" t="s">
        <v>421</v>
      </c>
      <c r="B250" s="32" t="s">
        <v>458</v>
      </c>
      <c r="C250" s="32" t="s">
        <v>461</v>
      </c>
      <c r="D250" s="60" t="n">
        <v>626</v>
      </c>
      <c r="E250" s="60" t="n">
        <v>583</v>
      </c>
      <c r="F250" s="69" t="n">
        <f aca="false">IF(E250="","",D250-E250)</f>
        <v>43</v>
      </c>
      <c r="G250" s="60" t="n">
        <v>447</v>
      </c>
      <c r="H250" s="60" t="n">
        <v>432</v>
      </c>
      <c r="I250" s="69" t="n">
        <f aca="false">IF(H250="","",G250-H250)</f>
        <v>15</v>
      </c>
      <c r="J250" s="40" t="n">
        <f aca="false">IF(OR(D250="",D250+G250=0),"",D250/(D250+G250))</f>
        <v>0.583410997204101</v>
      </c>
      <c r="K250" s="40" t="n">
        <f aca="false">IF(E250="","",E250/(E250+H250))</f>
        <v>0.574384236453202</v>
      </c>
      <c r="L250" s="70" t="n">
        <f aca="false">IF(OR(K250="",J250=""),"",(J250-K250)*100)</f>
        <v>0.902676075089859</v>
      </c>
      <c r="M250" s="36" t="n">
        <v>2.13808181890095</v>
      </c>
      <c r="N250" s="36" t="n">
        <v>1.32633378910092</v>
      </c>
      <c r="O250" s="36" t="n">
        <f aca="false">SQRT(M250^2+N250^2)</f>
        <v>2.51605945566189</v>
      </c>
      <c r="P250" s="40" t="n">
        <f aca="false">IF(J250="","",MAX(0,J250-1.96*O250/100))</f>
        <v>0.534096231873128</v>
      </c>
      <c r="Q250" s="40" t="n">
        <f aca="false">IF(J250="","",MIN(1,J250+1.96*O250/100))</f>
        <v>0.632725762535074</v>
      </c>
      <c r="R250" s="32" t="str">
        <f aca="false">IF(L250="","",IF(ABS(L250)&lt;=O250,"Yes","No"))</f>
        <v>Yes</v>
      </c>
      <c r="S250" s="32" t="str">
        <f aca="false">IF(L250="","",IF(ABS(L250)&lt;=1.96*O250,"Yes","No"))</f>
        <v>Yes</v>
      </c>
      <c r="T250" s="60" t="n">
        <f aca="false">IF(D250="","",ROUND(SQRT(((D250+G250)*O250/100)^2+(J250*(D250+G250)*0.0886)^2),0))</f>
        <v>62</v>
      </c>
      <c r="U250" s="32"/>
    </row>
    <row r="251" customFormat="false" ht="15" hidden="false" customHeight="false" outlineLevel="0" collapsed="false">
      <c r="A251" s="32" t="s">
        <v>421</v>
      </c>
      <c r="B251" s="32" t="s">
        <v>458</v>
      </c>
      <c r="C251" s="32" t="s">
        <v>462</v>
      </c>
      <c r="D251" s="60" t="n">
        <v>339</v>
      </c>
      <c r="E251" s="60" t="n">
        <v>287</v>
      </c>
      <c r="F251" s="69" t="n">
        <f aca="false">IF(E251="","",D251-E251)</f>
        <v>52</v>
      </c>
      <c r="G251" s="60" t="n">
        <v>335</v>
      </c>
      <c r="H251" s="60" t="n">
        <v>332</v>
      </c>
      <c r="I251" s="69" t="n">
        <f aca="false">IF(H251="","",G251-H251)</f>
        <v>3</v>
      </c>
      <c r="J251" s="40" t="n">
        <f aca="false">IF(OR(D251="",D251+G251=0),"",D251/(D251+G251))</f>
        <v>0.502967359050445</v>
      </c>
      <c r="K251" s="40" t="n">
        <f aca="false">IF(E251="","",E251/(E251+H251))</f>
        <v>0.463651050080775</v>
      </c>
      <c r="L251" s="70" t="n">
        <f aca="false">IF(OR(K251="",J251=""),"",(J251-K251)*100)</f>
        <v>3.93163089696696</v>
      </c>
      <c r="M251" s="36" t="n">
        <v>3.48774817162815</v>
      </c>
      <c r="N251" s="36" t="n">
        <v>1.32633378910092</v>
      </c>
      <c r="O251" s="36" t="n">
        <f aca="false">SQRT(M251^2+N251^2)</f>
        <v>3.73142715710843</v>
      </c>
      <c r="P251" s="40" t="n">
        <f aca="false">IF(J251="","",MAX(0,J251-1.96*O251/100))</f>
        <v>0.42983138677112</v>
      </c>
      <c r="Q251" s="40" t="n">
        <f aca="false">IF(J251="","",MIN(1,J251+1.96*O251/100))</f>
        <v>0.57610333132977</v>
      </c>
      <c r="R251" s="32" t="str">
        <f aca="false">IF(L251="","",IF(ABS(L251)&lt;=O251,"Yes","No"))</f>
        <v>No</v>
      </c>
      <c r="S251" s="32" t="str">
        <f aca="false">IF(L251="","",IF(ABS(L251)&lt;=1.96*O251,"Yes","No"))</f>
        <v>Yes</v>
      </c>
      <c r="T251" s="60" t="n">
        <f aca="false">IF(D251="","",ROUND(SQRT(((D251+G251)*O251/100)^2+(J251*(D251+G251)*0.14653)^2),0))</f>
        <v>56</v>
      </c>
      <c r="U251" s="32"/>
    </row>
    <row r="252" customFormat="false" ht="15" hidden="false" customHeight="false" outlineLevel="0" collapsed="false">
      <c r="A252" s="32" t="s">
        <v>421</v>
      </c>
      <c r="B252" s="32" t="s">
        <v>458</v>
      </c>
      <c r="C252" s="32" t="s">
        <v>463</v>
      </c>
      <c r="D252" s="60" t="n">
        <v>602</v>
      </c>
      <c r="E252" s="60" t="n">
        <v>576</v>
      </c>
      <c r="F252" s="69" t="n">
        <f aca="false">IF(E252="","",D252-E252)</f>
        <v>26</v>
      </c>
      <c r="G252" s="60" t="n">
        <v>428</v>
      </c>
      <c r="H252" s="60" t="n">
        <v>467</v>
      </c>
      <c r="I252" s="69" t="n">
        <f aca="false">IF(H252="","",G252-H252)</f>
        <v>-39</v>
      </c>
      <c r="J252" s="40" t="n">
        <f aca="false">IF(OR(D252="",D252+G252=0),"",D252/(D252+G252))</f>
        <v>0.584466019417476</v>
      </c>
      <c r="K252" s="40" t="n">
        <f aca="false">IF(E252="","",E252/(E252+H252))</f>
        <v>0.552253116011505</v>
      </c>
      <c r="L252" s="70" t="n">
        <f aca="false">IF(OR(K252="",J252=""),"",(J252-K252)*100)</f>
        <v>3.22129034059705</v>
      </c>
      <c r="M252" s="36" t="n">
        <v>2.13808181890095</v>
      </c>
      <c r="N252" s="36" t="n">
        <v>1.32633378910092</v>
      </c>
      <c r="O252" s="36" t="n">
        <f aca="false">SQRT(M252^2+N252^2)</f>
        <v>2.51605945566189</v>
      </c>
      <c r="P252" s="40" t="n">
        <f aca="false">IF(J252="","",MAX(0,J252-1.96*O252/100))</f>
        <v>0.535151254086503</v>
      </c>
      <c r="Q252" s="40" t="n">
        <f aca="false">IF(J252="","",MIN(1,J252+1.96*O252/100))</f>
        <v>0.633780784748449</v>
      </c>
      <c r="R252" s="32" t="str">
        <f aca="false">IF(L252="","",IF(ABS(L252)&lt;=O252,"Yes","No"))</f>
        <v>No</v>
      </c>
      <c r="S252" s="32" t="str">
        <f aca="false">IF(L252="","",IF(ABS(L252)&lt;=1.96*O252,"Yes","No"))</f>
        <v>Yes</v>
      </c>
      <c r="T252" s="60" t="n">
        <f aca="false">IF(D252="","",ROUND(SQRT(((D252+G252)*O252/100)^2+(J252*(D252+G252)*0.0886)^2),0))</f>
        <v>59</v>
      </c>
      <c r="U252" s="32"/>
    </row>
    <row r="253" customFormat="false" ht="15" hidden="false" customHeight="false" outlineLevel="0" collapsed="false">
      <c r="A253" s="32" t="s">
        <v>421</v>
      </c>
      <c r="B253" s="32" t="s">
        <v>458</v>
      </c>
      <c r="C253" s="32" t="s">
        <v>464</v>
      </c>
      <c r="D253" s="60" t="n">
        <v>635</v>
      </c>
      <c r="E253" s="60" t="n">
        <v>559</v>
      </c>
      <c r="F253" s="69" t="n">
        <f aca="false">IF(E253="","",D253-E253)</f>
        <v>76</v>
      </c>
      <c r="G253" s="60" t="n">
        <v>441</v>
      </c>
      <c r="H253" s="60" t="n">
        <v>489</v>
      </c>
      <c r="I253" s="69" t="n">
        <f aca="false">IF(H253="","",G253-H253)</f>
        <v>-48</v>
      </c>
      <c r="J253" s="40" t="n">
        <f aca="false">IF(OR(D253="",D253+G253=0),"",D253/(D253+G253))</f>
        <v>0.590148698884758</v>
      </c>
      <c r="K253" s="40" t="n">
        <f aca="false">IF(E253="","",E253/(E253+H253))</f>
        <v>0.533396946564886</v>
      </c>
      <c r="L253" s="70" t="n">
        <f aca="false">IF(OR(K253="",J253=""),"",(J253-K253)*100)</f>
        <v>5.6751752319873</v>
      </c>
      <c r="M253" s="36" t="n">
        <v>2.13808181890095</v>
      </c>
      <c r="N253" s="36" t="n">
        <v>1.32633378910092</v>
      </c>
      <c r="O253" s="36" t="n">
        <f aca="false">SQRT(M253^2+N253^2)</f>
        <v>2.51605945566189</v>
      </c>
      <c r="P253" s="40" t="n">
        <f aca="false">IF(J253="","",MAX(0,J253-1.96*O253/100))</f>
        <v>0.540833933553785</v>
      </c>
      <c r="Q253" s="40" t="n">
        <f aca="false">IF(J253="","",MIN(1,J253+1.96*O253/100))</f>
        <v>0.639463464215731</v>
      </c>
      <c r="R253" s="32" t="str">
        <f aca="false">IF(L253="","",IF(ABS(L253)&lt;=O253,"Yes","No"))</f>
        <v>No</v>
      </c>
      <c r="S253" s="32" t="str">
        <f aca="false">IF(L253="","",IF(ABS(L253)&lt;=1.96*O253,"Yes","No"))</f>
        <v>No</v>
      </c>
      <c r="T253" s="60" t="n">
        <f aca="false">IF(D253="","",ROUND(SQRT(((D253+G253)*O253/100)^2+(J253*(D253+G253)*0.0886)^2),0))</f>
        <v>62</v>
      </c>
      <c r="U253" s="32"/>
    </row>
    <row r="254" customFormat="false" ht="15" hidden="false" customHeight="false" outlineLevel="0" collapsed="false">
      <c r="A254" s="32" t="s">
        <v>421</v>
      </c>
      <c r="B254" s="32" t="s">
        <v>458</v>
      </c>
      <c r="C254" s="32" t="s">
        <v>465</v>
      </c>
      <c r="D254" s="60" t="n">
        <v>351</v>
      </c>
      <c r="E254" s="60" t="n">
        <v>320</v>
      </c>
      <c r="F254" s="69" t="n">
        <f aca="false">IF(E254="","",D254-E254)</f>
        <v>31</v>
      </c>
      <c r="G254" s="60" t="n">
        <v>278</v>
      </c>
      <c r="H254" s="60" t="n">
        <v>311</v>
      </c>
      <c r="I254" s="69" t="n">
        <f aca="false">IF(H254="","",G254-H254)</f>
        <v>-33</v>
      </c>
      <c r="J254" s="40" t="n">
        <f aca="false">IF(OR(D254="",D254+G254=0),"",D254/(D254+G254))</f>
        <v>0.558028616852146</v>
      </c>
      <c r="K254" s="40" t="n">
        <f aca="false">IF(E254="","",E254/(E254+H254))</f>
        <v>0.507131537242472</v>
      </c>
      <c r="L254" s="70" t="n">
        <f aca="false">IF(OR(K254="",J254=""),"",(J254-K254)*100)</f>
        <v>5.08970796096739</v>
      </c>
      <c r="M254" s="36" t="n">
        <v>3.48774817162815</v>
      </c>
      <c r="N254" s="36" t="n">
        <v>1.32633378910092</v>
      </c>
      <c r="O254" s="36" t="n">
        <f aca="false">SQRT(M254^2+N254^2)</f>
        <v>3.73142715710843</v>
      </c>
      <c r="P254" s="40" t="n">
        <f aca="false">IF(J254="","",MAX(0,J254-1.96*O254/100))</f>
        <v>0.484892644572821</v>
      </c>
      <c r="Q254" s="40" t="n">
        <f aca="false">IF(J254="","",MIN(1,J254+1.96*O254/100))</f>
        <v>0.631164589131471</v>
      </c>
      <c r="R254" s="32" t="str">
        <f aca="false">IF(L254="","",IF(ABS(L254)&lt;=O254,"Yes","No"))</f>
        <v>No</v>
      </c>
      <c r="S254" s="32" t="str">
        <f aca="false">IF(L254="","",IF(ABS(L254)&lt;=1.96*O254,"Yes","No"))</f>
        <v>Yes</v>
      </c>
      <c r="T254" s="60" t="n">
        <f aca="false">IF(D254="","",ROUND(SQRT(((D254+G254)*O254/100)^2+(J254*(D254+G254)*0.14653)^2),0))</f>
        <v>57</v>
      </c>
      <c r="U254" s="32"/>
    </row>
    <row r="255" customFormat="false" ht="15" hidden="false" customHeight="false" outlineLevel="0" collapsed="false">
      <c r="A255" s="32" t="s">
        <v>421</v>
      </c>
      <c r="B255" s="32" t="s">
        <v>458</v>
      </c>
      <c r="C255" s="32" t="s">
        <v>466</v>
      </c>
      <c r="D255" s="60" t="n">
        <v>466</v>
      </c>
      <c r="E255" s="60" t="n">
        <v>453</v>
      </c>
      <c r="F255" s="69" t="n">
        <f aca="false">IF(E255="","",D255-E255)</f>
        <v>13</v>
      </c>
      <c r="G255" s="60" t="n">
        <v>321</v>
      </c>
      <c r="H255" s="60" t="n">
        <v>327</v>
      </c>
      <c r="I255" s="69" t="n">
        <f aca="false">IF(H255="","",G255-H255)</f>
        <v>-6</v>
      </c>
      <c r="J255" s="40" t="n">
        <f aca="false">IF(OR(D255="",D255+G255=0),"",D255/(D255+G255))</f>
        <v>0.592121982210928</v>
      </c>
      <c r="K255" s="40" t="n">
        <f aca="false">IF(E255="","",E255/(E255+H255))</f>
        <v>0.580769230769231</v>
      </c>
      <c r="L255" s="70" t="n">
        <f aca="false">IF(OR(K255="",J255=""),"",(J255-K255)*100)</f>
        <v>1.13527514416968</v>
      </c>
      <c r="M255" s="36" t="n">
        <v>2.13808181890095</v>
      </c>
      <c r="N255" s="36" t="n">
        <v>1.32633378910092</v>
      </c>
      <c r="O255" s="36" t="n">
        <f aca="false">SQRT(M255^2+N255^2)</f>
        <v>2.51605945566189</v>
      </c>
      <c r="P255" s="40" t="n">
        <f aca="false">IF(J255="","",MAX(0,J255-1.96*O255/100))</f>
        <v>0.542807216879955</v>
      </c>
      <c r="Q255" s="40" t="n">
        <f aca="false">IF(J255="","",MIN(1,J255+1.96*O255/100))</f>
        <v>0.641436747541901</v>
      </c>
      <c r="R255" s="32" t="str">
        <f aca="false">IF(L255="","",IF(ABS(L255)&lt;=O255,"Yes","No"))</f>
        <v>Yes</v>
      </c>
      <c r="S255" s="32" t="str">
        <f aca="false">IF(L255="","",IF(ABS(L255)&lt;=1.96*O255,"Yes","No"))</f>
        <v>Yes</v>
      </c>
      <c r="T255" s="60" t="n">
        <f aca="false">IF(D255="","",ROUND(SQRT(((D255+G255)*O255/100)^2+(J255*(D255+G255)*0.0886)^2),0))</f>
        <v>46</v>
      </c>
      <c r="U255" s="32"/>
    </row>
    <row r="256" customFormat="false" ht="15" hidden="false" customHeight="false" outlineLevel="0" collapsed="false">
      <c r="A256" s="32" t="s">
        <v>421</v>
      </c>
      <c r="B256" s="32" t="s">
        <v>458</v>
      </c>
      <c r="C256" s="32" t="s">
        <v>467</v>
      </c>
      <c r="D256" s="60" t="n">
        <v>324</v>
      </c>
      <c r="E256" s="60" t="n">
        <v>319</v>
      </c>
      <c r="F256" s="69" t="n">
        <f aca="false">IF(E256="","",D256-E256)</f>
        <v>5</v>
      </c>
      <c r="G256" s="60" t="n">
        <v>218</v>
      </c>
      <c r="H256" s="60" t="n">
        <v>225</v>
      </c>
      <c r="I256" s="69" t="n">
        <f aca="false">IF(H256="","",G256-H256)</f>
        <v>-7</v>
      </c>
      <c r="J256" s="40" t="n">
        <f aca="false">IF(OR(D256="",D256+G256=0),"",D256/(D256+G256))</f>
        <v>0.597785977859779</v>
      </c>
      <c r="K256" s="40" t="n">
        <f aca="false">IF(E256="","",E256/(E256+H256))</f>
        <v>0.586397058823529</v>
      </c>
      <c r="L256" s="70" t="n">
        <f aca="false">IF(OR(K256="",J256=""),"",(J256-K256)*100)</f>
        <v>1.13889190362492</v>
      </c>
      <c r="M256" s="36" t="n">
        <v>3.48774817162815</v>
      </c>
      <c r="N256" s="36" t="n">
        <v>1.32633378910092</v>
      </c>
      <c r="O256" s="36" t="n">
        <f aca="false">SQRT(M256^2+N256^2)</f>
        <v>3.73142715710843</v>
      </c>
      <c r="P256" s="40" t="n">
        <f aca="false">IF(J256="","",MAX(0,J256-1.96*O256/100))</f>
        <v>0.524650005580454</v>
      </c>
      <c r="Q256" s="40" t="n">
        <f aca="false">IF(J256="","",MIN(1,J256+1.96*O256/100))</f>
        <v>0.670921950139104</v>
      </c>
      <c r="R256" s="32" t="str">
        <f aca="false">IF(L256="","",IF(ABS(L256)&lt;=O256,"Yes","No"))</f>
        <v>Yes</v>
      </c>
      <c r="S256" s="32" t="str">
        <f aca="false">IF(L256="","",IF(ABS(L256)&lt;=1.96*O256,"Yes","No"))</f>
        <v>Yes</v>
      </c>
      <c r="T256" s="60" t="n">
        <f aca="false">IF(D256="","",ROUND(SQRT(((D256+G256)*O256/100)^2+(J256*(D256+G256)*0.14653)^2),0))</f>
        <v>52</v>
      </c>
      <c r="U256" s="32"/>
    </row>
    <row r="257" customFormat="false" ht="15" hidden="false" customHeight="false" outlineLevel="0" collapsed="false">
      <c r="A257" s="32" t="s">
        <v>421</v>
      </c>
      <c r="B257" s="32" t="s">
        <v>458</v>
      </c>
      <c r="C257" s="32" t="s">
        <v>468</v>
      </c>
      <c r="D257" s="60" t="n">
        <v>353</v>
      </c>
      <c r="E257" s="60" t="n">
        <v>340</v>
      </c>
      <c r="F257" s="69" t="n">
        <f aca="false">IF(E257="","",D257-E257)</f>
        <v>13</v>
      </c>
      <c r="G257" s="60" t="n">
        <v>334</v>
      </c>
      <c r="H257" s="60" t="n">
        <v>357</v>
      </c>
      <c r="I257" s="69" t="n">
        <f aca="false">IF(H257="","",G257-H257)</f>
        <v>-23</v>
      </c>
      <c r="J257" s="40" t="n">
        <f aca="false">IF(OR(D257="",D257+G257=0),"",D257/(D257+G257))</f>
        <v>0.513828238719069</v>
      </c>
      <c r="K257" s="40" t="n">
        <f aca="false">IF(E257="","",E257/(E257+H257))</f>
        <v>0.487804878048781</v>
      </c>
      <c r="L257" s="70" t="n">
        <f aca="false">IF(OR(K257="",J257=""),"",(J257-K257)*100)</f>
        <v>2.6023360670288</v>
      </c>
      <c r="M257" s="36" t="n">
        <v>3.48774817162815</v>
      </c>
      <c r="N257" s="36" t="n">
        <v>1.32633378910092</v>
      </c>
      <c r="O257" s="36" t="n">
        <f aca="false">SQRT(M257^2+N257^2)</f>
        <v>3.73142715710843</v>
      </c>
      <c r="P257" s="40" t="n">
        <f aca="false">IF(J257="","",MAX(0,J257-1.96*O257/100))</f>
        <v>0.440692266439743</v>
      </c>
      <c r="Q257" s="40" t="n">
        <f aca="false">IF(J257="","",MIN(1,J257+1.96*O257/100))</f>
        <v>0.586964210998394</v>
      </c>
      <c r="R257" s="32" t="str">
        <f aca="false">IF(L257="","",IF(ABS(L257)&lt;=O257,"Yes","No"))</f>
        <v>Yes</v>
      </c>
      <c r="S257" s="32" t="str">
        <f aca="false">IF(L257="","",IF(ABS(L257)&lt;=1.96*O257,"Yes","No"))</f>
        <v>Yes</v>
      </c>
      <c r="T257" s="60" t="n">
        <f aca="false">IF(D257="","",ROUND(SQRT(((D257+G257)*O257/100)^2+(J257*(D257+G257)*0.14653)^2),0))</f>
        <v>58</v>
      </c>
      <c r="U257" s="32"/>
    </row>
    <row r="258" customFormat="false" ht="15" hidden="false" customHeight="false" outlineLevel="0" collapsed="false">
      <c r="A258" s="32" t="s">
        <v>421</v>
      </c>
      <c r="B258" s="32" t="s">
        <v>458</v>
      </c>
      <c r="C258" s="32" t="s">
        <v>469</v>
      </c>
      <c r="D258" s="60" t="n">
        <v>465</v>
      </c>
      <c r="E258" s="60" t="n">
        <v>448</v>
      </c>
      <c r="F258" s="69" t="n">
        <f aca="false">IF(E258="","",D258-E258)</f>
        <v>17</v>
      </c>
      <c r="G258" s="60" t="n">
        <v>363</v>
      </c>
      <c r="H258" s="60" t="n">
        <v>378</v>
      </c>
      <c r="I258" s="69" t="n">
        <f aca="false">IF(H258="","",G258-H258)</f>
        <v>-15</v>
      </c>
      <c r="J258" s="40" t="n">
        <f aca="false">IF(OR(D258="",D258+G258=0),"",D258/(D258+G258))</f>
        <v>0.561594202898551</v>
      </c>
      <c r="K258" s="40" t="n">
        <f aca="false">IF(E258="","",E258/(E258+H258))</f>
        <v>0.542372881355932</v>
      </c>
      <c r="L258" s="70" t="n">
        <f aca="false">IF(OR(K258="",J258=""),"",(J258-K258)*100)</f>
        <v>1.92213215426186</v>
      </c>
      <c r="M258" s="36" t="n">
        <v>2.13808181890095</v>
      </c>
      <c r="N258" s="36" t="n">
        <v>1.32633378910092</v>
      </c>
      <c r="O258" s="36" t="n">
        <f aca="false">SQRT(M258^2+N258^2)</f>
        <v>2.51605945566189</v>
      </c>
      <c r="P258" s="40" t="n">
        <f aca="false">IF(J258="","",MAX(0,J258-1.96*O258/100))</f>
        <v>0.512279437567578</v>
      </c>
      <c r="Q258" s="40" t="n">
        <f aca="false">IF(J258="","",MIN(1,J258+1.96*O258/100))</f>
        <v>0.610908968229524</v>
      </c>
      <c r="R258" s="32" t="str">
        <f aca="false">IF(L258="","",IF(ABS(L258)&lt;=O258,"Yes","No"))</f>
        <v>Yes</v>
      </c>
      <c r="S258" s="32" t="str">
        <f aca="false">IF(L258="","",IF(ABS(L258)&lt;=1.96*O258,"Yes","No"))</f>
        <v>Yes</v>
      </c>
      <c r="T258" s="60" t="n">
        <f aca="false">IF(D258="","",ROUND(SQRT(((D258+G258)*O258/100)^2+(J258*(D258+G258)*0.0886)^2),0))</f>
        <v>46</v>
      </c>
      <c r="U258" s="32"/>
    </row>
    <row r="259" customFormat="false" ht="15" hidden="false" customHeight="false" outlineLevel="0" collapsed="false">
      <c r="A259" s="32" t="s">
        <v>421</v>
      </c>
      <c r="B259" s="32" t="s">
        <v>458</v>
      </c>
      <c r="C259" s="32" t="s">
        <v>470</v>
      </c>
      <c r="D259" s="60" t="n">
        <v>481</v>
      </c>
      <c r="E259" s="60" t="n">
        <v>440</v>
      </c>
      <c r="F259" s="69" t="n">
        <f aca="false">IF(E259="","",D259-E259)</f>
        <v>41</v>
      </c>
      <c r="G259" s="60" t="n">
        <v>331</v>
      </c>
      <c r="H259" s="60" t="n">
        <v>346</v>
      </c>
      <c r="I259" s="69" t="n">
        <f aca="false">IF(H259="","",G259-H259)</f>
        <v>-15</v>
      </c>
      <c r="J259" s="40" t="n">
        <f aca="false">IF(OR(D259="",D259+G259=0),"",D259/(D259+G259))</f>
        <v>0.592364532019704</v>
      </c>
      <c r="K259" s="40" t="n">
        <f aca="false">IF(E259="","",E259/(E259+H259))</f>
        <v>0.559796437659033</v>
      </c>
      <c r="L259" s="70" t="n">
        <f aca="false">IF(OR(K259="",J259=""),"",(J259-K259)*100)</f>
        <v>3.25680943606713</v>
      </c>
      <c r="M259" s="36" t="n">
        <v>2.13808181890095</v>
      </c>
      <c r="N259" s="36" t="n">
        <v>1.32633378910092</v>
      </c>
      <c r="O259" s="36" t="n">
        <f aca="false">SQRT(M259^2+N259^2)</f>
        <v>2.51605945566189</v>
      </c>
      <c r="P259" s="40" t="n">
        <f aca="false">IF(J259="","",MAX(0,J259-1.96*O259/100))</f>
        <v>0.543049766688731</v>
      </c>
      <c r="Q259" s="40" t="n">
        <f aca="false">IF(J259="","",MIN(1,J259+1.96*O259/100))</f>
        <v>0.641679297350677</v>
      </c>
      <c r="R259" s="32" t="str">
        <f aca="false">IF(L259="","",IF(ABS(L259)&lt;=O259,"Yes","No"))</f>
        <v>No</v>
      </c>
      <c r="S259" s="32" t="str">
        <f aca="false">IF(L259="","",IF(ABS(L259)&lt;=1.96*O259,"Yes","No"))</f>
        <v>Yes</v>
      </c>
      <c r="T259" s="60" t="n">
        <f aca="false">IF(D259="","",ROUND(SQRT(((D259+G259)*O259/100)^2+(J259*(D259+G259)*0.0886)^2),0))</f>
        <v>47</v>
      </c>
      <c r="U259" s="32"/>
    </row>
    <row r="260" customFormat="false" ht="15" hidden="false" customHeight="false" outlineLevel="0" collapsed="false">
      <c r="A260" s="32" t="s">
        <v>421</v>
      </c>
      <c r="B260" s="32" t="s">
        <v>458</v>
      </c>
      <c r="C260" s="32" t="s">
        <v>471</v>
      </c>
      <c r="D260" s="60" t="n">
        <v>452</v>
      </c>
      <c r="E260" s="60" t="n">
        <v>439</v>
      </c>
      <c r="F260" s="69" t="n">
        <f aca="false">IF(E260="","",D260-E260)</f>
        <v>13</v>
      </c>
      <c r="G260" s="60" t="n">
        <v>426</v>
      </c>
      <c r="H260" s="60" t="n">
        <v>447</v>
      </c>
      <c r="I260" s="69" t="n">
        <f aca="false">IF(H260="","",G260-H260)</f>
        <v>-21</v>
      </c>
      <c r="J260" s="40" t="n">
        <f aca="false">IF(OR(D260="",D260+G260=0),"",D260/(D260+G260))</f>
        <v>0.514806378132119</v>
      </c>
      <c r="K260" s="40" t="n">
        <f aca="false">IF(E260="","",E260/(E260+H260))</f>
        <v>0.49548532731377</v>
      </c>
      <c r="L260" s="70" t="n">
        <f aca="false">IF(OR(K260="",J260=""),"",(J260-K260)*100)</f>
        <v>1.93210508183487</v>
      </c>
      <c r="M260" s="36" t="n">
        <v>2.13808181890095</v>
      </c>
      <c r="N260" s="36" t="n">
        <v>1.32633378910092</v>
      </c>
      <c r="O260" s="36" t="n">
        <f aca="false">SQRT(M260^2+N260^2)</f>
        <v>2.51605945566189</v>
      </c>
      <c r="P260" s="40" t="n">
        <f aca="false">IF(J260="","",MAX(0,J260-1.96*O260/100))</f>
        <v>0.465491612801146</v>
      </c>
      <c r="Q260" s="40" t="n">
        <f aca="false">IF(J260="","",MIN(1,J260+1.96*O260/100))</f>
        <v>0.564121143463092</v>
      </c>
      <c r="R260" s="32" t="str">
        <f aca="false">IF(L260="","",IF(ABS(L260)&lt;=O260,"Yes","No"))</f>
        <v>Yes</v>
      </c>
      <c r="S260" s="32" t="str">
        <f aca="false">IF(L260="","",IF(ABS(L260)&lt;=1.96*O260,"Yes","No"))</f>
        <v>Yes</v>
      </c>
      <c r="T260" s="60" t="n">
        <f aca="false">IF(D260="","",ROUND(SQRT(((D260+G260)*O260/100)^2+(J260*(D260+G260)*0.0886)^2),0))</f>
        <v>46</v>
      </c>
      <c r="U260" s="32"/>
    </row>
    <row r="261" customFormat="false" ht="15" hidden="false" customHeight="false" outlineLevel="0" collapsed="false">
      <c r="A261" s="32" t="s">
        <v>421</v>
      </c>
      <c r="B261" s="32" t="s">
        <v>458</v>
      </c>
      <c r="C261" s="32" t="s">
        <v>472</v>
      </c>
      <c r="D261" s="60" t="n">
        <v>846</v>
      </c>
      <c r="E261" s="60" t="n">
        <v>915</v>
      </c>
      <c r="F261" s="69" t="n">
        <f aca="false">IF(E261="","",D261-E261)</f>
        <v>-69</v>
      </c>
      <c r="G261" s="60" t="n">
        <v>673</v>
      </c>
      <c r="H261" s="60" t="n">
        <v>693</v>
      </c>
      <c r="I261" s="69" t="n">
        <f aca="false">IF(H261="","",G261-H261)</f>
        <v>-20</v>
      </c>
      <c r="J261" s="40" t="n">
        <f aca="false">IF(OR(D261="",D261+G261=0),"",D261/(D261+G261))</f>
        <v>0.556945358788677</v>
      </c>
      <c r="K261" s="40" t="n">
        <f aca="false">IF(E261="","",E261/(E261+H261))</f>
        <v>0.569029850746269</v>
      </c>
      <c r="L261" s="70" t="n">
        <f aca="false">IF(OR(K261="",J261=""),"",(J261-K261)*100)</f>
        <v>-1.20844919575919</v>
      </c>
      <c r="M261" s="36" t="n">
        <v>1.72805469622063</v>
      </c>
      <c r="N261" s="36" t="n">
        <v>1.32633378910092</v>
      </c>
      <c r="O261" s="36" t="n">
        <f aca="false">SQRT(M261^2+N261^2)</f>
        <v>2.17837883602484</v>
      </c>
      <c r="P261" s="40" t="n">
        <f aca="false">IF(J261="","",MAX(0,J261-1.96*O261/100))</f>
        <v>0.51424913360259</v>
      </c>
      <c r="Q261" s="40" t="n">
        <f aca="false">IF(J261="","",MIN(1,J261+1.96*O261/100))</f>
        <v>0.599641583974764</v>
      </c>
      <c r="R261" s="32" t="str">
        <f aca="false">IF(L261="","",IF(ABS(L261)&lt;=O261,"Yes","No"))</f>
        <v>Yes</v>
      </c>
      <c r="S261" s="32" t="str">
        <f aca="false">IF(L261="","",IF(ABS(L261)&lt;=1.96*O261,"Yes","No"))</f>
        <v>Yes</v>
      </c>
      <c r="T261" s="60" t="n">
        <f aca="false">IF(D261="","",ROUND(SQRT(((D261+G261)*O261/100)^2+(J261*(D261+G261)*0.06777)^2),0))</f>
        <v>66</v>
      </c>
      <c r="U261" s="32"/>
    </row>
    <row r="262" customFormat="false" ht="15" hidden="false" customHeight="false" outlineLevel="0" collapsed="false">
      <c r="A262" s="32" t="s">
        <v>421</v>
      </c>
      <c r="B262" s="32" t="s">
        <v>458</v>
      </c>
      <c r="C262" s="32" t="s">
        <v>473</v>
      </c>
      <c r="D262" s="60" t="n">
        <v>506</v>
      </c>
      <c r="E262" s="60" t="n">
        <v>488</v>
      </c>
      <c r="F262" s="69" t="n">
        <f aca="false">IF(E262="","",D262-E262)</f>
        <v>18</v>
      </c>
      <c r="G262" s="60" t="n">
        <v>551</v>
      </c>
      <c r="H262" s="60" t="n">
        <v>539</v>
      </c>
      <c r="I262" s="69" t="n">
        <f aca="false">IF(H262="","",G262-H262)</f>
        <v>12</v>
      </c>
      <c r="J262" s="40" t="n">
        <f aca="false">IF(OR(D262="",D262+G262=0),"",D262/(D262+G262))</f>
        <v>0.478713339640492</v>
      </c>
      <c r="K262" s="40" t="n">
        <f aca="false">IF(E262="","",E262/(E262+H262))</f>
        <v>0.475170399221032</v>
      </c>
      <c r="L262" s="70" t="n">
        <f aca="false">IF(OR(K262="",J262=""),"",(J262-K262)*100)</f>
        <v>0.354294041945979</v>
      </c>
      <c r="M262" s="36" t="n">
        <v>2.13808181890095</v>
      </c>
      <c r="N262" s="36" t="n">
        <v>1.32633378910092</v>
      </c>
      <c r="O262" s="36" t="n">
        <f aca="false">SQRT(M262^2+N262^2)</f>
        <v>2.51605945566189</v>
      </c>
      <c r="P262" s="40" t="n">
        <f aca="false">IF(J262="","",MAX(0,J262-1.96*O262/100))</f>
        <v>0.429398574309519</v>
      </c>
      <c r="Q262" s="40" t="n">
        <f aca="false">IF(J262="","",MIN(1,J262+1.96*O262/100))</f>
        <v>0.528028104971465</v>
      </c>
      <c r="R262" s="32" t="str">
        <f aca="false">IF(L262="","",IF(ABS(L262)&lt;=O262,"Yes","No"))</f>
        <v>Yes</v>
      </c>
      <c r="S262" s="32" t="str">
        <f aca="false">IF(L262="","",IF(ABS(L262)&lt;=1.96*O262,"Yes","No"))</f>
        <v>Yes</v>
      </c>
      <c r="T262" s="60" t="n">
        <f aca="false">IF(D262="","",ROUND(SQRT(((D262+G262)*O262/100)^2+(J262*(D262+G262)*0.0886)^2),0))</f>
        <v>52</v>
      </c>
      <c r="U262" s="32"/>
    </row>
    <row r="263" customFormat="false" ht="15" hidden="false" customHeight="false" outlineLevel="0" collapsed="false">
      <c r="A263" s="32" t="s">
        <v>421</v>
      </c>
      <c r="B263" s="32" t="s">
        <v>458</v>
      </c>
      <c r="C263" s="32" t="s">
        <v>474</v>
      </c>
      <c r="D263" s="60" t="n">
        <v>527</v>
      </c>
      <c r="E263" s="60" t="n">
        <v>489</v>
      </c>
      <c r="F263" s="69" t="n">
        <f aca="false">IF(E263="","",D263-E263)</f>
        <v>38</v>
      </c>
      <c r="G263" s="60" t="n">
        <v>482</v>
      </c>
      <c r="H263" s="60" t="n">
        <v>491</v>
      </c>
      <c r="I263" s="69" t="n">
        <f aca="false">IF(H263="","",G263-H263)</f>
        <v>-9</v>
      </c>
      <c r="J263" s="40" t="n">
        <f aca="false">IF(OR(D263="",D263+G263=0),"",D263/(D263+G263))</f>
        <v>0.522299306243806</v>
      </c>
      <c r="K263" s="40" t="n">
        <f aca="false">IF(E263="","",E263/(E263+H263))</f>
        <v>0.498979591836735</v>
      </c>
      <c r="L263" s="70" t="n">
        <f aca="false">IF(OR(K263="",J263=""),"",(J263-K263)*100)</f>
        <v>2.3319714407071</v>
      </c>
      <c r="M263" s="36" t="n">
        <v>2.13808181890095</v>
      </c>
      <c r="N263" s="36" t="n">
        <v>1.32633378910092</v>
      </c>
      <c r="O263" s="36" t="n">
        <f aca="false">SQRT(M263^2+N263^2)</f>
        <v>2.51605945566189</v>
      </c>
      <c r="P263" s="40" t="n">
        <f aca="false">IF(J263="","",MAX(0,J263-1.96*O263/100))</f>
        <v>0.472984540912833</v>
      </c>
      <c r="Q263" s="40" t="n">
        <f aca="false">IF(J263="","",MIN(1,J263+1.96*O263/100))</f>
        <v>0.571614071574779</v>
      </c>
      <c r="R263" s="32" t="str">
        <f aca="false">IF(L263="","",IF(ABS(L263)&lt;=O263,"Yes","No"))</f>
        <v>Yes</v>
      </c>
      <c r="S263" s="32" t="str">
        <f aca="false">IF(L263="","",IF(ABS(L263)&lt;=1.96*O263,"Yes","No"))</f>
        <v>Yes</v>
      </c>
      <c r="T263" s="60" t="n">
        <f aca="false">IF(D263="","",ROUND(SQRT(((D263+G263)*O263/100)^2+(J263*(D263+G263)*0.0886)^2),0))</f>
        <v>53</v>
      </c>
      <c r="U263" s="32"/>
    </row>
    <row r="264" customFormat="false" ht="15" hidden="false" customHeight="false" outlineLevel="0" collapsed="false">
      <c r="A264" s="32" t="s">
        <v>421</v>
      </c>
      <c r="B264" s="32" t="s">
        <v>458</v>
      </c>
      <c r="C264" s="32" t="s">
        <v>475</v>
      </c>
      <c r="D264" s="60" t="n">
        <v>539</v>
      </c>
      <c r="E264" s="60" t="n">
        <v>510</v>
      </c>
      <c r="F264" s="69" t="n">
        <f aca="false">IF(E264="","",D264-E264)</f>
        <v>29</v>
      </c>
      <c r="G264" s="60" t="n">
        <v>454</v>
      </c>
      <c r="H264" s="60" t="n">
        <v>477</v>
      </c>
      <c r="I264" s="69" t="n">
        <f aca="false">IF(H264="","",G264-H264)</f>
        <v>-23</v>
      </c>
      <c r="J264" s="40" t="n">
        <f aca="false">IF(OR(D264="",D264+G264=0),"",D264/(D264+G264))</f>
        <v>0.542799597180262</v>
      </c>
      <c r="K264" s="40" t="n">
        <f aca="false">IF(E264="","",E264/(E264+H264))</f>
        <v>0.516717325227964</v>
      </c>
      <c r="L264" s="70" t="n">
        <f aca="false">IF(OR(K264="",J264=""),"",(J264-K264)*100)</f>
        <v>2.60822719522983</v>
      </c>
      <c r="M264" s="36" t="n">
        <v>2.13808181890095</v>
      </c>
      <c r="N264" s="36" t="n">
        <v>1.32633378910092</v>
      </c>
      <c r="O264" s="36" t="n">
        <f aca="false">SQRT(M264^2+N264^2)</f>
        <v>2.51605945566189</v>
      </c>
      <c r="P264" s="40" t="n">
        <f aca="false">IF(J264="","",MAX(0,J264-1.96*O264/100))</f>
        <v>0.493484831849289</v>
      </c>
      <c r="Q264" s="40" t="n">
        <f aca="false">IF(J264="","",MIN(1,J264+1.96*O264/100))</f>
        <v>0.592114362511235</v>
      </c>
      <c r="R264" s="32" t="str">
        <f aca="false">IF(L264="","",IF(ABS(L264)&lt;=O264,"Yes","No"))</f>
        <v>No</v>
      </c>
      <c r="S264" s="32" t="str">
        <f aca="false">IF(L264="","",IF(ABS(L264)&lt;=1.96*O264,"Yes","No"))</f>
        <v>Yes</v>
      </c>
      <c r="T264" s="60" t="n">
        <f aca="false">IF(D264="","",ROUND(SQRT(((D264+G264)*O264/100)^2+(J264*(D264+G264)*0.0886)^2),0))</f>
        <v>54</v>
      </c>
      <c r="U264" s="32"/>
    </row>
    <row r="265" customFormat="false" ht="15" hidden="false" customHeight="false" outlineLevel="0" collapsed="false">
      <c r="A265" s="32" t="s">
        <v>421</v>
      </c>
      <c r="B265" s="32" t="s">
        <v>476</v>
      </c>
      <c r="C265" s="32" t="s">
        <v>477</v>
      </c>
      <c r="D265" s="60" t="n">
        <v>856</v>
      </c>
      <c r="E265" s="60" t="n">
        <v>858</v>
      </c>
      <c r="F265" s="69" t="n">
        <f aca="false">IF(E265="","",D265-E265)</f>
        <v>-2</v>
      </c>
      <c r="G265" s="60" t="n">
        <v>1445</v>
      </c>
      <c r="H265" s="60" t="n">
        <v>1442</v>
      </c>
      <c r="I265" s="69" t="n">
        <f aca="false">IF(H265="","",G265-H265)</f>
        <v>3</v>
      </c>
      <c r="J265" s="40" t="n">
        <f aca="false">IF(OR(D265="",D265+G265=0),"",D265/(D265+G265))</f>
        <v>0.372012168622338</v>
      </c>
      <c r="K265" s="40" t="n">
        <f aca="false">IF(E265="","",E265/(E265+H265))</f>
        <v>0.37304347826087</v>
      </c>
      <c r="L265" s="70" t="n">
        <f aca="false">IF(OR(K265="",J265=""),"",(J265-K265)*100)</f>
        <v>-0.103130963853149</v>
      </c>
      <c r="M265" s="36" t="n">
        <v>1.72805469622063</v>
      </c>
      <c r="N265" s="36" t="n">
        <v>1.32633378910092</v>
      </c>
      <c r="O265" s="36" t="n">
        <f aca="false">SQRT(M265^2+N265^2)</f>
        <v>2.17837883602484</v>
      </c>
      <c r="P265" s="40" t="n">
        <f aca="false">IF(J265="","",MAX(0,J265-1.96*O265/100))</f>
        <v>0.329315943436251</v>
      </c>
      <c r="Q265" s="40" t="n">
        <f aca="false">IF(J265="","",MIN(1,J265+1.96*O265/100))</f>
        <v>0.414708393808425</v>
      </c>
      <c r="R265" s="32" t="str">
        <f aca="false">IF(L265="","",IF(ABS(L265)&lt;=O265,"Yes","No"))</f>
        <v>Yes</v>
      </c>
      <c r="S265" s="32" t="str">
        <f aca="false">IF(L265="","",IF(ABS(L265)&lt;=1.96*O265,"Yes","No"))</f>
        <v>Yes</v>
      </c>
      <c r="T265" s="60" t="n">
        <f aca="false">IF(D265="","",ROUND(SQRT(((D265+G265)*O265/100)^2+(J265*(D265+G265)*0.06777)^2),0))</f>
        <v>77</v>
      </c>
      <c r="U265" s="32"/>
    </row>
    <row r="266" customFormat="false" ht="15" hidden="false" customHeight="false" outlineLevel="0" collapsed="false">
      <c r="A266" s="32" t="s">
        <v>421</v>
      </c>
      <c r="B266" s="32" t="s">
        <v>476</v>
      </c>
      <c r="C266" s="32" t="s">
        <v>478</v>
      </c>
      <c r="D266" s="60" t="n">
        <v>815</v>
      </c>
      <c r="E266" s="60" t="n">
        <v>776</v>
      </c>
      <c r="F266" s="69" t="n">
        <f aca="false">IF(E266="","",D266-E266)</f>
        <v>39</v>
      </c>
      <c r="G266" s="60" t="n">
        <v>1111</v>
      </c>
      <c r="H266" s="60" t="n">
        <v>1181</v>
      </c>
      <c r="I266" s="69" t="n">
        <f aca="false">IF(H266="","",G266-H266)</f>
        <v>-70</v>
      </c>
      <c r="J266" s="40" t="n">
        <f aca="false">IF(OR(D266="",D266+G266=0),"",D266/(D266+G266))</f>
        <v>0.423156801661475</v>
      </c>
      <c r="K266" s="40" t="n">
        <f aca="false">IF(E266="","",E266/(E266+H266))</f>
        <v>0.396525293817067</v>
      </c>
      <c r="L266" s="70" t="n">
        <f aca="false">IF(OR(K266="",J266=""),"",(J266-K266)*100)</f>
        <v>2.66315078444077</v>
      </c>
      <c r="M266" s="36" t="n">
        <v>1.72805469622063</v>
      </c>
      <c r="N266" s="36" t="n">
        <v>1.32633378910092</v>
      </c>
      <c r="O266" s="36" t="n">
        <f aca="false">SQRT(M266^2+N266^2)</f>
        <v>2.17837883602484</v>
      </c>
      <c r="P266" s="40" t="n">
        <f aca="false">IF(J266="","",MAX(0,J266-1.96*O266/100))</f>
        <v>0.380460576475388</v>
      </c>
      <c r="Q266" s="40" t="n">
        <f aca="false">IF(J266="","",MIN(1,J266+1.96*O266/100))</f>
        <v>0.465853026847561</v>
      </c>
      <c r="R266" s="32" t="str">
        <f aca="false">IF(L266="","",IF(ABS(L266)&lt;=O266,"Yes","No"))</f>
        <v>No</v>
      </c>
      <c r="S266" s="32" t="str">
        <f aca="false">IF(L266="","",IF(ABS(L266)&lt;=1.96*O266,"Yes","No"))</f>
        <v>Yes</v>
      </c>
      <c r="T266" s="60" t="n">
        <f aca="false">IF(D266="","",ROUND(SQRT(((D266+G266)*O266/100)^2+(J266*(D266+G266)*0.06777)^2),0))</f>
        <v>69</v>
      </c>
      <c r="U266" s="32"/>
    </row>
    <row r="267" customFormat="false" ht="15" hidden="false" customHeight="false" outlineLevel="0" collapsed="false">
      <c r="A267" s="32" t="s">
        <v>421</v>
      </c>
      <c r="B267" s="32" t="s">
        <v>476</v>
      </c>
      <c r="C267" s="32" t="s">
        <v>479</v>
      </c>
      <c r="D267" s="60" t="n">
        <v>403</v>
      </c>
      <c r="E267" s="60" t="n">
        <v>354</v>
      </c>
      <c r="F267" s="69" t="n">
        <f aca="false">IF(E267="","",D267-E267)</f>
        <v>49</v>
      </c>
      <c r="G267" s="60" t="n">
        <v>755</v>
      </c>
      <c r="H267" s="60" t="n">
        <v>762</v>
      </c>
      <c r="I267" s="69" t="n">
        <f aca="false">IF(H267="","",G267-H267)</f>
        <v>-7</v>
      </c>
      <c r="J267" s="40" t="n">
        <f aca="false">IF(OR(D267="",D267+G267=0),"",D267/(D267+G267))</f>
        <v>0.348013816925734</v>
      </c>
      <c r="K267" s="40" t="n">
        <f aca="false">IF(E267="","",E267/(E267+H267))</f>
        <v>0.317204301075269</v>
      </c>
      <c r="L267" s="70" t="n">
        <f aca="false">IF(OR(K267="",J267=""),"",(J267-K267)*100)</f>
        <v>3.08095158504652</v>
      </c>
      <c r="M267" s="36" t="n">
        <v>1.72805469622063</v>
      </c>
      <c r="N267" s="36" t="n">
        <v>1.32633378910092</v>
      </c>
      <c r="O267" s="36" t="n">
        <f aca="false">SQRT(M267^2+N267^2)</f>
        <v>2.17837883602484</v>
      </c>
      <c r="P267" s="40" t="n">
        <f aca="false">IF(J267="","",MAX(0,J267-1.96*O267/100))</f>
        <v>0.305317591739647</v>
      </c>
      <c r="Q267" s="40" t="n">
        <f aca="false">IF(J267="","",MIN(1,J267+1.96*O267/100))</f>
        <v>0.390710042111821</v>
      </c>
      <c r="R267" s="32" t="str">
        <f aca="false">IF(L267="","",IF(ABS(L267)&lt;=O267,"Yes","No"))</f>
        <v>No</v>
      </c>
      <c r="S267" s="32" t="str">
        <f aca="false">IF(L267="","",IF(ABS(L267)&lt;=1.96*O267,"Yes","No"))</f>
        <v>Yes</v>
      </c>
      <c r="T267" s="60" t="n">
        <f aca="false">IF(D267="","",ROUND(SQRT(((D267+G267)*O267/100)^2+(J267*(D267+G267)*0.06777)^2),0))</f>
        <v>37</v>
      </c>
      <c r="U267" s="32"/>
    </row>
    <row r="268" customFormat="false" ht="15" hidden="false" customHeight="false" outlineLevel="0" collapsed="false">
      <c r="A268" s="32" t="s">
        <v>421</v>
      </c>
      <c r="B268" s="32" t="s">
        <v>480</v>
      </c>
      <c r="C268" s="32" t="s">
        <v>480</v>
      </c>
      <c r="D268" s="60" t="n">
        <v>52</v>
      </c>
      <c r="E268" s="60" t="n">
        <v>39</v>
      </c>
      <c r="F268" s="69" t="n">
        <f aca="false">IF(E268="","",D268-E268)</f>
        <v>13</v>
      </c>
      <c r="G268" s="60" t="n">
        <v>68</v>
      </c>
      <c r="H268" s="60" t="n">
        <v>79</v>
      </c>
      <c r="I268" s="69" t="n">
        <f aca="false">IF(H268="","",G268-H268)</f>
        <v>-11</v>
      </c>
      <c r="J268" s="40" t="n">
        <f aca="false">IF(OR(D268="",D268+G268=0),"",D268/(D268+G268))</f>
        <v>0.433333333333333</v>
      </c>
      <c r="K268" s="40" t="n">
        <f aca="false">IF(E268="","",E268/(E268+H268))</f>
        <v>0.330508474576271</v>
      </c>
      <c r="L268" s="70" t="n">
        <f aca="false">IF(OR(K268="",J268=""),"",(J268-K268)*100)</f>
        <v>10.2824858757062</v>
      </c>
      <c r="M268" s="36" t="n">
        <v>3.48774817162815</v>
      </c>
      <c r="N268" s="36" t="n">
        <v>1.32633378910092</v>
      </c>
      <c r="O268" s="36" t="n">
        <f aca="false">SQRT(M268^2+N268^2)</f>
        <v>3.73142715710843</v>
      </c>
      <c r="P268" s="40" t="n">
        <f aca="false">IF(J268="","",MAX(0,J268-1.96*O268/100))</f>
        <v>0.360197361054008</v>
      </c>
      <c r="Q268" s="40" t="n">
        <f aca="false">IF(J268="","",MIN(1,J268+1.96*O268/100))</f>
        <v>0.506469305612659</v>
      </c>
      <c r="R268" s="32" t="str">
        <f aca="false">IF(L268="","",IF(ABS(L268)&lt;=O268,"Yes","No"))</f>
        <v>No</v>
      </c>
      <c r="S268" s="32" t="str">
        <f aca="false">IF(L268="","",IF(ABS(L268)&lt;=1.96*O268,"Yes","No"))</f>
        <v>No</v>
      </c>
      <c r="T268" s="60" t="n">
        <f aca="false">IF(D268="","",ROUND(SQRT(((D268+G268)*O268/100)^2+(J268*(D268+G268)*0.14653)^2),0))</f>
        <v>9</v>
      </c>
      <c r="U268" s="32"/>
    </row>
    <row r="269" customFormat="false" ht="15" hidden="false" customHeight="false" outlineLevel="0" collapsed="false">
      <c r="A269" s="32" t="s">
        <v>421</v>
      </c>
      <c r="B269" s="32" t="s">
        <v>481</v>
      </c>
      <c r="C269" s="32" t="s">
        <v>482</v>
      </c>
      <c r="D269" s="60" t="n">
        <v>608</v>
      </c>
      <c r="E269" s="60" t="n">
        <v>527</v>
      </c>
      <c r="F269" s="69" t="n">
        <f aca="false">IF(E269="","",D269-E269)</f>
        <v>81</v>
      </c>
      <c r="G269" s="60" t="n">
        <v>843</v>
      </c>
      <c r="H269" s="60" t="n">
        <v>867</v>
      </c>
      <c r="I269" s="69" t="n">
        <f aca="false">IF(H269="","",G269-H269)</f>
        <v>-24</v>
      </c>
      <c r="J269" s="40" t="n">
        <f aca="false">IF(OR(D269="",D269+G269=0),"",D269/(D269+G269))</f>
        <v>0.419021364576154</v>
      </c>
      <c r="K269" s="40" t="n">
        <f aca="false">IF(E269="","",E269/(E269+H269))</f>
        <v>0.378048780487805</v>
      </c>
      <c r="L269" s="70" t="n">
        <f aca="false">IF(OR(K269="",J269=""),"",(J269-K269)*100)</f>
        <v>4.09725840883495</v>
      </c>
      <c r="M269" s="36" t="n">
        <v>1.72805469622063</v>
      </c>
      <c r="N269" s="36" t="n">
        <v>1.32633378910092</v>
      </c>
      <c r="O269" s="36" t="n">
        <f aca="false">SQRT(M269^2+N269^2)</f>
        <v>2.17837883602484</v>
      </c>
      <c r="P269" s="40" t="n">
        <f aca="false">IF(J269="","",MAX(0,J269-1.96*O269/100))</f>
        <v>0.376325139390067</v>
      </c>
      <c r="Q269" s="40" t="n">
        <f aca="false">IF(J269="","",MIN(1,J269+1.96*O269/100))</f>
        <v>0.461717589762241</v>
      </c>
      <c r="R269" s="32" t="str">
        <f aca="false">IF(L269="","",IF(ABS(L269)&lt;=O269,"Yes","No"))</f>
        <v>No</v>
      </c>
      <c r="S269" s="32" t="str">
        <f aca="false">IF(L269="","",IF(ABS(L269)&lt;=1.96*O269,"Yes","No"))</f>
        <v>Yes</v>
      </c>
      <c r="T269" s="60" t="n">
        <f aca="false">IF(D269="","",ROUND(SQRT(((D269+G269)*O269/100)^2+(J269*(D269+G269)*0.06777)^2),0))</f>
        <v>52</v>
      </c>
      <c r="U269" s="32"/>
    </row>
    <row r="270" customFormat="false" ht="15" hidden="false" customHeight="false" outlineLevel="0" collapsed="false">
      <c r="A270" s="32" t="s">
        <v>421</v>
      </c>
      <c r="B270" s="32" t="s">
        <v>481</v>
      </c>
      <c r="C270" s="32" t="s">
        <v>483</v>
      </c>
      <c r="D270" s="60" t="n">
        <v>698</v>
      </c>
      <c r="E270" s="60" t="n">
        <v>688</v>
      </c>
      <c r="F270" s="69" t="n">
        <f aca="false">IF(E270="","",D270-E270)</f>
        <v>10</v>
      </c>
      <c r="G270" s="60" t="n">
        <v>920</v>
      </c>
      <c r="H270" s="60" t="n">
        <v>917</v>
      </c>
      <c r="I270" s="69" t="n">
        <f aca="false">IF(H270="","",G270-H270)</f>
        <v>3</v>
      </c>
      <c r="J270" s="40" t="n">
        <f aca="false">IF(OR(D270="",D270+G270=0),"",D270/(D270+G270))</f>
        <v>0.431396786155748</v>
      </c>
      <c r="K270" s="40" t="n">
        <f aca="false">IF(E270="","",E270/(E270+H270))</f>
        <v>0.428660436137072</v>
      </c>
      <c r="L270" s="70" t="n">
        <f aca="false">IF(OR(K270="",J270=""),"",(J270-K270)*100)</f>
        <v>0.273635001867617</v>
      </c>
      <c r="M270" s="36" t="n">
        <v>1.72805469622063</v>
      </c>
      <c r="N270" s="36" t="n">
        <v>1.32633378910092</v>
      </c>
      <c r="O270" s="36" t="n">
        <f aca="false">SQRT(M270^2+N270^2)</f>
        <v>2.17837883602484</v>
      </c>
      <c r="P270" s="40" t="n">
        <f aca="false">IF(J270="","",MAX(0,J270-1.96*O270/100))</f>
        <v>0.388700560969661</v>
      </c>
      <c r="Q270" s="40" t="n">
        <f aca="false">IF(J270="","",MIN(1,J270+1.96*O270/100))</f>
        <v>0.474093011341835</v>
      </c>
      <c r="R270" s="32" t="str">
        <f aca="false">IF(L270="","",IF(ABS(L270)&lt;=O270,"Yes","No"))</f>
        <v>Yes</v>
      </c>
      <c r="S270" s="32" t="str">
        <f aca="false">IF(L270="","",IF(ABS(L270)&lt;=1.96*O270,"Yes","No"))</f>
        <v>Yes</v>
      </c>
      <c r="T270" s="60" t="n">
        <f aca="false">IF(D270="","",ROUND(SQRT(((D270+G270)*O270/100)^2+(J270*(D270+G270)*0.06777)^2),0))</f>
        <v>59</v>
      </c>
      <c r="U270" s="32"/>
    </row>
    <row r="271" customFormat="false" ht="15" hidden="false" customHeight="false" outlineLevel="0" collapsed="false">
      <c r="A271" s="32" t="s">
        <v>421</v>
      </c>
      <c r="B271" s="32" t="s">
        <v>484</v>
      </c>
      <c r="C271" s="32" t="s">
        <v>484</v>
      </c>
      <c r="D271" s="60" t="n">
        <v>207</v>
      </c>
      <c r="E271" s="60" t="n">
        <v>166</v>
      </c>
      <c r="F271" s="69" t="n">
        <f aca="false">IF(E271="","",D271-E271)</f>
        <v>41</v>
      </c>
      <c r="G271" s="60" t="n">
        <v>305</v>
      </c>
      <c r="H271" s="60" t="n">
        <v>332</v>
      </c>
      <c r="I271" s="69" t="n">
        <f aca="false">IF(H271="","",G271-H271)</f>
        <v>-27</v>
      </c>
      <c r="J271" s="40" t="n">
        <f aca="false">IF(OR(D271="",D271+G271=0),"",D271/(D271+G271))</f>
        <v>0.404296875</v>
      </c>
      <c r="K271" s="40" t="n">
        <f aca="false">IF(E271="","",E271/(E271+H271))</f>
        <v>0.333333333333333</v>
      </c>
      <c r="L271" s="70" t="n">
        <f aca="false">IF(OR(K271="",J271=""),"",(J271-K271)*100)</f>
        <v>7.09635416666667</v>
      </c>
      <c r="M271" s="36" t="n">
        <v>3.48774817162815</v>
      </c>
      <c r="N271" s="36" t="n">
        <v>1.32633378910092</v>
      </c>
      <c r="O271" s="36" t="n">
        <f aca="false">SQRT(M271^2+N271^2)</f>
        <v>3.73142715710843</v>
      </c>
      <c r="P271" s="40" t="n">
        <f aca="false">IF(J271="","",MAX(0,J271-1.96*O271/100))</f>
        <v>0.331160902720675</v>
      </c>
      <c r="Q271" s="40" t="n">
        <f aca="false">IF(J271="","",MIN(1,J271+1.96*O271/100))</f>
        <v>0.477432847279325</v>
      </c>
      <c r="R271" s="32" t="str">
        <f aca="false">IF(L271="","",IF(ABS(L271)&lt;=O271,"Yes","No"))</f>
        <v>No</v>
      </c>
      <c r="S271" s="32" t="str">
        <f aca="false">IF(L271="","",IF(ABS(L271)&lt;=1.96*O271,"Yes","No"))</f>
        <v>Yes</v>
      </c>
      <c r="T271" s="60" t="n">
        <f aca="false">IF(D271="","",ROUND(SQRT(((D271+G271)*O271/100)^2+(J271*(D271+G271)*0.14653)^2),0))</f>
        <v>36</v>
      </c>
      <c r="U271" s="32"/>
    </row>
    <row r="272" customFormat="false" ht="15" hidden="false" customHeight="false" outlineLevel="0" collapsed="false">
      <c r="A272" s="32" t="s">
        <v>421</v>
      </c>
      <c r="B272" s="32" t="s">
        <v>485</v>
      </c>
      <c r="C272" s="32" t="s">
        <v>486</v>
      </c>
      <c r="D272" s="60" t="n">
        <v>348</v>
      </c>
      <c r="E272" s="60"/>
      <c r="F272" s="69" t="str">
        <f aca="false">IF(E272="","",D272-E272)</f>
        <v/>
      </c>
      <c r="G272" s="60" t="n">
        <v>122</v>
      </c>
      <c r="H272" s="60"/>
      <c r="I272" s="69" t="str">
        <f aca="false">IF(H272="","",G272-H272)</f>
        <v/>
      </c>
      <c r="J272" s="40" t="n">
        <f aca="false">IF(OR(D272="",D272+G272=0),"",D272/(D272+G272))</f>
        <v>0.740425531914894</v>
      </c>
      <c r="K272" s="40" t="str">
        <f aca="false">IF(E272="","",E272/(E272+H272))</f>
        <v/>
      </c>
      <c r="L272" s="70" t="str">
        <f aca="false">IF(OR(K272="",J272=""),"",(J272-K272)*100)</f>
        <v/>
      </c>
      <c r="M272" s="36" t="n">
        <v>3.48774817162815</v>
      </c>
      <c r="N272" s="36" t="n">
        <v>1.32633378910092</v>
      </c>
      <c r="O272" s="36" t="n">
        <f aca="false">SQRT(M272^2+N272^2)</f>
        <v>3.73142715710843</v>
      </c>
      <c r="P272" s="40" t="n">
        <f aca="false">IF(J272="","",MAX(0,J272-1.96*O272/100))</f>
        <v>0.667289559635568</v>
      </c>
      <c r="Q272" s="40" t="n">
        <f aca="false">IF(J272="","",MIN(1,J272+1.96*O272/100))</f>
        <v>0.813561504194219</v>
      </c>
      <c r="R272" s="32" t="str">
        <f aca="false">IF(L272="","",IF(ABS(L272)&lt;=O272,"Yes","No"))</f>
        <v/>
      </c>
      <c r="S272" s="32" t="str">
        <f aca="false">IF(L272="","",IF(ABS(L272)&lt;=1.96*O272,"Yes","No"))</f>
        <v/>
      </c>
      <c r="T272" s="60" t="n">
        <f aca="false">IF(D272="","",ROUND(SQRT(((D272+G272)*O272/100)^2+(J272*(D272+G272)*0.14653)^2),0))</f>
        <v>54</v>
      </c>
      <c r="U272" s="32" t="s">
        <v>784</v>
      </c>
    </row>
    <row r="273" customFormat="false" ht="15" hidden="false" customHeight="false" outlineLevel="0" collapsed="false">
      <c r="A273" s="32" t="s">
        <v>421</v>
      </c>
      <c r="B273" s="32" t="s">
        <v>485</v>
      </c>
      <c r="C273" s="32" t="s">
        <v>487</v>
      </c>
      <c r="D273" s="60" t="n">
        <v>605</v>
      </c>
      <c r="E273" s="60" t="n">
        <v>487</v>
      </c>
      <c r="F273" s="69" t="n">
        <f aca="false">IF(E273="","",D273-E273)</f>
        <v>118</v>
      </c>
      <c r="G273" s="60" t="n">
        <v>210</v>
      </c>
      <c r="H273" s="60" t="n">
        <v>213</v>
      </c>
      <c r="I273" s="69" t="n">
        <f aca="false">IF(H273="","",G273-H273)</f>
        <v>-3</v>
      </c>
      <c r="J273" s="40" t="n">
        <f aca="false">IF(OR(D273="",D273+G273=0),"",D273/(D273+G273))</f>
        <v>0.742331288343558</v>
      </c>
      <c r="K273" s="40" t="n">
        <f aca="false">IF(E273="","",E273/(E273+H273))</f>
        <v>0.695714285714286</v>
      </c>
      <c r="L273" s="70" t="n">
        <f aca="false">IF(OR(K273="",J273=""),"",(J273-K273)*100)</f>
        <v>4.66170026292726</v>
      </c>
      <c r="M273" s="36" t="n">
        <v>2.13808181890095</v>
      </c>
      <c r="N273" s="36" t="n">
        <v>1.32633378910092</v>
      </c>
      <c r="O273" s="36" t="n">
        <f aca="false">SQRT(M273^2+N273^2)</f>
        <v>2.51605945566189</v>
      </c>
      <c r="P273" s="40" t="n">
        <f aca="false">IF(J273="","",MAX(0,J273-1.96*O273/100))</f>
        <v>0.693016523012585</v>
      </c>
      <c r="Q273" s="40" t="n">
        <f aca="false">IF(J273="","",MIN(1,J273+1.96*O273/100))</f>
        <v>0.791646053674531</v>
      </c>
      <c r="R273" s="32" t="str">
        <f aca="false">IF(L273="","",IF(ABS(L273)&lt;=O273,"Yes","No"))</f>
        <v>No</v>
      </c>
      <c r="S273" s="32" t="str">
        <f aca="false">IF(L273="","",IF(ABS(L273)&lt;=1.96*O273,"Yes","No"))</f>
        <v>Yes</v>
      </c>
      <c r="T273" s="60" t="n">
        <f aca="false">IF(D273="","",ROUND(SQRT(((D273+G273)*O273/100)^2+(J273*(D273+G273)*0.0886)^2),0))</f>
        <v>57</v>
      </c>
      <c r="U273" s="32"/>
    </row>
    <row r="274" customFormat="false" ht="15" hidden="false" customHeight="false" outlineLevel="0" collapsed="false">
      <c r="A274" s="32" t="s">
        <v>421</v>
      </c>
      <c r="B274" s="32" t="s">
        <v>485</v>
      </c>
      <c r="C274" s="32" t="s">
        <v>488</v>
      </c>
      <c r="D274" s="60" t="n">
        <v>512</v>
      </c>
      <c r="E274" s="60" t="n">
        <v>456</v>
      </c>
      <c r="F274" s="69" t="n">
        <f aca="false">IF(E274="","",D274-E274)</f>
        <v>56</v>
      </c>
      <c r="G274" s="60" t="n">
        <v>156</v>
      </c>
      <c r="H274" s="60" t="n">
        <v>160</v>
      </c>
      <c r="I274" s="69" t="n">
        <f aca="false">IF(H274="","",G274-H274)</f>
        <v>-4</v>
      </c>
      <c r="J274" s="40" t="n">
        <f aca="false">IF(OR(D274="",D274+G274=0),"",D274/(D274+G274))</f>
        <v>0.766467065868264</v>
      </c>
      <c r="K274" s="40" t="n">
        <f aca="false">IF(E274="","",E274/(E274+H274))</f>
        <v>0.74025974025974</v>
      </c>
      <c r="L274" s="70" t="n">
        <f aca="false">IF(OR(K274="",J274=""),"",(J274-K274)*100)</f>
        <v>2.62073256085232</v>
      </c>
      <c r="M274" s="36" t="n">
        <v>3.48774817162815</v>
      </c>
      <c r="N274" s="36" t="n">
        <v>1.32633378910092</v>
      </c>
      <c r="O274" s="36" t="n">
        <f aca="false">SQRT(M274^2+N274^2)</f>
        <v>3.73142715710843</v>
      </c>
      <c r="P274" s="40" t="n">
        <f aca="false">IF(J274="","",MAX(0,J274-1.96*O274/100))</f>
        <v>0.693331093588938</v>
      </c>
      <c r="Q274" s="40" t="n">
        <f aca="false">IF(J274="","",MIN(1,J274+1.96*O274/100))</f>
        <v>0.839603038147589</v>
      </c>
      <c r="R274" s="32" t="str">
        <f aca="false">IF(L274="","",IF(ABS(L274)&lt;=O274,"Yes","No"))</f>
        <v>Yes</v>
      </c>
      <c r="S274" s="32" t="str">
        <f aca="false">IF(L274="","",IF(ABS(L274)&lt;=1.96*O274,"Yes","No"))</f>
        <v>Yes</v>
      </c>
      <c r="T274" s="60" t="n">
        <f aca="false">IF(D274="","",ROUND(SQRT(((D274+G274)*O274/100)^2+(J274*(D274+G274)*0.14653)^2),0))</f>
        <v>79</v>
      </c>
      <c r="U274" s="32"/>
    </row>
    <row r="275" customFormat="false" ht="15" hidden="false" customHeight="false" outlineLevel="0" collapsed="false">
      <c r="A275" s="32" t="s">
        <v>421</v>
      </c>
      <c r="B275" s="32" t="s">
        <v>485</v>
      </c>
      <c r="C275" s="32" t="s">
        <v>489</v>
      </c>
      <c r="D275" s="60" t="n">
        <v>808</v>
      </c>
      <c r="E275" s="60" t="n">
        <v>737</v>
      </c>
      <c r="F275" s="69" t="n">
        <f aca="false">IF(E275="","",D275-E275)</f>
        <v>71</v>
      </c>
      <c r="G275" s="60" t="n">
        <v>257</v>
      </c>
      <c r="H275" s="60" t="n">
        <v>293</v>
      </c>
      <c r="I275" s="69" t="n">
        <f aca="false">IF(H275="","",G275-H275)</f>
        <v>-36</v>
      </c>
      <c r="J275" s="40" t="n">
        <f aca="false">IF(OR(D275="",D275+G275=0),"",D275/(D275+G275))</f>
        <v>0.75868544600939</v>
      </c>
      <c r="K275" s="40" t="n">
        <f aca="false">IF(E275="","",E275/(E275+H275))</f>
        <v>0.715533980582524</v>
      </c>
      <c r="L275" s="70" t="n">
        <f aca="false">IF(OR(K275="",J275=""),"",(J275-K275)*100)</f>
        <v>4.31514654268654</v>
      </c>
      <c r="M275" s="36" t="n">
        <v>2.13808181890095</v>
      </c>
      <c r="N275" s="36" t="n">
        <v>1.32633378910092</v>
      </c>
      <c r="O275" s="36" t="n">
        <f aca="false">SQRT(M275^2+N275^2)</f>
        <v>2.51605945566189</v>
      </c>
      <c r="P275" s="40" t="n">
        <f aca="false">IF(J275="","",MAX(0,J275-1.96*O275/100))</f>
        <v>0.709370680678417</v>
      </c>
      <c r="Q275" s="40" t="n">
        <f aca="false">IF(J275="","",MIN(1,J275+1.96*O275/100))</f>
        <v>0.808000211340363</v>
      </c>
      <c r="R275" s="32" t="str">
        <f aca="false">IF(L275="","",IF(ABS(L275)&lt;=O275,"Yes","No"))</f>
        <v>No</v>
      </c>
      <c r="S275" s="32" t="str">
        <f aca="false">IF(L275="","",IF(ABS(L275)&lt;=1.96*O275,"Yes","No"))</f>
        <v>Yes</v>
      </c>
      <c r="T275" s="60" t="n">
        <f aca="false">IF(D275="","",ROUND(SQRT(((D275+G275)*O275/100)^2+(J275*(D275+G275)*0.0886)^2),0))</f>
        <v>76</v>
      </c>
      <c r="U275" s="32"/>
    </row>
    <row r="276" customFormat="false" ht="15" hidden="false" customHeight="false" outlineLevel="0" collapsed="false">
      <c r="A276" s="32" t="s">
        <v>421</v>
      </c>
      <c r="B276" s="32" t="s">
        <v>485</v>
      </c>
      <c r="C276" s="32" t="s">
        <v>490</v>
      </c>
      <c r="D276" s="60" t="n">
        <v>716</v>
      </c>
      <c r="E276" s="60" t="n">
        <v>445</v>
      </c>
      <c r="F276" s="69" t="n">
        <f aca="false">IF(E276="","",D276-E276)</f>
        <v>271</v>
      </c>
      <c r="G276" s="60" t="n">
        <v>234</v>
      </c>
      <c r="H276" s="60" t="n">
        <v>114</v>
      </c>
      <c r="I276" s="69" t="n">
        <f aca="false">IF(H276="","",G276-H276)</f>
        <v>120</v>
      </c>
      <c r="J276" s="40" t="n">
        <f aca="false">IF(OR(D276="",D276+G276=0),"",D276/(D276+G276))</f>
        <v>0.753684210526316</v>
      </c>
      <c r="K276" s="40" t="n">
        <f aca="false">IF(E276="","",E276/(E276+H276))</f>
        <v>0.796064400715564</v>
      </c>
      <c r="L276" s="70" t="n">
        <f aca="false">IF(OR(K276="",J276=""),"",(J276-K276)*100)</f>
        <v>-4.23801901892478</v>
      </c>
      <c r="M276" s="36" t="n">
        <v>2.13808181890095</v>
      </c>
      <c r="N276" s="36" t="n">
        <v>1.32633378910092</v>
      </c>
      <c r="O276" s="36" t="n">
        <f aca="false">SQRT(M276^2+N276^2)</f>
        <v>2.51605945566189</v>
      </c>
      <c r="P276" s="40" t="n">
        <f aca="false">IF(J276="","",MAX(0,J276-1.96*O276/100))</f>
        <v>0.704369445195343</v>
      </c>
      <c r="Q276" s="40" t="n">
        <f aca="false">IF(J276="","",MIN(1,J276+1.96*O276/100))</f>
        <v>0.802998975857289</v>
      </c>
      <c r="R276" s="32" t="str">
        <f aca="false">IF(L276="","",IF(ABS(L276)&lt;=O276,"Yes","No"))</f>
        <v>No</v>
      </c>
      <c r="S276" s="32" t="str">
        <f aca="false">IF(L276="","",IF(ABS(L276)&lt;=1.96*O276,"Yes","No"))</f>
        <v>Yes</v>
      </c>
      <c r="T276" s="60" t="n">
        <f aca="false">IF(D276="","",ROUND(SQRT(((D276+G276)*O276/100)^2+(J276*(D276+G276)*0.0886)^2),0))</f>
        <v>68</v>
      </c>
      <c r="U276" s="32"/>
    </row>
    <row r="277" customFormat="false" ht="15" hidden="false" customHeight="false" outlineLevel="0" collapsed="false">
      <c r="A277" s="32" t="s">
        <v>421</v>
      </c>
      <c r="B277" s="32" t="s">
        <v>485</v>
      </c>
      <c r="C277" s="32" t="s">
        <v>491</v>
      </c>
      <c r="D277" s="60" t="n">
        <v>602</v>
      </c>
      <c r="E277" s="60" t="n">
        <v>569</v>
      </c>
      <c r="F277" s="69" t="n">
        <f aca="false">IF(E277="","",D277-E277)</f>
        <v>33</v>
      </c>
      <c r="G277" s="60" t="n">
        <v>193</v>
      </c>
      <c r="H277" s="60" t="n">
        <v>249</v>
      </c>
      <c r="I277" s="69" t="n">
        <f aca="false">IF(H277="","",G277-H277)</f>
        <v>-56</v>
      </c>
      <c r="J277" s="40" t="n">
        <f aca="false">IF(OR(D277="",D277+G277=0),"",D277/(D277+G277))</f>
        <v>0.757232704402516</v>
      </c>
      <c r="K277" s="40" t="n">
        <f aca="false">IF(E277="","",E277/(E277+H277))</f>
        <v>0.69559902200489</v>
      </c>
      <c r="L277" s="70" t="n">
        <f aca="false">IF(OR(K277="",J277=""),"",(J277-K277)*100)</f>
        <v>6.16336823976258</v>
      </c>
      <c r="M277" s="36" t="n">
        <v>2.13808181890095</v>
      </c>
      <c r="N277" s="36" t="n">
        <v>1.32633378910092</v>
      </c>
      <c r="O277" s="36" t="n">
        <f aca="false">SQRT(M277^2+N277^2)</f>
        <v>2.51605945566189</v>
      </c>
      <c r="P277" s="40" t="n">
        <f aca="false">IF(J277="","",MAX(0,J277-1.96*O277/100))</f>
        <v>0.707917939071543</v>
      </c>
      <c r="Q277" s="40" t="n">
        <f aca="false">IF(J277="","",MIN(1,J277+1.96*O277/100))</f>
        <v>0.806547469733489</v>
      </c>
      <c r="R277" s="32" t="str">
        <f aca="false">IF(L277="","",IF(ABS(L277)&lt;=O277,"Yes","No"))</f>
        <v>No</v>
      </c>
      <c r="S277" s="32" t="str">
        <f aca="false">IF(L277="","",IF(ABS(L277)&lt;=1.96*O277,"Yes","No"))</f>
        <v>No</v>
      </c>
      <c r="T277" s="60" t="n">
        <f aca="false">IF(D277="","",ROUND(SQRT(((D277+G277)*O277/100)^2+(J277*(D277+G277)*0.0886)^2),0))</f>
        <v>57</v>
      </c>
      <c r="U277" s="32"/>
    </row>
    <row r="278" customFormat="false" ht="15" hidden="false" customHeight="false" outlineLevel="0" collapsed="false">
      <c r="A278" s="32" t="s">
        <v>421</v>
      </c>
      <c r="B278" s="32" t="s">
        <v>485</v>
      </c>
      <c r="C278" s="32" t="s">
        <v>492</v>
      </c>
      <c r="D278" s="60" t="n">
        <v>560</v>
      </c>
      <c r="E278" s="60" t="n">
        <v>552</v>
      </c>
      <c r="F278" s="69" t="n">
        <f aca="false">IF(E278="","",D278-E278)</f>
        <v>8</v>
      </c>
      <c r="G278" s="60" t="n">
        <v>253</v>
      </c>
      <c r="H278" s="60" t="n">
        <v>257</v>
      </c>
      <c r="I278" s="69" t="n">
        <f aca="false">IF(H278="","",G278-H278)</f>
        <v>-4</v>
      </c>
      <c r="J278" s="40" t="n">
        <f aca="false">IF(OR(D278="",D278+G278=0),"",D278/(D278+G278))</f>
        <v>0.688806888068881</v>
      </c>
      <c r="K278" s="40" t="n">
        <f aca="false">IF(E278="","",E278/(E278+H278))</f>
        <v>0.682323856613103</v>
      </c>
      <c r="L278" s="70" t="n">
        <f aca="false">IF(OR(K278="",J278=""),"",(J278-K278)*100)</f>
        <v>0.648303145577811</v>
      </c>
      <c r="M278" s="36" t="n">
        <v>2.13808181890095</v>
      </c>
      <c r="N278" s="36" t="n">
        <v>1.32633378910092</v>
      </c>
      <c r="O278" s="36" t="n">
        <f aca="false">SQRT(M278^2+N278^2)</f>
        <v>2.51605945566189</v>
      </c>
      <c r="P278" s="40" t="n">
        <f aca="false">IF(J278="","",MAX(0,J278-1.96*O278/100))</f>
        <v>0.639492122737908</v>
      </c>
      <c r="Q278" s="40" t="n">
        <f aca="false">IF(J278="","",MIN(1,J278+1.96*O278/100))</f>
        <v>0.738121653399854</v>
      </c>
      <c r="R278" s="32" t="str">
        <f aca="false">IF(L278="","",IF(ABS(L278)&lt;=O278,"Yes","No"))</f>
        <v>Yes</v>
      </c>
      <c r="S278" s="32" t="str">
        <f aca="false">IF(L278="","",IF(ABS(L278)&lt;=1.96*O278,"Yes","No"))</f>
        <v>Yes</v>
      </c>
      <c r="T278" s="60" t="n">
        <f aca="false">IF(D278="","",ROUND(SQRT(((D278+G278)*O278/100)^2+(J278*(D278+G278)*0.0886)^2),0))</f>
        <v>54</v>
      </c>
      <c r="U278" s="32"/>
    </row>
    <row r="279" customFormat="false" ht="15" hidden="false" customHeight="false" outlineLevel="0" collapsed="false">
      <c r="A279" s="32" t="s">
        <v>421</v>
      </c>
      <c r="B279" s="32" t="s">
        <v>485</v>
      </c>
      <c r="C279" s="32" t="s">
        <v>493</v>
      </c>
      <c r="D279" s="60" t="n">
        <v>265</v>
      </c>
      <c r="E279" s="60" t="n">
        <v>246</v>
      </c>
      <c r="F279" s="69" t="n">
        <f aca="false">IF(E279="","",D279-E279)</f>
        <v>19</v>
      </c>
      <c r="G279" s="60" t="n">
        <v>80</v>
      </c>
      <c r="H279" s="60" t="n">
        <v>82</v>
      </c>
      <c r="I279" s="69" t="n">
        <f aca="false">IF(H279="","",G279-H279)</f>
        <v>-2</v>
      </c>
      <c r="J279" s="40" t="n">
        <f aca="false">IF(OR(D279="",D279+G279=0),"",D279/(D279+G279))</f>
        <v>0.768115942028986</v>
      </c>
      <c r="K279" s="40" t="n">
        <f aca="false">IF(E279="","",E279/(E279+H279))</f>
        <v>0.75</v>
      </c>
      <c r="L279" s="70" t="n">
        <f aca="false">IF(OR(K279="",J279=""),"",(J279-K279)*100)</f>
        <v>1.81159420289855</v>
      </c>
      <c r="M279" s="36" t="n">
        <v>3.48774817162815</v>
      </c>
      <c r="N279" s="36" t="n">
        <v>1.32633378910092</v>
      </c>
      <c r="O279" s="36" t="n">
        <f aca="false">SQRT(M279^2+N279^2)</f>
        <v>3.73142715710843</v>
      </c>
      <c r="P279" s="40" t="n">
        <f aca="false">IF(J279="","",MAX(0,J279-1.96*O279/100))</f>
        <v>0.69497996974966</v>
      </c>
      <c r="Q279" s="40" t="n">
        <f aca="false">IF(J279="","",MIN(1,J279+1.96*O279/100))</f>
        <v>0.841251914308311</v>
      </c>
      <c r="R279" s="32" t="str">
        <f aca="false">IF(L279="","",IF(ABS(L279)&lt;=O279,"Yes","No"))</f>
        <v>Yes</v>
      </c>
      <c r="S279" s="32" t="str">
        <f aca="false">IF(L279="","",IF(ABS(L279)&lt;=1.96*O279,"Yes","No"))</f>
        <v>Yes</v>
      </c>
      <c r="T279" s="60" t="n">
        <f aca="false">IF(D279="","",ROUND(SQRT(((D279+G279)*O279/100)^2+(J279*(D279+G279)*0.14653)^2),0))</f>
        <v>41</v>
      </c>
      <c r="U279" s="32"/>
    </row>
    <row r="280" customFormat="false" ht="15" hidden="false" customHeight="false" outlineLevel="0" collapsed="false">
      <c r="A280" s="32" t="s">
        <v>421</v>
      </c>
      <c r="B280" s="32" t="s">
        <v>485</v>
      </c>
      <c r="C280" s="32" t="s">
        <v>494</v>
      </c>
      <c r="D280" s="60" t="n">
        <v>412</v>
      </c>
      <c r="E280" s="60" t="n">
        <v>381</v>
      </c>
      <c r="F280" s="69" t="n">
        <f aca="false">IF(E280="","",D280-E280)</f>
        <v>31</v>
      </c>
      <c r="G280" s="60" t="n">
        <v>128</v>
      </c>
      <c r="H280" s="60" t="n">
        <v>137</v>
      </c>
      <c r="I280" s="69" t="n">
        <f aca="false">IF(H280="","",G280-H280)</f>
        <v>-9</v>
      </c>
      <c r="J280" s="40" t="n">
        <f aca="false">IF(OR(D280="",D280+G280=0),"",D280/(D280+G280))</f>
        <v>0.762962962962963</v>
      </c>
      <c r="K280" s="40" t="n">
        <f aca="false">IF(E280="","",E280/(E280+H280))</f>
        <v>0.735521235521236</v>
      </c>
      <c r="L280" s="70" t="n">
        <f aca="false">IF(OR(K280="",J280=""),"",(J280-K280)*100)</f>
        <v>2.74417274417275</v>
      </c>
      <c r="M280" s="36" t="n">
        <v>3.48774817162815</v>
      </c>
      <c r="N280" s="36" t="n">
        <v>1.32633378910092</v>
      </c>
      <c r="O280" s="36" t="n">
        <f aca="false">SQRT(M280^2+N280^2)</f>
        <v>3.73142715710843</v>
      </c>
      <c r="P280" s="40" t="n">
        <f aca="false">IF(J280="","",MAX(0,J280-1.96*O280/100))</f>
        <v>0.689826990683638</v>
      </c>
      <c r="Q280" s="40" t="n">
        <f aca="false">IF(J280="","",MIN(1,J280+1.96*O280/100))</f>
        <v>0.836098935242288</v>
      </c>
      <c r="R280" s="32" t="str">
        <f aca="false">IF(L280="","",IF(ABS(L280)&lt;=O280,"Yes","No"))</f>
        <v>Yes</v>
      </c>
      <c r="S280" s="32" t="str">
        <f aca="false">IF(L280="","",IF(ABS(L280)&lt;=1.96*O280,"Yes","No"))</f>
        <v>Yes</v>
      </c>
      <c r="T280" s="60" t="n">
        <f aca="false">IF(D280="","",ROUND(SQRT(((D280+G280)*O280/100)^2+(J280*(D280+G280)*0.14653)^2),0))</f>
        <v>64</v>
      </c>
      <c r="U280" s="32"/>
    </row>
    <row r="281" customFormat="false" ht="15" hidden="false" customHeight="false" outlineLevel="0" collapsed="false">
      <c r="A281" s="32" t="s">
        <v>421</v>
      </c>
      <c r="B281" s="32" t="s">
        <v>485</v>
      </c>
      <c r="C281" s="32" t="s">
        <v>495</v>
      </c>
      <c r="D281" s="60" t="n">
        <v>447</v>
      </c>
      <c r="E281" s="60" t="n">
        <v>415</v>
      </c>
      <c r="F281" s="69" t="n">
        <f aca="false">IF(E281="","",D281-E281)</f>
        <v>32</v>
      </c>
      <c r="G281" s="60" t="n">
        <v>118</v>
      </c>
      <c r="H281" s="60" t="n">
        <v>157</v>
      </c>
      <c r="I281" s="69" t="n">
        <f aca="false">IF(H281="","",G281-H281)</f>
        <v>-39</v>
      </c>
      <c r="J281" s="40" t="n">
        <f aca="false">IF(OR(D281="",D281+G281=0),"",D281/(D281+G281))</f>
        <v>0.791150442477876</v>
      </c>
      <c r="K281" s="40" t="n">
        <f aca="false">IF(E281="","",E281/(E281+H281))</f>
        <v>0.725524475524476</v>
      </c>
      <c r="L281" s="70" t="n">
        <f aca="false">IF(OR(K281="",J281=""),"",(J281-K281)*100)</f>
        <v>6.56259669534006</v>
      </c>
      <c r="M281" s="36" t="n">
        <v>3.48774817162815</v>
      </c>
      <c r="N281" s="36" t="n">
        <v>1.32633378910092</v>
      </c>
      <c r="O281" s="36" t="n">
        <f aca="false">SQRT(M281^2+N281^2)</f>
        <v>3.73142715710843</v>
      </c>
      <c r="P281" s="40" t="n">
        <f aca="false">IF(J281="","",MAX(0,J281-1.96*O281/100))</f>
        <v>0.718014470198551</v>
      </c>
      <c r="Q281" s="40" t="n">
        <f aca="false">IF(J281="","",MIN(1,J281+1.96*O281/100))</f>
        <v>0.864286414757201</v>
      </c>
      <c r="R281" s="32" t="str">
        <f aca="false">IF(L281="","",IF(ABS(L281)&lt;=O281,"Yes","No"))</f>
        <v>No</v>
      </c>
      <c r="S281" s="32" t="str">
        <f aca="false">IF(L281="","",IF(ABS(L281)&lt;=1.96*O281,"Yes","No"))</f>
        <v>Yes</v>
      </c>
      <c r="T281" s="60" t="n">
        <f aca="false">IF(D281="","",ROUND(SQRT(((D281+G281)*O281/100)^2+(J281*(D281+G281)*0.14653)^2),0))</f>
        <v>69</v>
      </c>
      <c r="U281" s="32"/>
    </row>
    <row r="282" customFormat="false" ht="15" hidden="false" customHeight="false" outlineLevel="0" collapsed="false">
      <c r="A282" s="32" t="s">
        <v>421</v>
      </c>
      <c r="B282" s="32" t="s">
        <v>485</v>
      </c>
      <c r="C282" s="32" t="s">
        <v>496</v>
      </c>
      <c r="D282" s="60" t="n">
        <v>519</v>
      </c>
      <c r="E282" s="60"/>
      <c r="F282" s="69" t="str">
        <f aca="false">IF(E282="","",D282-E282)</f>
        <v/>
      </c>
      <c r="G282" s="60" t="n">
        <v>194</v>
      </c>
      <c r="H282" s="60"/>
      <c r="I282" s="69" t="str">
        <f aca="false">IF(H282="","",G282-H282)</f>
        <v/>
      </c>
      <c r="J282" s="40" t="n">
        <f aca="false">IF(OR(D282="",D282+G282=0),"",D282/(D282+G282))</f>
        <v>0.727910238429173</v>
      </c>
      <c r="K282" s="40" t="str">
        <f aca="false">IF(E282="","",E282/(E282+H282))</f>
        <v/>
      </c>
      <c r="L282" s="70" t="str">
        <f aca="false">IF(OR(K282="",J282=""),"",(J282-K282)*100)</f>
        <v/>
      </c>
      <c r="M282" s="36" t="n">
        <v>3.48774817162815</v>
      </c>
      <c r="N282" s="36" t="n">
        <v>1.32633378910092</v>
      </c>
      <c r="O282" s="36" t="n">
        <f aca="false">SQRT(M282^2+N282^2)</f>
        <v>3.73142715710843</v>
      </c>
      <c r="P282" s="40" t="n">
        <f aca="false">IF(J282="","",MAX(0,J282-1.96*O282/100))</f>
        <v>0.654774266149847</v>
      </c>
      <c r="Q282" s="40" t="n">
        <f aca="false">IF(J282="","",MIN(1,J282+1.96*O282/100))</f>
        <v>0.801046210708498</v>
      </c>
      <c r="R282" s="32" t="str">
        <f aca="false">IF(L282="","",IF(ABS(L282)&lt;=O282,"Yes","No"))</f>
        <v/>
      </c>
      <c r="S282" s="32" t="str">
        <f aca="false">IF(L282="","",IF(ABS(L282)&lt;=1.96*O282,"Yes","No"))</f>
        <v/>
      </c>
      <c r="T282" s="60" t="n">
        <f aca="false">IF(D282="","",ROUND(SQRT(((D282+G282)*O282/100)^2+(J282*(D282+G282)*0.14653)^2),0))</f>
        <v>81</v>
      </c>
      <c r="U282" s="32" t="s">
        <v>784</v>
      </c>
    </row>
    <row r="283" customFormat="false" ht="15" hidden="false" customHeight="false" outlineLevel="0" collapsed="false">
      <c r="A283" s="32" t="s">
        <v>421</v>
      </c>
      <c r="B283" s="32" t="s">
        <v>485</v>
      </c>
      <c r="C283" s="32" t="s">
        <v>497</v>
      </c>
      <c r="D283" s="60" t="n">
        <v>991</v>
      </c>
      <c r="E283" s="60" t="n">
        <v>984</v>
      </c>
      <c r="F283" s="69" t="n">
        <f aca="false">IF(E283="","",D283-E283)</f>
        <v>7</v>
      </c>
      <c r="G283" s="60" t="n">
        <v>358</v>
      </c>
      <c r="H283" s="60" t="n">
        <v>394</v>
      </c>
      <c r="I283" s="69" t="n">
        <f aca="false">IF(H283="","",G283-H283)</f>
        <v>-36</v>
      </c>
      <c r="J283" s="40" t="n">
        <f aca="false">IF(OR(D283="",D283+G283=0),"",D283/(D283+G283))</f>
        <v>0.734618235730171</v>
      </c>
      <c r="K283" s="40" t="n">
        <f aca="false">IF(E283="","",E283/(E283+H283))</f>
        <v>0.714078374455733</v>
      </c>
      <c r="L283" s="70" t="n">
        <f aca="false">IF(OR(K283="",J283=""),"",(J283-K283)*100)</f>
        <v>2.05398612744375</v>
      </c>
      <c r="M283" s="36" t="n">
        <v>1.72805469622063</v>
      </c>
      <c r="N283" s="36" t="n">
        <v>1.32633378910092</v>
      </c>
      <c r="O283" s="36" t="n">
        <f aca="false">SQRT(M283^2+N283^2)</f>
        <v>2.17837883602484</v>
      </c>
      <c r="P283" s="40" t="n">
        <f aca="false">IF(J283="","",MAX(0,J283-1.96*O283/100))</f>
        <v>0.691922010544084</v>
      </c>
      <c r="Q283" s="40" t="n">
        <f aca="false">IF(J283="","",MIN(1,J283+1.96*O283/100))</f>
        <v>0.777314460916257</v>
      </c>
      <c r="R283" s="32" t="str">
        <f aca="false">IF(L283="","",IF(ABS(L283)&lt;=O283,"Yes","No"))</f>
        <v>Yes</v>
      </c>
      <c r="S283" s="32" t="str">
        <f aca="false">IF(L283="","",IF(ABS(L283)&lt;=1.96*O283,"Yes","No"))</f>
        <v>Yes</v>
      </c>
      <c r="T283" s="60" t="n">
        <f aca="false">IF(D283="","",ROUND(SQRT(((D283+G283)*O283/100)^2+(J283*(D283+G283)*0.06777)^2),0))</f>
        <v>73</v>
      </c>
      <c r="U283" s="32"/>
    </row>
    <row r="284" customFormat="false" ht="15" hidden="false" customHeight="false" outlineLevel="0" collapsed="false">
      <c r="A284" s="32" t="s">
        <v>421</v>
      </c>
      <c r="B284" s="32" t="s">
        <v>498</v>
      </c>
      <c r="C284" s="32" t="s">
        <v>499</v>
      </c>
      <c r="D284" s="60" t="n">
        <v>1351</v>
      </c>
      <c r="E284" s="60" t="n">
        <v>1283</v>
      </c>
      <c r="F284" s="69" t="n">
        <f aca="false">IF(E284="","",D284-E284)</f>
        <v>68</v>
      </c>
      <c r="G284" s="60" t="n">
        <v>1290</v>
      </c>
      <c r="H284" s="60" t="n">
        <v>1354</v>
      </c>
      <c r="I284" s="69" t="n">
        <f aca="false">IF(H284="","",G284-H284)</f>
        <v>-64</v>
      </c>
      <c r="J284" s="40" t="n">
        <f aca="false">IF(OR(D284="",D284+G284=0),"",D284/(D284+G284))</f>
        <v>0.511548655812192</v>
      </c>
      <c r="K284" s="40" t="n">
        <f aca="false">IF(E284="","",E284/(E284+H284))</f>
        <v>0.486537732271521</v>
      </c>
      <c r="L284" s="70" t="n">
        <f aca="false">IF(OR(K284="",J284=""),"",(J284-K284)*100)</f>
        <v>2.50109235406717</v>
      </c>
      <c r="M284" s="36" t="n">
        <v>1.72805469622063</v>
      </c>
      <c r="N284" s="36" t="n">
        <v>1.32633378910092</v>
      </c>
      <c r="O284" s="36" t="n">
        <f aca="false">SQRT(M284^2+N284^2)</f>
        <v>2.17837883602484</v>
      </c>
      <c r="P284" s="40" t="n">
        <f aca="false">IF(J284="","",MAX(0,J284-1.96*O284/100))</f>
        <v>0.468852430626105</v>
      </c>
      <c r="Q284" s="40" t="n">
        <f aca="false">IF(J284="","",MIN(1,J284+1.96*O284/100))</f>
        <v>0.554244880998279</v>
      </c>
      <c r="R284" s="32" t="str">
        <f aca="false">IF(L284="","",IF(ABS(L284)&lt;=O284,"Yes","No"))</f>
        <v>No</v>
      </c>
      <c r="S284" s="32" t="str">
        <f aca="false">IF(L284="","",IF(ABS(L284)&lt;=1.96*O284,"Yes","No"))</f>
        <v>Yes</v>
      </c>
      <c r="T284" s="60" t="n">
        <f aca="false">IF(D284="","",ROUND(SQRT(((D284+G284)*O284/100)^2+(J284*(D284+G284)*0.06777)^2),0))</f>
        <v>108</v>
      </c>
      <c r="U284" s="32"/>
    </row>
    <row r="285" customFormat="false" ht="15" hidden="false" customHeight="false" outlineLevel="0" collapsed="false">
      <c r="A285" s="32" t="s">
        <v>421</v>
      </c>
      <c r="B285" s="32" t="s">
        <v>498</v>
      </c>
      <c r="C285" s="32" t="s">
        <v>500</v>
      </c>
      <c r="D285" s="60" t="n">
        <v>1620</v>
      </c>
      <c r="E285" s="60" t="n">
        <v>1509</v>
      </c>
      <c r="F285" s="69" t="n">
        <f aca="false">IF(E285="","",D285-E285)</f>
        <v>111</v>
      </c>
      <c r="G285" s="60" t="n">
        <v>1339</v>
      </c>
      <c r="H285" s="60" t="n">
        <v>1395</v>
      </c>
      <c r="I285" s="69" t="n">
        <f aca="false">IF(H285="","",G285-H285)</f>
        <v>-56</v>
      </c>
      <c r="J285" s="40" t="n">
        <f aca="false">IF(OR(D285="",D285+G285=0),"",D285/(D285+G285))</f>
        <v>0.547482257519432</v>
      </c>
      <c r="K285" s="40" t="n">
        <f aca="false">IF(E285="","",E285/(E285+H285))</f>
        <v>0.519628099173554</v>
      </c>
      <c r="L285" s="70" t="n">
        <f aca="false">IF(OR(K285="",J285=""),"",(J285-K285)*100)</f>
        <v>2.78541583458786</v>
      </c>
      <c r="M285" s="36" t="n">
        <v>1.72805469622063</v>
      </c>
      <c r="N285" s="36" t="n">
        <v>1.32633378910092</v>
      </c>
      <c r="O285" s="36" t="n">
        <f aca="false">SQRT(M285^2+N285^2)</f>
        <v>2.17837883602484</v>
      </c>
      <c r="P285" s="40" t="n">
        <f aca="false">IF(J285="","",MAX(0,J285-1.96*O285/100))</f>
        <v>0.504786032333345</v>
      </c>
      <c r="Q285" s="40" t="n">
        <f aca="false">IF(J285="","",MIN(1,J285+1.96*O285/100))</f>
        <v>0.590178482705519</v>
      </c>
      <c r="R285" s="32" t="str">
        <f aca="false">IF(L285="","",IF(ABS(L285)&lt;=O285,"Yes","No"))</f>
        <v>No</v>
      </c>
      <c r="S285" s="32" t="str">
        <f aca="false">IF(L285="","",IF(ABS(L285)&lt;=1.96*O285,"Yes","No"))</f>
        <v>Yes</v>
      </c>
      <c r="T285" s="60" t="n">
        <f aca="false">IF(D285="","",ROUND(SQRT(((D285+G285)*O285/100)^2+(J285*(D285+G285)*0.06777)^2),0))</f>
        <v>127</v>
      </c>
      <c r="U285" s="32"/>
    </row>
    <row r="286" customFormat="false" ht="15" hidden="false" customHeight="false" outlineLevel="0" collapsed="false">
      <c r="A286" s="32" t="s">
        <v>421</v>
      </c>
      <c r="B286" s="32" t="s">
        <v>498</v>
      </c>
      <c r="C286" s="32" t="s">
        <v>501</v>
      </c>
      <c r="D286" s="60" t="n">
        <v>1097</v>
      </c>
      <c r="E286" s="60" t="n">
        <v>977</v>
      </c>
      <c r="F286" s="69" t="n">
        <f aca="false">IF(E286="","",D286-E286)</f>
        <v>120</v>
      </c>
      <c r="G286" s="60" t="n">
        <v>791</v>
      </c>
      <c r="H286" s="60" t="n">
        <v>859</v>
      </c>
      <c r="I286" s="69" t="n">
        <f aca="false">IF(H286="","",G286-H286)</f>
        <v>-68</v>
      </c>
      <c r="J286" s="40" t="n">
        <f aca="false">IF(OR(D286="",D286+G286=0),"",D286/(D286+G286))</f>
        <v>0.58103813559322</v>
      </c>
      <c r="K286" s="40" t="n">
        <f aca="false">IF(E286="","",E286/(E286+H286))</f>
        <v>0.532135076252723</v>
      </c>
      <c r="L286" s="70" t="n">
        <f aca="false">IF(OR(K286="",J286=""),"",(J286-K286)*100)</f>
        <v>4.89030593404971</v>
      </c>
      <c r="M286" s="36" t="n">
        <v>1.72805469622063</v>
      </c>
      <c r="N286" s="36" t="n">
        <v>1.32633378910092</v>
      </c>
      <c r="O286" s="36" t="n">
        <f aca="false">SQRT(M286^2+N286^2)</f>
        <v>2.17837883602484</v>
      </c>
      <c r="P286" s="40" t="n">
        <f aca="false">IF(J286="","",MAX(0,J286-1.96*O286/100))</f>
        <v>0.538341910407133</v>
      </c>
      <c r="Q286" s="40" t="n">
        <f aca="false">IF(J286="","",MIN(1,J286+1.96*O286/100))</f>
        <v>0.623734360779307</v>
      </c>
      <c r="R286" s="32" t="str">
        <f aca="false">IF(L286="","",IF(ABS(L286)&lt;=O286,"Yes","No"))</f>
        <v>No</v>
      </c>
      <c r="S286" s="32" t="str">
        <f aca="false">IF(L286="","",IF(ABS(L286)&lt;=1.96*O286,"Yes","No"))</f>
        <v>No</v>
      </c>
      <c r="T286" s="60" t="n">
        <f aca="false">IF(D286="","",ROUND(SQRT(((D286+G286)*O286/100)^2+(J286*(D286+G286)*0.06777)^2),0))</f>
        <v>85</v>
      </c>
      <c r="U286" s="32"/>
    </row>
    <row r="287" customFormat="false" ht="15" hidden="false" customHeight="false" outlineLevel="0" collapsed="false">
      <c r="A287" s="32" t="s">
        <v>421</v>
      </c>
      <c r="B287" s="32" t="s">
        <v>498</v>
      </c>
      <c r="C287" s="32" t="s">
        <v>502</v>
      </c>
      <c r="D287" s="60" t="n">
        <v>1346</v>
      </c>
      <c r="E287" s="60" t="n">
        <v>1269</v>
      </c>
      <c r="F287" s="69" t="n">
        <f aca="false">IF(E287="","",D287-E287)</f>
        <v>77</v>
      </c>
      <c r="G287" s="60" t="n">
        <v>1118</v>
      </c>
      <c r="H287" s="60" t="n">
        <v>1207</v>
      </c>
      <c r="I287" s="69" t="n">
        <f aca="false">IF(H287="","",G287-H287)</f>
        <v>-89</v>
      </c>
      <c r="J287" s="40" t="n">
        <f aca="false">IF(OR(D287="",D287+G287=0),"",D287/(D287+G287))</f>
        <v>0.546266233766234</v>
      </c>
      <c r="K287" s="40" t="n">
        <f aca="false">IF(E287="","",E287/(E287+H287))</f>
        <v>0.512520193861066</v>
      </c>
      <c r="L287" s="70" t="n">
        <f aca="false">IF(OR(K287="",J287=""),"",(J287-K287)*100)</f>
        <v>3.37460399051674</v>
      </c>
      <c r="M287" s="36" t="n">
        <v>1.72805469622063</v>
      </c>
      <c r="N287" s="36" t="n">
        <v>1.32633378910092</v>
      </c>
      <c r="O287" s="36" t="n">
        <f aca="false">SQRT(M287^2+N287^2)</f>
        <v>2.17837883602484</v>
      </c>
      <c r="P287" s="40" t="n">
        <f aca="false">IF(J287="","",MAX(0,J287-1.96*O287/100))</f>
        <v>0.503570008580147</v>
      </c>
      <c r="Q287" s="40" t="n">
        <f aca="false">IF(J287="","",MIN(1,J287+1.96*O287/100))</f>
        <v>0.588962458952321</v>
      </c>
      <c r="R287" s="32" t="str">
        <f aca="false">IF(L287="","",IF(ABS(L287)&lt;=O287,"Yes","No"))</f>
        <v>No</v>
      </c>
      <c r="S287" s="32" t="str">
        <f aca="false">IF(L287="","",IF(ABS(L287)&lt;=1.96*O287,"Yes","No"))</f>
        <v>Yes</v>
      </c>
      <c r="T287" s="60" t="n">
        <f aca="false">IF(D287="","",ROUND(SQRT(((D287+G287)*O287/100)^2+(J287*(D287+G287)*0.06777)^2),0))</f>
        <v>106</v>
      </c>
      <c r="U287" s="32"/>
    </row>
    <row r="288" customFormat="false" ht="15" hidden="false" customHeight="false" outlineLevel="0" collapsed="false">
      <c r="A288" s="32" t="s">
        <v>421</v>
      </c>
      <c r="B288" s="32" t="s">
        <v>503</v>
      </c>
      <c r="C288" s="32" t="s">
        <v>503</v>
      </c>
      <c r="D288" s="60" t="n">
        <v>739</v>
      </c>
      <c r="E288" s="60" t="n">
        <v>768</v>
      </c>
      <c r="F288" s="69" t="n">
        <f aca="false">IF(E288="","",D288-E288)</f>
        <v>-29</v>
      </c>
      <c r="G288" s="60" t="n">
        <v>424</v>
      </c>
      <c r="H288" s="60" t="n">
        <v>460</v>
      </c>
      <c r="I288" s="69" t="n">
        <f aca="false">IF(H288="","",G288-H288)</f>
        <v>-36</v>
      </c>
      <c r="J288" s="40" t="n">
        <f aca="false">IF(OR(D288="",D288+G288=0),"",D288/(D288+G288))</f>
        <v>0.63542562338779</v>
      </c>
      <c r="K288" s="40" t="n">
        <f aca="false">IF(E288="","",E288/(E288+H288))</f>
        <v>0.625407166123778</v>
      </c>
      <c r="L288" s="70" t="n">
        <f aca="false">IF(OR(K288="",J288=""),"",(J288-K288)*100)</f>
        <v>1.00184572640117</v>
      </c>
      <c r="M288" s="36" t="n">
        <v>1.72805469622063</v>
      </c>
      <c r="N288" s="36" t="n">
        <v>1.32633378910092</v>
      </c>
      <c r="O288" s="36" t="n">
        <f aca="false">SQRT(M288^2+N288^2)</f>
        <v>2.17837883602484</v>
      </c>
      <c r="P288" s="40" t="n">
        <f aca="false">IF(J288="","",MAX(0,J288-1.96*O288/100))</f>
        <v>0.592729398201703</v>
      </c>
      <c r="Q288" s="40" t="n">
        <f aca="false">IF(J288="","",MIN(1,J288+1.96*O288/100))</f>
        <v>0.678121848573877</v>
      </c>
      <c r="R288" s="32" t="str">
        <f aca="false">IF(L288="","",IF(ABS(L288)&lt;=O288,"Yes","No"))</f>
        <v>Yes</v>
      </c>
      <c r="S288" s="32" t="str">
        <f aca="false">IF(L288="","",IF(ABS(L288)&lt;=1.96*O288,"Yes","No"))</f>
        <v>Yes</v>
      </c>
      <c r="T288" s="60" t="n">
        <f aca="false">IF(D288="","",ROUND(SQRT(((D288+G288)*O288/100)^2+(J288*(D288+G288)*0.06777)^2),0))</f>
        <v>56</v>
      </c>
      <c r="U288" s="32"/>
    </row>
    <row r="289" customFormat="false" ht="15" hidden="false" customHeight="false" outlineLevel="0" collapsed="false">
      <c r="A289" s="32" t="s">
        <v>421</v>
      </c>
      <c r="B289" s="32" t="s">
        <v>504</v>
      </c>
      <c r="C289" s="32" t="s">
        <v>504</v>
      </c>
      <c r="D289" s="60" t="n">
        <v>127</v>
      </c>
      <c r="E289" s="60" t="n">
        <v>101</v>
      </c>
      <c r="F289" s="69" t="n">
        <f aca="false">IF(E289="","",D289-E289)</f>
        <v>26</v>
      </c>
      <c r="G289" s="60" t="n">
        <v>75</v>
      </c>
      <c r="H289" s="60" t="n">
        <v>100</v>
      </c>
      <c r="I289" s="69" t="n">
        <f aca="false">IF(H289="","",G289-H289)</f>
        <v>-25</v>
      </c>
      <c r="J289" s="40" t="n">
        <f aca="false">IF(OR(D289="",D289+G289=0),"",D289/(D289+G289))</f>
        <v>0.628712871287129</v>
      </c>
      <c r="K289" s="40" t="n">
        <f aca="false">IF(E289="","",E289/(E289+H289))</f>
        <v>0.502487562189055</v>
      </c>
      <c r="L289" s="70" t="n">
        <f aca="false">IF(OR(K289="",J289=""),"",(J289-K289)*100)</f>
        <v>12.6225309098074</v>
      </c>
      <c r="M289" s="36" t="n">
        <v>3.48774817162815</v>
      </c>
      <c r="N289" s="36" t="n">
        <v>1.32633378910092</v>
      </c>
      <c r="O289" s="36" t="n">
        <f aca="false">SQRT(M289^2+N289^2)</f>
        <v>3.73142715710843</v>
      </c>
      <c r="P289" s="40" t="n">
        <f aca="false">IF(J289="","",MAX(0,J289-1.96*O289/100))</f>
        <v>0.555576899007804</v>
      </c>
      <c r="Q289" s="40" t="n">
        <f aca="false">IF(J289="","",MIN(1,J289+1.96*O289/100))</f>
        <v>0.701848843566454</v>
      </c>
      <c r="R289" s="32" t="str">
        <f aca="false">IF(L289="","",IF(ABS(L289)&lt;=O289,"Yes","No"))</f>
        <v>No</v>
      </c>
      <c r="S289" s="32" t="str">
        <f aca="false">IF(L289="","",IF(ABS(L289)&lt;=1.96*O289,"Yes","No"))</f>
        <v>No</v>
      </c>
      <c r="T289" s="60" t="n">
        <f aca="false">IF(D289="","",ROUND(SQRT(((D289+G289)*O289/100)^2+(J289*(D289+G289)*0.14653)^2),0))</f>
        <v>20</v>
      </c>
      <c r="U289" s="32"/>
    </row>
    <row r="290" customFormat="false" ht="15" hidden="false" customHeight="false" outlineLevel="0" collapsed="false">
      <c r="A290" s="32" t="s">
        <v>421</v>
      </c>
      <c r="B290" s="32" t="s">
        <v>328</v>
      </c>
      <c r="C290" s="32" t="s">
        <v>505</v>
      </c>
      <c r="D290" s="60" t="n">
        <v>932</v>
      </c>
      <c r="E290" s="60" t="n">
        <v>921</v>
      </c>
      <c r="F290" s="69" t="n">
        <f aca="false">IF(E290="","",D290-E290)</f>
        <v>11</v>
      </c>
      <c r="G290" s="60" t="n">
        <v>718</v>
      </c>
      <c r="H290" s="60" t="n">
        <v>722</v>
      </c>
      <c r="I290" s="69" t="n">
        <f aca="false">IF(H290="","",G290-H290)</f>
        <v>-4</v>
      </c>
      <c r="J290" s="40" t="n">
        <f aca="false">IF(OR(D290="",D290+G290=0),"",D290/(D290+G290))</f>
        <v>0.564848484848485</v>
      </c>
      <c r="K290" s="40" t="n">
        <f aca="false">IF(E290="","",E290/(E290+H290))</f>
        <v>0.560559951308582</v>
      </c>
      <c r="L290" s="70" t="n">
        <f aca="false">IF(OR(K290="",J290=""),"",(J290-K290)*100)</f>
        <v>0.428853353990299</v>
      </c>
      <c r="M290" s="36" t="n">
        <v>1.72805469622063</v>
      </c>
      <c r="N290" s="36" t="n">
        <v>1.32633378910092</v>
      </c>
      <c r="O290" s="36" t="n">
        <f aca="false">SQRT(M290^2+N290^2)</f>
        <v>2.17837883602484</v>
      </c>
      <c r="P290" s="40" t="n">
        <f aca="false">IF(J290="","",MAX(0,J290-1.96*O290/100))</f>
        <v>0.522152259662398</v>
      </c>
      <c r="Q290" s="40" t="n">
        <f aca="false">IF(J290="","",MIN(1,J290+1.96*O290/100))</f>
        <v>0.607544710034572</v>
      </c>
      <c r="R290" s="32" t="str">
        <f aca="false">IF(L290="","",IF(ABS(L290)&lt;=O290,"Yes","No"))</f>
        <v>Yes</v>
      </c>
      <c r="S290" s="32" t="str">
        <f aca="false">IF(L290="","",IF(ABS(L290)&lt;=1.96*O290,"Yes","No"))</f>
        <v>Yes</v>
      </c>
      <c r="T290" s="60" t="n">
        <f aca="false">IF(D290="","",ROUND(SQRT(((D290+G290)*O290/100)^2+(J290*(D290+G290)*0.06777)^2),0))</f>
        <v>73</v>
      </c>
      <c r="U290" s="32"/>
    </row>
    <row r="291" customFormat="false" ht="15" hidden="false" customHeight="false" outlineLevel="0" collapsed="false">
      <c r="A291" s="32" t="s">
        <v>421</v>
      </c>
      <c r="B291" s="32" t="s">
        <v>328</v>
      </c>
      <c r="C291" s="32" t="s">
        <v>506</v>
      </c>
      <c r="D291" s="60" t="n">
        <v>958</v>
      </c>
      <c r="E291" s="60" t="n">
        <v>880</v>
      </c>
      <c r="F291" s="69" t="n">
        <f aca="false">IF(E291="","",D291-E291)</f>
        <v>78</v>
      </c>
      <c r="G291" s="60" t="n">
        <v>743</v>
      </c>
      <c r="H291" s="60" t="n">
        <v>792</v>
      </c>
      <c r="I291" s="69" t="n">
        <f aca="false">IF(H291="","",G291-H291)</f>
        <v>-49</v>
      </c>
      <c r="J291" s="40" t="n">
        <f aca="false">IF(OR(D291="",D291+G291=0),"",D291/(D291+G291))</f>
        <v>0.563198118753674</v>
      </c>
      <c r="K291" s="40" t="n">
        <f aca="false">IF(E291="","",E291/(E291+H291))</f>
        <v>0.526315789473684</v>
      </c>
      <c r="L291" s="70" t="n">
        <f aca="false">IF(OR(K291="",J291=""),"",(J291-K291)*100)</f>
        <v>3.68823292799901</v>
      </c>
      <c r="M291" s="36" t="n">
        <v>1.72805469622063</v>
      </c>
      <c r="N291" s="36" t="n">
        <v>1.32633378910092</v>
      </c>
      <c r="O291" s="36" t="n">
        <f aca="false">SQRT(M291^2+N291^2)</f>
        <v>2.17837883602484</v>
      </c>
      <c r="P291" s="40" t="n">
        <f aca="false">IF(J291="","",MAX(0,J291-1.96*O291/100))</f>
        <v>0.520501893567587</v>
      </c>
      <c r="Q291" s="40" t="n">
        <f aca="false">IF(J291="","",MIN(1,J291+1.96*O291/100))</f>
        <v>0.605894343939761</v>
      </c>
      <c r="R291" s="32" t="str">
        <f aca="false">IF(L291="","",IF(ABS(L291)&lt;=O291,"Yes","No"))</f>
        <v>No</v>
      </c>
      <c r="S291" s="32" t="str">
        <f aca="false">IF(L291="","",IF(ABS(L291)&lt;=1.96*O291,"Yes","No"))</f>
        <v>Yes</v>
      </c>
      <c r="T291" s="60" t="n">
        <f aca="false">IF(D291="","",ROUND(SQRT(((D291+G291)*O291/100)^2+(J291*(D291+G291)*0.06777)^2),0))</f>
        <v>75</v>
      </c>
      <c r="U291" s="32"/>
    </row>
    <row r="292" customFormat="false" ht="15" hidden="false" customHeight="false" outlineLevel="0" collapsed="false">
      <c r="A292" s="32" t="s">
        <v>421</v>
      </c>
      <c r="B292" s="32" t="s">
        <v>328</v>
      </c>
      <c r="C292" s="32" t="s">
        <v>507</v>
      </c>
      <c r="D292" s="60" t="n">
        <v>437</v>
      </c>
      <c r="E292" s="60" t="n">
        <v>433</v>
      </c>
      <c r="F292" s="69" t="n">
        <f aca="false">IF(E292="","",D292-E292)</f>
        <v>4</v>
      </c>
      <c r="G292" s="60" t="n">
        <v>411</v>
      </c>
      <c r="H292" s="60" t="n">
        <v>414</v>
      </c>
      <c r="I292" s="69" t="n">
        <f aca="false">IF(H292="","",G292-H292)</f>
        <v>-3</v>
      </c>
      <c r="J292" s="40" t="n">
        <f aca="false">IF(OR(D292="",D292+G292=0),"",D292/(D292+G292))</f>
        <v>0.515330188679245</v>
      </c>
      <c r="K292" s="40" t="n">
        <f aca="false">IF(E292="","",E292/(E292+H292))</f>
        <v>0.511216056670602</v>
      </c>
      <c r="L292" s="70" t="n">
        <f aca="false">IF(OR(K292="",J292=""),"",(J292-K292)*100)</f>
        <v>0.411413200864319</v>
      </c>
      <c r="M292" s="36" t="n">
        <v>2.13808181890095</v>
      </c>
      <c r="N292" s="36" t="n">
        <v>1.32633378910092</v>
      </c>
      <c r="O292" s="36" t="n">
        <f aca="false">SQRT(M292^2+N292^2)</f>
        <v>2.51605945566189</v>
      </c>
      <c r="P292" s="40" t="n">
        <f aca="false">IF(J292="","",MAX(0,J292-1.96*O292/100))</f>
        <v>0.466015423348272</v>
      </c>
      <c r="Q292" s="40" t="n">
        <f aca="false">IF(J292="","",MIN(1,J292+1.96*O292/100))</f>
        <v>0.564644954010218</v>
      </c>
      <c r="R292" s="32" t="str">
        <f aca="false">IF(L292="","",IF(ABS(L292)&lt;=O292,"Yes","No"))</f>
        <v>Yes</v>
      </c>
      <c r="S292" s="32" t="str">
        <f aca="false">IF(L292="","",IF(ABS(L292)&lt;=1.96*O292,"Yes","No"))</f>
        <v>Yes</v>
      </c>
      <c r="T292" s="60" t="n">
        <f aca="false">IF(D292="","",ROUND(SQRT(((D292+G292)*O292/100)^2+(J292*(D292+G292)*0.0886)^2),0))</f>
        <v>44</v>
      </c>
      <c r="U292" s="32"/>
    </row>
    <row r="293" customFormat="false" ht="15" hidden="false" customHeight="false" outlineLevel="0" collapsed="false">
      <c r="A293" s="32" t="s">
        <v>421</v>
      </c>
      <c r="B293" s="32" t="s">
        <v>328</v>
      </c>
      <c r="C293" s="32" t="s">
        <v>508</v>
      </c>
      <c r="D293" s="60" t="n">
        <v>732</v>
      </c>
      <c r="E293" s="60" t="n">
        <v>734</v>
      </c>
      <c r="F293" s="69" t="n">
        <f aca="false">IF(E293="","",D293-E293)</f>
        <v>-2</v>
      </c>
      <c r="G293" s="60" t="n">
        <v>686</v>
      </c>
      <c r="H293" s="60" t="n">
        <v>699</v>
      </c>
      <c r="I293" s="69" t="n">
        <f aca="false">IF(H293="","",G293-H293)</f>
        <v>-13</v>
      </c>
      <c r="J293" s="40" t="n">
        <f aca="false">IF(OR(D293="",D293+G293=0),"",D293/(D293+G293))</f>
        <v>0.516220028208745</v>
      </c>
      <c r="K293" s="40" t="n">
        <f aca="false">IF(E293="","",E293/(E293+H293))</f>
        <v>0.512212142358688</v>
      </c>
      <c r="L293" s="70" t="n">
        <f aca="false">IF(OR(K293="",J293=""),"",(J293-K293)*100)</f>
        <v>0.400788585005663</v>
      </c>
      <c r="M293" s="36" t="n">
        <v>1.72805469622063</v>
      </c>
      <c r="N293" s="36" t="n">
        <v>1.32633378910092</v>
      </c>
      <c r="O293" s="36" t="n">
        <f aca="false">SQRT(M293^2+N293^2)</f>
        <v>2.17837883602484</v>
      </c>
      <c r="P293" s="40" t="n">
        <f aca="false">IF(J293="","",MAX(0,J293-1.96*O293/100))</f>
        <v>0.473523803022658</v>
      </c>
      <c r="Q293" s="40" t="n">
        <f aca="false">IF(J293="","",MIN(1,J293+1.96*O293/100))</f>
        <v>0.558916253394832</v>
      </c>
      <c r="R293" s="32" t="str">
        <f aca="false">IF(L293="","",IF(ABS(L293)&lt;=O293,"Yes","No"))</f>
        <v>Yes</v>
      </c>
      <c r="S293" s="32" t="str">
        <f aca="false">IF(L293="","",IF(ABS(L293)&lt;=1.96*O293,"Yes","No"))</f>
        <v>Yes</v>
      </c>
      <c r="T293" s="60" t="n">
        <f aca="false">IF(D293="","",ROUND(SQRT(((D293+G293)*O293/100)^2+(J293*(D293+G293)*0.06777)^2),0))</f>
        <v>58</v>
      </c>
      <c r="U293" s="32"/>
    </row>
    <row r="294" customFormat="false" ht="15" hidden="false" customHeight="false" outlineLevel="0" collapsed="false">
      <c r="A294" s="32" t="s">
        <v>421</v>
      </c>
      <c r="B294" s="32" t="s">
        <v>328</v>
      </c>
      <c r="C294" s="32" t="s">
        <v>509</v>
      </c>
      <c r="D294" s="60" t="n">
        <v>766</v>
      </c>
      <c r="E294" s="60" t="n">
        <v>751</v>
      </c>
      <c r="F294" s="69" t="n">
        <f aca="false">IF(E294="","",D294-E294)</f>
        <v>15</v>
      </c>
      <c r="G294" s="60" t="n">
        <v>596</v>
      </c>
      <c r="H294" s="60" t="n">
        <v>608</v>
      </c>
      <c r="I294" s="69" t="n">
        <f aca="false">IF(H294="","",G294-H294)</f>
        <v>-12</v>
      </c>
      <c r="J294" s="40" t="n">
        <f aca="false">IF(OR(D294="",D294+G294=0),"",D294/(D294+G294))</f>
        <v>0.562408223201175</v>
      </c>
      <c r="K294" s="40" t="n">
        <f aca="false">IF(E294="","",E294/(E294+H294))</f>
        <v>0.552612214863871</v>
      </c>
      <c r="L294" s="70" t="n">
        <f aca="false">IF(OR(K294="",J294=""),"",(J294-K294)*100)</f>
        <v>0.979600833730432</v>
      </c>
      <c r="M294" s="36" t="n">
        <v>1.72805469622063</v>
      </c>
      <c r="N294" s="36" t="n">
        <v>1.32633378910092</v>
      </c>
      <c r="O294" s="36" t="n">
        <f aca="false">SQRT(M294^2+N294^2)</f>
        <v>2.17837883602484</v>
      </c>
      <c r="P294" s="40" t="n">
        <f aca="false">IF(J294="","",MAX(0,J294-1.96*O294/100))</f>
        <v>0.519711998015088</v>
      </c>
      <c r="Q294" s="40" t="n">
        <f aca="false">IF(J294="","",MIN(1,J294+1.96*O294/100))</f>
        <v>0.605104448387262</v>
      </c>
      <c r="R294" s="32" t="str">
        <f aca="false">IF(L294="","",IF(ABS(L294)&lt;=O294,"Yes","No"))</f>
        <v>Yes</v>
      </c>
      <c r="S294" s="32" t="str">
        <f aca="false">IF(L294="","",IF(ABS(L294)&lt;=1.96*O294,"Yes","No"))</f>
        <v>Yes</v>
      </c>
      <c r="T294" s="60" t="n">
        <f aca="false">IF(D294="","",ROUND(SQRT(((D294+G294)*O294/100)^2+(J294*(D294+G294)*0.06777)^2),0))</f>
        <v>60</v>
      </c>
      <c r="U294" s="32"/>
    </row>
    <row r="295" customFormat="false" ht="15" hidden="false" customHeight="false" outlineLevel="0" collapsed="false">
      <c r="A295" s="32" t="s">
        <v>421</v>
      </c>
      <c r="B295" s="32" t="s">
        <v>328</v>
      </c>
      <c r="C295" s="32" t="s">
        <v>510</v>
      </c>
      <c r="D295" s="60" t="n">
        <v>501</v>
      </c>
      <c r="E295" s="60" t="n">
        <v>515</v>
      </c>
      <c r="F295" s="69" t="n">
        <f aca="false">IF(E295="","",D295-E295)</f>
        <v>-14</v>
      </c>
      <c r="G295" s="60" t="n">
        <v>465</v>
      </c>
      <c r="H295" s="60" t="n">
        <v>464</v>
      </c>
      <c r="I295" s="69" t="n">
        <f aca="false">IF(H295="","",G295-H295)</f>
        <v>1</v>
      </c>
      <c r="J295" s="40" t="n">
        <f aca="false">IF(OR(D295="",D295+G295=0),"",D295/(D295+G295))</f>
        <v>0.518633540372671</v>
      </c>
      <c r="K295" s="40" t="n">
        <f aca="false">IF(E295="","",E295/(E295+H295))</f>
        <v>0.526046986721144</v>
      </c>
      <c r="L295" s="70" t="n">
        <f aca="false">IF(OR(K295="",J295=""),"",(J295-K295)*100)</f>
        <v>-0.741344634847319</v>
      </c>
      <c r="M295" s="36" t="n">
        <v>2.13808181890095</v>
      </c>
      <c r="N295" s="36" t="n">
        <v>1.32633378910092</v>
      </c>
      <c r="O295" s="36" t="n">
        <f aca="false">SQRT(M295^2+N295^2)</f>
        <v>2.51605945566189</v>
      </c>
      <c r="P295" s="40" t="n">
        <f aca="false">IF(J295="","",MAX(0,J295-1.96*O295/100))</f>
        <v>0.469318775041698</v>
      </c>
      <c r="Q295" s="40" t="n">
        <f aca="false">IF(J295="","",MIN(1,J295+1.96*O295/100))</f>
        <v>0.567948305703644</v>
      </c>
      <c r="R295" s="32" t="str">
        <f aca="false">IF(L295="","",IF(ABS(L295)&lt;=O295,"Yes","No"))</f>
        <v>Yes</v>
      </c>
      <c r="S295" s="32" t="str">
        <f aca="false">IF(L295="","",IF(ABS(L295)&lt;=1.96*O295,"Yes","No"))</f>
        <v>Yes</v>
      </c>
      <c r="T295" s="60" t="n">
        <f aca="false">IF(D295="","",ROUND(SQRT(((D295+G295)*O295/100)^2+(J295*(D295+G295)*0.0886)^2),0))</f>
        <v>51</v>
      </c>
      <c r="U295" s="32"/>
    </row>
    <row r="296" customFormat="false" ht="15" hidden="false" customHeight="false" outlineLevel="0" collapsed="false">
      <c r="A296" s="32" t="s">
        <v>421</v>
      </c>
      <c r="B296" s="32" t="s">
        <v>511</v>
      </c>
      <c r="C296" s="32" t="s">
        <v>512</v>
      </c>
      <c r="D296" s="60" t="n">
        <v>592</v>
      </c>
      <c r="E296" s="60" t="n">
        <v>554</v>
      </c>
      <c r="F296" s="69" t="n">
        <f aca="false">IF(E296="","",D296-E296)</f>
        <v>38</v>
      </c>
      <c r="G296" s="60" t="n">
        <v>477</v>
      </c>
      <c r="H296" s="60" t="n">
        <v>570</v>
      </c>
      <c r="I296" s="69" t="n">
        <f aca="false">IF(H296="","",G296-H296)</f>
        <v>-93</v>
      </c>
      <c r="J296" s="40" t="n">
        <f aca="false">IF(OR(D296="",D296+G296=0),"",D296/(D296+G296))</f>
        <v>0.55378858746492</v>
      </c>
      <c r="K296" s="40" t="n">
        <f aca="false">IF(E296="","",E296/(E296+H296))</f>
        <v>0.49288256227758</v>
      </c>
      <c r="L296" s="70" t="n">
        <f aca="false">IF(OR(K296="",J296=""),"",(J296-K296)*100)</f>
        <v>6.09060251873403</v>
      </c>
      <c r="M296" s="36" t="n">
        <v>2.13808181890095</v>
      </c>
      <c r="N296" s="36" t="n">
        <v>1.32633378910092</v>
      </c>
      <c r="O296" s="36" t="n">
        <f aca="false">SQRT(M296^2+N296^2)</f>
        <v>2.51605945566189</v>
      </c>
      <c r="P296" s="40" t="n">
        <f aca="false">IF(J296="","",MAX(0,J296-1.96*O296/100))</f>
        <v>0.504473822133947</v>
      </c>
      <c r="Q296" s="40" t="n">
        <f aca="false">IF(J296="","",MIN(1,J296+1.96*O296/100))</f>
        <v>0.603103352795893</v>
      </c>
      <c r="R296" s="32" t="str">
        <f aca="false">IF(L296="","",IF(ABS(L296)&lt;=O296,"Yes","No"))</f>
        <v>No</v>
      </c>
      <c r="S296" s="32" t="str">
        <f aca="false">IF(L296="","",IF(ABS(L296)&lt;=1.96*O296,"Yes","No"))</f>
        <v>No</v>
      </c>
      <c r="T296" s="60" t="n">
        <f aca="false">IF(D296="","",ROUND(SQRT(((D296+G296)*O296/100)^2+(J296*(D296+G296)*0.0886)^2),0))</f>
        <v>59</v>
      </c>
      <c r="U296" s="32"/>
    </row>
    <row r="297" customFormat="false" ht="15" hidden="false" customHeight="false" outlineLevel="0" collapsed="false">
      <c r="A297" s="32" t="s">
        <v>421</v>
      </c>
      <c r="B297" s="32" t="s">
        <v>511</v>
      </c>
      <c r="C297" s="32" t="s">
        <v>513</v>
      </c>
      <c r="D297" s="60" t="n">
        <v>520</v>
      </c>
      <c r="E297" s="60" t="n">
        <v>439</v>
      </c>
      <c r="F297" s="69" t="n">
        <f aca="false">IF(E297="","",D297-E297)</f>
        <v>81</v>
      </c>
      <c r="G297" s="60" t="n">
        <v>386</v>
      </c>
      <c r="H297" s="60" t="n">
        <v>426</v>
      </c>
      <c r="I297" s="69" t="n">
        <f aca="false">IF(H297="","",G297-H297)</f>
        <v>-40</v>
      </c>
      <c r="J297" s="40" t="n">
        <f aca="false">IF(OR(D297="",D297+G297=0),"",D297/(D297+G297))</f>
        <v>0.573951434878587</v>
      </c>
      <c r="K297" s="40" t="n">
        <f aca="false">IF(E297="","",E297/(E297+H297))</f>
        <v>0.507514450867052</v>
      </c>
      <c r="L297" s="70" t="n">
        <f aca="false">IF(OR(K297="",J297=""),"",(J297-K297)*100)</f>
        <v>6.64369840115352</v>
      </c>
      <c r="M297" s="36" t="n">
        <v>2.13808181890095</v>
      </c>
      <c r="N297" s="36" t="n">
        <v>1.32633378910092</v>
      </c>
      <c r="O297" s="36" t="n">
        <f aca="false">SQRT(M297^2+N297^2)</f>
        <v>2.51605945566189</v>
      </c>
      <c r="P297" s="40" t="n">
        <f aca="false">IF(J297="","",MAX(0,J297-1.96*O297/100))</f>
        <v>0.524636669547614</v>
      </c>
      <c r="Q297" s="40" t="n">
        <f aca="false">IF(J297="","",MIN(1,J297+1.96*O297/100))</f>
        <v>0.62326620020956</v>
      </c>
      <c r="R297" s="32" t="str">
        <f aca="false">IF(L297="","",IF(ABS(L297)&lt;=O297,"Yes","No"))</f>
        <v>No</v>
      </c>
      <c r="S297" s="32" t="str">
        <f aca="false">IF(L297="","",IF(ABS(L297)&lt;=1.96*O297,"Yes","No"))</f>
        <v>No</v>
      </c>
      <c r="T297" s="60" t="n">
        <f aca="false">IF(D297="","",ROUND(SQRT(((D297+G297)*O297/100)^2+(J297*(D297+G297)*0.0886)^2),0))</f>
        <v>51</v>
      </c>
      <c r="U297" s="32"/>
    </row>
    <row r="298" customFormat="false" ht="15" hidden="false" customHeight="false" outlineLevel="0" collapsed="false">
      <c r="A298" s="32" t="s">
        <v>421</v>
      </c>
      <c r="B298" s="32" t="s">
        <v>511</v>
      </c>
      <c r="C298" s="32" t="s">
        <v>514</v>
      </c>
      <c r="D298" s="60" t="n">
        <v>752</v>
      </c>
      <c r="E298" s="60" t="n">
        <v>653</v>
      </c>
      <c r="F298" s="69" t="n">
        <f aca="false">IF(E298="","",D298-E298)</f>
        <v>99</v>
      </c>
      <c r="G298" s="60" t="n">
        <v>580</v>
      </c>
      <c r="H298" s="60" t="n">
        <v>612</v>
      </c>
      <c r="I298" s="69" t="n">
        <f aca="false">IF(H298="","",G298-H298)</f>
        <v>-32</v>
      </c>
      <c r="J298" s="40" t="n">
        <f aca="false">IF(OR(D298="",D298+G298=0),"",D298/(D298+G298))</f>
        <v>0.564564564564565</v>
      </c>
      <c r="K298" s="40" t="n">
        <f aca="false">IF(E298="","",E298/(E298+H298))</f>
        <v>0.516205533596838</v>
      </c>
      <c r="L298" s="70" t="n">
        <f aca="false">IF(OR(K298="",J298=""),"",(J298-K298)*100)</f>
        <v>4.83590309677267</v>
      </c>
      <c r="M298" s="36" t="n">
        <v>1.72805469622063</v>
      </c>
      <c r="N298" s="36" t="n">
        <v>1.32633378910092</v>
      </c>
      <c r="O298" s="36" t="n">
        <f aca="false">SQRT(M298^2+N298^2)</f>
        <v>2.17837883602484</v>
      </c>
      <c r="P298" s="40" t="n">
        <f aca="false">IF(J298="","",MAX(0,J298-1.96*O298/100))</f>
        <v>0.521868339378478</v>
      </c>
      <c r="Q298" s="40" t="n">
        <f aca="false">IF(J298="","",MIN(1,J298+1.96*O298/100))</f>
        <v>0.607260789750652</v>
      </c>
      <c r="R298" s="32" t="str">
        <f aca="false">IF(L298="","",IF(ABS(L298)&lt;=O298,"Yes","No"))</f>
        <v>No</v>
      </c>
      <c r="S298" s="32" t="str">
        <f aca="false">IF(L298="","",IF(ABS(L298)&lt;=1.96*O298,"Yes","No"))</f>
        <v>No</v>
      </c>
      <c r="T298" s="60" t="n">
        <f aca="false">IF(D298="","",ROUND(SQRT(((D298+G298)*O298/100)^2+(J298*(D298+G298)*0.06777)^2),0))</f>
        <v>59</v>
      </c>
      <c r="U298" s="32"/>
    </row>
    <row r="299" customFormat="false" ht="15" hidden="false" customHeight="false" outlineLevel="0" collapsed="false">
      <c r="A299" s="32" t="s">
        <v>421</v>
      </c>
      <c r="B299" s="32" t="s">
        <v>515</v>
      </c>
      <c r="C299" s="32" t="s">
        <v>516</v>
      </c>
      <c r="D299" s="60" t="n">
        <v>566</v>
      </c>
      <c r="E299" s="60" t="n">
        <v>533</v>
      </c>
      <c r="F299" s="69" t="n">
        <f aca="false">IF(E299="","",D299-E299)</f>
        <v>33</v>
      </c>
      <c r="G299" s="60" t="n">
        <v>991</v>
      </c>
      <c r="H299" s="60" t="n">
        <v>1046</v>
      </c>
      <c r="I299" s="69" t="n">
        <f aca="false">IF(H299="","",G299-H299)</f>
        <v>-55</v>
      </c>
      <c r="J299" s="40" t="n">
        <f aca="false">IF(OR(D299="",D299+G299=0),"",D299/(D299+G299))</f>
        <v>0.363519588953115</v>
      </c>
      <c r="K299" s="40" t="n">
        <f aca="false">IF(E299="","",E299/(E299+H299))</f>
        <v>0.337555414819506</v>
      </c>
      <c r="L299" s="70" t="n">
        <f aca="false">IF(OR(K299="",J299=""),"",(J299-K299)*100)</f>
        <v>2.5964174133609</v>
      </c>
      <c r="M299" s="36" t="n">
        <v>1.72805469622063</v>
      </c>
      <c r="N299" s="36" t="n">
        <v>1.32633378910092</v>
      </c>
      <c r="O299" s="36" t="n">
        <f aca="false">SQRT(M299^2+N299^2)</f>
        <v>2.17837883602484</v>
      </c>
      <c r="P299" s="40" t="n">
        <f aca="false">IF(J299="","",MAX(0,J299-1.96*O299/100))</f>
        <v>0.320823363767028</v>
      </c>
      <c r="Q299" s="40" t="n">
        <f aca="false">IF(J299="","",MIN(1,J299+1.96*O299/100))</f>
        <v>0.406215814139202</v>
      </c>
      <c r="R299" s="32" t="str">
        <f aca="false">IF(L299="","",IF(ABS(L299)&lt;=O299,"Yes","No"))</f>
        <v>No</v>
      </c>
      <c r="S299" s="32" t="str">
        <f aca="false">IF(L299="","",IF(ABS(L299)&lt;=1.96*O299,"Yes","No"))</f>
        <v>Yes</v>
      </c>
      <c r="T299" s="60" t="n">
        <f aca="false">IF(D299="","",ROUND(SQRT(((D299+G299)*O299/100)^2+(J299*(D299+G299)*0.06777)^2),0))</f>
        <v>51</v>
      </c>
      <c r="U299" s="32"/>
    </row>
    <row r="300" customFormat="false" ht="15" hidden="false" customHeight="false" outlineLevel="0" collapsed="false">
      <c r="A300" s="32" t="s">
        <v>421</v>
      </c>
      <c r="B300" s="32" t="s">
        <v>515</v>
      </c>
      <c r="C300" s="32" t="s">
        <v>517</v>
      </c>
      <c r="D300" s="60" t="n">
        <v>703</v>
      </c>
      <c r="E300" s="60" t="n">
        <v>619</v>
      </c>
      <c r="F300" s="69" t="n">
        <f aca="false">IF(E300="","",D300-E300)</f>
        <v>84</v>
      </c>
      <c r="G300" s="60" t="n">
        <v>1139</v>
      </c>
      <c r="H300" s="60" t="n">
        <v>1176</v>
      </c>
      <c r="I300" s="69" t="n">
        <f aca="false">IF(H300="","",G300-H300)</f>
        <v>-37</v>
      </c>
      <c r="J300" s="40" t="n">
        <f aca="false">IF(OR(D300="",D300+G300=0),"",D300/(D300+G300))</f>
        <v>0.381650380021716</v>
      </c>
      <c r="K300" s="40" t="n">
        <f aca="false">IF(E300="","",E300/(E300+H300))</f>
        <v>0.344846796657382</v>
      </c>
      <c r="L300" s="70" t="n">
        <f aca="false">IF(OR(K300="",J300=""),"",(J300-K300)*100)</f>
        <v>3.68035833643339</v>
      </c>
      <c r="M300" s="36" t="n">
        <v>1.72805469622063</v>
      </c>
      <c r="N300" s="36" t="n">
        <v>1.32633378910092</v>
      </c>
      <c r="O300" s="36" t="n">
        <f aca="false">SQRT(M300^2+N300^2)</f>
        <v>2.17837883602484</v>
      </c>
      <c r="P300" s="40" t="n">
        <f aca="false">IF(J300="","",MAX(0,J300-1.96*O300/100))</f>
        <v>0.338954154835629</v>
      </c>
      <c r="Q300" s="40" t="n">
        <f aca="false">IF(J300="","",MIN(1,J300+1.96*O300/100))</f>
        <v>0.424346605207802</v>
      </c>
      <c r="R300" s="32" t="str">
        <f aca="false">IF(L300="","",IF(ABS(L300)&lt;=O300,"Yes","No"))</f>
        <v>No</v>
      </c>
      <c r="S300" s="32" t="str">
        <f aca="false">IF(L300="","",IF(ABS(L300)&lt;=1.96*O300,"Yes","No"))</f>
        <v>Yes</v>
      </c>
      <c r="T300" s="60" t="n">
        <f aca="false">IF(D300="","",ROUND(SQRT(((D300+G300)*O300/100)^2+(J300*(D300+G300)*0.06777)^2),0))</f>
        <v>62</v>
      </c>
      <c r="U300" s="32"/>
    </row>
    <row r="301" customFormat="false" ht="15" hidden="false" customHeight="false" outlineLevel="0" collapsed="false">
      <c r="A301" s="32" t="s">
        <v>421</v>
      </c>
      <c r="B301" s="32" t="s">
        <v>515</v>
      </c>
      <c r="C301" s="32" t="s">
        <v>518</v>
      </c>
      <c r="D301" s="60" t="n">
        <v>233</v>
      </c>
      <c r="E301" s="60" t="n">
        <v>215</v>
      </c>
      <c r="F301" s="69" t="n">
        <f aca="false">IF(E301="","",D301-E301)</f>
        <v>18</v>
      </c>
      <c r="G301" s="60" t="n">
        <v>463</v>
      </c>
      <c r="H301" s="60" t="n">
        <v>479</v>
      </c>
      <c r="I301" s="69" t="n">
        <f aca="false">IF(H301="","",G301-H301)</f>
        <v>-16</v>
      </c>
      <c r="J301" s="40" t="n">
        <f aca="false">IF(OR(D301="",D301+G301=0),"",D301/(D301+G301))</f>
        <v>0.334770114942529</v>
      </c>
      <c r="K301" s="40" t="n">
        <f aca="false">IF(E301="","",E301/(E301+H301))</f>
        <v>0.309798270893372</v>
      </c>
      <c r="L301" s="70" t="n">
        <f aca="false">IF(OR(K301="",J301=""),"",(J301-K301)*100)</f>
        <v>2.4971844049157</v>
      </c>
      <c r="M301" s="36" t="n">
        <v>3.48774817162815</v>
      </c>
      <c r="N301" s="36" t="n">
        <v>1.32633378910092</v>
      </c>
      <c r="O301" s="36" t="n">
        <f aca="false">SQRT(M301^2+N301^2)</f>
        <v>3.73142715710843</v>
      </c>
      <c r="P301" s="40" t="n">
        <f aca="false">IF(J301="","",MAX(0,J301-1.96*O301/100))</f>
        <v>0.261634142663204</v>
      </c>
      <c r="Q301" s="40" t="n">
        <f aca="false">IF(J301="","",MIN(1,J301+1.96*O301/100))</f>
        <v>0.407906087221854</v>
      </c>
      <c r="R301" s="32" t="str">
        <f aca="false">IF(L301="","",IF(ABS(L301)&lt;=O301,"Yes","No"))</f>
        <v>Yes</v>
      </c>
      <c r="S301" s="32" t="str">
        <f aca="false">IF(L301="","",IF(ABS(L301)&lt;=1.96*O301,"Yes","No"))</f>
        <v>Yes</v>
      </c>
      <c r="T301" s="60" t="n">
        <f aca="false">IF(D301="","",ROUND(SQRT(((D301+G301)*O301/100)^2+(J301*(D301+G301)*0.14653)^2),0))</f>
        <v>43</v>
      </c>
      <c r="U301" s="32"/>
    </row>
    <row r="302" customFormat="false" ht="15" hidden="false" customHeight="false" outlineLevel="0" collapsed="false">
      <c r="A302" s="32" t="s">
        <v>421</v>
      </c>
      <c r="B302" s="32" t="s">
        <v>515</v>
      </c>
      <c r="C302" s="32" t="s">
        <v>519</v>
      </c>
      <c r="D302" s="60" t="n">
        <v>514</v>
      </c>
      <c r="E302" s="60" t="n">
        <v>459</v>
      </c>
      <c r="F302" s="69" t="n">
        <f aca="false">IF(E302="","",D302-E302)</f>
        <v>55</v>
      </c>
      <c r="G302" s="60" t="n">
        <v>874</v>
      </c>
      <c r="H302" s="60" t="n">
        <v>929</v>
      </c>
      <c r="I302" s="69" t="n">
        <f aca="false">IF(H302="","",G302-H302)</f>
        <v>-55</v>
      </c>
      <c r="J302" s="40" t="n">
        <f aca="false">IF(OR(D302="",D302+G302=0),"",D302/(D302+G302))</f>
        <v>0.370317002881844</v>
      </c>
      <c r="K302" s="40" t="n">
        <f aca="false">IF(E302="","",E302/(E302+H302))</f>
        <v>0.330691642651297</v>
      </c>
      <c r="L302" s="70" t="n">
        <f aca="false">IF(OR(K302="",J302=""),"",(J302-K302)*100)</f>
        <v>3.96253602305475</v>
      </c>
      <c r="M302" s="36" t="n">
        <v>1.72805469622063</v>
      </c>
      <c r="N302" s="36" t="n">
        <v>1.32633378910092</v>
      </c>
      <c r="O302" s="36" t="n">
        <f aca="false">SQRT(M302^2+N302^2)</f>
        <v>2.17837883602484</v>
      </c>
      <c r="P302" s="40" t="n">
        <f aca="false">IF(J302="","",MAX(0,J302-1.96*O302/100))</f>
        <v>0.327620777695758</v>
      </c>
      <c r="Q302" s="40" t="n">
        <f aca="false">IF(J302="","",MIN(1,J302+1.96*O302/100))</f>
        <v>0.413013228067931</v>
      </c>
      <c r="R302" s="32" t="str">
        <f aca="false">IF(L302="","",IF(ABS(L302)&lt;=O302,"Yes","No"))</f>
        <v>No</v>
      </c>
      <c r="S302" s="32" t="str">
        <f aca="false">IF(L302="","",IF(ABS(L302)&lt;=1.96*O302,"Yes","No"))</f>
        <v>Yes</v>
      </c>
      <c r="T302" s="60" t="n">
        <f aca="false">IF(D302="","",ROUND(SQRT(((D302+G302)*O302/100)^2+(J302*(D302+G302)*0.06777)^2),0))</f>
        <v>46</v>
      </c>
      <c r="U302" s="32"/>
    </row>
    <row r="303" customFormat="false" ht="15" hidden="false" customHeight="false" outlineLevel="0" collapsed="false">
      <c r="A303" s="32" t="s">
        <v>421</v>
      </c>
      <c r="B303" s="32" t="s">
        <v>515</v>
      </c>
      <c r="C303" s="32" t="s">
        <v>520</v>
      </c>
      <c r="D303" s="60" t="n">
        <v>323</v>
      </c>
      <c r="E303" s="60" t="n">
        <v>311</v>
      </c>
      <c r="F303" s="69" t="n">
        <f aca="false">IF(E303="","",D303-E303)</f>
        <v>12</v>
      </c>
      <c r="G303" s="60" t="n">
        <v>622</v>
      </c>
      <c r="H303" s="60" t="n">
        <v>628</v>
      </c>
      <c r="I303" s="69" t="n">
        <f aca="false">IF(H303="","",G303-H303)</f>
        <v>-6</v>
      </c>
      <c r="J303" s="40" t="n">
        <f aca="false">IF(OR(D303="",D303+G303=0),"",D303/(D303+G303))</f>
        <v>0.341798941798942</v>
      </c>
      <c r="K303" s="40" t="n">
        <f aca="false">IF(E303="","",E303/(E303+H303))</f>
        <v>0.331203407880724</v>
      </c>
      <c r="L303" s="70" t="n">
        <f aca="false">IF(OR(K303="",J303=""),"",(J303-K303)*100)</f>
        <v>1.05955339182177</v>
      </c>
      <c r="M303" s="36" t="n">
        <v>2.13808181890095</v>
      </c>
      <c r="N303" s="36" t="n">
        <v>1.32633378910092</v>
      </c>
      <c r="O303" s="36" t="n">
        <f aca="false">SQRT(M303^2+N303^2)</f>
        <v>2.51605945566189</v>
      </c>
      <c r="P303" s="40" t="n">
        <f aca="false">IF(J303="","",MAX(0,J303-1.96*O303/100))</f>
        <v>0.292484176467969</v>
      </c>
      <c r="Q303" s="40" t="n">
        <f aca="false">IF(J303="","",MIN(1,J303+1.96*O303/100))</f>
        <v>0.391113707129915</v>
      </c>
      <c r="R303" s="32" t="str">
        <f aca="false">IF(L303="","",IF(ABS(L303)&lt;=O303,"Yes","No"))</f>
        <v>Yes</v>
      </c>
      <c r="S303" s="32" t="str">
        <f aca="false">IF(L303="","",IF(ABS(L303)&lt;=1.96*O303,"Yes","No"))</f>
        <v>Yes</v>
      </c>
      <c r="T303" s="60" t="n">
        <f aca="false">IF(D303="","",ROUND(SQRT(((D303+G303)*O303/100)^2+(J303*(D303+G303)*0.0886)^2),0))</f>
        <v>37</v>
      </c>
      <c r="U303" s="32"/>
    </row>
    <row r="304" customFormat="false" ht="15" hidden="false" customHeight="false" outlineLevel="0" collapsed="false">
      <c r="A304" s="32" t="s">
        <v>421</v>
      </c>
      <c r="B304" s="32" t="s">
        <v>521</v>
      </c>
      <c r="C304" s="32" t="s">
        <v>522</v>
      </c>
      <c r="D304" s="60" t="n">
        <v>83</v>
      </c>
      <c r="E304" s="60" t="n">
        <v>239</v>
      </c>
      <c r="F304" s="69" t="n">
        <f aca="false">IF(E304="","",D304-E304)</f>
        <v>-156</v>
      </c>
      <c r="G304" s="60" t="n">
        <v>117</v>
      </c>
      <c r="H304" s="60" t="n">
        <v>427</v>
      </c>
      <c r="I304" s="69" t="n">
        <f aca="false">IF(H304="","",G304-H304)</f>
        <v>-310</v>
      </c>
      <c r="J304" s="40" t="n">
        <f aca="false">IF(OR(D304="",D304+G304=0),"",D304/(D304+G304))</f>
        <v>0.415</v>
      </c>
      <c r="K304" s="40" t="n">
        <f aca="false">IF(E304="","",E304/(E304+H304))</f>
        <v>0.358858858858859</v>
      </c>
      <c r="L304" s="70" t="n">
        <f aca="false">IF(OR(K304="",J304=""),"",(J304-K304)*100)</f>
        <v>5.61411411411411</v>
      </c>
      <c r="M304" s="36" t="n">
        <v>3.48774817162815</v>
      </c>
      <c r="N304" s="36" t="n">
        <v>1.32633378910092</v>
      </c>
      <c r="O304" s="36" t="n">
        <f aca="false">SQRT(M304^2+N304^2)</f>
        <v>3.73142715710843</v>
      </c>
      <c r="P304" s="40" t="n">
        <f aca="false">IF(J304="","",MAX(0,J304-1.96*O304/100))</f>
        <v>0.341864027720675</v>
      </c>
      <c r="Q304" s="40" t="n">
        <f aca="false">IF(J304="","",MIN(1,J304+1.96*O304/100))</f>
        <v>0.488135972279325</v>
      </c>
      <c r="R304" s="32" t="str">
        <f aca="false">IF(L304="","",IF(ABS(L304)&lt;=O304,"Yes","No"))</f>
        <v>No</v>
      </c>
      <c r="S304" s="32" t="str">
        <f aca="false">IF(L304="","",IF(ABS(L304)&lt;=1.96*O304,"Yes","No"))</f>
        <v>Yes</v>
      </c>
      <c r="T304" s="60" t="n">
        <f aca="false">IF(D304="","",ROUND(SQRT(((D304+G304)*O304/100)^2+(J304*(D304+G304)*0.14653)^2),0))</f>
        <v>14</v>
      </c>
      <c r="U304" s="32"/>
    </row>
    <row r="305" customFormat="false" ht="15" hidden="false" customHeight="false" outlineLevel="0" collapsed="false">
      <c r="A305" s="32" t="s">
        <v>421</v>
      </c>
      <c r="B305" s="32" t="s">
        <v>521</v>
      </c>
      <c r="C305" s="32" t="s">
        <v>523</v>
      </c>
      <c r="D305" s="60" t="n">
        <v>413</v>
      </c>
      <c r="E305" s="60" t="n">
        <v>341</v>
      </c>
      <c r="F305" s="69" t="n">
        <f aca="false">IF(E305="","",D305-E305)</f>
        <v>72</v>
      </c>
      <c r="G305" s="60" t="n">
        <v>689</v>
      </c>
      <c r="H305" s="60" t="n">
        <v>732</v>
      </c>
      <c r="I305" s="69" t="n">
        <f aca="false">IF(H305="","",G305-H305)</f>
        <v>-43</v>
      </c>
      <c r="J305" s="40" t="n">
        <f aca="false">IF(OR(D305="",D305+G305=0),"",D305/(D305+G305))</f>
        <v>0.374773139745917</v>
      </c>
      <c r="K305" s="40" t="n">
        <f aca="false">IF(E305="","",E305/(E305+H305))</f>
        <v>0.31780055917987</v>
      </c>
      <c r="L305" s="70" t="n">
        <f aca="false">IF(OR(K305="",J305=""),"",(J305-K305)*100)</f>
        <v>5.6972580566047</v>
      </c>
      <c r="M305" s="36" t="n">
        <v>2.13808181890095</v>
      </c>
      <c r="N305" s="36" t="n">
        <v>1.32633378910092</v>
      </c>
      <c r="O305" s="36" t="n">
        <f aca="false">SQRT(M305^2+N305^2)</f>
        <v>2.51605945566189</v>
      </c>
      <c r="P305" s="40" t="n">
        <f aca="false">IF(J305="","",MAX(0,J305-1.96*O305/100))</f>
        <v>0.325458374414944</v>
      </c>
      <c r="Q305" s="40" t="n">
        <f aca="false">IF(J305="","",MIN(1,J305+1.96*O305/100))</f>
        <v>0.42408790507689</v>
      </c>
      <c r="R305" s="32" t="str">
        <f aca="false">IF(L305="","",IF(ABS(L305)&lt;=O305,"Yes","No"))</f>
        <v>No</v>
      </c>
      <c r="S305" s="32" t="str">
        <f aca="false">IF(L305="","",IF(ABS(L305)&lt;=1.96*O305,"Yes","No"))</f>
        <v>No</v>
      </c>
      <c r="T305" s="60" t="n">
        <f aca="false">IF(D305="","",ROUND(SQRT(((D305+G305)*O305/100)^2+(J305*(D305+G305)*0.0886)^2),0))</f>
        <v>46</v>
      </c>
      <c r="U305" s="32"/>
    </row>
    <row r="306" customFormat="false" ht="15" hidden="false" customHeight="false" outlineLevel="0" collapsed="false">
      <c r="A306" s="32" t="s">
        <v>421</v>
      </c>
      <c r="B306" s="32" t="s">
        <v>524</v>
      </c>
      <c r="C306" s="32" t="s">
        <v>525</v>
      </c>
      <c r="D306" s="60" t="n">
        <v>1387</v>
      </c>
      <c r="E306" s="60" t="n">
        <v>1318</v>
      </c>
      <c r="F306" s="69" t="n">
        <f aca="false">IF(E306="","",D306-E306)</f>
        <v>69</v>
      </c>
      <c r="G306" s="60" t="n">
        <v>1614</v>
      </c>
      <c r="H306" s="60" t="n">
        <v>1709</v>
      </c>
      <c r="I306" s="69" t="n">
        <f aca="false">IF(H306="","",G306-H306)</f>
        <v>-95</v>
      </c>
      <c r="J306" s="40" t="n">
        <f aca="false">IF(OR(D306="",D306+G306=0),"",D306/(D306+G306))</f>
        <v>0.462179273575475</v>
      </c>
      <c r="K306" s="40" t="n">
        <f aca="false">IF(E306="","",E306/(E306+H306))</f>
        <v>0.435414601916089</v>
      </c>
      <c r="L306" s="70" t="n">
        <f aca="false">IF(OR(K306="",J306=""),"",(J306-K306)*100)</f>
        <v>2.67646716593863</v>
      </c>
      <c r="M306" s="36" t="n">
        <v>1.72805469622063</v>
      </c>
      <c r="N306" s="36" t="n">
        <v>1.32633378910092</v>
      </c>
      <c r="O306" s="36" t="n">
        <f aca="false">SQRT(M306^2+N306^2)</f>
        <v>2.17837883602484</v>
      </c>
      <c r="P306" s="40" t="n">
        <f aca="false">IF(J306="","",MAX(0,J306-1.96*O306/100))</f>
        <v>0.419483048389388</v>
      </c>
      <c r="Q306" s="40" t="n">
        <f aca="false">IF(J306="","",MIN(1,J306+1.96*O306/100))</f>
        <v>0.504875498761562</v>
      </c>
      <c r="R306" s="32" t="str">
        <f aca="false">IF(L306="","",IF(ABS(L306)&lt;=O306,"Yes","No"))</f>
        <v>No</v>
      </c>
      <c r="S306" s="32" t="str">
        <f aca="false">IF(L306="","",IF(ABS(L306)&lt;=1.96*O306,"Yes","No"))</f>
        <v>Yes</v>
      </c>
      <c r="T306" s="60" t="n">
        <f aca="false">IF(D306="","",ROUND(SQRT(((D306+G306)*O306/100)^2+(J306*(D306+G306)*0.06777)^2),0))</f>
        <v>114</v>
      </c>
      <c r="U306" s="32"/>
    </row>
    <row r="307" customFormat="false" ht="15" hidden="false" customHeight="false" outlineLevel="0" collapsed="false">
      <c r="A307" s="32" t="s">
        <v>421</v>
      </c>
      <c r="B307" s="32" t="s">
        <v>524</v>
      </c>
      <c r="C307" s="32" t="s">
        <v>526</v>
      </c>
      <c r="D307" s="60" t="n">
        <v>635</v>
      </c>
      <c r="E307" s="60" t="n">
        <v>561</v>
      </c>
      <c r="F307" s="69" t="n">
        <f aca="false">IF(E307="","",D307-E307)</f>
        <v>74</v>
      </c>
      <c r="G307" s="60" t="n">
        <v>799</v>
      </c>
      <c r="H307" s="60" t="n">
        <v>856</v>
      </c>
      <c r="I307" s="69" t="n">
        <f aca="false">IF(H307="","",G307-H307)</f>
        <v>-57</v>
      </c>
      <c r="J307" s="40" t="n">
        <f aca="false">IF(OR(D307="",D307+G307=0),"",D307/(D307+G307))</f>
        <v>0.442817294281729</v>
      </c>
      <c r="K307" s="40" t="n">
        <f aca="false">IF(E307="","",E307/(E307+H307))</f>
        <v>0.39590684544813</v>
      </c>
      <c r="L307" s="70" t="n">
        <f aca="false">IF(OR(K307="",J307=""),"",(J307-K307)*100)</f>
        <v>4.69104488335996</v>
      </c>
      <c r="M307" s="36" t="n">
        <v>1.72805469622063</v>
      </c>
      <c r="N307" s="36" t="n">
        <v>1.32633378910092</v>
      </c>
      <c r="O307" s="36" t="n">
        <f aca="false">SQRT(M307^2+N307^2)</f>
        <v>2.17837883602484</v>
      </c>
      <c r="P307" s="40" t="n">
        <f aca="false">IF(J307="","",MAX(0,J307-1.96*O307/100))</f>
        <v>0.400121069095643</v>
      </c>
      <c r="Q307" s="40" t="n">
        <f aca="false">IF(J307="","",MIN(1,J307+1.96*O307/100))</f>
        <v>0.485513519467816</v>
      </c>
      <c r="R307" s="32" t="str">
        <f aca="false">IF(L307="","",IF(ABS(L307)&lt;=O307,"Yes","No"))</f>
        <v>No</v>
      </c>
      <c r="S307" s="32" t="str">
        <f aca="false">IF(L307="","",IF(ABS(L307)&lt;=1.96*O307,"Yes","No"))</f>
        <v>No</v>
      </c>
      <c r="T307" s="60" t="n">
        <f aca="false">IF(D307="","",ROUND(SQRT(((D307+G307)*O307/100)^2+(J307*(D307+G307)*0.06777)^2),0))</f>
        <v>53</v>
      </c>
      <c r="U307" s="32"/>
    </row>
    <row r="308" customFormat="false" ht="15" hidden="false" customHeight="false" outlineLevel="0" collapsed="false">
      <c r="A308" s="32" t="s">
        <v>421</v>
      </c>
      <c r="B308" s="32" t="s">
        <v>527</v>
      </c>
      <c r="C308" s="32" t="s">
        <v>528</v>
      </c>
      <c r="D308" s="60" t="n">
        <v>569</v>
      </c>
      <c r="E308" s="60" t="n">
        <v>563</v>
      </c>
      <c r="F308" s="69" t="n">
        <f aca="false">IF(E308="","",D308-E308)</f>
        <v>6</v>
      </c>
      <c r="G308" s="60" t="n">
        <v>573</v>
      </c>
      <c r="H308" s="60" t="n">
        <v>573</v>
      </c>
      <c r="I308" s="69" t="n">
        <f aca="false">IF(H308="","",G308-H308)</f>
        <v>0</v>
      </c>
      <c r="J308" s="40" t="n">
        <f aca="false">IF(OR(D308="",D308+G308=0),"",D308/(D308+G308))</f>
        <v>0.498248686514886</v>
      </c>
      <c r="K308" s="40" t="n">
        <f aca="false">IF(E308="","",E308/(E308+H308))</f>
        <v>0.495598591549296</v>
      </c>
      <c r="L308" s="70" t="n">
        <f aca="false">IF(OR(K308="",J308=""),"",(J308-K308)*100)</f>
        <v>0.265009496559043</v>
      </c>
      <c r="M308" s="36" t="n">
        <v>2.13808181890095</v>
      </c>
      <c r="N308" s="36" t="n">
        <v>1.32633378910092</v>
      </c>
      <c r="O308" s="36" t="n">
        <f aca="false">SQRT(M308^2+N308^2)</f>
        <v>2.51605945566189</v>
      </c>
      <c r="P308" s="40" t="n">
        <f aca="false">IF(J308="","",MAX(0,J308-1.96*O308/100))</f>
        <v>0.448933921183913</v>
      </c>
      <c r="Q308" s="40" t="n">
        <f aca="false">IF(J308="","",MIN(1,J308+1.96*O308/100))</f>
        <v>0.547563451845859</v>
      </c>
      <c r="R308" s="32" t="str">
        <f aca="false">IF(L308="","",IF(ABS(L308)&lt;=O308,"Yes","No"))</f>
        <v>Yes</v>
      </c>
      <c r="S308" s="32" t="str">
        <f aca="false">IF(L308="","",IF(ABS(L308)&lt;=1.96*O308,"Yes","No"))</f>
        <v>Yes</v>
      </c>
      <c r="T308" s="60" t="n">
        <f aca="false">IF(D308="","",ROUND(SQRT(((D308+G308)*O308/100)^2+(J308*(D308+G308)*0.0886)^2),0))</f>
        <v>58</v>
      </c>
      <c r="U308" s="32"/>
    </row>
    <row r="309" customFormat="false" ht="15" hidden="false" customHeight="false" outlineLevel="0" collapsed="false">
      <c r="A309" s="32" t="s">
        <v>421</v>
      </c>
      <c r="B309" s="32" t="s">
        <v>527</v>
      </c>
      <c r="C309" s="32" t="s">
        <v>529</v>
      </c>
      <c r="D309" s="60" t="n">
        <v>667</v>
      </c>
      <c r="E309" s="60" t="n">
        <v>634</v>
      </c>
      <c r="F309" s="69" t="n">
        <f aca="false">IF(E309="","",D309-E309)</f>
        <v>33</v>
      </c>
      <c r="G309" s="60" t="n">
        <v>785</v>
      </c>
      <c r="H309" s="60" t="n">
        <v>855</v>
      </c>
      <c r="I309" s="69" t="n">
        <f aca="false">IF(H309="","",G309-H309)</f>
        <v>-70</v>
      </c>
      <c r="J309" s="40" t="n">
        <f aca="false">IF(OR(D309="",D309+G309=0),"",D309/(D309+G309))</f>
        <v>0.459366391184573</v>
      </c>
      <c r="K309" s="40" t="n">
        <f aca="false">IF(E309="","",E309/(E309+H309))</f>
        <v>0.425789120214909</v>
      </c>
      <c r="L309" s="70" t="n">
        <f aca="false">IF(OR(K309="",J309=""),"",(J309-K309)*100)</f>
        <v>3.35772709696637</v>
      </c>
      <c r="M309" s="36" t="n">
        <v>1.72805469622063</v>
      </c>
      <c r="N309" s="36" t="n">
        <v>1.32633378910092</v>
      </c>
      <c r="O309" s="36" t="n">
        <f aca="false">SQRT(M309^2+N309^2)</f>
        <v>2.17837883602484</v>
      </c>
      <c r="P309" s="40" t="n">
        <f aca="false">IF(J309="","",MAX(0,J309-1.96*O309/100))</f>
        <v>0.416670165998486</v>
      </c>
      <c r="Q309" s="40" t="n">
        <f aca="false">IF(J309="","",MIN(1,J309+1.96*O309/100))</f>
        <v>0.50206261637066</v>
      </c>
      <c r="R309" s="32" t="str">
        <f aca="false">IF(L309="","",IF(ABS(L309)&lt;=O309,"Yes","No"))</f>
        <v>No</v>
      </c>
      <c r="S309" s="32" t="str">
        <f aca="false">IF(L309="","",IF(ABS(L309)&lt;=1.96*O309,"Yes","No"))</f>
        <v>Yes</v>
      </c>
      <c r="T309" s="60" t="n">
        <f aca="false">IF(D309="","",ROUND(SQRT(((D309+G309)*O309/100)^2+(J309*(D309+G309)*0.06777)^2),0))</f>
        <v>55</v>
      </c>
      <c r="U309" s="32"/>
    </row>
    <row r="310" customFormat="false" ht="15" hidden="false" customHeight="false" outlineLevel="0" collapsed="false">
      <c r="A310" s="32" t="s">
        <v>421</v>
      </c>
      <c r="B310" s="32" t="s">
        <v>527</v>
      </c>
      <c r="C310" s="32" t="s">
        <v>530</v>
      </c>
      <c r="D310" s="60" t="n">
        <v>244</v>
      </c>
      <c r="E310" s="60" t="n">
        <v>245</v>
      </c>
      <c r="F310" s="69" t="n">
        <f aca="false">IF(E310="","",D310-E310)</f>
        <v>-1</v>
      </c>
      <c r="G310" s="60" t="n">
        <v>288</v>
      </c>
      <c r="H310" s="60" t="n">
        <v>290</v>
      </c>
      <c r="I310" s="69" t="n">
        <f aca="false">IF(H310="","",G310-H310)</f>
        <v>-2</v>
      </c>
      <c r="J310" s="40" t="n">
        <f aca="false">IF(OR(D310="",D310+G310=0),"",D310/(D310+G310))</f>
        <v>0.458646616541353</v>
      </c>
      <c r="K310" s="40" t="n">
        <f aca="false">IF(E310="","",E310/(E310+H310))</f>
        <v>0.457943925233645</v>
      </c>
      <c r="L310" s="70" t="n">
        <f aca="false">IF(OR(K310="",J310=""),"",(J310-K310)*100)</f>
        <v>0.0702691307708503</v>
      </c>
      <c r="M310" s="36" t="n">
        <v>3.48774817162815</v>
      </c>
      <c r="N310" s="36" t="n">
        <v>1.32633378910092</v>
      </c>
      <c r="O310" s="36" t="n">
        <f aca="false">SQRT(M310^2+N310^2)</f>
        <v>3.73142715710843</v>
      </c>
      <c r="P310" s="40" t="n">
        <f aca="false">IF(J310="","",MAX(0,J310-1.96*O310/100))</f>
        <v>0.385510644262028</v>
      </c>
      <c r="Q310" s="40" t="n">
        <f aca="false">IF(J310="","",MIN(1,J310+1.96*O310/100))</f>
        <v>0.531782588820679</v>
      </c>
      <c r="R310" s="32" t="str">
        <f aca="false">IF(L310="","",IF(ABS(L310)&lt;=O310,"Yes","No"))</f>
        <v>Yes</v>
      </c>
      <c r="S310" s="32" t="str">
        <f aca="false">IF(L310="","",IF(ABS(L310)&lt;=1.96*O310,"Yes","No"))</f>
        <v>Yes</v>
      </c>
      <c r="T310" s="60" t="n">
        <f aca="false">IF(D310="","",ROUND(SQRT(((D310+G310)*O310/100)^2+(J310*(D310+G310)*0.14653)^2),0))</f>
        <v>41</v>
      </c>
      <c r="U310" s="32"/>
    </row>
    <row r="311" customFormat="false" ht="15" hidden="false" customHeight="false" outlineLevel="0" collapsed="false">
      <c r="A311" s="32" t="s">
        <v>421</v>
      </c>
      <c r="B311" s="32" t="s">
        <v>527</v>
      </c>
      <c r="C311" s="32" t="s">
        <v>531</v>
      </c>
      <c r="D311" s="60" t="n">
        <v>516</v>
      </c>
      <c r="E311" s="60" t="n">
        <v>481</v>
      </c>
      <c r="F311" s="69" t="n">
        <f aca="false">IF(E311="","",D311-E311)</f>
        <v>35</v>
      </c>
      <c r="G311" s="60" t="n">
        <v>461</v>
      </c>
      <c r="H311" s="60" t="n">
        <v>473</v>
      </c>
      <c r="I311" s="69" t="n">
        <f aca="false">IF(H311="","",G311-H311)</f>
        <v>-12</v>
      </c>
      <c r="J311" s="40" t="n">
        <f aca="false">IF(OR(D311="",D311+G311=0),"",D311/(D311+G311))</f>
        <v>0.528147389969294</v>
      </c>
      <c r="K311" s="40" t="n">
        <f aca="false">IF(E311="","",E311/(E311+H311))</f>
        <v>0.5041928721174</v>
      </c>
      <c r="L311" s="70" t="n">
        <f aca="false">IF(OR(K311="",J311=""),"",(J311-K311)*100)</f>
        <v>2.39545178518934</v>
      </c>
      <c r="M311" s="36" t="n">
        <v>2.13808181890095</v>
      </c>
      <c r="N311" s="36" t="n">
        <v>1.32633378910092</v>
      </c>
      <c r="O311" s="36" t="n">
        <f aca="false">SQRT(M311^2+N311^2)</f>
        <v>2.51605945566189</v>
      </c>
      <c r="P311" s="40" t="n">
        <f aca="false">IF(J311="","",MAX(0,J311-1.96*O311/100))</f>
        <v>0.478832624638321</v>
      </c>
      <c r="Q311" s="40" t="n">
        <f aca="false">IF(J311="","",MIN(1,J311+1.96*O311/100))</f>
        <v>0.577462155300267</v>
      </c>
      <c r="R311" s="32" t="str">
        <f aca="false">IF(L311="","",IF(ABS(L311)&lt;=O311,"Yes","No"))</f>
        <v>Yes</v>
      </c>
      <c r="S311" s="32" t="str">
        <f aca="false">IF(L311="","",IF(ABS(L311)&lt;=1.96*O311,"Yes","No"))</f>
        <v>Yes</v>
      </c>
      <c r="T311" s="60" t="n">
        <f aca="false">IF(D311="","",ROUND(SQRT(((D311+G311)*O311/100)^2+(J311*(D311+G311)*0.0886)^2),0))</f>
        <v>52</v>
      </c>
      <c r="U311" s="32"/>
    </row>
    <row r="312" customFormat="false" ht="15" hidden="false" customHeight="false" outlineLevel="0" collapsed="false">
      <c r="A312" s="32" t="s">
        <v>421</v>
      </c>
      <c r="B312" s="32" t="s">
        <v>527</v>
      </c>
      <c r="C312" s="32" t="s">
        <v>532</v>
      </c>
      <c r="D312" s="60" t="n">
        <v>379</v>
      </c>
      <c r="E312" s="60" t="n">
        <v>362</v>
      </c>
      <c r="F312" s="69" t="n">
        <f aca="false">IF(E312="","",D312-E312)</f>
        <v>17</v>
      </c>
      <c r="G312" s="60" t="n">
        <v>325</v>
      </c>
      <c r="H312" s="60" t="n">
        <v>355</v>
      </c>
      <c r="I312" s="69" t="n">
        <f aca="false">IF(H312="","",G312-H312)</f>
        <v>-30</v>
      </c>
      <c r="J312" s="40" t="n">
        <f aca="false">IF(OR(D312="",D312+G312=0),"",D312/(D312+G312))</f>
        <v>0.538352272727273</v>
      </c>
      <c r="K312" s="40" t="n">
        <f aca="false">IF(E312="","",E312/(E312+H312))</f>
        <v>0.504881450488145</v>
      </c>
      <c r="L312" s="70" t="n">
        <f aca="false">IF(OR(K312="",J312=""),"",(J312-K312)*100)</f>
        <v>3.34708222391277</v>
      </c>
      <c r="M312" s="36" t="n">
        <v>3.48774817162815</v>
      </c>
      <c r="N312" s="36" t="n">
        <v>1.32633378910092</v>
      </c>
      <c r="O312" s="36" t="n">
        <f aca="false">SQRT(M312^2+N312^2)</f>
        <v>3.73142715710843</v>
      </c>
      <c r="P312" s="40" t="n">
        <f aca="false">IF(J312="","",MAX(0,J312-1.96*O312/100))</f>
        <v>0.465216300447948</v>
      </c>
      <c r="Q312" s="40" t="n">
        <f aca="false">IF(J312="","",MIN(1,J312+1.96*O312/100))</f>
        <v>0.611488245006598</v>
      </c>
      <c r="R312" s="32" t="str">
        <f aca="false">IF(L312="","",IF(ABS(L312)&lt;=O312,"Yes","No"))</f>
        <v>Yes</v>
      </c>
      <c r="S312" s="32" t="str">
        <f aca="false">IF(L312="","",IF(ABS(L312)&lt;=1.96*O312,"Yes","No"))</f>
        <v>Yes</v>
      </c>
      <c r="T312" s="60" t="n">
        <f aca="false">IF(D312="","",ROUND(SQRT(((D312+G312)*O312/100)^2+(J312*(D312+G312)*0.14653)^2),0))</f>
        <v>61</v>
      </c>
      <c r="U312" s="32"/>
    </row>
    <row r="313" customFormat="false" ht="15" hidden="false" customHeight="false" outlineLevel="0" collapsed="false">
      <c r="A313" s="32" t="s">
        <v>421</v>
      </c>
      <c r="B313" s="32" t="s">
        <v>527</v>
      </c>
      <c r="C313" s="32" t="s">
        <v>533</v>
      </c>
      <c r="D313" s="60" t="n">
        <v>560</v>
      </c>
      <c r="E313" s="60" t="n">
        <v>530</v>
      </c>
      <c r="F313" s="69" t="n">
        <f aca="false">IF(E313="","",D313-E313)</f>
        <v>30</v>
      </c>
      <c r="G313" s="60" t="n">
        <v>455</v>
      </c>
      <c r="H313" s="60" t="n">
        <v>477</v>
      </c>
      <c r="I313" s="69" t="n">
        <f aca="false">IF(H313="","",G313-H313)</f>
        <v>-22</v>
      </c>
      <c r="J313" s="40" t="n">
        <f aca="false">IF(OR(D313="",D313+G313=0),"",D313/(D313+G313))</f>
        <v>0.551724137931035</v>
      </c>
      <c r="K313" s="40" t="n">
        <f aca="false">IF(E313="","",E313/(E313+H313))</f>
        <v>0.526315789473684</v>
      </c>
      <c r="L313" s="70" t="n">
        <f aca="false">IF(OR(K313="",J313=""),"",(J313-K313)*100)</f>
        <v>2.54083484573503</v>
      </c>
      <c r="M313" s="36" t="n">
        <v>2.13808181890095</v>
      </c>
      <c r="N313" s="36" t="n">
        <v>1.32633378910092</v>
      </c>
      <c r="O313" s="36" t="n">
        <f aca="false">SQRT(M313^2+N313^2)</f>
        <v>2.51605945566189</v>
      </c>
      <c r="P313" s="40" t="n">
        <f aca="false">IF(J313="","",MAX(0,J313-1.96*O313/100))</f>
        <v>0.502409372600062</v>
      </c>
      <c r="Q313" s="40" t="n">
        <f aca="false">IF(J313="","",MIN(1,J313+1.96*O313/100))</f>
        <v>0.601038903262008</v>
      </c>
      <c r="R313" s="32" t="str">
        <f aca="false">IF(L313="","",IF(ABS(L313)&lt;=O313,"Yes","No"))</f>
        <v>No</v>
      </c>
      <c r="S313" s="32" t="str">
        <f aca="false">IF(L313="","",IF(ABS(L313)&lt;=1.96*O313,"Yes","No"))</f>
        <v>Yes</v>
      </c>
      <c r="T313" s="60" t="n">
        <f aca="false">IF(D313="","",ROUND(SQRT(((D313+G313)*O313/100)^2+(J313*(D313+G313)*0.0886)^2),0))</f>
        <v>56</v>
      </c>
      <c r="U313" s="32"/>
    </row>
    <row r="314" customFormat="false" ht="15" hidden="false" customHeight="false" outlineLevel="0" collapsed="false">
      <c r="A314" s="32" t="s">
        <v>421</v>
      </c>
      <c r="B314" s="32" t="s">
        <v>527</v>
      </c>
      <c r="C314" s="32" t="s">
        <v>534</v>
      </c>
      <c r="D314" s="60" t="n">
        <v>196</v>
      </c>
      <c r="E314" s="60" t="n">
        <v>160</v>
      </c>
      <c r="F314" s="69" t="n">
        <f aca="false">IF(E314="","",D314-E314)</f>
        <v>36</v>
      </c>
      <c r="G314" s="60" t="n">
        <v>230</v>
      </c>
      <c r="H314" s="60" t="n">
        <v>247</v>
      </c>
      <c r="I314" s="69" t="n">
        <f aca="false">IF(H314="","",G314-H314)</f>
        <v>-17</v>
      </c>
      <c r="J314" s="40" t="n">
        <f aca="false">IF(OR(D314="",D314+G314=0),"",D314/(D314+G314))</f>
        <v>0.460093896713615</v>
      </c>
      <c r="K314" s="40" t="n">
        <f aca="false">IF(E314="","",E314/(E314+H314))</f>
        <v>0.393120393120393</v>
      </c>
      <c r="L314" s="70" t="n">
        <f aca="false">IF(OR(K314="",J314=""),"",(J314-K314)*100)</f>
        <v>6.69735035932219</v>
      </c>
      <c r="M314" s="36" t="n">
        <v>3.48774817162815</v>
      </c>
      <c r="N314" s="36" t="n">
        <v>1.32633378910092</v>
      </c>
      <c r="O314" s="36" t="n">
        <f aca="false">SQRT(M314^2+N314^2)</f>
        <v>3.73142715710843</v>
      </c>
      <c r="P314" s="40" t="n">
        <f aca="false">IF(J314="","",MAX(0,J314-1.96*O314/100))</f>
        <v>0.38695792443429</v>
      </c>
      <c r="Q314" s="40" t="n">
        <f aca="false">IF(J314="","",MIN(1,J314+1.96*O314/100))</f>
        <v>0.53322986899294</v>
      </c>
      <c r="R314" s="32" t="str">
        <f aca="false">IF(L314="","",IF(ABS(L314)&lt;=O314,"Yes","No"))</f>
        <v>No</v>
      </c>
      <c r="S314" s="32" t="str">
        <f aca="false">IF(L314="","",IF(ABS(L314)&lt;=1.96*O314,"Yes","No"))</f>
        <v>Yes</v>
      </c>
      <c r="T314" s="60" t="n">
        <f aca="false">IF(D314="","",ROUND(SQRT(((D314+G314)*O314/100)^2+(J314*(D314+G314)*0.14653)^2),0))</f>
        <v>33</v>
      </c>
      <c r="U314" s="32"/>
    </row>
    <row r="315" customFormat="false" ht="15" hidden="false" customHeight="false" outlineLevel="0" collapsed="false">
      <c r="A315" s="32" t="s">
        <v>421</v>
      </c>
      <c r="B315" s="32" t="s">
        <v>527</v>
      </c>
      <c r="C315" s="32" t="s">
        <v>535</v>
      </c>
      <c r="D315" s="60" t="n">
        <v>451</v>
      </c>
      <c r="E315" s="60" t="n">
        <v>395</v>
      </c>
      <c r="F315" s="69" t="n">
        <f aca="false">IF(E315="","",D315-E315)</f>
        <v>56</v>
      </c>
      <c r="G315" s="60" t="n">
        <v>543</v>
      </c>
      <c r="H315" s="60" t="n">
        <v>561</v>
      </c>
      <c r="I315" s="69" t="n">
        <f aca="false">IF(H315="","",G315-H315)</f>
        <v>-18</v>
      </c>
      <c r="J315" s="40" t="n">
        <f aca="false">IF(OR(D315="",D315+G315=0),"",D315/(D315+G315))</f>
        <v>0.453722334004024</v>
      </c>
      <c r="K315" s="40" t="n">
        <f aca="false">IF(E315="","",E315/(E315+H315))</f>
        <v>0.413179916317992</v>
      </c>
      <c r="L315" s="70" t="n">
        <f aca="false">IF(OR(K315="",J315=""),"",(J315-K315)*100)</f>
        <v>4.05424176860325</v>
      </c>
      <c r="M315" s="36" t="n">
        <v>2.13808181890095</v>
      </c>
      <c r="N315" s="36" t="n">
        <v>1.32633378910092</v>
      </c>
      <c r="O315" s="36" t="n">
        <f aca="false">SQRT(M315^2+N315^2)</f>
        <v>2.51605945566189</v>
      </c>
      <c r="P315" s="40" t="n">
        <f aca="false">IF(J315="","",MAX(0,J315-1.96*O315/100))</f>
        <v>0.404407568673051</v>
      </c>
      <c r="Q315" s="40" t="n">
        <f aca="false">IF(J315="","",MIN(1,J315+1.96*O315/100))</f>
        <v>0.503037099334997</v>
      </c>
      <c r="R315" s="32" t="str">
        <f aca="false">IF(L315="","",IF(ABS(L315)&lt;=O315,"Yes","No"))</f>
        <v>No</v>
      </c>
      <c r="S315" s="32" t="str">
        <f aca="false">IF(L315="","",IF(ABS(L315)&lt;=1.96*O315,"Yes","No"))</f>
        <v>Yes</v>
      </c>
      <c r="T315" s="60" t="n">
        <f aca="false">IF(D315="","",ROUND(SQRT(((D315+G315)*O315/100)^2+(J315*(D315+G315)*0.0886)^2),0))</f>
        <v>47</v>
      </c>
      <c r="U315" s="32"/>
    </row>
    <row r="316" customFormat="false" ht="15" hidden="false" customHeight="false" outlineLevel="0" collapsed="false">
      <c r="A316" s="32" t="s">
        <v>421</v>
      </c>
      <c r="B316" s="32" t="s">
        <v>536</v>
      </c>
      <c r="C316" s="32" t="s">
        <v>537</v>
      </c>
      <c r="D316" s="60" t="n">
        <v>423</v>
      </c>
      <c r="E316" s="60" t="n">
        <v>393</v>
      </c>
      <c r="F316" s="69" t="n">
        <f aca="false">IF(E316="","",D316-E316)</f>
        <v>30</v>
      </c>
      <c r="G316" s="60" t="n">
        <v>722</v>
      </c>
      <c r="H316" s="60" t="n">
        <v>741</v>
      </c>
      <c r="I316" s="69" t="n">
        <f aca="false">IF(H316="","",G316-H316)</f>
        <v>-19</v>
      </c>
      <c r="J316" s="40" t="n">
        <f aca="false">IF(OR(D316="",D316+G316=0),"",D316/(D316+G316))</f>
        <v>0.36943231441048</v>
      </c>
      <c r="K316" s="40" t="n">
        <f aca="false">IF(E316="","",E316/(E316+H316))</f>
        <v>0.346560846560847</v>
      </c>
      <c r="L316" s="70" t="n">
        <f aca="false">IF(OR(K316="",J316=""),"",(J316-K316)*100)</f>
        <v>2.28714678496338</v>
      </c>
      <c r="M316" s="36" t="n">
        <v>2.13808181890095</v>
      </c>
      <c r="N316" s="36" t="n">
        <v>1.32633378910092</v>
      </c>
      <c r="O316" s="36" t="n">
        <f aca="false">SQRT(M316^2+N316^2)</f>
        <v>2.51605945566189</v>
      </c>
      <c r="P316" s="40" t="n">
        <f aca="false">IF(J316="","",MAX(0,J316-1.96*O316/100))</f>
        <v>0.320117549079507</v>
      </c>
      <c r="Q316" s="40" t="n">
        <f aca="false">IF(J316="","",MIN(1,J316+1.96*O316/100))</f>
        <v>0.418747079741453</v>
      </c>
      <c r="R316" s="32" t="str">
        <f aca="false">IF(L316="","",IF(ABS(L316)&lt;=O316,"Yes","No"))</f>
        <v>Yes</v>
      </c>
      <c r="S316" s="32" t="str">
        <f aca="false">IF(L316="","",IF(ABS(L316)&lt;=1.96*O316,"Yes","No"))</f>
        <v>Yes</v>
      </c>
      <c r="T316" s="60" t="n">
        <f aca="false">IF(D316="","",ROUND(SQRT(((D316+G316)*O316/100)^2+(J316*(D316+G316)*0.0886)^2),0))</f>
        <v>47</v>
      </c>
      <c r="U316" s="32"/>
    </row>
    <row r="317" customFormat="false" ht="15" hidden="false" customHeight="false" outlineLevel="0" collapsed="false">
      <c r="A317" s="32" t="s">
        <v>421</v>
      </c>
      <c r="B317" s="32" t="s">
        <v>536</v>
      </c>
      <c r="C317" s="32" t="s">
        <v>538</v>
      </c>
      <c r="D317" s="60" t="n">
        <v>873</v>
      </c>
      <c r="E317" s="60" t="n">
        <v>787</v>
      </c>
      <c r="F317" s="69" t="n">
        <f aca="false">IF(E317="","",D317-E317)</f>
        <v>86</v>
      </c>
      <c r="G317" s="60" t="n">
        <v>1444</v>
      </c>
      <c r="H317" s="60" t="n">
        <v>1491</v>
      </c>
      <c r="I317" s="69" t="n">
        <f aca="false">IF(H317="","",G317-H317)</f>
        <v>-47</v>
      </c>
      <c r="J317" s="40" t="n">
        <f aca="false">IF(OR(D317="",D317+G317=0),"",D317/(D317+G317))</f>
        <v>0.376780319378507</v>
      </c>
      <c r="K317" s="40" t="n">
        <f aca="false">IF(E317="","",E317/(E317+H317))</f>
        <v>0.345478489903424</v>
      </c>
      <c r="L317" s="70" t="n">
        <f aca="false">IF(OR(K317="",J317=""),"",(J317-K317)*100)</f>
        <v>3.13018294750826</v>
      </c>
      <c r="M317" s="36" t="n">
        <v>1.72805469622063</v>
      </c>
      <c r="N317" s="36" t="n">
        <v>1.32633378910092</v>
      </c>
      <c r="O317" s="36" t="n">
        <f aca="false">SQRT(M317^2+N317^2)</f>
        <v>2.17837883602484</v>
      </c>
      <c r="P317" s="40" t="n">
        <f aca="false">IF(J317="","",MAX(0,J317-1.96*O317/100))</f>
        <v>0.33408409419242</v>
      </c>
      <c r="Q317" s="40" t="n">
        <f aca="false">IF(J317="","",MIN(1,J317+1.96*O317/100))</f>
        <v>0.419476544564594</v>
      </c>
      <c r="R317" s="32" t="str">
        <f aca="false">IF(L317="","",IF(ABS(L317)&lt;=O317,"Yes","No"))</f>
        <v>No</v>
      </c>
      <c r="S317" s="32" t="str">
        <f aca="false">IF(L317="","",IF(ABS(L317)&lt;=1.96*O317,"Yes","No"))</f>
        <v>Yes</v>
      </c>
      <c r="T317" s="60" t="n">
        <f aca="false">IF(D317="","",ROUND(SQRT(((D317+G317)*O317/100)^2+(J317*(D317+G317)*0.06777)^2),0))</f>
        <v>78</v>
      </c>
      <c r="U317" s="32"/>
    </row>
    <row r="318" customFormat="false" ht="15" hidden="false" customHeight="false" outlineLevel="0" collapsed="false">
      <c r="A318" s="32" t="s">
        <v>421</v>
      </c>
      <c r="B318" s="32" t="s">
        <v>536</v>
      </c>
      <c r="C318" s="32" t="s">
        <v>539</v>
      </c>
      <c r="D318" s="60" t="n">
        <v>563</v>
      </c>
      <c r="E318" s="60" t="n">
        <v>502</v>
      </c>
      <c r="F318" s="69" t="n">
        <f aca="false">IF(E318="","",D318-E318)</f>
        <v>61</v>
      </c>
      <c r="G318" s="60" t="n">
        <v>1126</v>
      </c>
      <c r="H318" s="60" t="n">
        <v>1143</v>
      </c>
      <c r="I318" s="69" t="n">
        <f aca="false">IF(H318="","",G318-H318)</f>
        <v>-17</v>
      </c>
      <c r="J318" s="40" t="n">
        <f aca="false">IF(OR(D318="",D318+G318=0),"",D318/(D318+G318))</f>
        <v>0.333333333333333</v>
      </c>
      <c r="K318" s="40" t="n">
        <f aca="false">IF(E318="","",E318/(E318+H318))</f>
        <v>0.30516717325228</v>
      </c>
      <c r="L318" s="70" t="n">
        <f aca="false">IF(OR(K318="",J318=""),"",(J318-K318)*100)</f>
        <v>2.81661600810537</v>
      </c>
      <c r="M318" s="36" t="n">
        <v>1.72805469622063</v>
      </c>
      <c r="N318" s="36" t="n">
        <v>1.32633378910092</v>
      </c>
      <c r="O318" s="36" t="n">
        <f aca="false">SQRT(M318^2+N318^2)</f>
        <v>2.17837883602484</v>
      </c>
      <c r="P318" s="40" t="n">
        <f aca="false">IF(J318="","",MAX(0,J318-1.96*O318/100))</f>
        <v>0.290637108147246</v>
      </c>
      <c r="Q318" s="40" t="n">
        <f aca="false">IF(J318="","",MIN(1,J318+1.96*O318/100))</f>
        <v>0.37602955851942</v>
      </c>
      <c r="R318" s="32" t="str">
        <f aca="false">IF(L318="","",IF(ABS(L318)&lt;=O318,"Yes","No"))</f>
        <v>No</v>
      </c>
      <c r="S318" s="32" t="str">
        <f aca="false">IF(L318="","",IF(ABS(L318)&lt;=1.96*O318,"Yes","No"))</f>
        <v>Yes</v>
      </c>
      <c r="T318" s="60" t="n">
        <f aca="false">IF(D318="","",ROUND(SQRT(((D318+G318)*O318/100)^2+(J318*(D318+G318)*0.06777)^2),0))</f>
        <v>53</v>
      </c>
      <c r="U318" s="32"/>
    </row>
    <row r="319" customFormat="false" ht="15" hidden="false" customHeight="false" outlineLevel="0" collapsed="false">
      <c r="A319" s="32" t="s">
        <v>421</v>
      </c>
      <c r="B319" s="32" t="s">
        <v>536</v>
      </c>
      <c r="C319" s="32" t="s">
        <v>540</v>
      </c>
      <c r="D319" s="60" t="n">
        <v>246</v>
      </c>
      <c r="E319" s="60" t="n">
        <v>238</v>
      </c>
      <c r="F319" s="69" t="n">
        <f aca="false">IF(E319="","",D319-E319)</f>
        <v>8</v>
      </c>
      <c r="G319" s="60" t="n">
        <v>501</v>
      </c>
      <c r="H319" s="60" t="n">
        <v>490</v>
      </c>
      <c r="I319" s="69" t="n">
        <f aca="false">IF(H319="","",G319-H319)</f>
        <v>11</v>
      </c>
      <c r="J319" s="40" t="n">
        <f aca="false">IF(OR(D319="",D319+G319=0),"",D319/(D319+G319))</f>
        <v>0.329317269076305</v>
      </c>
      <c r="K319" s="40" t="n">
        <f aca="false">IF(E319="","",E319/(E319+H319))</f>
        <v>0.326923076923077</v>
      </c>
      <c r="L319" s="70" t="n">
        <f aca="false">IF(OR(K319="",J319=""),"",(J319-K319)*100)</f>
        <v>0.239419215322828</v>
      </c>
      <c r="M319" s="36" t="n">
        <v>2.13808181890095</v>
      </c>
      <c r="N319" s="36" t="n">
        <v>1.32633378910092</v>
      </c>
      <c r="O319" s="36" t="n">
        <f aca="false">SQRT(M319^2+N319^2)</f>
        <v>2.51605945566189</v>
      </c>
      <c r="P319" s="40" t="n">
        <f aca="false">IF(J319="","",MAX(0,J319-1.96*O319/100))</f>
        <v>0.280002503745332</v>
      </c>
      <c r="Q319" s="40" t="n">
        <f aca="false">IF(J319="","",MIN(1,J319+1.96*O319/100))</f>
        <v>0.378632034407278</v>
      </c>
      <c r="R319" s="32" t="str">
        <f aca="false">IF(L319="","",IF(ABS(L319)&lt;=O319,"Yes","No"))</f>
        <v>Yes</v>
      </c>
      <c r="S319" s="32" t="str">
        <f aca="false">IF(L319="","",IF(ABS(L319)&lt;=1.96*O319,"Yes","No"))</f>
        <v>Yes</v>
      </c>
      <c r="T319" s="60" t="n">
        <f aca="false">IF(D319="","",ROUND(SQRT(((D319+G319)*O319/100)^2+(J319*(D319+G319)*0.0886)^2),0))</f>
        <v>29</v>
      </c>
      <c r="U319" s="32"/>
    </row>
    <row r="320" customFormat="false" ht="15" hidden="false" customHeight="false" outlineLevel="0" collapsed="false">
      <c r="A320" s="32" t="s">
        <v>421</v>
      </c>
      <c r="B320" s="32" t="s">
        <v>541</v>
      </c>
      <c r="C320" s="32" t="s">
        <v>542</v>
      </c>
      <c r="D320" s="60" t="n">
        <v>613</v>
      </c>
      <c r="E320" s="60" t="n">
        <v>573</v>
      </c>
      <c r="F320" s="69" t="n">
        <f aca="false">IF(E320="","",D320-E320)</f>
        <v>40</v>
      </c>
      <c r="G320" s="60" t="n">
        <v>593</v>
      </c>
      <c r="H320" s="60" t="n">
        <v>606</v>
      </c>
      <c r="I320" s="69" t="n">
        <f aca="false">IF(H320="","",G320-H320)</f>
        <v>-13</v>
      </c>
      <c r="J320" s="40" t="n">
        <f aca="false">IF(OR(D320="",D320+G320=0),"",D320/(D320+G320))</f>
        <v>0.508291873963516</v>
      </c>
      <c r="K320" s="40" t="n">
        <f aca="false">IF(E320="","",E320/(E320+H320))</f>
        <v>0.486005089058524</v>
      </c>
      <c r="L320" s="70" t="n">
        <f aca="false">IF(OR(K320="",J320=""),"",(J320-K320)*100)</f>
        <v>2.22867849049915</v>
      </c>
      <c r="M320" s="36" t="n">
        <v>1.72805469622063</v>
      </c>
      <c r="N320" s="36" t="n">
        <v>1.32633378910092</v>
      </c>
      <c r="O320" s="36" t="n">
        <f aca="false">SQRT(M320^2+N320^2)</f>
        <v>2.17837883602484</v>
      </c>
      <c r="P320" s="40" t="n">
        <f aca="false">IF(J320="","",MAX(0,J320-1.96*O320/100))</f>
        <v>0.465595648777429</v>
      </c>
      <c r="Q320" s="40" t="n">
        <f aca="false">IF(J320="","",MIN(1,J320+1.96*O320/100))</f>
        <v>0.550988099149603</v>
      </c>
      <c r="R320" s="32" t="str">
        <f aca="false">IF(L320="","",IF(ABS(L320)&lt;=O320,"Yes","No"))</f>
        <v>No</v>
      </c>
      <c r="S320" s="32" t="str">
        <f aca="false">IF(L320="","",IF(ABS(L320)&lt;=1.96*O320,"Yes","No"))</f>
        <v>Yes</v>
      </c>
      <c r="T320" s="60" t="n">
        <f aca="false">IF(D320="","",ROUND(SQRT(((D320+G320)*O320/100)^2+(J320*(D320+G320)*0.06777)^2),0))</f>
        <v>49</v>
      </c>
      <c r="U320" s="32"/>
    </row>
    <row r="321" customFormat="false" ht="15" hidden="false" customHeight="false" outlineLevel="0" collapsed="false">
      <c r="A321" s="32" t="s">
        <v>421</v>
      </c>
      <c r="B321" s="32" t="s">
        <v>541</v>
      </c>
      <c r="C321" s="32" t="s">
        <v>543</v>
      </c>
      <c r="D321" s="60" t="n">
        <v>596</v>
      </c>
      <c r="E321" s="60" t="n">
        <v>488</v>
      </c>
      <c r="F321" s="69" t="n">
        <f aca="false">IF(E321="","",D321-E321)</f>
        <v>108</v>
      </c>
      <c r="G321" s="60" t="n">
        <v>461</v>
      </c>
      <c r="H321" s="60" t="n">
        <v>509</v>
      </c>
      <c r="I321" s="69" t="n">
        <f aca="false">IF(H321="","",G321-H321)</f>
        <v>-48</v>
      </c>
      <c r="J321" s="40" t="n">
        <f aca="false">IF(OR(D321="",D321+G321=0),"",D321/(D321+G321))</f>
        <v>0.563859981078524</v>
      </c>
      <c r="K321" s="40" t="n">
        <f aca="false">IF(E321="","",E321/(E321+H321))</f>
        <v>0.489468405215647</v>
      </c>
      <c r="L321" s="70" t="n">
        <f aca="false">IF(OR(K321="",J321=""),"",(J321-K321)*100)</f>
        <v>7.43915758628772</v>
      </c>
      <c r="M321" s="36" t="n">
        <v>2.13808181890095</v>
      </c>
      <c r="N321" s="36" t="n">
        <v>1.32633378910092</v>
      </c>
      <c r="O321" s="36" t="n">
        <f aca="false">SQRT(M321^2+N321^2)</f>
        <v>2.51605945566189</v>
      </c>
      <c r="P321" s="40" t="n">
        <f aca="false">IF(J321="","",MAX(0,J321-1.96*O321/100))</f>
        <v>0.514545215747551</v>
      </c>
      <c r="Q321" s="40" t="n">
        <f aca="false">IF(J321="","",MIN(1,J321+1.96*O321/100))</f>
        <v>0.613174746409497</v>
      </c>
      <c r="R321" s="32" t="str">
        <f aca="false">IF(L321="","",IF(ABS(L321)&lt;=O321,"Yes","No"))</f>
        <v>No</v>
      </c>
      <c r="S321" s="32" t="str">
        <f aca="false">IF(L321="","",IF(ABS(L321)&lt;=1.96*O321,"Yes","No"))</f>
        <v>No</v>
      </c>
      <c r="T321" s="60" t="n">
        <f aca="false">IF(D321="","",ROUND(SQRT(((D321+G321)*O321/100)^2+(J321*(D321+G321)*0.0886)^2),0))</f>
        <v>59</v>
      </c>
      <c r="U321" s="32"/>
    </row>
    <row r="322" customFormat="false" ht="15" hidden="false" customHeight="false" outlineLevel="0" collapsed="false">
      <c r="A322" s="32" t="s">
        <v>421</v>
      </c>
      <c r="B322" s="32" t="s">
        <v>541</v>
      </c>
      <c r="C322" s="32" t="s">
        <v>544</v>
      </c>
      <c r="D322" s="60" t="n">
        <v>515</v>
      </c>
      <c r="E322" s="60" t="n">
        <v>429</v>
      </c>
      <c r="F322" s="69" t="n">
        <f aca="false">IF(E322="","",D322-E322)</f>
        <v>86</v>
      </c>
      <c r="G322" s="60" t="n">
        <v>433</v>
      </c>
      <c r="H322" s="60" t="n">
        <v>512</v>
      </c>
      <c r="I322" s="69" t="n">
        <f aca="false">IF(H322="","",G322-H322)</f>
        <v>-79</v>
      </c>
      <c r="J322" s="40" t="n">
        <f aca="false">IF(OR(D322="",D322+G322=0),"",D322/(D322+G322))</f>
        <v>0.543248945147679</v>
      </c>
      <c r="K322" s="40" t="n">
        <f aca="false">IF(E322="","",E322/(E322+H322))</f>
        <v>0.455897980871413</v>
      </c>
      <c r="L322" s="70" t="n">
        <f aca="false">IF(OR(K322="",J322=""),"",(J322-K322)*100)</f>
        <v>8.73509642762659</v>
      </c>
      <c r="M322" s="36" t="n">
        <v>2.13808181890095</v>
      </c>
      <c r="N322" s="36" t="n">
        <v>1.32633378910092</v>
      </c>
      <c r="O322" s="36" t="n">
        <f aca="false">SQRT(M322^2+N322^2)</f>
        <v>2.51605945566189</v>
      </c>
      <c r="P322" s="40" t="n">
        <f aca="false">IF(J322="","",MAX(0,J322-1.96*O322/100))</f>
        <v>0.493934179816706</v>
      </c>
      <c r="Q322" s="40" t="n">
        <f aca="false">IF(J322="","",MIN(1,J322+1.96*O322/100))</f>
        <v>0.592563710478652</v>
      </c>
      <c r="R322" s="32" t="str">
        <f aca="false">IF(L322="","",IF(ABS(L322)&lt;=O322,"Yes","No"))</f>
        <v>No</v>
      </c>
      <c r="S322" s="32" t="str">
        <f aca="false">IF(L322="","",IF(ABS(L322)&lt;=1.96*O322,"Yes","No"))</f>
        <v>No</v>
      </c>
      <c r="T322" s="60" t="n">
        <f aca="false">IF(D322="","",ROUND(SQRT(((D322+G322)*O322/100)^2+(J322*(D322+G322)*0.0886)^2),0))</f>
        <v>51</v>
      </c>
      <c r="U322" s="32"/>
    </row>
    <row r="323" customFormat="false" ht="15" hidden="false" customHeight="false" outlineLevel="0" collapsed="false">
      <c r="A323" s="32" t="s">
        <v>421</v>
      </c>
      <c r="B323" s="32" t="s">
        <v>545</v>
      </c>
      <c r="C323" s="32" t="s">
        <v>546</v>
      </c>
      <c r="D323" s="60" t="n">
        <v>233</v>
      </c>
      <c r="E323" s="60" t="n">
        <v>207</v>
      </c>
      <c r="F323" s="69" t="n">
        <f aca="false">IF(E323="","",D323-E323)</f>
        <v>26</v>
      </c>
      <c r="G323" s="60" t="n">
        <v>234</v>
      </c>
      <c r="H323" s="60" t="n">
        <v>289</v>
      </c>
      <c r="I323" s="69" t="n">
        <f aca="false">IF(H323="","",G323-H323)</f>
        <v>-55</v>
      </c>
      <c r="J323" s="40" t="n">
        <f aca="false">IF(OR(D323="",D323+G323=0),"",D323/(D323+G323))</f>
        <v>0.498929336188437</v>
      </c>
      <c r="K323" s="40" t="n">
        <f aca="false">IF(E323="","",E323/(E323+H323))</f>
        <v>0.417338709677419</v>
      </c>
      <c r="L323" s="70" t="n">
        <f aca="false">IF(OR(K323="",J323=""),"",(J323-K323)*100)</f>
        <v>8.15906265110175</v>
      </c>
      <c r="M323" s="36" t="n">
        <v>3.48774817162815</v>
      </c>
      <c r="N323" s="36" t="n">
        <v>1.32633378910092</v>
      </c>
      <c r="O323" s="36" t="n">
        <f aca="false">SQRT(M323^2+N323^2)</f>
        <v>3.73142715710843</v>
      </c>
      <c r="P323" s="40" t="n">
        <f aca="false">IF(J323="","",MAX(0,J323-1.96*O323/100))</f>
        <v>0.425793363909112</v>
      </c>
      <c r="Q323" s="40" t="n">
        <f aca="false">IF(J323="","",MIN(1,J323+1.96*O323/100))</f>
        <v>0.572065308467762</v>
      </c>
      <c r="R323" s="32" t="str">
        <f aca="false">IF(L323="","",IF(ABS(L323)&lt;=O323,"Yes","No"))</f>
        <v>No</v>
      </c>
      <c r="S323" s="32" t="str">
        <f aca="false">IF(L323="","",IF(ABS(L323)&lt;=1.96*O323,"Yes","No"))</f>
        <v>No</v>
      </c>
      <c r="T323" s="60" t="n">
        <f aca="false">IF(D323="","",ROUND(SQRT(((D323+G323)*O323/100)^2+(J323*(D323+G323)*0.14653)^2),0))</f>
        <v>38</v>
      </c>
      <c r="U323" s="32"/>
    </row>
    <row r="324" customFormat="false" ht="15" hidden="false" customHeight="false" outlineLevel="0" collapsed="false">
      <c r="A324" s="32" t="s">
        <v>421</v>
      </c>
      <c r="B324" s="32" t="s">
        <v>545</v>
      </c>
      <c r="C324" s="32" t="s">
        <v>547</v>
      </c>
      <c r="D324" s="60" t="n">
        <v>543</v>
      </c>
      <c r="E324" s="60" t="n">
        <v>524</v>
      </c>
      <c r="F324" s="69" t="n">
        <f aca="false">IF(E324="","",D324-E324)</f>
        <v>19</v>
      </c>
      <c r="G324" s="60" t="n">
        <v>526</v>
      </c>
      <c r="H324" s="60" t="n">
        <v>554</v>
      </c>
      <c r="I324" s="69" t="n">
        <f aca="false">IF(H324="","",G324-H324)</f>
        <v>-28</v>
      </c>
      <c r="J324" s="40" t="n">
        <f aca="false">IF(OR(D324="",D324+G324=0),"",D324/(D324+G324))</f>
        <v>0.507951356407858</v>
      </c>
      <c r="K324" s="40" t="n">
        <f aca="false">IF(E324="","",E324/(E324+H324))</f>
        <v>0.4860853432282</v>
      </c>
      <c r="L324" s="70" t="n">
        <f aca="false">IF(OR(K324="",J324=""),"",(J324-K324)*100)</f>
        <v>2.18660131796575</v>
      </c>
      <c r="M324" s="36" t="n">
        <v>2.13808181890095</v>
      </c>
      <c r="N324" s="36" t="n">
        <v>1.32633378910092</v>
      </c>
      <c r="O324" s="36" t="n">
        <f aca="false">SQRT(M324^2+N324^2)</f>
        <v>2.51605945566189</v>
      </c>
      <c r="P324" s="40" t="n">
        <f aca="false">IF(J324="","",MAX(0,J324-1.96*O324/100))</f>
        <v>0.458636591076885</v>
      </c>
      <c r="Q324" s="40" t="n">
        <f aca="false">IF(J324="","",MIN(1,J324+1.96*O324/100))</f>
        <v>0.557266121738831</v>
      </c>
      <c r="R324" s="32" t="str">
        <f aca="false">IF(L324="","",IF(ABS(L324)&lt;=O324,"Yes","No"))</f>
        <v>Yes</v>
      </c>
      <c r="S324" s="32" t="str">
        <f aca="false">IF(L324="","",IF(ABS(L324)&lt;=1.96*O324,"Yes","No"))</f>
        <v>Yes</v>
      </c>
      <c r="T324" s="60" t="n">
        <f aca="false">IF(D324="","",ROUND(SQRT(((D324+G324)*O324/100)^2+(J324*(D324+G324)*0.0886)^2),0))</f>
        <v>55</v>
      </c>
      <c r="U324" s="32"/>
    </row>
    <row r="325" customFormat="false" ht="15" hidden="false" customHeight="false" outlineLevel="0" collapsed="false">
      <c r="A325" s="32" t="s">
        <v>421</v>
      </c>
      <c r="B325" s="32" t="s">
        <v>548</v>
      </c>
      <c r="C325" s="32" t="s">
        <v>549</v>
      </c>
      <c r="D325" s="60" t="n">
        <v>611</v>
      </c>
      <c r="E325" s="60" t="n">
        <v>582</v>
      </c>
      <c r="F325" s="69" t="n">
        <f aca="false">IF(E325="","",D325-E325)</f>
        <v>29</v>
      </c>
      <c r="G325" s="60" t="n">
        <v>626</v>
      </c>
      <c r="H325" s="60" t="n">
        <v>702</v>
      </c>
      <c r="I325" s="69" t="n">
        <f aca="false">IF(H325="","",G325-H325)</f>
        <v>-76</v>
      </c>
      <c r="J325" s="40" t="n">
        <f aca="false">IF(OR(D325="",D325+G325=0),"",D325/(D325+G325))</f>
        <v>0.493936944219887</v>
      </c>
      <c r="K325" s="40" t="n">
        <f aca="false">IF(E325="","",E325/(E325+H325))</f>
        <v>0.453271028037383</v>
      </c>
      <c r="L325" s="70" t="n">
        <f aca="false">IF(OR(K325="",J325=""),"",(J325-K325)*100)</f>
        <v>4.06659161825036</v>
      </c>
      <c r="M325" s="36" t="n">
        <v>1.72805469622063</v>
      </c>
      <c r="N325" s="36" t="n">
        <v>1.32633378910092</v>
      </c>
      <c r="O325" s="36" t="n">
        <f aca="false">SQRT(M325^2+N325^2)</f>
        <v>2.17837883602484</v>
      </c>
      <c r="P325" s="40" t="n">
        <f aca="false">IF(J325="","",MAX(0,J325-1.96*O325/100))</f>
        <v>0.4512407190338</v>
      </c>
      <c r="Q325" s="40" t="n">
        <f aca="false">IF(J325="","",MIN(1,J325+1.96*O325/100))</f>
        <v>0.536633169405974</v>
      </c>
      <c r="R325" s="32" t="str">
        <f aca="false">IF(L325="","",IF(ABS(L325)&lt;=O325,"Yes","No"))</f>
        <v>No</v>
      </c>
      <c r="S325" s="32" t="str">
        <f aca="false">IF(L325="","",IF(ABS(L325)&lt;=1.96*O325,"Yes","No"))</f>
        <v>Yes</v>
      </c>
      <c r="T325" s="60" t="n">
        <f aca="false">IF(D325="","",ROUND(SQRT(((D325+G325)*O325/100)^2+(J325*(D325+G325)*0.06777)^2),0))</f>
        <v>49</v>
      </c>
      <c r="U325" s="32"/>
    </row>
    <row r="326" customFormat="false" ht="15" hidden="false" customHeight="false" outlineLevel="0" collapsed="false">
      <c r="A326" s="32" t="s">
        <v>421</v>
      </c>
      <c r="B326" s="32" t="s">
        <v>548</v>
      </c>
      <c r="C326" s="32" t="s">
        <v>550</v>
      </c>
      <c r="D326" s="60" t="n">
        <v>587</v>
      </c>
      <c r="E326" s="60" t="n">
        <v>518</v>
      </c>
      <c r="F326" s="69" t="n">
        <f aca="false">IF(E326="","",D326-E326)</f>
        <v>69</v>
      </c>
      <c r="G326" s="60" t="n">
        <v>558</v>
      </c>
      <c r="H326" s="60" t="n">
        <v>622</v>
      </c>
      <c r="I326" s="69" t="n">
        <f aca="false">IF(H326="","",G326-H326)</f>
        <v>-64</v>
      </c>
      <c r="J326" s="40" t="n">
        <f aca="false">IF(OR(D326="",D326+G326=0),"",D326/(D326+G326))</f>
        <v>0.512663755458515</v>
      </c>
      <c r="K326" s="40" t="n">
        <f aca="false">IF(E326="","",E326/(E326+H326))</f>
        <v>0.454385964912281</v>
      </c>
      <c r="L326" s="70" t="n">
        <f aca="false">IF(OR(K326="",J326=""),"",(J326-K326)*100)</f>
        <v>5.82777905462346</v>
      </c>
      <c r="M326" s="36" t="n">
        <v>2.13808181890095</v>
      </c>
      <c r="N326" s="36" t="n">
        <v>1.32633378910092</v>
      </c>
      <c r="O326" s="36" t="n">
        <f aca="false">SQRT(M326^2+N326^2)</f>
        <v>2.51605945566189</v>
      </c>
      <c r="P326" s="40" t="n">
        <f aca="false">IF(J326="","",MAX(0,J326-1.96*O326/100))</f>
        <v>0.463348990127542</v>
      </c>
      <c r="Q326" s="40" t="n">
        <f aca="false">IF(J326="","",MIN(1,J326+1.96*O326/100))</f>
        <v>0.561978520789488</v>
      </c>
      <c r="R326" s="32" t="str">
        <f aca="false">IF(L326="","",IF(ABS(L326)&lt;=O326,"Yes","No"))</f>
        <v>No</v>
      </c>
      <c r="S326" s="32" t="str">
        <f aca="false">IF(L326="","",IF(ABS(L326)&lt;=1.96*O326,"Yes","No"))</f>
        <v>No</v>
      </c>
      <c r="T326" s="60" t="n">
        <f aca="false">IF(D326="","",ROUND(SQRT(((D326+G326)*O326/100)^2+(J326*(D326+G326)*0.0886)^2),0))</f>
        <v>59</v>
      </c>
      <c r="U326" s="32"/>
    </row>
    <row r="327" customFormat="false" ht="15" hidden="false" customHeight="false" outlineLevel="0" collapsed="false">
      <c r="A327" s="32" t="s">
        <v>421</v>
      </c>
      <c r="B327" s="32" t="s">
        <v>548</v>
      </c>
      <c r="C327" s="32" t="s">
        <v>551</v>
      </c>
      <c r="D327" s="60" t="n">
        <v>1144</v>
      </c>
      <c r="E327" s="60" t="n">
        <v>1003</v>
      </c>
      <c r="F327" s="69" t="n">
        <f aca="false">IF(E327="","",D327-E327)</f>
        <v>141</v>
      </c>
      <c r="G327" s="60" t="n">
        <v>1105</v>
      </c>
      <c r="H327" s="60" t="n">
        <v>1306</v>
      </c>
      <c r="I327" s="69" t="n">
        <f aca="false">IF(H327="","",G327-H327)</f>
        <v>-201</v>
      </c>
      <c r="J327" s="40" t="n">
        <f aca="false">IF(OR(D327="",D327+G327=0),"",D327/(D327+G327))</f>
        <v>0.508670520231214</v>
      </c>
      <c r="K327" s="40" t="n">
        <f aca="false">IF(E327="","",E327/(E327+H327))</f>
        <v>0.434387180597661</v>
      </c>
      <c r="L327" s="70" t="n">
        <f aca="false">IF(OR(K327="",J327=""),"",(J327-K327)*100)</f>
        <v>7.42833396335525</v>
      </c>
      <c r="M327" s="36" t="n">
        <v>1.72805469622063</v>
      </c>
      <c r="N327" s="36" t="n">
        <v>1.32633378910092</v>
      </c>
      <c r="O327" s="36" t="n">
        <f aca="false">SQRT(M327^2+N327^2)</f>
        <v>2.17837883602484</v>
      </c>
      <c r="P327" s="40" t="n">
        <f aca="false">IF(J327="","",MAX(0,J327-1.96*O327/100))</f>
        <v>0.465974295045127</v>
      </c>
      <c r="Q327" s="40" t="n">
        <f aca="false">IF(J327="","",MIN(1,J327+1.96*O327/100))</f>
        <v>0.551366745417301</v>
      </c>
      <c r="R327" s="32" t="str">
        <f aca="false">IF(L327="","",IF(ABS(L327)&lt;=O327,"Yes","No"))</f>
        <v>No</v>
      </c>
      <c r="S327" s="32" t="str">
        <f aca="false">IF(L327="","",IF(ABS(L327)&lt;=1.96*O327,"Yes","No"))</f>
        <v>No</v>
      </c>
      <c r="T327" s="60" t="n">
        <f aca="false">IF(D327="","",ROUND(SQRT(((D327+G327)*O327/100)^2+(J327*(D327+G327)*0.06777)^2),0))</f>
        <v>92</v>
      </c>
      <c r="U327" s="32"/>
    </row>
    <row r="328" customFormat="false" ht="15" hidden="false" customHeight="false" outlineLevel="0" collapsed="false">
      <c r="A328" s="32" t="s">
        <v>421</v>
      </c>
      <c r="B328" s="32" t="s">
        <v>548</v>
      </c>
      <c r="C328" s="32" t="s">
        <v>552</v>
      </c>
      <c r="D328" s="60" t="n">
        <v>278</v>
      </c>
      <c r="E328" s="60" t="n">
        <v>252</v>
      </c>
      <c r="F328" s="69" t="n">
        <f aca="false">IF(E328="","",D328-E328)</f>
        <v>26</v>
      </c>
      <c r="G328" s="60" t="n">
        <v>272</v>
      </c>
      <c r="H328" s="60" t="n">
        <v>304</v>
      </c>
      <c r="I328" s="69" t="n">
        <f aca="false">IF(H328="","",G328-H328)</f>
        <v>-32</v>
      </c>
      <c r="J328" s="40" t="n">
        <f aca="false">IF(OR(D328="",D328+G328=0),"",D328/(D328+G328))</f>
        <v>0.505454545454546</v>
      </c>
      <c r="K328" s="40" t="n">
        <f aca="false">IF(E328="","",E328/(E328+H328))</f>
        <v>0.453237410071942</v>
      </c>
      <c r="L328" s="70" t="n">
        <f aca="false">IF(OR(K328="",J328=""),"",(J328-K328)*100)</f>
        <v>5.2217135382603</v>
      </c>
      <c r="M328" s="36" t="n">
        <v>3.48774817162815</v>
      </c>
      <c r="N328" s="36" t="n">
        <v>1.32633378910092</v>
      </c>
      <c r="O328" s="36" t="n">
        <f aca="false">SQRT(M328^2+N328^2)</f>
        <v>3.73142715710843</v>
      </c>
      <c r="P328" s="40" t="n">
        <f aca="false">IF(J328="","",MAX(0,J328-1.96*O328/100))</f>
        <v>0.43231857317522</v>
      </c>
      <c r="Q328" s="40" t="n">
        <f aca="false">IF(J328="","",MIN(1,J328+1.96*O328/100))</f>
        <v>0.578590517733871</v>
      </c>
      <c r="R328" s="32" t="str">
        <f aca="false">IF(L328="","",IF(ABS(L328)&lt;=O328,"Yes","No"))</f>
        <v>No</v>
      </c>
      <c r="S328" s="32" t="str">
        <f aca="false">IF(L328="","",IF(ABS(L328)&lt;=1.96*O328,"Yes","No"))</f>
        <v>Yes</v>
      </c>
      <c r="T328" s="60" t="n">
        <f aca="false">IF(D328="","",ROUND(SQRT(((D328+G328)*O328/100)^2+(J328*(D328+G328)*0.14653)^2),0))</f>
        <v>46</v>
      </c>
      <c r="U328" s="32"/>
    </row>
    <row r="329" customFormat="false" ht="15" hidden="false" customHeight="false" outlineLevel="0" collapsed="false">
      <c r="A329" s="32" t="s">
        <v>421</v>
      </c>
      <c r="B329" s="32" t="s">
        <v>553</v>
      </c>
      <c r="C329" s="32" t="s">
        <v>554</v>
      </c>
      <c r="D329" s="60" t="n">
        <v>683</v>
      </c>
      <c r="E329" s="60" t="n">
        <v>632</v>
      </c>
      <c r="F329" s="69" t="n">
        <f aca="false">IF(E329="","",D329-E329)</f>
        <v>51</v>
      </c>
      <c r="G329" s="60" t="n">
        <v>603</v>
      </c>
      <c r="H329" s="60" t="n">
        <v>698</v>
      </c>
      <c r="I329" s="69" t="n">
        <f aca="false">IF(H329="","",G329-H329)</f>
        <v>-95</v>
      </c>
      <c r="J329" s="40" t="n">
        <f aca="false">IF(OR(D329="",D329+G329=0),"",D329/(D329+G329))</f>
        <v>0.531104199066874</v>
      </c>
      <c r="K329" s="40" t="n">
        <f aca="false">IF(E329="","",E329/(E329+H329))</f>
        <v>0.475187969924812</v>
      </c>
      <c r="L329" s="70" t="n">
        <f aca="false">IF(OR(K329="",J329=""),"",(J329-K329)*100)</f>
        <v>5.5916229142062</v>
      </c>
      <c r="M329" s="36" t="n">
        <v>1.72805469622063</v>
      </c>
      <c r="N329" s="36" t="n">
        <v>1.32633378910092</v>
      </c>
      <c r="O329" s="36" t="n">
        <f aca="false">SQRT(M329^2+N329^2)</f>
        <v>2.17837883602484</v>
      </c>
      <c r="P329" s="40" t="n">
        <f aca="false">IF(J329="","",MAX(0,J329-1.96*O329/100))</f>
        <v>0.488407973880787</v>
      </c>
      <c r="Q329" s="40" t="n">
        <f aca="false">IF(J329="","",MIN(1,J329+1.96*O329/100))</f>
        <v>0.573800424252961</v>
      </c>
      <c r="R329" s="32" t="str">
        <f aca="false">IF(L329="","",IF(ABS(L329)&lt;=O329,"Yes","No"))</f>
        <v>No</v>
      </c>
      <c r="S329" s="32" t="str">
        <f aca="false">IF(L329="","",IF(ABS(L329)&lt;=1.96*O329,"Yes","No"))</f>
        <v>No</v>
      </c>
      <c r="T329" s="60" t="n">
        <f aca="false">IF(D329="","",ROUND(SQRT(((D329+G329)*O329/100)^2+(J329*(D329+G329)*0.06777)^2),0))</f>
        <v>54</v>
      </c>
      <c r="U329" s="32"/>
    </row>
    <row r="330" customFormat="false" ht="15" hidden="false" customHeight="false" outlineLevel="0" collapsed="false">
      <c r="A330" s="32" t="s">
        <v>421</v>
      </c>
      <c r="B330" s="32" t="s">
        <v>553</v>
      </c>
      <c r="C330" s="32" t="s">
        <v>555</v>
      </c>
      <c r="D330" s="60" t="n">
        <v>762</v>
      </c>
      <c r="E330" s="60" t="n">
        <v>744</v>
      </c>
      <c r="F330" s="69" t="n">
        <f aca="false">IF(E330="","",D330-E330)</f>
        <v>18</v>
      </c>
      <c r="G330" s="60" t="n">
        <v>710</v>
      </c>
      <c r="H330" s="60" t="n">
        <v>753</v>
      </c>
      <c r="I330" s="69" t="n">
        <f aca="false">IF(H330="","",G330-H330)</f>
        <v>-43</v>
      </c>
      <c r="J330" s="40" t="n">
        <f aca="false">IF(OR(D330="",D330+G330=0),"",D330/(D330+G330))</f>
        <v>0.517663043478261</v>
      </c>
      <c r="K330" s="40" t="n">
        <f aca="false">IF(E330="","",E330/(E330+H330))</f>
        <v>0.496993987975952</v>
      </c>
      <c r="L330" s="70" t="n">
        <f aca="false">IF(OR(K330="",J330=""),"",(J330-K330)*100)</f>
        <v>2.0669055502309</v>
      </c>
      <c r="M330" s="36" t="n">
        <v>1.72805469622063</v>
      </c>
      <c r="N330" s="36" t="n">
        <v>1.32633378910092</v>
      </c>
      <c r="O330" s="36" t="n">
        <f aca="false">SQRT(M330^2+N330^2)</f>
        <v>2.17837883602484</v>
      </c>
      <c r="P330" s="40" t="n">
        <f aca="false">IF(J330="","",MAX(0,J330-1.96*O330/100))</f>
        <v>0.474966818292174</v>
      </c>
      <c r="Q330" s="40" t="n">
        <f aca="false">IF(J330="","",MIN(1,J330+1.96*O330/100))</f>
        <v>0.560359268664348</v>
      </c>
      <c r="R330" s="32" t="str">
        <f aca="false">IF(L330="","",IF(ABS(L330)&lt;=O330,"Yes","No"))</f>
        <v>Yes</v>
      </c>
      <c r="S330" s="32" t="str">
        <f aca="false">IF(L330="","",IF(ABS(L330)&lt;=1.96*O330,"Yes","No"))</f>
        <v>Yes</v>
      </c>
      <c r="T330" s="60" t="n">
        <f aca="false">IF(D330="","",ROUND(SQRT(((D330+G330)*O330/100)^2+(J330*(D330+G330)*0.06777)^2),0))</f>
        <v>61</v>
      </c>
      <c r="U330" s="32"/>
    </row>
    <row r="331" customFormat="false" ht="15" hidden="false" customHeight="false" outlineLevel="0" collapsed="false">
      <c r="A331" s="32" t="s">
        <v>421</v>
      </c>
      <c r="B331" s="32" t="s">
        <v>553</v>
      </c>
      <c r="C331" s="32" t="s">
        <v>556</v>
      </c>
      <c r="D331" s="60" t="n">
        <v>1243</v>
      </c>
      <c r="E331" s="60" t="n">
        <v>1109</v>
      </c>
      <c r="F331" s="69" t="n">
        <f aca="false">IF(E331="","",D331-E331)</f>
        <v>134</v>
      </c>
      <c r="G331" s="60" t="n">
        <v>1186</v>
      </c>
      <c r="H331" s="60" t="n">
        <v>1280</v>
      </c>
      <c r="I331" s="69" t="n">
        <f aca="false">IF(H331="","",G331-H331)</f>
        <v>-94</v>
      </c>
      <c r="J331" s="40" t="n">
        <f aca="false">IF(OR(D331="",D331+G331=0),"",D331/(D331+G331))</f>
        <v>0.511733223548786</v>
      </c>
      <c r="K331" s="40" t="n">
        <f aca="false">IF(E331="","",E331/(E331+H331))</f>
        <v>0.464210966931771</v>
      </c>
      <c r="L331" s="70" t="n">
        <f aca="false">IF(OR(K331="",J331=""),"",(J331-K331)*100)</f>
        <v>4.75222566170149</v>
      </c>
      <c r="M331" s="36" t="n">
        <v>1.72805469622063</v>
      </c>
      <c r="N331" s="36" t="n">
        <v>1.32633378910092</v>
      </c>
      <c r="O331" s="36" t="n">
        <f aca="false">SQRT(M331^2+N331^2)</f>
        <v>2.17837883602484</v>
      </c>
      <c r="P331" s="40" t="n">
        <f aca="false">IF(J331="","",MAX(0,J331-1.96*O331/100))</f>
        <v>0.469036998362699</v>
      </c>
      <c r="Q331" s="40" t="n">
        <f aca="false">IF(J331="","",MIN(1,J331+1.96*O331/100))</f>
        <v>0.554429448734872</v>
      </c>
      <c r="R331" s="32" t="str">
        <f aca="false">IF(L331="","",IF(ABS(L331)&lt;=O331,"Yes","No"))</f>
        <v>No</v>
      </c>
      <c r="S331" s="32" t="str">
        <f aca="false">IF(L331="","",IF(ABS(L331)&lt;=1.96*O331,"Yes","No"))</f>
        <v>No</v>
      </c>
      <c r="T331" s="60" t="n">
        <f aca="false">IF(D331="","",ROUND(SQRT(((D331+G331)*O331/100)^2+(J331*(D331+G331)*0.06777)^2),0))</f>
        <v>99</v>
      </c>
      <c r="U331" s="32"/>
    </row>
    <row r="332" customFormat="false" ht="15" hidden="false" customHeight="false" outlineLevel="0" collapsed="false">
      <c r="A332" s="32" t="s">
        <v>421</v>
      </c>
      <c r="B332" s="32" t="s">
        <v>553</v>
      </c>
      <c r="C332" s="32" t="s">
        <v>557</v>
      </c>
      <c r="D332" s="60" t="n">
        <v>1898</v>
      </c>
      <c r="E332" s="60" t="n">
        <v>1720</v>
      </c>
      <c r="F332" s="69" t="n">
        <f aca="false">IF(E332="","",D332-E332)</f>
        <v>178</v>
      </c>
      <c r="G332" s="60" t="n">
        <v>1382</v>
      </c>
      <c r="H332" s="60" t="n">
        <v>1542</v>
      </c>
      <c r="I332" s="69" t="n">
        <f aca="false">IF(H332="","",G332-H332)</f>
        <v>-160</v>
      </c>
      <c r="J332" s="40" t="n">
        <f aca="false">IF(OR(D332="",D332+G332=0),"",D332/(D332+G332))</f>
        <v>0.578658536585366</v>
      </c>
      <c r="K332" s="40" t="n">
        <f aca="false">IF(E332="","",E332/(E332+H332))</f>
        <v>0.52728387492336</v>
      </c>
      <c r="L332" s="70" t="n">
        <f aca="false">IF(OR(K332="",J332=""),"",(J332-K332)*100)</f>
        <v>5.13746616620059</v>
      </c>
      <c r="M332" s="36" t="n">
        <v>1.72805469622063</v>
      </c>
      <c r="N332" s="36" t="n">
        <v>1.32633378910092</v>
      </c>
      <c r="O332" s="36" t="n">
        <f aca="false">SQRT(M332^2+N332^2)</f>
        <v>2.17837883602484</v>
      </c>
      <c r="P332" s="40" t="n">
        <f aca="false">IF(J332="","",MAX(0,J332-1.96*O332/100))</f>
        <v>0.535962311399279</v>
      </c>
      <c r="Q332" s="40" t="n">
        <f aca="false">IF(J332="","",MIN(1,J332+1.96*O332/100))</f>
        <v>0.621354761771453</v>
      </c>
      <c r="R332" s="32" t="str">
        <f aca="false">IF(L332="","",IF(ABS(L332)&lt;=O332,"Yes","No"))</f>
        <v>No</v>
      </c>
      <c r="S332" s="32" t="str">
        <f aca="false">IF(L332="","",IF(ABS(L332)&lt;=1.96*O332,"Yes","No"))</f>
        <v>No</v>
      </c>
      <c r="T332" s="60" t="n">
        <f aca="false">IF(D332="","",ROUND(SQRT(((D332+G332)*O332/100)^2+(J332*(D332+G332)*0.06777)^2),0))</f>
        <v>147</v>
      </c>
      <c r="U332" s="32"/>
    </row>
    <row r="333" customFormat="false" ht="15" hidden="false" customHeight="false" outlineLevel="0" collapsed="false">
      <c r="A333" s="32" t="s">
        <v>421</v>
      </c>
      <c r="B333" s="32" t="s">
        <v>553</v>
      </c>
      <c r="C333" s="32" t="s">
        <v>558</v>
      </c>
      <c r="D333" s="60" t="n">
        <v>764</v>
      </c>
      <c r="E333" s="60" t="n">
        <v>739</v>
      </c>
      <c r="F333" s="69" t="n">
        <f aca="false">IF(E333="","",D333-E333)</f>
        <v>25</v>
      </c>
      <c r="G333" s="60" t="n">
        <v>772</v>
      </c>
      <c r="H333" s="60" t="n">
        <v>808</v>
      </c>
      <c r="I333" s="69" t="n">
        <f aca="false">IF(H333="","",G333-H333)</f>
        <v>-36</v>
      </c>
      <c r="J333" s="40" t="n">
        <f aca="false">IF(OR(D333="",D333+G333=0),"",D333/(D333+G333))</f>
        <v>0.497395833333333</v>
      </c>
      <c r="K333" s="40" t="n">
        <f aca="false">IF(E333="","",E333/(E333+H333))</f>
        <v>0.477698771816419</v>
      </c>
      <c r="L333" s="70" t="n">
        <f aca="false">IF(OR(K333="",J333=""),"",(J333-K333)*100)</f>
        <v>1.96970615169144</v>
      </c>
      <c r="M333" s="36" t="n">
        <v>1.72805469622063</v>
      </c>
      <c r="N333" s="36" t="n">
        <v>1.32633378910092</v>
      </c>
      <c r="O333" s="36" t="n">
        <f aca="false">SQRT(M333^2+N333^2)</f>
        <v>2.17837883602484</v>
      </c>
      <c r="P333" s="40" t="n">
        <f aca="false">IF(J333="","",MAX(0,J333-1.96*O333/100))</f>
        <v>0.454699608147246</v>
      </c>
      <c r="Q333" s="40" t="n">
        <f aca="false">IF(J333="","",MIN(1,J333+1.96*O333/100))</f>
        <v>0.54009205851942</v>
      </c>
      <c r="R333" s="32" t="str">
        <f aca="false">IF(L333="","",IF(ABS(L333)&lt;=O333,"Yes","No"))</f>
        <v>Yes</v>
      </c>
      <c r="S333" s="32" t="str">
        <f aca="false">IF(L333="","",IF(ABS(L333)&lt;=1.96*O333,"Yes","No"))</f>
        <v>Yes</v>
      </c>
      <c r="T333" s="60" t="n">
        <f aca="false">IF(D333="","",ROUND(SQRT(((D333+G333)*O333/100)^2+(J333*(D333+G333)*0.06777)^2),0))</f>
        <v>62</v>
      </c>
      <c r="U333" s="32"/>
    </row>
    <row r="334" customFormat="false" ht="15" hidden="false" customHeight="false" outlineLevel="0" collapsed="false">
      <c r="A334" s="32" t="s">
        <v>421</v>
      </c>
      <c r="B334" s="32" t="s">
        <v>553</v>
      </c>
      <c r="C334" s="32" t="s">
        <v>559</v>
      </c>
      <c r="D334" s="60" t="n">
        <v>418</v>
      </c>
      <c r="E334" s="60" t="n">
        <v>373</v>
      </c>
      <c r="F334" s="69" t="n">
        <f aca="false">IF(E334="","",D334-E334)</f>
        <v>45</v>
      </c>
      <c r="G334" s="60" t="n">
        <v>406</v>
      </c>
      <c r="H334" s="60" t="n">
        <v>443</v>
      </c>
      <c r="I334" s="69" t="n">
        <f aca="false">IF(H334="","",G334-H334)</f>
        <v>-37</v>
      </c>
      <c r="J334" s="40" t="n">
        <f aca="false">IF(OR(D334="",D334+G334=0),"",D334/(D334+G334))</f>
        <v>0.507281553398058</v>
      </c>
      <c r="K334" s="40" t="n">
        <f aca="false">IF(E334="","",E334/(E334+H334))</f>
        <v>0.457107843137255</v>
      </c>
      <c r="L334" s="70" t="n">
        <f aca="false">IF(OR(K334="",J334=""),"",(J334-K334)*100)</f>
        <v>5.01737102608034</v>
      </c>
      <c r="M334" s="36" t="n">
        <v>2.13808181890095</v>
      </c>
      <c r="N334" s="36" t="n">
        <v>1.32633378910092</v>
      </c>
      <c r="O334" s="36" t="n">
        <f aca="false">SQRT(M334^2+N334^2)</f>
        <v>2.51605945566189</v>
      </c>
      <c r="P334" s="40" t="n">
        <f aca="false">IF(J334="","",MAX(0,J334-1.96*O334/100))</f>
        <v>0.457966788067085</v>
      </c>
      <c r="Q334" s="40" t="n">
        <f aca="false">IF(J334="","",MIN(1,J334+1.96*O334/100))</f>
        <v>0.556596318729031</v>
      </c>
      <c r="R334" s="32" t="str">
        <f aca="false">IF(L334="","",IF(ABS(L334)&lt;=O334,"Yes","No"))</f>
        <v>No</v>
      </c>
      <c r="S334" s="32" t="str">
        <f aca="false">IF(L334="","",IF(ABS(L334)&lt;=1.96*O334,"Yes","No"))</f>
        <v>No</v>
      </c>
      <c r="T334" s="60" t="n">
        <f aca="false">IF(D334="","",ROUND(SQRT(((D334+G334)*O334/100)^2+(J334*(D334+G334)*0.0886)^2),0))</f>
        <v>42</v>
      </c>
      <c r="U334" s="32"/>
    </row>
    <row r="335" customFormat="false" ht="15" hidden="false" customHeight="false" outlineLevel="0" collapsed="false">
      <c r="A335" s="32" t="s">
        <v>421</v>
      </c>
      <c r="B335" s="32" t="s">
        <v>553</v>
      </c>
      <c r="C335" s="32" t="s">
        <v>560</v>
      </c>
      <c r="D335" s="60" t="n">
        <v>1425</v>
      </c>
      <c r="E335" s="60" t="n">
        <v>1381</v>
      </c>
      <c r="F335" s="69" t="n">
        <f aca="false">IF(E335="","",D335-E335)</f>
        <v>44</v>
      </c>
      <c r="G335" s="60" t="n">
        <v>990</v>
      </c>
      <c r="H335" s="60" t="n">
        <v>1106</v>
      </c>
      <c r="I335" s="69" t="n">
        <f aca="false">IF(H335="","",G335-H335)</f>
        <v>-116</v>
      </c>
      <c r="J335" s="40" t="n">
        <f aca="false">IF(OR(D335="",D335+G335=0),"",D335/(D335+G335))</f>
        <v>0.590062111801242</v>
      </c>
      <c r="K335" s="40" t="n">
        <f aca="false">IF(E335="","",E335/(E335+H335))</f>
        <v>0.555287494973864</v>
      </c>
      <c r="L335" s="70" t="n">
        <f aca="false">IF(OR(K335="",J335=""),"",(J335-K335)*100)</f>
        <v>3.47746168273781</v>
      </c>
      <c r="M335" s="36" t="n">
        <v>1.72805469622063</v>
      </c>
      <c r="N335" s="36" t="n">
        <v>1.32633378910092</v>
      </c>
      <c r="O335" s="36" t="n">
        <f aca="false">SQRT(M335^2+N335^2)</f>
        <v>2.17837883602484</v>
      </c>
      <c r="P335" s="40" t="n">
        <f aca="false">IF(J335="","",MAX(0,J335-1.96*O335/100))</f>
        <v>0.547365886615155</v>
      </c>
      <c r="Q335" s="40" t="n">
        <f aca="false">IF(J335="","",MIN(1,J335+1.96*O335/100))</f>
        <v>0.632758336987329</v>
      </c>
      <c r="R335" s="32" t="str">
        <f aca="false">IF(L335="","",IF(ABS(L335)&lt;=O335,"Yes","No"))</f>
        <v>No</v>
      </c>
      <c r="S335" s="32" t="str">
        <f aca="false">IF(L335="","",IF(ABS(L335)&lt;=1.96*O335,"Yes","No"))</f>
        <v>Yes</v>
      </c>
      <c r="T335" s="60" t="n">
        <f aca="false">IF(D335="","",ROUND(SQRT(((D335+G335)*O335/100)^2+(J335*(D335+G335)*0.06777)^2),0))</f>
        <v>110</v>
      </c>
      <c r="U335" s="32"/>
    </row>
    <row r="336" customFormat="false" ht="15" hidden="false" customHeight="false" outlineLevel="0" collapsed="false">
      <c r="A336" s="32" t="s">
        <v>421</v>
      </c>
      <c r="B336" s="32" t="s">
        <v>561</v>
      </c>
      <c r="C336" s="32" t="s">
        <v>562</v>
      </c>
      <c r="D336" s="60" t="n">
        <v>117</v>
      </c>
      <c r="E336" s="60" t="n">
        <v>92</v>
      </c>
      <c r="F336" s="69" t="n">
        <f aca="false">IF(E336="","",D336-E336)</f>
        <v>25</v>
      </c>
      <c r="G336" s="60" t="n">
        <v>163</v>
      </c>
      <c r="H336" s="60" t="n">
        <v>174</v>
      </c>
      <c r="I336" s="69" t="n">
        <f aca="false">IF(H336="","",G336-H336)</f>
        <v>-11</v>
      </c>
      <c r="J336" s="40" t="n">
        <f aca="false">IF(OR(D336="",D336+G336=0),"",D336/(D336+G336))</f>
        <v>0.417857142857143</v>
      </c>
      <c r="K336" s="40" t="n">
        <f aca="false">IF(E336="","",E336/(E336+H336))</f>
        <v>0.345864661654135</v>
      </c>
      <c r="L336" s="70" t="n">
        <f aca="false">IF(OR(K336="",J336=""),"",(J336-K336)*100)</f>
        <v>7.19924812030076</v>
      </c>
      <c r="M336" s="36" t="n">
        <v>3.48774817162815</v>
      </c>
      <c r="N336" s="36" t="n">
        <v>1.32633378910092</v>
      </c>
      <c r="O336" s="36" t="n">
        <f aca="false">SQRT(M336^2+N336^2)</f>
        <v>3.73142715710843</v>
      </c>
      <c r="P336" s="40" t="n">
        <f aca="false">IF(J336="","",MAX(0,J336-1.96*O336/100))</f>
        <v>0.344721170577818</v>
      </c>
      <c r="Q336" s="40" t="n">
        <f aca="false">IF(J336="","",MIN(1,J336+1.96*O336/100))</f>
        <v>0.490993115136468</v>
      </c>
      <c r="R336" s="32" t="str">
        <f aca="false">IF(L336="","",IF(ABS(L336)&lt;=O336,"Yes","No"))</f>
        <v>No</v>
      </c>
      <c r="S336" s="32" t="str">
        <f aca="false">IF(L336="","",IF(ABS(L336)&lt;=1.96*O336,"Yes","No"))</f>
        <v>Yes</v>
      </c>
      <c r="T336" s="60" t="n">
        <f aca="false">IF(D336="","",ROUND(SQRT(((D336+G336)*O336/100)^2+(J336*(D336+G336)*0.14653)^2),0))</f>
        <v>20</v>
      </c>
      <c r="U336" s="32"/>
    </row>
    <row r="337" customFormat="false" ht="15" hidden="false" customHeight="false" outlineLevel="0" collapsed="false">
      <c r="A337" s="32" t="s">
        <v>421</v>
      </c>
      <c r="B337" s="32" t="s">
        <v>561</v>
      </c>
      <c r="C337" s="32" t="s">
        <v>563</v>
      </c>
      <c r="D337" s="60" t="n">
        <v>250</v>
      </c>
      <c r="E337" s="60" t="n">
        <v>244</v>
      </c>
      <c r="F337" s="69" t="n">
        <f aca="false">IF(E337="","",D337-E337)</f>
        <v>6</v>
      </c>
      <c r="G337" s="60" t="n">
        <v>483</v>
      </c>
      <c r="H337" s="60" t="n">
        <v>464</v>
      </c>
      <c r="I337" s="69" t="n">
        <f aca="false">IF(H337="","",G337-H337)</f>
        <v>19</v>
      </c>
      <c r="J337" s="40" t="n">
        <f aca="false">IF(OR(D337="",D337+G337=0),"",D337/(D337+G337))</f>
        <v>0.34106412005457</v>
      </c>
      <c r="K337" s="40" t="n">
        <f aca="false">IF(E337="","",E337/(E337+H337))</f>
        <v>0.344632768361582</v>
      </c>
      <c r="L337" s="70" t="n">
        <f aca="false">IF(OR(K337="",J337=""),"",(J337-K337)*100)</f>
        <v>-0.356864830701165</v>
      </c>
      <c r="M337" s="36" t="n">
        <v>3.48774817162815</v>
      </c>
      <c r="N337" s="36" t="n">
        <v>1.32633378910092</v>
      </c>
      <c r="O337" s="36" t="n">
        <f aca="false">SQRT(M337^2+N337^2)</f>
        <v>3.73142715710843</v>
      </c>
      <c r="P337" s="40" t="n">
        <f aca="false">IF(J337="","",MAX(0,J337-1.96*O337/100))</f>
        <v>0.267928147775245</v>
      </c>
      <c r="Q337" s="40" t="n">
        <f aca="false">IF(J337="","",MIN(1,J337+1.96*O337/100))</f>
        <v>0.414200092333895</v>
      </c>
      <c r="R337" s="32" t="str">
        <f aca="false">IF(L337="","",IF(ABS(L337)&lt;=O337,"Yes","No"))</f>
        <v>Yes</v>
      </c>
      <c r="S337" s="32" t="str">
        <f aca="false">IF(L337="","",IF(ABS(L337)&lt;=1.96*O337,"Yes","No"))</f>
        <v>Yes</v>
      </c>
      <c r="T337" s="60" t="n">
        <f aca="false">IF(D337="","",ROUND(SQRT(((D337+G337)*O337/100)^2+(J337*(D337+G337)*0.14653)^2),0))</f>
        <v>46</v>
      </c>
      <c r="U337" s="32"/>
    </row>
    <row r="338" customFormat="false" ht="15" hidden="false" customHeight="false" outlineLevel="0" collapsed="false">
      <c r="A338" s="32" t="s">
        <v>421</v>
      </c>
      <c r="B338" s="32" t="s">
        <v>561</v>
      </c>
      <c r="C338" s="32" t="s">
        <v>564</v>
      </c>
      <c r="D338" s="60" t="n">
        <v>222</v>
      </c>
      <c r="E338" s="60" t="n">
        <v>212</v>
      </c>
      <c r="F338" s="69" t="n">
        <f aca="false">IF(E338="","",D338-E338)</f>
        <v>10</v>
      </c>
      <c r="G338" s="60" t="n">
        <v>276</v>
      </c>
      <c r="H338" s="60" t="n">
        <v>277</v>
      </c>
      <c r="I338" s="69" t="n">
        <f aca="false">IF(H338="","",G338-H338)</f>
        <v>-1</v>
      </c>
      <c r="J338" s="40" t="n">
        <f aca="false">IF(OR(D338="",D338+G338=0),"",D338/(D338+G338))</f>
        <v>0.445783132530121</v>
      </c>
      <c r="K338" s="40" t="n">
        <f aca="false">IF(E338="","",E338/(E338+H338))</f>
        <v>0.433537832310838</v>
      </c>
      <c r="L338" s="70" t="n">
        <f aca="false">IF(OR(K338="",J338=""),"",(J338-K338)*100)</f>
        <v>1.22453002192821</v>
      </c>
      <c r="M338" s="36" t="n">
        <v>3.48774817162815</v>
      </c>
      <c r="N338" s="36" t="n">
        <v>1.32633378910092</v>
      </c>
      <c r="O338" s="36" t="n">
        <f aca="false">SQRT(M338^2+N338^2)</f>
        <v>3.73142715710843</v>
      </c>
      <c r="P338" s="40" t="n">
        <f aca="false">IF(J338="","",MAX(0,J338-1.96*O338/100))</f>
        <v>0.372647160250795</v>
      </c>
      <c r="Q338" s="40" t="n">
        <f aca="false">IF(J338="","",MIN(1,J338+1.96*O338/100))</f>
        <v>0.518919104809446</v>
      </c>
      <c r="R338" s="32" t="str">
        <f aca="false">IF(L338="","",IF(ABS(L338)&lt;=O338,"Yes","No"))</f>
        <v>Yes</v>
      </c>
      <c r="S338" s="32" t="str">
        <f aca="false">IF(L338="","",IF(ABS(L338)&lt;=1.96*O338,"Yes","No"))</f>
        <v>Yes</v>
      </c>
      <c r="T338" s="60" t="n">
        <f aca="false">IF(D338="","",ROUND(SQRT(((D338+G338)*O338/100)^2+(J338*(D338+G338)*0.14653)^2),0))</f>
        <v>37</v>
      </c>
      <c r="U338" s="32"/>
    </row>
    <row r="339" customFormat="false" ht="15" hidden="false" customHeight="false" outlineLevel="0" collapsed="false">
      <c r="A339" s="32" t="s">
        <v>421</v>
      </c>
      <c r="B339" s="32" t="s">
        <v>561</v>
      </c>
      <c r="C339" s="32" t="s">
        <v>565</v>
      </c>
      <c r="D339" s="60" t="n">
        <v>137</v>
      </c>
      <c r="E339" s="60" t="n">
        <v>130</v>
      </c>
      <c r="F339" s="69" t="n">
        <f aca="false">IF(E339="","",D339-E339)</f>
        <v>7</v>
      </c>
      <c r="G339" s="60" t="n">
        <v>159</v>
      </c>
      <c r="H339" s="60" t="n">
        <v>174</v>
      </c>
      <c r="I339" s="69" t="n">
        <f aca="false">IF(H339="","",G339-H339)</f>
        <v>-15</v>
      </c>
      <c r="J339" s="40" t="n">
        <f aca="false">IF(OR(D339="",D339+G339=0),"",D339/(D339+G339))</f>
        <v>0.462837837837838</v>
      </c>
      <c r="K339" s="40" t="n">
        <f aca="false">IF(E339="","",E339/(E339+H339))</f>
        <v>0.427631578947368</v>
      </c>
      <c r="L339" s="70" t="n">
        <f aca="false">IF(OR(K339="",J339=""),"",(J339-K339)*100)</f>
        <v>3.52062588904694</v>
      </c>
      <c r="M339" s="36" t="n">
        <v>3.48774817162815</v>
      </c>
      <c r="N339" s="36" t="n">
        <v>1.32633378910092</v>
      </c>
      <c r="O339" s="36" t="n">
        <f aca="false">SQRT(M339^2+N339^2)</f>
        <v>3.73142715710843</v>
      </c>
      <c r="P339" s="40" t="n">
        <f aca="false">IF(J339="","",MAX(0,J339-1.96*O339/100))</f>
        <v>0.389701865558513</v>
      </c>
      <c r="Q339" s="40" t="n">
        <f aca="false">IF(J339="","",MIN(1,J339+1.96*O339/100))</f>
        <v>0.535973810117163</v>
      </c>
      <c r="R339" s="32" t="str">
        <f aca="false">IF(L339="","",IF(ABS(L339)&lt;=O339,"Yes","No"))</f>
        <v>Yes</v>
      </c>
      <c r="S339" s="32" t="str">
        <f aca="false">IF(L339="","",IF(ABS(L339)&lt;=1.96*O339,"Yes","No"))</f>
        <v>Yes</v>
      </c>
      <c r="T339" s="60" t="n">
        <f aca="false">IF(D339="","",ROUND(SQRT(((D339+G339)*O339/100)^2+(J339*(D339+G339)*0.14653)^2),0))</f>
        <v>23</v>
      </c>
      <c r="U339" s="32"/>
    </row>
    <row r="340" customFormat="false" ht="15" hidden="false" customHeight="false" outlineLevel="0" collapsed="false">
      <c r="A340" s="32" t="s">
        <v>421</v>
      </c>
      <c r="B340" s="32" t="s">
        <v>566</v>
      </c>
      <c r="C340" s="32" t="s">
        <v>567</v>
      </c>
      <c r="D340" s="60" t="n">
        <v>458</v>
      </c>
      <c r="E340" s="60" t="n">
        <v>407</v>
      </c>
      <c r="F340" s="69" t="n">
        <f aca="false">IF(E340="","",D340-E340)</f>
        <v>51</v>
      </c>
      <c r="G340" s="60" t="n">
        <v>696</v>
      </c>
      <c r="H340" s="60" t="n">
        <v>759</v>
      </c>
      <c r="I340" s="69" t="n">
        <f aca="false">IF(H340="","",G340-H340)</f>
        <v>-63</v>
      </c>
      <c r="J340" s="40" t="n">
        <f aca="false">IF(OR(D340="",D340+G340=0),"",D340/(D340+G340))</f>
        <v>0.396880415944541</v>
      </c>
      <c r="K340" s="40" t="n">
        <f aca="false">IF(E340="","",E340/(E340+H340))</f>
        <v>0.349056603773585</v>
      </c>
      <c r="L340" s="70" t="n">
        <f aca="false">IF(OR(K340="",J340=""),"",(J340-K340)*100)</f>
        <v>4.78238121709558</v>
      </c>
      <c r="M340" s="36" t="n">
        <v>1.72805469622063</v>
      </c>
      <c r="N340" s="36" t="n">
        <v>1.32633378910092</v>
      </c>
      <c r="O340" s="36" t="n">
        <f aca="false">SQRT(M340^2+N340^2)</f>
        <v>2.17837883602484</v>
      </c>
      <c r="P340" s="40" t="n">
        <f aca="false">IF(J340="","",MAX(0,J340-1.96*O340/100))</f>
        <v>0.354184190758454</v>
      </c>
      <c r="Q340" s="40" t="n">
        <f aca="false">IF(J340="","",MIN(1,J340+1.96*O340/100))</f>
        <v>0.439576641130628</v>
      </c>
      <c r="R340" s="32" t="str">
        <f aca="false">IF(L340="","",IF(ABS(L340)&lt;=O340,"Yes","No"))</f>
        <v>No</v>
      </c>
      <c r="S340" s="32" t="str">
        <f aca="false">IF(L340="","",IF(ABS(L340)&lt;=1.96*O340,"Yes","No"))</f>
        <v>No</v>
      </c>
      <c r="T340" s="60" t="n">
        <f aca="false">IF(D340="","",ROUND(SQRT(((D340+G340)*O340/100)^2+(J340*(D340+G340)*0.06777)^2),0))</f>
        <v>40</v>
      </c>
      <c r="U340" s="32"/>
    </row>
    <row r="341" customFormat="false" ht="15" hidden="false" customHeight="false" outlineLevel="0" collapsed="false">
      <c r="A341" s="32" t="s">
        <v>421</v>
      </c>
      <c r="B341" s="32" t="s">
        <v>566</v>
      </c>
      <c r="C341" s="32" t="s">
        <v>568</v>
      </c>
      <c r="D341" s="60" t="n">
        <v>378</v>
      </c>
      <c r="E341" s="60" t="n">
        <v>348</v>
      </c>
      <c r="F341" s="69" t="n">
        <f aca="false">IF(E341="","",D341-E341)</f>
        <v>30</v>
      </c>
      <c r="G341" s="60" t="n">
        <v>569</v>
      </c>
      <c r="H341" s="60" t="n">
        <v>591</v>
      </c>
      <c r="I341" s="69" t="n">
        <f aca="false">IF(H341="","",G341-H341)</f>
        <v>-22</v>
      </c>
      <c r="J341" s="40" t="n">
        <f aca="false">IF(OR(D341="",D341+G341=0),"",D341/(D341+G341))</f>
        <v>0.399155227032735</v>
      </c>
      <c r="K341" s="40" t="n">
        <f aca="false">IF(E341="","",E341/(E341+H341))</f>
        <v>0.370607028753994</v>
      </c>
      <c r="L341" s="70" t="n">
        <f aca="false">IF(OR(K341="",J341=""),"",(J341-K341)*100)</f>
        <v>2.85481982787413</v>
      </c>
      <c r="M341" s="36" t="n">
        <v>2.13808181890095</v>
      </c>
      <c r="N341" s="36" t="n">
        <v>1.32633378910092</v>
      </c>
      <c r="O341" s="36" t="n">
        <f aca="false">SQRT(M341^2+N341^2)</f>
        <v>2.51605945566189</v>
      </c>
      <c r="P341" s="40" t="n">
        <f aca="false">IF(J341="","",MAX(0,J341-1.96*O341/100))</f>
        <v>0.349840461701762</v>
      </c>
      <c r="Q341" s="40" t="n">
        <f aca="false">IF(J341="","",MIN(1,J341+1.96*O341/100))</f>
        <v>0.448469992363708</v>
      </c>
      <c r="R341" s="32" t="str">
        <f aca="false">IF(L341="","",IF(ABS(L341)&lt;=O341,"Yes","No"))</f>
        <v>No</v>
      </c>
      <c r="S341" s="32" t="str">
        <f aca="false">IF(L341="","",IF(ABS(L341)&lt;=1.96*O341,"Yes","No"))</f>
        <v>Yes</v>
      </c>
      <c r="T341" s="60" t="n">
        <f aca="false">IF(D341="","",ROUND(SQRT(((D341+G341)*O341/100)^2+(J341*(D341+G341)*0.0886)^2),0))</f>
        <v>41</v>
      </c>
      <c r="U341" s="32"/>
    </row>
    <row r="342" customFormat="false" ht="15" hidden="false" customHeight="false" outlineLevel="0" collapsed="false">
      <c r="A342" s="32" t="s">
        <v>421</v>
      </c>
      <c r="B342" s="32" t="s">
        <v>566</v>
      </c>
      <c r="C342" s="32" t="s">
        <v>569</v>
      </c>
      <c r="D342" s="60" t="n">
        <v>286</v>
      </c>
      <c r="E342" s="60" t="n">
        <v>300</v>
      </c>
      <c r="F342" s="69" t="n">
        <f aca="false">IF(E342="","",D342-E342)</f>
        <v>-14</v>
      </c>
      <c r="G342" s="60" t="n">
        <v>547</v>
      </c>
      <c r="H342" s="60" t="n">
        <v>570</v>
      </c>
      <c r="I342" s="69" t="n">
        <f aca="false">IF(H342="","",G342-H342)</f>
        <v>-23</v>
      </c>
      <c r="J342" s="40" t="n">
        <f aca="false">IF(OR(D342="",D342+G342=0),"",D342/(D342+G342))</f>
        <v>0.343337334933974</v>
      </c>
      <c r="K342" s="40" t="n">
        <f aca="false">IF(E342="","",E342/(E342+H342))</f>
        <v>0.344827586206897</v>
      </c>
      <c r="L342" s="70" t="n">
        <f aca="false">IF(OR(K342="",J342=""),"",(J342-K342)*100)</f>
        <v>-0.149025127292296</v>
      </c>
      <c r="M342" s="36" t="n">
        <v>2.13808181890095</v>
      </c>
      <c r="N342" s="36" t="n">
        <v>1.32633378910092</v>
      </c>
      <c r="O342" s="36" t="n">
        <f aca="false">SQRT(M342^2+N342^2)</f>
        <v>2.51605945566189</v>
      </c>
      <c r="P342" s="40" t="n">
        <f aca="false">IF(J342="","",MAX(0,J342-1.96*O342/100))</f>
        <v>0.294022569603001</v>
      </c>
      <c r="Q342" s="40" t="n">
        <f aca="false">IF(J342="","",MIN(1,J342+1.96*O342/100))</f>
        <v>0.392652100264947</v>
      </c>
      <c r="R342" s="32" t="str">
        <f aca="false">IF(L342="","",IF(ABS(L342)&lt;=O342,"Yes","No"))</f>
        <v>Yes</v>
      </c>
      <c r="S342" s="32" t="str">
        <f aca="false">IF(L342="","",IF(ABS(L342)&lt;=1.96*O342,"Yes","No"))</f>
        <v>Yes</v>
      </c>
      <c r="T342" s="60" t="n">
        <f aca="false">IF(D342="","",ROUND(SQRT(((D342+G342)*O342/100)^2+(J342*(D342+G342)*0.0886)^2),0))</f>
        <v>33</v>
      </c>
      <c r="U342" s="32"/>
    </row>
    <row r="343" customFormat="false" ht="15" hidden="false" customHeight="false" outlineLevel="0" collapsed="false">
      <c r="A343" s="32" t="s">
        <v>421</v>
      </c>
      <c r="B343" s="32" t="s">
        <v>566</v>
      </c>
      <c r="C343" s="32" t="s">
        <v>570</v>
      </c>
      <c r="D343" s="60" t="n">
        <v>349</v>
      </c>
      <c r="E343" s="60" t="n">
        <v>313</v>
      </c>
      <c r="F343" s="69" t="n">
        <f aca="false">IF(E343="","",D343-E343)</f>
        <v>36</v>
      </c>
      <c r="G343" s="60" t="n">
        <v>578</v>
      </c>
      <c r="H343" s="60" t="n">
        <v>600</v>
      </c>
      <c r="I343" s="69" t="n">
        <f aca="false">IF(H343="","",G343-H343)</f>
        <v>-22</v>
      </c>
      <c r="J343" s="40" t="n">
        <f aca="false">IF(OR(D343="",D343+G343=0),"",D343/(D343+G343))</f>
        <v>0.376483279395901</v>
      </c>
      <c r="K343" s="40" t="n">
        <f aca="false">IF(E343="","",E343/(E343+H343))</f>
        <v>0.342825848849945</v>
      </c>
      <c r="L343" s="70" t="n">
        <f aca="false">IF(OR(K343="",J343=""),"",(J343-K343)*100)</f>
        <v>3.36574305459556</v>
      </c>
      <c r="M343" s="36" t="n">
        <v>2.13808181890095</v>
      </c>
      <c r="N343" s="36" t="n">
        <v>1.32633378910092</v>
      </c>
      <c r="O343" s="36" t="n">
        <f aca="false">SQRT(M343^2+N343^2)</f>
        <v>2.51605945566189</v>
      </c>
      <c r="P343" s="40" t="n">
        <f aca="false">IF(J343="","",MAX(0,J343-1.96*O343/100))</f>
        <v>0.327168514064928</v>
      </c>
      <c r="Q343" s="40" t="n">
        <f aca="false">IF(J343="","",MIN(1,J343+1.96*O343/100))</f>
        <v>0.425798044726874</v>
      </c>
      <c r="R343" s="32" t="str">
        <f aca="false">IF(L343="","",IF(ABS(L343)&lt;=O343,"Yes","No"))</f>
        <v>No</v>
      </c>
      <c r="S343" s="32" t="str">
        <f aca="false">IF(L343="","",IF(ABS(L343)&lt;=1.96*O343,"Yes","No"))</f>
        <v>Yes</v>
      </c>
      <c r="T343" s="60" t="n">
        <f aca="false">IF(D343="","",ROUND(SQRT(((D343+G343)*O343/100)^2+(J343*(D343+G343)*0.0886)^2),0))</f>
        <v>39</v>
      </c>
      <c r="U343" s="32"/>
    </row>
    <row r="344" customFormat="false" ht="15" hidden="false" customHeight="false" outlineLevel="0" collapsed="false">
      <c r="A344" s="32" t="s">
        <v>421</v>
      </c>
      <c r="B344" s="32" t="s">
        <v>571</v>
      </c>
      <c r="C344" s="32" t="s">
        <v>572</v>
      </c>
      <c r="D344" s="60" t="n">
        <v>97</v>
      </c>
      <c r="E344" s="60" t="n">
        <v>82</v>
      </c>
      <c r="F344" s="69" t="n">
        <f aca="false">IF(E344="","",D344-E344)</f>
        <v>15</v>
      </c>
      <c r="G344" s="60" t="n">
        <v>166</v>
      </c>
      <c r="H344" s="60" t="n">
        <v>171</v>
      </c>
      <c r="I344" s="69" t="n">
        <f aca="false">IF(H344="","",G344-H344)</f>
        <v>-5</v>
      </c>
      <c r="J344" s="40" t="n">
        <f aca="false">IF(OR(D344="",D344+G344=0),"",D344/(D344+G344))</f>
        <v>0.368821292775665</v>
      </c>
      <c r="K344" s="40" t="n">
        <f aca="false">IF(E344="","",E344/(E344+H344))</f>
        <v>0.324110671936759</v>
      </c>
      <c r="L344" s="70" t="n">
        <f aca="false">IF(OR(K344="",J344=""),"",(J344-K344)*100)</f>
        <v>4.47106208389065</v>
      </c>
      <c r="M344" s="36" t="n">
        <v>3.48774817162815</v>
      </c>
      <c r="N344" s="36" t="n">
        <v>1.32633378910092</v>
      </c>
      <c r="O344" s="36" t="n">
        <f aca="false">SQRT(M344^2+N344^2)</f>
        <v>3.73142715710843</v>
      </c>
      <c r="P344" s="40" t="n">
        <f aca="false">IF(J344="","",MAX(0,J344-1.96*O344/100))</f>
        <v>0.29568532049634</v>
      </c>
      <c r="Q344" s="40" t="n">
        <f aca="false">IF(J344="","",MIN(1,J344+1.96*O344/100))</f>
        <v>0.441957265054991</v>
      </c>
      <c r="R344" s="32" t="str">
        <f aca="false">IF(L344="","",IF(ABS(L344)&lt;=O344,"Yes","No"))</f>
        <v>No</v>
      </c>
      <c r="S344" s="32" t="str">
        <f aca="false">IF(L344="","",IF(ABS(L344)&lt;=1.96*O344,"Yes","No"))</f>
        <v>Yes</v>
      </c>
      <c r="T344" s="60" t="n">
        <f aca="false">IF(D344="","",ROUND(SQRT(((D344+G344)*O344/100)^2+(J344*(D344+G344)*0.14653)^2),0))</f>
        <v>17</v>
      </c>
      <c r="U344" s="32"/>
    </row>
    <row r="345" customFormat="false" ht="15" hidden="false" customHeight="false" outlineLevel="0" collapsed="false">
      <c r="A345" s="32" t="s">
        <v>421</v>
      </c>
      <c r="B345" s="32" t="s">
        <v>573</v>
      </c>
      <c r="C345" s="32" t="s">
        <v>574</v>
      </c>
      <c r="D345" s="60" t="n">
        <v>380</v>
      </c>
      <c r="E345" s="60" t="n">
        <v>331</v>
      </c>
      <c r="F345" s="69" t="n">
        <f aca="false">IF(E345="","",D345-E345)</f>
        <v>49</v>
      </c>
      <c r="G345" s="60" t="n">
        <v>507</v>
      </c>
      <c r="H345" s="60" t="n">
        <v>571</v>
      </c>
      <c r="I345" s="69" t="n">
        <f aca="false">IF(H345="","",G345-H345)</f>
        <v>-64</v>
      </c>
      <c r="J345" s="40" t="n">
        <f aca="false">IF(OR(D345="",D345+G345=0),"",D345/(D345+G345))</f>
        <v>0.428410372040586</v>
      </c>
      <c r="K345" s="40" t="n">
        <f aca="false">IF(E345="","",E345/(E345+H345))</f>
        <v>0.366962305986696</v>
      </c>
      <c r="L345" s="70" t="n">
        <f aca="false">IF(OR(K345="",J345=""),"",(J345-K345)*100)</f>
        <v>6.144806605389</v>
      </c>
      <c r="M345" s="36" t="n">
        <v>2.13808181890095</v>
      </c>
      <c r="N345" s="36" t="n">
        <v>1.32633378910092</v>
      </c>
      <c r="O345" s="36" t="n">
        <f aca="false">SQRT(M345^2+N345^2)</f>
        <v>2.51605945566189</v>
      </c>
      <c r="P345" s="40" t="n">
        <f aca="false">IF(J345="","",MAX(0,J345-1.96*O345/100))</f>
        <v>0.379095606709613</v>
      </c>
      <c r="Q345" s="40" t="n">
        <f aca="false">IF(J345="","",MIN(1,J345+1.96*O345/100))</f>
        <v>0.477725137371559</v>
      </c>
      <c r="R345" s="32" t="str">
        <f aca="false">IF(L345="","",IF(ABS(L345)&lt;=O345,"Yes","No"))</f>
        <v>No</v>
      </c>
      <c r="S345" s="32" t="str">
        <f aca="false">IF(L345="","",IF(ABS(L345)&lt;=1.96*O345,"Yes","No"))</f>
        <v>No</v>
      </c>
      <c r="T345" s="60" t="n">
        <f aca="false">IF(D345="","",ROUND(SQRT(((D345+G345)*O345/100)^2+(J345*(D345+G345)*0.0886)^2),0))</f>
        <v>40</v>
      </c>
      <c r="U345" s="32"/>
    </row>
    <row r="346" customFormat="false" ht="15" hidden="false" customHeight="false" outlineLevel="0" collapsed="false">
      <c r="A346" s="32" t="s">
        <v>421</v>
      </c>
      <c r="B346" s="32" t="s">
        <v>575</v>
      </c>
      <c r="C346" s="32" t="s">
        <v>576</v>
      </c>
      <c r="D346" s="60" t="n">
        <v>235</v>
      </c>
      <c r="E346" s="60" t="n">
        <v>212</v>
      </c>
      <c r="F346" s="69" t="n">
        <f aca="false">IF(E346="","",D346-E346)</f>
        <v>23</v>
      </c>
      <c r="G346" s="60" t="n">
        <v>290</v>
      </c>
      <c r="H346" s="60" t="n">
        <v>308</v>
      </c>
      <c r="I346" s="69" t="n">
        <f aca="false">IF(H346="","",G346-H346)</f>
        <v>-18</v>
      </c>
      <c r="J346" s="40" t="n">
        <f aca="false">IF(OR(D346="",D346+G346=0),"",D346/(D346+G346))</f>
        <v>0.447619047619048</v>
      </c>
      <c r="K346" s="40" t="n">
        <f aca="false">IF(E346="","",E346/(E346+H346))</f>
        <v>0.407692307692308</v>
      </c>
      <c r="L346" s="70" t="n">
        <f aca="false">IF(OR(K346="",J346=""),"",(J346-K346)*100)</f>
        <v>3.992673992674</v>
      </c>
      <c r="M346" s="36" t="n">
        <v>3.48774817162815</v>
      </c>
      <c r="N346" s="36" t="n">
        <v>1.32633378910092</v>
      </c>
      <c r="O346" s="36" t="n">
        <f aca="false">SQRT(M346^2+N346^2)</f>
        <v>3.73142715710843</v>
      </c>
      <c r="P346" s="40" t="n">
        <f aca="false">IF(J346="","",MAX(0,J346-1.96*O346/100))</f>
        <v>0.374483075339722</v>
      </c>
      <c r="Q346" s="40" t="n">
        <f aca="false">IF(J346="","",MIN(1,J346+1.96*O346/100))</f>
        <v>0.520755019898373</v>
      </c>
      <c r="R346" s="32" t="str">
        <f aca="false">IF(L346="","",IF(ABS(L346)&lt;=O346,"Yes","No"))</f>
        <v>No</v>
      </c>
      <c r="S346" s="32" t="str">
        <f aca="false">IF(L346="","",IF(ABS(L346)&lt;=1.96*O346,"Yes","No"))</f>
        <v>Yes</v>
      </c>
      <c r="T346" s="60" t="n">
        <f aca="false">IF(D346="","",ROUND(SQRT(((D346+G346)*O346/100)^2+(J346*(D346+G346)*0.14653)^2),0))</f>
        <v>40</v>
      </c>
      <c r="U346" s="32"/>
    </row>
    <row r="347" customFormat="false" ht="15" hidden="false" customHeight="false" outlineLevel="0" collapsed="false">
      <c r="A347" s="32" t="s">
        <v>421</v>
      </c>
      <c r="B347" s="32" t="s">
        <v>577</v>
      </c>
      <c r="C347" s="32" t="s">
        <v>578</v>
      </c>
      <c r="D347" s="60" t="n">
        <v>296</v>
      </c>
      <c r="E347" s="60" t="n">
        <v>272</v>
      </c>
      <c r="F347" s="69" t="n">
        <f aca="false">IF(E347="","",D347-E347)</f>
        <v>24</v>
      </c>
      <c r="G347" s="60" t="n">
        <v>391</v>
      </c>
      <c r="H347" s="60" t="n">
        <v>400</v>
      </c>
      <c r="I347" s="69" t="n">
        <f aca="false">IF(H347="","",G347-H347)</f>
        <v>-9</v>
      </c>
      <c r="J347" s="40" t="n">
        <f aca="false">IF(OR(D347="",D347+G347=0),"",D347/(D347+G347))</f>
        <v>0.430858806404658</v>
      </c>
      <c r="K347" s="40" t="n">
        <f aca="false">IF(E347="","",E347/(E347+H347))</f>
        <v>0.404761904761905</v>
      </c>
      <c r="L347" s="70" t="n">
        <f aca="false">IF(OR(K347="",J347=""),"",(J347-K347)*100)</f>
        <v>2.60969016427532</v>
      </c>
      <c r="M347" s="36" t="n">
        <v>3.48774817162815</v>
      </c>
      <c r="N347" s="36" t="n">
        <v>1.32633378910092</v>
      </c>
      <c r="O347" s="36" t="n">
        <f aca="false">SQRT(M347^2+N347^2)</f>
        <v>3.73142715710843</v>
      </c>
      <c r="P347" s="40" t="n">
        <f aca="false">IF(J347="","",MAX(0,J347-1.96*O347/100))</f>
        <v>0.357722834125333</v>
      </c>
      <c r="Q347" s="40" t="n">
        <f aca="false">IF(J347="","",MIN(1,J347+1.96*O347/100))</f>
        <v>0.503994778683983</v>
      </c>
      <c r="R347" s="32" t="str">
        <f aca="false">IF(L347="","",IF(ABS(L347)&lt;=O347,"Yes","No"))</f>
        <v>Yes</v>
      </c>
      <c r="S347" s="32" t="str">
        <f aca="false">IF(L347="","",IF(ABS(L347)&lt;=1.96*O347,"Yes","No"))</f>
        <v>Yes</v>
      </c>
      <c r="T347" s="60" t="n">
        <f aca="false">IF(D347="","",ROUND(SQRT(((D347+G347)*O347/100)^2+(J347*(D347+G347)*0.14653)^2),0))</f>
        <v>50</v>
      </c>
      <c r="U347" s="32"/>
    </row>
    <row r="348" customFormat="false" ht="15" hidden="false" customHeight="false" outlineLevel="0" collapsed="false">
      <c r="A348" s="32" t="s">
        <v>421</v>
      </c>
      <c r="B348" s="32" t="s">
        <v>579</v>
      </c>
      <c r="C348" s="32" t="s">
        <v>580</v>
      </c>
      <c r="D348" s="60" t="n">
        <v>330</v>
      </c>
      <c r="E348" s="60" t="n">
        <v>276</v>
      </c>
      <c r="F348" s="69" t="n">
        <f aca="false">IF(E348="","",D348-E348)</f>
        <v>54</v>
      </c>
      <c r="G348" s="60" t="n">
        <v>682</v>
      </c>
      <c r="H348" s="60" t="n">
        <v>722</v>
      </c>
      <c r="I348" s="69" t="n">
        <f aca="false">IF(H348="","",G348-H348)</f>
        <v>-40</v>
      </c>
      <c r="J348" s="40" t="n">
        <f aca="false">IF(OR(D348="",D348+G348=0),"",D348/(D348+G348))</f>
        <v>0.326086956521739</v>
      </c>
      <c r="K348" s="40" t="n">
        <f aca="false">IF(E348="","",E348/(E348+H348))</f>
        <v>0.276553106212425</v>
      </c>
      <c r="L348" s="70" t="n">
        <f aca="false">IF(OR(K348="",J348=""),"",(J348-K348)*100)</f>
        <v>4.95338503093143</v>
      </c>
      <c r="M348" s="36" t="n">
        <v>2.13808181890095</v>
      </c>
      <c r="N348" s="36" t="n">
        <v>1.32633378910092</v>
      </c>
      <c r="O348" s="36" t="n">
        <f aca="false">SQRT(M348^2+N348^2)</f>
        <v>2.51605945566189</v>
      </c>
      <c r="P348" s="40" t="n">
        <f aca="false">IF(J348="","",MAX(0,J348-1.96*O348/100))</f>
        <v>0.276772191190766</v>
      </c>
      <c r="Q348" s="40" t="n">
        <f aca="false">IF(J348="","",MIN(1,J348+1.96*O348/100))</f>
        <v>0.375401721852712</v>
      </c>
      <c r="R348" s="32" t="str">
        <f aca="false">IF(L348="","",IF(ABS(L348)&lt;=O348,"Yes","No"))</f>
        <v>No</v>
      </c>
      <c r="S348" s="32" t="str">
        <f aca="false">IF(L348="","",IF(ABS(L348)&lt;=1.96*O348,"Yes","No"))</f>
        <v>No</v>
      </c>
      <c r="T348" s="60" t="n">
        <f aca="false">IF(D348="","",ROUND(SQRT(((D348+G348)*O348/100)^2+(J348*(D348+G348)*0.0886)^2),0))</f>
        <v>39</v>
      </c>
      <c r="U348" s="32"/>
    </row>
    <row r="349" customFormat="false" ht="15" hidden="false" customHeight="false" outlineLevel="0" collapsed="false">
      <c r="A349" s="32" t="s">
        <v>421</v>
      </c>
      <c r="B349" s="32" t="s">
        <v>579</v>
      </c>
      <c r="C349" s="32" t="s">
        <v>581</v>
      </c>
      <c r="D349" s="60" t="n">
        <v>259</v>
      </c>
      <c r="E349" s="60" t="n">
        <v>227</v>
      </c>
      <c r="F349" s="69" t="n">
        <f aca="false">IF(E349="","",D349-E349)</f>
        <v>32</v>
      </c>
      <c r="G349" s="60" t="n">
        <v>443</v>
      </c>
      <c r="H349" s="60" t="n">
        <v>473</v>
      </c>
      <c r="I349" s="69" t="n">
        <f aca="false">IF(H349="","",G349-H349)</f>
        <v>-30</v>
      </c>
      <c r="J349" s="40" t="n">
        <f aca="false">IF(OR(D349="",D349+G349=0),"",D349/(D349+G349))</f>
        <v>0.368945868945869</v>
      </c>
      <c r="K349" s="40" t="n">
        <f aca="false">IF(E349="","",E349/(E349+H349))</f>
        <v>0.324285714285714</v>
      </c>
      <c r="L349" s="70" t="n">
        <f aca="false">IF(OR(K349="",J349=""),"",(J349-K349)*100)</f>
        <v>4.46601546601547</v>
      </c>
      <c r="M349" s="36" t="n">
        <v>3.48774817162815</v>
      </c>
      <c r="N349" s="36" t="n">
        <v>1.32633378910092</v>
      </c>
      <c r="O349" s="36" t="n">
        <f aca="false">SQRT(M349^2+N349^2)</f>
        <v>3.73142715710843</v>
      </c>
      <c r="P349" s="40" t="n">
        <f aca="false">IF(J349="","",MAX(0,J349-1.96*O349/100))</f>
        <v>0.295809896666544</v>
      </c>
      <c r="Q349" s="40" t="n">
        <f aca="false">IF(J349="","",MIN(1,J349+1.96*O349/100))</f>
        <v>0.442081841225194</v>
      </c>
      <c r="R349" s="32" t="str">
        <f aca="false">IF(L349="","",IF(ABS(L349)&lt;=O349,"Yes","No"))</f>
        <v>No</v>
      </c>
      <c r="S349" s="32" t="str">
        <f aca="false">IF(L349="","",IF(ABS(L349)&lt;=1.96*O349,"Yes","No"))</f>
        <v>Yes</v>
      </c>
      <c r="T349" s="60" t="n">
        <f aca="false">IF(D349="","",ROUND(SQRT(((D349+G349)*O349/100)^2+(J349*(D349+G349)*0.14653)^2),0))</f>
        <v>46</v>
      </c>
      <c r="U349" s="32"/>
    </row>
    <row r="350" customFormat="false" ht="15" hidden="false" customHeight="false" outlineLevel="0" collapsed="false">
      <c r="A350" s="32" t="s">
        <v>421</v>
      </c>
      <c r="B350" s="32" t="s">
        <v>579</v>
      </c>
      <c r="C350" s="32" t="s">
        <v>582</v>
      </c>
      <c r="D350" s="60" t="n">
        <v>212</v>
      </c>
      <c r="E350" s="60" t="n">
        <v>171</v>
      </c>
      <c r="F350" s="69" t="n">
        <f aca="false">IF(E350="","",D350-E350)</f>
        <v>41</v>
      </c>
      <c r="G350" s="60" t="n">
        <v>430</v>
      </c>
      <c r="H350" s="60" t="n">
        <v>432</v>
      </c>
      <c r="I350" s="69" t="n">
        <f aca="false">IF(H350="","",G350-H350)</f>
        <v>-2</v>
      </c>
      <c r="J350" s="40" t="n">
        <f aca="false">IF(OR(D350="",D350+G350=0),"",D350/(D350+G350))</f>
        <v>0.330218068535826</v>
      </c>
      <c r="K350" s="40" t="n">
        <f aca="false">IF(E350="","",E350/(E350+H350))</f>
        <v>0.283582089552239</v>
      </c>
      <c r="L350" s="70" t="n">
        <f aca="false">IF(OR(K350="",J350=""),"",(J350-K350)*100)</f>
        <v>4.66359789835867</v>
      </c>
      <c r="M350" s="36" t="n">
        <v>3.48774817162815</v>
      </c>
      <c r="N350" s="36" t="n">
        <v>1.32633378910092</v>
      </c>
      <c r="O350" s="36" t="n">
        <f aca="false">SQRT(M350^2+N350^2)</f>
        <v>3.73142715710843</v>
      </c>
      <c r="P350" s="40" t="n">
        <f aca="false">IF(J350="","",MAX(0,J350-1.96*O350/100))</f>
        <v>0.2570820962565</v>
      </c>
      <c r="Q350" s="40" t="n">
        <f aca="false">IF(J350="","",MIN(1,J350+1.96*O350/100))</f>
        <v>0.403354040815151</v>
      </c>
      <c r="R350" s="32" t="str">
        <f aca="false">IF(L350="","",IF(ABS(L350)&lt;=O350,"Yes","No"))</f>
        <v>No</v>
      </c>
      <c r="S350" s="32" t="str">
        <f aca="false">IF(L350="","",IF(ABS(L350)&lt;=1.96*O350,"Yes","No"))</f>
        <v>Yes</v>
      </c>
      <c r="T350" s="60" t="n">
        <f aca="false">IF(D350="","",ROUND(SQRT(((D350+G350)*O350/100)^2+(J350*(D350+G350)*0.14653)^2),0))</f>
        <v>39</v>
      </c>
      <c r="U350" s="32"/>
    </row>
    <row r="351" customFormat="false" ht="15" hidden="false" customHeight="false" outlineLevel="0" collapsed="false">
      <c r="A351" s="32" t="s">
        <v>421</v>
      </c>
      <c r="B351" s="32" t="s">
        <v>579</v>
      </c>
      <c r="C351" s="32" t="s">
        <v>583</v>
      </c>
      <c r="D351" s="60" t="n">
        <v>208</v>
      </c>
      <c r="E351" s="60" t="n">
        <v>197</v>
      </c>
      <c r="F351" s="69" t="n">
        <f aca="false">IF(E351="","",D351-E351)</f>
        <v>11</v>
      </c>
      <c r="G351" s="60" t="n">
        <v>396</v>
      </c>
      <c r="H351" s="60" t="n">
        <v>397</v>
      </c>
      <c r="I351" s="69" t="n">
        <f aca="false">IF(H351="","",G351-H351)</f>
        <v>-1</v>
      </c>
      <c r="J351" s="40" t="n">
        <f aca="false">IF(OR(D351="",D351+G351=0),"",D351/(D351+G351))</f>
        <v>0.344370860927152</v>
      </c>
      <c r="K351" s="40" t="n">
        <f aca="false">IF(E351="","",E351/(E351+H351))</f>
        <v>0.331649831649832</v>
      </c>
      <c r="L351" s="70" t="n">
        <f aca="false">IF(OR(K351="",J351=""),"",(J351-K351)*100)</f>
        <v>1.27210292773207</v>
      </c>
      <c r="M351" s="36" t="n">
        <v>3.48774817162815</v>
      </c>
      <c r="N351" s="36" t="n">
        <v>1.32633378910092</v>
      </c>
      <c r="O351" s="36" t="n">
        <f aca="false">SQRT(M351^2+N351^2)</f>
        <v>3.73142715710843</v>
      </c>
      <c r="P351" s="40" t="n">
        <f aca="false">IF(J351="","",MAX(0,J351-1.96*O351/100))</f>
        <v>0.271234888647827</v>
      </c>
      <c r="Q351" s="40" t="n">
        <f aca="false">IF(J351="","",MIN(1,J351+1.96*O351/100))</f>
        <v>0.417506833206477</v>
      </c>
      <c r="R351" s="32" t="str">
        <f aca="false">IF(L351="","",IF(ABS(L351)&lt;=O351,"Yes","No"))</f>
        <v>Yes</v>
      </c>
      <c r="S351" s="32" t="str">
        <f aca="false">IF(L351="","",IF(ABS(L351)&lt;=1.96*O351,"Yes","No"))</f>
        <v>Yes</v>
      </c>
      <c r="T351" s="60" t="n">
        <f aca="false">IF(D351="","",ROUND(SQRT(((D351+G351)*O351/100)^2+(J351*(D351+G351)*0.14653)^2),0))</f>
        <v>38</v>
      </c>
      <c r="U351" s="32"/>
    </row>
    <row r="352" customFormat="false" ht="15" hidden="false" customHeight="false" outlineLevel="0" collapsed="false">
      <c r="A352" s="32" t="s">
        <v>421</v>
      </c>
      <c r="B352" s="32" t="s">
        <v>579</v>
      </c>
      <c r="C352" s="32" t="s">
        <v>584</v>
      </c>
      <c r="D352" s="60" t="n">
        <v>373</v>
      </c>
      <c r="E352" s="60" t="n">
        <v>336</v>
      </c>
      <c r="F352" s="69" t="n">
        <f aca="false">IF(E352="","",D352-E352)</f>
        <v>37</v>
      </c>
      <c r="G352" s="60" t="n">
        <v>571</v>
      </c>
      <c r="H352" s="60" t="n">
        <v>577</v>
      </c>
      <c r="I352" s="69" t="n">
        <f aca="false">IF(H352="","",G352-H352)</f>
        <v>-6</v>
      </c>
      <c r="J352" s="40" t="n">
        <f aca="false">IF(OR(D352="",D352+G352=0),"",D352/(D352+G352))</f>
        <v>0.395127118644068</v>
      </c>
      <c r="K352" s="40" t="n">
        <f aca="false">IF(E352="","",E352/(E352+H352))</f>
        <v>0.368017524644031</v>
      </c>
      <c r="L352" s="70" t="n">
        <f aca="false">IF(OR(K352="",J352=""),"",(J352-K352)*100)</f>
        <v>2.71095940000372</v>
      </c>
      <c r="M352" s="36" t="n">
        <v>2.13808181890095</v>
      </c>
      <c r="N352" s="36" t="n">
        <v>1.32633378910092</v>
      </c>
      <c r="O352" s="36" t="n">
        <f aca="false">SQRT(M352^2+N352^2)</f>
        <v>2.51605945566189</v>
      </c>
      <c r="P352" s="40" t="n">
        <f aca="false">IF(J352="","",MAX(0,J352-1.96*O352/100))</f>
        <v>0.345812353313095</v>
      </c>
      <c r="Q352" s="40" t="n">
        <f aca="false">IF(J352="","",MIN(1,J352+1.96*O352/100))</f>
        <v>0.444441883975041</v>
      </c>
      <c r="R352" s="32" t="str">
        <f aca="false">IF(L352="","",IF(ABS(L352)&lt;=O352,"Yes","No"))</f>
        <v>No</v>
      </c>
      <c r="S352" s="32" t="str">
        <f aca="false">IF(L352="","",IF(ABS(L352)&lt;=1.96*O352,"Yes","No"))</f>
        <v>Yes</v>
      </c>
      <c r="T352" s="60" t="n">
        <f aca="false">IF(D352="","",ROUND(SQRT(((D352+G352)*O352/100)^2+(J352*(D352+G352)*0.0886)^2),0))</f>
        <v>41</v>
      </c>
      <c r="U352" s="32"/>
    </row>
    <row r="353" customFormat="false" ht="15" hidden="false" customHeight="false" outlineLevel="0" collapsed="false">
      <c r="A353" s="32" t="s">
        <v>421</v>
      </c>
      <c r="B353" s="32" t="s">
        <v>585</v>
      </c>
      <c r="C353" s="32" t="s">
        <v>586</v>
      </c>
      <c r="D353" s="60" t="n">
        <v>1120</v>
      </c>
      <c r="E353" s="60" t="n">
        <v>993</v>
      </c>
      <c r="F353" s="69" t="n">
        <f aca="false">IF(E353="","",D353-E353)</f>
        <v>127</v>
      </c>
      <c r="G353" s="60" t="n">
        <v>1088</v>
      </c>
      <c r="H353" s="60" t="n">
        <v>1180</v>
      </c>
      <c r="I353" s="69" t="n">
        <f aca="false">IF(H353="","",G353-H353)</f>
        <v>-92</v>
      </c>
      <c r="J353" s="40" t="n">
        <f aca="false">IF(OR(D353="",D353+G353=0),"",D353/(D353+G353))</f>
        <v>0.507246376811594</v>
      </c>
      <c r="K353" s="40" t="n">
        <f aca="false">IF(E353="","",E353/(E353+H353))</f>
        <v>0.456971928209848</v>
      </c>
      <c r="L353" s="70" t="n">
        <f aca="false">IF(OR(K353="",J353=""),"",(J353-K353)*100)</f>
        <v>5.02744486017461</v>
      </c>
      <c r="M353" s="36" t="n">
        <v>1.72805469622063</v>
      </c>
      <c r="N353" s="36" t="n">
        <v>1.32633378910092</v>
      </c>
      <c r="O353" s="36" t="n">
        <f aca="false">SQRT(M353^2+N353^2)</f>
        <v>2.17837883602484</v>
      </c>
      <c r="P353" s="40" t="n">
        <f aca="false">IF(J353="","",MAX(0,J353-1.96*O353/100))</f>
        <v>0.464550151625507</v>
      </c>
      <c r="Q353" s="40" t="n">
        <f aca="false">IF(J353="","",MIN(1,J353+1.96*O353/100))</f>
        <v>0.549942601997681</v>
      </c>
      <c r="R353" s="32" t="str">
        <f aca="false">IF(L353="","",IF(ABS(L353)&lt;=O353,"Yes","No"))</f>
        <v>No</v>
      </c>
      <c r="S353" s="32" t="str">
        <f aca="false">IF(L353="","",IF(ABS(L353)&lt;=1.96*O353,"Yes","No"))</f>
        <v>No</v>
      </c>
      <c r="T353" s="60" t="n">
        <f aca="false">IF(D353="","",ROUND(SQRT(((D353+G353)*O353/100)^2+(J353*(D353+G353)*0.06777)^2),0))</f>
        <v>90</v>
      </c>
      <c r="U353" s="32"/>
    </row>
    <row r="354" customFormat="false" ht="15" hidden="false" customHeight="false" outlineLevel="0" collapsed="false">
      <c r="A354" s="32" t="s">
        <v>421</v>
      </c>
      <c r="B354" s="32" t="s">
        <v>585</v>
      </c>
      <c r="C354" s="32" t="s">
        <v>587</v>
      </c>
      <c r="D354" s="60" t="n">
        <v>899</v>
      </c>
      <c r="E354" s="60" t="n">
        <v>845</v>
      </c>
      <c r="F354" s="69" t="n">
        <f aca="false">IF(E354="","",D354-E354)</f>
        <v>54</v>
      </c>
      <c r="G354" s="60" t="n">
        <v>884</v>
      </c>
      <c r="H354" s="60" t="n">
        <v>932</v>
      </c>
      <c r="I354" s="69" t="n">
        <f aca="false">IF(H354="","",G354-H354)</f>
        <v>-48</v>
      </c>
      <c r="J354" s="40" t="n">
        <f aca="false">IF(OR(D354="",D354+G354=0),"",D354/(D354+G354))</f>
        <v>0.504206393718452</v>
      </c>
      <c r="K354" s="40" t="n">
        <f aca="false">IF(E354="","",E354/(E354+H354))</f>
        <v>0.475520540236353</v>
      </c>
      <c r="L354" s="70" t="n">
        <f aca="false">IF(OR(K354="",J354=""),"",(J354-K354)*100)</f>
        <v>2.86858534820986</v>
      </c>
      <c r="M354" s="36" t="n">
        <v>1.72805469622063</v>
      </c>
      <c r="N354" s="36" t="n">
        <v>1.32633378910092</v>
      </c>
      <c r="O354" s="36" t="n">
        <f aca="false">SQRT(M354^2+N354^2)</f>
        <v>2.17837883602484</v>
      </c>
      <c r="P354" s="40" t="n">
        <f aca="false">IF(J354="","",MAX(0,J354-1.96*O354/100))</f>
        <v>0.461510168532365</v>
      </c>
      <c r="Q354" s="40" t="n">
        <f aca="false">IF(J354="","",MIN(1,J354+1.96*O354/100))</f>
        <v>0.546902618904539</v>
      </c>
      <c r="R354" s="32" t="str">
        <f aca="false">IF(L354="","",IF(ABS(L354)&lt;=O354,"Yes","No"))</f>
        <v>No</v>
      </c>
      <c r="S354" s="32" t="str">
        <f aca="false">IF(L354="","",IF(ABS(L354)&lt;=1.96*O354,"Yes","No"))</f>
        <v>Yes</v>
      </c>
      <c r="T354" s="60" t="n">
        <f aca="false">IF(D354="","",ROUND(SQRT(((D354+G354)*O354/100)^2+(J354*(D354+G354)*0.06777)^2),0))</f>
        <v>72</v>
      </c>
      <c r="U354" s="32"/>
    </row>
    <row r="355" customFormat="false" ht="15" hidden="false" customHeight="false" outlineLevel="0" collapsed="false">
      <c r="A355" s="32" t="s">
        <v>421</v>
      </c>
      <c r="B355" s="32" t="s">
        <v>588</v>
      </c>
      <c r="C355" s="32" t="s">
        <v>589</v>
      </c>
      <c r="D355" s="60" t="n">
        <v>428</v>
      </c>
      <c r="E355" s="60" t="n">
        <v>379</v>
      </c>
      <c r="F355" s="69" t="n">
        <f aca="false">IF(E355="","",D355-E355)</f>
        <v>49</v>
      </c>
      <c r="G355" s="60" t="n">
        <v>568</v>
      </c>
      <c r="H355" s="60" t="n">
        <v>605</v>
      </c>
      <c r="I355" s="69" t="n">
        <f aca="false">IF(H355="","",G355-H355)</f>
        <v>-37</v>
      </c>
      <c r="J355" s="40" t="n">
        <f aca="false">IF(OR(D355="",D355+G355=0),"",D355/(D355+G355))</f>
        <v>0.429718875502008</v>
      </c>
      <c r="K355" s="40" t="n">
        <f aca="false">IF(E355="","",E355/(E355+H355))</f>
        <v>0.385162601626016</v>
      </c>
      <c r="L355" s="70" t="n">
        <f aca="false">IF(OR(K355="",J355=""),"",(J355-K355)*100)</f>
        <v>4.45562738759918</v>
      </c>
      <c r="M355" s="36" t="n">
        <v>2.13808181890095</v>
      </c>
      <c r="N355" s="36" t="n">
        <v>1.32633378910092</v>
      </c>
      <c r="O355" s="36" t="n">
        <f aca="false">SQRT(M355^2+N355^2)</f>
        <v>2.51605945566189</v>
      </c>
      <c r="P355" s="40" t="n">
        <f aca="false">IF(J355="","",MAX(0,J355-1.96*O355/100))</f>
        <v>0.380404110171035</v>
      </c>
      <c r="Q355" s="40" t="n">
        <f aca="false">IF(J355="","",MIN(1,J355+1.96*O355/100))</f>
        <v>0.479033640832981</v>
      </c>
      <c r="R355" s="32" t="str">
        <f aca="false">IF(L355="","",IF(ABS(L355)&lt;=O355,"Yes","No"))</f>
        <v>No</v>
      </c>
      <c r="S355" s="32" t="str">
        <f aca="false">IF(L355="","",IF(ABS(L355)&lt;=1.96*O355,"Yes","No"))</f>
        <v>Yes</v>
      </c>
      <c r="T355" s="60" t="n">
        <f aca="false">IF(D355="","",ROUND(SQRT(((D355+G355)*O355/100)^2+(J355*(D355+G355)*0.0886)^2),0))</f>
        <v>45</v>
      </c>
      <c r="U355" s="32"/>
    </row>
    <row r="356" customFormat="false" ht="15" hidden="false" customHeight="false" outlineLevel="0" collapsed="false">
      <c r="A356" s="32" t="s">
        <v>421</v>
      </c>
      <c r="B356" s="32" t="s">
        <v>396</v>
      </c>
      <c r="C356" s="32" t="s">
        <v>590</v>
      </c>
      <c r="D356" s="60" t="n">
        <v>871</v>
      </c>
      <c r="E356" s="60" t="n">
        <v>786</v>
      </c>
      <c r="F356" s="69" t="n">
        <f aca="false">IF(E356="","",D356-E356)</f>
        <v>85</v>
      </c>
      <c r="G356" s="60" t="n">
        <v>1468</v>
      </c>
      <c r="H356" s="60" t="n">
        <v>1523</v>
      </c>
      <c r="I356" s="69" t="n">
        <f aca="false">IF(H356="","",G356-H356)</f>
        <v>-55</v>
      </c>
      <c r="J356" s="40" t="n">
        <f aca="false">IF(OR(D356="",D356+G356=0),"",D356/(D356+G356))</f>
        <v>0.372381359555366</v>
      </c>
      <c r="K356" s="40" t="n">
        <f aca="false">IF(E356="","",E356/(E356+H356))</f>
        <v>0.340407102641836</v>
      </c>
      <c r="L356" s="70" t="n">
        <f aca="false">IF(OR(K356="",J356=""),"",(J356-K356)*100)</f>
        <v>3.19742569135293</v>
      </c>
      <c r="M356" s="36" t="n">
        <v>1.72805469622063</v>
      </c>
      <c r="N356" s="36" t="n">
        <v>1.32633378910092</v>
      </c>
      <c r="O356" s="36" t="n">
        <f aca="false">SQRT(M356^2+N356^2)</f>
        <v>2.17837883602484</v>
      </c>
      <c r="P356" s="40" t="n">
        <f aca="false">IF(J356="","",MAX(0,J356-1.96*O356/100))</f>
        <v>0.329685134369279</v>
      </c>
      <c r="Q356" s="40" t="n">
        <f aca="false">IF(J356="","",MIN(1,J356+1.96*O356/100))</f>
        <v>0.415077584741453</v>
      </c>
      <c r="R356" s="32" t="str">
        <f aca="false">IF(L356="","",IF(ABS(L356)&lt;=O356,"Yes","No"))</f>
        <v>No</v>
      </c>
      <c r="S356" s="32" t="str">
        <f aca="false">IF(L356="","",IF(ABS(L356)&lt;=1.96*O356,"Yes","No"))</f>
        <v>Yes</v>
      </c>
      <c r="T356" s="60" t="n">
        <f aca="false">IF(D356="","",ROUND(SQRT(((D356+G356)*O356/100)^2+(J356*(D356+G356)*0.06777)^2),0))</f>
        <v>78</v>
      </c>
      <c r="U356" s="32"/>
    </row>
    <row r="357" customFormat="false" ht="15" hidden="false" customHeight="false" outlineLevel="0" collapsed="false">
      <c r="A357" s="32" t="s">
        <v>421</v>
      </c>
      <c r="B357" s="32" t="s">
        <v>396</v>
      </c>
      <c r="C357" s="32" t="s">
        <v>591</v>
      </c>
      <c r="D357" s="60" t="n">
        <v>272</v>
      </c>
      <c r="E357" s="60"/>
      <c r="F357" s="69" t="str">
        <f aca="false">IF(E357="","",D357-E357)</f>
        <v/>
      </c>
      <c r="G357" s="60" t="n">
        <v>440</v>
      </c>
      <c r="H357" s="60"/>
      <c r="I357" s="69" t="str">
        <f aca="false">IF(H357="","",G357-H357)</f>
        <v/>
      </c>
      <c r="J357" s="40" t="n">
        <f aca="false">IF(OR(D357="",D357+G357=0),"",D357/(D357+G357))</f>
        <v>0.382022471910112</v>
      </c>
      <c r="K357" s="40" t="str">
        <f aca="false">IF(E357="","",E357/(E357+H357))</f>
        <v/>
      </c>
      <c r="L357" s="70" t="str">
        <f aca="false">IF(OR(K357="",J357=""),"",(J357-K357)*100)</f>
        <v/>
      </c>
      <c r="M357" s="36" t="n">
        <v>3.48774817162815</v>
      </c>
      <c r="N357" s="36" t="n">
        <v>1.32633378910092</v>
      </c>
      <c r="O357" s="36" t="n">
        <f aca="false">SQRT(M357^2+N357^2)</f>
        <v>3.73142715710843</v>
      </c>
      <c r="P357" s="40" t="n">
        <f aca="false">IF(J357="","",MAX(0,J357-1.96*O357/100))</f>
        <v>0.308886499630787</v>
      </c>
      <c r="Q357" s="40" t="n">
        <f aca="false">IF(J357="","",MIN(1,J357+1.96*O357/100))</f>
        <v>0.455158444189438</v>
      </c>
      <c r="R357" s="32" t="str">
        <f aca="false">IF(L357="","",IF(ABS(L357)&lt;=O357,"Yes","No"))</f>
        <v/>
      </c>
      <c r="S357" s="32" t="str">
        <f aca="false">IF(L357="","",IF(ABS(L357)&lt;=1.96*O357,"Yes","No"))</f>
        <v/>
      </c>
      <c r="T357" s="60" t="n">
        <f aca="false">IF(D357="","",ROUND(SQRT(((D357+G357)*O357/100)^2+(J357*(D357+G357)*0.14653)^2),0))</f>
        <v>48</v>
      </c>
      <c r="U357" s="32" t="s">
        <v>784</v>
      </c>
    </row>
    <row r="358" customFormat="false" ht="15" hidden="false" customHeight="false" outlineLevel="0" collapsed="false">
      <c r="A358" s="32" t="s">
        <v>421</v>
      </c>
      <c r="B358" s="32" t="s">
        <v>593</v>
      </c>
      <c r="C358" s="32" t="s">
        <v>593</v>
      </c>
      <c r="D358" s="60" t="n">
        <v>305</v>
      </c>
      <c r="E358" s="60" t="n">
        <v>249</v>
      </c>
      <c r="F358" s="69" t="n">
        <f aca="false">IF(E358="","",D358-E358)</f>
        <v>56</v>
      </c>
      <c r="G358" s="60" t="n">
        <v>255</v>
      </c>
      <c r="H358" s="60" t="n">
        <v>326</v>
      </c>
      <c r="I358" s="69" t="n">
        <f aca="false">IF(H358="","",G358-H358)</f>
        <v>-71</v>
      </c>
      <c r="J358" s="40" t="n">
        <f aca="false">IF(OR(D358="",D358+G358=0),"",D358/(D358+G358))</f>
        <v>0.544642857142857</v>
      </c>
      <c r="K358" s="40" t="n">
        <f aca="false">IF(E358="","",E358/(E358+H358))</f>
        <v>0.43304347826087</v>
      </c>
      <c r="L358" s="70" t="n">
        <f aca="false">IF(OR(K358="",J358=""),"",(J358-K358)*100)</f>
        <v>11.1599378881988</v>
      </c>
      <c r="M358" s="36" t="n">
        <v>3.48774817162815</v>
      </c>
      <c r="N358" s="36" t="n">
        <v>1.32633378910092</v>
      </c>
      <c r="O358" s="36" t="n">
        <f aca="false">SQRT(M358^2+N358^2)</f>
        <v>3.73142715710843</v>
      </c>
      <c r="P358" s="40" t="n">
        <f aca="false">IF(J358="","",MAX(0,J358-1.96*O358/100))</f>
        <v>0.471506884863532</v>
      </c>
      <c r="Q358" s="40" t="n">
        <f aca="false">IF(J358="","",MIN(1,J358+1.96*O358/100))</f>
        <v>0.617778829422182</v>
      </c>
      <c r="R358" s="32" t="str">
        <f aca="false">IF(L358="","",IF(ABS(L358)&lt;=O358,"Yes","No"))</f>
        <v>No</v>
      </c>
      <c r="S358" s="32" t="str">
        <f aca="false">IF(L358="","",IF(ABS(L358)&lt;=1.96*O358,"Yes","No"))</f>
        <v>No</v>
      </c>
      <c r="T358" s="60" t="n">
        <f aca="false">IF(D358="","",ROUND(SQRT(((D358+G358)*O358/100)^2+(J358*(D358+G358)*0.14653)^2),0))</f>
        <v>49</v>
      </c>
      <c r="U358" s="32"/>
    </row>
    <row r="359" customFormat="false" ht="15" hidden="false" customHeight="false" outlineLevel="0" collapsed="false">
      <c r="A359" s="32" t="s">
        <v>421</v>
      </c>
      <c r="B359" s="32" t="s">
        <v>594</v>
      </c>
      <c r="C359" s="32" t="s">
        <v>595</v>
      </c>
      <c r="D359" s="60" t="n">
        <v>540</v>
      </c>
      <c r="E359" s="60" t="n">
        <v>467</v>
      </c>
      <c r="F359" s="69" t="n">
        <f aca="false">IF(E359="","",D359-E359)</f>
        <v>73</v>
      </c>
      <c r="G359" s="60" t="n">
        <v>638</v>
      </c>
      <c r="H359" s="60" t="n">
        <v>684</v>
      </c>
      <c r="I359" s="69" t="n">
        <f aca="false">IF(H359="","",G359-H359)</f>
        <v>-46</v>
      </c>
      <c r="J359" s="40" t="n">
        <f aca="false">IF(OR(D359="",D359+G359=0),"",D359/(D359+G359))</f>
        <v>0.458404074702886</v>
      </c>
      <c r="K359" s="40" t="n">
        <f aca="false">IF(E359="","",E359/(E359+H359))</f>
        <v>0.405734144222415</v>
      </c>
      <c r="L359" s="70" t="n">
        <f aca="false">IF(OR(K359="",J359=""),"",(J359-K359)*100)</f>
        <v>5.2669930480471</v>
      </c>
      <c r="M359" s="36" t="n">
        <v>1.72805469622063</v>
      </c>
      <c r="N359" s="36" t="n">
        <v>1.32633378910092</v>
      </c>
      <c r="O359" s="36" t="n">
        <f aca="false">SQRT(M359^2+N359^2)</f>
        <v>2.17837883602484</v>
      </c>
      <c r="P359" s="40" t="n">
        <f aca="false">IF(J359="","",MAX(0,J359-1.96*O359/100))</f>
        <v>0.415707849516799</v>
      </c>
      <c r="Q359" s="40" t="n">
        <f aca="false">IF(J359="","",MIN(1,J359+1.96*O359/100))</f>
        <v>0.501100299888973</v>
      </c>
      <c r="R359" s="32" t="str">
        <f aca="false">IF(L359="","",IF(ABS(L359)&lt;=O359,"Yes","No"))</f>
        <v>No</v>
      </c>
      <c r="S359" s="32" t="str">
        <f aca="false">IF(L359="","",IF(ABS(L359)&lt;=1.96*O359,"Yes","No"))</f>
        <v>No</v>
      </c>
      <c r="T359" s="60" t="n">
        <f aca="false">IF(D359="","",ROUND(SQRT(((D359+G359)*O359/100)^2+(J359*(D359+G359)*0.06777)^2),0))</f>
        <v>45</v>
      </c>
      <c r="U359" s="32"/>
    </row>
    <row r="360" customFormat="false" ht="15" hidden="false" customHeight="false" outlineLevel="0" collapsed="false">
      <c r="A360" s="32" t="s">
        <v>421</v>
      </c>
      <c r="B360" s="32" t="s">
        <v>594</v>
      </c>
      <c r="C360" s="32" t="s">
        <v>596</v>
      </c>
      <c r="D360" s="60" t="n">
        <v>433</v>
      </c>
      <c r="E360" s="60" t="n">
        <v>385</v>
      </c>
      <c r="F360" s="69" t="n">
        <f aca="false">IF(E360="","",D360-E360)</f>
        <v>48</v>
      </c>
      <c r="G360" s="60" t="n">
        <v>604</v>
      </c>
      <c r="H360" s="60" t="n">
        <v>656</v>
      </c>
      <c r="I360" s="69" t="n">
        <f aca="false">IF(H360="","",G360-H360)</f>
        <v>-52</v>
      </c>
      <c r="J360" s="40" t="n">
        <f aca="false">IF(OR(D360="",D360+G360=0),"",D360/(D360+G360))</f>
        <v>0.4175506268081</v>
      </c>
      <c r="K360" s="40" t="n">
        <f aca="false">IF(E360="","",E360/(E360+H360))</f>
        <v>0.36983669548511</v>
      </c>
      <c r="L360" s="70" t="n">
        <f aca="false">IF(OR(K360="",J360=""),"",(J360-K360)*100)</f>
        <v>4.77139313229898</v>
      </c>
      <c r="M360" s="36" t="n">
        <v>2.13808181890095</v>
      </c>
      <c r="N360" s="36" t="n">
        <v>1.32633378910092</v>
      </c>
      <c r="O360" s="36" t="n">
        <f aca="false">SQRT(M360^2+N360^2)</f>
        <v>2.51605945566189</v>
      </c>
      <c r="P360" s="40" t="n">
        <f aca="false">IF(J360="","",MAX(0,J360-1.96*O360/100))</f>
        <v>0.368235861477127</v>
      </c>
      <c r="Q360" s="40" t="n">
        <f aca="false">IF(J360="","",MIN(1,J360+1.96*O360/100))</f>
        <v>0.466865392139073</v>
      </c>
      <c r="R360" s="32" t="str">
        <f aca="false">IF(L360="","",IF(ABS(L360)&lt;=O360,"Yes","No"))</f>
        <v>No</v>
      </c>
      <c r="S360" s="32" t="str">
        <f aca="false">IF(L360="","",IF(ABS(L360)&lt;=1.96*O360,"Yes","No"))</f>
        <v>Yes</v>
      </c>
      <c r="T360" s="60" t="n">
        <f aca="false">IF(D360="","",ROUND(SQRT(((D360+G360)*O360/100)^2+(J360*(D360+G360)*0.0886)^2),0))</f>
        <v>46</v>
      </c>
      <c r="U360" s="32"/>
    </row>
    <row r="361" customFormat="false" ht="15" hidden="false" customHeight="false" outlineLevel="0" collapsed="false">
      <c r="A361" s="32" t="s">
        <v>421</v>
      </c>
      <c r="B361" s="32" t="s">
        <v>594</v>
      </c>
      <c r="C361" s="32" t="s">
        <v>597</v>
      </c>
      <c r="D361" s="60" t="n">
        <v>614</v>
      </c>
      <c r="E361" s="60" t="n">
        <v>620</v>
      </c>
      <c r="F361" s="69" t="n">
        <f aca="false">IF(E361="","",D361-E361)</f>
        <v>-6</v>
      </c>
      <c r="G361" s="60" t="n">
        <v>675</v>
      </c>
      <c r="H361" s="60" t="n">
        <v>647</v>
      </c>
      <c r="I361" s="69" t="n">
        <f aca="false">IF(H361="","",G361-H361)</f>
        <v>28</v>
      </c>
      <c r="J361" s="40" t="n">
        <f aca="false">IF(OR(D361="",D361+G361=0),"",D361/(D361+G361))</f>
        <v>0.47633824670287</v>
      </c>
      <c r="K361" s="40" t="n">
        <f aca="false">IF(E361="","",E361/(E361+H361))</f>
        <v>0.489344909234412</v>
      </c>
      <c r="L361" s="70" t="n">
        <f aca="false">IF(OR(K361="",J361=""),"",(J361-K361)*100)</f>
        <v>-1.30066625315415</v>
      </c>
      <c r="M361" s="36" t="n">
        <v>1.72805469622063</v>
      </c>
      <c r="N361" s="36" t="n">
        <v>1.32633378910092</v>
      </c>
      <c r="O361" s="36" t="n">
        <f aca="false">SQRT(M361^2+N361^2)</f>
        <v>2.17837883602484</v>
      </c>
      <c r="P361" s="40" t="n">
        <f aca="false">IF(J361="","",MAX(0,J361-1.96*O361/100))</f>
        <v>0.433642021516784</v>
      </c>
      <c r="Q361" s="40" t="n">
        <f aca="false">IF(J361="","",MIN(1,J361+1.96*O361/100))</f>
        <v>0.519034471888957</v>
      </c>
      <c r="R361" s="32" t="str">
        <f aca="false">IF(L361="","",IF(ABS(L361)&lt;=O361,"Yes","No"))</f>
        <v>Yes</v>
      </c>
      <c r="S361" s="32" t="str">
        <f aca="false">IF(L361="","",IF(ABS(L361)&lt;=1.96*O361,"Yes","No"))</f>
        <v>Yes</v>
      </c>
      <c r="T361" s="60" t="n">
        <f aca="false">IF(D361="","",ROUND(SQRT(((D361+G361)*O361/100)^2+(J361*(D361+G361)*0.06777)^2),0))</f>
        <v>50</v>
      </c>
      <c r="U361" s="32"/>
    </row>
    <row r="362" customFormat="false" ht="15" hidden="false" customHeight="false" outlineLevel="0" collapsed="false">
      <c r="A362" s="32" t="s">
        <v>421</v>
      </c>
      <c r="B362" s="32" t="s">
        <v>594</v>
      </c>
      <c r="C362" s="32" t="s">
        <v>598</v>
      </c>
      <c r="D362" s="60" t="n">
        <v>317</v>
      </c>
      <c r="E362" s="60" t="n">
        <v>295</v>
      </c>
      <c r="F362" s="69" t="n">
        <f aca="false">IF(E362="","",D362-E362)</f>
        <v>22</v>
      </c>
      <c r="G362" s="60" t="n">
        <v>373</v>
      </c>
      <c r="H362" s="60" t="n">
        <v>392</v>
      </c>
      <c r="I362" s="69" t="n">
        <f aca="false">IF(H362="","",G362-H362)</f>
        <v>-19</v>
      </c>
      <c r="J362" s="40" t="n">
        <f aca="false">IF(OR(D362="",D362+G362=0),"",D362/(D362+G362))</f>
        <v>0.459420289855072</v>
      </c>
      <c r="K362" s="40" t="n">
        <f aca="false">IF(E362="","",E362/(E362+H362))</f>
        <v>0.429403202328967</v>
      </c>
      <c r="L362" s="70" t="n">
        <f aca="false">IF(OR(K362="",J362=""),"",(J362-K362)*100)</f>
        <v>3.00170875261059</v>
      </c>
      <c r="M362" s="36" t="n">
        <v>3.48774817162815</v>
      </c>
      <c r="N362" s="36" t="n">
        <v>1.32633378910092</v>
      </c>
      <c r="O362" s="36" t="n">
        <f aca="false">SQRT(M362^2+N362^2)</f>
        <v>3.73142715710843</v>
      </c>
      <c r="P362" s="40" t="n">
        <f aca="false">IF(J362="","",MAX(0,J362-1.96*O362/100))</f>
        <v>0.386284317575747</v>
      </c>
      <c r="Q362" s="40" t="n">
        <f aca="false">IF(J362="","",MIN(1,J362+1.96*O362/100))</f>
        <v>0.532556262134398</v>
      </c>
      <c r="R362" s="32" t="str">
        <f aca="false">IF(L362="","",IF(ABS(L362)&lt;=O362,"Yes","No"))</f>
        <v>Yes</v>
      </c>
      <c r="S362" s="32" t="str">
        <f aca="false">IF(L362="","",IF(ABS(L362)&lt;=1.96*O362,"Yes","No"))</f>
        <v>Yes</v>
      </c>
      <c r="T362" s="60" t="n">
        <f aca="false">IF(D362="","",ROUND(SQRT(((D362+G362)*O362/100)^2+(J362*(D362+G362)*0.14653)^2),0))</f>
        <v>53</v>
      </c>
      <c r="U362" s="32"/>
    </row>
    <row r="363" customFormat="false" ht="15" hidden="false" customHeight="false" outlineLevel="0" collapsed="false">
      <c r="A363" s="32" t="s">
        <v>421</v>
      </c>
      <c r="B363" s="32" t="s">
        <v>599</v>
      </c>
      <c r="C363" s="32" t="s">
        <v>600</v>
      </c>
      <c r="D363" s="60" t="n">
        <v>681</v>
      </c>
      <c r="E363" s="60" t="n">
        <v>625</v>
      </c>
      <c r="F363" s="69" t="n">
        <f aca="false">IF(E363="","",D363-E363)</f>
        <v>56</v>
      </c>
      <c r="G363" s="60" t="n">
        <v>419</v>
      </c>
      <c r="H363" s="60" t="n">
        <v>447</v>
      </c>
      <c r="I363" s="69" t="n">
        <f aca="false">IF(H363="","",G363-H363)</f>
        <v>-28</v>
      </c>
      <c r="J363" s="40" t="n">
        <f aca="false">IF(OR(D363="",D363+G363=0),"",D363/(D363+G363))</f>
        <v>0.619090909090909</v>
      </c>
      <c r="K363" s="40" t="n">
        <f aca="false">IF(E363="","",E363/(E363+H363))</f>
        <v>0.583022388059702</v>
      </c>
      <c r="L363" s="70" t="n">
        <f aca="false">IF(OR(K363="",J363=""),"",(J363-K363)*100)</f>
        <v>3.60685210312076</v>
      </c>
      <c r="M363" s="36" t="n">
        <v>2.13808181890095</v>
      </c>
      <c r="N363" s="36" t="n">
        <v>1.32633378910092</v>
      </c>
      <c r="O363" s="36" t="n">
        <f aca="false">SQRT(M363^2+N363^2)</f>
        <v>2.51605945566189</v>
      </c>
      <c r="P363" s="40" t="n">
        <f aca="false">IF(J363="","",MAX(0,J363-1.96*O363/100))</f>
        <v>0.569776143759936</v>
      </c>
      <c r="Q363" s="40" t="n">
        <f aca="false">IF(J363="","",MIN(1,J363+1.96*O363/100))</f>
        <v>0.668405674421882</v>
      </c>
      <c r="R363" s="32" t="str">
        <f aca="false">IF(L363="","",IF(ABS(L363)&lt;=O363,"Yes","No"))</f>
        <v>No</v>
      </c>
      <c r="S363" s="32" t="str">
        <f aca="false">IF(L363="","",IF(ABS(L363)&lt;=1.96*O363,"Yes","No"))</f>
        <v>Yes</v>
      </c>
      <c r="T363" s="60" t="n">
        <f aca="false">IF(D363="","",ROUND(SQRT(((D363+G363)*O363/100)^2+(J363*(D363+G363)*0.0886)^2),0))</f>
        <v>66</v>
      </c>
      <c r="U363" s="32"/>
    </row>
    <row r="364" customFormat="false" ht="15" hidden="false" customHeight="false" outlineLevel="0" collapsed="false">
      <c r="A364" s="32" t="s">
        <v>421</v>
      </c>
      <c r="B364" s="32" t="s">
        <v>599</v>
      </c>
      <c r="C364" s="32" t="s">
        <v>601</v>
      </c>
      <c r="D364" s="60" t="n">
        <v>571</v>
      </c>
      <c r="E364" s="60" t="n">
        <v>518</v>
      </c>
      <c r="F364" s="69" t="n">
        <f aca="false">IF(E364="","",D364-E364)</f>
        <v>53</v>
      </c>
      <c r="G364" s="60" t="n">
        <v>341</v>
      </c>
      <c r="H364" s="60" t="n">
        <v>384</v>
      </c>
      <c r="I364" s="69" t="n">
        <f aca="false">IF(H364="","",G364-H364)</f>
        <v>-43</v>
      </c>
      <c r="J364" s="40" t="n">
        <f aca="false">IF(OR(D364="",D364+G364=0),"",D364/(D364+G364))</f>
        <v>0.62609649122807</v>
      </c>
      <c r="K364" s="40" t="n">
        <f aca="false">IF(E364="","",E364/(E364+H364))</f>
        <v>0.574279379157428</v>
      </c>
      <c r="L364" s="70" t="n">
        <f aca="false">IF(OR(K364="",J364=""),"",(J364-K364)*100)</f>
        <v>5.18171120706423</v>
      </c>
      <c r="M364" s="36" t="n">
        <v>2.13808181890095</v>
      </c>
      <c r="N364" s="36" t="n">
        <v>1.32633378910092</v>
      </c>
      <c r="O364" s="36" t="n">
        <f aca="false">SQRT(M364^2+N364^2)</f>
        <v>2.51605945566189</v>
      </c>
      <c r="P364" s="40" t="n">
        <f aca="false">IF(J364="","",MAX(0,J364-1.96*O364/100))</f>
        <v>0.576781725897097</v>
      </c>
      <c r="Q364" s="40" t="n">
        <f aca="false">IF(J364="","",MIN(1,J364+1.96*O364/100))</f>
        <v>0.675411256559043</v>
      </c>
      <c r="R364" s="32" t="str">
        <f aca="false">IF(L364="","",IF(ABS(L364)&lt;=O364,"Yes","No"))</f>
        <v>No</v>
      </c>
      <c r="S364" s="32" t="str">
        <f aca="false">IF(L364="","",IF(ABS(L364)&lt;=1.96*O364,"Yes","No"))</f>
        <v>No</v>
      </c>
      <c r="T364" s="60" t="n">
        <f aca="false">IF(D364="","",ROUND(SQRT(((D364+G364)*O364/100)^2+(J364*(D364+G364)*0.0886)^2),0))</f>
        <v>56</v>
      </c>
      <c r="U364" s="32"/>
    </row>
    <row r="365" customFormat="false" ht="15" hidden="false" customHeight="false" outlineLevel="0" collapsed="false">
      <c r="A365" s="32" t="s">
        <v>421</v>
      </c>
      <c r="B365" s="32" t="s">
        <v>599</v>
      </c>
      <c r="C365" s="32" t="s">
        <v>602</v>
      </c>
      <c r="D365" s="60" t="n">
        <v>840</v>
      </c>
      <c r="E365" s="60" t="n">
        <v>765</v>
      </c>
      <c r="F365" s="69" t="n">
        <f aca="false">IF(E365="","",D365-E365)</f>
        <v>75</v>
      </c>
      <c r="G365" s="60" t="n">
        <v>604</v>
      </c>
      <c r="H365" s="60" t="n">
        <v>687</v>
      </c>
      <c r="I365" s="69" t="n">
        <f aca="false">IF(H365="","",G365-H365)</f>
        <v>-83</v>
      </c>
      <c r="J365" s="40" t="n">
        <f aca="false">IF(OR(D365="",D365+G365=0),"",D365/(D365+G365))</f>
        <v>0.581717451523546</v>
      </c>
      <c r="K365" s="40" t="n">
        <f aca="false">IF(E365="","",E365/(E365+H365))</f>
        <v>0.526859504132231</v>
      </c>
      <c r="L365" s="70" t="n">
        <f aca="false">IF(OR(K365="",J365=""),"",(J365-K365)*100)</f>
        <v>5.48579473913143</v>
      </c>
      <c r="M365" s="36" t="n">
        <v>1.72805469622063</v>
      </c>
      <c r="N365" s="36" t="n">
        <v>1.32633378910092</v>
      </c>
      <c r="O365" s="36" t="n">
        <f aca="false">SQRT(M365^2+N365^2)</f>
        <v>2.17837883602484</v>
      </c>
      <c r="P365" s="40" t="n">
        <f aca="false">IF(J365="","",MAX(0,J365-1.96*O365/100))</f>
        <v>0.539021226337459</v>
      </c>
      <c r="Q365" s="40" t="n">
        <f aca="false">IF(J365="","",MIN(1,J365+1.96*O365/100))</f>
        <v>0.624413676709633</v>
      </c>
      <c r="R365" s="32" t="str">
        <f aca="false">IF(L365="","",IF(ABS(L365)&lt;=O365,"Yes","No"))</f>
        <v>No</v>
      </c>
      <c r="S365" s="32" t="str">
        <f aca="false">IF(L365="","",IF(ABS(L365)&lt;=1.96*O365,"Yes","No"))</f>
        <v>No</v>
      </c>
      <c r="T365" s="60" t="n">
        <f aca="false">IF(D365="","",ROUND(SQRT(((D365+G365)*O365/100)^2+(J365*(D365+G365)*0.06777)^2),0))</f>
        <v>65</v>
      </c>
      <c r="U365" s="32"/>
    </row>
    <row r="366" customFormat="false" ht="15" hidden="false" customHeight="false" outlineLevel="0" collapsed="false">
      <c r="A366" s="32" t="s">
        <v>421</v>
      </c>
      <c r="B366" s="32" t="s">
        <v>603</v>
      </c>
      <c r="C366" s="32" t="s">
        <v>603</v>
      </c>
      <c r="D366" s="60" t="n">
        <v>567</v>
      </c>
      <c r="E366" s="60" t="n">
        <v>508</v>
      </c>
      <c r="F366" s="69" t="n">
        <f aca="false">IF(E366="","",D366-E366)</f>
        <v>59</v>
      </c>
      <c r="G366" s="60" t="n">
        <v>701</v>
      </c>
      <c r="H366" s="60" t="n">
        <v>791</v>
      </c>
      <c r="I366" s="69" t="n">
        <f aca="false">IF(H366="","",G366-H366)</f>
        <v>-90</v>
      </c>
      <c r="J366" s="40" t="n">
        <f aca="false">IF(OR(D366="",D366+G366=0),"",D366/(D366+G366))</f>
        <v>0.447160883280757</v>
      </c>
      <c r="K366" s="40" t="n">
        <f aca="false">IF(E366="","",E366/(E366+H366))</f>
        <v>0.391070053887606</v>
      </c>
      <c r="L366" s="70" t="n">
        <f aca="false">IF(OR(K366="",J366=""),"",(J366-K366)*100)</f>
        <v>5.60908293931512</v>
      </c>
      <c r="M366" s="36" t="n">
        <v>1.72805469622063</v>
      </c>
      <c r="N366" s="36" t="n">
        <v>1.32633378910092</v>
      </c>
      <c r="O366" s="36" t="n">
        <f aca="false">SQRT(M366^2+N366^2)</f>
        <v>2.17837883602484</v>
      </c>
      <c r="P366" s="40" t="n">
        <f aca="false">IF(J366="","",MAX(0,J366-1.96*O366/100))</f>
        <v>0.40446465809467</v>
      </c>
      <c r="Q366" s="40" t="n">
        <f aca="false">IF(J366="","",MIN(1,J366+1.96*O366/100))</f>
        <v>0.489857108466844</v>
      </c>
      <c r="R366" s="32" t="str">
        <f aca="false">IF(L366="","",IF(ABS(L366)&lt;=O366,"Yes","No"))</f>
        <v>No</v>
      </c>
      <c r="S366" s="32" t="str">
        <f aca="false">IF(L366="","",IF(ABS(L366)&lt;=1.96*O366,"Yes","No"))</f>
        <v>No</v>
      </c>
      <c r="T366" s="60" t="n">
        <f aca="false">IF(D366="","",ROUND(SQRT(((D366+G366)*O366/100)^2+(J366*(D366+G366)*0.06777)^2),0))</f>
        <v>47</v>
      </c>
      <c r="U366" s="32"/>
    </row>
    <row r="368" customFormat="false" ht="15" hidden="false" customHeight="false" outlineLevel="0" collapsed="false">
      <c r="A368" s="20" t="s">
        <v>733</v>
      </c>
      <c r="B368" s="71"/>
      <c r="C368" s="71"/>
      <c r="D368" s="72" t="n">
        <f aca="false">SUMIF(E2:E366,"&lt;&gt;",D2:D366)</f>
        <v>203430</v>
      </c>
      <c r="E368" s="72" t="n">
        <f aca="false">SUM(E2:E366)</f>
        <v>190519</v>
      </c>
      <c r="F368" s="73" t="n">
        <f aca="false">D368-E368</f>
        <v>12911</v>
      </c>
      <c r="G368" s="72" t="n">
        <f aca="false">SUMIF(H2:H366,"&lt;&gt;",G2:G366)</f>
        <v>182377</v>
      </c>
      <c r="H368" s="72" t="n">
        <f aca="false">SUM(H2:H366)</f>
        <v>193894</v>
      </c>
      <c r="I368" s="73" t="n">
        <f aca="false">G368-H368</f>
        <v>-11517</v>
      </c>
      <c r="J368" s="74" t="n">
        <f aca="false">D368/(D368+G368)</f>
        <v>0.527284367572387</v>
      </c>
      <c r="K368" s="74" t="n">
        <f aca="false">E368/(E368+H368)</f>
        <v>0.495610190082021</v>
      </c>
      <c r="L368" s="75" t="n">
        <f aca="false">(J368-K368)*100</f>
        <v>3.16741774903661</v>
      </c>
      <c r="M368" s="76" t="n">
        <v>0</v>
      </c>
      <c r="N368" s="76" t="n">
        <v>1.32633378910092</v>
      </c>
      <c r="O368" s="76" t="n">
        <f aca="false">SQRT(M368^2+N368^2)</f>
        <v>1.32633378910092</v>
      </c>
      <c r="P368" s="74" t="n">
        <f aca="false">J368-1.96*O368/100</f>
        <v>0.501288225306009</v>
      </c>
      <c r="Q368" s="74" t="n">
        <f aca="false">J368+1.96*O368/100</f>
        <v>0.553280509838765</v>
      </c>
      <c r="R368" s="71" t="str">
        <f aca="false">IF(ABS(L368)&lt;=O368,"Yes","No")</f>
        <v>No</v>
      </c>
      <c r="S368" s="71" t="str">
        <f aca="false">IF(ABS(L368)&lt;=1.96*O368,"Yes","No")</f>
        <v>No</v>
      </c>
      <c r="T368" s="72" t="n">
        <f aca="false">ROUND(SQRT(((D368+G368)*O368/100)^2+(J368*(D368+G368)*0.04485)^2),0)</f>
        <v>10461</v>
      </c>
    </row>
    <row r="369" customFormat="false" ht="15" hidden="false" customHeight="false" outlineLevel="0" collapsed="false">
      <c r="A369" s="20" t="s">
        <v>734</v>
      </c>
      <c r="B369" s="71"/>
      <c r="C369" s="71"/>
      <c r="D369" s="72" t="n">
        <f aca="false">SUM(D2:D366)</f>
        <v>204943</v>
      </c>
      <c r="E369" s="72"/>
      <c r="F369" s="73"/>
      <c r="G369" s="72" t="n">
        <f aca="false">SUM(G2:G366)</f>
        <v>183289</v>
      </c>
      <c r="H369" s="72"/>
      <c r="I369" s="73"/>
      <c r="J369" s="74" t="n">
        <f aca="false">D369/(D369+G369)</f>
        <v>0.527887963897876</v>
      </c>
      <c r="K369" s="74"/>
      <c r="L369" s="75"/>
      <c r="M369" s="76"/>
      <c r="N369" s="76"/>
      <c r="O369" s="76"/>
      <c r="P369" s="74"/>
      <c r="Q369" s="74"/>
      <c r="R369" s="71"/>
      <c r="S369" s="71"/>
      <c r="T369" s="72"/>
    </row>
    <row r="371" customFormat="false" ht="15" hidden="false" customHeight="false" outlineLevel="0" collapsed="false">
      <c r="A371" s="2" t="s">
        <v>735</v>
      </c>
      <c r="F371" s="77" t="n">
        <f aca="false">(SUMIF(F2:F366,"&gt;0")-SUMIF(F2:F366,"&lt;0"))/COUNT(F2:F366)</f>
        <v>42.1587743732591</v>
      </c>
    </row>
    <row r="372" customFormat="false" ht="15" hidden="false" customHeight="false" outlineLevel="0" collapsed="false">
      <c r="A372" s="2" t="s">
        <v>736</v>
      </c>
      <c r="F372" s="77" t="n">
        <f aca="false">(SUMIF(I2:I366,"&gt;0")-SUMIF(I2:I366,"&lt;0"))/COUNT(I2:I366)</f>
        <v>36.6657381615599</v>
      </c>
    </row>
    <row r="373" customFormat="false" ht="15" hidden="false" customHeight="false" outlineLevel="0" collapsed="false">
      <c r="A373" s="2" t="s">
        <v>737</v>
      </c>
      <c r="F373" s="78" t="n">
        <f aca="false">(SUMIF(L2:L366,"&gt;0")-SUMIF(L2:L366,"&lt;0"))/COUNT(L2:L366)</f>
        <v>3.77523811305937</v>
      </c>
    </row>
    <row r="374" customFormat="false" ht="15" hidden="false" customHeight="false" outlineLevel="0" collapsed="false">
      <c r="A374" s="5" t="s">
        <v>738</v>
      </c>
      <c r="F374" s="79" t="n">
        <f aca="false">SQRT(SUMSQ(L2:L366)/COUNT(L2:L366))</f>
        <v>4.57691023634614</v>
      </c>
    </row>
    <row r="375" customFormat="false" ht="15" hidden="false" customHeight="false" outlineLevel="0" collapsed="false">
      <c r="A375" s="5" t="s">
        <v>739</v>
      </c>
      <c r="F375" s="80" t="n">
        <f aca="false">L368</f>
        <v>3.16741774903661</v>
      </c>
    </row>
    <row r="376" customFormat="false" ht="15" hidden="false" customHeight="false" outlineLevel="0" collapsed="false">
      <c r="A376" s="5" t="s">
        <v>740</v>
      </c>
      <c r="F376" s="79" t="n">
        <f aca="false">SQRT((SUMSQ(L2:L366)-2*L368*SUM(L2:L366)+COUNT(L2:L366)*L368^2)/COUNT(L2:L366))</f>
        <v>2.83598853804881</v>
      </c>
    </row>
    <row r="377" customFormat="false" ht="15" hidden="false" customHeight="false" outlineLevel="0" collapsed="false">
      <c r="A377" s="2" t="s">
        <v>741</v>
      </c>
      <c r="F377" s="81" t="n">
        <f aca="false">D368/E368-1</f>
        <v>0.0677675192500487</v>
      </c>
    </row>
    <row r="378" customFormat="false" ht="15" hidden="false" customHeight="false" outlineLevel="0" collapsed="false">
      <c r="A378" s="5" t="s">
        <v>742</v>
      </c>
      <c r="F378" s="82" t="n">
        <f aca="false">G368/H368-1</f>
        <v>-0.059398434196004</v>
      </c>
    </row>
    <row r="379" customFormat="false" ht="15" hidden="false" customHeight="false" outlineLevel="0" collapsed="false">
      <c r="A379" s="2" t="s">
        <v>743</v>
      </c>
      <c r="F379" s="81" t="n">
        <f aca="false">(D368+G368)/(E368+H368)-1</f>
        <v>0.00362630816335563</v>
      </c>
    </row>
    <row r="380" customFormat="false" ht="15" hidden="false" customHeight="false" outlineLevel="0" collapsed="false">
      <c r="A380" s="2" t="s">
        <v>744</v>
      </c>
      <c r="F380" s="78" t="n">
        <f aca="false">AVERAGE(O2:O366)</f>
        <v>2.80942335697903</v>
      </c>
    </row>
    <row r="381" customFormat="false" ht="15" hidden="false" customHeight="false" outlineLevel="0" collapsed="false">
      <c r="A381" s="5" t="s">
        <v>745</v>
      </c>
      <c r="F381" s="83" t="n">
        <f aca="false">COUNTIF(R2:R366,"Yes")/(COUNTIF(R2:R366,"Yes")+COUNTIF(R2:R366,"No"))</f>
        <v>0.398328690807799</v>
      </c>
    </row>
    <row r="382" customFormat="false" ht="15" hidden="false" customHeight="false" outlineLevel="0" collapsed="false">
      <c r="A382" s="5" t="s">
        <v>746</v>
      </c>
      <c r="F382" s="83" t="n">
        <f aca="false">COUNTIF(S2:S366,"Yes")/(COUNTIF(S2:S366,"Yes")+COUNTIF(S2:S366,"No"))</f>
        <v>0.757660167130919</v>
      </c>
    </row>
    <row r="383" customFormat="false" ht="15" hidden="false" customHeight="false" outlineLevel="0" collapsed="false">
      <c r="A383" s="2" t="s">
        <v>747</v>
      </c>
      <c r="F383" s="84" t="n">
        <f aca="false">COUNTIFS(L2:L366,"&gt;=-3",L2:L366,"&lt;=3")/COUNT(L2:L366)</f>
        <v>0.454038997214485</v>
      </c>
    </row>
    <row r="384" customFormat="false" ht="15" hidden="false" customHeight="false" outlineLevel="0" collapsed="false">
      <c r="A384" s="2" t="s">
        <v>787</v>
      </c>
      <c r="F384" s="85" t="n">
        <f aca="false">COUNT(E2:E366)</f>
        <v>359</v>
      </c>
    </row>
    <row r="385" customFormat="false" ht="15" hidden="false" customHeight="false" outlineLevel="0" collapsed="false">
      <c r="A385" s="2" t="s">
        <v>749</v>
      </c>
      <c r="F385" s="85" t="n">
        <f aca="false">COUNTA(A2:A366)</f>
        <v>365</v>
      </c>
    </row>
    <row r="386" customFormat="false" ht="15" hidden="false" customHeight="false" outlineLevel="0" collapsed="false">
      <c r="A386" s="5" t="s">
        <v>750</v>
      </c>
    </row>
    <row r="387" customFormat="false" ht="15" hidden="false" customHeight="false" outlineLevel="0" collapsed="false">
      <c r="A387" s="2" t="s">
        <v>751</v>
      </c>
      <c r="F387" s="86" t="n">
        <f aca="false">((D368+G368)-(E368+H368))*K368</f>
        <v>690.880604974338</v>
      </c>
    </row>
    <row r="388" customFormat="false" ht="15" hidden="false" customHeight="false" outlineLevel="0" collapsed="false">
      <c r="A388" s="2" t="s">
        <v>752</v>
      </c>
      <c r="F388" s="86" t="n">
        <f aca="false">F368-((D368+G368)-(E368+H368))*K368</f>
        <v>12220.1193950257</v>
      </c>
    </row>
    <row r="389" customFormat="false" ht="15" hidden="false" customHeight="false" outlineLevel="0" collapsed="false">
      <c r="A389" s="2" t="s">
        <v>753</v>
      </c>
      <c r="F389" s="86" t="n">
        <f aca="false">((D368+G368)-(E368+H368))*(1-K368)</f>
        <v>703.119395025663</v>
      </c>
    </row>
    <row r="390" customFormat="false" ht="15" hidden="false" customHeight="false" outlineLevel="0" collapsed="false">
      <c r="A390" s="2" t="s">
        <v>754</v>
      </c>
      <c r="F390" s="86" t="n">
        <f aca="false">I368-((D368+G368)-(E368+H368))*(1-K368)</f>
        <v>-12220.1193950257</v>
      </c>
    </row>
    <row r="391" customFormat="false" ht="15" hidden="false" customHeight="false" outlineLevel="0" collapsed="false">
      <c r="A391" s="2" t="s">
        <v>755</v>
      </c>
      <c r="F391" s="81" t="n">
        <f aca="false">(F368-((D368+G368)-(E368+H368))*K368)/E368</f>
        <v>0.064141211086693</v>
      </c>
    </row>
    <row r="392" customFormat="false" ht="15" hidden="false" customHeight="false" outlineLevel="0" collapsed="false">
      <c r="A392" s="2" t="s">
        <v>756</v>
      </c>
      <c r="F392" s="81" t="n">
        <f aca="false">(I368-((D368+G368)-(E368+H368))*(1-K368))/H368</f>
        <v>-0.0630247423593596</v>
      </c>
    </row>
    <row r="394" customFormat="false" ht="15" hidden="false" customHeight="false" outlineLevel="0" collapsed="false">
      <c r="U394" s="5" t="s">
        <v>139</v>
      </c>
    </row>
    <row r="395" customFormat="false" ht="41.75" hidden="false" customHeight="false" outlineLevel="0" collapsed="false">
      <c r="U395" s="68" t="s">
        <v>788</v>
      </c>
    </row>
    <row r="396" customFormat="false" ht="41.75" hidden="false" customHeight="false" outlineLevel="0" collapsed="false">
      <c r="U396" s="68" t="s">
        <v>789</v>
      </c>
    </row>
    <row r="397" customFormat="false" ht="55.2" hidden="false" customHeight="false" outlineLevel="0" collapsed="false">
      <c r="U397" s="68" t="s">
        <v>767</v>
      </c>
    </row>
    <row r="398" customFormat="false" ht="28.35" hidden="false" customHeight="false" outlineLevel="0" collapsed="false">
      <c r="U398" s="68" t="s">
        <v>791</v>
      </c>
    </row>
    <row r="399" customFormat="false" ht="28.35" hidden="false" customHeight="false" outlineLevel="0" collapsed="false">
      <c r="U399" s="68" t="s">
        <v>792</v>
      </c>
    </row>
    <row r="400" customFormat="false" ht="28.35" hidden="false" customHeight="false" outlineLevel="0" collapsed="false">
      <c r="U400" s="68" t="s">
        <v>793</v>
      </c>
    </row>
    <row r="401" customFormat="false" ht="28.35" hidden="false" customHeight="false" outlineLevel="0" collapsed="false">
      <c r="U401" s="68" t="s">
        <v>763</v>
      </c>
    </row>
    <row r="402" customFormat="false" ht="41.75" hidden="false" customHeight="false" outlineLevel="0" collapsed="false">
      <c r="U402" s="68" t="s">
        <v>794</v>
      </c>
    </row>
    <row r="403" customFormat="false" ht="28.35" hidden="false" customHeight="false" outlineLevel="0" collapsed="false">
      <c r="U403" s="68" t="s">
        <v>795</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7" t="s">
        <v>797</v>
      </c>
    </row>
    <row r="2" customFormat="false" ht="28.35" hidden="false" customHeight="false" outlineLevel="0" collapsed="false">
      <c r="A2" s="68" t="s">
        <v>798</v>
      </c>
    </row>
    <row r="3" customFormat="false" ht="41.75" hidden="false" customHeight="false" outlineLevel="0" collapsed="false">
      <c r="A3" s="68" t="s">
        <v>799</v>
      </c>
    </row>
    <row r="4" customFormat="false" ht="41.75" hidden="false" customHeight="false" outlineLevel="0" collapsed="false">
      <c r="A4" s="68" t="s">
        <v>800</v>
      </c>
    </row>
    <row r="5" customFormat="false" ht="41.75" hidden="false" customHeight="false" outlineLevel="0" collapsed="false">
      <c r="A5" s="68" t="s">
        <v>801</v>
      </c>
    </row>
    <row r="6" customFormat="false" ht="28.35" hidden="false" customHeight="false" outlineLevel="0" collapsed="false">
      <c r="A6" s="68" t="s">
        <v>802</v>
      </c>
    </row>
    <row r="7" customFormat="false" ht="41.75" hidden="false" customHeight="false" outlineLevel="0" collapsed="false">
      <c r="A7" s="68" t="s">
        <v>803</v>
      </c>
    </row>
    <row r="8" customFormat="false" ht="15" hidden="false" customHeight="false" outlineLevel="0" collapsed="false">
      <c r="A8" s="68"/>
    </row>
    <row r="9" customFormat="false" ht="15" hidden="false" customHeight="false" outlineLevel="0" collapsed="false">
      <c r="A9" s="87" t="s">
        <v>804</v>
      </c>
    </row>
    <row r="10" customFormat="false" ht="28.35" hidden="false" customHeight="false" outlineLevel="0" collapsed="false">
      <c r="A10" s="68" t="s">
        <v>805</v>
      </c>
    </row>
    <row r="11" customFormat="false" ht="55.2" hidden="false" customHeight="false" outlineLevel="0" collapsed="false">
      <c r="A11" s="68" t="s">
        <v>806</v>
      </c>
    </row>
    <row r="12" customFormat="false" ht="15" hidden="false" customHeight="false" outlineLevel="0" collapsed="false">
      <c r="A12" s="68"/>
    </row>
    <row r="13" customFormat="false" ht="15" hidden="false" customHeight="false" outlineLevel="0" collapsed="false">
      <c r="A13" s="87" t="s">
        <v>807</v>
      </c>
    </row>
    <row r="14" customFormat="false" ht="28.35" hidden="false" customHeight="false" outlineLevel="0" collapsed="false">
      <c r="A14" s="68" t="s">
        <v>808</v>
      </c>
    </row>
    <row r="15" customFormat="false" ht="15" hidden="false" customHeight="false" outlineLevel="0" collapsed="false">
      <c r="A15" s="68"/>
    </row>
    <row r="16" customFormat="false" ht="15" hidden="false" customHeight="false" outlineLevel="0" collapsed="false">
      <c r="A16" s="87" t="s">
        <v>809</v>
      </c>
    </row>
    <row r="17" customFormat="false" ht="28.35" hidden="false" customHeight="false" outlineLevel="0" collapsed="false">
      <c r="A17" s="68" t="s">
        <v>810</v>
      </c>
    </row>
    <row r="18" customFormat="false" ht="28.35" hidden="false" customHeight="false" outlineLevel="0" collapsed="false">
      <c r="A18" s="68" t="s">
        <v>811</v>
      </c>
    </row>
    <row r="19" customFormat="false" ht="15" hidden="false" customHeight="false" outlineLevel="0" collapsed="false">
      <c r="A19" s="68"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2026-10-06T10:10:47Z</dcterms:created>
  <dc:creator>openpyxl</dc:creator>
  <dc:description/>
  <dc:language>en-US</dc:language>
  <cp:lastModifiedBy/>
  <dcterms:modified xsi:type="dcterms:W3CDTF">2026-10-06T10:10:50Z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